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24226"/>
  <mc:AlternateContent xmlns:mc="http://schemas.openxmlformats.org/markup-compatibility/2006">
    <mc:Choice Requires="x15">
      <x15ac:absPath xmlns:x15ac="http://schemas.microsoft.com/office/spreadsheetml/2010/11/ac" url="C:\Users\crist\Desktop\"/>
    </mc:Choice>
  </mc:AlternateContent>
  <xr:revisionPtr revIDLastSave="0" documentId="8_{735F5AF2-B5D4-4A41-AF82-F90EAC398510}" xr6:coauthVersionLast="46" xr6:coauthVersionMax="46" xr10:uidLastSave="{00000000-0000-0000-0000-000000000000}"/>
  <bookViews>
    <workbookView xWindow="-120" yWindow="-120" windowWidth="20730" windowHeight="11160" tabRatio="922" activeTab="1" xr2:uid="{00000000-000D-0000-FFFF-FFFF00000000}"/>
  </bookViews>
  <sheets>
    <sheet name="Disclaimer" sheetId="42" r:id="rId1"/>
    <sheet name="Fator X " sheetId="41" r:id="rId2"/>
    <sheet name="Fator Xo =&gt;" sheetId="43" r:id="rId3"/>
    <sheet name="∆EE" sheetId="46" r:id="rId4"/>
    <sheet name="Insumos e Produtos" sheetId="63" r:id="rId5"/>
    <sheet name="∆ED" sheetId="61" r:id="rId6"/>
    <sheet name="PTF_Tot" sheetId="44" r:id="rId7"/>
    <sheet name="PTF_Out" sheetId="19" r:id="rId8"/>
    <sheet name="PTF_In" sheetId="22" r:id="rId9"/>
    <sheet name="pAg" sheetId="16" r:id="rId10"/>
    <sheet name="pEg" sheetId="17" r:id="rId11"/>
    <sheet name="qAg" sheetId="3" r:id="rId12"/>
    <sheet name="qEg" sheetId="4" r:id="rId13"/>
    <sheet name="RecAg" sheetId="60" r:id="rId14"/>
    <sheet name="RecEg" sheetId="59" r:id="rId15"/>
    <sheet name="Ativo" sheetId="34" r:id="rId16"/>
    <sheet name="Dep" sheetId="23" r:id="rId17"/>
    <sheet name="pCAPEX" sheetId="21" r:id="rId18"/>
    <sheet name="Desp_Fin" sheetId="26" r:id="rId19"/>
    <sheet name="qOG" sheetId="10" r:id="rId20"/>
    <sheet name="pPes" sheetId="20" r:id="rId21"/>
    <sheet name="D_Pess_Prop" sheetId="6" r:id="rId22"/>
    <sheet name="qPes" sheetId="7" r:id="rId23"/>
    <sheet name="DEX" sheetId="9" r:id="rId24"/>
    <sheet name="IPCA" sheetId="18" r:id="rId25"/>
    <sheet name="Base de dados (Boxplot)" sheetId="33" r:id="rId26"/>
    <sheet name="Base de dados" sheetId="62" r:id="rId27"/>
    <sheet name="Fator Xq =&gt;" sheetId="49" r:id="rId28"/>
    <sheet name="ICQ" sheetId="54" r:id="rId29"/>
    <sheet name="Fator Xh =&gt;" sheetId="50" r:id="rId30"/>
    <sheet name="Perdas Apar. e Perdas Reais" sheetId="52" r:id="rId31"/>
  </sheets>
  <externalReferences>
    <externalReference r:id="rId32"/>
    <externalReference r:id="rId33"/>
    <externalReference r:id="rId34"/>
    <externalReference r:id="rId35"/>
    <externalReference r:id="rId36"/>
  </externalReferences>
  <definedNames>
    <definedName name="_xlnm._FilterDatabase" localSheetId="6" hidden="1">PTF_Tot!$A$10:$Z$10</definedName>
    <definedName name="_R57_2007" localSheetId="3">[1]Parâmetros!#REF!</definedName>
    <definedName name="_R57_2007" localSheetId="0">[1]Parâmetros!#REF!</definedName>
    <definedName name="_R57_2007" localSheetId="29">[1]Parâmetros!#REF!</definedName>
    <definedName name="_R57_2007" localSheetId="2">[1]Parâmetros!#REF!</definedName>
    <definedName name="_R57_2007" localSheetId="27">[1]Parâmetros!#REF!</definedName>
    <definedName name="_R57_2007" localSheetId="28">[1]Parâmetros!#REF!</definedName>
    <definedName name="_R57_2007" localSheetId="4">[1]Parâmetros!#REF!</definedName>
    <definedName name="_R57_2007">[1]Parâmetros!#REF!</definedName>
    <definedName name="AdicionalIR" localSheetId="3">#REF!</definedName>
    <definedName name="AdicionalIR" localSheetId="0">#REF!</definedName>
    <definedName name="AdicionalIR" localSheetId="29">#REF!</definedName>
    <definedName name="AdicionalIR" localSheetId="2">#REF!</definedName>
    <definedName name="AdicionalIR" localSheetId="27">#REF!</definedName>
    <definedName name="AdicionalIR" localSheetId="28">#REF!</definedName>
    <definedName name="AdicionalIR" localSheetId="4">#REF!</definedName>
    <definedName name="AdicionalIR">#REF!</definedName>
    <definedName name="AlugCentral">'[2]E-AdmSist'!$D$9</definedName>
    <definedName name="AlugCom">'[2]E-AdmSist'!$D$11</definedName>
    <definedName name="AlugETA_ETE">'[2]E-AdmSist'!$D$12</definedName>
    <definedName name="AlugPA">'[2]E-AdmSist'!$D$10</definedName>
    <definedName name="_xlnm.Print_Area" localSheetId="3">#REF!</definedName>
    <definedName name="_xlnm.Print_Area" localSheetId="0">#REF!</definedName>
    <definedName name="_xlnm.Print_Area" localSheetId="29">#REF!</definedName>
    <definedName name="_xlnm.Print_Area" localSheetId="2">#REF!</definedName>
    <definedName name="_xlnm.Print_Area" localSheetId="27">#REF!</definedName>
    <definedName name="_xlnm.Print_Area" localSheetId="28">#REF!</definedName>
    <definedName name="_xlnm.Print_Area" localSheetId="4">#REF!</definedName>
    <definedName name="_xlnm.Print_Area">#REF!</definedName>
    <definedName name="AreaEst">'[2]E-AdmSist'!$I$9</definedName>
    <definedName name="AreaLabC">'[2]E-AdmSist'!$D$21</definedName>
    <definedName name="AreaOficC">'[2]E-AdmSist'!$D$22</definedName>
    <definedName name="B" localSheetId="3">[3]DRE!#REF!</definedName>
    <definedName name="B" localSheetId="0">[3]DRE!#REF!</definedName>
    <definedName name="B" localSheetId="29">[3]DRE!#REF!</definedName>
    <definedName name="B" localSheetId="2">[3]DRE!#REF!</definedName>
    <definedName name="B" localSheetId="27">[3]DRE!#REF!</definedName>
    <definedName name="B" localSheetId="28">[3]DRE!#REF!</definedName>
    <definedName name="B" localSheetId="4">[3]DRE!#REF!</definedName>
    <definedName name="B">[3]DRE!#REF!</definedName>
    <definedName name="BaseIR" localSheetId="3">#REF!</definedName>
    <definedName name="BaseIR" localSheetId="0">#REF!</definedName>
    <definedName name="BaseIR" localSheetId="29">#REF!</definedName>
    <definedName name="BaseIR" localSheetId="2">#REF!</definedName>
    <definedName name="BaseIR" localSheetId="27">#REF!</definedName>
    <definedName name="BaseIR" localSheetId="28">#REF!</definedName>
    <definedName name="BaseIR" localSheetId="4">#REF!</definedName>
    <definedName name="BaseIR">#REF!</definedName>
    <definedName name="Beneficio">'[2]P-Indices'!$D$20</definedName>
    <definedName name="Caixa" localSheetId="3">#REF!</definedName>
    <definedName name="Caixa" localSheetId="0">#REF!</definedName>
    <definedName name="Caixa" localSheetId="29">#REF!</definedName>
    <definedName name="Caixa" localSheetId="2">#REF!</definedName>
    <definedName name="Caixa" localSheetId="27">#REF!</definedName>
    <definedName name="Caixa" localSheetId="28">#REF!</definedName>
    <definedName name="Caixa" localSheetId="4">#REF!</definedName>
    <definedName name="Caixa">#REF!</definedName>
    <definedName name="Capacitação">'[2]P-Indices'!$D$18</definedName>
    <definedName name="CAPM" localSheetId="3">#REF!</definedName>
    <definedName name="CAPM" localSheetId="0">#REF!</definedName>
    <definedName name="CAPM" localSheetId="29">#REF!</definedName>
    <definedName name="CAPM" localSheetId="2">#REF!</definedName>
    <definedName name="CAPM" localSheetId="27">#REF!</definedName>
    <definedName name="CAPM" localSheetId="28">#REF!</definedName>
    <definedName name="CAPM" localSheetId="4">#REF!</definedName>
    <definedName name="CAPM">#REF!</definedName>
    <definedName name="CRA">'[2]C-Teleatendimento'!$D$9</definedName>
    <definedName name="CS_NEG" localSheetId="3">#REF!</definedName>
    <definedName name="CS_NEG" localSheetId="0">#REF!</definedName>
    <definedName name="CS_NEG" localSheetId="29">#REF!</definedName>
    <definedName name="CS_NEG" localSheetId="2">#REF!</definedName>
    <definedName name="CS_NEG" localSheetId="27">#REF!</definedName>
    <definedName name="CS_NEG" localSheetId="28">#REF!</definedName>
    <definedName name="CS_NEG" localSheetId="4">#REF!</definedName>
    <definedName name="CS_NEG">#REF!</definedName>
    <definedName name="CS_PERC" localSheetId="3">#REF!</definedName>
    <definedName name="CS_PERC" localSheetId="0">#REF!</definedName>
    <definedName name="CS_PERC" localSheetId="29">#REF!</definedName>
    <definedName name="CS_PERC" localSheetId="2">#REF!</definedName>
    <definedName name="CS_PERC" localSheetId="27">#REF!</definedName>
    <definedName name="CS_PERC" localSheetId="28">#REF!</definedName>
    <definedName name="CS_PERC" localSheetId="4">#REF!</definedName>
    <definedName name="CS_PERC">#REF!</definedName>
    <definedName name="CTIPO" localSheetId="3">#REF!</definedName>
    <definedName name="CTIPO" localSheetId="0">#REF!</definedName>
    <definedName name="CTIPO" localSheetId="29">#REF!</definedName>
    <definedName name="CTIPO" localSheetId="2">#REF!</definedName>
    <definedName name="CTIPO" localSheetId="27">#REF!</definedName>
    <definedName name="CTIPO" localSheetId="28">#REF!</definedName>
    <definedName name="CTIPO" localSheetId="4">#REF!</definedName>
    <definedName name="CTIPO">#REF!</definedName>
    <definedName name="CustAnalise">'[2]E-AdmSist'!$D$23</definedName>
    <definedName name="CustElet">'[2]E-AdmSist'!$D$18</definedName>
    <definedName name="CustEst">'[2]E-AdmSist'!$I$10</definedName>
    <definedName name="CustLimp">'[2]E-AdmSist'!$D$19</definedName>
    <definedName name="CustMovel">'[2]E-AdmSist'!$D$15</definedName>
    <definedName name="CustTel">'[2]E-AdmSist'!$D$17</definedName>
    <definedName name="Decimo_Terceiro">'[2]P-Indices'!$D$12</definedName>
    <definedName name="Deposito">'[2]E-AdmSist'!$D$16</definedName>
    <definedName name="dia_TrabMesCom">'[2]P-Indices'!$D$25</definedName>
    <definedName name="dia_TrabSem">'[2]P-Indices'!$D$24</definedName>
    <definedName name="Equipes">'[2]P-Equipes'!$B$11:$AV$105</definedName>
    <definedName name="FC_ElevEsg">'[2]E-Elevatorias'!$M$176</definedName>
    <definedName name="FC_ETE">'[2]E-ETA-ETE'!$J$86</definedName>
    <definedName name="fdgf">'[2]P-Indices'!$D$15</definedName>
    <definedName name="Ferias">'[2]P-Indices'!$D$13</definedName>
    <definedName name="FGTS">'[2]P-Indices'!$D$10</definedName>
    <definedName name="FreqAtCom">'[2]E-Estrutura'!$D$458</definedName>
    <definedName name="G" localSheetId="3">#REF!</definedName>
    <definedName name="G" localSheetId="0">#REF!</definedName>
    <definedName name="G" localSheetId="29">#REF!</definedName>
    <definedName name="G" localSheetId="2">#REF!</definedName>
    <definedName name="G" localSheetId="27">#REF!</definedName>
    <definedName name="G" localSheetId="28">#REF!</definedName>
    <definedName name="G" localSheetId="4">#REF!</definedName>
    <definedName name="G">#REF!</definedName>
    <definedName name="gfhfgh">'[2]E-AdmSist'!$D$44</definedName>
    <definedName name="GR" localSheetId="3">#REF!</definedName>
    <definedName name="GR" localSheetId="0">#REF!</definedName>
    <definedName name="GR" localSheetId="29">#REF!</definedName>
    <definedName name="GR" localSheetId="2">#REF!</definedName>
    <definedName name="GR" localSheetId="27">#REF!</definedName>
    <definedName name="GR" localSheetId="28">#REF!</definedName>
    <definedName name="GR" localSheetId="4">#REF!</definedName>
    <definedName name="GR">#REF!</definedName>
    <definedName name="h_ElevEnerg">'[2]E-Elevatorias'!$D$10</definedName>
    <definedName name="h_OpEnerg">'[2]E-ETA-ETE'!$D$34</definedName>
    <definedName name="h_TrabDia">'[2]P-Indices'!$D$22</definedName>
    <definedName name="h_TrabOeM">'[2]P-Indices'!$D$23</definedName>
    <definedName name="h_VecDia">'[2]P-Indices'!$D$28</definedName>
    <definedName name="HoraExtra">'[2]P-Indices'!$D$19</definedName>
    <definedName name="IGPM_1">[2]Controle!$D$13</definedName>
    <definedName name="IGPM_2">[2]Controle!$D$16</definedName>
    <definedName name="Inativos">'[2]E-Economias'!$L$26</definedName>
    <definedName name="inflation" localSheetId="3">#REF!</definedName>
    <definedName name="inflation" localSheetId="0">#REF!</definedName>
    <definedName name="inflation" localSheetId="29">#REF!</definedName>
    <definedName name="inflation" localSheetId="2">#REF!</definedName>
    <definedName name="inflation" localSheetId="27">#REF!</definedName>
    <definedName name="inflation" localSheetId="28">#REF!</definedName>
    <definedName name="inflation" localSheetId="4">#REF!</definedName>
    <definedName name="inflation">#REF!</definedName>
    <definedName name="Insalub_Max">'[2]P-Indices'!$D$17</definedName>
    <definedName name="Insalub_Med">'[2]P-Indices'!$D$16</definedName>
    <definedName name="Insalub_Min">'[2]P-Indices'!$D$15</definedName>
    <definedName name="INSS">'[2]P-Indices'!$D$9</definedName>
    <definedName name="InsumEscrit">'[2]E-AdmSist'!$D$20</definedName>
    <definedName name="InvHardPC">'[2]E-AdmSist'!$D$44</definedName>
    <definedName name="InvSoftPC">'[2]E-AdmSist'!$D$43</definedName>
    <definedName name="IPCA_1">[2]Controle!$D$12</definedName>
    <definedName name="IPCA_2">[2]Controle!$D$15</definedName>
    <definedName name="ir_perpetuo" localSheetId="3">#REF!</definedName>
    <definedName name="ir_perpetuo" localSheetId="0">#REF!</definedName>
    <definedName name="ir_perpetuo" localSheetId="29">#REF!</definedName>
    <definedName name="ir_perpetuo" localSheetId="2">#REF!</definedName>
    <definedName name="ir_perpetuo" localSheetId="27">#REF!</definedName>
    <definedName name="ir_perpetuo" localSheetId="28">#REF!</definedName>
    <definedName name="ir_perpetuo" localSheetId="4">#REF!</definedName>
    <definedName name="ir_perpetuo">#REF!</definedName>
    <definedName name="Lig_Ativ_Esg">'[2]E-Economias'!$J$39</definedName>
    <definedName name="Ligacoes_Tot">'[2]E-Economias'!$J$26</definedName>
    <definedName name="Lucro" localSheetId="3">#REF!</definedName>
    <definedName name="Lucro" localSheetId="0">#REF!</definedName>
    <definedName name="Lucro" localSheetId="29">#REF!</definedName>
    <definedName name="Lucro" localSheetId="2">#REF!</definedName>
    <definedName name="Lucro" localSheetId="27">#REF!</definedName>
    <definedName name="Lucro" localSheetId="28">#REF!</definedName>
    <definedName name="Lucro" localSheetId="4">#REF!</definedName>
    <definedName name="Lucro">#REF!</definedName>
    <definedName name="m2_Acom">'[2]E-AdmSist'!$D$14</definedName>
    <definedName name="m2_Indiv">'[2]E-AdmSist'!$D$13</definedName>
    <definedName name="Maquina">'[2]P-Veiculos'!$C$33:$W$47</definedName>
    <definedName name="MESES_A_PROJETAR" localSheetId="3">#REF!</definedName>
    <definedName name="MESES_A_PROJETAR" localSheetId="0">#REF!</definedName>
    <definedName name="MESES_A_PROJETAR" localSheetId="29">#REF!</definedName>
    <definedName name="MESES_A_PROJETAR" localSheetId="2">#REF!</definedName>
    <definedName name="MESES_A_PROJETAR" localSheetId="27">#REF!</definedName>
    <definedName name="MESES_A_PROJETAR" localSheetId="28">#REF!</definedName>
    <definedName name="MESES_A_PROJETAR" localSheetId="4">#REF!</definedName>
    <definedName name="MESES_A_PROJETAR">#REF!</definedName>
    <definedName name="MobDCom">'[2]E-AdmSist'!$I$13</definedName>
    <definedName name="MobDEng">'[2]E-AdmSist'!$I$15</definedName>
    <definedName name="MobDGest">'[2]E-AdmSist'!$I$16</definedName>
    <definedName name="MobPres">'[2]E-AdmSist'!$I$12</definedName>
    <definedName name="model" localSheetId="3">[4]Controle!#REF!</definedName>
    <definedName name="model" localSheetId="0">[4]Controle!#REF!</definedName>
    <definedName name="model" localSheetId="29">[4]Controle!#REF!</definedName>
    <definedName name="model" localSheetId="2">[4]Controle!#REF!</definedName>
    <definedName name="model" localSheetId="27">[4]Controle!#REF!</definedName>
    <definedName name="model" localSheetId="28">[4]Controle!#REF!</definedName>
    <definedName name="model" localSheetId="4">[4]Controle!#REF!</definedName>
    <definedName name="model">[4]Controle!#REF!</definedName>
    <definedName name="moeda" localSheetId="3">#REF!</definedName>
    <definedName name="moeda" localSheetId="0">#REF!</definedName>
    <definedName name="moeda" localSheetId="29">#REF!</definedName>
    <definedName name="moeda" localSheetId="2">#REF!</definedName>
    <definedName name="moeda" localSheetId="27">#REF!</definedName>
    <definedName name="moeda" localSheetId="28">#REF!</definedName>
    <definedName name="moeda" localSheetId="4">#REF!</definedName>
    <definedName name="moeda">#REF!</definedName>
    <definedName name="o">'[5]T-Bonds'!$E$6</definedName>
    <definedName name="oi" localSheetId="3">#REF!</definedName>
    <definedName name="oi" localSheetId="0">#REF!</definedName>
    <definedName name="oi" localSheetId="29">#REF!</definedName>
    <definedName name="oi" localSheetId="2">#REF!</definedName>
    <definedName name="oi" localSheetId="27">#REF!</definedName>
    <definedName name="oi" localSheetId="28">#REF!</definedName>
    <definedName name="oi" localSheetId="4">#REF!</definedName>
    <definedName name="oi">#REF!</definedName>
    <definedName name="Pensao">'[2]P-Indices'!$D$21</definedName>
    <definedName name="PeriodoTaxa" localSheetId="3">#REF!</definedName>
    <definedName name="PeriodoTaxa" localSheetId="0">#REF!</definedName>
    <definedName name="PeriodoTaxa" localSheetId="29">#REF!</definedName>
    <definedName name="PeriodoTaxa" localSheetId="2">#REF!</definedName>
    <definedName name="PeriodoTaxa" localSheetId="27">#REF!</definedName>
    <definedName name="PeriodoTaxa" localSheetId="28">#REF!</definedName>
    <definedName name="PeriodoTaxa" localSheetId="4">#REF!</definedName>
    <definedName name="PeriodoTaxa">#REF!</definedName>
    <definedName name="perpetuo" localSheetId="3">[3]DRE!#REF!</definedName>
    <definedName name="perpetuo" localSheetId="0">[3]DRE!#REF!</definedName>
    <definedName name="perpetuo" localSheetId="29">[3]DRE!#REF!</definedName>
    <definedName name="perpetuo" localSheetId="2">[3]DRE!#REF!</definedName>
    <definedName name="perpetuo" localSheetId="27">[3]DRE!#REF!</definedName>
    <definedName name="perpetuo" localSheetId="28">[3]DRE!#REF!</definedName>
    <definedName name="perpetuo" localSheetId="4">[3]DRE!#REF!</definedName>
    <definedName name="perpetuo">[3]DRE!#REF!</definedName>
    <definedName name="ponderada_abaixo" localSheetId="3">#REF!</definedName>
    <definedName name="ponderada_abaixo" localSheetId="0">#REF!</definedName>
    <definedName name="ponderada_abaixo" localSheetId="29">#REF!</definedName>
    <definedName name="ponderada_abaixo" localSheetId="2">#REF!</definedName>
    <definedName name="ponderada_abaixo" localSheetId="27">#REF!</definedName>
    <definedName name="ponderada_abaixo" localSheetId="28">#REF!</definedName>
    <definedName name="ponderada_abaixo" localSheetId="4">#REF!</definedName>
    <definedName name="ponderada_abaixo">#REF!</definedName>
    <definedName name="ponderada_acima" localSheetId="3">#REF!</definedName>
    <definedName name="ponderada_acima" localSheetId="0">#REF!</definedName>
    <definedName name="ponderada_acima" localSheetId="29">#REF!</definedName>
    <definedName name="ponderada_acima" localSheetId="2">#REF!</definedName>
    <definedName name="ponderada_acima" localSheetId="27">#REF!</definedName>
    <definedName name="ponderada_acima" localSheetId="28">#REF!</definedName>
    <definedName name="ponderada_acima" localSheetId="4">#REF!</definedName>
    <definedName name="ponderada_acima">#REF!</definedName>
    <definedName name="ponderada_simples" localSheetId="3">#REF!</definedName>
    <definedName name="ponderada_simples" localSheetId="0">#REF!</definedName>
    <definedName name="ponderada_simples" localSheetId="29">#REF!</definedName>
    <definedName name="ponderada_simples" localSheetId="2">#REF!</definedName>
    <definedName name="ponderada_simples" localSheetId="27">#REF!</definedName>
    <definedName name="ponderada_simples" localSheetId="28">#REF!</definedName>
    <definedName name="ponderada_simples" localSheetId="4">#REF!</definedName>
    <definedName name="ponderada_simples">#REF!</definedName>
    <definedName name="PREJFISC_ACUM" localSheetId="3">#REF!</definedName>
    <definedName name="PREJFISC_ACUM" localSheetId="0">#REF!</definedName>
    <definedName name="PREJFISC_ACUM" localSheetId="29">#REF!</definedName>
    <definedName name="PREJFISC_ACUM" localSheetId="2">#REF!</definedName>
    <definedName name="PREJFISC_ACUM" localSheetId="27">#REF!</definedName>
    <definedName name="PREJFISC_ACUM" localSheetId="28">#REF!</definedName>
    <definedName name="PREJFISC_ACUM" localSheetId="4">#REF!</definedName>
    <definedName name="PREJFISC_ACUM">#REF!</definedName>
    <definedName name="ProdQuim">'[2]E-ETA-ETE'!$C$9:$D$29</definedName>
    <definedName name="SalarioMinimo">'[2]P-Indices'!$D$11</definedName>
    <definedName name="Salarios">'[2]P-Salarios'!$C$9:$V$60</definedName>
    <definedName name="sem_TrabAno">'[2]P-Indices'!$D$26</definedName>
    <definedName name="sem_TrabVEC">'[2]P-Indices'!$D$27</definedName>
    <definedName name="simple" localSheetId="3">[4]BETA!#REF!</definedName>
    <definedName name="simple" localSheetId="0">[4]BETA!#REF!</definedName>
    <definedName name="simple" localSheetId="29">[4]BETA!#REF!</definedName>
    <definedName name="simple" localSheetId="2">[4]BETA!#REF!</definedName>
    <definedName name="simple" localSheetId="27">[4]BETA!#REF!</definedName>
    <definedName name="simple" localSheetId="28">[4]BETA!#REF!</definedName>
    <definedName name="simple" localSheetId="4">[4]BETA!#REF!</definedName>
    <definedName name="simple">[4]BETA!#REF!</definedName>
    <definedName name="TarifConsElev">'[2]E-Elevatorias'!$D$9</definedName>
    <definedName name="TarifConsOp">'[2]E-ETA-ETE'!$D$33</definedName>
    <definedName name="TarifDemElev">'[2]E-Elevatorias'!$D$8</definedName>
    <definedName name="TarifDemOp">'[2]E-ETA-ETE'!$D$32</definedName>
    <definedName name="TaxaDesconto" localSheetId="3">#REF!</definedName>
    <definedName name="TaxaDesconto" localSheetId="0">#REF!</definedName>
    <definedName name="TaxaDesconto" localSheetId="29">#REF!</definedName>
    <definedName name="TaxaDesconto" localSheetId="2">#REF!</definedName>
    <definedName name="TaxaDesconto" localSheetId="27">#REF!</definedName>
    <definedName name="TaxaDesconto" localSheetId="28">#REF!</definedName>
    <definedName name="TaxaDesconto" localSheetId="4">#REF!</definedName>
    <definedName name="TaxaDesconto">#REF!</definedName>
    <definedName name="_xlnm.Print_Titles" localSheetId="3">#REF!</definedName>
    <definedName name="_xlnm.Print_Titles" localSheetId="0">#REF!</definedName>
    <definedName name="_xlnm.Print_Titles" localSheetId="29">#REF!</definedName>
    <definedName name="_xlnm.Print_Titles" localSheetId="2">#REF!</definedName>
    <definedName name="_xlnm.Print_Titles" localSheetId="27">#REF!</definedName>
    <definedName name="_xlnm.Print_Titles" localSheetId="28">#REF!</definedName>
    <definedName name="_xlnm.Print_Titles" localSheetId="4">#REF!</definedName>
    <definedName name="_xlnm.Print_Titles">#REF!</definedName>
    <definedName name="TMA">'[2]E-Estrutura'!$D$457</definedName>
    <definedName name="Tx_Desc" localSheetId="3">[3]DRE!#REF!</definedName>
    <definedName name="Tx_Desc" localSheetId="0">[3]DRE!#REF!</definedName>
    <definedName name="Tx_Desc" localSheetId="29">[3]DRE!#REF!</definedName>
    <definedName name="Tx_Desc" localSheetId="2">[3]DRE!#REF!</definedName>
    <definedName name="Tx_Desc" localSheetId="27">[3]DRE!#REF!</definedName>
    <definedName name="Tx_Desc" localSheetId="28">[3]DRE!#REF!</definedName>
    <definedName name="Tx_Desc" localSheetId="4">[3]DRE!#REF!</definedName>
    <definedName name="Tx_Desc">[3]DRE!#REF!</definedName>
    <definedName name="Veiculos">'[2]P-Veiculos'!$C$13:$W$27</definedName>
    <definedName name="VidaHard">'[2]E-AdmSist'!$E$34</definedName>
    <definedName name="VidaHardPC">'[2]E-AdmSist'!$E$36</definedName>
    <definedName name="VidaSoft">'[2]E-AdmSist'!$E$33</definedName>
    <definedName name="VidaSoftPC">'[2]E-AdmSist'!$E$35</definedName>
    <definedName name="WACC">[2]Controle!$D$9</definedName>
    <definedName name="Z_9658BFCB_F494_4EC4_95C2_C125FDE12354_.wvu.Cols" localSheetId="3" hidden="1">'∆EE'!$Q:$XFD</definedName>
    <definedName name="Z_9658BFCB_F494_4EC4_95C2_C125FDE12354_.wvu.Cols" localSheetId="26" hidden="1">'Base de dados'!$W:$XFD</definedName>
    <definedName name="Z_9658BFCB_F494_4EC4_95C2_C125FDE12354_.wvu.Cols" localSheetId="25" hidden="1">'Base de dados (Boxplot)'!$W:$XFD</definedName>
    <definedName name="Z_9658BFCB_F494_4EC4_95C2_C125FDE12354_.wvu.Cols" localSheetId="1" hidden="1">'Fator X '!$E:$XFD</definedName>
    <definedName name="Z_9658BFCB_F494_4EC4_95C2_C125FDE12354_.wvu.Cols" localSheetId="29" hidden="1">'Fator Xh =&gt;'!$W:$XFD</definedName>
    <definedName name="Z_9658BFCB_F494_4EC4_95C2_C125FDE12354_.wvu.Cols" localSheetId="2" hidden="1">'Fator Xo =&gt;'!$W:$XFD</definedName>
    <definedName name="Z_9658BFCB_F494_4EC4_95C2_C125FDE12354_.wvu.Cols" localSheetId="27" hidden="1">'Fator Xq =&gt;'!$W:$XFD</definedName>
    <definedName name="Z_9658BFCB_F494_4EC4_95C2_C125FDE12354_.wvu.Cols" localSheetId="28" hidden="1">ICQ!$J:$XFD</definedName>
    <definedName name="Z_9658BFCB_F494_4EC4_95C2_C125FDE12354_.wvu.Cols" localSheetId="4" hidden="1">'Insumos e Produtos'!$L:$XFD</definedName>
    <definedName name="Z_9658BFCB_F494_4EC4_95C2_C125FDE12354_.wvu.Cols" localSheetId="9" hidden="1">pAg!$X:$XFD</definedName>
    <definedName name="Z_9658BFCB_F494_4EC4_95C2_C125FDE12354_.wvu.Cols" localSheetId="10" hidden="1">pEg!$X:$XFD</definedName>
    <definedName name="Z_9658BFCB_F494_4EC4_95C2_C125FDE12354_.wvu.Cols" localSheetId="8" hidden="1">PTF_In!$X:$XFD</definedName>
    <definedName name="Z_9658BFCB_F494_4EC4_95C2_C125FDE12354_.wvu.Cols" localSheetId="7" hidden="1">PTF_Out!$X:$XFD</definedName>
    <definedName name="Z_9658BFCB_F494_4EC4_95C2_C125FDE12354_.wvu.Cols" localSheetId="6" hidden="1">PTF_Tot!$X:$XFD</definedName>
    <definedName name="Z_9658BFCB_F494_4EC4_95C2_C125FDE12354_.wvu.Cols" localSheetId="11" hidden="1">qAg!$X:$XFD</definedName>
    <definedName name="Z_9658BFCB_F494_4EC4_95C2_C125FDE12354_.wvu.Cols" localSheetId="12" hidden="1">qEg!$X:$XFD</definedName>
    <definedName name="Z_9658BFCB_F494_4EC4_95C2_C125FDE12354_.wvu.Cols" localSheetId="13" hidden="1">RecAg!$W:$XFD</definedName>
    <definedName name="Z_9658BFCB_F494_4EC4_95C2_C125FDE12354_.wvu.Cols" localSheetId="14" hidden="1">RecEg!$W:$XFD</definedName>
    <definedName name="Z_9658BFCB_F494_4EC4_95C2_C125FDE12354_.wvu.Rows" localSheetId="3" hidden="1">'∆EE'!$32:$1048576</definedName>
    <definedName name="Z_9658BFCB_F494_4EC4_95C2_C125FDE12354_.wvu.Rows" localSheetId="26" hidden="1">'Base de dados'!$637:$1048576</definedName>
    <definedName name="Z_9658BFCB_F494_4EC4_95C2_C125FDE12354_.wvu.Rows" localSheetId="25" hidden="1">'Base de dados (Boxplot)'!$637:$1048576</definedName>
    <definedName name="Z_9658BFCB_F494_4EC4_95C2_C125FDE12354_.wvu.Rows" localSheetId="29" hidden="1">'Fator Xh =&gt;'!$34:$1048576</definedName>
    <definedName name="Z_9658BFCB_F494_4EC4_95C2_C125FDE12354_.wvu.Rows" localSheetId="2" hidden="1">'Fator Xo =&gt;'!$34:$1048576</definedName>
    <definedName name="Z_9658BFCB_F494_4EC4_95C2_C125FDE12354_.wvu.Rows" localSheetId="27" hidden="1">'Fator Xq =&gt;'!$34:$1048576</definedName>
    <definedName name="Z_9658BFCB_F494_4EC4_95C2_C125FDE12354_.wvu.Rows" localSheetId="4" hidden="1">'Insumos e Produtos'!$2520:$1048576,'Insumos e Produtos'!$96:$2519</definedName>
    <definedName name="Z_9658BFCB_F494_4EC4_95C2_C125FDE12354_.wvu.Rows" localSheetId="9" hidden="1">pAg!$39:$1048576,pAg!$37:$38</definedName>
    <definedName name="Z_9658BFCB_F494_4EC4_95C2_C125FDE12354_.wvu.Rows" localSheetId="10" hidden="1">pEg!$38:$1048576</definedName>
    <definedName name="Z_9658BFCB_F494_4EC4_95C2_C125FDE12354_.wvu.Rows" localSheetId="8" hidden="1">PTF_In!$131:$1048576,PTF_In!$127:$130</definedName>
    <definedName name="Z_9658BFCB_F494_4EC4_95C2_C125FDE12354_.wvu.Rows" localSheetId="7" hidden="1">PTF_Out!$109:$1048576</definedName>
    <definedName name="Z_9658BFCB_F494_4EC4_95C2_C125FDE12354_.wvu.Rows" localSheetId="6" hidden="1">PTF_Tot!$97:$1048576,PTF_Tot!$96:$96</definedName>
    <definedName name="Z_9658BFCB_F494_4EC4_95C2_C125FDE12354_.wvu.Rows" localSheetId="11" hidden="1">qAg!$39:$1048576,qAg!$37:$38</definedName>
    <definedName name="Z_9658BFCB_F494_4EC4_95C2_C125FDE12354_.wvu.Rows" localSheetId="12" hidden="1">qEg!$39:$1048576,qEg!$37:$38</definedName>
    <definedName name="Z_9658BFCB_F494_4EC4_95C2_C125FDE12354_.wvu.Rows" localSheetId="13" hidden="1">RecAg!$40:$1048576,RecAg!$37:$38</definedName>
    <definedName name="Z_9658BFCB_F494_4EC4_95C2_C125FDE12354_.wvu.Rows" localSheetId="14" hidden="1">RecEg!$40:$1048576,RecEg!$37:$38</definedName>
  </definedNames>
  <calcPr calcId="191028"/>
  <customWorkbookViews>
    <customWorkbookView name="a3" guid="{9658BFCB-F494-4EC4-95C2-C125FDE12354}" maximized="1" xWindow="-8" yWindow="-8" windowWidth="1936" windowHeight="1056"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9" i="46" l="1"/>
  <c r="M17" i="46"/>
  <c r="B35" i="46" s="1"/>
  <c r="C35" i="46" s="1" a="1"/>
  <c r="C35" i="46" s="1"/>
  <c r="M18" i="46"/>
  <c r="G32" i="46"/>
  <c r="G33" i="46"/>
  <c r="G34" i="46"/>
  <c r="G35" i="46"/>
  <c r="G11" i="46"/>
  <c r="G31" i="46"/>
  <c r="G30" i="46"/>
  <c r="G29" i="46"/>
  <c r="G28" i="46"/>
  <c r="G27" i="46"/>
  <c r="G26" i="46"/>
  <c r="G25" i="46"/>
  <c r="G24" i="46"/>
  <c r="G23" i="46"/>
  <c r="G22" i="46"/>
  <c r="G21" i="46"/>
  <c r="G20" i="46"/>
  <c r="G19" i="46"/>
  <c r="G18" i="46"/>
  <c r="G17" i="46"/>
  <c r="G16" i="46"/>
  <c r="G15" i="46"/>
  <c r="G14" i="46"/>
  <c r="G13" i="46"/>
  <c r="G12" i="46"/>
  <c r="G10" i="46"/>
  <c r="B34" i="46" l="1"/>
  <c r="C34" i="46" s="1" a="1"/>
  <c r="C34" i="46" s="1"/>
  <c r="B33" i="46"/>
  <c r="C33" i="46" s="1" a="1"/>
  <c r="C33" i="46" s="1"/>
  <c r="B32" i="46"/>
  <c r="C32" i="46" s="1" a="1"/>
  <c r="C32" i="46" s="1"/>
  <c r="B28" i="46"/>
  <c r="C28" i="46" s="1" a="1"/>
  <c r="C28" i="46" s="1"/>
  <c r="B29" i="46"/>
  <c r="C29" i="46" s="1" a="1"/>
  <c r="C29" i="46" s="1"/>
  <c r="B30" i="46"/>
  <c r="C30" i="46" s="1" a="1"/>
  <c r="C30" i="46" s="1"/>
  <c r="B27" i="46"/>
  <c r="C27" i="46" s="1" a="1"/>
  <c r="C27" i="46" s="1"/>
  <c r="B31" i="46"/>
  <c r="C31" i="46" s="1" a="1"/>
  <c r="C31" i="46" s="1"/>
  <c r="B16" i="46" l="1"/>
  <c r="C16" i="46" s="1" a="1"/>
  <c r="C16" i="46" s="1"/>
  <c r="B25" i="46"/>
  <c r="C25" i="46" s="1" a="1"/>
  <c r="C25" i="46" s="1"/>
  <c r="B15" i="46"/>
  <c r="C15" i="46" s="1" a="1"/>
  <c r="C15" i="46" s="1"/>
  <c r="B26" i="46"/>
  <c r="C26" i="46" s="1" a="1"/>
  <c r="C26" i="46" s="1"/>
  <c r="B13" i="46"/>
  <c r="C13" i="46" s="1" a="1"/>
  <c r="C13" i="46" s="1"/>
  <c r="B10" i="46"/>
  <c r="C10" i="46" s="1" a="1"/>
  <c r="C10" i="46" s="1"/>
  <c r="B18" i="46"/>
  <c r="C18" i="46" s="1" a="1"/>
  <c r="C18" i="46" s="1"/>
  <c r="B23" i="46"/>
  <c r="C23" i="46" s="1" a="1"/>
  <c r="C23" i="46" s="1"/>
  <c r="B24" i="46"/>
  <c r="C24" i="46" s="1" a="1"/>
  <c r="C24" i="46" s="1"/>
  <c r="B22" i="46"/>
  <c r="C22" i="46" s="1" a="1"/>
  <c r="C22" i="46" s="1"/>
  <c r="B20" i="46"/>
  <c r="C20" i="46" s="1" a="1"/>
  <c r="C20" i="46" s="1"/>
  <c r="B21" i="46"/>
  <c r="C21" i="46" s="1" a="1"/>
  <c r="C21" i="46" s="1"/>
  <c r="B11" i="46"/>
  <c r="C11" i="46" s="1" a="1"/>
  <c r="C11" i="46" s="1"/>
  <c r="B19" i="46"/>
  <c r="C19" i="46" s="1" a="1"/>
  <c r="C19" i="46" s="1"/>
  <c r="B14" i="46"/>
  <c r="C14" i="46" s="1" a="1"/>
  <c r="C14" i="46" s="1"/>
  <c r="B12" i="46"/>
  <c r="C12" i="46" s="1" a="1"/>
  <c r="C12" i="46" s="1"/>
  <c r="B17" i="46"/>
  <c r="C17" i="46" s="1" a="1"/>
  <c r="C17" i="46" s="1"/>
  <c r="L505" i="33"/>
  <c r="M505" i="33"/>
  <c r="N505" i="33"/>
  <c r="O505" i="33"/>
  <c r="P505" i="33"/>
  <c r="Q505" i="33"/>
  <c r="R505" i="33"/>
  <c r="S505" i="33"/>
  <c r="T505" i="33"/>
  <c r="U505" i="33"/>
  <c r="L506" i="33"/>
  <c r="M506" i="33"/>
  <c r="N506" i="33"/>
  <c r="O506" i="33"/>
  <c r="P506" i="33"/>
  <c r="Q506" i="33"/>
  <c r="R506" i="33"/>
  <c r="S506" i="33"/>
  <c r="T506" i="33"/>
  <c r="U506" i="33"/>
  <c r="L507" i="33"/>
  <c r="M507" i="33"/>
  <c r="N507" i="33"/>
  <c r="O507" i="33"/>
  <c r="P507" i="33"/>
  <c r="Q507" i="33"/>
  <c r="R507" i="33"/>
  <c r="S507" i="33"/>
  <c r="T507" i="33"/>
  <c r="U507" i="33"/>
  <c r="L508" i="33"/>
  <c r="M508" i="33"/>
  <c r="N508" i="33"/>
  <c r="O508" i="33"/>
  <c r="P508" i="33"/>
  <c r="Q508" i="33"/>
  <c r="R508" i="33"/>
  <c r="S508" i="33"/>
  <c r="T508" i="33"/>
  <c r="U508" i="33"/>
  <c r="L509" i="33"/>
  <c r="M509" i="33"/>
  <c r="N509" i="33"/>
  <c r="O509" i="33"/>
  <c r="P509" i="33"/>
  <c r="Q509" i="33"/>
  <c r="R509" i="33"/>
  <c r="S509" i="33"/>
  <c r="T509" i="33"/>
  <c r="U509" i="33"/>
  <c r="L510" i="33"/>
  <c r="M510" i="33"/>
  <c r="N510" i="33"/>
  <c r="O510" i="33"/>
  <c r="P510" i="33"/>
  <c r="Q510" i="33"/>
  <c r="R510" i="33"/>
  <c r="S510" i="33"/>
  <c r="T510" i="33"/>
  <c r="U510" i="33"/>
  <c r="L511" i="33"/>
  <c r="M511" i="33"/>
  <c r="N511" i="33"/>
  <c r="O511" i="33"/>
  <c r="P511" i="33"/>
  <c r="Q511" i="33"/>
  <c r="R511" i="33"/>
  <c r="S511" i="33"/>
  <c r="T511" i="33"/>
  <c r="U511" i="33"/>
  <c r="L512" i="33"/>
  <c r="M512" i="33"/>
  <c r="N512" i="33"/>
  <c r="O512" i="33"/>
  <c r="P512" i="33"/>
  <c r="Q512" i="33"/>
  <c r="R512" i="33"/>
  <c r="S512" i="33"/>
  <c r="T512" i="33"/>
  <c r="U512" i="33"/>
  <c r="L513" i="33"/>
  <c r="M513" i="33"/>
  <c r="N513" i="33"/>
  <c r="O513" i="33"/>
  <c r="P513" i="33"/>
  <c r="Q513" i="33"/>
  <c r="R513" i="33"/>
  <c r="S513" i="33"/>
  <c r="T513" i="33"/>
  <c r="U513" i="33"/>
  <c r="L514" i="33"/>
  <c r="M514" i="33"/>
  <c r="N514" i="33"/>
  <c r="O514" i="33"/>
  <c r="P514" i="33"/>
  <c r="Q514" i="33"/>
  <c r="R514" i="33"/>
  <c r="S514" i="33"/>
  <c r="T514" i="33"/>
  <c r="U514" i="33"/>
  <c r="L515" i="33"/>
  <c r="M515" i="33"/>
  <c r="N515" i="33"/>
  <c r="O515" i="33"/>
  <c r="P515" i="33"/>
  <c r="Q515" i="33"/>
  <c r="R515" i="33"/>
  <c r="S515" i="33"/>
  <c r="T515" i="33"/>
  <c r="U515" i="33"/>
  <c r="L516" i="33"/>
  <c r="M516" i="33"/>
  <c r="N516" i="33"/>
  <c r="O516" i="33"/>
  <c r="P516" i="33"/>
  <c r="Q516" i="33"/>
  <c r="R516" i="33"/>
  <c r="S516" i="33"/>
  <c r="T516" i="33"/>
  <c r="U516" i="33"/>
  <c r="L517" i="33"/>
  <c r="M517" i="33"/>
  <c r="N517" i="33"/>
  <c r="O517" i="33"/>
  <c r="P517" i="33"/>
  <c r="Q517" i="33"/>
  <c r="R517" i="33"/>
  <c r="S517" i="33"/>
  <c r="T517" i="33"/>
  <c r="U517" i="33"/>
  <c r="L518" i="33"/>
  <c r="M518" i="33"/>
  <c r="N518" i="33"/>
  <c r="O518" i="33"/>
  <c r="P518" i="33"/>
  <c r="Q518" i="33"/>
  <c r="R518" i="33"/>
  <c r="S518" i="33"/>
  <c r="T518" i="33"/>
  <c r="U518" i="33"/>
  <c r="L519" i="33"/>
  <c r="M519" i="33"/>
  <c r="N519" i="33"/>
  <c r="O519" i="33"/>
  <c r="P519" i="33"/>
  <c r="Q519" i="33"/>
  <c r="R519" i="33"/>
  <c r="S519" i="33"/>
  <c r="T519" i="33"/>
  <c r="U519" i="33"/>
  <c r="L520" i="33"/>
  <c r="M520" i="33"/>
  <c r="N520" i="33"/>
  <c r="O520" i="33"/>
  <c r="P520" i="33"/>
  <c r="Q520" i="33"/>
  <c r="R520" i="33"/>
  <c r="S520" i="33"/>
  <c r="T520" i="33"/>
  <c r="U520" i="33"/>
  <c r="L521" i="33"/>
  <c r="M521" i="33"/>
  <c r="N521" i="33"/>
  <c r="O521" i="33"/>
  <c r="P521" i="33"/>
  <c r="Q521" i="33"/>
  <c r="R521" i="33"/>
  <c r="S521" i="33"/>
  <c r="T521" i="33"/>
  <c r="U521" i="33"/>
  <c r="L522" i="33"/>
  <c r="M522" i="33"/>
  <c r="N522" i="33"/>
  <c r="O522" i="33"/>
  <c r="P522" i="33"/>
  <c r="Q522" i="33"/>
  <c r="R522" i="33"/>
  <c r="S522" i="33"/>
  <c r="T522" i="33"/>
  <c r="U522" i="33"/>
  <c r="L523" i="33"/>
  <c r="M523" i="33"/>
  <c r="N523" i="33"/>
  <c r="O523" i="33"/>
  <c r="P523" i="33"/>
  <c r="Q523" i="33"/>
  <c r="R523" i="33"/>
  <c r="S523" i="33"/>
  <c r="T523" i="33"/>
  <c r="U523" i="33"/>
  <c r="L524" i="33"/>
  <c r="M524" i="33"/>
  <c r="N524" i="33"/>
  <c r="O524" i="33"/>
  <c r="P524" i="33"/>
  <c r="Q524" i="33"/>
  <c r="R524" i="33"/>
  <c r="S524" i="33"/>
  <c r="T524" i="33"/>
  <c r="U524" i="33"/>
  <c r="M504" i="33"/>
  <c r="N504" i="33"/>
  <c r="O504" i="33"/>
  <c r="P504" i="33"/>
  <c r="Q504" i="33"/>
  <c r="R504" i="33"/>
  <c r="S504" i="33"/>
  <c r="T504" i="33"/>
  <c r="U504" i="33"/>
  <c r="L504" i="33"/>
  <c r="L484" i="33"/>
  <c r="M484" i="33"/>
  <c r="N484" i="33"/>
  <c r="O484" i="33"/>
  <c r="P484" i="33"/>
  <c r="Q484" i="33"/>
  <c r="R484" i="33"/>
  <c r="S484" i="33"/>
  <c r="T484" i="33"/>
  <c r="U484" i="33"/>
  <c r="L485" i="33"/>
  <c r="M485" i="33"/>
  <c r="N485" i="33"/>
  <c r="O485" i="33"/>
  <c r="P485" i="33"/>
  <c r="Q485" i="33"/>
  <c r="R485" i="33"/>
  <c r="S485" i="33"/>
  <c r="T485" i="33"/>
  <c r="U485" i="33"/>
  <c r="L486" i="33"/>
  <c r="M486" i="33"/>
  <c r="N486" i="33"/>
  <c r="O486" i="33"/>
  <c r="P486" i="33"/>
  <c r="Q486" i="33"/>
  <c r="R486" i="33"/>
  <c r="S486" i="33"/>
  <c r="T486" i="33"/>
  <c r="U486" i="33"/>
  <c r="L487" i="33"/>
  <c r="M487" i="33"/>
  <c r="N487" i="33"/>
  <c r="O487" i="33"/>
  <c r="P487" i="33"/>
  <c r="Q487" i="33"/>
  <c r="R487" i="33"/>
  <c r="S487" i="33"/>
  <c r="T487" i="33"/>
  <c r="U487" i="33"/>
  <c r="L488" i="33"/>
  <c r="M488" i="33"/>
  <c r="N488" i="33"/>
  <c r="O488" i="33"/>
  <c r="P488" i="33"/>
  <c r="Q488" i="33"/>
  <c r="R488" i="33"/>
  <c r="S488" i="33"/>
  <c r="T488" i="33"/>
  <c r="U488" i="33"/>
  <c r="L489" i="33"/>
  <c r="M489" i="33"/>
  <c r="N489" i="33"/>
  <c r="O489" i="33"/>
  <c r="P489" i="33"/>
  <c r="Q489" i="33"/>
  <c r="R489" i="33"/>
  <c r="S489" i="33"/>
  <c r="T489" i="33"/>
  <c r="U489" i="33"/>
  <c r="L490" i="33"/>
  <c r="M490" i="33"/>
  <c r="N490" i="33"/>
  <c r="O490" i="33"/>
  <c r="P490" i="33"/>
  <c r="Q490" i="33"/>
  <c r="R490" i="33"/>
  <c r="S490" i="33"/>
  <c r="T490" i="33"/>
  <c r="U490" i="33"/>
  <c r="L491" i="33"/>
  <c r="M491" i="33"/>
  <c r="N491" i="33"/>
  <c r="O491" i="33"/>
  <c r="P491" i="33"/>
  <c r="Q491" i="33"/>
  <c r="R491" i="33"/>
  <c r="S491" i="33"/>
  <c r="T491" i="33"/>
  <c r="U491" i="33"/>
  <c r="L492" i="33"/>
  <c r="M492" i="33"/>
  <c r="N492" i="33"/>
  <c r="O492" i="33"/>
  <c r="P492" i="33"/>
  <c r="Q492" i="33"/>
  <c r="R492" i="33"/>
  <c r="S492" i="33"/>
  <c r="T492" i="33"/>
  <c r="U492" i="33"/>
  <c r="L493" i="33"/>
  <c r="M493" i="33"/>
  <c r="N493" i="33"/>
  <c r="O493" i="33"/>
  <c r="P493" i="33"/>
  <c r="Q493" i="33"/>
  <c r="R493" i="33"/>
  <c r="S493" i="33"/>
  <c r="T493" i="33"/>
  <c r="U493" i="33"/>
  <c r="L494" i="33"/>
  <c r="M494" i="33"/>
  <c r="N494" i="33"/>
  <c r="O494" i="33"/>
  <c r="P494" i="33"/>
  <c r="Q494" i="33"/>
  <c r="R494" i="33"/>
  <c r="S494" i="33"/>
  <c r="T494" i="33"/>
  <c r="U494" i="33"/>
  <c r="L495" i="33"/>
  <c r="M495" i="33"/>
  <c r="N495" i="33"/>
  <c r="O495" i="33"/>
  <c r="P495" i="33"/>
  <c r="Q495" i="33"/>
  <c r="R495" i="33"/>
  <c r="S495" i="33"/>
  <c r="T495" i="33"/>
  <c r="U495" i="33"/>
  <c r="L496" i="33"/>
  <c r="M496" i="33"/>
  <c r="N496" i="33"/>
  <c r="O496" i="33"/>
  <c r="P496" i="33"/>
  <c r="Q496" i="33"/>
  <c r="R496" i="33"/>
  <c r="S496" i="33"/>
  <c r="T496" i="33"/>
  <c r="U496" i="33"/>
  <c r="L497" i="33"/>
  <c r="M497" i="33"/>
  <c r="N497" i="33"/>
  <c r="O497" i="33"/>
  <c r="P497" i="33"/>
  <c r="Q497" i="33"/>
  <c r="R497" i="33"/>
  <c r="S497" i="33"/>
  <c r="T497" i="33"/>
  <c r="U497" i="33"/>
  <c r="L498" i="33"/>
  <c r="M498" i="33"/>
  <c r="N498" i="33"/>
  <c r="O498" i="33"/>
  <c r="P498" i="33"/>
  <c r="Q498" i="33"/>
  <c r="R498" i="33"/>
  <c r="S498" i="33"/>
  <c r="T498" i="33"/>
  <c r="U498" i="33"/>
  <c r="L499" i="33"/>
  <c r="M499" i="33"/>
  <c r="N499" i="33"/>
  <c r="O499" i="33"/>
  <c r="P499" i="33"/>
  <c r="Q499" i="33"/>
  <c r="R499" i="33"/>
  <c r="S499" i="33"/>
  <c r="T499" i="33"/>
  <c r="U499" i="33"/>
  <c r="L500" i="33"/>
  <c r="M500" i="33"/>
  <c r="N500" i="33"/>
  <c r="O500" i="33"/>
  <c r="P500" i="33"/>
  <c r="Q500" i="33"/>
  <c r="R500" i="33"/>
  <c r="S500" i="33"/>
  <c r="T500" i="33"/>
  <c r="U500" i="33"/>
  <c r="L501" i="33"/>
  <c r="M501" i="33"/>
  <c r="N501" i="33"/>
  <c r="O501" i="33"/>
  <c r="P501" i="33"/>
  <c r="Q501" i="33"/>
  <c r="R501" i="33"/>
  <c r="S501" i="33"/>
  <c r="T501" i="33"/>
  <c r="U501" i="33"/>
  <c r="L502" i="33"/>
  <c r="M502" i="33"/>
  <c r="N502" i="33"/>
  <c r="O502" i="33"/>
  <c r="P502" i="33"/>
  <c r="Q502" i="33"/>
  <c r="R502" i="33"/>
  <c r="S502" i="33"/>
  <c r="T502" i="33"/>
  <c r="U502" i="33"/>
  <c r="L503" i="33"/>
  <c r="M503" i="33"/>
  <c r="N503" i="33"/>
  <c r="O503" i="33"/>
  <c r="P503" i="33"/>
  <c r="Q503" i="33"/>
  <c r="R503" i="33"/>
  <c r="S503" i="33"/>
  <c r="T503" i="33"/>
  <c r="U503" i="33"/>
  <c r="M483" i="33"/>
  <c r="N483" i="33"/>
  <c r="O483" i="33"/>
  <c r="P483" i="33"/>
  <c r="Q483" i="33"/>
  <c r="R483" i="33"/>
  <c r="S483" i="33"/>
  <c r="T483" i="33"/>
  <c r="U483" i="33"/>
  <c r="L483" i="33"/>
  <c r="L463" i="33"/>
  <c r="M463" i="33"/>
  <c r="N463" i="33"/>
  <c r="O463" i="33"/>
  <c r="P463" i="33"/>
  <c r="Q463" i="33"/>
  <c r="R463" i="33"/>
  <c r="S463" i="33"/>
  <c r="T463" i="33"/>
  <c r="U463" i="33"/>
  <c r="L464" i="33"/>
  <c r="M464" i="33"/>
  <c r="N464" i="33"/>
  <c r="O464" i="33"/>
  <c r="P464" i="33"/>
  <c r="Q464" i="33"/>
  <c r="R464" i="33"/>
  <c r="S464" i="33"/>
  <c r="T464" i="33"/>
  <c r="U464" i="33"/>
  <c r="L465" i="33"/>
  <c r="M465" i="33"/>
  <c r="N465" i="33"/>
  <c r="O465" i="33"/>
  <c r="P465" i="33"/>
  <c r="Q465" i="33"/>
  <c r="R465" i="33"/>
  <c r="S465" i="33"/>
  <c r="T465" i="33"/>
  <c r="U465" i="33"/>
  <c r="L466" i="33"/>
  <c r="M466" i="33"/>
  <c r="N466" i="33"/>
  <c r="O466" i="33"/>
  <c r="P466" i="33"/>
  <c r="Q466" i="33"/>
  <c r="R466" i="33"/>
  <c r="S466" i="33"/>
  <c r="T466" i="33"/>
  <c r="U466" i="33"/>
  <c r="L467" i="33"/>
  <c r="M467" i="33"/>
  <c r="N467" i="33"/>
  <c r="O467" i="33"/>
  <c r="P467" i="33"/>
  <c r="Q467" i="33"/>
  <c r="R467" i="33"/>
  <c r="S467" i="33"/>
  <c r="T467" i="33"/>
  <c r="U467" i="33"/>
  <c r="L468" i="33"/>
  <c r="M468" i="33"/>
  <c r="N468" i="33"/>
  <c r="O468" i="33"/>
  <c r="P468" i="33"/>
  <c r="Q468" i="33"/>
  <c r="R468" i="33"/>
  <c r="S468" i="33"/>
  <c r="T468" i="33"/>
  <c r="U468" i="33"/>
  <c r="L469" i="33"/>
  <c r="M469" i="33"/>
  <c r="N469" i="33"/>
  <c r="O469" i="33"/>
  <c r="P469" i="33"/>
  <c r="Q469" i="33"/>
  <c r="R469" i="33"/>
  <c r="S469" i="33"/>
  <c r="T469" i="33"/>
  <c r="U469" i="33"/>
  <c r="L470" i="33"/>
  <c r="M470" i="33"/>
  <c r="N470" i="33"/>
  <c r="O470" i="33"/>
  <c r="P470" i="33"/>
  <c r="Q470" i="33"/>
  <c r="R470" i="33"/>
  <c r="S470" i="33"/>
  <c r="T470" i="33"/>
  <c r="U470" i="33"/>
  <c r="L471" i="33"/>
  <c r="M471" i="33"/>
  <c r="N471" i="33"/>
  <c r="O471" i="33"/>
  <c r="P471" i="33"/>
  <c r="Q471" i="33"/>
  <c r="R471" i="33"/>
  <c r="S471" i="33"/>
  <c r="T471" i="33"/>
  <c r="U471" i="33"/>
  <c r="L472" i="33"/>
  <c r="M472" i="33"/>
  <c r="N472" i="33"/>
  <c r="O472" i="33"/>
  <c r="P472" i="33"/>
  <c r="Q472" i="33"/>
  <c r="R472" i="33"/>
  <c r="S472" i="33"/>
  <c r="T472" i="33"/>
  <c r="U472" i="33"/>
  <c r="L473" i="33"/>
  <c r="M473" i="33"/>
  <c r="N473" i="33"/>
  <c r="O473" i="33"/>
  <c r="P473" i="33"/>
  <c r="Q473" i="33"/>
  <c r="R473" i="33"/>
  <c r="S473" i="33"/>
  <c r="T473" i="33"/>
  <c r="U473" i="33"/>
  <c r="L474" i="33"/>
  <c r="M474" i="33"/>
  <c r="N474" i="33"/>
  <c r="O474" i="33"/>
  <c r="P474" i="33"/>
  <c r="Q474" i="33"/>
  <c r="R474" i="33"/>
  <c r="S474" i="33"/>
  <c r="T474" i="33"/>
  <c r="U474" i="33"/>
  <c r="L475" i="33"/>
  <c r="M475" i="33"/>
  <c r="N475" i="33"/>
  <c r="O475" i="33"/>
  <c r="P475" i="33"/>
  <c r="Q475" i="33"/>
  <c r="R475" i="33"/>
  <c r="S475" i="33"/>
  <c r="T475" i="33"/>
  <c r="U475" i="33"/>
  <c r="L476" i="33"/>
  <c r="M476" i="33"/>
  <c r="N476" i="33"/>
  <c r="O476" i="33"/>
  <c r="P476" i="33"/>
  <c r="Q476" i="33"/>
  <c r="R476" i="33"/>
  <c r="S476" i="33"/>
  <c r="T476" i="33"/>
  <c r="U476" i="33"/>
  <c r="L477" i="33"/>
  <c r="M477" i="33"/>
  <c r="N477" i="33"/>
  <c r="O477" i="33"/>
  <c r="P477" i="33"/>
  <c r="Q477" i="33"/>
  <c r="R477" i="33"/>
  <c r="S477" i="33"/>
  <c r="T477" i="33"/>
  <c r="U477" i="33"/>
  <c r="L478" i="33"/>
  <c r="M478" i="33"/>
  <c r="N478" i="33"/>
  <c r="O478" i="33"/>
  <c r="P478" i="33"/>
  <c r="Q478" i="33"/>
  <c r="R478" i="33"/>
  <c r="S478" i="33"/>
  <c r="T478" i="33"/>
  <c r="U478" i="33"/>
  <c r="L479" i="33"/>
  <c r="M479" i="33"/>
  <c r="N479" i="33"/>
  <c r="O479" i="33"/>
  <c r="P479" i="33"/>
  <c r="Q479" i="33"/>
  <c r="R479" i="33"/>
  <c r="S479" i="33"/>
  <c r="T479" i="33"/>
  <c r="U479" i="33"/>
  <c r="L480" i="33"/>
  <c r="M480" i="33"/>
  <c r="N480" i="33"/>
  <c r="O480" i="33"/>
  <c r="P480" i="33"/>
  <c r="Q480" i="33"/>
  <c r="R480" i="33"/>
  <c r="S480" i="33"/>
  <c r="T480" i="33"/>
  <c r="U480" i="33"/>
  <c r="L481" i="33"/>
  <c r="M481" i="33"/>
  <c r="N481" i="33"/>
  <c r="O481" i="33"/>
  <c r="P481" i="33"/>
  <c r="Q481" i="33"/>
  <c r="R481" i="33"/>
  <c r="S481" i="33"/>
  <c r="T481" i="33"/>
  <c r="U481" i="33"/>
  <c r="L482" i="33"/>
  <c r="M482" i="33"/>
  <c r="N482" i="33"/>
  <c r="O482" i="33"/>
  <c r="P482" i="33"/>
  <c r="Q482" i="33"/>
  <c r="R482" i="33"/>
  <c r="S482" i="33"/>
  <c r="T482" i="33"/>
  <c r="U482" i="33"/>
  <c r="M462" i="33"/>
  <c r="N462" i="33"/>
  <c r="O462" i="33"/>
  <c r="P462" i="33"/>
  <c r="Q462" i="33"/>
  <c r="R462" i="33"/>
  <c r="S462" i="33"/>
  <c r="T462" i="33"/>
  <c r="U462" i="33"/>
  <c r="L462" i="33"/>
  <c r="L442" i="33"/>
  <c r="M442" i="33"/>
  <c r="N442" i="33"/>
  <c r="O442" i="33"/>
  <c r="P442" i="33"/>
  <c r="Q442" i="33"/>
  <c r="R442" i="33"/>
  <c r="S442" i="33"/>
  <c r="T442" i="33"/>
  <c r="U442" i="33"/>
  <c r="L443" i="33"/>
  <c r="M443" i="33"/>
  <c r="N443" i="33"/>
  <c r="O443" i="33"/>
  <c r="P443" i="33"/>
  <c r="Q443" i="33"/>
  <c r="R443" i="33"/>
  <c r="S443" i="33"/>
  <c r="T443" i="33"/>
  <c r="U443" i="33"/>
  <c r="L444" i="33"/>
  <c r="M444" i="33"/>
  <c r="N444" i="33"/>
  <c r="O444" i="33"/>
  <c r="P444" i="33"/>
  <c r="Q444" i="33"/>
  <c r="R444" i="33"/>
  <c r="S444" i="33"/>
  <c r="T444" i="33"/>
  <c r="U444" i="33"/>
  <c r="L445" i="33"/>
  <c r="M445" i="33"/>
  <c r="N445" i="33"/>
  <c r="O445" i="33"/>
  <c r="P445" i="33"/>
  <c r="Q445" i="33"/>
  <c r="R445" i="33"/>
  <c r="S445" i="33"/>
  <c r="T445" i="33"/>
  <c r="U445" i="33"/>
  <c r="L446" i="33"/>
  <c r="M446" i="33"/>
  <c r="N446" i="33"/>
  <c r="O446" i="33"/>
  <c r="P446" i="33"/>
  <c r="Q446" i="33"/>
  <c r="R446" i="33"/>
  <c r="S446" i="33"/>
  <c r="T446" i="33"/>
  <c r="U446" i="33"/>
  <c r="L447" i="33"/>
  <c r="M447" i="33"/>
  <c r="N447" i="33"/>
  <c r="O447" i="33"/>
  <c r="P447" i="33"/>
  <c r="Q447" i="33"/>
  <c r="R447" i="33"/>
  <c r="S447" i="33"/>
  <c r="T447" i="33"/>
  <c r="U447" i="33"/>
  <c r="L448" i="33"/>
  <c r="M448" i="33"/>
  <c r="N448" i="33"/>
  <c r="O448" i="33"/>
  <c r="P448" i="33"/>
  <c r="Q448" i="33"/>
  <c r="R448" i="33"/>
  <c r="S448" i="33"/>
  <c r="T448" i="33"/>
  <c r="U448" i="33"/>
  <c r="L449" i="33"/>
  <c r="M449" i="33"/>
  <c r="N449" i="33"/>
  <c r="O449" i="33"/>
  <c r="P449" i="33"/>
  <c r="Q449" i="33"/>
  <c r="R449" i="33"/>
  <c r="S449" i="33"/>
  <c r="T449" i="33"/>
  <c r="U449" i="33"/>
  <c r="L450" i="33"/>
  <c r="M450" i="33"/>
  <c r="N450" i="33"/>
  <c r="O450" i="33"/>
  <c r="P450" i="33"/>
  <c r="Q450" i="33"/>
  <c r="R450" i="33"/>
  <c r="S450" i="33"/>
  <c r="T450" i="33"/>
  <c r="U450" i="33"/>
  <c r="L451" i="33"/>
  <c r="M451" i="33"/>
  <c r="N451" i="33"/>
  <c r="O451" i="33"/>
  <c r="P451" i="33"/>
  <c r="Q451" i="33"/>
  <c r="R451" i="33"/>
  <c r="S451" i="33"/>
  <c r="T451" i="33"/>
  <c r="U451" i="33"/>
  <c r="L452" i="33"/>
  <c r="M452" i="33"/>
  <c r="N452" i="33"/>
  <c r="O452" i="33"/>
  <c r="P452" i="33"/>
  <c r="Q452" i="33"/>
  <c r="R452" i="33"/>
  <c r="S452" i="33"/>
  <c r="T452" i="33"/>
  <c r="U452" i="33"/>
  <c r="L453" i="33"/>
  <c r="M453" i="33"/>
  <c r="N453" i="33"/>
  <c r="O453" i="33"/>
  <c r="P453" i="33"/>
  <c r="Q453" i="33"/>
  <c r="R453" i="33"/>
  <c r="S453" i="33"/>
  <c r="T453" i="33"/>
  <c r="U453" i="33"/>
  <c r="L454" i="33"/>
  <c r="M454" i="33"/>
  <c r="N454" i="33"/>
  <c r="O454" i="33"/>
  <c r="P454" i="33"/>
  <c r="Q454" i="33"/>
  <c r="R454" i="33"/>
  <c r="S454" i="33"/>
  <c r="T454" i="33"/>
  <c r="U454" i="33"/>
  <c r="L455" i="33"/>
  <c r="M455" i="33"/>
  <c r="N455" i="33"/>
  <c r="O455" i="33"/>
  <c r="P455" i="33"/>
  <c r="Q455" i="33"/>
  <c r="R455" i="33"/>
  <c r="S455" i="33"/>
  <c r="T455" i="33"/>
  <c r="U455" i="33"/>
  <c r="L456" i="33"/>
  <c r="M456" i="33"/>
  <c r="N456" i="33"/>
  <c r="O456" i="33"/>
  <c r="P456" i="33"/>
  <c r="Q456" i="33"/>
  <c r="R456" i="33"/>
  <c r="S456" i="33"/>
  <c r="T456" i="33"/>
  <c r="U456" i="33"/>
  <c r="L457" i="33"/>
  <c r="M457" i="33"/>
  <c r="N457" i="33"/>
  <c r="O457" i="33"/>
  <c r="P457" i="33"/>
  <c r="Q457" i="33"/>
  <c r="R457" i="33"/>
  <c r="S457" i="33"/>
  <c r="T457" i="33"/>
  <c r="U457" i="33"/>
  <c r="L458" i="33"/>
  <c r="M458" i="33"/>
  <c r="N458" i="33"/>
  <c r="O458" i="33"/>
  <c r="P458" i="33"/>
  <c r="Q458" i="33"/>
  <c r="R458" i="33"/>
  <c r="S458" i="33"/>
  <c r="T458" i="33"/>
  <c r="U458" i="33"/>
  <c r="L459" i="33"/>
  <c r="M459" i="33"/>
  <c r="N459" i="33"/>
  <c r="O459" i="33"/>
  <c r="P459" i="33"/>
  <c r="Q459" i="33"/>
  <c r="R459" i="33"/>
  <c r="S459" i="33"/>
  <c r="T459" i="33"/>
  <c r="U459" i="33"/>
  <c r="L460" i="33"/>
  <c r="M460" i="33"/>
  <c r="N460" i="33"/>
  <c r="O460" i="33"/>
  <c r="P460" i="33"/>
  <c r="Q460" i="33"/>
  <c r="R460" i="33"/>
  <c r="S460" i="33"/>
  <c r="T460" i="33"/>
  <c r="U460" i="33"/>
  <c r="L461" i="33"/>
  <c r="M461" i="33"/>
  <c r="N461" i="33"/>
  <c r="O461" i="33"/>
  <c r="P461" i="33"/>
  <c r="Q461" i="33"/>
  <c r="R461" i="33"/>
  <c r="S461" i="33"/>
  <c r="T461" i="33"/>
  <c r="U461" i="33"/>
  <c r="M441" i="33"/>
  <c r="N441" i="33"/>
  <c r="O441" i="33"/>
  <c r="P441" i="33"/>
  <c r="Q441" i="33"/>
  <c r="R441" i="33"/>
  <c r="S441" i="33"/>
  <c r="T441" i="33"/>
  <c r="U441" i="33"/>
  <c r="L441" i="33"/>
  <c r="L421" i="33"/>
  <c r="M421" i="33"/>
  <c r="N421" i="33"/>
  <c r="O421" i="33"/>
  <c r="P421" i="33"/>
  <c r="Q421" i="33"/>
  <c r="R421" i="33"/>
  <c r="S421" i="33"/>
  <c r="T421" i="33"/>
  <c r="U421" i="33"/>
  <c r="L422" i="33"/>
  <c r="M422" i="33"/>
  <c r="N422" i="33"/>
  <c r="O422" i="33"/>
  <c r="P422" i="33"/>
  <c r="Q422" i="33"/>
  <c r="R422" i="33"/>
  <c r="S422" i="33"/>
  <c r="T422" i="33"/>
  <c r="U422" i="33"/>
  <c r="L423" i="33"/>
  <c r="M423" i="33"/>
  <c r="N423" i="33"/>
  <c r="O423" i="33"/>
  <c r="P423" i="33"/>
  <c r="Q423" i="33"/>
  <c r="R423" i="33"/>
  <c r="S423" i="33"/>
  <c r="T423" i="33"/>
  <c r="U423" i="33"/>
  <c r="L424" i="33"/>
  <c r="M424" i="33"/>
  <c r="N424" i="33"/>
  <c r="O424" i="33"/>
  <c r="P424" i="33"/>
  <c r="Q424" i="33"/>
  <c r="R424" i="33"/>
  <c r="S424" i="33"/>
  <c r="T424" i="33"/>
  <c r="U424" i="33"/>
  <c r="L425" i="33"/>
  <c r="M425" i="33"/>
  <c r="N425" i="33"/>
  <c r="O425" i="33"/>
  <c r="P425" i="33"/>
  <c r="Q425" i="33"/>
  <c r="R425" i="33"/>
  <c r="S425" i="33"/>
  <c r="T425" i="33"/>
  <c r="U425" i="33"/>
  <c r="L426" i="33"/>
  <c r="M426" i="33"/>
  <c r="N426" i="33"/>
  <c r="O426" i="33"/>
  <c r="P426" i="33"/>
  <c r="Q426" i="33"/>
  <c r="R426" i="33"/>
  <c r="S426" i="33"/>
  <c r="T426" i="33"/>
  <c r="U426" i="33"/>
  <c r="L427" i="33"/>
  <c r="M427" i="33"/>
  <c r="N427" i="33"/>
  <c r="O427" i="33"/>
  <c r="P427" i="33"/>
  <c r="Q427" i="33"/>
  <c r="R427" i="33"/>
  <c r="S427" i="33"/>
  <c r="T427" i="33"/>
  <c r="U427" i="33"/>
  <c r="L428" i="33"/>
  <c r="M428" i="33"/>
  <c r="N428" i="33"/>
  <c r="O428" i="33"/>
  <c r="P428" i="33"/>
  <c r="Q428" i="33"/>
  <c r="R428" i="33"/>
  <c r="S428" i="33"/>
  <c r="T428" i="33"/>
  <c r="U428" i="33"/>
  <c r="L429" i="33"/>
  <c r="M429" i="33"/>
  <c r="N429" i="33"/>
  <c r="O429" i="33"/>
  <c r="P429" i="33"/>
  <c r="Q429" i="33"/>
  <c r="R429" i="33"/>
  <c r="S429" i="33"/>
  <c r="T429" i="33"/>
  <c r="U429" i="33"/>
  <c r="L430" i="33"/>
  <c r="M430" i="33"/>
  <c r="N430" i="33"/>
  <c r="O430" i="33"/>
  <c r="P430" i="33"/>
  <c r="Q430" i="33"/>
  <c r="R430" i="33"/>
  <c r="S430" i="33"/>
  <c r="T430" i="33"/>
  <c r="U430" i="33"/>
  <c r="L431" i="33"/>
  <c r="M431" i="33"/>
  <c r="N431" i="33"/>
  <c r="O431" i="33"/>
  <c r="P431" i="33"/>
  <c r="Q431" i="33"/>
  <c r="R431" i="33"/>
  <c r="S431" i="33"/>
  <c r="T431" i="33"/>
  <c r="U431" i="33"/>
  <c r="L432" i="33"/>
  <c r="M432" i="33"/>
  <c r="N432" i="33"/>
  <c r="O432" i="33"/>
  <c r="P432" i="33"/>
  <c r="Q432" i="33"/>
  <c r="R432" i="33"/>
  <c r="S432" i="33"/>
  <c r="T432" i="33"/>
  <c r="U432" i="33"/>
  <c r="L433" i="33"/>
  <c r="M433" i="33"/>
  <c r="N433" i="33"/>
  <c r="O433" i="33"/>
  <c r="P433" i="33"/>
  <c r="Q433" i="33"/>
  <c r="R433" i="33"/>
  <c r="S433" i="33"/>
  <c r="T433" i="33"/>
  <c r="U433" i="33"/>
  <c r="L434" i="33"/>
  <c r="M434" i="33"/>
  <c r="N434" i="33"/>
  <c r="O434" i="33"/>
  <c r="P434" i="33"/>
  <c r="Q434" i="33"/>
  <c r="R434" i="33"/>
  <c r="S434" i="33"/>
  <c r="T434" i="33"/>
  <c r="U434" i="33"/>
  <c r="L435" i="33"/>
  <c r="M435" i="33"/>
  <c r="N435" i="33"/>
  <c r="O435" i="33"/>
  <c r="P435" i="33"/>
  <c r="Q435" i="33"/>
  <c r="R435" i="33"/>
  <c r="S435" i="33"/>
  <c r="T435" i="33"/>
  <c r="U435" i="33"/>
  <c r="L436" i="33"/>
  <c r="M436" i="33"/>
  <c r="N436" i="33"/>
  <c r="O436" i="33"/>
  <c r="P436" i="33"/>
  <c r="Q436" i="33"/>
  <c r="R436" i="33"/>
  <c r="S436" i="33"/>
  <c r="T436" i="33"/>
  <c r="U436" i="33"/>
  <c r="L437" i="33"/>
  <c r="M437" i="33"/>
  <c r="N437" i="33"/>
  <c r="O437" i="33"/>
  <c r="P437" i="33"/>
  <c r="Q437" i="33"/>
  <c r="R437" i="33"/>
  <c r="S437" i="33"/>
  <c r="T437" i="33"/>
  <c r="U437" i="33"/>
  <c r="L438" i="33"/>
  <c r="M438" i="33"/>
  <c r="N438" i="33"/>
  <c r="O438" i="33"/>
  <c r="P438" i="33"/>
  <c r="Q438" i="33"/>
  <c r="R438" i="33"/>
  <c r="S438" i="33"/>
  <c r="T438" i="33"/>
  <c r="U438" i="33"/>
  <c r="L439" i="33"/>
  <c r="M439" i="33"/>
  <c r="N439" i="33"/>
  <c r="O439" i="33"/>
  <c r="P439" i="33"/>
  <c r="Q439" i="33"/>
  <c r="R439" i="33"/>
  <c r="S439" i="33"/>
  <c r="T439" i="33"/>
  <c r="U439" i="33"/>
  <c r="L440" i="33"/>
  <c r="M440" i="33"/>
  <c r="N440" i="33"/>
  <c r="O440" i="33"/>
  <c r="P440" i="33"/>
  <c r="Q440" i="33"/>
  <c r="R440" i="33"/>
  <c r="S440" i="33"/>
  <c r="T440" i="33"/>
  <c r="U440" i="33"/>
  <c r="M420" i="33"/>
  <c r="N420" i="33"/>
  <c r="O420" i="33"/>
  <c r="P420" i="33"/>
  <c r="Q420" i="33"/>
  <c r="R420" i="33"/>
  <c r="S420" i="33"/>
  <c r="T420" i="33"/>
  <c r="U420" i="33"/>
  <c r="L420" i="33"/>
  <c r="L400" i="33"/>
  <c r="M400" i="33"/>
  <c r="N400" i="33"/>
  <c r="O400" i="33"/>
  <c r="P400" i="33"/>
  <c r="Q400" i="33"/>
  <c r="R400" i="33"/>
  <c r="S400" i="33"/>
  <c r="T400" i="33"/>
  <c r="U400" i="33"/>
  <c r="L401" i="33"/>
  <c r="M401" i="33"/>
  <c r="N401" i="33"/>
  <c r="O401" i="33"/>
  <c r="P401" i="33"/>
  <c r="Q401" i="33"/>
  <c r="R401" i="33"/>
  <c r="S401" i="33"/>
  <c r="T401" i="33"/>
  <c r="U401" i="33"/>
  <c r="L402" i="33"/>
  <c r="M402" i="33"/>
  <c r="N402" i="33"/>
  <c r="O402" i="33"/>
  <c r="P402" i="33"/>
  <c r="Q402" i="33"/>
  <c r="R402" i="33"/>
  <c r="S402" i="33"/>
  <c r="T402" i="33"/>
  <c r="U402" i="33"/>
  <c r="L403" i="33"/>
  <c r="M403" i="33"/>
  <c r="N403" i="33"/>
  <c r="O403" i="33"/>
  <c r="P403" i="33"/>
  <c r="Q403" i="33"/>
  <c r="R403" i="33"/>
  <c r="S403" i="33"/>
  <c r="T403" i="33"/>
  <c r="U403" i="33"/>
  <c r="L404" i="33"/>
  <c r="M404" i="33"/>
  <c r="N404" i="33"/>
  <c r="O404" i="33"/>
  <c r="P404" i="33"/>
  <c r="Q404" i="33"/>
  <c r="R404" i="33"/>
  <c r="S404" i="33"/>
  <c r="T404" i="33"/>
  <c r="U404" i="33"/>
  <c r="L405" i="33"/>
  <c r="M405" i="33"/>
  <c r="N405" i="33"/>
  <c r="O405" i="33"/>
  <c r="P405" i="33"/>
  <c r="Q405" i="33"/>
  <c r="R405" i="33"/>
  <c r="S405" i="33"/>
  <c r="T405" i="33"/>
  <c r="U405" i="33"/>
  <c r="L406" i="33"/>
  <c r="M406" i="33"/>
  <c r="N406" i="33"/>
  <c r="O406" i="33"/>
  <c r="P406" i="33"/>
  <c r="Q406" i="33"/>
  <c r="R406" i="33"/>
  <c r="S406" i="33"/>
  <c r="T406" i="33"/>
  <c r="U406" i="33"/>
  <c r="L407" i="33"/>
  <c r="M407" i="33"/>
  <c r="N407" i="33"/>
  <c r="O407" i="33"/>
  <c r="P407" i="33"/>
  <c r="Q407" i="33"/>
  <c r="R407" i="33"/>
  <c r="S407" i="33"/>
  <c r="T407" i="33"/>
  <c r="U407" i="33"/>
  <c r="L408" i="33"/>
  <c r="M408" i="33"/>
  <c r="N408" i="33"/>
  <c r="O408" i="33"/>
  <c r="P408" i="33"/>
  <c r="Q408" i="33"/>
  <c r="R408" i="33"/>
  <c r="S408" i="33"/>
  <c r="T408" i="33"/>
  <c r="U408" i="33"/>
  <c r="L409" i="33"/>
  <c r="M409" i="33"/>
  <c r="N409" i="33"/>
  <c r="O409" i="33"/>
  <c r="P409" i="33"/>
  <c r="Q409" i="33"/>
  <c r="R409" i="33"/>
  <c r="S409" i="33"/>
  <c r="T409" i="33"/>
  <c r="U409" i="33"/>
  <c r="L410" i="33"/>
  <c r="M410" i="33"/>
  <c r="N410" i="33"/>
  <c r="O410" i="33"/>
  <c r="P410" i="33"/>
  <c r="Q410" i="33"/>
  <c r="R410" i="33"/>
  <c r="S410" i="33"/>
  <c r="T410" i="33"/>
  <c r="U410" i="33"/>
  <c r="L411" i="33"/>
  <c r="M411" i="33"/>
  <c r="N411" i="33"/>
  <c r="O411" i="33"/>
  <c r="P411" i="33"/>
  <c r="Q411" i="33"/>
  <c r="R411" i="33"/>
  <c r="S411" i="33"/>
  <c r="T411" i="33"/>
  <c r="U411" i="33"/>
  <c r="L412" i="33"/>
  <c r="M412" i="33"/>
  <c r="N412" i="33"/>
  <c r="O412" i="33"/>
  <c r="P412" i="33"/>
  <c r="Q412" i="33"/>
  <c r="R412" i="33"/>
  <c r="S412" i="33"/>
  <c r="T412" i="33"/>
  <c r="U412" i="33"/>
  <c r="L413" i="33"/>
  <c r="M413" i="33"/>
  <c r="N413" i="33"/>
  <c r="O413" i="33"/>
  <c r="P413" i="33"/>
  <c r="Q413" i="33"/>
  <c r="R413" i="33"/>
  <c r="S413" i="33"/>
  <c r="T413" i="33"/>
  <c r="U413" i="33"/>
  <c r="L414" i="33"/>
  <c r="M414" i="33"/>
  <c r="N414" i="33"/>
  <c r="O414" i="33"/>
  <c r="P414" i="33"/>
  <c r="Q414" i="33"/>
  <c r="R414" i="33"/>
  <c r="S414" i="33"/>
  <c r="T414" i="33"/>
  <c r="U414" i="33"/>
  <c r="L415" i="33"/>
  <c r="M415" i="33"/>
  <c r="N415" i="33"/>
  <c r="O415" i="33"/>
  <c r="P415" i="33"/>
  <c r="Q415" i="33"/>
  <c r="R415" i="33"/>
  <c r="S415" i="33"/>
  <c r="T415" i="33"/>
  <c r="U415" i="33"/>
  <c r="L416" i="33"/>
  <c r="M416" i="33"/>
  <c r="N416" i="33"/>
  <c r="O416" i="33"/>
  <c r="P416" i="33"/>
  <c r="Q416" i="33"/>
  <c r="R416" i="33"/>
  <c r="S416" i="33"/>
  <c r="T416" i="33"/>
  <c r="U416" i="33"/>
  <c r="L417" i="33"/>
  <c r="M417" i="33"/>
  <c r="N417" i="33"/>
  <c r="O417" i="33"/>
  <c r="P417" i="33"/>
  <c r="Q417" i="33"/>
  <c r="R417" i="33"/>
  <c r="S417" i="33"/>
  <c r="T417" i="33"/>
  <c r="U417" i="33"/>
  <c r="L418" i="33"/>
  <c r="M418" i="33"/>
  <c r="N418" i="33"/>
  <c r="O418" i="33"/>
  <c r="P418" i="33"/>
  <c r="Q418" i="33"/>
  <c r="R418" i="33"/>
  <c r="S418" i="33"/>
  <c r="T418" i="33"/>
  <c r="U418" i="33"/>
  <c r="L419" i="33"/>
  <c r="M419" i="33"/>
  <c r="N419" i="33"/>
  <c r="O419" i="33"/>
  <c r="P419" i="33"/>
  <c r="Q419" i="33"/>
  <c r="R419" i="33"/>
  <c r="S419" i="33"/>
  <c r="T419" i="33"/>
  <c r="U419" i="33"/>
  <c r="M399" i="33"/>
  <c r="N399" i="33"/>
  <c r="O399" i="33"/>
  <c r="P399" i="33"/>
  <c r="Q399" i="33"/>
  <c r="R399" i="33"/>
  <c r="S399" i="33"/>
  <c r="T399" i="33"/>
  <c r="U399" i="33"/>
  <c r="L399" i="33"/>
  <c r="L398" i="33"/>
  <c r="M398" i="33"/>
  <c r="N398" i="33"/>
  <c r="O398" i="33"/>
  <c r="P398" i="33"/>
  <c r="Q398" i="33"/>
  <c r="R398" i="33"/>
  <c r="S398" i="33"/>
  <c r="T398" i="33"/>
  <c r="U398" i="33"/>
  <c r="L379" i="33"/>
  <c r="M379" i="33"/>
  <c r="N379" i="33"/>
  <c r="O379" i="33"/>
  <c r="P379" i="33"/>
  <c r="Q379" i="33"/>
  <c r="R379" i="33"/>
  <c r="S379" i="33"/>
  <c r="T379" i="33"/>
  <c r="U379" i="33"/>
  <c r="L380" i="33"/>
  <c r="M380" i="33"/>
  <c r="N380" i="33"/>
  <c r="O380" i="33"/>
  <c r="P380" i="33"/>
  <c r="Q380" i="33"/>
  <c r="R380" i="33"/>
  <c r="S380" i="33"/>
  <c r="T380" i="33"/>
  <c r="U380" i="33"/>
  <c r="L381" i="33"/>
  <c r="M381" i="33"/>
  <c r="N381" i="33"/>
  <c r="O381" i="33"/>
  <c r="P381" i="33"/>
  <c r="Q381" i="33"/>
  <c r="R381" i="33"/>
  <c r="S381" i="33"/>
  <c r="T381" i="33"/>
  <c r="U381" i="33"/>
  <c r="L382" i="33"/>
  <c r="M382" i="33"/>
  <c r="N382" i="33"/>
  <c r="O382" i="33"/>
  <c r="P382" i="33"/>
  <c r="Q382" i="33"/>
  <c r="R382" i="33"/>
  <c r="S382" i="33"/>
  <c r="T382" i="33"/>
  <c r="U382" i="33"/>
  <c r="L383" i="33"/>
  <c r="M383" i="33"/>
  <c r="N383" i="33"/>
  <c r="O383" i="33"/>
  <c r="P383" i="33"/>
  <c r="Q383" i="33"/>
  <c r="R383" i="33"/>
  <c r="S383" i="33"/>
  <c r="T383" i="33"/>
  <c r="U383" i="33"/>
  <c r="L384" i="33"/>
  <c r="M384" i="33"/>
  <c r="N384" i="33"/>
  <c r="O384" i="33"/>
  <c r="P384" i="33"/>
  <c r="Q384" i="33"/>
  <c r="R384" i="33"/>
  <c r="S384" i="33"/>
  <c r="T384" i="33"/>
  <c r="U384" i="33"/>
  <c r="L385" i="33"/>
  <c r="M385" i="33"/>
  <c r="N385" i="33"/>
  <c r="O385" i="33"/>
  <c r="P385" i="33"/>
  <c r="Q385" i="33"/>
  <c r="R385" i="33"/>
  <c r="S385" i="33"/>
  <c r="T385" i="33"/>
  <c r="U385" i="33"/>
  <c r="L386" i="33"/>
  <c r="M386" i="33"/>
  <c r="N386" i="33"/>
  <c r="O386" i="33"/>
  <c r="P386" i="33"/>
  <c r="Q386" i="33"/>
  <c r="R386" i="33"/>
  <c r="S386" i="33"/>
  <c r="T386" i="33"/>
  <c r="U386" i="33"/>
  <c r="L387" i="33"/>
  <c r="M387" i="33"/>
  <c r="N387" i="33"/>
  <c r="O387" i="33"/>
  <c r="P387" i="33"/>
  <c r="Q387" i="33"/>
  <c r="R387" i="33"/>
  <c r="S387" i="33"/>
  <c r="T387" i="33"/>
  <c r="U387" i="33"/>
  <c r="L388" i="33"/>
  <c r="M388" i="33"/>
  <c r="N388" i="33"/>
  <c r="O388" i="33"/>
  <c r="P388" i="33"/>
  <c r="Q388" i="33"/>
  <c r="R388" i="33"/>
  <c r="S388" i="33"/>
  <c r="T388" i="33"/>
  <c r="U388" i="33"/>
  <c r="L389" i="33"/>
  <c r="M389" i="33"/>
  <c r="N389" i="33"/>
  <c r="O389" i="33"/>
  <c r="P389" i="33"/>
  <c r="Q389" i="33"/>
  <c r="R389" i="33"/>
  <c r="S389" i="33"/>
  <c r="T389" i="33"/>
  <c r="U389" i="33"/>
  <c r="L390" i="33"/>
  <c r="M390" i="33"/>
  <c r="N390" i="33"/>
  <c r="O390" i="33"/>
  <c r="P390" i="33"/>
  <c r="Q390" i="33"/>
  <c r="R390" i="33"/>
  <c r="S390" i="33"/>
  <c r="T390" i="33"/>
  <c r="U390" i="33"/>
  <c r="L391" i="33"/>
  <c r="M391" i="33"/>
  <c r="N391" i="33"/>
  <c r="O391" i="33"/>
  <c r="P391" i="33"/>
  <c r="Q391" i="33"/>
  <c r="R391" i="33"/>
  <c r="S391" i="33"/>
  <c r="T391" i="33"/>
  <c r="U391" i="33"/>
  <c r="L392" i="33"/>
  <c r="M392" i="33"/>
  <c r="N392" i="33"/>
  <c r="O392" i="33"/>
  <c r="P392" i="33"/>
  <c r="Q392" i="33"/>
  <c r="R392" i="33"/>
  <c r="S392" i="33"/>
  <c r="T392" i="33"/>
  <c r="U392" i="33"/>
  <c r="L393" i="33"/>
  <c r="M393" i="33"/>
  <c r="N393" i="33"/>
  <c r="O393" i="33"/>
  <c r="P393" i="33"/>
  <c r="Q393" i="33"/>
  <c r="R393" i="33"/>
  <c r="S393" i="33"/>
  <c r="T393" i="33"/>
  <c r="U393" i="33"/>
  <c r="L394" i="33"/>
  <c r="M394" i="33"/>
  <c r="N394" i="33"/>
  <c r="O394" i="33"/>
  <c r="P394" i="33"/>
  <c r="Q394" i="33"/>
  <c r="R394" i="33"/>
  <c r="S394" i="33"/>
  <c r="T394" i="33"/>
  <c r="U394" i="33"/>
  <c r="L395" i="33"/>
  <c r="M395" i="33"/>
  <c r="N395" i="33"/>
  <c r="O395" i="33"/>
  <c r="P395" i="33"/>
  <c r="Q395" i="33"/>
  <c r="R395" i="33"/>
  <c r="S395" i="33"/>
  <c r="T395" i="33"/>
  <c r="U395" i="33"/>
  <c r="L396" i="33"/>
  <c r="M396" i="33"/>
  <c r="N396" i="33"/>
  <c r="O396" i="33"/>
  <c r="P396" i="33"/>
  <c r="Q396" i="33"/>
  <c r="R396" i="33"/>
  <c r="S396" i="33"/>
  <c r="T396" i="33"/>
  <c r="U396" i="33"/>
  <c r="L397" i="33"/>
  <c r="M397" i="33"/>
  <c r="N397" i="33"/>
  <c r="O397" i="33"/>
  <c r="P397" i="33"/>
  <c r="Q397" i="33"/>
  <c r="R397" i="33"/>
  <c r="S397" i="33"/>
  <c r="T397" i="33"/>
  <c r="U397" i="33"/>
  <c r="M378" i="33"/>
  <c r="N378" i="33"/>
  <c r="O378" i="33"/>
  <c r="P378" i="33"/>
  <c r="Q378" i="33"/>
  <c r="R378" i="33"/>
  <c r="S378" i="33"/>
  <c r="T378" i="33"/>
  <c r="U378" i="33"/>
  <c r="L378" i="33"/>
  <c r="L358" i="33"/>
  <c r="M358" i="33"/>
  <c r="N358" i="33"/>
  <c r="O358" i="33"/>
  <c r="P358" i="33"/>
  <c r="Q358" i="33"/>
  <c r="R358" i="33"/>
  <c r="S358" i="33"/>
  <c r="T358" i="33"/>
  <c r="U358" i="33"/>
  <c r="L359" i="33"/>
  <c r="M359" i="33"/>
  <c r="N359" i="33"/>
  <c r="O359" i="33"/>
  <c r="P359" i="33"/>
  <c r="Q359" i="33"/>
  <c r="R359" i="33"/>
  <c r="S359" i="33"/>
  <c r="T359" i="33"/>
  <c r="U359" i="33"/>
  <c r="L360" i="33"/>
  <c r="M360" i="33"/>
  <c r="N360" i="33"/>
  <c r="O360" i="33"/>
  <c r="P360" i="33"/>
  <c r="Q360" i="33"/>
  <c r="R360" i="33"/>
  <c r="S360" i="33"/>
  <c r="T360" i="33"/>
  <c r="U360" i="33"/>
  <c r="L361" i="33"/>
  <c r="M361" i="33"/>
  <c r="N361" i="33"/>
  <c r="O361" i="33"/>
  <c r="P361" i="33"/>
  <c r="Q361" i="33"/>
  <c r="R361" i="33"/>
  <c r="S361" i="33"/>
  <c r="T361" i="33"/>
  <c r="U361" i="33"/>
  <c r="L362" i="33"/>
  <c r="M362" i="33"/>
  <c r="N362" i="33"/>
  <c r="O362" i="33"/>
  <c r="P362" i="33"/>
  <c r="Q362" i="33"/>
  <c r="R362" i="33"/>
  <c r="S362" i="33"/>
  <c r="T362" i="33"/>
  <c r="U362" i="33"/>
  <c r="L363" i="33"/>
  <c r="M363" i="33"/>
  <c r="N363" i="33"/>
  <c r="O363" i="33"/>
  <c r="P363" i="33"/>
  <c r="Q363" i="33"/>
  <c r="R363" i="33"/>
  <c r="S363" i="33"/>
  <c r="T363" i="33"/>
  <c r="U363" i="33"/>
  <c r="L364" i="33"/>
  <c r="M364" i="33"/>
  <c r="N364" i="33"/>
  <c r="O364" i="33"/>
  <c r="P364" i="33"/>
  <c r="Q364" i="33"/>
  <c r="R364" i="33"/>
  <c r="S364" i="33"/>
  <c r="T364" i="33"/>
  <c r="U364" i="33"/>
  <c r="L365" i="33"/>
  <c r="M365" i="33"/>
  <c r="N365" i="33"/>
  <c r="O365" i="33"/>
  <c r="P365" i="33"/>
  <c r="Q365" i="33"/>
  <c r="R365" i="33"/>
  <c r="S365" i="33"/>
  <c r="T365" i="33"/>
  <c r="U365" i="33"/>
  <c r="L366" i="33"/>
  <c r="M366" i="33"/>
  <c r="N366" i="33"/>
  <c r="O366" i="33"/>
  <c r="P366" i="33"/>
  <c r="Q366" i="33"/>
  <c r="R366" i="33"/>
  <c r="S366" i="33"/>
  <c r="T366" i="33"/>
  <c r="U366" i="33"/>
  <c r="L367" i="33"/>
  <c r="M367" i="33"/>
  <c r="N367" i="33"/>
  <c r="O367" i="33"/>
  <c r="P367" i="33"/>
  <c r="Q367" i="33"/>
  <c r="R367" i="33"/>
  <c r="S367" i="33"/>
  <c r="T367" i="33"/>
  <c r="U367" i="33"/>
  <c r="L368" i="33"/>
  <c r="M368" i="33"/>
  <c r="N368" i="33"/>
  <c r="O368" i="33"/>
  <c r="P368" i="33"/>
  <c r="Q368" i="33"/>
  <c r="R368" i="33"/>
  <c r="S368" i="33"/>
  <c r="T368" i="33"/>
  <c r="U368" i="33"/>
  <c r="L369" i="33"/>
  <c r="M369" i="33"/>
  <c r="N369" i="33"/>
  <c r="O369" i="33"/>
  <c r="P369" i="33"/>
  <c r="Q369" i="33"/>
  <c r="R369" i="33"/>
  <c r="S369" i="33"/>
  <c r="T369" i="33"/>
  <c r="U369" i="33"/>
  <c r="L370" i="33"/>
  <c r="M370" i="33"/>
  <c r="N370" i="33"/>
  <c r="O370" i="33"/>
  <c r="P370" i="33"/>
  <c r="Q370" i="33"/>
  <c r="R370" i="33"/>
  <c r="S370" i="33"/>
  <c r="T370" i="33"/>
  <c r="U370" i="33"/>
  <c r="L371" i="33"/>
  <c r="M371" i="33"/>
  <c r="N371" i="33"/>
  <c r="O371" i="33"/>
  <c r="P371" i="33"/>
  <c r="Q371" i="33"/>
  <c r="R371" i="33"/>
  <c r="S371" i="33"/>
  <c r="T371" i="33"/>
  <c r="U371" i="33"/>
  <c r="L372" i="33"/>
  <c r="M372" i="33"/>
  <c r="N372" i="33"/>
  <c r="O372" i="33"/>
  <c r="P372" i="33"/>
  <c r="Q372" i="33"/>
  <c r="R372" i="33"/>
  <c r="S372" i="33"/>
  <c r="T372" i="33"/>
  <c r="U372" i="33"/>
  <c r="L373" i="33"/>
  <c r="M373" i="33"/>
  <c r="N373" i="33"/>
  <c r="O373" i="33"/>
  <c r="P373" i="33"/>
  <c r="Q373" i="33"/>
  <c r="R373" i="33"/>
  <c r="S373" i="33"/>
  <c r="T373" i="33"/>
  <c r="U373" i="33"/>
  <c r="L374" i="33"/>
  <c r="M374" i="33"/>
  <c r="N374" i="33"/>
  <c r="O374" i="33"/>
  <c r="P374" i="33"/>
  <c r="Q374" i="33"/>
  <c r="R374" i="33"/>
  <c r="S374" i="33"/>
  <c r="T374" i="33"/>
  <c r="U374" i="33"/>
  <c r="L375" i="33"/>
  <c r="M375" i="33"/>
  <c r="N375" i="33"/>
  <c r="O375" i="33"/>
  <c r="P375" i="33"/>
  <c r="Q375" i="33"/>
  <c r="R375" i="33"/>
  <c r="S375" i="33"/>
  <c r="T375" i="33"/>
  <c r="U375" i="33"/>
  <c r="L376" i="33"/>
  <c r="M376" i="33"/>
  <c r="N376" i="33"/>
  <c r="O376" i="33"/>
  <c r="P376" i="33"/>
  <c r="Q376" i="33"/>
  <c r="R376" i="33"/>
  <c r="S376" i="33"/>
  <c r="T376" i="33"/>
  <c r="U376" i="33"/>
  <c r="L377" i="33"/>
  <c r="M377" i="33"/>
  <c r="N377" i="33"/>
  <c r="O377" i="33"/>
  <c r="P377" i="33"/>
  <c r="Q377" i="33"/>
  <c r="R377" i="33"/>
  <c r="S377" i="33"/>
  <c r="T377" i="33"/>
  <c r="U377" i="33"/>
  <c r="M357" i="33"/>
  <c r="N357" i="33"/>
  <c r="O357" i="33"/>
  <c r="P357" i="33"/>
  <c r="Q357" i="33"/>
  <c r="R357" i="33"/>
  <c r="S357" i="33"/>
  <c r="T357" i="33"/>
  <c r="U357" i="33"/>
  <c r="L357" i="33"/>
  <c r="L337" i="33"/>
  <c r="M337" i="33"/>
  <c r="N337" i="33"/>
  <c r="O337" i="33"/>
  <c r="P337" i="33"/>
  <c r="Q337" i="33"/>
  <c r="R337" i="33"/>
  <c r="S337" i="33"/>
  <c r="T337" i="33"/>
  <c r="U337" i="33"/>
  <c r="L338" i="33"/>
  <c r="M338" i="33"/>
  <c r="N338" i="33"/>
  <c r="O338" i="33"/>
  <c r="P338" i="33"/>
  <c r="Q338" i="33"/>
  <c r="R338" i="33"/>
  <c r="S338" i="33"/>
  <c r="T338" i="33"/>
  <c r="U338" i="33"/>
  <c r="L339" i="33"/>
  <c r="M339" i="33"/>
  <c r="N339" i="33"/>
  <c r="O339" i="33"/>
  <c r="P339" i="33"/>
  <c r="Q339" i="33"/>
  <c r="R339" i="33"/>
  <c r="S339" i="33"/>
  <c r="T339" i="33"/>
  <c r="U339" i="33"/>
  <c r="L340" i="33"/>
  <c r="M340" i="33"/>
  <c r="N340" i="33"/>
  <c r="O340" i="33"/>
  <c r="P340" i="33"/>
  <c r="Q340" i="33"/>
  <c r="R340" i="33"/>
  <c r="S340" i="33"/>
  <c r="T340" i="33"/>
  <c r="U340" i="33"/>
  <c r="L341" i="33"/>
  <c r="M341" i="33"/>
  <c r="N341" i="33"/>
  <c r="O341" i="33"/>
  <c r="P341" i="33"/>
  <c r="Q341" i="33"/>
  <c r="R341" i="33"/>
  <c r="S341" i="33"/>
  <c r="T341" i="33"/>
  <c r="U341" i="33"/>
  <c r="L342" i="33"/>
  <c r="M342" i="33"/>
  <c r="N342" i="33"/>
  <c r="O342" i="33"/>
  <c r="P342" i="33"/>
  <c r="Q342" i="33"/>
  <c r="R342" i="33"/>
  <c r="S342" i="33"/>
  <c r="T342" i="33"/>
  <c r="U342" i="33"/>
  <c r="L343" i="33"/>
  <c r="M343" i="33"/>
  <c r="N343" i="33"/>
  <c r="O343" i="33"/>
  <c r="P343" i="33"/>
  <c r="Q343" i="33"/>
  <c r="R343" i="33"/>
  <c r="S343" i="33"/>
  <c r="T343" i="33"/>
  <c r="U343" i="33"/>
  <c r="L344" i="33"/>
  <c r="M344" i="33"/>
  <c r="N344" i="33"/>
  <c r="O344" i="33"/>
  <c r="P344" i="33"/>
  <c r="Q344" i="33"/>
  <c r="R344" i="33"/>
  <c r="S344" i="33"/>
  <c r="T344" i="33"/>
  <c r="U344" i="33"/>
  <c r="L345" i="33"/>
  <c r="M345" i="33"/>
  <c r="N345" i="33"/>
  <c r="O345" i="33"/>
  <c r="P345" i="33"/>
  <c r="Q345" i="33"/>
  <c r="R345" i="33"/>
  <c r="S345" i="33"/>
  <c r="T345" i="33"/>
  <c r="U345" i="33"/>
  <c r="L346" i="33"/>
  <c r="M346" i="33"/>
  <c r="N346" i="33"/>
  <c r="O346" i="33"/>
  <c r="P346" i="33"/>
  <c r="Q346" i="33"/>
  <c r="R346" i="33"/>
  <c r="S346" i="33"/>
  <c r="T346" i="33"/>
  <c r="U346" i="33"/>
  <c r="L347" i="33"/>
  <c r="M347" i="33"/>
  <c r="N347" i="33"/>
  <c r="O347" i="33"/>
  <c r="P347" i="33"/>
  <c r="Q347" i="33"/>
  <c r="R347" i="33"/>
  <c r="S347" i="33"/>
  <c r="T347" i="33"/>
  <c r="U347" i="33"/>
  <c r="L348" i="33"/>
  <c r="M348" i="33"/>
  <c r="N348" i="33"/>
  <c r="O348" i="33"/>
  <c r="P348" i="33"/>
  <c r="Q348" i="33"/>
  <c r="R348" i="33"/>
  <c r="S348" i="33"/>
  <c r="T348" i="33"/>
  <c r="U348" i="33"/>
  <c r="L349" i="33"/>
  <c r="M349" i="33"/>
  <c r="N349" i="33"/>
  <c r="O349" i="33"/>
  <c r="P349" i="33"/>
  <c r="Q349" i="33"/>
  <c r="R349" i="33"/>
  <c r="S349" i="33"/>
  <c r="T349" i="33"/>
  <c r="U349" i="33"/>
  <c r="L350" i="33"/>
  <c r="M350" i="33"/>
  <c r="N350" i="33"/>
  <c r="O350" i="33"/>
  <c r="P350" i="33"/>
  <c r="Q350" i="33"/>
  <c r="R350" i="33"/>
  <c r="S350" i="33"/>
  <c r="T350" i="33"/>
  <c r="U350" i="33"/>
  <c r="L351" i="33"/>
  <c r="M351" i="33"/>
  <c r="N351" i="33"/>
  <c r="O351" i="33"/>
  <c r="P351" i="33"/>
  <c r="Q351" i="33"/>
  <c r="R351" i="33"/>
  <c r="S351" i="33"/>
  <c r="T351" i="33"/>
  <c r="U351" i="33"/>
  <c r="L352" i="33"/>
  <c r="M352" i="33"/>
  <c r="N352" i="33"/>
  <c r="O352" i="33"/>
  <c r="P352" i="33"/>
  <c r="Q352" i="33"/>
  <c r="R352" i="33"/>
  <c r="S352" i="33"/>
  <c r="T352" i="33"/>
  <c r="U352" i="33"/>
  <c r="L353" i="33"/>
  <c r="M353" i="33"/>
  <c r="N353" i="33"/>
  <c r="O353" i="33"/>
  <c r="P353" i="33"/>
  <c r="Q353" i="33"/>
  <c r="R353" i="33"/>
  <c r="S353" i="33"/>
  <c r="T353" i="33"/>
  <c r="U353" i="33"/>
  <c r="L354" i="33"/>
  <c r="M354" i="33"/>
  <c r="N354" i="33"/>
  <c r="O354" i="33"/>
  <c r="P354" i="33"/>
  <c r="Q354" i="33"/>
  <c r="R354" i="33"/>
  <c r="S354" i="33"/>
  <c r="T354" i="33"/>
  <c r="U354" i="33"/>
  <c r="L355" i="33"/>
  <c r="M355" i="33"/>
  <c r="N355" i="33"/>
  <c r="O355" i="33"/>
  <c r="P355" i="33"/>
  <c r="Q355" i="33"/>
  <c r="R355" i="33"/>
  <c r="S355" i="33"/>
  <c r="T355" i="33"/>
  <c r="U355" i="33"/>
  <c r="L356" i="33"/>
  <c r="M356" i="33"/>
  <c r="N356" i="33"/>
  <c r="O356" i="33"/>
  <c r="P356" i="33"/>
  <c r="Q356" i="33"/>
  <c r="R356" i="33"/>
  <c r="S356" i="33"/>
  <c r="T356" i="33"/>
  <c r="U356" i="33"/>
  <c r="M336" i="33"/>
  <c r="N336" i="33"/>
  <c r="O336" i="33"/>
  <c r="P336" i="33"/>
  <c r="Q336" i="33"/>
  <c r="R336" i="33"/>
  <c r="S336" i="33"/>
  <c r="T336" i="33"/>
  <c r="U336" i="33"/>
  <c r="L336" i="33"/>
  <c r="L316" i="33"/>
  <c r="M316" i="33"/>
  <c r="N316" i="33"/>
  <c r="O316" i="33"/>
  <c r="P316" i="33"/>
  <c r="Q316" i="33"/>
  <c r="R316" i="33"/>
  <c r="S316" i="33"/>
  <c r="T316" i="33"/>
  <c r="U316" i="33"/>
  <c r="L317" i="33"/>
  <c r="M317" i="33"/>
  <c r="N317" i="33"/>
  <c r="O317" i="33"/>
  <c r="P317" i="33"/>
  <c r="Q317" i="33"/>
  <c r="R317" i="33"/>
  <c r="S317" i="33"/>
  <c r="T317" i="33"/>
  <c r="U317" i="33"/>
  <c r="L318" i="33"/>
  <c r="M318" i="33"/>
  <c r="N318" i="33"/>
  <c r="O318" i="33"/>
  <c r="P318" i="33"/>
  <c r="Q318" i="33"/>
  <c r="R318" i="33"/>
  <c r="S318" i="33"/>
  <c r="T318" i="33"/>
  <c r="U318" i="33"/>
  <c r="L319" i="33"/>
  <c r="M319" i="33"/>
  <c r="N319" i="33"/>
  <c r="O319" i="33"/>
  <c r="P319" i="33"/>
  <c r="Q319" i="33"/>
  <c r="R319" i="33"/>
  <c r="S319" i="33"/>
  <c r="T319" i="33"/>
  <c r="U319" i="33"/>
  <c r="L320" i="33"/>
  <c r="M320" i="33"/>
  <c r="N320" i="33"/>
  <c r="O320" i="33"/>
  <c r="P320" i="33"/>
  <c r="Q320" i="33"/>
  <c r="R320" i="33"/>
  <c r="S320" i="33"/>
  <c r="T320" i="33"/>
  <c r="U320" i="33"/>
  <c r="L321" i="33"/>
  <c r="M321" i="33"/>
  <c r="N321" i="33"/>
  <c r="O321" i="33"/>
  <c r="P321" i="33"/>
  <c r="Q321" i="33"/>
  <c r="R321" i="33"/>
  <c r="S321" i="33"/>
  <c r="T321" i="33"/>
  <c r="U321" i="33"/>
  <c r="L322" i="33"/>
  <c r="M322" i="33"/>
  <c r="N322" i="33"/>
  <c r="O322" i="33"/>
  <c r="P322" i="33"/>
  <c r="Q322" i="33"/>
  <c r="R322" i="33"/>
  <c r="S322" i="33"/>
  <c r="T322" i="33"/>
  <c r="U322" i="33"/>
  <c r="L323" i="33"/>
  <c r="M323" i="33"/>
  <c r="N323" i="33"/>
  <c r="O323" i="33"/>
  <c r="P323" i="33"/>
  <c r="Q323" i="33"/>
  <c r="R323" i="33"/>
  <c r="S323" i="33"/>
  <c r="T323" i="33"/>
  <c r="U323" i="33"/>
  <c r="L324" i="33"/>
  <c r="M324" i="33"/>
  <c r="N324" i="33"/>
  <c r="O324" i="33"/>
  <c r="P324" i="33"/>
  <c r="Q324" i="33"/>
  <c r="R324" i="33"/>
  <c r="S324" i="33"/>
  <c r="T324" i="33"/>
  <c r="U324" i="33"/>
  <c r="L325" i="33"/>
  <c r="M325" i="33"/>
  <c r="N325" i="33"/>
  <c r="O325" i="33"/>
  <c r="P325" i="33"/>
  <c r="Q325" i="33"/>
  <c r="R325" i="33"/>
  <c r="S325" i="33"/>
  <c r="T325" i="33"/>
  <c r="U325" i="33"/>
  <c r="L326" i="33"/>
  <c r="M326" i="33"/>
  <c r="N326" i="33"/>
  <c r="O326" i="33"/>
  <c r="P326" i="33"/>
  <c r="Q326" i="33"/>
  <c r="R326" i="33"/>
  <c r="S326" i="33"/>
  <c r="T326" i="33"/>
  <c r="U326" i="33"/>
  <c r="L327" i="33"/>
  <c r="M327" i="33"/>
  <c r="N327" i="33"/>
  <c r="O327" i="33"/>
  <c r="P327" i="33"/>
  <c r="Q327" i="33"/>
  <c r="R327" i="33"/>
  <c r="S327" i="33"/>
  <c r="T327" i="33"/>
  <c r="U327" i="33"/>
  <c r="L328" i="33"/>
  <c r="M328" i="33"/>
  <c r="N328" i="33"/>
  <c r="O328" i="33"/>
  <c r="P328" i="33"/>
  <c r="Q328" i="33"/>
  <c r="R328" i="33"/>
  <c r="S328" i="33"/>
  <c r="T328" i="33"/>
  <c r="U328" i="33"/>
  <c r="L329" i="33"/>
  <c r="M329" i="33"/>
  <c r="N329" i="33"/>
  <c r="O329" i="33"/>
  <c r="P329" i="33"/>
  <c r="Q329" i="33"/>
  <c r="R329" i="33"/>
  <c r="S329" i="33"/>
  <c r="T329" i="33"/>
  <c r="U329" i="33"/>
  <c r="L330" i="33"/>
  <c r="M330" i="33"/>
  <c r="N330" i="33"/>
  <c r="O330" i="33"/>
  <c r="P330" i="33"/>
  <c r="Q330" i="33"/>
  <c r="R330" i="33"/>
  <c r="S330" i="33"/>
  <c r="T330" i="33"/>
  <c r="U330" i="33"/>
  <c r="L331" i="33"/>
  <c r="M331" i="33"/>
  <c r="N331" i="33"/>
  <c r="O331" i="33"/>
  <c r="P331" i="33"/>
  <c r="Q331" i="33"/>
  <c r="R331" i="33"/>
  <c r="S331" i="33"/>
  <c r="T331" i="33"/>
  <c r="U331" i="33"/>
  <c r="L332" i="33"/>
  <c r="M332" i="33"/>
  <c r="N332" i="33"/>
  <c r="O332" i="33"/>
  <c r="P332" i="33"/>
  <c r="Q332" i="33"/>
  <c r="R332" i="33"/>
  <c r="S332" i="33"/>
  <c r="T332" i="33"/>
  <c r="U332" i="33"/>
  <c r="L333" i="33"/>
  <c r="M333" i="33"/>
  <c r="N333" i="33"/>
  <c r="O333" i="33"/>
  <c r="P333" i="33"/>
  <c r="Q333" i="33"/>
  <c r="R333" i="33"/>
  <c r="S333" i="33"/>
  <c r="T333" i="33"/>
  <c r="U333" i="33"/>
  <c r="L334" i="33"/>
  <c r="M334" i="33"/>
  <c r="N334" i="33"/>
  <c r="O334" i="33"/>
  <c r="P334" i="33"/>
  <c r="Q334" i="33"/>
  <c r="R334" i="33"/>
  <c r="S334" i="33"/>
  <c r="T334" i="33"/>
  <c r="U334" i="33"/>
  <c r="L335" i="33"/>
  <c r="M335" i="33"/>
  <c r="N335" i="33"/>
  <c r="O335" i="33"/>
  <c r="P335" i="33"/>
  <c r="Q335" i="33"/>
  <c r="R335" i="33"/>
  <c r="S335" i="33"/>
  <c r="T335" i="33"/>
  <c r="U335" i="33"/>
  <c r="M315" i="33"/>
  <c r="N315" i="33"/>
  <c r="O315" i="33"/>
  <c r="P315" i="33"/>
  <c r="Q315" i="33"/>
  <c r="R315" i="33"/>
  <c r="S315" i="33"/>
  <c r="T315" i="33"/>
  <c r="U315" i="33"/>
  <c r="L315" i="33"/>
  <c r="L295" i="33"/>
  <c r="M295" i="33"/>
  <c r="N295" i="33"/>
  <c r="O295" i="33"/>
  <c r="P295" i="33"/>
  <c r="Q295" i="33"/>
  <c r="R295" i="33"/>
  <c r="S295" i="33"/>
  <c r="T295" i="33"/>
  <c r="U295" i="33"/>
  <c r="L296" i="33"/>
  <c r="M296" i="33"/>
  <c r="N296" i="33"/>
  <c r="O296" i="33"/>
  <c r="P296" i="33"/>
  <c r="Q296" i="33"/>
  <c r="R296" i="33"/>
  <c r="S296" i="33"/>
  <c r="T296" i="33"/>
  <c r="U296" i="33"/>
  <c r="L297" i="33"/>
  <c r="M297" i="33"/>
  <c r="N297" i="33"/>
  <c r="O297" i="33"/>
  <c r="P297" i="33"/>
  <c r="Q297" i="33"/>
  <c r="R297" i="33"/>
  <c r="S297" i="33"/>
  <c r="T297" i="33"/>
  <c r="U297" i="33"/>
  <c r="L298" i="33"/>
  <c r="M298" i="33"/>
  <c r="N298" i="33"/>
  <c r="O298" i="33"/>
  <c r="P298" i="33"/>
  <c r="Q298" i="33"/>
  <c r="R298" i="33"/>
  <c r="S298" i="33"/>
  <c r="T298" i="33"/>
  <c r="U298" i="33"/>
  <c r="L299" i="33"/>
  <c r="M299" i="33"/>
  <c r="N299" i="33"/>
  <c r="O299" i="33"/>
  <c r="P299" i="33"/>
  <c r="Q299" i="33"/>
  <c r="R299" i="33"/>
  <c r="S299" i="33"/>
  <c r="T299" i="33"/>
  <c r="U299" i="33"/>
  <c r="L300" i="33"/>
  <c r="M300" i="33"/>
  <c r="N300" i="33"/>
  <c r="O300" i="33"/>
  <c r="P300" i="33"/>
  <c r="Q300" i="33"/>
  <c r="R300" i="33"/>
  <c r="S300" i="33"/>
  <c r="T300" i="33"/>
  <c r="U300" i="33"/>
  <c r="L301" i="33"/>
  <c r="M301" i="33"/>
  <c r="N301" i="33"/>
  <c r="O301" i="33"/>
  <c r="P301" i="33"/>
  <c r="Q301" i="33"/>
  <c r="R301" i="33"/>
  <c r="S301" i="33"/>
  <c r="T301" i="33"/>
  <c r="U301" i="33"/>
  <c r="L302" i="33"/>
  <c r="M302" i="33"/>
  <c r="N302" i="33"/>
  <c r="O302" i="33"/>
  <c r="P302" i="33"/>
  <c r="Q302" i="33"/>
  <c r="R302" i="33"/>
  <c r="S302" i="33"/>
  <c r="T302" i="33"/>
  <c r="U302" i="33"/>
  <c r="L303" i="33"/>
  <c r="M303" i="33"/>
  <c r="N303" i="33"/>
  <c r="O303" i="33"/>
  <c r="P303" i="33"/>
  <c r="Q303" i="33"/>
  <c r="R303" i="33"/>
  <c r="S303" i="33"/>
  <c r="T303" i="33"/>
  <c r="U303" i="33"/>
  <c r="L304" i="33"/>
  <c r="M304" i="33"/>
  <c r="N304" i="33"/>
  <c r="O304" i="33"/>
  <c r="P304" i="33"/>
  <c r="Q304" i="33"/>
  <c r="R304" i="33"/>
  <c r="S304" i="33"/>
  <c r="T304" i="33"/>
  <c r="U304" i="33"/>
  <c r="L305" i="33"/>
  <c r="M305" i="33"/>
  <c r="N305" i="33"/>
  <c r="O305" i="33"/>
  <c r="P305" i="33"/>
  <c r="Q305" i="33"/>
  <c r="R305" i="33"/>
  <c r="S305" i="33"/>
  <c r="T305" i="33"/>
  <c r="U305" i="33"/>
  <c r="L306" i="33"/>
  <c r="M306" i="33"/>
  <c r="N306" i="33"/>
  <c r="O306" i="33"/>
  <c r="P306" i="33"/>
  <c r="Q306" i="33"/>
  <c r="R306" i="33"/>
  <c r="S306" i="33"/>
  <c r="T306" i="33"/>
  <c r="U306" i="33"/>
  <c r="L307" i="33"/>
  <c r="M307" i="33"/>
  <c r="N307" i="33"/>
  <c r="O307" i="33"/>
  <c r="P307" i="33"/>
  <c r="Q307" i="33"/>
  <c r="R307" i="33"/>
  <c r="S307" i="33"/>
  <c r="T307" i="33"/>
  <c r="U307" i="33"/>
  <c r="L308" i="33"/>
  <c r="M308" i="33"/>
  <c r="N308" i="33"/>
  <c r="O308" i="33"/>
  <c r="P308" i="33"/>
  <c r="Q308" i="33"/>
  <c r="R308" i="33"/>
  <c r="S308" i="33"/>
  <c r="T308" i="33"/>
  <c r="U308" i="33"/>
  <c r="L309" i="33"/>
  <c r="M309" i="33"/>
  <c r="N309" i="33"/>
  <c r="O309" i="33"/>
  <c r="P309" i="33"/>
  <c r="Q309" i="33"/>
  <c r="R309" i="33"/>
  <c r="S309" i="33"/>
  <c r="T309" i="33"/>
  <c r="U309" i="33"/>
  <c r="L310" i="33"/>
  <c r="M310" i="33"/>
  <c r="N310" i="33"/>
  <c r="O310" i="33"/>
  <c r="P310" i="33"/>
  <c r="Q310" i="33"/>
  <c r="R310" i="33"/>
  <c r="S310" i="33"/>
  <c r="T310" i="33"/>
  <c r="U310" i="33"/>
  <c r="L311" i="33"/>
  <c r="M311" i="33"/>
  <c r="N311" i="33"/>
  <c r="O311" i="33"/>
  <c r="P311" i="33"/>
  <c r="Q311" i="33"/>
  <c r="R311" i="33"/>
  <c r="S311" i="33"/>
  <c r="T311" i="33"/>
  <c r="U311" i="33"/>
  <c r="L312" i="33"/>
  <c r="M312" i="33"/>
  <c r="N312" i="33"/>
  <c r="O312" i="33"/>
  <c r="P312" i="33"/>
  <c r="Q312" i="33"/>
  <c r="R312" i="33"/>
  <c r="S312" i="33"/>
  <c r="T312" i="33"/>
  <c r="U312" i="33"/>
  <c r="L313" i="33"/>
  <c r="M313" i="33"/>
  <c r="N313" i="33"/>
  <c r="O313" i="33"/>
  <c r="P313" i="33"/>
  <c r="Q313" i="33"/>
  <c r="R313" i="33"/>
  <c r="S313" i="33"/>
  <c r="T313" i="33"/>
  <c r="U313" i="33"/>
  <c r="L314" i="33"/>
  <c r="M314" i="33"/>
  <c r="N314" i="33"/>
  <c r="O314" i="33"/>
  <c r="P314" i="33"/>
  <c r="Q314" i="33"/>
  <c r="R314" i="33"/>
  <c r="S314" i="33"/>
  <c r="T314" i="33"/>
  <c r="U314" i="33"/>
  <c r="M294" i="33"/>
  <c r="N294" i="33"/>
  <c r="O294" i="33"/>
  <c r="P294" i="33"/>
  <c r="Q294" i="33"/>
  <c r="R294" i="33"/>
  <c r="S294" i="33"/>
  <c r="T294" i="33"/>
  <c r="U294" i="33"/>
  <c r="L294" i="33"/>
  <c r="L274" i="33"/>
  <c r="M274" i="33"/>
  <c r="N274" i="33"/>
  <c r="O274" i="33"/>
  <c r="P274" i="33"/>
  <c r="Q274" i="33"/>
  <c r="R274" i="33"/>
  <c r="S274" i="33"/>
  <c r="T274" i="33"/>
  <c r="U274" i="33"/>
  <c r="L275" i="33"/>
  <c r="M275" i="33"/>
  <c r="N275" i="33"/>
  <c r="O275" i="33"/>
  <c r="P275" i="33"/>
  <c r="Q275" i="33"/>
  <c r="R275" i="33"/>
  <c r="S275" i="33"/>
  <c r="T275" i="33"/>
  <c r="U275" i="33"/>
  <c r="L276" i="33"/>
  <c r="M276" i="33"/>
  <c r="N276" i="33"/>
  <c r="O276" i="33"/>
  <c r="P276" i="33"/>
  <c r="Q276" i="33"/>
  <c r="R276" i="33"/>
  <c r="S276" i="33"/>
  <c r="T276" i="33"/>
  <c r="U276" i="33"/>
  <c r="L277" i="33"/>
  <c r="M277" i="33"/>
  <c r="N277" i="33"/>
  <c r="O277" i="33"/>
  <c r="P277" i="33"/>
  <c r="Q277" i="33"/>
  <c r="R277" i="33"/>
  <c r="S277" i="33"/>
  <c r="T277" i="33"/>
  <c r="U277" i="33"/>
  <c r="L278" i="33"/>
  <c r="M278" i="33"/>
  <c r="N278" i="33"/>
  <c r="O278" i="33"/>
  <c r="P278" i="33"/>
  <c r="Q278" i="33"/>
  <c r="R278" i="33"/>
  <c r="S278" i="33"/>
  <c r="T278" i="33"/>
  <c r="U278" i="33"/>
  <c r="L279" i="33"/>
  <c r="M279" i="33"/>
  <c r="N279" i="33"/>
  <c r="O279" i="33"/>
  <c r="P279" i="33"/>
  <c r="Q279" i="33"/>
  <c r="R279" i="33"/>
  <c r="S279" i="33"/>
  <c r="T279" i="33"/>
  <c r="U279" i="33"/>
  <c r="L280" i="33"/>
  <c r="M280" i="33"/>
  <c r="N280" i="33"/>
  <c r="O280" i="33"/>
  <c r="P280" i="33"/>
  <c r="Q280" i="33"/>
  <c r="R280" i="33"/>
  <c r="S280" i="33"/>
  <c r="T280" i="33"/>
  <c r="U280" i="33"/>
  <c r="L281" i="33"/>
  <c r="M281" i="33"/>
  <c r="N281" i="33"/>
  <c r="O281" i="33"/>
  <c r="P281" i="33"/>
  <c r="Q281" i="33"/>
  <c r="R281" i="33"/>
  <c r="S281" i="33"/>
  <c r="T281" i="33"/>
  <c r="U281" i="33"/>
  <c r="L282" i="33"/>
  <c r="M282" i="33"/>
  <c r="N282" i="33"/>
  <c r="O282" i="33"/>
  <c r="P282" i="33"/>
  <c r="Q282" i="33"/>
  <c r="R282" i="33"/>
  <c r="S282" i="33"/>
  <c r="T282" i="33"/>
  <c r="U282" i="33"/>
  <c r="L283" i="33"/>
  <c r="M283" i="33"/>
  <c r="N283" i="33"/>
  <c r="O283" i="33"/>
  <c r="P283" i="33"/>
  <c r="Q283" i="33"/>
  <c r="R283" i="33"/>
  <c r="S283" i="33"/>
  <c r="T283" i="33"/>
  <c r="U283" i="33"/>
  <c r="L284" i="33"/>
  <c r="M284" i="33"/>
  <c r="N284" i="33"/>
  <c r="O284" i="33"/>
  <c r="P284" i="33"/>
  <c r="Q284" i="33"/>
  <c r="R284" i="33"/>
  <c r="S284" i="33"/>
  <c r="T284" i="33"/>
  <c r="U284" i="33"/>
  <c r="L285" i="33"/>
  <c r="M285" i="33"/>
  <c r="N285" i="33"/>
  <c r="O285" i="33"/>
  <c r="P285" i="33"/>
  <c r="Q285" i="33"/>
  <c r="R285" i="33"/>
  <c r="S285" i="33"/>
  <c r="T285" i="33"/>
  <c r="U285" i="33"/>
  <c r="L286" i="33"/>
  <c r="M286" i="33"/>
  <c r="N286" i="33"/>
  <c r="O286" i="33"/>
  <c r="P286" i="33"/>
  <c r="Q286" i="33"/>
  <c r="R286" i="33"/>
  <c r="S286" i="33"/>
  <c r="T286" i="33"/>
  <c r="U286" i="33"/>
  <c r="L287" i="33"/>
  <c r="M287" i="33"/>
  <c r="N287" i="33"/>
  <c r="O287" i="33"/>
  <c r="P287" i="33"/>
  <c r="Q287" i="33"/>
  <c r="R287" i="33"/>
  <c r="S287" i="33"/>
  <c r="T287" i="33"/>
  <c r="U287" i="33"/>
  <c r="L288" i="33"/>
  <c r="M288" i="33"/>
  <c r="N288" i="33"/>
  <c r="O288" i="33"/>
  <c r="P288" i="33"/>
  <c r="Q288" i="33"/>
  <c r="R288" i="33"/>
  <c r="S288" i="33"/>
  <c r="T288" i="33"/>
  <c r="U288" i="33"/>
  <c r="L289" i="33"/>
  <c r="M289" i="33"/>
  <c r="N289" i="33"/>
  <c r="O289" i="33"/>
  <c r="P289" i="33"/>
  <c r="Q289" i="33"/>
  <c r="R289" i="33"/>
  <c r="S289" i="33"/>
  <c r="T289" i="33"/>
  <c r="U289" i="33"/>
  <c r="L290" i="33"/>
  <c r="M290" i="33"/>
  <c r="N290" i="33"/>
  <c r="O290" i="33"/>
  <c r="P290" i="33"/>
  <c r="Q290" i="33"/>
  <c r="R290" i="33"/>
  <c r="S290" i="33"/>
  <c r="T290" i="33"/>
  <c r="U290" i="33"/>
  <c r="L291" i="33"/>
  <c r="M291" i="33"/>
  <c r="N291" i="33"/>
  <c r="O291" i="33"/>
  <c r="P291" i="33"/>
  <c r="Q291" i="33"/>
  <c r="R291" i="33"/>
  <c r="S291" i="33"/>
  <c r="T291" i="33"/>
  <c r="U291" i="33"/>
  <c r="L292" i="33"/>
  <c r="M292" i="33"/>
  <c r="N292" i="33"/>
  <c r="O292" i="33"/>
  <c r="P292" i="33"/>
  <c r="Q292" i="33"/>
  <c r="R292" i="33"/>
  <c r="S292" i="33"/>
  <c r="T292" i="33"/>
  <c r="U292" i="33"/>
  <c r="L293" i="33"/>
  <c r="M293" i="33"/>
  <c r="N293" i="33"/>
  <c r="O293" i="33"/>
  <c r="P293" i="33"/>
  <c r="Q293" i="33"/>
  <c r="R293" i="33"/>
  <c r="S293" i="33"/>
  <c r="T293" i="33"/>
  <c r="U293" i="33"/>
  <c r="M273" i="33"/>
  <c r="N273" i="33"/>
  <c r="O273" i="33"/>
  <c r="P273" i="33"/>
  <c r="Q273" i="33"/>
  <c r="R273" i="33"/>
  <c r="S273" i="33"/>
  <c r="T273" i="33"/>
  <c r="U273" i="33"/>
  <c r="L273" i="33"/>
  <c r="L253" i="33"/>
  <c r="M253" i="33"/>
  <c r="N253" i="33"/>
  <c r="O253" i="33"/>
  <c r="P253" i="33"/>
  <c r="Q253" i="33"/>
  <c r="R253" i="33"/>
  <c r="S253" i="33"/>
  <c r="T253" i="33"/>
  <c r="U253" i="33"/>
  <c r="L254" i="33"/>
  <c r="M254" i="33"/>
  <c r="N254" i="33"/>
  <c r="O254" i="33"/>
  <c r="P254" i="33"/>
  <c r="Q254" i="33"/>
  <c r="R254" i="33"/>
  <c r="S254" i="33"/>
  <c r="T254" i="33"/>
  <c r="U254" i="33"/>
  <c r="L255" i="33"/>
  <c r="M255" i="33"/>
  <c r="N255" i="33"/>
  <c r="O255" i="33"/>
  <c r="P255" i="33"/>
  <c r="Q255" i="33"/>
  <c r="R255" i="33"/>
  <c r="S255" i="33"/>
  <c r="T255" i="33"/>
  <c r="U255" i="33"/>
  <c r="L256" i="33"/>
  <c r="M256" i="33"/>
  <c r="N256" i="33"/>
  <c r="O256" i="33"/>
  <c r="P256" i="33"/>
  <c r="Q256" i="33"/>
  <c r="R256" i="33"/>
  <c r="S256" i="33"/>
  <c r="T256" i="33"/>
  <c r="U256" i="33"/>
  <c r="L257" i="33"/>
  <c r="M257" i="33"/>
  <c r="N257" i="33"/>
  <c r="O257" i="33"/>
  <c r="P257" i="33"/>
  <c r="Q257" i="33"/>
  <c r="R257" i="33"/>
  <c r="S257" i="33"/>
  <c r="T257" i="33"/>
  <c r="U257" i="33"/>
  <c r="L258" i="33"/>
  <c r="M258" i="33"/>
  <c r="N258" i="33"/>
  <c r="O258" i="33"/>
  <c r="P258" i="33"/>
  <c r="Q258" i="33"/>
  <c r="R258" i="33"/>
  <c r="S258" i="33"/>
  <c r="T258" i="33"/>
  <c r="U258" i="33"/>
  <c r="L259" i="33"/>
  <c r="M259" i="33"/>
  <c r="N259" i="33"/>
  <c r="O259" i="33"/>
  <c r="P259" i="33"/>
  <c r="Q259" i="33"/>
  <c r="R259" i="33"/>
  <c r="S259" i="33"/>
  <c r="T259" i="33"/>
  <c r="U259" i="33"/>
  <c r="L260" i="33"/>
  <c r="M260" i="33"/>
  <c r="N260" i="33"/>
  <c r="O260" i="33"/>
  <c r="P260" i="33"/>
  <c r="Q260" i="33"/>
  <c r="R260" i="33"/>
  <c r="S260" i="33"/>
  <c r="T260" i="33"/>
  <c r="U260" i="33"/>
  <c r="L261" i="33"/>
  <c r="M261" i="33"/>
  <c r="N261" i="33"/>
  <c r="O261" i="33"/>
  <c r="P261" i="33"/>
  <c r="Q261" i="33"/>
  <c r="R261" i="33"/>
  <c r="S261" i="33"/>
  <c r="T261" i="33"/>
  <c r="U261" i="33"/>
  <c r="L262" i="33"/>
  <c r="M262" i="33"/>
  <c r="N262" i="33"/>
  <c r="O262" i="33"/>
  <c r="P262" i="33"/>
  <c r="Q262" i="33"/>
  <c r="R262" i="33"/>
  <c r="S262" i="33"/>
  <c r="T262" i="33"/>
  <c r="U262" i="33"/>
  <c r="L263" i="33"/>
  <c r="M263" i="33"/>
  <c r="N263" i="33"/>
  <c r="O263" i="33"/>
  <c r="P263" i="33"/>
  <c r="Q263" i="33"/>
  <c r="R263" i="33"/>
  <c r="S263" i="33"/>
  <c r="T263" i="33"/>
  <c r="U263" i="33"/>
  <c r="L264" i="33"/>
  <c r="M264" i="33"/>
  <c r="N264" i="33"/>
  <c r="O264" i="33"/>
  <c r="P264" i="33"/>
  <c r="Q264" i="33"/>
  <c r="R264" i="33"/>
  <c r="S264" i="33"/>
  <c r="T264" i="33"/>
  <c r="U264" i="33"/>
  <c r="L265" i="33"/>
  <c r="M265" i="33"/>
  <c r="N265" i="33"/>
  <c r="O265" i="33"/>
  <c r="P265" i="33"/>
  <c r="Q265" i="33"/>
  <c r="R265" i="33"/>
  <c r="S265" i="33"/>
  <c r="T265" i="33"/>
  <c r="U265" i="33"/>
  <c r="L266" i="33"/>
  <c r="M266" i="33"/>
  <c r="N266" i="33"/>
  <c r="O266" i="33"/>
  <c r="P266" i="33"/>
  <c r="Q266" i="33"/>
  <c r="R266" i="33"/>
  <c r="S266" i="33"/>
  <c r="T266" i="33"/>
  <c r="U266" i="33"/>
  <c r="L267" i="33"/>
  <c r="M267" i="33"/>
  <c r="N267" i="33"/>
  <c r="O267" i="33"/>
  <c r="P267" i="33"/>
  <c r="Q267" i="33"/>
  <c r="R267" i="33"/>
  <c r="S267" i="33"/>
  <c r="T267" i="33"/>
  <c r="U267" i="33"/>
  <c r="L268" i="33"/>
  <c r="M268" i="33"/>
  <c r="N268" i="33"/>
  <c r="O268" i="33"/>
  <c r="P268" i="33"/>
  <c r="Q268" i="33"/>
  <c r="R268" i="33"/>
  <c r="S268" i="33"/>
  <c r="T268" i="33"/>
  <c r="U268" i="33"/>
  <c r="L269" i="33"/>
  <c r="M269" i="33"/>
  <c r="N269" i="33"/>
  <c r="O269" i="33"/>
  <c r="P269" i="33"/>
  <c r="Q269" i="33"/>
  <c r="R269" i="33"/>
  <c r="S269" i="33"/>
  <c r="T269" i="33"/>
  <c r="U269" i="33"/>
  <c r="L270" i="33"/>
  <c r="M270" i="33"/>
  <c r="N270" i="33"/>
  <c r="O270" i="33"/>
  <c r="P270" i="33"/>
  <c r="Q270" i="33"/>
  <c r="R270" i="33"/>
  <c r="S270" i="33"/>
  <c r="T270" i="33"/>
  <c r="U270" i="33"/>
  <c r="L271" i="33"/>
  <c r="M271" i="33"/>
  <c r="N271" i="33"/>
  <c r="O271" i="33"/>
  <c r="P271" i="33"/>
  <c r="Q271" i="33"/>
  <c r="R271" i="33"/>
  <c r="S271" i="33"/>
  <c r="T271" i="33"/>
  <c r="U271" i="33"/>
  <c r="L272" i="33"/>
  <c r="M272" i="33"/>
  <c r="N272" i="33"/>
  <c r="O272" i="33"/>
  <c r="P272" i="33"/>
  <c r="Q272" i="33"/>
  <c r="R272" i="33"/>
  <c r="S272" i="33"/>
  <c r="T272" i="33"/>
  <c r="U272" i="33"/>
  <c r="M252" i="33"/>
  <c r="N252" i="33"/>
  <c r="O252" i="33"/>
  <c r="P252" i="33"/>
  <c r="Q252" i="33"/>
  <c r="R252" i="33"/>
  <c r="S252" i="33"/>
  <c r="T252" i="33"/>
  <c r="U252" i="33"/>
  <c r="L252" i="33"/>
  <c r="L232" i="33"/>
  <c r="M232" i="33"/>
  <c r="N232" i="33"/>
  <c r="O232" i="33"/>
  <c r="P232" i="33"/>
  <c r="Q232" i="33"/>
  <c r="R232" i="33"/>
  <c r="S232" i="33"/>
  <c r="T232" i="33"/>
  <c r="U232" i="33"/>
  <c r="L233" i="33"/>
  <c r="M233" i="33"/>
  <c r="N233" i="33"/>
  <c r="O233" i="33"/>
  <c r="P233" i="33"/>
  <c r="Q233" i="33"/>
  <c r="R233" i="33"/>
  <c r="S233" i="33"/>
  <c r="T233" i="33"/>
  <c r="U233" i="33"/>
  <c r="L234" i="33"/>
  <c r="M234" i="33"/>
  <c r="N234" i="33"/>
  <c r="O234" i="33"/>
  <c r="P234" i="33"/>
  <c r="Q234" i="33"/>
  <c r="R234" i="33"/>
  <c r="S234" i="33"/>
  <c r="T234" i="33"/>
  <c r="U234" i="33"/>
  <c r="L235" i="33"/>
  <c r="M235" i="33"/>
  <c r="N235" i="33"/>
  <c r="O235" i="33"/>
  <c r="P235" i="33"/>
  <c r="Q235" i="33"/>
  <c r="R235" i="33"/>
  <c r="S235" i="33"/>
  <c r="T235" i="33"/>
  <c r="U235" i="33"/>
  <c r="L236" i="33"/>
  <c r="M236" i="33"/>
  <c r="N236" i="33"/>
  <c r="O236" i="33"/>
  <c r="P236" i="33"/>
  <c r="Q236" i="33"/>
  <c r="R236" i="33"/>
  <c r="S236" i="33"/>
  <c r="T236" i="33"/>
  <c r="U236" i="33"/>
  <c r="L237" i="33"/>
  <c r="M237" i="33"/>
  <c r="N237" i="33"/>
  <c r="O237" i="33"/>
  <c r="P237" i="33"/>
  <c r="Q237" i="33"/>
  <c r="R237" i="33"/>
  <c r="S237" i="33"/>
  <c r="T237" i="33"/>
  <c r="U237" i="33"/>
  <c r="L238" i="33"/>
  <c r="M238" i="33"/>
  <c r="N238" i="33"/>
  <c r="O238" i="33"/>
  <c r="P238" i="33"/>
  <c r="Q238" i="33"/>
  <c r="R238" i="33"/>
  <c r="S238" i="33"/>
  <c r="T238" i="33"/>
  <c r="U238" i="33"/>
  <c r="L239" i="33"/>
  <c r="M239" i="33"/>
  <c r="N239" i="33"/>
  <c r="O239" i="33"/>
  <c r="P239" i="33"/>
  <c r="Q239" i="33"/>
  <c r="R239" i="33"/>
  <c r="S239" i="33"/>
  <c r="T239" i="33"/>
  <c r="U239" i="33"/>
  <c r="L240" i="33"/>
  <c r="M240" i="33"/>
  <c r="N240" i="33"/>
  <c r="O240" i="33"/>
  <c r="P240" i="33"/>
  <c r="Q240" i="33"/>
  <c r="R240" i="33"/>
  <c r="S240" i="33"/>
  <c r="T240" i="33"/>
  <c r="U240" i="33"/>
  <c r="L241" i="33"/>
  <c r="M241" i="33"/>
  <c r="N241" i="33"/>
  <c r="O241" i="33"/>
  <c r="P241" i="33"/>
  <c r="Q241" i="33"/>
  <c r="R241" i="33"/>
  <c r="S241" i="33"/>
  <c r="T241" i="33"/>
  <c r="U241" i="33"/>
  <c r="L242" i="33"/>
  <c r="M242" i="33"/>
  <c r="N242" i="33"/>
  <c r="O242" i="33"/>
  <c r="P242" i="33"/>
  <c r="Q242" i="33"/>
  <c r="R242" i="33"/>
  <c r="S242" i="33"/>
  <c r="T242" i="33"/>
  <c r="U242" i="33"/>
  <c r="L243" i="33"/>
  <c r="M243" i="33"/>
  <c r="N243" i="33"/>
  <c r="O243" i="33"/>
  <c r="P243" i="33"/>
  <c r="Q243" i="33"/>
  <c r="R243" i="33"/>
  <c r="S243" i="33"/>
  <c r="T243" i="33"/>
  <c r="U243" i="33"/>
  <c r="L244" i="33"/>
  <c r="M244" i="33"/>
  <c r="N244" i="33"/>
  <c r="O244" i="33"/>
  <c r="P244" i="33"/>
  <c r="Q244" i="33"/>
  <c r="R244" i="33"/>
  <c r="S244" i="33"/>
  <c r="T244" i="33"/>
  <c r="U244" i="33"/>
  <c r="L245" i="33"/>
  <c r="M245" i="33"/>
  <c r="N245" i="33"/>
  <c r="O245" i="33"/>
  <c r="P245" i="33"/>
  <c r="Q245" i="33"/>
  <c r="R245" i="33"/>
  <c r="S245" i="33"/>
  <c r="T245" i="33"/>
  <c r="U245" i="33"/>
  <c r="L246" i="33"/>
  <c r="M246" i="33"/>
  <c r="N246" i="33"/>
  <c r="O246" i="33"/>
  <c r="P246" i="33"/>
  <c r="Q246" i="33"/>
  <c r="R246" i="33"/>
  <c r="S246" i="33"/>
  <c r="T246" i="33"/>
  <c r="U246" i="33"/>
  <c r="L247" i="33"/>
  <c r="M247" i="33"/>
  <c r="N247" i="33"/>
  <c r="O247" i="33"/>
  <c r="P247" i="33"/>
  <c r="Q247" i="33"/>
  <c r="R247" i="33"/>
  <c r="S247" i="33"/>
  <c r="T247" i="33"/>
  <c r="U247" i="33"/>
  <c r="L248" i="33"/>
  <c r="M248" i="33"/>
  <c r="N248" i="33"/>
  <c r="O248" i="33"/>
  <c r="P248" i="33"/>
  <c r="Q248" i="33"/>
  <c r="R248" i="33"/>
  <c r="S248" i="33"/>
  <c r="T248" i="33"/>
  <c r="U248" i="33"/>
  <c r="L249" i="33"/>
  <c r="M249" i="33"/>
  <c r="N249" i="33"/>
  <c r="O249" i="33"/>
  <c r="P249" i="33"/>
  <c r="Q249" i="33"/>
  <c r="R249" i="33"/>
  <c r="S249" i="33"/>
  <c r="T249" i="33"/>
  <c r="U249" i="33"/>
  <c r="L250" i="33"/>
  <c r="M250" i="33"/>
  <c r="N250" i="33"/>
  <c r="O250" i="33"/>
  <c r="P250" i="33"/>
  <c r="Q250" i="33"/>
  <c r="R250" i="33"/>
  <c r="S250" i="33"/>
  <c r="T250" i="33"/>
  <c r="U250" i="33"/>
  <c r="L251" i="33"/>
  <c r="M251" i="33"/>
  <c r="N251" i="33"/>
  <c r="O251" i="33"/>
  <c r="P251" i="33"/>
  <c r="Q251" i="33"/>
  <c r="R251" i="33"/>
  <c r="S251" i="33"/>
  <c r="T251" i="33"/>
  <c r="U251" i="33"/>
  <c r="M231" i="33"/>
  <c r="N231" i="33"/>
  <c r="O231" i="33"/>
  <c r="P231" i="33"/>
  <c r="Q231" i="33"/>
  <c r="R231" i="33"/>
  <c r="S231" i="33"/>
  <c r="T231" i="33"/>
  <c r="U231" i="33"/>
  <c r="L231" i="33"/>
  <c r="L211" i="33"/>
  <c r="M211" i="33"/>
  <c r="N211" i="33"/>
  <c r="O211" i="33"/>
  <c r="P211" i="33"/>
  <c r="Q211" i="33"/>
  <c r="R211" i="33"/>
  <c r="S211" i="33"/>
  <c r="T211" i="33"/>
  <c r="U211" i="33"/>
  <c r="L212" i="33"/>
  <c r="M212" i="33"/>
  <c r="N212" i="33"/>
  <c r="O212" i="33"/>
  <c r="P212" i="33"/>
  <c r="Q212" i="33"/>
  <c r="R212" i="33"/>
  <c r="S212" i="33"/>
  <c r="T212" i="33"/>
  <c r="U212" i="33"/>
  <c r="L213" i="33"/>
  <c r="M213" i="33"/>
  <c r="N213" i="33"/>
  <c r="O213" i="33"/>
  <c r="P213" i="33"/>
  <c r="Q213" i="33"/>
  <c r="R213" i="33"/>
  <c r="S213" i="33"/>
  <c r="T213" i="33"/>
  <c r="U213" i="33"/>
  <c r="L214" i="33"/>
  <c r="M214" i="33"/>
  <c r="N214" i="33"/>
  <c r="O214" i="33"/>
  <c r="P214" i="33"/>
  <c r="Q214" i="33"/>
  <c r="R214" i="33"/>
  <c r="S214" i="33"/>
  <c r="T214" i="33"/>
  <c r="U214" i="33"/>
  <c r="L215" i="33"/>
  <c r="M215" i="33"/>
  <c r="N215" i="33"/>
  <c r="O215" i="33"/>
  <c r="P215" i="33"/>
  <c r="Q215" i="33"/>
  <c r="R215" i="33"/>
  <c r="S215" i="33"/>
  <c r="T215" i="33"/>
  <c r="U215" i="33"/>
  <c r="L216" i="33"/>
  <c r="M216" i="33"/>
  <c r="N216" i="33"/>
  <c r="O216" i="33"/>
  <c r="P216" i="33"/>
  <c r="Q216" i="33"/>
  <c r="R216" i="33"/>
  <c r="S216" i="33"/>
  <c r="T216" i="33"/>
  <c r="U216" i="33"/>
  <c r="L217" i="33"/>
  <c r="M217" i="33"/>
  <c r="N217" i="33"/>
  <c r="O217" i="33"/>
  <c r="P217" i="33"/>
  <c r="Q217" i="33"/>
  <c r="R217" i="33"/>
  <c r="S217" i="33"/>
  <c r="T217" i="33"/>
  <c r="U217" i="33"/>
  <c r="L218" i="33"/>
  <c r="M218" i="33"/>
  <c r="N218" i="33"/>
  <c r="O218" i="33"/>
  <c r="P218" i="33"/>
  <c r="Q218" i="33"/>
  <c r="R218" i="33"/>
  <c r="S218" i="33"/>
  <c r="T218" i="33"/>
  <c r="U218" i="33"/>
  <c r="L219" i="33"/>
  <c r="M219" i="33"/>
  <c r="N219" i="33"/>
  <c r="O219" i="33"/>
  <c r="P219" i="33"/>
  <c r="Q219" i="33"/>
  <c r="R219" i="33"/>
  <c r="S219" i="33"/>
  <c r="T219" i="33"/>
  <c r="U219" i="33"/>
  <c r="L220" i="33"/>
  <c r="M220" i="33"/>
  <c r="N220" i="33"/>
  <c r="O220" i="33"/>
  <c r="P220" i="33"/>
  <c r="Q220" i="33"/>
  <c r="R220" i="33"/>
  <c r="S220" i="33"/>
  <c r="T220" i="33"/>
  <c r="U220" i="33"/>
  <c r="L221" i="33"/>
  <c r="M221" i="33"/>
  <c r="N221" i="33"/>
  <c r="O221" i="33"/>
  <c r="P221" i="33"/>
  <c r="Q221" i="33"/>
  <c r="R221" i="33"/>
  <c r="S221" i="33"/>
  <c r="T221" i="33"/>
  <c r="U221" i="33"/>
  <c r="L222" i="33"/>
  <c r="M222" i="33"/>
  <c r="N222" i="33"/>
  <c r="O222" i="33"/>
  <c r="P222" i="33"/>
  <c r="Q222" i="33"/>
  <c r="R222" i="33"/>
  <c r="S222" i="33"/>
  <c r="T222" i="33"/>
  <c r="U222" i="33"/>
  <c r="L223" i="33"/>
  <c r="M223" i="33"/>
  <c r="N223" i="33"/>
  <c r="O223" i="33"/>
  <c r="P223" i="33"/>
  <c r="Q223" i="33"/>
  <c r="R223" i="33"/>
  <c r="S223" i="33"/>
  <c r="T223" i="33"/>
  <c r="U223" i="33"/>
  <c r="L224" i="33"/>
  <c r="M224" i="33"/>
  <c r="N224" i="33"/>
  <c r="O224" i="33"/>
  <c r="P224" i="33"/>
  <c r="Q224" i="33"/>
  <c r="R224" i="33"/>
  <c r="S224" i="33"/>
  <c r="T224" i="33"/>
  <c r="U224" i="33"/>
  <c r="L225" i="33"/>
  <c r="M225" i="33"/>
  <c r="N225" i="33"/>
  <c r="O225" i="33"/>
  <c r="P225" i="33"/>
  <c r="Q225" i="33"/>
  <c r="R225" i="33"/>
  <c r="S225" i="33"/>
  <c r="T225" i="33"/>
  <c r="U225" i="33"/>
  <c r="L226" i="33"/>
  <c r="M226" i="33"/>
  <c r="N226" i="33"/>
  <c r="O226" i="33"/>
  <c r="P226" i="33"/>
  <c r="Q226" i="33"/>
  <c r="R226" i="33"/>
  <c r="S226" i="33"/>
  <c r="T226" i="33"/>
  <c r="U226" i="33"/>
  <c r="L227" i="33"/>
  <c r="M227" i="33"/>
  <c r="N227" i="33"/>
  <c r="O227" i="33"/>
  <c r="P227" i="33"/>
  <c r="Q227" i="33"/>
  <c r="R227" i="33"/>
  <c r="S227" i="33"/>
  <c r="T227" i="33"/>
  <c r="U227" i="33"/>
  <c r="L228" i="33"/>
  <c r="M228" i="33"/>
  <c r="N228" i="33"/>
  <c r="O228" i="33"/>
  <c r="P228" i="33"/>
  <c r="Q228" i="33"/>
  <c r="R228" i="33"/>
  <c r="S228" i="33"/>
  <c r="T228" i="33"/>
  <c r="U228" i="33"/>
  <c r="L229" i="33"/>
  <c r="M229" i="33"/>
  <c r="N229" i="33"/>
  <c r="O229" i="33"/>
  <c r="P229" i="33"/>
  <c r="Q229" i="33"/>
  <c r="R229" i="33"/>
  <c r="S229" i="33"/>
  <c r="T229" i="33"/>
  <c r="U229" i="33"/>
  <c r="L230" i="33"/>
  <c r="M230" i="33"/>
  <c r="N230" i="33"/>
  <c r="O230" i="33"/>
  <c r="P230" i="33"/>
  <c r="Q230" i="33"/>
  <c r="R230" i="33"/>
  <c r="S230" i="33"/>
  <c r="T230" i="33"/>
  <c r="U230" i="33"/>
  <c r="M210" i="33"/>
  <c r="N210" i="33"/>
  <c r="O210" i="33"/>
  <c r="P210" i="33"/>
  <c r="Q210" i="33"/>
  <c r="R210" i="33"/>
  <c r="S210" i="33"/>
  <c r="T210" i="33"/>
  <c r="U210" i="33"/>
  <c r="L210" i="33"/>
  <c r="L200" i="33"/>
  <c r="M200" i="33"/>
  <c r="N200" i="33"/>
  <c r="O200" i="33"/>
  <c r="P200" i="33"/>
  <c r="Q200" i="33"/>
  <c r="R200" i="33"/>
  <c r="S200" i="33"/>
  <c r="T200" i="33"/>
  <c r="U200" i="33"/>
  <c r="L201" i="33"/>
  <c r="M201" i="33"/>
  <c r="N201" i="33"/>
  <c r="O201" i="33"/>
  <c r="P201" i="33"/>
  <c r="Q201" i="33"/>
  <c r="R201" i="33"/>
  <c r="S201" i="33"/>
  <c r="T201" i="33"/>
  <c r="U201" i="33"/>
  <c r="L202" i="33"/>
  <c r="M202" i="33"/>
  <c r="N202" i="33"/>
  <c r="O202" i="33"/>
  <c r="P202" i="33"/>
  <c r="Q202" i="33"/>
  <c r="R202" i="33"/>
  <c r="S202" i="33"/>
  <c r="T202" i="33"/>
  <c r="U202" i="33"/>
  <c r="L203" i="33"/>
  <c r="M203" i="33"/>
  <c r="N203" i="33"/>
  <c r="O203" i="33"/>
  <c r="P203" i="33"/>
  <c r="Q203" i="33"/>
  <c r="R203" i="33"/>
  <c r="S203" i="33"/>
  <c r="T203" i="33"/>
  <c r="U203" i="33"/>
  <c r="L204" i="33"/>
  <c r="M204" i="33"/>
  <c r="N204" i="33"/>
  <c r="O204" i="33"/>
  <c r="P204" i="33"/>
  <c r="Q204" i="33"/>
  <c r="R204" i="33"/>
  <c r="S204" i="33"/>
  <c r="T204" i="33"/>
  <c r="U204" i="33"/>
  <c r="L205" i="33"/>
  <c r="M205" i="33"/>
  <c r="N205" i="33"/>
  <c r="O205" i="33"/>
  <c r="P205" i="33"/>
  <c r="Q205" i="33"/>
  <c r="R205" i="33"/>
  <c r="S205" i="33"/>
  <c r="T205" i="33"/>
  <c r="U205" i="33"/>
  <c r="L206" i="33"/>
  <c r="M206" i="33"/>
  <c r="N206" i="33"/>
  <c r="O206" i="33"/>
  <c r="P206" i="33"/>
  <c r="Q206" i="33"/>
  <c r="R206" i="33"/>
  <c r="S206" i="33"/>
  <c r="T206" i="33"/>
  <c r="U206" i="33"/>
  <c r="L207" i="33"/>
  <c r="M207" i="33"/>
  <c r="N207" i="33"/>
  <c r="O207" i="33"/>
  <c r="P207" i="33"/>
  <c r="Q207" i="33"/>
  <c r="R207" i="33"/>
  <c r="S207" i="33"/>
  <c r="T207" i="33"/>
  <c r="U207" i="33"/>
  <c r="L208" i="33"/>
  <c r="M208" i="33"/>
  <c r="N208" i="33"/>
  <c r="O208" i="33"/>
  <c r="P208" i="33"/>
  <c r="Q208" i="33"/>
  <c r="R208" i="33"/>
  <c r="S208" i="33"/>
  <c r="T208" i="33"/>
  <c r="U208" i="33"/>
  <c r="L209" i="33"/>
  <c r="M209" i="33"/>
  <c r="N209" i="33"/>
  <c r="O209" i="33"/>
  <c r="P209" i="33"/>
  <c r="Q209" i="33"/>
  <c r="R209" i="33"/>
  <c r="S209" i="33"/>
  <c r="T209" i="33"/>
  <c r="U209" i="33"/>
  <c r="M199" i="33"/>
  <c r="N199" i="33"/>
  <c r="O199" i="33"/>
  <c r="P199" i="33"/>
  <c r="Q199" i="33"/>
  <c r="R199" i="33"/>
  <c r="S199" i="33"/>
  <c r="T199" i="33"/>
  <c r="U199" i="33"/>
  <c r="L199" i="33"/>
  <c r="L179" i="33"/>
  <c r="M179" i="33"/>
  <c r="N179" i="33"/>
  <c r="O179" i="33"/>
  <c r="P179" i="33"/>
  <c r="Q179" i="33"/>
  <c r="R179" i="33"/>
  <c r="S179" i="33"/>
  <c r="T179" i="33"/>
  <c r="U179" i="33"/>
  <c r="L180" i="33"/>
  <c r="M180" i="33"/>
  <c r="N180" i="33"/>
  <c r="O180" i="33"/>
  <c r="P180" i="33"/>
  <c r="Q180" i="33"/>
  <c r="R180" i="33"/>
  <c r="S180" i="33"/>
  <c r="T180" i="33"/>
  <c r="U180" i="33"/>
  <c r="L181" i="33"/>
  <c r="M181" i="33"/>
  <c r="N181" i="33"/>
  <c r="O181" i="33"/>
  <c r="P181" i="33"/>
  <c r="Q181" i="33"/>
  <c r="R181" i="33"/>
  <c r="S181" i="33"/>
  <c r="T181" i="33"/>
  <c r="U181" i="33"/>
  <c r="L182" i="33"/>
  <c r="M182" i="33"/>
  <c r="N182" i="33"/>
  <c r="O182" i="33"/>
  <c r="P182" i="33"/>
  <c r="Q182" i="33"/>
  <c r="R182" i="33"/>
  <c r="S182" i="33"/>
  <c r="T182" i="33"/>
  <c r="U182" i="33"/>
  <c r="L183" i="33"/>
  <c r="M183" i="33"/>
  <c r="N183" i="33"/>
  <c r="O183" i="33"/>
  <c r="P183" i="33"/>
  <c r="Q183" i="33"/>
  <c r="R183" i="33"/>
  <c r="S183" i="33"/>
  <c r="T183" i="33"/>
  <c r="U183" i="33"/>
  <c r="L184" i="33"/>
  <c r="M184" i="33"/>
  <c r="N184" i="33"/>
  <c r="O184" i="33"/>
  <c r="P184" i="33"/>
  <c r="Q184" i="33"/>
  <c r="R184" i="33"/>
  <c r="S184" i="33"/>
  <c r="T184" i="33"/>
  <c r="U184" i="33"/>
  <c r="L185" i="33"/>
  <c r="M185" i="33"/>
  <c r="N185" i="33"/>
  <c r="O185" i="33"/>
  <c r="P185" i="33"/>
  <c r="Q185" i="33"/>
  <c r="R185" i="33"/>
  <c r="S185" i="33"/>
  <c r="T185" i="33"/>
  <c r="U185" i="33"/>
  <c r="L186" i="33"/>
  <c r="M186" i="33"/>
  <c r="N186" i="33"/>
  <c r="O186" i="33"/>
  <c r="P186" i="33"/>
  <c r="Q186" i="33"/>
  <c r="R186" i="33"/>
  <c r="S186" i="33"/>
  <c r="T186" i="33"/>
  <c r="U186" i="33"/>
  <c r="L187" i="33"/>
  <c r="M187" i="33"/>
  <c r="N187" i="33"/>
  <c r="O187" i="33"/>
  <c r="P187" i="33"/>
  <c r="Q187" i="33"/>
  <c r="R187" i="33"/>
  <c r="S187" i="33"/>
  <c r="T187" i="33"/>
  <c r="U187" i="33"/>
  <c r="L188" i="33"/>
  <c r="M188" i="33"/>
  <c r="N188" i="33"/>
  <c r="O188" i="33"/>
  <c r="P188" i="33"/>
  <c r="Q188" i="33"/>
  <c r="R188" i="33"/>
  <c r="S188" i="33"/>
  <c r="T188" i="33"/>
  <c r="U188" i="33"/>
  <c r="L189" i="33"/>
  <c r="M189" i="33"/>
  <c r="N189" i="33"/>
  <c r="O189" i="33"/>
  <c r="P189" i="33"/>
  <c r="Q189" i="33"/>
  <c r="R189" i="33"/>
  <c r="S189" i="33"/>
  <c r="T189" i="33"/>
  <c r="U189" i="33"/>
  <c r="L190" i="33"/>
  <c r="M190" i="33"/>
  <c r="N190" i="33"/>
  <c r="O190" i="33"/>
  <c r="P190" i="33"/>
  <c r="Q190" i="33"/>
  <c r="R190" i="33"/>
  <c r="S190" i="33"/>
  <c r="T190" i="33"/>
  <c r="U190" i="33"/>
  <c r="L191" i="33"/>
  <c r="M191" i="33"/>
  <c r="N191" i="33"/>
  <c r="O191" i="33"/>
  <c r="P191" i="33"/>
  <c r="Q191" i="33"/>
  <c r="R191" i="33"/>
  <c r="S191" i="33"/>
  <c r="T191" i="33"/>
  <c r="U191" i="33"/>
  <c r="L192" i="33"/>
  <c r="M192" i="33"/>
  <c r="N192" i="33"/>
  <c r="O192" i="33"/>
  <c r="P192" i="33"/>
  <c r="Q192" i="33"/>
  <c r="R192" i="33"/>
  <c r="S192" i="33"/>
  <c r="T192" i="33"/>
  <c r="U192" i="33"/>
  <c r="L193" i="33"/>
  <c r="M193" i="33"/>
  <c r="N193" i="33"/>
  <c r="O193" i="33"/>
  <c r="P193" i="33"/>
  <c r="Q193" i="33"/>
  <c r="R193" i="33"/>
  <c r="S193" i="33"/>
  <c r="T193" i="33"/>
  <c r="U193" i="33"/>
  <c r="L194" i="33"/>
  <c r="M194" i="33"/>
  <c r="N194" i="33"/>
  <c r="O194" i="33"/>
  <c r="P194" i="33"/>
  <c r="Q194" i="33"/>
  <c r="R194" i="33"/>
  <c r="S194" i="33"/>
  <c r="T194" i="33"/>
  <c r="U194" i="33"/>
  <c r="L195" i="33"/>
  <c r="M195" i="33"/>
  <c r="N195" i="33"/>
  <c r="O195" i="33"/>
  <c r="P195" i="33"/>
  <c r="Q195" i="33"/>
  <c r="R195" i="33"/>
  <c r="S195" i="33"/>
  <c r="T195" i="33"/>
  <c r="U195" i="33"/>
  <c r="L196" i="33"/>
  <c r="M196" i="33"/>
  <c r="N196" i="33"/>
  <c r="O196" i="33"/>
  <c r="P196" i="33"/>
  <c r="Q196" i="33"/>
  <c r="R196" i="33"/>
  <c r="S196" i="33"/>
  <c r="T196" i="33"/>
  <c r="U196" i="33"/>
  <c r="L197" i="33"/>
  <c r="M197" i="33"/>
  <c r="N197" i="33"/>
  <c r="O197" i="33"/>
  <c r="P197" i="33"/>
  <c r="Q197" i="33"/>
  <c r="R197" i="33"/>
  <c r="S197" i="33"/>
  <c r="T197" i="33"/>
  <c r="U197" i="33"/>
  <c r="L198" i="33"/>
  <c r="M198" i="33"/>
  <c r="N198" i="33"/>
  <c r="O198" i="33"/>
  <c r="P198" i="33"/>
  <c r="Q198" i="33"/>
  <c r="R198" i="33"/>
  <c r="S198" i="33"/>
  <c r="T198" i="33"/>
  <c r="U198" i="33"/>
  <c r="M178" i="33"/>
  <c r="N178" i="33"/>
  <c r="O178" i="33"/>
  <c r="P178" i="33"/>
  <c r="Q178" i="33"/>
  <c r="R178" i="33"/>
  <c r="S178" i="33"/>
  <c r="T178" i="33"/>
  <c r="U178" i="33"/>
  <c r="L178" i="33"/>
  <c r="M177" i="33"/>
  <c r="N177" i="33"/>
  <c r="O177" i="33"/>
  <c r="P177" i="33"/>
  <c r="Q177" i="33"/>
  <c r="R177" i="33"/>
  <c r="S177" i="33"/>
  <c r="T177" i="33"/>
  <c r="U177" i="33"/>
  <c r="L158" i="33"/>
  <c r="M158" i="33"/>
  <c r="N158" i="33"/>
  <c r="O158" i="33"/>
  <c r="P158" i="33"/>
  <c r="Q158" i="33"/>
  <c r="R158" i="33"/>
  <c r="S158" i="33"/>
  <c r="T158" i="33"/>
  <c r="U158" i="33"/>
  <c r="L159" i="33"/>
  <c r="M159" i="33"/>
  <c r="N159" i="33"/>
  <c r="O159" i="33"/>
  <c r="P159" i="33"/>
  <c r="Q159" i="33"/>
  <c r="R159" i="33"/>
  <c r="S159" i="33"/>
  <c r="T159" i="33"/>
  <c r="U159" i="33"/>
  <c r="L160" i="33"/>
  <c r="M160" i="33"/>
  <c r="N160" i="33"/>
  <c r="O160" i="33"/>
  <c r="P160" i="33"/>
  <c r="Q160" i="33"/>
  <c r="R160" i="33"/>
  <c r="S160" i="33"/>
  <c r="T160" i="33"/>
  <c r="U160" i="33"/>
  <c r="L161" i="33"/>
  <c r="M161" i="33"/>
  <c r="N161" i="33"/>
  <c r="O161" i="33"/>
  <c r="P161" i="33"/>
  <c r="Q161" i="33"/>
  <c r="R161" i="33"/>
  <c r="S161" i="33"/>
  <c r="T161" i="33"/>
  <c r="U161" i="33"/>
  <c r="L162" i="33"/>
  <c r="M162" i="33"/>
  <c r="N162" i="33"/>
  <c r="O162" i="33"/>
  <c r="P162" i="33"/>
  <c r="Q162" i="33"/>
  <c r="R162" i="33"/>
  <c r="S162" i="33"/>
  <c r="T162" i="33"/>
  <c r="U162" i="33"/>
  <c r="L163" i="33"/>
  <c r="M163" i="33"/>
  <c r="N163" i="33"/>
  <c r="O163" i="33"/>
  <c r="P163" i="33"/>
  <c r="Q163" i="33"/>
  <c r="R163" i="33"/>
  <c r="S163" i="33"/>
  <c r="T163" i="33"/>
  <c r="U163" i="33"/>
  <c r="L164" i="33"/>
  <c r="M164" i="33"/>
  <c r="N164" i="33"/>
  <c r="O164" i="33"/>
  <c r="P164" i="33"/>
  <c r="Q164" i="33"/>
  <c r="R164" i="33"/>
  <c r="S164" i="33"/>
  <c r="T164" i="33"/>
  <c r="U164" i="33"/>
  <c r="L165" i="33"/>
  <c r="M165" i="33"/>
  <c r="N165" i="33"/>
  <c r="O165" i="33"/>
  <c r="P165" i="33"/>
  <c r="Q165" i="33"/>
  <c r="R165" i="33"/>
  <c r="S165" i="33"/>
  <c r="T165" i="33"/>
  <c r="U165" i="33"/>
  <c r="L166" i="33"/>
  <c r="M166" i="33"/>
  <c r="N166" i="33"/>
  <c r="O166" i="33"/>
  <c r="P166" i="33"/>
  <c r="Q166" i="33"/>
  <c r="R166" i="33"/>
  <c r="S166" i="33"/>
  <c r="T166" i="33"/>
  <c r="U166" i="33"/>
  <c r="L167" i="33"/>
  <c r="M167" i="33"/>
  <c r="N167" i="33"/>
  <c r="O167" i="33"/>
  <c r="P167" i="33"/>
  <c r="Q167" i="33"/>
  <c r="R167" i="33"/>
  <c r="S167" i="33"/>
  <c r="T167" i="33"/>
  <c r="U167" i="33"/>
  <c r="L168" i="33"/>
  <c r="M168" i="33"/>
  <c r="N168" i="33"/>
  <c r="O168" i="33"/>
  <c r="P168" i="33"/>
  <c r="Q168" i="33"/>
  <c r="R168" i="33"/>
  <c r="S168" i="33"/>
  <c r="T168" i="33"/>
  <c r="U168" i="33"/>
  <c r="L169" i="33"/>
  <c r="M169" i="33"/>
  <c r="N169" i="33"/>
  <c r="O169" i="33"/>
  <c r="P169" i="33"/>
  <c r="Q169" i="33"/>
  <c r="R169" i="33"/>
  <c r="S169" i="33"/>
  <c r="T169" i="33"/>
  <c r="U169" i="33"/>
  <c r="L170" i="33"/>
  <c r="M170" i="33"/>
  <c r="N170" i="33"/>
  <c r="O170" i="33"/>
  <c r="P170" i="33"/>
  <c r="Q170" i="33"/>
  <c r="R170" i="33"/>
  <c r="S170" i="33"/>
  <c r="T170" i="33"/>
  <c r="U170" i="33"/>
  <c r="L171" i="33"/>
  <c r="M171" i="33"/>
  <c r="N171" i="33"/>
  <c r="O171" i="33"/>
  <c r="P171" i="33"/>
  <c r="Q171" i="33"/>
  <c r="R171" i="33"/>
  <c r="S171" i="33"/>
  <c r="T171" i="33"/>
  <c r="U171" i="33"/>
  <c r="L172" i="33"/>
  <c r="M172" i="33"/>
  <c r="N172" i="33"/>
  <c r="O172" i="33"/>
  <c r="P172" i="33"/>
  <c r="Q172" i="33"/>
  <c r="R172" i="33"/>
  <c r="S172" i="33"/>
  <c r="T172" i="33"/>
  <c r="U172" i="33"/>
  <c r="L173" i="33"/>
  <c r="M173" i="33"/>
  <c r="N173" i="33"/>
  <c r="O173" i="33"/>
  <c r="P173" i="33"/>
  <c r="Q173" i="33"/>
  <c r="R173" i="33"/>
  <c r="S173" i="33"/>
  <c r="T173" i="33"/>
  <c r="U173" i="33"/>
  <c r="L174" i="33"/>
  <c r="M174" i="33"/>
  <c r="N174" i="33"/>
  <c r="O174" i="33"/>
  <c r="P174" i="33"/>
  <c r="Q174" i="33"/>
  <c r="R174" i="33"/>
  <c r="S174" i="33"/>
  <c r="T174" i="33"/>
  <c r="U174" i="33"/>
  <c r="L175" i="33"/>
  <c r="M175" i="33"/>
  <c r="N175" i="33"/>
  <c r="O175" i="33"/>
  <c r="P175" i="33"/>
  <c r="Q175" i="33"/>
  <c r="R175" i="33"/>
  <c r="S175" i="33"/>
  <c r="T175" i="33"/>
  <c r="U175" i="33"/>
  <c r="L176" i="33"/>
  <c r="M176" i="33"/>
  <c r="N176" i="33"/>
  <c r="O176" i="33"/>
  <c r="P176" i="33"/>
  <c r="Q176" i="33"/>
  <c r="R176" i="33"/>
  <c r="S176" i="33"/>
  <c r="T176" i="33"/>
  <c r="U176" i="33"/>
  <c r="L177" i="33"/>
  <c r="M157" i="33"/>
  <c r="N157" i="33"/>
  <c r="O157" i="33"/>
  <c r="P157" i="33"/>
  <c r="Q157" i="33"/>
  <c r="R157" i="33"/>
  <c r="S157" i="33"/>
  <c r="T157" i="33"/>
  <c r="U157" i="33"/>
  <c r="L157" i="33"/>
  <c r="L137" i="33"/>
  <c r="M137" i="33"/>
  <c r="N137" i="33"/>
  <c r="O137" i="33"/>
  <c r="P137" i="33"/>
  <c r="Q137" i="33"/>
  <c r="R137" i="33"/>
  <c r="S137" i="33"/>
  <c r="T137" i="33"/>
  <c r="U137" i="33"/>
  <c r="L138" i="33"/>
  <c r="M138" i="33"/>
  <c r="N138" i="33"/>
  <c r="O138" i="33"/>
  <c r="P138" i="33"/>
  <c r="Q138" i="33"/>
  <c r="R138" i="33"/>
  <c r="S138" i="33"/>
  <c r="T138" i="33"/>
  <c r="U138" i="33"/>
  <c r="L139" i="33"/>
  <c r="M139" i="33"/>
  <c r="N139" i="33"/>
  <c r="O139" i="33"/>
  <c r="P139" i="33"/>
  <c r="Q139" i="33"/>
  <c r="R139" i="33"/>
  <c r="S139" i="33"/>
  <c r="T139" i="33"/>
  <c r="U139" i="33"/>
  <c r="L140" i="33"/>
  <c r="M140" i="33"/>
  <c r="N140" i="33"/>
  <c r="O140" i="33"/>
  <c r="P140" i="33"/>
  <c r="Q140" i="33"/>
  <c r="R140" i="33"/>
  <c r="S140" i="33"/>
  <c r="T140" i="33"/>
  <c r="U140" i="33"/>
  <c r="L141" i="33"/>
  <c r="M141" i="33"/>
  <c r="N141" i="33"/>
  <c r="O141" i="33"/>
  <c r="P141" i="33"/>
  <c r="Q141" i="33"/>
  <c r="R141" i="33"/>
  <c r="S141" i="33"/>
  <c r="T141" i="33"/>
  <c r="U141" i="33"/>
  <c r="L142" i="33"/>
  <c r="M142" i="33"/>
  <c r="N142" i="33"/>
  <c r="O142" i="33"/>
  <c r="P142" i="33"/>
  <c r="Q142" i="33"/>
  <c r="R142" i="33"/>
  <c r="S142" i="33"/>
  <c r="T142" i="33"/>
  <c r="U142" i="33"/>
  <c r="L143" i="33"/>
  <c r="M143" i="33"/>
  <c r="N143" i="33"/>
  <c r="O143" i="33"/>
  <c r="P143" i="33"/>
  <c r="Q143" i="33"/>
  <c r="R143" i="33"/>
  <c r="S143" i="33"/>
  <c r="T143" i="33"/>
  <c r="U143" i="33"/>
  <c r="L144" i="33"/>
  <c r="M144" i="33"/>
  <c r="N144" i="33"/>
  <c r="O144" i="33"/>
  <c r="P144" i="33"/>
  <c r="Q144" i="33"/>
  <c r="R144" i="33"/>
  <c r="S144" i="33"/>
  <c r="T144" i="33"/>
  <c r="U144" i="33"/>
  <c r="L145" i="33"/>
  <c r="M145" i="33"/>
  <c r="N145" i="33"/>
  <c r="O145" i="33"/>
  <c r="P145" i="33"/>
  <c r="Q145" i="33"/>
  <c r="R145" i="33"/>
  <c r="S145" i="33"/>
  <c r="T145" i="33"/>
  <c r="U145" i="33"/>
  <c r="L146" i="33"/>
  <c r="M146" i="33"/>
  <c r="N146" i="33"/>
  <c r="O146" i="33"/>
  <c r="P146" i="33"/>
  <c r="Q146" i="33"/>
  <c r="R146" i="33"/>
  <c r="S146" i="33"/>
  <c r="T146" i="33"/>
  <c r="U146" i="33"/>
  <c r="L147" i="33"/>
  <c r="M147" i="33"/>
  <c r="N147" i="33"/>
  <c r="O147" i="33"/>
  <c r="P147" i="33"/>
  <c r="Q147" i="33"/>
  <c r="R147" i="33"/>
  <c r="S147" i="33"/>
  <c r="T147" i="33"/>
  <c r="U147" i="33"/>
  <c r="L148" i="33"/>
  <c r="M148" i="33"/>
  <c r="N148" i="33"/>
  <c r="O148" i="33"/>
  <c r="P148" i="33"/>
  <c r="Q148" i="33"/>
  <c r="R148" i="33"/>
  <c r="S148" i="33"/>
  <c r="T148" i="33"/>
  <c r="U148" i="33"/>
  <c r="L149" i="33"/>
  <c r="M149" i="33"/>
  <c r="N149" i="33"/>
  <c r="O149" i="33"/>
  <c r="P149" i="33"/>
  <c r="Q149" i="33"/>
  <c r="R149" i="33"/>
  <c r="S149" i="33"/>
  <c r="T149" i="33"/>
  <c r="U149" i="33"/>
  <c r="L150" i="33"/>
  <c r="M150" i="33"/>
  <c r="N150" i="33"/>
  <c r="O150" i="33"/>
  <c r="P150" i="33"/>
  <c r="Q150" i="33"/>
  <c r="R150" i="33"/>
  <c r="S150" i="33"/>
  <c r="T150" i="33"/>
  <c r="U150" i="33"/>
  <c r="L151" i="33"/>
  <c r="M151" i="33"/>
  <c r="N151" i="33"/>
  <c r="O151" i="33"/>
  <c r="P151" i="33"/>
  <c r="Q151" i="33"/>
  <c r="R151" i="33"/>
  <c r="S151" i="33"/>
  <c r="T151" i="33"/>
  <c r="U151" i="33"/>
  <c r="L152" i="33"/>
  <c r="M152" i="33"/>
  <c r="N152" i="33"/>
  <c r="O152" i="33"/>
  <c r="P152" i="33"/>
  <c r="Q152" i="33"/>
  <c r="R152" i="33"/>
  <c r="S152" i="33"/>
  <c r="T152" i="33"/>
  <c r="U152" i="33"/>
  <c r="L153" i="33"/>
  <c r="M153" i="33"/>
  <c r="N153" i="33"/>
  <c r="O153" i="33"/>
  <c r="P153" i="33"/>
  <c r="Q153" i="33"/>
  <c r="R153" i="33"/>
  <c r="S153" i="33"/>
  <c r="T153" i="33"/>
  <c r="U153" i="33"/>
  <c r="L154" i="33"/>
  <c r="M154" i="33"/>
  <c r="N154" i="33"/>
  <c r="O154" i="33"/>
  <c r="P154" i="33"/>
  <c r="Q154" i="33"/>
  <c r="R154" i="33"/>
  <c r="S154" i="33"/>
  <c r="T154" i="33"/>
  <c r="U154" i="33"/>
  <c r="L155" i="33"/>
  <c r="M155" i="33"/>
  <c r="N155" i="33"/>
  <c r="O155" i="33"/>
  <c r="P155" i="33"/>
  <c r="Q155" i="33"/>
  <c r="R155" i="33"/>
  <c r="S155" i="33"/>
  <c r="T155" i="33"/>
  <c r="U155" i="33"/>
  <c r="L156" i="33"/>
  <c r="M156" i="33"/>
  <c r="N156" i="33"/>
  <c r="O156" i="33"/>
  <c r="P156" i="33"/>
  <c r="Q156" i="33"/>
  <c r="R156" i="33"/>
  <c r="S156" i="33"/>
  <c r="T156" i="33"/>
  <c r="U156" i="33"/>
  <c r="M136" i="33"/>
  <c r="N136" i="33"/>
  <c r="O136" i="33"/>
  <c r="P136" i="33"/>
  <c r="Q136" i="33"/>
  <c r="R136" i="33"/>
  <c r="S136" i="33"/>
  <c r="T136" i="33"/>
  <c r="U136" i="33"/>
  <c r="L136" i="33"/>
  <c r="L116" i="33"/>
  <c r="M116" i="33"/>
  <c r="N116" i="33"/>
  <c r="O116" i="33"/>
  <c r="P116" i="33"/>
  <c r="Q116" i="33"/>
  <c r="R116" i="33"/>
  <c r="S116" i="33"/>
  <c r="T116" i="33"/>
  <c r="U116" i="33"/>
  <c r="L117" i="33"/>
  <c r="M117" i="33"/>
  <c r="N117" i="33"/>
  <c r="O117" i="33"/>
  <c r="P117" i="33"/>
  <c r="Q117" i="33"/>
  <c r="R117" i="33"/>
  <c r="S117" i="33"/>
  <c r="T117" i="33"/>
  <c r="U117" i="33"/>
  <c r="L118" i="33"/>
  <c r="M118" i="33"/>
  <c r="N118" i="33"/>
  <c r="O118" i="33"/>
  <c r="P118" i="33"/>
  <c r="Q118" i="33"/>
  <c r="R118" i="33"/>
  <c r="S118" i="33"/>
  <c r="T118" i="33"/>
  <c r="U118" i="33"/>
  <c r="L119" i="33"/>
  <c r="M119" i="33"/>
  <c r="N119" i="33"/>
  <c r="O119" i="33"/>
  <c r="P119" i="33"/>
  <c r="Q119" i="33"/>
  <c r="R119" i="33"/>
  <c r="S119" i="33"/>
  <c r="T119" i="33"/>
  <c r="U119" i="33"/>
  <c r="L120" i="33"/>
  <c r="M120" i="33"/>
  <c r="N120" i="33"/>
  <c r="O120" i="33"/>
  <c r="P120" i="33"/>
  <c r="Q120" i="33"/>
  <c r="R120" i="33"/>
  <c r="S120" i="33"/>
  <c r="T120" i="33"/>
  <c r="U120" i="33"/>
  <c r="L121" i="33"/>
  <c r="M121" i="33"/>
  <c r="N121" i="33"/>
  <c r="O121" i="33"/>
  <c r="P121" i="33"/>
  <c r="Q121" i="33"/>
  <c r="R121" i="33"/>
  <c r="S121" i="33"/>
  <c r="T121" i="33"/>
  <c r="U121" i="33"/>
  <c r="L122" i="33"/>
  <c r="M122" i="33"/>
  <c r="N122" i="33"/>
  <c r="O122" i="33"/>
  <c r="P122" i="33"/>
  <c r="Q122" i="33"/>
  <c r="R122" i="33"/>
  <c r="S122" i="33"/>
  <c r="T122" i="33"/>
  <c r="U122" i="33"/>
  <c r="L123" i="33"/>
  <c r="M123" i="33"/>
  <c r="N123" i="33"/>
  <c r="O123" i="33"/>
  <c r="P123" i="33"/>
  <c r="Q123" i="33"/>
  <c r="R123" i="33"/>
  <c r="S123" i="33"/>
  <c r="T123" i="33"/>
  <c r="U123" i="33"/>
  <c r="L124" i="33"/>
  <c r="M124" i="33"/>
  <c r="N124" i="33"/>
  <c r="O124" i="33"/>
  <c r="P124" i="33"/>
  <c r="Q124" i="33"/>
  <c r="R124" i="33"/>
  <c r="S124" i="33"/>
  <c r="T124" i="33"/>
  <c r="U124" i="33"/>
  <c r="L125" i="33"/>
  <c r="M125" i="33"/>
  <c r="N125" i="33"/>
  <c r="O125" i="33"/>
  <c r="P125" i="33"/>
  <c r="Q125" i="33"/>
  <c r="R125" i="33"/>
  <c r="S125" i="33"/>
  <c r="T125" i="33"/>
  <c r="U125" i="33"/>
  <c r="L126" i="33"/>
  <c r="M126" i="33"/>
  <c r="N126" i="33"/>
  <c r="O126" i="33"/>
  <c r="P126" i="33"/>
  <c r="Q126" i="33"/>
  <c r="R126" i="33"/>
  <c r="S126" i="33"/>
  <c r="T126" i="33"/>
  <c r="U126" i="33"/>
  <c r="L127" i="33"/>
  <c r="M127" i="33"/>
  <c r="N127" i="33"/>
  <c r="O127" i="33"/>
  <c r="P127" i="33"/>
  <c r="Q127" i="33"/>
  <c r="R127" i="33"/>
  <c r="S127" i="33"/>
  <c r="T127" i="33"/>
  <c r="U127" i="33"/>
  <c r="L128" i="33"/>
  <c r="M128" i="33"/>
  <c r="N128" i="33"/>
  <c r="O128" i="33"/>
  <c r="P128" i="33"/>
  <c r="Q128" i="33"/>
  <c r="R128" i="33"/>
  <c r="S128" i="33"/>
  <c r="T128" i="33"/>
  <c r="U128" i="33"/>
  <c r="L129" i="33"/>
  <c r="M129" i="33"/>
  <c r="N129" i="33"/>
  <c r="O129" i="33"/>
  <c r="P129" i="33"/>
  <c r="Q129" i="33"/>
  <c r="R129" i="33"/>
  <c r="S129" i="33"/>
  <c r="T129" i="33"/>
  <c r="U129" i="33"/>
  <c r="L130" i="33"/>
  <c r="M130" i="33"/>
  <c r="N130" i="33"/>
  <c r="O130" i="33"/>
  <c r="P130" i="33"/>
  <c r="Q130" i="33"/>
  <c r="R130" i="33"/>
  <c r="S130" i="33"/>
  <c r="T130" i="33"/>
  <c r="U130" i="33"/>
  <c r="L131" i="33"/>
  <c r="M131" i="33"/>
  <c r="N131" i="33"/>
  <c r="O131" i="33"/>
  <c r="P131" i="33"/>
  <c r="Q131" i="33"/>
  <c r="R131" i="33"/>
  <c r="S131" i="33"/>
  <c r="T131" i="33"/>
  <c r="U131" i="33"/>
  <c r="L132" i="33"/>
  <c r="M132" i="33"/>
  <c r="N132" i="33"/>
  <c r="O132" i="33"/>
  <c r="P132" i="33"/>
  <c r="Q132" i="33"/>
  <c r="R132" i="33"/>
  <c r="S132" i="33"/>
  <c r="T132" i="33"/>
  <c r="U132" i="33"/>
  <c r="L133" i="33"/>
  <c r="M133" i="33"/>
  <c r="N133" i="33"/>
  <c r="O133" i="33"/>
  <c r="P133" i="33"/>
  <c r="Q133" i="33"/>
  <c r="R133" i="33"/>
  <c r="S133" i="33"/>
  <c r="T133" i="33"/>
  <c r="U133" i="33"/>
  <c r="L134" i="33"/>
  <c r="M134" i="33"/>
  <c r="N134" i="33"/>
  <c r="O134" i="33"/>
  <c r="P134" i="33"/>
  <c r="Q134" i="33"/>
  <c r="R134" i="33"/>
  <c r="S134" i="33"/>
  <c r="T134" i="33"/>
  <c r="U134" i="33"/>
  <c r="L135" i="33"/>
  <c r="M135" i="33"/>
  <c r="N135" i="33"/>
  <c r="O135" i="33"/>
  <c r="P135" i="33"/>
  <c r="Q135" i="33"/>
  <c r="R135" i="33"/>
  <c r="S135" i="33"/>
  <c r="T135" i="33"/>
  <c r="U135" i="33"/>
  <c r="M115" i="33"/>
  <c r="N115" i="33"/>
  <c r="O115" i="33"/>
  <c r="P115" i="33"/>
  <c r="Q115" i="33"/>
  <c r="R115" i="33"/>
  <c r="S115" i="33"/>
  <c r="T115" i="33"/>
  <c r="U115" i="33"/>
  <c r="L115" i="33"/>
  <c r="L95" i="33"/>
  <c r="M95" i="33"/>
  <c r="N95" i="33"/>
  <c r="O95" i="33"/>
  <c r="P95" i="33"/>
  <c r="Q95" i="33"/>
  <c r="R95" i="33"/>
  <c r="S95" i="33"/>
  <c r="T95" i="33"/>
  <c r="U95" i="33"/>
  <c r="L96" i="33"/>
  <c r="M96" i="33"/>
  <c r="N96" i="33"/>
  <c r="O96" i="33"/>
  <c r="P96" i="33"/>
  <c r="Q96" i="33"/>
  <c r="R96" i="33"/>
  <c r="S96" i="33"/>
  <c r="T96" i="33"/>
  <c r="U96" i="33"/>
  <c r="L97" i="33"/>
  <c r="M97" i="33"/>
  <c r="N97" i="33"/>
  <c r="O97" i="33"/>
  <c r="P97" i="33"/>
  <c r="Q97" i="33"/>
  <c r="R97" i="33"/>
  <c r="S97" i="33"/>
  <c r="T97" i="33"/>
  <c r="U97" i="33"/>
  <c r="L98" i="33"/>
  <c r="M98" i="33"/>
  <c r="N98" i="33"/>
  <c r="O98" i="33"/>
  <c r="P98" i="33"/>
  <c r="Q98" i="33"/>
  <c r="R98" i="33"/>
  <c r="S98" i="33"/>
  <c r="T98" i="33"/>
  <c r="U98" i="33"/>
  <c r="L99" i="33"/>
  <c r="M99" i="33"/>
  <c r="N99" i="33"/>
  <c r="O99" i="33"/>
  <c r="P99" i="33"/>
  <c r="Q99" i="33"/>
  <c r="R99" i="33"/>
  <c r="S99" i="33"/>
  <c r="T99" i="33"/>
  <c r="U99" i="33"/>
  <c r="L100" i="33"/>
  <c r="M100" i="33"/>
  <c r="N100" i="33"/>
  <c r="O100" i="33"/>
  <c r="P100" i="33"/>
  <c r="Q100" i="33"/>
  <c r="R100" i="33"/>
  <c r="S100" i="33"/>
  <c r="T100" i="33"/>
  <c r="U100" i="33"/>
  <c r="L101" i="33"/>
  <c r="M101" i="33"/>
  <c r="N101" i="33"/>
  <c r="O101" i="33"/>
  <c r="P101" i="33"/>
  <c r="Q101" i="33"/>
  <c r="R101" i="33"/>
  <c r="S101" i="33"/>
  <c r="T101" i="33"/>
  <c r="U101" i="33"/>
  <c r="L102" i="33"/>
  <c r="M102" i="33"/>
  <c r="N102" i="33"/>
  <c r="O102" i="33"/>
  <c r="P102" i="33"/>
  <c r="Q102" i="33"/>
  <c r="R102" i="33"/>
  <c r="S102" i="33"/>
  <c r="T102" i="33"/>
  <c r="U102" i="33"/>
  <c r="L103" i="33"/>
  <c r="M103" i="33"/>
  <c r="N103" i="33"/>
  <c r="O103" i="33"/>
  <c r="P103" i="33"/>
  <c r="Q103" i="33"/>
  <c r="R103" i="33"/>
  <c r="S103" i="33"/>
  <c r="T103" i="33"/>
  <c r="U103" i="33"/>
  <c r="L104" i="33"/>
  <c r="M104" i="33"/>
  <c r="N104" i="33"/>
  <c r="O104" i="33"/>
  <c r="P104" i="33"/>
  <c r="Q104" i="33"/>
  <c r="R104" i="33"/>
  <c r="S104" i="33"/>
  <c r="T104" i="33"/>
  <c r="U104" i="33"/>
  <c r="L105" i="33"/>
  <c r="M105" i="33"/>
  <c r="N105" i="33"/>
  <c r="O105" i="33"/>
  <c r="P105" i="33"/>
  <c r="Q105" i="33"/>
  <c r="R105" i="33"/>
  <c r="S105" i="33"/>
  <c r="T105" i="33"/>
  <c r="U105" i="33"/>
  <c r="L106" i="33"/>
  <c r="M106" i="33"/>
  <c r="N106" i="33"/>
  <c r="O106" i="33"/>
  <c r="P106" i="33"/>
  <c r="Q106" i="33"/>
  <c r="R106" i="33"/>
  <c r="S106" i="33"/>
  <c r="T106" i="33"/>
  <c r="U106" i="33"/>
  <c r="L107" i="33"/>
  <c r="M107" i="33"/>
  <c r="N107" i="33"/>
  <c r="O107" i="33"/>
  <c r="P107" i="33"/>
  <c r="Q107" i="33"/>
  <c r="R107" i="33"/>
  <c r="S107" i="33"/>
  <c r="T107" i="33"/>
  <c r="U107" i="33"/>
  <c r="L108" i="33"/>
  <c r="M108" i="33"/>
  <c r="N108" i="33"/>
  <c r="O108" i="33"/>
  <c r="P108" i="33"/>
  <c r="Q108" i="33"/>
  <c r="R108" i="33"/>
  <c r="S108" i="33"/>
  <c r="T108" i="33"/>
  <c r="U108" i="33"/>
  <c r="L109" i="33"/>
  <c r="M109" i="33"/>
  <c r="N109" i="33"/>
  <c r="O109" i="33"/>
  <c r="P109" i="33"/>
  <c r="Q109" i="33"/>
  <c r="R109" i="33"/>
  <c r="S109" i="33"/>
  <c r="T109" i="33"/>
  <c r="U109" i="33"/>
  <c r="L110" i="33"/>
  <c r="M110" i="33"/>
  <c r="N110" i="33"/>
  <c r="O110" i="33"/>
  <c r="P110" i="33"/>
  <c r="Q110" i="33"/>
  <c r="R110" i="33"/>
  <c r="S110" i="33"/>
  <c r="T110" i="33"/>
  <c r="U110" i="33"/>
  <c r="L111" i="33"/>
  <c r="M111" i="33"/>
  <c r="N111" i="33"/>
  <c r="O111" i="33"/>
  <c r="P111" i="33"/>
  <c r="Q111" i="33"/>
  <c r="R111" i="33"/>
  <c r="S111" i="33"/>
  <c r="T111" i="33"/>
  <c r="U111" i="33"/>
  <c r="L112" i="33"/>
  <c r="M112" i="33"/>
  <c r="N112" i="33"/>
  <c r="O112" i="33"/>
  <c r="P112" i="33"/>
  <c r="Q112" i="33"/>
  <c r="R112" i="33"/>
  <c r="S112" i="33"/>
  <c r="T112" i="33"/>
  <c r="U112" i="33"/>
  <c r="L113" i="33"/>
  <c r="M113" i="33"/>
  <c r="N113" i="33"/>
  <c r="O113" i="33"/>
  <c r="P113" i="33"/>
  <c r="Q113" i="33"/>
  <c r="R113" i="33"/>
  <c r="S113" i="33"/>
  <c r="T113" i="33"/>
  <c r="U113" i="33"/>
  <c r="L114" i="33"/>
  <c r="M114" i="33"/>
  <c r="N114" i="33"/>
  <c r="O114" i="33"/>
  <c r="P114" i="33"/>
  <c r="Q114" i="33"/>
  <c r="R114" i="33"/>
  <c r="S114" i="33"/>
  <c r="T114" i="33"/>
  <c r="U114" i="33"/>
  <c r="M94" i="33"/>
  <c r="N94" i="33"/>
  <c r="O94" i="33"/>
  <c r="P94" i="33"/>
  <c r="Q94" i="33"/>
  <c r="R94" i="33"/>
  <c r="S94" i="33"/>
  <c r="T94" i="33"/>
  <c r="U94" i="33"/>
  <c r="L94" i="33"/>
  <c r="L74" i="33"/>
  <c r="M74" i="33"/>
  <c r="N74" i="33"/>
  <c r="O74" i="33"/>
  <c r="P74" i="33"/>
  <c r="Q74" i="33"/>
  <c r="R74" i="33"/>
  <c r="S74" i="33"/>
  <c r="T74" i="33"/>
  <c r="U74" i="33"/>
  <c r="L75" i="33"/>
  <c r="M75" i="33"/>
  <c r="N75" i="33"/>
  <c r="O75" i="33"/>
  <c r="P75" i="33"/>
  <c r="Q75" i="33"/>
  <c r="R75" i="33"/>
  <c r="S75" i="33"/>
  <c r="T75" i="33"/>
  <c r="U75" i="33"/>
  <c r="L76" i="33"/>
  <c r="M76" i="33"/>
  <c r="N76" i="33"/>
  <c r="O76" i="33"/>
  <c r="P76" i="33"/>
  <c r="Q76" i="33"/>
  <c r="R76" i="33"/>
  <c r="S76" i="33"/>
  <c r="T76" i="33"/>
  <c r="U76" i="33"/>
  <c r="L77" i="33"/>
  <c r="M77" i="33"/>
  <c r="N77" i="33"/>
  <c r="O77" i="33"/>
  <c r="P77" i="33"/>
  <c r="Q77" i="33"/>
  <c r="R77" i="33"/>
  <c r="S77" i="33"/>
  <c r="T77" i="33"/>
  <c r="U77" i="33"/>
  <c r="L78" i="33"/>
  <c r="M78" i="33"/>
  <c r="N78" i="33"/>
  <c r="O78" i="33"/>
  <c r="P78" i="33"/>
  <c r="Q78" i="33"/>
  <c r="R78" i="33"/>
  <c r="S78" i="33"/>
  <c r="T78" i="33"/>
  <c r="U78" i="33"/>
  <c r="L79" i="33"/>
  <c r="M79" i="33"/>
  <c r="N79" i="33"/>
  <c r="O79" i="33"/>
  <c r="P79" i="33"/>
  <c r="Q79" i="33"/>
  <c r="R79" i="33"/>
  <c r="S79" i="33"/>
  <c r="T79" i="33"/>
  <c r="U79" i="33"/>
  <c r="L80" i="33"/>
  <c r="M80" i="33"/>
  <c r="N80" i="33"/>
  <c r="O80" i="33"/>
  <c r="P80" i="33"/>
  <c r="Q80" i="33"/>
  <c r="R80" i="33"/>
  <c r="S80" i="33"/>
  <c r="T80" i="33"/>
  <c r="U80" i="33"/>
  <c r="L81" i="33"/>
  <c r="M81" i="33"/>
  <c r="N81" i="33"/>
  <c r="O81" i="33"/>
  <c r="P81" i="33"/>
  <c r="Q81" i="33"/>
  <c r="R81" i="33"/>
  <c r="S81" i="33"/>
  <c r="T81" i="33"/>
  <c r="U81" i="33"/>
  <c r="L82" i="33"/>
  <c r="M82" i="33"/>
  <c r="N82" i="33"/>
  <c r="O82" i="33"/>
  <c r="P82" i="33"/>
  <c r="Q82" i="33"/>
  <c r="R82" i="33"/>
  <c r="S82" i="33"/>
  <c r="T82" i="33"/>
  <c r="U82" i="33"/>
  <c r="L83" i="33"/>
  <c r="M83" i="33"/>
  <c r="N83" i="33"/>
  <c r="O83" i="33"/>
  <c r="P83" i="33"/>
  <c r="Q83" i="33"/>
  <c r="R83" i="33"/>
  <c r="S83" i="33"/>
  <c r="T83" i="33"/>
  <c r="U83" i="33"/>
  <c r="L84" i="33"/>
  <c r="M84" i="33"/>
  <c r="N84" i="33"/>
  <c r="O84" i="33"/>
  <c r="P84" i="33"/>
  <c r="Q84" i="33"/>
  <c r="R84" i="33"/>
  <c r="S84" i="33"/>
  <c r="T84" i="33"/>
  <c r="U84" i="33"/>
  <c r="L85" i="33"/>
  <c r="M85" i="33"/>
  <c r="N85" i="33"/>
  <c r="O85" i="33"/>
  <c r="P85" i="33"/>
  <c r="Q85" i="33"/>
  <c r="R85" i="33"/>
  <c r="S85" i="33"/>
  <c r="T85" i="33"/>
  <c r="U85" i="33"/>
  <c r="L86" i="33"/>
  <c r="M86" i="33"/>
  <c r="N86" i="33"/>
  <c r="O86" i="33"/>
  <c r="P86" i="33"/>
  <c r="Q86" i="33"/>
  <c r="R86" i="33"/>
  <c r="S86" i="33"/>
  <c r="T86" i="33"/>
  <c r="U86" i="33"/>
  <c r="L87" i="33"/>
  <c r="M87" i="33"/>
  <c r="N87" i="33"/>
  <c r="O87" i="33"/>
  <c r="P87" i="33"/>
  <c r="Q87" i="33"/>
  <c r="R87" i="33"/>
  <c r="S87" i="33"/>
  <c r="T87" i="33"/>
  <c r="U87" i="33"/>
  <c r="L88" i="33"/>
  <c r="M88" i="33"/>
  <c r="N88" i="33"/>
  <c r="O88" i="33"/>
  <c r="P88" i="33"/>
  <c r="Q88" i="33"/>
  <c r="R88" i="33"/>
  <c r="S88" i="33"/>
  <c r="T88" i="33"/>
  <c r="U88" i="33"/>
  <c r="L89" i="33"/>
  <c r="M89" i="33"/>
  <c r="N89" i="33"/>
  <c r="O89" i="33"/>
  <c r="P89" i="33"/>
  <c r="Q89" i="33"/>
  <c r="R89" i="33"/>
  <c r="S89" i="33"/>
  <c r="T89" i="33"/>
  <c r="U89" i="33"/>
  <c r="L90" i="33"/>
  <c r="M90" i="33"/>
  <c r="N90" i="33"/>
  <c r="O90" i="33"/>
  <c r="P90" i="33"/>
  <c r="Q90" i="33"/>
  <c r="R90" i="33"/>
  <c r="S90" i="33"/>
  <c r="T90" i="33"/>
  <c r="U90" i="33"/>
  <c r="L91" i="33"/>
  <c r="M91" i="33"/>
  <c r="N91" i="33"/>
  <c r="O91" i="33"/>
  <c r="P91" i="33"/>
  <c r="Q91" i="33"/>
  <c r="R91" i="33"/>
  <c r="S91" i="33"/>
  <c r="T91" i="33"/>
  <c r="U91" i="33"/>
  <c r="L92" i="33"/>
  <c r="M92" i="33"/>
  <c r="N92" i="33"/>
  <c r="O92" i="33"/>
  <c r="P92" i="33"/>
  <c r="Q92" i="33"/>
  <c r="R92" i="33"/>
  <c r="S92" i="33"/>
  <c r="T92" i="33"/>
  <c r="U92" i="33"/>
  <c r="L93" i="33"/>
  <c r="M93" i="33"/>
  <c r="N93" i="33"/>
  <c r="O93" i="33"/>
  <c r="P93" i="33"/>
  <c r="Q93" i="33"/>
  <c r="R93" i="33"/>
  <c r="S93" i="33"/>
  <c r="T93" i="33"/>
  <c r="U93" i="33"/>
  <c r="M73" i="33"/>
  <c r="N73" i="33"/>
  <c r="O73" i="33"/>
  <c r="P73" i="33"/>
  <c r="Q73" i="33"/>
  <c r="R73" i="33"/>
  <c r="S73" i="33"/>
  <c r="T73" i="33"/>
  <c r="U73" i="33"/>
  <c r="L73" i="33"/>
  <c r="L53" i="33"/>
  <c r="M53" i="33"/>
  <c r="N53" i="33"/>
  <c r="O53" i="33"/>
  <c r="P53" i="33"/>
  <c r="Q53" i="33"/>
  <c r="R53" i="33"/>
  <c r="S53" i="33"/>
  <c r="T53" i="33"/>
  <c r="U53" i="33"/>
  <c r="L54" i="33"/>
  <c r="M54" i="33"/>
  <c r="N54" i="33"/>
  <c r="O54" i="33"/>
  <c r="P54" i="33"/>
  <c r="Q54" i="33"/>
  <c r="R54" i="33"/>
  <c r="S54" i="33"/>
  <c r="T54" i="33"/>
  <c r="U54" i="33"/>
  <c r="L55" i="33"/>
  <c r="M55" i="33"/>
  <c r="N55" i="33"/>
  <c r="O55" i="33"/>
  <c r="P55" i="33"/>
  <c r="Q55" i="33"/>
  <c r="R55" i="33"/>
  <c r="S55" i="33"/>
  <c r="T55" i="33"/>
  <c r="U55" i="33"/>
  <c r="L56" i="33"/>
  <c r="M56" i="33"/>
  <c r="N56" i="33"/>
  <c r="O56" i="33"/>
  <c r="P56" i="33"/>
  <c r="Q56" i="33"/>
  <c r="R56" i="33"/>
  <c r="S56" i="33"/>
  <c r="T56" i="33"/>
  <c r="U56" i="33"/>
  <c r="L57" i="33"/>
  <c r="M57" i="33"/>
  <c r="N57" i="33"/>
  <c r="O57" i="33"/>
  <c r="P57" i="33"/>
  <c r="Q57" i="33"/>
  <c r="R57" i="33"/>
  <c r="S57" i="33"/>
  <c r="T57" i="33"/>
  <c r="U57" i="33"/>
  <c r="L58" i="33"/>
  <c r="M58" i="33"/>
  <c r="N58" i="33"/>
  <c r="O58" i="33"/>
  <c r="P58" i="33"/>
  <c r="Q58" i="33"/>
  <c r="R58" i="33"/>
  <c r="S58" i="33"/>
  <c r="T58" i="33"/>
  <c r="U58" i="33"/>
  <c r="L59" i="33"/>
  <c r="M59" i="33"/>
  <c r="N59" i="33"/>
  <c r="O59" i="33"/>
  <c r="P59" i="33"/>
  <c r="Q59" i="33"/>
  <c r="R59" i="33"/>
  <c r="S59" i="33"/>
  <c r="T59" i="33"/>
  <c r="U59" i="33"/>
  <c r="L60" i="33"/>
  <c r="M60" i="33"/>
  <c r="N60" i="33"/>
  <c r="O60" i="33"/>
  <c r="P60" i="33"/>
  <c r="Q60" i="33"/>
  <c r="R60" i="33"/>
  <c r="S60" i="33"/>
  <c r="T60" i="33"/>
  <c r="U60" i="33"/>
  <c r="L61" i="33"/>
  <c r="M61" i="33"/>
  <c r="N61" i="33"/>
  <c r="O61" i="33"/>
  <c r="P61" i="33"/>
  <c r="Q61" i="33"/>
  <c r="R61" i="33"/>
  <c r="S61" i="33"/>
  <c r="T61" i="33"/>
  <c r="U61" i="33"/>
  <c r="L62" i="33"/>
  <c r="M62" i="33"/>
  <c r="N62" i="33"/>
  <c r="O62" i="33"/>
  <c r="P62" i="33"/>
  <c r="Q62" i="33"/>
  <c r="R62" i="33"/>
  <c r="S62" i="33"/>
  <c r="T62" i="33"/>
  <c r="U62" i="33"/>
  <c r="L63" i="33"/>
  <c r="M63" i="33"/>
  <c r="N63" i="33"/>
  <c r="O63" i="33"/>
  <c r="P63" i="33"/>
  <c r="Q63" i="33"/>
  <c r="R63" i="33"/>
  <c r="S63" i="33"/>
  <c r="T63" i="33"/>
  <c r="U63" i="33"/>
  <c r="L64" i="33"/>
  <c r="M64" i="33"/>
  <c r="N64" i="33"/>
  <c r="O64" i="33"/>
  <c r="P64" i="33"/>
  <c r="Q64" i="33"/>
  <c r="R64" i="33"/>
  <c r="S64" i="33"/>
  <c r="T64" i="33"/>
  <c r="U64" i="33"/>
  <c r="L65" i="33"/>
  <c r="M65" i="33"/>
  <c r="N65" i="33"/>
  <c r="O65" i="33"/>
  <c r="P65" i="33"/>
  <c r="Q65" i="33"/>
  <c r="R65" i="33"/>
  <c r="S65" i="33"/>
  <c r="T65" i="33"/>
  <c r="U65" i="33"/>
  <c r="L66" i="33"/>
  <c r="M66" i="33"/>
  <c r="N66" i="33"/>
  <c r="O66" i="33"/>
  <c r="P66" i="33"/>
  <c r="Q66" i="33"/>
  <c r="R66" i="33"/>
  <c r="S66" i="33"/>
  <c r="T66" i="33"/>
  <c r="U66" i="33"/>
  <c r="L67" i="33"/>
  <c r="M67" i="33"/>
  <c r="N67" i="33"/>
  <c r="O67" i="33"/>
  <c r="P67" i="33"/>
  <c r="Q67" i="33"/>
  <c r="R67" i="33"/>
  <c r="S67" i="33"/>
  <c r="T67" i="33"/>
  <c r="U67" i="33"/>
  <c r="L68" i="33"/>
  <c r="M68" i="33"/>
  <c r="N68" i="33"/>
  <c r="O68" i="33"/>
  <c r="P68" i="33"/>
  <c r="Q68" i="33"/>
  <c r="R68" i="33"/>
  <c r="S68" i="33"/>
  <c r="T68" i="33"/>
  <c r="U68" i="33"/>
  <c r="L69" i="33"/>
  <c r="M69" i="33"/>
  <c r="N69" i="33"/>
  <c r="O69" i="33"/>
  <c r="P69" i="33"/>
  <c r="Q69" i="33"/>
  <c r="R69" i="33"/>
  <c r="S69" i="33"/>
  <c r="T69" i="33"/>
  <c r="U69" i="33"/>
  <c r="L70" i="33"/>
  <c r="M70" i="33"/>
  <c r="N70" i="33"/>
  <c r="O70" i="33"/>
  <c r="P70" i="33"/>
  <c r="Q70" i="33"/>
  <c r="R70" i="33"/>
  <c r="S70" i="33"/>
  <c r="T70" i="33"/>
  <c r="U70" i="33"/>
  <c r="L71" i="33"/>
  <c r="M71" i="33"/>
  <c r="N71" i="33"/>
  <c r="O71" i="33"/>
  <c r="P71" i="33"/>
  <c r="Q71" i="33"/>
  <c r="R71" i="33"/>
  <c r="S71" i="33"/>
  <c r="T71" i="33"/>
  <c r="U71" i="33"/>
  <c r="L72" i="33"/>
  <c r="M72" i="33"/>
  <c r="N72" i="33"/>
  <c r="O72" i="33"/>
  <c r="P72" i="33"/>
  <c r="Q72" i="33"/>
  <c r="R72" i="33"/>
  <c r="S72" i="33"/>
  <c r="T72" i="33"/>
  <c r="U72" i="33"/>
  <c r="M52" i="33"/>
  <c r="N52" i="33"/>
  <c r="O52" i="33"/>
  <c r="P52" i="33"/>
  <c r="Q52" i="33"/>
  <c r="R52" i="33"/>
  <c r="S52" i="33"/>
  <c r="T52" i="33"/>
  <c r="U52" i="33"/>
  <c r="L52" i="33"/>
  <c r="L32" i="33"/>
  <c r="M32" i="33"/>
  <c r="N32" i="33"/>
  <c r="O32" i="33"/>
  <c r="P32" i="33"/>
  <c r="Q32" i="33"/>
  <c r="R32" i="33"/>
  <c r="S32" i="33"/>
  <c r="T32" i="33"/>
  <c r="U32" i="33"/>
  <c r="L33" i="33"/>
  <c r="M33" i="33"/>
  <c r="N33" i="33"/>
  <c r="O33" i="33"/>
  <c r="P33" i="33"/>
  <c r="Q33" i="33"/>
  <c r="R33" i="33"/>
  <c r="S33" i="33"/>
  <c r="T33" i="33"/>
  <c r="U33" i="33"/>
  <c r="L34" i="33"/>
  <c r="M34" i="33"/>
  <c r="N34" i="33"/>
  <c r="O34" i="33"/>
  <c r="P34" i="33"/>
  <c r="Q34" i="33"/>
  <c r="R34" i="33"/>
  <c r="S34" i="33"/>
  <c r="T34" i="33"/>
  <c r="U34" i="33"/>
  <c r="L35" i="33"/>
  <c r="M35" i="33"/>
  <c r="N35" i="33"/>
  <c r="O35" i="33"/>
  <c r="P35" i="33"/>
  <c r="Q35" i="33"/>
  <c r="R35" i="33"/>
  <c r="S35" i="33"/>
  <c r="T35" i="33"/>
  <c r="U35" i="33"/>
  <c r="L36" i="33"/>
  <c r="M36" i="33"/>
  <c r="N36" i="33"/>
  <c r="O36" i="33"/>
  <c r="P36" i="33"/>
  <c r="Q36" i="33"/>
  <c r="R36" i="33"/>
  <c r="S36" i="33"/>
  <c r="T36" i="33"/>
  <c r="U36" i="33"/>
  <c r="L37" i="33"/>
  <c r="M37" i="33"/>
  <c r="N37" i="33"/>
  <c r="O37" i="33"/>
  <c r="P37" i="33"/>
  <c r="Q37" i="33"/>
  <c r="R37" i="33"/>
  <c r="S37" i="33"/>
  <c r="T37" i="33"/>
  <c r="U37" i="33"/>
  <c r="L38" i="33"/>
  <c r="M38" i="33"/>
  <c r="N38" i="33"/>
  <c r="O38" i="33"/>
  <c r="P38" i="33"/>
  <c r="Q38" i="33"/>
  <c r="R38" i="33"/>
  <c r="S38" i="33"/>
  <c r="T38" i="33"/>
  <c r="U38" i="33"/>
  <c r="L39" i="33"/>
  <c r="M39" i="33"/>
  <c r="N39" i="33"/>
  <c r="O39" i="33"/>
  <c r="P39" i="33"/>
  <c r="Q39" i="33"/>
  <c r="R39" i="33"/>
  <c r="S39" i="33"/>
  <c r="T39" i="33"/>
  <c r="U39" i="33"/>
  <c r="L40" i="33"/>
  <c r="M40" i="33"/>
  <c r="N40" i="33"/>
  <c r="O40" i="33"/>
  <c r="P40" i="33"/>
  <c r="Q40" i="33"/>
  <c r="R40" i="33"/>
  <c r="S40" i="33"/>
  <c r="T40" i="33"/>
  <c r="U40" i="33"/>
  <c r="L41" i="33"/>
  <c r="M41" i="33"/>
  <c r="N41" i="33"/>
  <c r="O41" i="33"/>
  <c r="P41" i="33"/>
  <c r="Q41" i="33"/>
  <c r="R41" i="33"/>
  <c r="S41" i="33"/>
  <c r="T41" i="33"/>
  <c r="U41" i="33"/>
  <c r="L42" i="33"/>
  <c r="M42" i="33"/>
  <c r="N42" i="33"/>
  <c r="O42" i="33"/>
  <c r="P42" i="33"/>
  <c r="Q42" i="33"/>
  <c r="R42" i="33"/>
  <c r="S42" i="33"/>
  <c r="T42" i="33"/>
  <c r="U42" i="33"/>
  <c r="L43" i="33"/>
  <c r="M43" i="33"/>
  <c r="N43" i="33"/>
  <c r="O43" i="33"/>
  <c r="P43" i="33"/>
  <c r="Q43" i="33"/>
  <c r="R43" i="33"/>
  <c r="S43" i="33"/>
  <c r="T43" i="33"/>
  <c r="U43" i="33"/>
  <c r="L44" i="33"/>
  <c r="M44" i="33"/>
  <c r="N44" i="33"/>
  <c r="O44" i="33"/>
  <c r="P44" i="33"/>
  <c r="Q44" i="33"/>
  <c r="R44" i="33"/>
  <c r="S44" i="33"/>
  <c r="T44" i="33"/>
  <c r="U44" i="33"/>
  <c r="L45" i="33"/>
  <c r="M45" i="33"/>
  <c r="N45" i="33"/>
  <c r="O45" i="33"/>
  <c r="P45" i="33"/>
  <c r="Q45" i="33"/>
  <c r="R45" i="33"/>
  <c r="S45" i="33"/>
  <c r="T45" i="33"/>
  <c r="U45" i="33"/>
  <c r="L46" i="33"/>
  <c r="M46" i="33"/>
  <c r="N46" i="33"/>
  <c r="O46" i="33"/>
  <c r="P46" i="33"/>
  <c r="Q46" i="33"/>
  <c r="R46" i="33"/>
  <c r="S46" i="33"/>
  <c r="T46" i="33"/>
  <c r="U46" i="33"/>
  <c r="L47" i="33"/>
  <c r="M47" i="33"/>
  <c r="N47" i="33"/>
  <c r="O47" i="33"/>
  <c r="P47" i="33"/>
  <c r="Q47" i="33"/>
  <c r="R47" i="33"/>
  <c r="S47" i="33"/>
  <c r="T47" i="33"/>
  <c r="U47" i="33"/>
  <c r="L48" i="33"/>
  <c r="M48" i="33"/>
  <c r="N48" i="33"/>
  <c r="O48" i="33"/>
  <c r="P48" i="33"/>
  <c r="Q48" i="33"/>
  <c r="R48" i="33"/>
  <c r="S48" i="33"/>
  <c r="T48" i="33"/>
  <c r="U48" i="33"/>
  <c r="L49" i="33"/>
  <c r="M49" i="33"/>
  <c r="N49" i="33"/>
  <c r="O49" i="33"/>
  <c r="P49" i="33"/>
  <c r="Q49" i="33"/>
  <c r="R49" i="33"/>
  <c r="S49" i="33"/>
  <c r="T49" i="33"/>
  <c r="U49" i="33"/>
  <c r="L50" i="33"/>
  <c r="M50" i="33"/>
  <c r="N50" i="33"/>
  <c r="O50" i="33"/>
  <c r="P50" i="33"/>
  <c r="Q50" i="33"/>
  <c r="R50" i="33"/>
  <c r="S50" i="33"/>
  <c r="T50" i="33"/>
  <c r="U50" i="33"/>
  <c r="L51" i="33"/>
  <c r="M51" i="33"/>
  <c r="N51" i="33"/>
  <c r="O51" i="33"/>
  <c r="P51" i="33"/>
  <c r="Q51" i="33"/>
  <c r="R51" i="33"/>
  <c r="S51" i="33"/>
  <c r="T51" i="33"/>
  <c r="U51" i="33"/>
  <c r="M31" i="33"/>
  <c r="N31" i="33"/>
  <c r="O31" i="33"/>
  <c r="P31" i="33"/>
  <c r="Q31" i="33"/>
  <c r="R31" i="33"/>
  <c r="S31" i="33"/>
  <c r="T31" i="33"/>
  <c r="U31" i="33"/>
  <c r="L31" i="33"/>
  <c r="M30" i="33"/>
  <c r="N30" i="33"/>
  <c r="O30" i="33"/>
  <c r="P30" i="33"/>
  <c r="Q30" i="33"/>
  <c r="R30" i="33"/>
  <c r="S30" i="33"/>
  <c r="T30" i="33"/>
  <c r="U30" i="33"/>
  <c r="L11" i="33"/>
  <c r="M11" i="33"/>
  <c r="N11" i="33"/>
  <c r="O11" i="33"/>
  <c r="P11" i="33"/>
  <c r="Q11" i="33"/>
  <c r="R11" i="33"/>
  <c r="S11" i="33"/>
  <c r="T11" i="33"/>
  <c r="U11" i="33"/>
  <c r="L12" i="33"/>
  <c r="M12" i="33"/>
  <c r="N12" i="33"/>
  <c r="O12" i="33"/>
  <c r="P12" i="33"/>
  <c r="Q12" i="33"/>
  <c r="R12" i="33"/>
  <c r="S12" i="33"/>
  <c r="T12" i="33"/>
  <c r="U12" i="33"/>
  <c r="L13" i="33"/>
  <c r="M13" i="33"/>
  <c r="N13" i="33"/>
  <c r="O13" i="33"/>
  <c r="P13" i="33"/>
  <c r="Q13" i="33"/>
  <c r="R13" i="33"/>
  <c r="S13" i="33"/>
  <c r="T13" i="33"/>
  <c r="U13" i="33"/>
  <c r="L14" i="33"/>
  <c r="M14" i="33"/>
  <c r="N14" i="33"/>
  <c r="O14" i="33"/>
  <c r="P14" i="33"/>
  <c r="Q14" i="33"/>
  <c r="R14" i="33"/>
  <c r="S14" i="33"/>
  <c r="T14" i="33"/>
  <c r="U14" i="33"/>
  <c r="L15" i="33"/>
  <c r="M15" i="33"/>
  <c r="N15" i="33"/>
  <c r="O15" i="33"/>
  <c r="P15" i="33"/>
  <c r="Q15" i="33"/>
  <c r="R15" i="33"/>
  <c r="S15" i="33"/>
  <c r="T15" i="33"/>
  <c r="U15" i="33"/>
  <c r="L16" i="33"/>
  <c r="M16" i="33"/>
  <c r="N16" i="33"/>
  <c r="O16" i="33"/>
  <c r="P16" i="33"/>
  <c r="Q16" i="33"/>
  <c r="R16" i="33"/>
  <c r="S16" i="33"/>
  <c r="T16" i="33"/>
  <c r="U16" i="33"/>
  <c r="L17" i="33"/>
  <c r="M17" i="33"/>
  <c r="N17" i="33"/>
  <c r="O17" i="33"/>
  <c r="P17" i="33"/>
  <c r="Q17" i="33"/>
  <c r="R17" i="33"/>
  <c r="S17" i="33"/>
  <c r="T17" i="33"/>
  <c r="U17" i="33"/>
  <c r="L18" i="33"/>
  <c r="M18" i="33"/>
  <c r="N18" i="33"/>
  <c r="O18" i="33"/>
  <c r="P18" i="33"/>
  <c r="Q18" i="33"/>
  <c r="R18" i="33"/>
  <c r="S18" i="33"/>
  <c r="T18" i="33"/>
  <c r="U18" i="33"/>
  <c r="L19" i="33"/>
  <c r="M19" i="33"/>
  <c r="N19" i="33"/>
  <c r="O19" i="33"/>
  <c r="P19" i="33"/>
  <c r="Q19" i="33"/>
  <c r="R19" i="33"/>
  <c r="S19" i="33"/>
  <c r="T19" i="33"/>
  <c r="U19" i="33"/>
  <c r="L20" i="33"/>
  <c r="M20" i="33"/>
  <c r="N20" i="33"/>
  <c r="O20" i="33"/>
  <c r="P20" i="33"/>
  <c r="Q20" i="33"/>
  <c r="R20" i="33"/>
  <c r="S20" i="33"/>
  <c r="T20" i="33"/>
  <c r="U20" i="33"/>
  <c r="L21" i="33"/>
  <c r="M21" i="33"/>
  <c r="N21" i="33"/>
  <c r="O21" i="33"/>
  <c r="P21" i="33"/>
  <c r="Q21" i="33"/>
  <c r="R21" i="33"/>
  <c r="S21" i="33"/>
  <c r="T21" i="33"/>
  <c r="U21" i="33"/>
  <c r="L22" i="33"/>
  <c r="M22" i="33"/>
  <c r="N22" i="33"/>
  <c r="O22" i="33"/>
  <c r="P22" i="33"/>
  <c r="Q22" i="33"/>
  <c r="R22" i="33"/>
  <c r="S22" i="33"/>
  <c r="T22" i="33"/>
  <c r="U22" i="33"/>
  <c r="L23" i="33"/>
  <c r="M23" i="33"/>
  <c r="N23" i="33"/>
  <c r="O23" i="33"/>
  <c r="P23" i="33"/>
  <c r="Q23" i="33"/>
  <c r="R23" i="33"/>
  <c r="S23" i="33"/>
  <c r="T23" i="33"/>
  <c r="U23" i="33"/>
  <c r="L24" i="33"/>
  <c r="M24" i="33"/>
  <c r="N24" i="33"/>
  <c r="O24" i="33"/>
  <c r="P24" i="33"/>
  <c r="Q24" i="33"/>
  <c r="R24" i="33"/>
  <c r="S24" i="33"/>
  <c r="T24" i="33"/>
  <c r="U24" i="33"/>
  <c r="L25" i="33"/>
  <c r="M25" i="33"/>
  <c r="N25" i="33"/>
  <c r="O25" i="33"/>
  <c r="P25" i="33"/>
  <c r="Q25" i="33"/>
  <c r="R25" i="33"/>
  <c r="S25" i="33"/>
  <c r="T25" i="33"/>
  <c r="U25" i="33"/>
  <c r="L26" i="33"/>
  <c r="M26" i="33"/>
  <c r="N26" i="33"/>
  <c r="O26" i="33"/>
  <c r="P26" i="33"/>
  <c r="Q26" i="33"/>
  <c r="R26" i="33"/>
  <c r="S26" i="33"/>
  <c r="T26" i="33"/>
  <c r="U26" i="33"/>
  <c r="L27" i="33"/>
  <c r="M27" i="33"/>
  <c r="N27" i="33"/>
  <c r="O27" i="33"/>
  <c r="P27" i="33"/>
  <c r="Q27" i="33"/>
  <c r="R27" i="33"/>
  <c r="S27" i="33"/>
  <c r="T27" i="33"/>
  <c r="U27" i="33"/>
  <c r="L28" i="33"/>
  <c r="M28" i="33"/>
  <c r="N28" i="33"/>
  <c r="O28" i="33"/>
  <c r="P28" i="33"/>
  <c r="Q28" i="33"/>
  <c r="R28" i="33"/>
  <c r="S28" i="33"/>
  <c r="T28" i="33"/>
  <c r="U28" i="33"/>
  <c r="L29" i="33"/>
  <c r="M29" i="33"/>
  <c r="N29" i="33"/>
  <c r="O29" i="33"/>
  <c r="P29" i="33"/>
  <c r="Q29" i="33"/>
  <c r="R29" i="33"/>
  <c r="S29" i="33"/>
  <c r="T29" i="33"/>
  <c r="U29" i="33"/>
  <c r="L30" i="33"/>
  <c r="M10" i="33"/>
  <c r="N10" i="33"/>
  <c r="O10" i="33"/>
  <c r="P10" i="33"/>
  <c r="Q10" i="33"/>
  <c r="R10" i="33"/>
  <c r="S10" i="33"/>
  <c r="T10" i="33"/>
  <c r="U10" i="33"/>
  <c r="L10" i="33"/>
  <c r="M211" i="62" l="1"/>
  <c r="M210" i="62"/>
  <c r="E23" i="54"/>
  <c r="G8" i="52"/>
  <c r="G7" i="52"/>
  <c r="D42" i="34"/>
  <c r="B42" i="34"/>
  <c r="E12" i="54"/>
  <c r="G12" i="54" s="1"/>
  <c r="D37" i="44"/>
  <c r="E37" i="44"/>
  <c r="F37" i="44"/>
  <c r="G37" i="44"/>
  <c r="H37" i="44"/>
  <c r="I37" i="44"/>
  <c r="J37" i="44"/>
  <c r="K37" i="44"/>
  <c r="L37" i="44"/>
  <c r="M37" i="44"/>
  <c r="N37" i="44"/>
  <c r="O37" i="44"/>
  <c r="P37" i="44"/>
  <c r="Q37" i="44"/>
  <c r="R37" i="44"/>
  <c r="S37" i="44"/>
  <c r="T37" i="44"/>
  <c r="U37" i="44"/>
  <c r="V37" i="44"/>
  <c r="C37" i="44"/>
  <c r="U39" i="9"/>
  <c r="D13" i="52"/>
  <c r="D12" i="52"/>
  <c r="B28" i="61"/>
  <c r="B27" i="61"/>
  <c r="B26" i="61"/>
  <c r="B25" i="61"/>
  <c r="B24" i="61"/>
  <c r="B23" i="61"/>
  <c r="B22" i="61"/>
  <c r="B21" i="61"/>
  <c r="B20" i="61"/>
  <c r="B19" i="61"/>
  <c r="B18" i="61"/>
  <c r="B17" i="61"/>
  <c r="B16" i="61"/>
  <c r="B15" i="61"/>
  <c r="B14" i="61"/>
  <c r="B13" i="61"/>
  <c r="B12" i="61"/>
  <c r="B11" i="61"/>
  <c r="B10" i="61"/>
  <c r="B9" i="61"/>
  <c r="F17" i="52" l="1"/>
  <c r="C29" i="41" s="1"/>
  <c r="B7" i="3" l="1"/>
  <c r="G7" i="3"/>
  <c r="E7" i="4"/>
  <c r="B7" i="4"/>
  <c r="F44" i="60" l="1"/>
  <c r="F12" i="60" s="1"/>
  <c r="G44" i="60"/>
  <c r="H44" i="60"/>
  <c r="H12" i="60" s="1"/>
  <c r="I44" i="60"/>
  <c r="I12" i="60" s="1"/>
  <c r="J44" i="60"/>
  <c r="J12" i="60" s="1"/>
  <c r="K44" i="60"/>
  <c r="L44" i="60"/>
  <c r="L12" i="60" s="1"/>
  <c r="M44" i="60"/>
  <c r="M12" i="60" s="1"/>
  <c r="N44" i="60"/>
  <c r="N12" i="60" s="1"/>
  <c r="O44" i="60"/>
  <c r="P44" i="60"/>
  <c r="P12" i="60" s="1"/>
  <c r="Q44" i="60"/>
  <c r="Q12" i="60" s="1"/>
  <c r="R44" i="60"/>
  <c r="R12" i="60" s="1"/>
  <c r="S44" i="60"/>
  <c r="T44" i="60"/>
  <c r="T12" i="60" s="1"/>
  <c r="U44" i="60"/>
  <c r="U12" i="60" s="1"/>
  <c r="V44" i="60"/>
  <c r="V12" i="60" s="1"/>
  <c r="F45" i="60"/>
  <c r="G45" i="60"/>
  <c r="H45" i="60"/>
  <c r="H13" i="60" s="1"/>
  <c r="I45" i="60"/>
  <c r="I13" i="60" s="1"/>
  <c r="J45" i="60"/>
  <c r="K45" i="60"/>
  <c r="L45" i="60"/>
  <c r="L13" i="60" s="1"/>
  <c r="M45" i="60"/>
  <c r="M13" i="60" s="1"/>
  <c r="N45" i="60"/>
  <c r="O45" i="60"/>
  <c r="P45" i="60"/>
  <c r="P13" i="60" s="1"/>
  <c r="Q45" i="60"/>
  <c r="Q13" i="60" s="1"/>
  <c r="R45" i="60"/>
  <c r="S45" i="60"/>
  <c r="T45" i="60"/>
  <c r="T13" i="60" s="1"/>
  <c r="U45" i="60"/>
  <c r="U13" i="60" s="1"/>
  <c r="V45" i="60"/>
  <c r="F46" i="60"/>
  <c r="G46" i="60"/>
  <c r="H46" i="60"/>
  <c r="H14" i="60" s="1"/>
  <c r="I46" i="60"/>
  <c r="J46" i="60"/>
  <c r="K46" i="60"/>
  <c r="L46" i="60"/>
  <c r="L14" i="60" s="1"/>
  <c r="M46" i="60"/>
  <c r="N46" i="60"/>
  <c r="O46" i="60"/>
  <c r="P46" i="60"/>
  <c r="P14" i="60" s="1"/>
  <c r="Q46" i="60"/>
  <c r="R46" i="60"/>
  <c r="S46" i="60"/>
  <c r="T46" i="60"/>
  <c r="T14" i="60" s="1"/>
  <c r="U46" i="60"/>
  <c r="V46" i="60"/>
  <c r="F47" i="60"/>
  <c r="G47" i="60"/>
  <c r="G15" i="60" s="1"/>
  <c r="H47" i="60"/>
  <c r="I47" i="60"/>
  <c r="I15" i="60" s="1"/>
  <c r="J47" i="60"/>
  <c r="K47" i="60"/>
  <c r="K15" i="60" s="1"/>
  <c r="L47" i="60"/>
  <c r="M47" i="60"/>
  <c r="M15" i="60" s="1"/>
  <c r="N47" i="60"/>
  <c r="O47" i="60"/>
  <c r="O15" i="60" s="1"/>
  <c r="P47" i="60"/>
  <c r="Q47" i="60"/>
  <c r="Q15" i="60" s="1"/>
  <c r="R47" i="60"/>
  <c r="S47" i="60"/>
  <c r="S15" i="60" s="1"/>
  <c r="T47" i="60"/>
  <c r="U47" i="60"/>
  <c r="U15" i="60" s="1"/>
  <c r="V47" i="60"/>
  <c r="F48" i="60"/>
  <c r="F16" i="60" s="1"/>
  <c r="G48" i="60"/>
  <c r="G16" i="60" s="1"/>
  <c r="H48" i="60"/>
  <c r="H16" i="60" s="1"/>
  <c r="I48" i="60"/>
  <c r="I16" i="60" s="1"/>
  <c r="J48" i="60"/>
  <c r="J16" i="60" s="1"/>
  <c r="K48" i="60"/>
  <c r="K16" i="60" s="1"/>
  <c r="L48" i="60"/>
  <c r="M48" i="60"/>
  <c r="M16" i="60" s="1"/>
  <c r="N48" i="60"/>
  <c r="N16" i="60" s="1"/>
  <c r="O48" i="60"/>
  <c r="P48" i="60"/>
  <c r="P16" i="60" s="1"/>
  <c r="Q48" i="60"/>
  <c r="Q16" i="60" s="1"/>
  <c r="R48" i="60"/>
  <c r="R16" i="60" s="1"/>
  <c r="S48" i="60"/>
  <c r="S16" i="60" s="1"/>
  <c r="T48" i="60"/>
  <c r="T16" i="60" s="1"/>
  <c r="U48" i="60"/>
  <c r="U16" i="60" s="1"/>
  <c r="V48" i="60"/>
  <c r="V16" i="60" s="1"/>
  <c r="F49" i="60"/>
  <c r="G49" i="60"/>
  <c r="H49" i="60"/>
  <c r="H17" i="60" s="1"/>
  <c r="I49" i="60"/>
  <c r="I17" i="60" s="1"/>
  <c r="J49" i="60"/>
  <c r="K49" i="60"/>
  <c r="L49" i="60"/>
  <c r="L17" i="60" s="1"/>
  <c r="M49" i="60"/>
  <c r="M17" i="60" s="1"/>
  <c r="N49" i="60"/>
  <c r="O49" i="60"/>
  <c r="P49" i="60"/>
  <c r="P17" i="60" s="1"/>
  <c r="Q49" i="60"/>
  <c r="Q17" i="60" s="1"/>
  <c r="R49" i="60"/>
  <c r="S49" i="60"/>
  <c r="T49" i="60"/>
  <c r="T17" i="60" s="1"/>
  <c r="U49" i="60"/>
  <c r="U17" i="60" s="1"/>
  <c r="V49" i="60"/>
  <c r="F50" i="60"/>
  <c r="G50" i="60"/>
  <c r="H50" i="60"/>
  <c r="H18" i="60" s="1"/>
  <c r="I50" i="60"/>
  <c r="J50" i="60"/>
  <c r="K50" i="60"/>
  <c r="L50" i="60"/>
  <c r="L18" i="60" s="1"/>
  <c r="M50" i="60"/>
  <c r="M18" i="60" s="1"/>
  <c r="N50" i="60"/>
  <c r="O50" i="60"/>
  <c r="P50" i="60"/>
  <c r="P18" i="60" s="1"/>
  <c r="Q50" i="60"/>
  <c r="Q18" i="60" s="1"/>
  <c r="R50" i="60"/>
  <c r="S50" i="60"/>
  <c r="T50" i="60"/>
  <c r="T18" i="60" s="1"/>
  <c r="U50" i="60"/>
  <c r="U18" i="60" s="1"/>
  <c r="V50" i="60"/>
  <c r="F51" i="60"/>
  <c r="G51" i="60"/>
  <c r="G19" i="60" s="1"/>
  <c r="H51" i="60"/>
  <c r="H19" i="60" s="1"/>
  <c r="I51" i="60"/>
  <c r="I19" i="60" s="1"/>
  <c r="J51" i="60"/>
  <c r="K51" i="60"/>
  <c r="K19" i="60" s="1"/>
  <c r="L51" i="60"/>
  <c r="L19" i="60" s="1"/>
  <c r="M51" i="60"/>
  <c r="M19" i="60" s="1"/>
  <c r="N51" i="60"/>
  <c r="O51" i="60"/>
  <c r="O19" i="60" s="1"/>
  <c r="P51" i="60"/>
  <c r="Q51" i="60"/>
  <c r="Q19" i="60" s="1"/>
  <c r="R51" i="60"/>
  <c r="S51" i="60"/>
  <c r="S19" i="60" s="1"/>
  <c r="T51" i="60"/>
  <c r="U51" i="60"/>
  <c r="U19" i="60" s="1"/>
  <c r="V51" i="60"/>
  <c r="F52" i="60"/>
  <c r="F20" i="60" s="1"/>
  <c r="G52" i="60"/>
  <c r="G20" i="60" s="1"/>
  <c r="H52" i="60"/>
  <c r="H20" i="60" s="1"/>
  <c r="I52" i="60"/>
  <c r="I20" i="60" s="1"/>
  <c r="J52" i="60"/>
  <c r="J20" i="60" s="1"/>
  <c r="K52" i="60"/>
  <c r="K20" i="60" s="1"/>
  <c r="L52" i="60"/>
  <c r="L20" i="60" s="1"/>
  <c r="M52" i="60"/>
  <c r="M20" i="60" s="1"/>
  <c r="N52" i="60"/>
  <c r="N20" i="60" s="1"/>
  <c r="O52" i="60"/>
  <c r="O20" i="60" s="1"/>
  <c r="P52" i="60"/>
  <c r="P20" i="60" s="1"/>
  <c r="Q52" i="60"/>
  <c r="Q20" i="60" s="1"/>
  <c r="R52" i="60"/>
  <c r="R20" i="60" s="1"/>
  <c r="S52" i="60"/>
  <c r="S20" i="60" s="1"/>
  <c r="T52" i="60"/>
  <c r="T20" i="60" s="1"/>
  <c r="U52" i="60"/>
  <c r="U20" i="60" s="1"/>
  <c r="V52" i="60"/>
  <c r="V20" i="60" s="1"/>
  <c r="F53" i="60"/>
  <c r="G53" i="60"/>
  <c r="H53" i="60"/>
  <c r="H21" i="60" s="1"/>
  <c r="I53" i="60"/>
  <c r="I21" i="60" s="1"/>
  <c r="J53" i="60"/>
  <c r="K53" i="60"/>
  <c r="L53" i="60"/>
  <c r="L21" i="60" s="1"/>
  <c r="M53" i="60"/>
  <c r="M21" i="60" s="1"/>
  <c r="N53" i="60"/>
  <c r="O53" i="60"/>
  <c r="P53" i="60"/>
  <c r="P21" i="60" s="1"/>
  <c r="Q53" i="60"/>
  <c r="Q21" i="60" s="1"/>
  <c r="R53" i="60"/>
  <c r="S53" i="60"/>
  <c r="T53" i="60"/>
  <c r="T21" i="60" s="1"/>
  <c r="U53" i="60"/>
  <c r="U21" i="60" s="1"/>
  <c r="V53" i="60"/>
  <c r="F54" i="60"/>
  <c r="G54" i="60"/>
  <c r="H54" i="60"/>
  <c r="H22" i="60" s="1"/>
  <c r="I54" i="60"/>
  <c r="I22" i="60" s="1"/>
  <c r="J54" i="60"/>
  <c r="K54" i="60"/>
  <c r="L54" i="60"/>
  <c r="L22" i="60" s="1"/>
  <c r="M54" i="60"/>
  <c r="M22" i="60" s="1"/>
  <c r="N54" i="60"/>
  <c r="O54" i="60"/>
  <c r="P54" i="60"/>
  <c r="P22" i="60" s="1"/>
  <c r="Q54" i="60"/>
  <c r="Q22" i="60" s="1"/>
  <c r="R54" i="60"/>
  <c r="S54" i="60"/>
  <c r="T54" i="60"/>
  <c r="T22" i="60" s="1"/>
  <c r="U54" i="60"/>
  <c r="V54" i="60"/>
  <c r="F55" i="60"/>
  <c r="G55" i="60"/>
  <c r="G23" i="60" s="1"/>
  <c r="H55" i="60"/>
  <c r="H23" i="60" s="1"/>
  <c r="I55" i="60"/>
  <c r="I23" i="60" s="1"/>
  <c r="J55" i="60"/>
  <c r="K55" i="60"/>
  <c r="K23" i="60" s="1"/>
  <c r="L55" i="60"/>
  <c r="L23" i="60" s="1"/>
  <c r="M55" i="60"/>
  <c r="M23" i="60" s="1"/>
  <c r="N55" i="60"/>
  <c r="O55" i="60"/>
  <c r="O23" i="60" s="1"/>
  <c r="P55" i="60"/>
  <c r="P23" i="60" s="1"/>
  <c r="Q55" i="60"/>
  <c r="Q23" i="60" s="1"/>
  <c r="R55" i="60"/>
  <c r="S55" i="60"/>
  <c r="S23" i="60" s="1"/>
  <c r="T55" i="60"/>
  <c r="T23" i="60" s="1"/>
  <c r="U55" i="60"/>
  <c r="U23" i="60" s="1"/>
  <c r="V55" i="60"/>
  <c r="F56" i="60"/>
  <c r="F24" i="60" s="1"/>
  <c r="G56" i="60"/>
  <c r="G24" i="60" s="1"/>
  <c r="H56" i="60"/>
  <c r="H24" i="60" s="1"/>
  <c r="I56" i="60"/>
  <c r="I24" i="60" s="1"/>
  <c r="J56" i="60"/>
  <c r="J24" i="60" s="1"/>
  <c r="K56" i="60"/>
  <c r="K24" i="60" s="1"/>
  <c r="L56" i="60"/>
  <c r="L24" i="60" s="1"/>
  <c r="M56" i="60"/>
  <c r="M24" i="60" s="1"/>
  <c r="N56" i="60"/>
  <c r="N24" i="60" s="1"/>
  <c r="O56" i="60"/>
  <c r="O24" i="60" s="1"/>
  <c r="P56" i="60"/>
  <c r="P24" i="60" s="1"/>
  <c r="Q56" i="60"/>
  <c r="R56" i="60"/>
  <c r="R24" i="60" s="1"/>
  <c r="S56" i="60"/>
  <c r="S24" i="60" s="1"/>
  <c r="T56" i="60"/>
  <c r="T24" i="60" s="1"/>
  <c r="U56" i="60"/>
  <c r="U24" i="60" s="1"/>
  <c r="V56" i="60"/>
  <c r="V24" i="60" s="1"/>
  <c r="F57" i="60"/>
  <c r="G57" i="60"/>
  <c r="H57" i="60"/>
  <c r="H25" i="60" s="1"/>
  <c r="I57" i="60"/>
  <c r="I25" i="60" s="1"/>
  <c r="J57" i="60"/>
  <c r="K57" i="60"/>
  <c r="L57" i="60"/>
  <c r="L25" i="60" s="1"/>
  <c r="M57" i="60"/>
  <c r="M25" i="60" s="1"/>
  <c r="N57" i="60"/>
  <c r="O57" i="60"/>
  <c r="P57" i="60"/>
  <c r="P25" i="60" s="1"/>
  <c r="Q57" i="60"/>
  <c r="Q25" i="60" s="1"/>
  <c r="R57" i="60"/>
  <c r="S57" i="60"/>
  <c r="T57" i="60"/>
  <c r="T25" i="60" s="1"/>
  <c r="U57" i="60"/>
  <c r="U25" i="60" s="1"/>
  <c r="V57" i="60"/>
  <c r="F58" i="60"/>
  <c r="G58" i="60"/>
  <c r="H58" i="60"/>
  <c r="H26" i="60" s="1"/>
  <c r="I58" i="60"/>
  <c r="I26" i="60" s="1"/>
  <c r="J58" i="60"/>
  <c r="K58" i="60"/>
  <c r="L58" i="60"/>
  <c r="L26" i="60" s="1"/>
  <c r="M58" i="60"/>
  <c r="M26" i="60" s="1"/>
  <c r="N58" i="60"/>
  <c r="O58" i="60"/>
  <c r="P58" i="60"/>
  <c r="P26" i="60" s="1"/>
  <c r="Q58" i="60"/>
  <c r="Q26" i="60" s="1"/>
  <c r="R58" i="60"/>
  <c r="S58" i="60"/>
  <c r="T58" i="60"/>
  <c r="T26" i="60" s="1"/>
  <c r="U58" i="60"/>
  <c r="U26" i="60" s="1"/>
  <c r="V58" i="60"/>
  <c r="F59" i="60"/>
  <c r="G59" i="60"/>
  <c r="G27" i="60" s="1"/>
  <c r="H59" i="60"/>
  <c r="H27" i="60" s="1"/>
  <c r="I59" i="60"/>
  <c r="I27" i="60" s="1"/>
  <c r="J59" i="60"/>
  <c r="K59" i="60"/>
  <c r="K27" i="60" s="1"/>
  <c r="L59" i="60"/>
  <c r="L27" i="60" s="1"/>
  <c r="M59" i="60"/>
  <c r="M27" i="60" s="1"/>
  <c r="N59" i="60"/>
  <c r="O59" i="60"/>
  <c r="O27" i="60" s="1"/>
  <c r="P59" i="60"/>
  <c r="P27" i="60" s="1"/>
  <c r="Q59" i="60"/>
  <c r="Q27" i="60" s="1"/>
  <c r="R59" i="60"/>
  <c r="S59" i="60"/>
  <c r="S27" i="60" s="1"/>
  <c r="T59" i="60"/>
  <c r="T27" i="60" s="1"/>
  <c r="U59" i="60"/>
  <c r="U27" i="60" s="1"/>
  <c r="V59" i="60"/>
  <c r="F60" i="60"/>
  <c r="F28" i="60" s="1"/>
  <c r="G60" i="60"/>
  <c r="G28" i="60" s="1"/>
  <c r="H60" i="60"/>
  <c r="H28" i="60" s="1"/>
  <c r="I60" i="60"/>
  <c r="I28" i="60" s="1"/>
  <c r="J60" i="60"/>
  <c r="J28" i="60" s="1"/>
  <c r="K60" i="60"/>
  <c r="K28" i="60" s="1"/>
  <c r="L60" i="60"/>
  <c r="L28" i="60" s="1"/>
  <c r="M60" i="60"/>
  <c r="M28" i="60" s="1"/>
  <c r="N60" i="60"/>
  <c r="N28" i="60" s="1"/>
  <c r="O60" i="60"/>
  <c r="O28" i="60" s="1"/>
  <c r="P60" i="60"/>
  <c r="P28" i="60" s="1"/>
  <c r="Q60" i="60"/>
  <c r="Q28" i="60" s="1"/>
  <c r="R60" i="60"/>
  <c r="R28" i="60" s="1"/>
  <c r="S60" i="60"/>
  <c r="S28" i="60" s="1"/>
  <c r="T60" i="60"/>
  <c r="T28" i="60" s="1"/>
  <c r="U60" i="60"/>
  <c r="U28" i="60" s="1"/>
  <c r="V60" i="60"/>
  <c r="V28" i="60" s="1"/>
  <c r="F61" i="60"/>
  <c r="G61" i="60"/>
  <c r="H61" i="60"/>
  <c r="H29" i="60" s="1"/>
  <c r="I61" i="60"/>
  <c r="I29" i="60" s="1"/>
  <c r="J61" i="60"/>
  <c r="K61" i="60"/>
  <c r="L61" i="60"/>
  <c r="L29" i="60" s="1"/>
  <c r="M61" i="60"/>
  <c r="M29" i="60" s="1"/>
  <c r="N61" i="60"/>
  <c r="O61" i="60"/>
  <c r="P61" i="60"/>
  <c r="P29" i="60" s="1"/>
  <c r="Q61" i="60"/>
  <c r="Q29" i="60" s="1"/>
  <c r="R61" i="60"/>
  <c r="S61" i="60"/>
  <c r="T61" i="60"/>
  <c r="T29" i="60" s="1"/>
  <c r="U61" i="60"/>
  <c r="U29" i="60" s="1"/>
  <c r="V61" i="60"/>
  <c r="F62" i="60"/>
  <c r="G62" i="60"/>
  <c r="H62" i="60"/>
  <c r="H30" i="60" s="1"/>
  <c r="I62" i="60"/>
  <c r="I30" i="60" s="1"/>
  <c r="J62" i="60"/>
  <c r="K62" i="60"/>
  <c r="L62" i="60"/>
  <c r="L30" i="60" s="1"/>
  <c r="M62" i="60"/>
  <c r="M30" i="60" s="1"/>
  <c r="N62" i="60"/>
  <c r="O62" i="60"/>
  <c r="P62" i="60"/>
  <c r="P30" i="60" s="1"/>
  <c r="Q62" i="60"/>
  <c r="Q30" i="60" s="1"/>
  <c r="R62" i="60"/>
  <c r="S62" i="60"/>
  <c r="T62" i="60"/>
  <c r="T30" i="60" s="1"/>
  <c r="U62" i="60"/>
  <c r="U30" i="60" s="1"/>
  <c r="V62" i="60"/>
  <c r="F63" i="60"/>
  <c r="G63" i="60"/>
  <c r="G31" i="60" s="1"/>
  <c r="H63" i="60"/>
  <c r="H31" i="60" s="1"/>
  <c r="I63" i="60"/>
  <c r="I31" i="60" s="1"/>
  <c r="J63" i="60"/>
  <c r="K63" i="60"/>
  <c r="K31" i="60" s="1"/>
  <c r="L63" i="60"/>
  <c r="L31" i="60" s="1"/>
  <c r="M63" i="60"/>
  <c r="M31" i="60" s="1"/>
  <c r="N63" i="60"/>
  <c r="O63" i="60"/>
  <c r="O31" i="60" s="1"/>
  <c r="P63" i="60"/>
  <c r="P31" i="60" s="1"/>
  <c r="Q63" i="60"/>
  <c r="Q31" i="60" s="1"/>
  <c r="R63" i="60"/>
  <c r="S63" i="60"/>
  <c r="S31" i="60" s="1"/>
  <c r="T63" i="60"/>
  <c r="T31" i="60" s="1"/>
  <c r="U63" i="60"/>
  <c r="U31" i="60" s="1"/>
  <c r="V63" i="60"/>
  <c r="F64" i="60"/>
  <c r="F32" i="60" s="1"/>
  <c r="G64" i="60"/>
  <c r="G32" i="60" s="1"/>
  <c r="H64" i="60"/>
  <c r="H32" i="60" s="1"/>
  <c r="I64" i="60"/>
  <c r="I32" i="60" s="1"/>
  <c r="J64" i="60"/>
  <c r="J32" i="60" s="1"/>
  <c r="K64" i="60"/>
  <c r="K32" i="60" s="1"/>
  <c r="L64" i="60"/>
  <c r="L32" i="60" s="1"/>
  <c r="M64" i="60"/>
  <c r="M32" i="60" s="1"/>
  <c r="N64" i="60"/>
  <c r="N32" i="60" s="1"/>
  <c r="O64" i="60"/>
  <c r="O32" i="60" s="1"/>
  <c r="P64" i="60"/>
  <c r="P32" i="60" s="1"/>
  <c r="Q64" i="60"/>
  <c r="Q32" i="60" s="1"/>
  <c r="R64" i="60"/>
  <c r="R32" i="60" s="1"/>
  <c r="S64" i="60"/>
  <c r="S32" i="60" s="1"/>
  <c r="T64" i="60"/>
  <c r="T32" i="60" s="1"/>
  <c r="U64" i="60"/>
  <c r="U32" i="60" s="1"/>
  <c r="V64" i="60"/>
  <c r="V32" i="60" s="1"/>
  <c r="F65" i="60"/>
  <c r="G65" i="60"/>
  <c r="H65" i="60"/>
  <c r="H33" i="60" s="1"/>
  <c r="I65" i="60"/>
  <c r="I33" i="60" s="1"/>
  <c r="J65" i="60"/>
  <c r="K65" i="60"/>
  <c r="L65" i="60"/>
  <c r="L33" i="60" s="1"/>
  <c r="M65" i="60"/>
  <c r="M33" i="60" s="1"/>
  <c r="N65" i="60"/>
  <c r="O65" i="60"/>
  <c r="P65" i="60"/>
  <c r="P33" i="60" s="1"/>
  <c r="Q65" i="60"/>
  <c r="Q33" i="60" s="1"/>
  <c r="R65" i="60"/>
  <c r="S65" i="60"/>
  <c r="T65" i="60"/>
  <c r="T33" i="60" s="1"/>
  <c r="U65" i="60"/>
  <c r="U33" i="60" s="1"/>
  <c r="V65" i="60"/>
  <c r="F66" i="60"/>
  <c r="G66" i="60"/>
  <c r="H66" i="60"/>
  <c r="H34" i="60" s="1"/>
  <c r="I66" i="60"/>
  <c r="I34" i="60" s="1"/>
  <c r="J66" i="60"/>
  <c r="K66" i="60"/>
  <c r="L66" i="60"/>
  <c r="L34" i="60" s="1"/>
  <c r="M66" i="60"/>
  <c r="M34" i="60" s="1"/>
  <c r="N66" i="60"/>
  <c r="O66" i="60"/>
  <c r="P66" i="60"/>
  <c r="P34" i="60" s="1"/>
  <c r="Q66" i="60"/>
  <c r="Q34" i="60" s="1"/>
  <c r="R66" i="60"/>
  <c r="S66" i="60"/>
  <c r="T66" i="60"/>
  <c r="T34" i="60" s="1"/>
  <c r="U66" i="60"/>
  <c r="U34" i="60" s="1"/>
  <c r="V66" i="60"/>
  <c r="F67" i="60"/>
  <c r="G67" i="60"/>
  <c r="G35" i="60" s="1"/>
  <c r="H67" i="60"/>
  <c r="H35" i="60" s="1"/>
  <c r="I67" i="60"/>
  <c r="I35" i="60" s="1"/>
  <c r="J67" i="60"/>
  <c r="K67" i="60"/>
  <c r="K35" i="60" s="1"/>
  <c r="L67" i="60"/>
  <c r="L35" i="60" s="1"/>
  <c r="M67" i="60"/>
  <c r="M35" i="60" s="1"/>
  <c r="N67" i="60"/>
  <c r="O67" i="60"/>
  <c r="O35" i="60" s="1"/>
  <c r="P67" i="60"/>
  <c r="P35" i="60" s="1"/>
  <c r="Q67" i="60"/>
  <c r="Q35" i="60" s="1"/>
  <c r="R67" i="60"/>
  <c r="S67" i="60"/>
  <c r="S35" i="60" s="1"/>
  <c r="T67" i="60"/>
  <c r="T35" i="60" s="1"/>
  <c r="U67" i="60"/>
  <c r="U35" i="60" s="1"/>
  <c r="V67" i="60"/>
  <c r="E44" i="60"/>
  <c r="E12" i="60" s="1"/>
  <c r="E45" i="60"/>
  <c r="E13" i="60" s="1"/>
  <c r="E46" i="60"/>
  <c r="E14" i="60" s="1"/>
  <c r="E47" i="60"/>
  <c r="E15" i="60" s="1"/>
  <c r="E48" i="60"/>
  <c r="E16" i="60" s="1"/>
  <c r="E49" i="60"/>
  <c r="E17" i="60" s="1"/>
  <c r="E50" i="60"/>
  <c r="E18" i="60" s="1"/>
  <c r="E51" i="60"/>
  <c r="E19" i="60" s="1"/>
  <c r="E52" i="60"/>
  <c r="E20" i="60" s="1"/>
  <c r="E53" i="60"/>
  <c r="E21" i="60" s="1"/>
  <c r="E54" i="60"/>
  <c r="E22" i="60" s="1"/>
  <c r="E55" i="60"/>
  <c r="E23" i="60" s="1"/>
  <c r="E56" i="60"/>
  <c r="E24" i="60" s="1"/>
  <c r="E57" i="60"/>
  <c r="E25" i="60" s="1"/>
  <c r="E58" i="60"/>
  <c r="E26" i="60" s="1"/>
  <c r="E59" i="60"/>
  <c r="E27" i="60" s="1"/>
  <c r="E60" i="60"/>
  <c r="E28" i="60" s="1"/>
  <c r="E61" i="60"/>
  <c r="E29" i="60" s="1"/>
  <c r="E62" i="60"/>
  <c r="E30" i="60" s="1"/>
  <c r="E63" i="60"/>
  <c r="E31" i="60" s="1"/>
  <c r="E64" i="60"/>
  <c r="E32" i="60" s="1"/>
  <c r="E65" i="60"/>
  <c r="E33" i="60" s="1"/>
  <c r="E66" i="60"/>
  <c r="E34" i="60" s="1"/>
  <c r="E67" i="60"/>
  <c r="E35" i="60" s="1"/>
  <c r="D44" i="60"/>
  <c r="D12" i="60" s="1"/>
  <c r="D45" i="60"/>
  <c r="D13" i="60" s="1"/>
  <c r="D46" i="60"/>
  <c r="D14" i="60" s="1"/>
  <c r="D47" i="60"/>
  <c r="D15" i="60" s="1"/>
  <c r="D48" i="60"/>
  <c r="D16" i="60" s="1"/>
  <c r="D49" i="60"/>
  <c r="D17" i="60" s="1"/>
  <c r="D50" i="60"/>
  <c r="D18" i="60" s="1"/>
  <c r="D51" i="60"/>
  <c r="D19" i="60" s="1"/>
  <c r="D52" i="60"/>
  <c r="D20" i="60" s="1"/>
  <c r="D53" i="60"/>
  <c r="D21" i="60" s="1"/>
  <c r="D54" i="60"/>
  <c r="D22" i="60" s="1"/>
  <c r="D55" i="60"/>
  <c r="D23" i="60" s="1"/>
  <c r="D56" i="60"/>
  <c r="D24" i="60" s="1"/>
  <c r="D57" i="60"/>
  <c r="D25" i="60" s="1"/>
  <c r="D58" i="60"/>
  <c r="D26" i="60" s="1"/>
  <c r="D59" i="60"/>
  <c r="D27" i="60" s="1"/>
  <c r="D60" i="60"/>
  <c r="D28" i="60" s="1"/>
  <c r="D61" i="60"/>
  <c r="D29" i="60" s="1"/>
  <c r="D62" i="60"/>
  <c r="D30" i="60" s="1"/>
  <c r="D63" i="60"/>
  <c r="D31" i="60" s="1"/>
  <c r="D64" i="60"/>
  <c r="D32" i="60" s="1"/>
  <c r="D65" i="60"/>
  <c r="D33" i="60" s="1"/>
  <c r="D66" i="60"/>
  <c r="D34" i="60" s="1"/>
  <c r="D67" i="60"/>
  <c r="D35" i="60" s="1"/>
  <c r="C44" i="60"/>
  <c r="C12" i="60" s="1"/>
  <c r="C45" i="60"/>
  <c r="C46" i="60"/>
  <c r="C47" i="60"/>
  <c r="C15" i="60" s="1"/>
  <c r="C48" i="60"/>
  <c r="C16" i="60" s="1"/>
  <c r="C49" i="60"/>
  <c r="C50" i="60"/>
  <c r="C51" i="60"/>
  <c r="C19" i="60" s="1"/>
  <c r="C52" i="60"/>
  <c r="C20" i="60" s="1"/>
  <c r="C53" i="60"/>
  <c r="C54" i="60"/>
  <c r="C55" i="60"/>
  <c r="C23" i="60" s="1"/>
  <c r="C56" i="60"/>
  <c r="C24" i="60" s="1"/>
  <c r="C57" i="60"/>
  <c r="C58" i="60"/>
  <c r="C59" i="60"/>
  <c r="C27" i="60" s="1"/>
  <c r="C60" i="60"/>
  <c r="C28" i="60" s="1"/>
  <c r="C61" i="60"/>
  <c r="C62" i="60"/>
  <c r="C63" i="60"/>
  <c r="C31" i="60" s="1"/>
  <c r="C64" i="60"/>
  <c r="C32" i="60" s="1"/>
  <c r="C65" i="60"/>
  <c r="C66" i="60"/>
  <c r="C67" i="60"/>
  <c r="C35" i="60" s="1"/>
  <c r="V43" i="60"/>
  <c r="U43" i="60"/>
  <c r="U11" i="60" s="1"/>
  <c r="T43" i="60"/>
  <c r="T11" i="60" s="1"/>
  <c r="S43" i="60"/>
  <c r="S11" i="60" s="1"/>
  <c r="R43" i="60"/>
  <c r="Q43" i="60"/>
  <c r="Q11" i="60" s="1"/>
  <c r="P43" i="60"/>
  <c r="P11" i="60" s="1"/>
  <c r="O43" i="60"/>
  <c r="O11" i="60" s="1"/>
  <c r="N43" i="60"/>
  <c r="M43" i="60"/>
  <c r="M11" i="60" s="1"/>
  <c r="L43" i="60"/>
  <c r="L11" i="60" s="1"/>
  <c r="K43" i="60"/>
  <c r="K11" i="60" s="1"/>
  <c r="J43" i="60"/>
  <c r="I43" i="60"/>
  <c r="I11" i="60" s="1"/>
  <c r="H43" i="60"/>
  <c r="H11" i="60" s="1"/>
  <c r="G43" i="60"/>
  <c r="G11" i="60" s="1"/>
  <c r="F43" i="60"/>
  <c r="E43" i="60"/>
  <c r="E11" i="60" s="1"/>
  <c r="D43" i="60"/>
  <c r="D11" i="60" s="1"/>
  <c r="C43" i="60"/>
  <c r="C11" i="60" s="1"/>
  <c r="B44" i="60"/>
  <c r="B12" i="60" s="1"/>
  <c r="B45" i="60"/>
  <c r="B46" i="60"/>
  <c r="B47" i="60"/>
  <c r="B48" i="60"/>
  <c r="B16" i="60" s="1"/>
  <c r="B49" i="60"/>
  <c r="B50" i="60"/>
  <c r="B51" i="60"/>
  <c r="B52" i="60"/>
  <c r="B20" i="60" s="1"/>
  <c r="B53" i="60"/>
  <c r="B54" i="60"/>
  <c r="B55" i="60"/>
  <c r="B56" i="60"/>
  <c r="B24" i="60" s="1"/>
  <c r="B57" i="60"/>
  <c r="B58" i="60"/>
  <c r="B59" i="60"/>
  <c r="B60" i="60"/>
  <c r="B28" i="60" s="1"/>
  <c r="B61" i="60"/>
  <c r="B62" i="60"/>
  <c r="B63" i="60"/>
  <c r="B64" i="60"/>
  <c r="B32" i="60" s="1"/>
  <c r="B65" i="60"/>
  <c r="B66" i="60"/>
  <c r="B67" i="60"/>
  <c r="B43" i="60"/>
  <c r="F41" i="60"/>
  <c r="B41" i="60"/>
  <c r="V38" i="60"/>
  <c r="U38" i="60"/>
  <c r="T38" i="60"/>
  <c r="S38" i="60"/>
  <c r="R38" i="60"/>
  <c r="Q38" i="60"/>
  <c r="P38" i="60"/>
  <c r="O38" i="60"/>
  <c r="N38" i="60"/>
  <c r="M38" i="60"/>
  <c r="L38" i="60"/>
  <c r="K38" i="60"/>
  <c r="J38" i="60"/>
  <c r="I38" i="60"/>
  <c r="H38" i="60"/>
  <c r="G38" i="60"/>
  <c r="F38" i="60"/>
  <c r="E38" i="60"/>
  <c r="D38" i="60"/>
  <c r="C38" i="60"/>
  <c r="B38" i="60"/>
  <c r="Q24" i="60"/>
  <c r="U22" i="60"/>
  <c r="T19" i="60"/>
  <c r="P19" i="60"/>
  <c r="I18" i="60"/>
  <c r="O16" i="60"/>
  <c r="L16" i="60"/>
  <c r="T15" i="60"/>
  <c r="P15" i="60"/>
  <c r="L15" i="60"/>
  <c r="H15" i="60"/>
  <c r="U14" i="60"/>
  <c r="Q14" i="60"/>
  <c r="M14" i="60"/>
  <c r="I14" i="60"/>
  <c r="S12" i="60"/>
  <c r="O12" i="60"/>
  <c r="K12" i="60"/>
  <c r="G12" i="60"/>
  <c r="V44" i="59"/>
  <c r="V12" i="59" s="1"/>
  <c r="V45" i="59"/>
  <c r="V13" i="59" s="1"/>
  <c r="V46" i="59"/>
  <c r="V14" i="59" s="1"/>
  <c r="V47" i="59"/>
  <c r="V15" i="59" s="1"/>
  <c r="V48" i="59"/>
  <c r="V16" i="59" s="1"/>
  <c r="V49" i="59"/>
  <c r="V17" i="59" s="1"/>
  <c r="V50" i="59"/>
  <c r="V18" i="59" s="1"/>
  <c r="V51" i="59"/>
  <c r="V19" i="59" s="1"/>
  <c r="V52" i="59"/>
  <c r="V20" i="59" s="1"/>
  <c r="V53" i="59"/>
  <c r="V21" i="59" s="1"/>
  <c r="V54" i="59"/>
  <c r="V22" i="59" s="1"/>
  <c r="V55" i="59"/>
  <c r="V23" i="59" s="1"/>
  <c r="V56" i="59"/>
  <c r="V24" i="59" s="1"/>
  <c r="V57" i="59"/>
  <c r="V25" i="59" s="1"/>
  <c r="V58" i="59"/>
  <c r="V26" i="59" s="1"/>
  <c r="V59" i="59"/>
  <c r="V27" i="59" s="1"/>
  <c r="V60" i="59"/>
  <c r="V28" i="59" s="1"/>
  <c r="V61" i="59"/>
  <c r="V29" i="59" s="1"/>
  <c r="V62" i="59"/>
  <c r="V30" i="59" s="1"/>
  <c r="V63" i="59"/>
  <c r="V31" i="59" s="1"/>
  <c r="V64" i="59"/>
  <c r="V32" i="59" s="1"/>
  <c r="V65" i="59"/>
  <c r="V33" i="59" s="1"/>
  <c r="V66" i="59"/>
  <c r="V34" i="59" s="1"/>
  <c r="V67" i="59"/>
  <c r="V35" i="59" s="1"/>
  <c r="U44" i="59"/>
  <c r="U12" i="59" s="1"/>
  <c r="U45" i="59"/>
  <c r="U13" i="59" s="1"/>
  <c r="U46" i="59"/>
  <c r="U14" i="59" s="1"/>
  <c r="U47" i="59"/>
  <c r="U15" i="59" s="1"/>
  <c r="U48" i="59"/>
  <c r="U16" i="59" s="1"/>
  <c r="U49" i="59"/>
  <c r="U17" i="59" s="1"/>
  <c r="U50" i="59"/>
  <c r="U18" i="59" s="1"/>
  <c r="U51" i="59"/>
  <c r="U19" i="59" s="1"/>
  <c r="U52" i="59"/>
  <c r="U20" i="59" s="1"/>
  <c r="U53" i="59"/>
  <c r="U21" i="59" s="1"/>
  <c r="U54" i="59"/>
  <c r="U22" i="59" s="1"/>
  <c r="U55" i="59"/>
  <c r="U23" i="59" s="1"/>
  <c r="U56" i="59"/>
  <c r="U24" i="59" s="1"/>
  <c r="U57" i="59"/>
  <c r="U25" i="59" s="1"/>
  <c r="U58" i="59"/>
  <c r="U26" i="59" s="1"/>
  <c r="U59" i="59"/>
  <c r="U27" i="59" s="1"/>
  <c r="U60" i="59"/>
  <c r="U28" i="59" s="1"/>
  <c r="U61" i="59"/>
  <c r="U29" i="59" s="1"/>
  <c r="U62" i="59"/>
  <c r="U30" i="59" s="1"/>
  <c r="U63" i="59"/>
  <c r="U31" i="59" s="1"/>
  <c r="U64" i="59"/>
  <c r="U32" i="59" s="1"/>
  <c r="U65" i="59"/>
  <c r="U33" i="59" s="1"/>
  <c r="U66" i="59"/>
  <c r="U34" i="59" s="1"/>
  <c r="U67" i="59"/>
  <c r="U35" i="59" s="1"/>
  <c r="T44" i="59"/>
  <c r="T12" i="59" s="1"/>
  <c r="T45" i="59"/>
  <c r="T13" i="59" s="1"/>
  <c r="T46" i="59"/>
  <c r="T14" i="59" s="1"/>
  <c r="T47" i="59"/>
  <c r="T15" i="59" s="1"/>
  <c r="T48" i="59"/>
  <c r="T16" i="59" s="1"/>
  <c r="T49" i="59"/>
  <c r="T17" i="59" s="1"/>
  <c r="T50" i="59"/>
  <c r="T18" i="59" s="1"/>
  <c r="T51" i="59"/>
  <c r="T19" i="59" s="1"/>
  <c r="T52" i="59"/>
  <c r="T20" i="59" s="1"/>
  <c r="T53" i="59"/>
  <c r="T21" i="59" s="1"/>
  <c r="T54" i="59"/>
  <c r="T22" i="59" s="1"/>
  <c r="T55" i="59"/>
  <c r="T23" i="59" s="1"/>
  <c r="T56" i="59"/>
  <c r="T24" i="59" s="1"/>
  <c r="T57" i="59"/>
  <c r="T25" i="59" s="1"/>
  <c r="T58" i="59"/>
  <c r="T26" i="59" s="1"/>
  <c r="T59" i="59"/>
  <c r="T27" i="59" s="1"/>
  <c r="T60" i="59"/>
  <c r="T28" i="59" s="1"/>
  <c r="T61" i="59"/>
  <c r="T29" i="59" s="1"/>
  <c r="T62" i="59"/>
  <c r="T30" i="59" s="1"/>
  <c r="T63" i="59"/>
  <c r="T31" i="59" s="1"/>
  <c r="T64" i="59"/>
  <c r="T32" i="59" s="1"/>
  <c r="T65" i="59"/>
  <c r="T33" i="59" s="1"/>
  <c r="T66" i="59"/>
  <c r="T34" i="59" s="1"/>
  <c r="T67" i="59"/>
  <c r="T35" i="59" s="1"/>
  <c r="S44" i="59"/>
  <c r="S12" i="59" s="1"/>
  <c r="S45" i="59"/>
  <c r="S13" i="59" s="1"/>
  <c r="S46" i="59"/>
  <c r="S14" i="59" s="1"/>
  <c r="S47" i="59"/>
  <c r="S15" i="59" s="1"/>
  <c r="S48" i="59"/>
  <c r="S16" i="59" s="1"/>
  <c r="S49" i="59"/>
  <c r="S17" i="59" s="1"/>
  <c r="S50" i="59"/>
  <c r="S18" i="59" s="1"/>
  <c r="S51" i="59"/>
  <c r="S19" i="59" s="1"/>
  <c r="S52" i="59"/>
  <c r="S20" i="59" s="1"/>
  <c r="S53" i="59"/>
  <c r="S21" i="59" s="1"/>
  <c r="S54" i="59"/>
  <c r="S22" i="59" s="1"/>
  <c r="S55" i="59"/>
  <c r="S23" i="59" s="1"/>
  <c r="S56" i="59"/>
  <c r="S24" i="59" s="1"/>
  <c r="S57" i="59"/>
  <c r="S25" i="59" s="1"/>
  <c r="S58" i="59"/>
  <c r="S26" i="59" s="1"/>
  <c r="S59" i="59"/>
  <c r="S27" i="59" s="1"/>
  <c r="S60" i="59"/>
  <c r="S28" i="59" s="1"/>
  <c r="S61" i="59"/>
  <c r="S29" i="59" s="1"/>
  <c r="S62" i="59"/>
  <c r="S30" i="59" s="1"/>
  <c r="S63" i="59"/>
  <c r="S31" i="59" s="1"/>
  <c r="S64" i="59"/>
  <c r="S32" i="59" s="1"/>
  <c r="S65" i="59"/>
  <c r="S33" i="59" s="1"/>
  <c r="S66" i="59"/>
  <c r="S34" i="59" s="1"/>
  <c r="S67" i="59"/>
  <c r="S35" i="59" s="1"/>
  <c r="R44" i="59"/>
  <c r="R12" i="59" s="1"/>
  <c r="R45" i="59"/>
  <c r="R13" i="59" s="1"/>
  <c r="R46" i="59"/>
  <c r="R14" i="59" s="1"/>
  <c r="R47" i="59"/>
  <c r="R15" i="59" s="1"/>
  <c r="R48" i="59"/>
  <c r="R16" i="59" s="1"/>
  <c r="R49" i="59"/>
  <c r="R17" i="59" s="1"/>
  <c r="R50" i="59"/>
  <c r="R18" i="59" s="1"/>
  <c r="R51" i="59"/>
  <c r="R19" i="59" s="1"/>
  <c r="R52" i="59"/>
  <c r="R20" i="59" s="1"/>
  <c r="R53" i="59"/>
  <c r="R21" i="59" s="1"/>
  <c r="R54" i="59"/>
  <c r="R22" i="59" s="1"/>
  <c r="R55" i="59"/>
  <c r="R23" i="59" s="1"/>
  <c r="R56" i="59"/>
  <c r="R24" i="59" s="1"/>
  <c r="R57" i="59"/>
  <c r="R25" i="59" s="1"/>
  <c r="R58" i="59"/>
  <c r="R26" i="59" s="1"/>
  <c r="R59" i="59"/>
  <c r="R27" i="59" s="1"/>
  <c r="R60" i="59"/>
  <c r="R28" i="59" s="1"/>
  <c r="R61" i="59"/>
  <c r="R29" i="59" s="1"/>
  <c r="R62" i="59"/>
  <c r="R30" i="59" s="1"/>
  <c r="R63" i="59"/>
  <c r="R31" i="59" s="1"/>
  <c r="R64" i="59"/>
  <c r="R32" i="59" s="1"/>
  <c r="R65" i="59"/>
  <c r="R33" i="59" s="1"/>
  <c r="R66" i="59"/>
  <c r="R34" i="59" s="1"/>
  <c r="R67" i="59"/>
  <c r="R35" i="59" s="1"/>
  <c r="Q44" i="59"/>
  <c r="Q12" i="59" s="1"/>
  <c r="Q45" i="59"/>
  <c r="Q13" i="59" s="1"/>
  <c r="Q46" i="59"/>
  <c r="Q14" i="59" s="1"/>
  <c r="Q47" i="59"/>
  <c r="Q15" i="59" s="1"/>
  <c r="Q48" i="59"/>
  <c r="Q16" i="59" s="1"/>
  <c r="Q49" i="59"/>
  <c r="Q17" i="59" s="1"/>
  <c r="Q50" i="59"/>
  <c r="Q18" i="59" s="1"/>
  <c r="Q51" i="59"/>
  <c r="Q19" i="59" s="1"/>
  <c r="Q52" i="59"/>
  <c r="Q20" i="59" s="1"/>
  <c r="Q53" i="59"/>
  <c r="Q21" i="59" s="1"/>
  <c r="Q54" i="59"/>
  <c r="Q22" i="59" s="1"/>
  <c r="Q55" i="59"/>
  <c r="Q23" i="59" s="1"/>
  <c r="Q56" i="59"/>
  <c r="Q24" i="59" s="1"/>
  <c r="Q57" i="59"/>
  <c r="Q25" i="59" s="1"/>
  <c r="Q58" i="59"/>
  <c r="Q26" i="59" s="1"/>
  <c r="Q59" i="59"/>
  <c r="Q27" i="59" s="1"/>
  <c r="Q60" i="59"/>
  <c r="Q28" i="59" s="1"/>
  <c r="Q61" i="59"/>
  <c r="Q29" i="59" s="1"/>
  <c r="Q62" i="59"/>
  <c r="Q30" i="59" s="1"/>
  <c r="Q63" i="59"/>
  <c r="Q31" i="59" s="1"/>
  <c r="Q64" i="59"/>
  <c r="Q32" i="59" s="1"/>
  <c r="Q65" i="59"/>
  <c r="Q33" i="59" s="1"/>
  <c r="Q66" i="59"/>
  <c r="Q34" i="59" s="1"/>
  <c r="Q67" i="59"/>
  <c r="Q35" i="59" s="1"/>
  <c r="P44" i="59"/>
  <c r="P12" i="59" s="1"/>
  <c r="P45" i="59"/>
  <c r="P13" i="59" s="1"/>
  <c r="P46" i="59"/>
  <c r="P14" i="59" s="1"/>
  <c r="P47" i="59"/>
  <c r="P15" i="59" s="1"/>
  <c r="P48" i="59"/>
  <c r="P16" i="59" s="1"/>
  <c r="P49" i="59"/>
  <c r="P17" i="59" s="1"/>
  <c r="P50" i="59"/>
  <c r="P18" i="59" s="1"/>
  <c r="P51" i="59"/>
  <c r="P19" i="59" s="1"/>
  <c r="P52" i="59"/>
  <c r="P20" i="59" s="1"/>
  <c r="P53" i="59"/>
  <c r="P21" i="59" s="1"/>
  <c r="P54" i="59"/>
  <c r="P22" i="59" s="1"/>
  <c r="P55" i="59"/>
  <c r="P23" i="59" s="1"/>
  <c r="P56" i="59"/>
  <c r="P24" i="59" s="1"/>
  <c r="P57" i="59"/>
  <c r="P25" i="59" s="1"/>
  <c r="P58" i="59"/>
  <c r="P26" i="59" s="1"/>
  <c r="P59" i="59"/>
  <c r="P27" i="59" s="1"/>
  <c r="P60" i="59"/>
  <c r="P28" i="59" s="1"/>
  <c r="P61" i="59"/>
  <c r="P29" i="59" s="1"/>
  <c r="P62" i="59"/>
  <c r="P30" i="59" s="1"/>
  <c r="P63" i="59"/>
  <c r="P31" i="59" s="1"/>
  <c r="P64" i="59"/>
  <c r="P32" i="59" s="1"/>
  <c r="P65" i="59"/>
  <c r="P33" i="59" s="1"/>
  <c r="P66" i="59"/>
  <c r="P34" i="59" s="1"/>
  <c r="P67" i="59"/>
  <c r="P35" i="59" s="1"/>
  <c r="O44" i="59"/>
  <c r="O12" i="59" s="1"/>
  <c r="O45" i="59"/>
  <c r="O13" i="59" s="1"/>
  <c r="O46" i="59"/>
  <c r="O14" i="59" s="1"/>
  <c r="O47" i="59"/>
  <c r="O15" i="59" s="1"/>
  <c r="O48" i="59"/>
  <c r="O16" i="59" s="1"/>
  <c r="O49" i="59"/>
  <c r="O17" i="59" s="1"/>
  <c r="O50" i="59"/>
  <c r="O18" i="59" s="1"/>
  <c r="O51" i="59"/>
  <c r="O19" i="59" s="1"/>
  <c r="O52" i="59"/>
  <c r="O20" i="59" s="1"/>
  <c r="O53" i="59"/>
  <c r="O21" i="59" s="1"/>
  <c r="O54" i="59"/>
  <c r="O22" i="59" s="1"/>
  <c r="O55" i="59"/>
  <c r="O23" i="59" s="1"/>
  <c r="O56" i="59"/>
  <c r="O24" i="59" s="1"/>
  <c r="O57" i="59"/>
  <c r="O25" i="59" s="1"/>
  <c r="O58" i="59"/>
  <c r="O26" i="59" s="1"/>
  <c r="O59" i="59"/>
  <c r="O27" i="59" s="1"/>
  <c r="O60" i="59"/>
  <c r="O28" i="59" s="1"/>
  <c r="O61" i="59"/>
  <c r="O29" i="59" s="1"/>
  <c r="O62" i="59"/>
  <c r="O30" i="59" s="1"/>
  <c r="O63" i="59"/>
  <c r="O31" i="59" s="1"/>
  <c r="O64" i="59"/>
  <c r="O32" i="59" s="1"/>
  <c r="O65" i="59"/>
  <c r="O33" i="59" s="1"/>
  <c r="O66" i="59"/>
  <c r="O34" i="59" s="1"/>
  <c r="O67" i="59"/>
  <c r="O35" i="59" s="1"/>
  <c r="N44" i="59"/>
  <c r="N12" i="59" s="1"/>
  <c r="N45" i="59"/>
  <c r="N13" i="59" s="1"/>
  <c r="N46" i="59"/>
  <c r="N14" i="59" s="1"/>
  <c r="N47" i="59"/>
  <c r="N15" i="59" s="1"/>
  <c r="N48" i="59"/>
  <c r="N16" i="59" s="1"/>
  <c r="N49" i="59"/>
  <c r="N17" i="59" s="1"/>
  <c r="N50" i="59"/>
  <c r="N18" i="59" s="1"/>
  <c r="N51" i="59"/>
  <c r="N19" i="59" s="1"/>
  <c r="N52" i="59"/>
  <c r="N20" i="59" s="1"/>
  <c r="N53" i="59"/>
  <c r="N21" i="59" s="1"/>
  <c r="N54" i="59"/>
  <c r="N22" i="59" s="1"/>
  <c r="N55" i="59"/>
  <c r="N23" i="59" s="1"/>
  <c r="N56" i="59"/>
  <c r="N24" i="59" s="1"/>
  <c r="N57" i="59"/>
  <c r="N25" i="59" s="1"/>
  <c r="N58" i="59"/>
  <c r="N26" i="59" s="1"/>
  <c r="N59" i="59"/>
  <c r="N27" i="59" s="1"/>
  <c r="N60" i="59"/>
  <c r="N28" i="59" s="1"/>
  <c r="N61" i="59"/>
  <c r="N29" i="59" s="1"/>
  <c r="N62" i="59"/>
  <c r="N30" i="59" s="1"/>
  <c r="N63" i="59"/>
  <c r="N31" i="59" s="1"/>
  <c r="N64" i="59"/>
  <c r="N32" i="59" s="1"/>
  <c r="N65" i="59"/>
  <c r="N33" i="59" s="1"/>
  <c r="N66" i="59"/>
  <c r="N34" i="59" s="1"/>
  <c r="N67" i="59"/>
  <c r="N35" i="59" s="1"/>
  <c r="M44" i="59"/>
  <c r="M12" i="59" s="1"/>
  <c r="M45" i="59"/>
  <c r="M13" i="59" s="1"/>
  <c r="M46" i="59"/>
  <c r="M14" i="59" s="1"/>
  <c r="M47" i="59"/>
  <c r="M15" i="59" s="1"/>
  <c r="M48" i="59"/>
  <c r="M16" i="59" s="1"/>
  <c r="M49" i="59"/>
  <c r="M17" i="59" s="1"/>
  <c r="M50" i="59"/>
  <c r="M18" i="59" s="1"/>
  <c r="M51" i="59"/>
  <c r="M19" i="59" s="1"/>
  <c r="M52" i="59"/>
  <c r="M20" i="59" s="1"/>
  <c r="M53" i="59"/>
  <c r="M21" i="59" s="1"/>
  <c r="M54" i="59"/>
  <c r="M22" i="59" s="1"/>
  <c r="M55" i="59"/>
  <c r="M23" i="59" s="1"/>
  <c r="M56" i="59"/>
  <c r="M24" i="59" s="1"/>
  <c r="M57" i="59"/>
  <c r="M25" i="59" s="1"/>
  <c r="M58" i="59"/>
  <c r="M26" i="59" s="1"/>
  <c r="M59" i="59"/>
  <c r="M27" i="59" s="1"/>
  <c r="M60" i="59"/>
  <c r="M28" i="59" s="1"/>
  <c r="M61" i="59"/>
  <c r="M29" i="59" s="1"/>
  <c r="M62" i="59"/>
  <c r="M30" i="59" s="1"/>
  <c r="M63" i="59"/>
  <c r="M31" i="59" s="1"/>
  <c r="M64" i="59"/>
  <c r="M32" i="59" s="1"/>
  <c r="M65" i="59"/>
  <c r="M33" i="59" s="1"/>
  <c r="M66" i="59"/>
  <c r="M34" i="59" s="1"/>
  <c r="M67" i="59"/>
  <c r="M35" i="59" s="1"/>
  <c r="L44" i="59"/>
  <c r="L12" i="59" s="1"/>
  <c r="L45" i="59"/>
  <c r="L13" i="59" s="1"/>
  <c r="L46" i="59"/>
  <c r="L14" i="59" s="1"/>
  <c r="L47" i="59"/>
  <c r="L15" i="59" s="1"/>
  <c r="L48" i="59"/>
  <c r="L16" i="59" s="1"/>
  <c r="L49" i="59"/>
  <c r="L17" i="59" s="1"/>
  <c r="L50" i="59"/>
  <c r="L18" i="59" s="1"/>
  <c r="L51" i="59"/>
  <c r="L19" i="59" s="1"/>
  <c r="L52" i="59"/>
  <c r="L20" i="59" s="1"/>
  <c r="L53" i="59"/>
  <c r="L21" i="59" s="1"/>
  <c r="L54" i="59"/>
  <c r="L22" i="59" s="1"/>
  <c r="L55" i="59"/>
  <c r="L23" i="59" s="1"/>
  <c r="L56" i="59"/>
  <c r="L24" i="59" s="1"/>
  <c r="L57" i="59"/>
  <c r="L25" i="59" s="1"/>
  <c r="L58" i="59"/>
  <c r="L26" i="59" s="1"/>
  <c r="L59" i="59"/>
  <c r="L27" i="59" s="1"/>
  <c r="L60" i="59"/>
  <c r="L28" i="59" s="1"/>
  <c r="L61" i="59"/>
  <c r="L29" i="59" s="1"/>
  <c r="L62" i="59"/>
  <c r="L30" i="59" s="1"/>
  <c r="L63" i="59"/>
  <c r="L31" i="59" s="1"/>
  <c r="L64" i="59"/>
  <c r="L32" i="59" s="1"/>
  <c r="L65" i="59"/>
  <c r="L33" i="59" s="1"/>
  <c r="L66" i="59"/>
  <c r="L34" i="59" s="1"/>
  <c r="L67" i="59"/>
  <c r="L35" i="59" s="1"/>
  <c r="K44" i="59"/>
  <c r="K12" i="59" s="1"/>
  <c r="K45" i="59"/>
  <c r="K13" i="59" s="1"/>
  <c r="K46" i="59"/>
  <c r="K14" i="59" s="1"/>
  <c r="K47" i="59"/>
  <c r="K15" i="59" s="1"/>
  <c r="K48" i="59"/>
  <c r="K16" i="59" s="1"/>
  <c r="K49" i="59"/>
  <c r="K17" i="59" s="1"/>
  <c r="K50" i="59"/>
  <c r="K18" i="59" s="1"/>
  <c r="K51" i="59"/>
  <c r="K19" i="59" s="1"/>
  <c r="K52" i="59"/>
  <c r="K20" i="59" s="1"/>
  <c r="K53" i="59"/>
  <c r="K21" i="59" s="1"/>
  <c r="K54" i="59"/>
  <c r="K22" i="59" s="1"/>
  <c r="K55" i="59"/>
  <c r="K23" i="59" s="1"/>
  <c r="K56" i="59"/>
  <c r="K24" i="59" s="1"/>
  <c r="K57" i="59"/>
  <c r="K25" i="59" s="1"/>
  <c r="K58" i="59"/>
  <c r="K26" i="59" s="1"/>
  <c r="K59" i="59"/>
  <c r="K27" i="59" s="1"/>
  <c r="K60" i="59"/>
  <c r="K28" i="59" s="1"/>
  <c r="K61" i="59"/>
  <c r="K29" i="59" s="1"/>
  <c r="K62" i="59"/>
  <c r="K30" i="59" s="1"/>
  <c r="K63" i="59"/>
  <c r="K31" i="59" s="1"/>
  <c r="K64" i="59"/>
  <c r="K32" i="59" s="1"/>
  <c r="K65" i="59"/>
  <c r="K33" i="59" s="1"/>
  <c r="K66" i="59"/>
  <c r="K34" i="59" s="1"/>
  <c r="K67" i="59"/>
  <c r="K35" i="59" s="1"/>
  <c r="J44" i="59"/>
  <c r="J12" i="59" s="1"/>
  <c r="J45" i="59"/>
  <c r="J13" i="59" s="1"/>
  <c r="J46" i="59"/>
  <c r="J14" i="59" s="1"/>
  <c r="J47" i="59"/>
  <c r="J15" i="59" s="1"/>
  <c r="J48" i="59"/>
  <c r="J16" i="59" s="1"/>
  <c r="J49" i="59"/>
  <c r="J17" i="59" s="1"/>
  <c r="J50" i="59"/>
  <c r="J18" i="59" s="1"/>
  <c r="J51" i="59"/>
  <c r="J19" i="59" s="1"/>
  <c r="J52" i="59"/>
  <c r="J20" i="59" s="1"/>
  <c r="J53" i="59"/>
  <c r="J21" i="59" s="1"/>
  <c r="J54" i="59"/>
  <c r="J22" i="59" s="1"/>
  <c r="J55" i="59"/>
  <c r="J23" i="59" s="1"/>
  <c r="J56" i="59"/>
  <c r="J24" i="59" s="1"/>
  <c r="J57" i="59"/>
  <c r="J25" i="59" s="1"/>
  <c r="J58" i="59"/>
  <c r="J26" i="59" s="1"/>
  <c r="J59" i="59"/>
  <c r="J27" i="59" s="1"/>
  <c r="J60" i="59"/>
  <c r="J28" i="59" s="1"/>
  <c r="J61" i="59"/>
  <c r="J29" i="59" s="1"/>
  <c r="J62" i="59"/>
  <c r="J30" i="59" s="1"/>
  <c r="J63" i="59"/>
  <c r="J31" i="59" s="1"/>
  <c r="J64" i="59"/>
  <c r="J32" i="59" s="1"/>
  <c r="J65" i="59"/>
  <c r="J33" i="59" s="1"/>
  <c r="J66" i="59"/>
  <c r="J34" i="59" s="1"/>
  <c r="J67" i="59"/>
  <c r="J35" i="59" s="1"/>
  <c r="I44" i="59"/>
  <c r="I12" i="59" s="1"/>
  <c r="I45" i="59"/>
  <c r="I13" i="59" s="1"/>
  <c r="I46" i="59"/>
  <c r="I14" i="59" s="1"/>
  <c r="I47" i="59"/>
  <c r="I15" i="59" s="1"/>
  <c r="I48" i="59"/>
  <c r="I16" i="59" s="1"/>
  <c r="I49" i="59"/>
  <c r="I17" i="59" s="1"/>
  <c r="I50" i="59"/>
  <c r="I18" i="59" s="1"/>
  <c r="I51" i="59"/>
  <c r="I19" i="59" s="1"/>
  <c r="I52" i="59"/>
  <c r="I20" i="59" s="1"/>
  <c r="I53" i="59"/>
  <c r="I21" i="59" s="1"/>
  <c r="I54" i="59"/>
  <c r="I22" i="59" s="1"/>
  <c r="I55" i="59"/>
  <c r="I23" i="59" s="1"/>
  <c r="I56" i="59"/>
  <c r="I24" i="59" s="1"/>
  <c r="I57" i="59"/>
  <c r="I25" i="59" s="1"/>
  <c r="I58" i="59"/>
  <c r="I26" i="59" s="1"/>
  <c r="I59" i="59"/>
  <c r="I27" i="59" s="1"/>
  <c r="I60" i="59"/>
  <c r="I28" i="59" s="1"/>
  <c r="I61" i="59"/>
  <c r="I29" i="59" s="1"/>
  <c r="I62" i="59"/>
  <c r="I30" i="59" s="1"/>
  <c r="I63" i="59"/>
  <c r="I31" i="59" s="1"/>
  <c r="I64" i="59"/>
  <c r="I32" i="59" s="1"/>
  <c r="I65" i="59"/>
  <c r="I33" i="59" s="1"/>
  <c r="I66" i="59"/>
  <c r="I34" i="59" s="1"/>
  <c r="I67" i="59"/>
  <c r="I35" i="59" s="1"/>
  <c r="H44" i="59"/>
  <c r="H12" i="59" s="1"/>
  <c r="H45" i="59"/>
  <c r="H13" i="59" s="1"/>
  <c r="H46" i="59"/>
  <c r="H14" i="59" s="1"/>
  <c r="H47" i="59"/>
  <c r="H15" i="59" s="1"/>
  <c r="H48" i="59"/>
  <c r="H16" i="59" s="1"/>
  <c r="H49" i="59"/>
  <c r="H17" i="59" s="1"/>
  <c r="H50" i="59"/>
  <c r="H18" i="59" s="1"/>
  <c r="H51" i="59"/>
  <c r="H19" i="59" s="1"/>
  <c r="H52" i="59"/>
  <c r="H20" i="59" s="1"/>
  <c r="H53" i="59"/>
  <c r="H21" i="59" s="1"/>
  <c r="H54" i="59"/>
  <c r="H22" i="59" s="1"/>
  <c r="H55" i="59"/>
  <c r="H23" i="59" s="1"/>
  <c r="H56" i="59"/>
  <c r="H24" i="59" s="1"/>
  <c r="H57" i="59"/>
  <c r="H25" i="59" s="1"/>
  <c r="H58" i="59"/>
  <c r="H26" i="59" s="1"/>
  <c r="H59" i="59"/>
  <c r="H27" i="59" s="1"/>
  <c r="H60" i="59"/>
  <c r="H28" i="59" s="1"/>
  <c r="H61" i="59"/>
  <c r="H29" i="59" s="1"/>
  <c r="H62" i="59"/>
  <c r="H30" i="59" s="1"/>
  <c r="H63" i="59"/>
  <c r="H31" i="59" s="1"/>
  <c r="H64" i="59"/>
  <c r="H32" i="59" s="1"/>
  <c r="H65" i="59"/>
  <c r="H33" i="59" s="1"/>
  <c r="H66" i="59"/>
  <c r="H34" i="59" s="1"/>
  <c r="H67" i="59"/>
  <c r="H35" i="59" s="1"/>
  <c r="G44" i="59"/>
  <c r="G12" i="59" s="1"/>
  <c r="G45" i="59"/>
  <c r="G13" i="59" s="1"/>
  <c r="G46" i="59"/>
  <c r="G14" i="59" s="1"/>
  <c r="G47" i="59"/>
  <c r="G15" i="59" s="1"/>
  <c r="G48" i="59"/>
  <c r="G16" i="59" s="1"/>
  <c r="G49" i="59"/>
  <c r="G17" i="59" s="1"/>
  <c r="G50" i="59"/>
  <c r="G18" i="59" s="1"/>
  <c r="G51" i="59"/>
  <c r="G19" i="59" s="1"/>
  <c r="G52" i="59"/>
  <c r="G20" i="59" s="1"/>
  <c r="G53" i="59"/>
  <c r="G21" i="59" s="1"/>
  <c r="G54" i="59"/>
  <c r="G22" i="59" s="1"/>
  <c r="G55" i="59"/>
  <c r="G23" i="59" s="1"/>
  <c r="G56" i="59"/>
  <c r="G24" i="59" s="1"/>
  <c r="G57" i="59"/>
  <c r="G25" i="59" s="1"/>
  <c r="G58" i="59"/>
  <c r="G26" i="59" s="1"/>
  <c r="G59" i="59"/>
  <c r="G27" i="59" s="1"/>
  <c r="G60" i="59"/>
  <c r="G28" i="59" s="1"/>
  <c r="G61" i="59"/>
  <c r="G29" i="59" s="1"/>
  <c r="G62" i="59"/>
  <c r="G30" i="59" s="1"/>
  <c r="G63" i="59"/>
  <c r="G31" i="59" s="1"/>
  <c r="G64" i="59"/>
  <c r="G32" i="59" s="1"/>
  <c r="G65" i="59"/>
  <c r="G33" i="59" s="1"/>
  <c r="G66" i="59"/>
  <c r="G34" i="59" s="1"/>
  <c r="G67" i="59"/>
  <c r="G35" i="59" s="1"/>
  <c r="F44" i="59"/>
  <c r="F12" i="59" s="1"/>
  <c r="F45" i="59"/>
  <c r="F13" i="59" s="1"/>
  <c r="F46" i="59"/>
  <c r="F14" i="59" s="1"/>
  <c r="F47" i="59"/>
  <c r="F15" i="59" s="1"/>
  <c r="F48" i="59"/>
  <c r="F16" i="59" s="1"/>
  <c r="F49" i="59"/>
  <c r="F17" i="59" s="1"/>
  <c r="F50" i="59"/>
  <c r="F18" i="59" s="1"/>
  <c r="F51" i="59"/>
  <c r="F19" i="59" s="1"/>
  <c r="F52" i="59"/>
  <c r="F20" i="59" s="1"/>
  <c r="F53" i="59"/>
  <c r="F21" i="59" s="1"/>
  <c r="F54" i="59"/>
  <c r="F22" i="59" s="1"/>
  <c r="F55" i="59"/>
  <c r="F23" i="59" s="1"/>
  <c r="F56" i="59"/>
  <c r="F24" i="59" s="1"/>
  <c r="F57" i="59"/>
  <c r="F25" i="59" s="1"/>
  <c r="F58" i="59"/>
  <c r="F26" i="59" s="1"/>
  <c r="F59" i="59"/>
  <c r="F27" i="59" s="1"/>
  <c r="F60" i="59"/>
  <c r="F28" i="59" s="1"/>
  <c r="F61" i="59"/>
  <c r="F29" i="59" s="1"/>
  <c r="F62" i="59"/>
  <c r="F30" i="59" s="1"/>
  <c r="F63" i="59"/>
  <c r="F31" i="59" s="1"/>
  <c r="F64" i="59"/>
  <c r="F32" i="59" s="1"/>
  <c r="F65" i="59"/>
  <c r="F33" i="59" s="1"/>
  <c r="F66" i="59"/>
  <c r="F34" i="59" s="1"/>
  <c r="F67" i="59"/>
  <c r="F35" i="59" s="1"/>
  <c r="E44" i="59"/>
  <c r="E12" i="59" s="1"/>
  <c r="E45" i="59"/>
  <c r="E13" i="59" s="1"/>
  <c r="E46" i="59"/>
  <c r="E14" i="59" s="1"/>
  <c r="E47" i="59"/>
  <c r="E15" i="59" s="1"/>
  <c r="E48" i="59"/>
  <c r="E16" i="59" s="1"/>
  <c r="E49" i="59"/>
  <c r="E17" i="59" s="1"/>
  <c r="E50" i="59"/>
  <c r="E18" i="59" s="1"/>
  <c r="E51" i="59"/>
  <c r="E19" i="59" s="1"/>
  <c r="E52" i="59"/>
  <c r="E20" i="59" s="1"/>
  <c r="E53" i="59"/>
  <c r="E21" i="59" s="1"/>
  <c r="E54" i="59"/>
  <c r="E22" i="59" s="1"/>
  <c r="E55" i="59"/>
  <c r="E23" i="59" s="1"/>
  <c r="E56" i="59"/>
  <c r="E24" i="59" s="1"/>
  <c r="E57" i="59"/>
  <c r="E25" i="59" s="1"/>
  <c r="E58" i="59"/>
  <c r="E26" i="59" s="1"/>
  <c r="E59" i="59"/>
  <c r="E27" i="59" s="1"/>
  <c r="E60" i="59"/>
  <c r="E28" i="59" s="1"/>
  <c r="E61" i="59"/>
  <c r="E29" i="59" s="1"/>
  <c r="E62" i="59"/>
  <c r="E30" i="59" s="1"/>
  <c r="E63" i="59"/>
  <c r="E31" i="59" s="1"/>
  <c r="E64" i="59"/>
  <c r="E32" i="59" s="1"/>
  <c r="E65" i="59"/>
  <c r="E33" i="59" s="1"/>
  <c r="E66" i="59"/>
  <c r="E34" i="59" s="1"/>
  <c r="E67" i="59"/>
  <c r="E35" i="59" s="1"/>
  <c r="D44" i="59"/>
  <c r="D12" i="59" s="1"/>
  <c r="D45" i="59"/>
  <c r="D13" i="59" s="1"/>
  <c r="D46" i="59"/>
  <c r="D14" i="59" s="1"/>
  <c r="D47" i="59"/>
  <c r="D15" i="59" s="1"/>
  <c r="D48" i="59"/>
  <c r="D16" i="59" s="1"/>
  <c r="D49" i="59"/>
  <c r="D17" i="59" s="1"/>
  <c r="D50" i="59"/>
  <c r="D18" i="59" s="1"/>
  <c r="D51" i="59"/>
  <c r="D19" i="59" s="1"/>
  <c r="D52" i="59"/>
  <c r="D20" i="59" s="1"/>
  <c r="D53" i="59"/>
  <c r="D21" i="59" s="1"/>
  <c r="D54" i="59"/>
  <c r="D22" i="59" s="1"/>
  <c r="D55" i="59"/>
  <c r="D23" i="59" s="1"/>
  <c r="D56" i="59"/>
  <c r="D24" i="59" s="1"/>
  <c r="D57" i="59"/>
  <c r="D25" i="59" s="1"/>
  <c r="D58" i="59"/>
  <c r="D26" i="59" s="1"/>
  <c r="D59" i="59"/>
  <c r="D27" i="59" s="1"/>
  <c r="D60" i="59"/>
  <c r="D28" i="59" s="1"/>
  <c r="D61" i="59"/>
  <c r="D29" i="59" s="1"/>
  <c r="D62" i="59"/>
  <c r="D30" i="59" s="1"/>
  <c r="D63" i="59"/>
  <c r="D31" i="59" s="1"/>
  <c r="D64" i="59"/>
  <c r="D32" i="59" s="1"/>
  <c r="D65" i="59"/>
  <c r="D33" i="59" s="1"/>
  <c r="D66" i="59"/>
  <c r="D34" i="59" s="1"/>
  <c r="D67" i="59"/>
  <c r="D35" i="59" s="1"/>
  <c r="C44" i="59"/>
  <c r="C12" i="59" s="1"/>
  <c r="C45" i="59"/>
  <c r="C13" i="59" s="1"/>
  <c r="C46" i="59"/>
  <c r="C14" i="59" s="1"/>
  <c r="C47" i="59"/>
  <c r="C15" i="59" s="1"/>
  <c r="C48" i="59"/>
  <c r="C16" i="59" s="1"/>
  <c r="C49" i="59"/>
  <c r="C17" i="59" s="1"/>
  <c r="C50" i="59"/>
  <c r="C18" i="59" s="1"/>
  <c r="C51" i="59"/>
  <c r="C19" i="59" s="1"/>
  <c r="C52" i="59"/>
  <c r="C20" i="59" s="1"/>
  <c r="C53" i="59"/>
  <c r="C21" i="59" s="1"/>
  <c r="C54" i="59"/>
  <c r="C22" i="59" s="1"/>
  <c r="C55" i="59"/>
  <c r="C23" i="59" s="1"/>
  <c r="C56" i="59"/>
  <c r="C24" i="59" s="1"/>
  <c r="C57" i="59"/>
  <c r="C25" i="59" s="1"/>
  <c r="C58" i="59"/>
  <c r="C26" i="59" s="1"/>
  <c r="C59" i="59"/>
  <c r="C27" i="59" s="1"/>
  <c r="C60" i="59"/>
  <c r="C28" i="59" s="1"/>
  <c r="C61" i="59"/>
  <c r="C29" i="59" s="1"/>
  <c r="C62" i="59"/>
  <c r="C30" i="59" s="1"/>
  <c r="C63" i="59"/>
  <c r="C31" i="59" s="1"/>
  <c r="C64" i="59"/>
  <c r="C32" i="59" s="1"/>
  <c r="C65" i="59"/>
  <c r="C33" i="59" s="1"/>
  <c r="C66" i="59"/>
  <c r="C34" i="59" s="1"/>
  <c r="C67" i="59"/>
  <c r="C35" i="59" s="1"/>
  <c r="V43" i="59"/>
  <c r="V11" i="59" s="1"/>
  <c r="U43" i="59"/>
  <c r="U11" i="59" s="1"/>
  <c r="T43" i="59"/>
  <c r="T11" i="59" s="1"/>
  <c r="S43" i="59"/>
  <c r="S11" i="59" s="1"/>
  <c r="R43" i="59"/>
  <c r="R11" i="59" s="1"/>
  <c r="Q43" i="59"/>
  <c r="Q11" i="59" s="1"/>
  <c r="P43" i="59"/>
  <c r="P11" i="59" s="1"/>
  <c r="O43" i="59"/>
  <c r="O11" i="59" s="1"/>
  <c r="N43" i="59"/>
  <c r="N11" i="59" s="1"/>
  <c r="M43" i="59"/>
  <c r="M11" i="59" s="1"/>
  <c r="L43" i="59"/>
  <c r="L11" i="59" s="1"/>
  <c r="K43" i="59"/>
  <c r="K11" i="59" s="1"/>
  <c r="J43" i="59"/>
  <c r="J11" i="59" s="1"/>
  <c r="I43" i="59"/>
  <c r="I11" i="59" s="1"/>
  <c r="H43" i="59"/>
  <c r="H11" i="59" s="1"/>
  <c r="G43" i="59"/>
  <c r="G11" i="59" s="1"/>
  <c r="F43" i="59"/>
  <c r="F11" i="59" s="1"/>
  <c r="E43" i="59"/>
  <c r="E11" i="59" s="1"/>
  <c r="D43" i="59"/>
  <c r="D11" i="59" s="1"/>
  <c r="C43" i="59"/>
  <c r="C11" i="59" s="1"/>
  <c r="B38" i="59"/>
  <c r="B43" i="59"/>
  <c r="B11" i="59" s="1"/>
  <c r="C38" i="59"/>
  <c r="D38" i="59"/>
  <c r="E38" i="59"/>
  <c r="F38" i="59"/>
  <c r="G38" i="59"/>
  <c r="H38" i="59"/>
  <c r="I38" i="59"/>
  <c r="J38" i="59"/>
  <c r="K38" i="59"/>
  <c r="L38" i="59"/>
  <c r="M38" i="59"/>
  <c r="N38" i="59"/>
  <c r="O38" i="59"/>
  <c r="P38" i="59"/>
  <c r="Q38" i="59"/>
  <c r="R38" i="59"/>
  <c r="S38" i="59"/>
  <c r="T38" i="59"/>
  <c r="U38" i="59"/>
  <c r="V38" i="59"/>
  <c r="B41" i="59"/>
  <c r="F41" i="59"/>
  <c r="B45" i="59"/>
  <c r="B13" i="59" s="1"/>
  <c r="B46" i="59"/>
  <c r="B14" i="59" s="1"/>
  <c r="B47" i="59"/>
  <c r="B15" i="59" s="1"/>
  <c r="B48" i="59"/>
  <c r="B16" i="59" s="1"/>
  <c r="B49" i="59"/>
  <c r="B17" i="59" s="1"/>
  <c r="B50" i="59"/>
  <c r="B18" i="59" s="1"/>
  <c r="B51" i="59"/>
  <c r="B19" i="59" s="1"/>
  <c r="B52" i="59"/>
  <c r="B20" i="59" s="1"/>
  <c r="B53" i="59"/>
  <c r="B21" i="59" s="1"/>
  <c r="B54" i="59"/>
  <c r="B22" i="59" s="1"/>
  <c r="B55" i="59"/>
  <c r="B23" i="59" s="1"/>
  <c r="B56" i="59"/>
  <c r="B24" i="59" s="1"/>
  <c r="B57" i="59"/>
  <c r="B25" i="59" s="1"/>
  <c r="B58" i="59"/>
  <c r="B26" i="59" s="1"/>
  <c r="B59" i="59"/>
  <c r="B27" i="59" s="1"/>
  <c r="B60" i="59"/>
  <c r="B28" i="59" s="1"/>
  <c r="B61" i="59"/>
  <c r="B29" i="59" s="1"/>
  <c r="B62" i="59"/>
  <c r="B30" i="59" s="1"/>
  <c r="B63" i="59"/>
  <c r="B31" i="59" s="1"/>
  <c r="B64" i="59"/>
  <c r="B32" i="59" s="1"/>
  <c r="B65" i="59"/>
  <c r="B33" i="59" s="1"/>
  <c r="B66" i="59"/>
  <c r="B34" i="59" s="1"/>
  <c r="B67" i="59"/>
  <c r="B35" i="59" s="1"/>
  <c r="B44" i="59"/>
  <c r="B12" i="59" s="1"/>
  <c r="D7" i="46" l="1"/>
  <c r="C13" i="41" s="1"/>
  <c r="G34" i="60"/>
  <c r="K34" i="60"/>
  <c r="O34" i="60"/>
  <c r="S34" i="60"/>
  <c r="C34" i="60"/>
  <c r="B35" i="60"/>
  <c r="B31" i="60"/>
  <c r="B27" i="60"/>
  <c r="B23" i="60"/>
  <c r="B19" i="60"/>
  <c r="B15" i="60"/>
  <c r="B11" i="60"/>
  <c r="B21" i="60"/>
  <c r="B34" i="60"/>
  <c r="B30" i="60"/>
  <c r="B26" i="60"/>
  <c r="B22" i="60"/>
  <c r="B18" i="60"/>
  <c r="B14" i="60"/>
  <c r="B33" i="60"/>
  <c r="B13" i="60"/>
  <c r="B29" i="60"/>
  <c r="B25" i="60"/>
  <c r="B17" i="60"/>
  <c r="F35" i="60"/>
  <c r="F31" i="60"/>
  <c r="F27" i="60"/>
  <c r="F23" i="60"/>
  <c r="F19" i="60"/>
  <c r="F15" i="60"/>
  <c r="F11" i="60"/>
  <c r="F33" i="60"/>
  <c r="F25" i="60"/>
  <c r="F13" i="60"/>
  <c r="F34" i="60"/>
  <c r="F30" i="60"/>
  <c r="F26" i="60"/>
  <c r="F22" i="60"/>
  <c r="F18" i="60"/>
  <c r="F14" i="60"/>
  <c r="F29" i="60"/>
  <c r="F21" i="60"/>
  <c r="F17" i="60"/>
  <c r="J35" i="60"/>
  <c r="J31" i="60"/>
  <c r="J27" i="60"/>
  <c r="J23" i="60"/>
  <c r="J19" i="60"/>
  <c r="J15" i="60"/>
  <c r="J11" i="60"/>
  <c r="J29" i="60"/>
  <c r="J25" i="60"/>
  <c r="J17" i="60"/>
  <c r="J34" i="60"/>
  <c r="J30" i="60"/>
  <c r="J26" i="60"/>
  <c r="J22" i="60"/>
  <c r="J18" i="60"/>
  <c r="J14" i="60"/>
  <c r="J33" i="60"/>
  <c r="J13" i="60"/>
  <c r="J21" i="60"/>
  <c r="N35" i="60"/>
  <c r="N31" i="60"/>
  <c r="N27" i="60"/>
  <c r="N23" i="60"/>
  <c r="N19" i="60"/>
  <c r="N15" i="60"/>
  <c r="N11" i="60"/>
  <c r="N33" i="60"/>
  <c r="N21" i="60"/>
  <c r="N34" i="60"/>
  <c r="N30" i="60"/>
  <c r="N26" i="60"/>
  <c r="N22" i="60"/>
  <c r="N18" i="60"/>
  <c r="N14" i="60"/>
  <c r="N29" i="60"/>
  <c r="N25" i="60"/>
  <c r="N17" i="60"/>
  <c r="N13" i="60"/>
  <c r="R35" i="60"/>
  <c r="R31" i="60"/>
  <c r="R27" i="60"/>
  <c r="R23" i="60"/>
  <c r="R19" i="60"/>
  <c r="R15" i="60"/>
  <c r="R11" i="60"/>
  <c r="R29" i="60"/>
  <c r="R25" i="60"/>
  <c r="R13" i="60"/>
  <c r="R34" i="60"/>
  <c r="R30" i="60"/>
  <c r="R26" i="60"/>
  <c r="R22" i="60"/>
  <c r="R18" i="60"/>
  <c r="R14" i="60"/>
  <c r="R21" i="60"/>
  <c r="R33" i="60"/>
  <c r="R17" i="60"/>
  <c r="V35" i="60"/>
  <c r="V31" i="60"/>
  <c r="V27" i="60"/>
  <c r="V23" i="60"/>
  <c r="V19" i="60"/>
  <c r="V15" i="60"/>
  <c r="V11" i="60"/>
  <c r="V21" i="60"/>
  <c r="V34" i="60"/>
  <c r="V30" i="60"/>
  <c r="V26" i="60"/>
  <c r="V22" i="60"/>
  <c r="V18" i="60"/>
  <c r="V14" i="60"/>
  <c r="V33" i="60"/>
  <c r="V29" i="60"/>
  <c r="V17" i="60"/>
  <c r="V13" i="60"/>
  <c r="V25" i="60"/>
  <c r="C13" i="60"/>
  <c r="G13" i="60"/>
  <c r="K13" i="60"/>
  <c r="O13" i="60"/>
  <c r="S13" i="60"/>
  <c r="C17" i="60"/>
  <c r="G17" i="60"/>
  <c r="K17" i="60"/>
  <c r="O17" i="60"/>
  <c r="S17" i="60"/>
  <c r="C21" i="60"/>
  <c r="G21" i="60"/>
  <c r="K21" i="60"/>
  <c r="O21" i="60"/>
  <c r="S21" i="60"/>
  <c r="C25" i="60"/>
  <c r="G25" i="60"/>
  <c r="K25" i="60"/>
  <c r="O25" i="60"/>
  <c r="S25" i="60"/>
  <c r="C29" i="60"/>
  <c r="G29" i="60"/>
  <c r="K29" i="60"/>
  <c r="O29" i="60"/>
  <c r="S29" i="60"/>
  <c r="C33" i="60"/>
  <c r="G33" i="60"/>
  <c r="K33" i="60"/>
  <c r="O33" i="60"/>
  <c r="S33" i="60"/>
  <c r="C14" i="60"/>
  <c r="G14" i="60"/>
  <c r="K14" i="60"/>
  <c r="O14" i="60"/>
  <c r="S14" i="60"/>
  <c r="C18" i="60"/>
  <c r="G18" i="60"/>
  <c r="K18" i="60"/>
  <c r="O18" i="60"/>
  <c r="S18" i="60"/>
  <c r="C22" i="60"/>
  <c r="G22" i="60"/>
  <c r="K22" i="60"/>
  <c r="O22" i="60"/>
  <c r="S22" i="60"/>
  <c r="C26" i="60"/>
  <c r="G26" i="60"/>
  <c r="K26" i="60"/>
  <c r="O26" i="60"/>
  <c r="S26" i="60"/>
  <c r="C30" i="60"/>
  <c r="G30" i="60"/>
  <c r="K30" i="60"/>
  <c r="O30" i="60"/>
  <c r="S30" i="60"/>
  <c r="B45" i="34" l="1"/>
  <c r="B46" i="34"/>
  <c r="B47" i="34"/>
  <c r="B48" i="34"/>
  <c r="B49" i="34"/>
  <c r="B50" i="34"/>
  <c r="B51" i="34"/>
  <c r="B52" i="34"/>
  <c r="B19" i="34" s="1"/>
  <c r="B104" i="21" s="1"/>
  <c r="B53" i="34"/>
  <c r="B54" i="34"/>
  <c r="B55" i="34"/>
  <c r="B56" i="34"/>
  <c r="B23" i="34" s="1"/>
  <c r="B108" i="21" s="1"/>
  <c r="B57" i="34"/>
  <c r="B58" i="34"/>
  <c r="B59" i="34"/>
  <c r="B60" i="34"/>
  <c r="B27" i="34" s="1"/>
  <c r="B112" i="21" s="1"/>
  <c r="B61" i="34"/>
  <c r="B62" i="34"/>
  <c r="B63" i="34"/>
  <c r="B64" i="34"/>
  <c r="B31" i="34" s="1"/>
  <c r="B116" i="21" s="1"/>
  <c r="B65" i="34"/>
  <c r="B66" i="34"/>
  <c r="B67" i="34"/>
  <c r="B68" i="34"/>
  <c r="B35" i="34" s="1"/>
  <c r="B120" i="21" s="1"/>
  <c r="B44" i="34"/>
  <c r="B40" i="34"/>
  <c r="B37" i="23"/>
  <c r="B43" i="23"/>
  <c r="B12" i="23" s="1"/>
  <c r="B41" i="21" s="1"/>
  <c r="B44" i="23"/>
  <c r="B13" i="23" s="1"/>
  <c r="B42" i="21" s="1"/>
  <c r="B45" i="23"/>
  <c r="B14" i="23" s="1"/>
  <c r="B43" i="21" s="1"/>
  <c r="B46" i="23"/>
  <c r="B15" i="23" s="1"/>
  <c r="B44" i="21" s="1"/>
  <c r="B47" i="23"/>
  <c r="B16" i="23" s="1"/>
  <c r="B45" i="21" s="1"/>
  <c r="B48" i="23"/>
  <c r="B17" i="23" s="1"/>
  <c r="B46" i="21" s="1"/>
  <c r="B49" i="23"/>
  <c r="B18" i="23" s="1"/>
  <c r="B47" i="21" s="1"/>
  <c r="B50" i="23"/>
  <c r="B19" i="23" s="1"/>
  <c r="B48" i="21" s="1"/>
  <c r="B51" i="23"/>
  <c r="B20" i="23" s="1"/>
  <c r="B49" i="21" s="1"/>
  <c r="B52" i="23"/>
  <c r="B21" i="23" s="1"/>
  <c r="B50" i="21" s="1"/>
  <c r="B53" i="23"/>
  <c r="B22" i="23" s="1"/>
  <c r="B51" i="21" s="1"/>
  <c r="B54" i="23"/>
  <c r="B23" i="23" s="1"/>
  <c r="B52" i="21" s="1"/>
  <c r="B55" i="23"/>
  <c r="B24" i="23" s="1"/>
  <c r="B53" i="21" s="1"/>
  <c r="B56" i="23"/>
  <c r="B25" i="23" s="1"/>
  <c r="B54" i="21" s="1"/>
  <c r="B57" i="23"/>
  <c r="B26" i="23" s="1"/>
  <c r="B55" i="21" s="1"/>
  <c r="B58" i="23"/>
  <c r="B27" i="23" s="1"/>
  <c r="B56" i="21" s="1"/>
  <c r="B59" i="23"/>
  <c r="B28" i="23" s="1"/>
  <c r="B57" i="21" s="1"/>
  <c r="B60" i="23"/>
  <c r="B29" i="23" s="1"/>
  <c r="B58" i="21" s="1"/>
  <c r="B61" i="23"/>
  <c r="B30" i="23" s="1"/>
  <c r="B59" i="21" s="1"/>
  <c r="B62" i="23"/>
  <c r="B31" i="23" s="1"/>
  <c r="B60" i="21" s="1"/>
  <c r="B63" i="23"/>
  <c r="B32" i="23" s="1"/>
  <c r="B61" i="21" s="1"/>
  <c r="B64" i="23"/>
  <c r="B33" i="23" s="1"/>
  <c r="B62" i="21" s="1"/>
  <c r="B65" i="23"/>
  <c r="B34" i="23" s="1"/>
  <c r="B63" i="21" s="1"/>
  <c r="B66" i="23"/>
  <c r="B35" i="23" s="1"/>
  <c r="B64" i="21" s="1"/>
  <c r="B42" i="23"/>
  <c r="B11" i="23" s="1"/>
  <c r="B40" i="21" s="1"/>
  <c r="B40" i="26"/>
  <c r="B45" i="26"/>
  <c r="B12" i="26" s="1"/>
  <c r="B69" i="21" s="1"/>
  <c r="B46" i="26"/>
  <c r="B13" i="26" s="1"/>
  <c r="B70" i="21" s="1"/>
  <c r="B47" i="26"/>
  <c r="B14" i="26" s="1"/>
  <c r="B71" i="21" s="1"/>
  <c r="B48" i="26"/>
  <c r="B15" i="26" s="1"/>
  <c r="B72" i="21" s="1"/>
  <c r="B49" i="26"/>
  <c r="B16" i="26" s="1"/>
  <c r="B73" i="21" s="1"/>
  <c r="B50" i="26"/>
  <c r="B17" i="26" s="1"/>
  <c r="B74" i="21" s="1"/>
  <c r="B51" i="26"/>
  <c r="B18" i="26" s="1"/>
  <c r="B75" i="21" s="1"/>
  <c r="B52" i="26"/>
  <c r="B19" i="26" s="1"/>
  <c r="B76" i="21" s="1"/>
  <c r="B53" i="26"/>
  <c r="B20" i="26" s="1"/>
  <c r="B77" i="21" s="1"/>
  <c r="B54" i="26"/>
  <c r="B21" i="26" s="1"/>
  <c r="B78" i="21" s="1"/>
  <c r="B55" i="26"/>
  <c r="B22" i="26" s="1"/>
  <c r="B79" i="21" s="1"/>
  <c r="B56" i="26"/>
  <c r="B23" i="26" s="1"/>
  <c r="B80" i="21" s="1"/>
  <c r="B57" i="26"/>
  <c r="B24" i="26" s="1"/>
  <c r="B81" i="21" s="1"/>
  <c r="B58" i="26"/>
  <c r="B25" i="26" s="1"/>
  <c r="B82" i="21" s="1"/>
  <c r="B59" i="26"/>
  <c r="B26" i="26" s="1"/>
  <c r="B83" i="21" s="1"/>
  <c r="B60" i="26"/>
  <c r="B27" i="26" s="1"/>
  <c r="B84" i="21" s="1"/>
  <c r="B61" i="26"/>
  <c r="B28" i="26" s="1"/>
  <c r="B85" i="21" s="1"/>
  <c r="B62" i="26"/>
  <c r="B29" i="26" s="1"/>
  <c r="B86" i="21" s="1"/>
  <c r="B63" i="26"/>
  <c r="B30" i="26" s="1"/>
  <c r="B87" i="21" s="1"/>
  <c r="B64" i="26"/>
  <c r="B31" i="26" s="1"/>
  <c r="B88" i="21" s="1"/>
  <c r="B65" i="26"/>
  <c r="B32" i="26" s="1"/>
  <c r="B89" i="21" s="1"/>
  <c r="B66" i="26"/>
  <c r="B33" i="26" s="1"/>
  <c r="B90" i="21" s="1"/>
  <c r="B67" i="26"/>
  <c r="B34" i="26" s="1"/>
  <c r="B91" i="21" s="1"/>
  <c r="B68" i="26"/>
  <c r="B35" i="26" s="1"/>
  <c r="B92" i="21" s="1"/>
  <c r="B44" i="26"/>
  <c r="B11" i="26" s="1"/>
  <c r="B68" i="21" s="1"/>
  <c r="B40" i="6"/>
  <c r="C12" i="7"/>
  <c r="C13" i="7"/>
  <c r="C14" i="7"/>
  <c r="C15" i="7"/>
  <c r="C16" i="7"/>
  <c r="C17" i="7"/>
  <c r="C18" i="7"/>
  <c r="C19" i="7"/>
  <c r="C20" i="7"/>
  <c r="C21" i="7"/>
  <c r="C22" i="7"/>
  <c r="C23" i="7"/>
  <c r="C24" i="7"/>
  <c r="C25" i="7"/>
  <c r="C26" i="7"/>
  <c r="C27" i="7"/>
  <c r="C28" i="7"/>
  <c r="C29" i="7"/>
  <c r="C30" i="7"/>
  <c r="C31" i="7"/>
  <c r="C32" i="7"/>
  <c r="C33" i="7"/>
  <c r="C34" i="7"/>
  <c r="C35" i="7"/>
  <c r="C11" i="7"/>
  <c r="B42" i="9"/>
  <c r="B11" i="9" s="1"/>
  <c r="B43" i="9"/>
  <c r="B44" i="9"/>
  <c r="B13" i="9" s="1"/>
  <c r="B45" i="9"/>
  <c r="B14" i="9" s="1"/>
  <c r="B46" i="9"/>
  <c r="B15" i="9" s="1"/>
  <c r="B47" i="9"/>
  <c r="B16" i="9" s="1"/>
  <c r="B48" i="9"/>
  <c r="B17" i="9" s="1"/>
  <c r="B49" i="9"/>
  <c r="B18" i="9" s="1"/>
  <c r="B50" i="9"/>
  <c r="B19" i="9" s="1"/>
  <c r="B51" i="9"/>
  <c r="B20" i="9" s="1"/>
  <c r="B52" i="9"/>
  <c r="B21" i="9" s="1"/>
  <c r="B53" i="9"/>
  <c r="B22" i="9" s="1"/>
  <c r="B54" i="9"/>
  <c r="B23" i="9" s="1"/>
  <c r="B55" i="9"/>
  <c r="B24" i="9" s="1"/>
  <c r="B56" i="9"/>
  <c r="B25" i="9" s="1"/>
  <c r="B57" i="9"/>
  <c r="B26" i="9" s="1"/>
  <c r="B58" i="9"/>
  <c r="B27" i="9" s="1"/>
  <c r="B59" i="9"/>
  <c r="B28" i="9" s="1"/>
  <c r="B60" i="9"/>
  <c r="B29" i="9" s="1"/>
  <c r="B61" i="9"/>
  <c r="B30" i="9" s="1"/>
  <c r="B62" i="9"/>
  <c r="B31" i="9" s="1"/>
  <c r="B63" i="9"/>
  <c r="B32" i="9" s="1"/>
  <c r="B64" i="9"/>
  <c r="B33" i="9" s="1"/>
  <c r="B65" i="9"/>
  <c r="B34" i="9" s="1"/>
  <c r="B41" i="9"/>
  <c r="B10" i="9" s="1"/>
  <c r="B12" i="9"/>
  <c r="B39" i="9"/>
  <c r="B14" i="18"/>
  <c r="B15" i="18"/>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13" i="18"/>
  <c r="B12" i="18"/>
  <c r="B15" i="34" l="1"/>
  <c r="B100" i="21" s="1"/>
  <c r="B15" i="21" s="1"/>
  <c r="B34" i="34"/>
  <c r="B119" i="21" s="1"/>
  <c r="B34" i="21" s="1"/>
  <c r="B30" i="34"/>
  <c r="B115" i="21" s="1"/>
  <c r="B30" i="21" s="1"/>
  <c r="B26" i="34"/>
  <c r="B111" i="21" s="1"/>
  <c r="B26" i="21" s="1"/>
  <c r="B22" i="34"/>
  <c r="B107" i="21" s="1"/>
  <c r="B22" i="21" s="1"/>
  <c r="B18" i="34"/>
  <c r="B103" i="21" s="1"/>
  <c r="B18" i="21" s="1"/>
  <c r="B14" i="34"/>
  <c r="B99" i="21" s="1"/>
  <c r="B14" i="21" s="1"/>
  <c r="B33" i="34"/>
  <c r="B118" i="21" s="1"/>
  <c r="B33" i="21" s="1"/>
  <c r="B29" i="34"/>
  <c r="B114" i="21" s="1"/>
  <c r="B29" i="21" s="1"/>
  <c r="B25" i="34"/>
  <c r="B110" i="21" s="1"/>
  <c r="B25" i="21" s="1"/>
  <c r="B21" i="34"/>
  <c r="B106" i="21" s="1"/>
  <c r="B21" i="21" s="1"/>
  <c r="B17" i="34"/>
  <c r="B102" i="21" s="1"/>
  <c r="B17" i="21" s="1"/>
  <c r="B13" i="34"/>
  <c r="B98" i="21" s="1"/>
  <c r="B13" i="21" s="1"/>
  <c r="B11" i="34"/>
  <c r="B96" i="21" s="1"/>
  <c r="B11" i="21" s="1"/>
  <c r="B32" i="34"/>
  <c r="B117" i="21" s="1"/>
  <c r="B32" i="21" s="1"/>
  <c r="B28" i="34"/>
  <c r="B113" i="21" s="1"/>
  <c r="B28" i="21" s="1"/>
  <c r="B24" i="34"/>
  <c r="B109" i="21" s="1"/>
  <c r="B24" i="21" s="1"/>
  <c r="B20" i="34"/>
  <c r="B105" i="21" s="1"/>
  <c r="B20" i="21" s="1"/>
  <c r="B16" i="34"/>
  <c r="B101" i="21" s="1"/>
  <c r="B16" i="21" s="1"/>
  <c r="B12" i="34"/>
  <c r="B97" i="21" s="1"/>
  <c r="B12" i="21" s="1"/>
  <c r="B35" i="21"/>
  <c r="B31" i="21"/>
  <c r="B27" i="21"/>
  <c r="B23" i="21"/>
  <c r="B19" i="21"/>
  <c r="A43" i="6"/>
  <c r="B43" i="6" s="1"/>
  <c r="B12" i="6" s="1"/>
  <c r="B12" i="10" s="1"/>
  <c r="A44" i="6"/>
  <c r="B44" i="6" s="1"/>
  <c r="B13" i="6" s="1"/>
  <c r="B13" i="20" s="1"/>
  <c r="A45" i="6"/>
  <c r="B45" i="6" s="1"/>
  <c r="B14" i="6" s="1"/>
  <c r="B14" i="20" s="1"/>
  <c r="A46" i="6"/>
  <c r="B46" i="6" s="1"/>
  <c r="B15" i="6" s="1"/>
  <c r="B15" i="20" s="1"/>
  <c r="A47" i="6"/>
  <c r="B47" i="6" s="1"/>
  <c r="B16" i="6" s="1"/>
  <c r="B16" i="20" s="1"/>
  <c r="A48" i="6"/>
  <c r="B48" i="6" s="1"/>
  <c r="B17" i="6" s="1"/>
  <c r="B17" i="10" s="1"/>
  <c r="A49" i="6"/>
  <c r="B49" i="6" s="1"/>
  <c r="B18" i="6" s="1"/>
  <c r="B18" i="20" s="1"/>
  <c r="A50" i="6"/>
  <c r="B50" i="6" s="1"/>
  <c r="B19" i="6" s="1"/>
  <c r="B19" i="20" s="1"/>
  <c r="A51" i="6"/>
  <c r="B51" i="6" s="1"/>
  <c r="B20" i="6" s="1"/>
  <c r="B20" i="10" s="1"/>
  <c r="A52" i="6"/>
  <c r="B52" i="6" s="1"/>
  <c r="B21" i="6" s="1"/>
  <c r="B21" i="20" s="1"/>
  <c r="A53" i="6"/>
  <c r="B53" i="6" s="1"/>
  <c r="B22" i="6" s="1"/>
  <c r="B22" i="20" s="1"/>
  <c r="A54" i="6"/>
  <c r="B54" i="6" s="1"/>
  <c r="B23" i="6" s="1"/>
  <c r="B23" i="10" s="1"/>
  <c r="A55" i="6"/>
  <c r="B55" i="6" s="1"/>
  <c r="B24" i="6" s="1"/>
  <c r="B24" i="20" s="1"/>
  <c r="A56" i="6"/>
  <c r="B56" i="6" s="1"/>
  <c r="B25" i="6" s="1"/>
  <c r="B25" i="20" s="1"/>
  <c r="A57" i="6"/>
  <c r="B57" i="6" s="1"/>
  <c r="B26" i="6" s="1"/>
  <c r="B26" i="10" s="1"/>
  <c r="A58" i="6"/>
  <c r="B58" i="6" s="1"/>
  <c r="B27" i="6" s="1"/>
  <c r="B27" i="10" s="1"/>
  <c r="A59" i="6"/>
  <c r="B59" i="6" s="1"/>
  <c r="B28" i="6" s="1"/>
  <c r="B28" i="10" s="1"/>
  <c r="A60" i="6"/>
  <c r="B60" i="6" s="1"/>
  <c r="B29" i="6" s="1"/>
  <c r="B29" i="20" s="1"/>
  <c r="A61" i="6"/>
  <c r="B61" i="6" s="1"/>
  <c r="B30" i="6" s="1"/>
  <c r="B30" i="10" s="1"/>
  <c r="A62" i="6"/>
  <c r="B62" i="6" s="1"/>
  <c r="B31" i="6" s="1"/>
  <c r="B31" i="20" s="1"/>
  <c r="A63" i="6"/>
  <c r="B63" i="6" s="1"/>
  <c r="B32" i="6" s="1"/>
  <c r="B32" i="10" s="1"/>
  <c r="A64" i="6"/>
  <c r="B64" i="6" s="1"/>
  <c r="B33" i="6" s="1"/>
  <c r="B33" i="20" s="1"/>
  <c r="A65" i="6"/>
  <c r="B65" i="6" s="1"/>
  <c r="B34" i="6" s="1"/>
  <c r="B34" i="20" s="1"/>
  <c r="A66" i="6"/>
  <c r="B66" i="6" s="1"/>
  <c r="B35" i="6" s="1"/>
  <c r="B35" i="20" s="1"/>
  <c r="A42" i="6"/>
  <c r="B42" i="6" s="1"/>
  <c r="B11" i="6" s="1"/>
  <c r="B11" i="10" s="1"/>
  <c r="B14" i="10" l="1"/>
  <c r="B23" i="20"/>
  <c r="B16" i="10"/>
  <c r="B19" i="10"/>
  <c r="B22" i="10"/>
  <c r="B12" i="20"/>
  <c r="B32" i="20"/>
  <c r="B25" i="10"/>
  <c r="B21" i="10"/>
  <c r="B31" i="10"/>
  <c r="B26" i="20"/>
  <c r="B33" i="10"/>
  <c r="B35" i="10"/>
  <c r="B27" i="20"/>
  <c r="B18" i="10"/>
  <c r="B28" i="20"/>
  <c r="B29" i="10"/>
  <c r="B13" i="10"/>
  <c r="B20" i="20"/>
  <c r="B15" i="10"/>
  <c r="B30" i="20"/>
  <c r="B24" i="10"/>
  <c r="B11" i="20"/>
  <c r="B17" i="20"/>
  <c r="B34" i="10"/>
  <c r="F18" i="52" l="1"/>
  <c r="C31" i="41" s="1"/>
  <c r="C33" i="41" s="1"/>
  <c r="G19" i="54"/>
  <c r="G11" i="54"/>
  <c r="G13" i="54"/>
  <c r="G14" i="54"/>
  <c r="G15" i="54"/>
  <c r="G16" i="54"/>
  <c r="G17" i="54"/>
  <c r="G18" i="54"/>
  <c r="G20" i="54"/>
  <c r="G21" i="54"/>
  <c r="G22" i="54"/>
  <c r="G10" i="54"/>
  <c r="D8" i="54" l="1"/>
  <c r="C22" i="41" s="1"/>
  <c r="C24" i="41" s="1"/>
  <c r="U41" i="44"/>
  <c r="T41" i="44"/>
  <c r="S41" i="44"/>
  <c r="R41" i="44"/>
  <c r="Q41" i="44"/>
  <c r="P41" i="44"/>
  <c r="O41" i="44"/>
  <c r="N41" i="44"/>
  <c r="M41" i="44"/>
  <c r="L41" i="44"/>
  <c r="K41" i="44"/>
  <c r="J41" i="44"/>
  <c r="I41" i="44"/>
  <c r="H41" i="44"/>
  <c r="G41" i="44"/>
  <c r="F41" i="44"/>
  <c r="E41" i="44"/>
  <c r="D41" i="44"/>
  <c r="C41" i="44"/>
  <c r="B7" i="41" l="1"/>
  <c r="B12" i="3" l="1"/>
  <c r="B12" i="16" s="1"/>
  <c r="C12" i="3"/>
  <c r="D12" i="3"/>
  <c r="E12" i="3"/>
  <c r="F12" i="3"/>
  <c r="G12" i="3"/>
  <c r="H12" i="3"/>
  <c r="B13" i="3"/>
  <c r="B13" i="16" s="1"/>
  <c r="C13" i="3"/>
  <c r="D13" i="3"/>
  <c r="E13" i="3"/>
  <c r="F13" i="3"/>
  <c r="G13" i="3"/>
  <c r="H13" i="3"/>
  <c r="B14" i="3"/>
  <c r="B14" i="16" s="1"/>
  <c r="C14" i="3"/>
  <c r="D14" i="3"/>
  <c r="E14" i="3"/>
  <c r="F14" i="3"/>
  <c r="G14" i="3"/>
  <c r="H14" i="3"/>
  <c r="B15" i="3"/>
  <c r="B15" i="16" s="1"/>
  <c r="C15" i="3"/>
  <c r="D15" i="3"/>
  <c r="E15" i="3"/>
  <c r="F15" i="3"/>
  <c r="G15" i="3"/>
  <c r="H15" i="3"/>
  <c r="B16" i="3"/>
  <c r="B16" i="16" s="1"/>
  <c r="C16" i="3"/>
  <c r="D16" i="3"/>
  <c r="E16" i="3"/>
  <c r="F16" i="3"/>
  <c r="G16" i="3"/>
  <c r="H16" i="3"/>
  <c r="B17" i="3"/>
  <c r="B17" i="16" s="1"/>
  <c r="C17" i="3"/>
  <c r="D17" i="3"/>
  <c r="E17" i="3"/>
  <c r="F17" i="3"/>
  <c r="G17" i="3"/>
  <c r="H17" i="3"/>
  <c r="B18" i="3"/>
  <c r="B18" i="16" s="1"/>
  <c r="C18" i="3"/>
  <c r="D18" i="3"/>
  <c r="E18" i="3"/>
  <c r="F18" i="3"/>
  <c r="G18" i="3"/>
  <c r="H18" i="3"/>
  <c r="B19" i="3"/>
  <c r="B19" i="16" s="1"/>
  <c r="C19" i="3"/>
  <c r="D19" i="3"/>
  <c r="E19" i="3"/>
  <c r="F19" i="3"/>
  <c r="G19" i="3"/>
  <c r="H19" i="3"/>
  <c r="B20" i="3"/>
  <c r="B20" i="16" s="1"/>
  <c r="C20" i="3"/>
  <c r="D20" i="3"/>
  <c r="E20" i="3"/>
  <c r="F20" i="3"/>
  <c r="G20" i="3"/>
  <c r="H20" i="3"/>
  <c r="B21" i="3"/>
  <c r="B21" i="16" s="1"/>
  <c r="C21" i="3"/>
  <c r="D21" i="3"/>
  <c r="E21" i="3"/>
  <c r="F21" i="3"/>
  <c r="G21" i="3"/>
  <c r="H21" i="3"/>
  <c r="B22" i="3"/>
  <c r="B22" i="16" s="1"/>
  <c r="C22" i="3"/>
  <c r="D22" i="3"/>
  <c r="E22" i="3"/>
  <c r="F22" i="3"/>
  <c r="G22" i="3"/>
  <c r="H22" i="3"/>
  <c r="B23" i="3"/>
  <c r="B23" i="16" s="1"/>
  <c r="C23" i="3"/>
  <c r="D23" i="3"/>
  <c r="E23" i="3"/>
  <c r="F23" i="3"/>
  <c r="G23" i="3"/>
  <c r="H23" i="3"/>
  <c r="B24" i="3"/>
  <c r="B24" i="16" s="1"/>
  <c r="C24" i="3"/>
  <c r="D24" i="3"/>
  <c r="E24" i="3"/>
  <c r="F24" i="3"/>
  <c r="G24" i="3"/>
  <c r="H24" i="3"/>
  <c r="B25" i="3"/>
  <c r="B25" i="16" s="1"/>
  <c r="C25" i="3"/>
  <c r="D25" i="3"/>
  <c r="E25" i="3"/>
  <c r="F25" i="3"/>
  <c r="G25" i="3"/>
  <c r="H25" i="3"/>
  <c r="B26" i="3"/>
  <c r="B26" i="16" s="1"/>
  <c r="C26" i="3"/>
  <c r="D26" i="3"/>
  <c r="E26" i="3"/>
  <c r="F26" i="3"/>
  <c r="G26" i="3"/>
  <c r="H26" i="3"/>
  <c r="B27" i="3"/>
  <c r="B27" i="16" s="1"/>
  <c r="C27" i="3"/>
  <c r="D27" i="3"/>
  <c r="E27" i="3"/>
  <c r="F27" i="3"/>
  <c r="G27" i="3"/>
  <c r="H27" i="3"/>
  <c r="B28" i="3"/>
  <c r="B28" i="16" s="1"/>
  <c r="C28" i="3"/>
  <c r="D28" i="3"/>
  <c r="E28" i="3"/>
  <c r="F28" i="3"/>
  <c r="G28" i="3"/>
  <c r="H28" i="3"/>
  <c r="B29" i="3"/>
  <c r="B29" i="16" s="1"/>
  <c r="C29" i="3"/>
  <c r="D29" i="3"/>
  <c r="E29" i="3"/>
  <c r="F29" i="3"/>
  <c r="G29" i="3"/>
  <c r="H29" i="3"/>
  <c r="B30" i="3"/>
  <c r="B30" i="16" s="1"/>
  <c r="C30" i="3"/>
  <c r="D30" i="3"/>
  <c r="E30" i="3"/>
  <c r="F30" i="3"/>
  <c r="G30" i="3"/>
  <c r="H30" i="3"/>
  <c r="B31" i="3"/>
  <c r="B31" i="16" s="1"/>
  <c r="C31" i="3"/>
  <c r="D31" i="3"/>
  <c r="E31" i="3"/>
  <c r="F31" i="3"/>
  <c r="G31" i="3"/>
  <c r="H31" i="3"/>
  <c r="B32" i="3"/>
  <c r="B32" i="16" s="1"/>
  <c r="C32" i="3"/>
  <c r="D32" i="3"/>
  <c r="E32" i="3"/>
  <c r="F32" i="3"/>
  <c r="G32" i="3"/>
  <c r="H32" i="3"/>
  <c r="B33" i="3"/>
  <c r="B33" i="16" s="1"/>
  <c r="C33" i="3"/>
  <c r="D33" i="3"/>
  <c r="E33" i="3"/>
  <c r="F33" i="3"/>
  <c r="G33" i="3"/>
  <c r="H33" i="3"/>
  <c r="B34" i="3"/>
  <c r="B34" i="16" s="1"/>
  <c r="C34" i="3"/>
  <c r="D34" i="3"/>
  <c r="E34" i="3"/>
  <c r="F34" i="3"/>
  <c r="G34" i="3"/>
  <c r="H34" i="3"/>
  <c r="B35" i="3"/>
  <c r="B35" i="16" s="1"/>
  <c r="C35" i="3"/>
  <c r="D35" i="3"/>
  <c r="E35" i="3"/>
  <c r="F35" i="3"/>
  <c r="G35" i="3"/>
  <c r="H35" i="3"/>
  <c r="I12" i="3"/>
  <c r="J12" i="3"/>
  <c r="K12" i="3"/>
  <c r="L12" i="3"/>
  <c r="M12" i="3"/>
  <c r="N12" i="3"/>
  <c r="O12" i="3"/>
  <c r="P12" i="3"/>
  <c r="Q12" i="3"/>
  <c r="R12" i="3"/>
  <c r="S12" i="3"/>
  <c r="I13" i="3"/>
  <c r="J13" i="3"/>
  <c r="K13" i="3"/>
  <c r="L13" i="3"/>
  <c r="M13" i="3"/>
  <c r="N13" i="3"/>
  <c r="O13" i="3"/>
  <c r="P13" i="3"/>
  <c r="Q13" i="3"/>
  <c r="R13" i="3"/>
  <c r="S13" i="3"/>
  <c r="I14" i="3"/>
  <c r="J14" i="3"/>
  <c r="K14" i="3"/>
  <c r="L14" i="3"/>
  <c r="M14" i="3"/>
  <c r="N14" i="3"/>
  <c r="O14" i="3"/>
  <c r="P14" i="3"/>
  <c r="Q14" i="3"/>
  <c r="R14" i="3"/>
  <c r="S14" i="3"/>
  <c r="I15" i="3"/>
  <c r="J15" i="3"/>
  <c r="K15" i="3"/>
  <c r="L15" i="3"/>
  <c r="M15" i="3"/>
  <c r="N15" i="3"/>
  <c r="O15" i="3"/>
  <c r="P15" i="3"/>
  <c r="Q15" i="3"/>
  <c r="R15" i="3"/>
  <c r="S15" i="3"/>
  <c r="I16" i="3"/>
  <c r="J16" i="3"/>
  <c r="K16" i="3"/>
  <c r="L16" i="3"/>
  <c r="M16" i="3"/>
  <c r="N16" i="3"/>
  <c r="O16" i="3"/>
  <c r="P16" i="3"/>
  <c r="Q16" i="3"/>
  <c r="R16" i="3"/>
  <c r="S16" i="3"/>
  <c r="I17" i="3"/>
  <c r="J17" i="3"/>
  <c r="K17" i="3"/>
  <c r="L17" i="3"/>
  <c r="M17" i="3"/>
  <c r="N17" i="3"/>
  <c r="O17" i="3"/>
  <c r="P17" i="3"/>
  <c r="Q17" i="3"/>
  <c r="R17" i="3"/>
  <c r="S17" i="3"/>
  <c r="I18" i="3"/>
  <c r="J18" i="3"/>
  <c r="K18" i="3"/>
  <c r="L18" i="3"/>
  <c r="M18" i="3"/>
  <c r="N18" i="3"/>
  <c r="O18" i="3"/>
  <c r="P18" i="3"/>
  <c r="Q18" i="3"/>
  <c r="R18" i="3"/>
  <c r="S18" i="3"/>
  <c r="I19" i="3"/>
  <c r="J19" i="3"/>
  <c r="K19" i="3"/>
  <c r="L19" i="3"/>
  <c r="M19" i="3"/>
  <c r="N19" i="3"/>
  <c r="O19" i="3"/>
  <c r="P19" i="3"/>
  <c r="Q19" i="3"/>
  <c r="R19" i="3"/>
  <c r="S19" i="3"/>
  <c r="I20" i="3"/>
  <c r="J20" i="3"/>
  <c r="K20" i="3"/>
  <c r="L20" i="3"/>
  <c r="M20" i="3"/>
  <c r="N20" i="3"/>
  <c r="O20" i="3"/>
  <c r="P20" i="3"/>
  <c r="Q20" i="3"/>
  <c r="R20" i="3"/>
  <c r="S20" i="3"/>
  <c r="I21" i="3"/>
  <c r="J21" i="3"/>
  <c r="K21" i="3"/>
  <c r="L21" i="3"/>
  <c r="M21" i="3"/>
  <c r="N21" i="3"/>
  <c r="O21" i="3"/>
  <c r="P21" i="3"/>
  <c r="Q21" i="3"/>
  <c r="R21" i="3"/>
  <c r="S21" i="3"/>
  <c r="I22" i="3"/>
  <c r="J22" i="3"/>
  <c r="K22" i="3"/>
  <c r="L22" i="3"/>
  <c r="M22" i="3"/>
  <c r="N22" i="3"/>
  <c r="O22" i="3"/>
  <c r="P22" i="3"/>
  <c r="Q22" i="3"/>
  <c r="R22" i="3"/>
  <c r="S22" i="3"/>
  <c r="I23" i="3"/>
  <c r="J23" i="3"/>
  <c r="K23" i="3"/>
  <c r="L23" i="3"/>
  <c r="M23" i="3"/>
  <c r="N23" i="3"/>
  <c r="O23" i="3"/>
  <c r="P23" i="3"/>
  <c r="Q23" i="3"/>
  <c r="R23" i="3"/>
  <c r="S23" i="3"/>
  <c r="I24" i="3"/>
  <c r="J24" i="3"/>
  <c r="K24" i="3"/>
  <c r="L24" i="3"/>
  <c r="M24" i="3"/>
  <c r="N24" i="3"/>
  <c r="O24" i="3"/>
  <c r="P24" i="3"/>
  <c r="Q24" i="3"/>
  <c r="R24" i="3"/>
  <c r="S24" i="3"/>
  <c r="I25" i="3"/>
  <c r="J25" i="3"/>
  <c r="K25" i="3"/>
  <c r="L25" i="3"/>
  <c r="M25" i="3"/>
  <c r="N25" i="3"/>
  <c r="O25" i="3"/>
  <c r="P25" i="3"/>
  <c r="Q25" i="3"/>
  <c r="R25" i="3"/>
  <c r="S25" i="3"/>
  <c r="I26" i="3"/>
  <c r="J26" i="3"/>
  <c r="K26" i="3"/>
  <c r="L26" i="3"/>
  <c r="M26" i="3"/>
  <c r="N26" i="3"/>
  <c r="O26" i="3"/>
  <c r="P26" i="3"/>
  <c r="Q26" i="3"/>
  <c r="R26" i="3"/>
  <c r="S26" i="3"/>
  <c r="I27" i="3"/>
  <c r="J27" i="3"/>
  <c r="K27" i="3"/>
  <c r="L27" i="3"/>
  <c r="M27" i="3"/>
  <c r="N27" i="3"/>
  <c r="O27" i="3"/>
  <c r="P27" i="3"/>
  <c r="Q27" i="3"/>
  <c r="R27" i="3"/>
  <c r="S27" i="3"/>
  <c r="I28" i="3"/>
  <c r="J28" i="3"/>
  <c r="K28" i="3"/>
  <c r="L28" i="3"/>
  <c r="M28" i="3"/>
  <c r="N28" i="3"/>
  <c r="O28" i="3"/>
  <c r="P28" i="3"/>
  <c r="Q28" i="3"/>
  <c r="R28" i="3"/>
  <c r="S28" i="3"/>
  <c r="I29" i="3"/>
  <c r="J29" i="3"/>
  <c r="K29" i="3"/>
  <c r="L29" i="3"/>
  <c r="M29" i="3"/>
  <c r="N29" i="3"/>
  <c r="O29" i="3"/>
  <c r="P29" i="3"/>
  <c r="Q29" i="3"/>
  <c r="R29" i="3"/>
  <c r="S29" i="3"/>
  <c r="I30" i="3"/>
  <c r="J30" i="3"/>
  <c r="K30" i="3"/>
  <c r="L30" i="3"/>
  <c r="M30" i="3"/>
  <c r="N30" i="3"/>
  <c r="O30" i="3"/>
  <c r="P30" i="3"/>
  <c r="Q30" i="3"/>
  <c r="R30" i="3"/>
  <c r="S30" i="3"/>
  <c r="I31" i="3"/>
  <c r="J31" i="3"/>
  <c r="K31" i="3"/>
  <c r="L31" i="3"/>
  <c r="M31" i="3"/>
  <c r="N31" i="3"/>
  <c r="O31" i="3"/>
  <c r="P31" i="3"/>
  <c r="Q31" i="3"/>
  <c r="R31" i="3"/>
  <c r="S31" i="3"/>
  <c r="I32" i="3"/>
  <c r="J32" i="3"/>
  <c r="K32" i="3"/>
  <c r="L32" i="3"/>
  <c r="M32" i="3"/>
  <c r="N32" i="3"/>
  <c r="O32" i="3"/>
  <c r="P32" i="3"/>
  <c r="Q32" i="3"/>
  <c r="R32" i="3"/>
  <c r="S32" i="3"/>
  <c r="I33" i="3"/>
  <c r="J33" i="3"/>
  <c r="K33" i="3"/>
  <c r="L33" i="3"/>
  <c r="M33" i="3"/>
  <c r="N33" i="3"/>
  <c r="O33" i="3"/>
  <c r="P33" i="3"/>
  <c r="Q33" i="3"/>
  <c r="R33" i="3"/>
  <c r="S33" i="3"/>
  <c r="I34" i="3"/>
  <c r="J34" i="3"/>
  <c r="K34" i="3"/>
  <c r="L34" i="3"/>
  <c r="M34" i="3"/>
  <c r="N34" i="3"/>
  <c r="O34" i="3"/>
  <c r="P34" i="3"/>
  <c r="Q34" i="3"/>
  <c r="R34" i="3"/>
  <c r="S34" i="3"/>
  <c r="I35" i="3"/>
  <c r="J35" i="3"/>
  <c r="K35" i="3"/>
  <c r="L35" i="3"/>
  <c r="M35" i="3"/>
  <c r="N35" i="3"/>
  <c r="O35" i="3"/>
  <c r="P35" i="3"/>
  <c r="Q35" i="3"/>
  <c r="R35" i="3"/>
  <c r="S35" i="3"/>
  <c r="T12" i="3"/>
  <c r="T13" i="3"/>
  <c r="T14" i="3"/>
  <c r="T15" i="3"/>
  <c r="T16" i="3"/>
  <c r="T17" i="3"/>
  <c r="T18" i="3"/>
  <c r="T19" i="3"/>
  <c r="T20" i="3"/>
  <c r="T21" i="3"/>
  <c r="T22" i="3"/>
  <c r="T23" i="3"/>
  <c r="T24" i="3"/>
  <c r="T25" i="3"/>
  <c r="T26" i="3"/>
  <c r="T27" i="3"/>
  <c r="T28" i="3"/>
  <c r="T29" i="3"/>
  <c r="T30" i="3"/>
  <c r="T31" i="3"/>
  <c r="T32" i="3"/>
  <c r="T33" i="3"/>
  <c r="T34" i="3"/>
  <c r="T35" i="3"/>
  <c r="U12" i="3"/>
  <c r="U13" i="3"/>
  <c r="U14" i="3"/>
  <c r="U15" i="3"/>
  <c r="U16" i="3"/>
  <c r="U17" i="3"/>
  <c r="U18" i="3"/>
  <c r="U19" i="3"/>
  <c r="U20" i="3"/>
  <c r="U21" i="3"/>
  <c r="U22" i="3"/>
  <c r="U23" i="3"/>
  <c r="U24" i="3"/>
  <c r="U25" i="3"/>
  <c r="U26" i="3"/>
  <c r="U27" i="3"/>
  <c r="U28" i="3"/>
  <c r="U29" i="3"/>
  <c r="U30" i="3"/>
  <c r="U31" i="3"/>
  <c r="U32" i="3"/>
  <c r="U33" i="3"/>
  <c r="U34" i="3"/>
  <c r="U35" i="3"/>
  <c r="V12" i="3"/>
  <c r="V13" i="3"/>
  <c r="V14" i="3"/>
  <c r="V15" i="3"/>
  <c r="V16" i="3"/>
  <c r="V17" i="3"/>
  <c r="V18" i="3"/>
  <c r="V19" i="3"/>
  <c r="V20" i="3"/>
  <c r="V21" i="3"/>
  <c r="V22" i="3"/>
  <c r="V23" i="3"/>
  <c r="V24" i="3"/>
  <c r="V25" i="3"/>
  <c r="V26" i="3"/>
  <c r="V27" i="3"/>
  <c r="V28" i="3"/>
  <c r="V29" i="3"/>
  <c r="V30" i="3"/>
  <c r="V31" i="3"/>
  <c r="V32" i="3"/>
  <c r="V33" i="3"/>
  <c r="V34" i="3"/>
  <c r="V35" i="3"/>
  <c r="V11" i="3"/>
  <c r="U11" i="3"/>
  <c r="T11" i="3"/>
  <c r="S11" i="3"/>
  <c r="R11" i="3"/>
  <c r="Q11" i="3"/>
  <c r="P11" i="3"/>
  <c r="O11" i="3"/>
  <c r="N11" i="3"/>
  <c r="M11" i="3"/>
  <c r="L11" i="3"/>
  <c r="K11" i="3"/>
  <c r="J11" i="3"/>
  <c r="I11" i="3"/>
  <c r="H11" i="3"/>
  <c r="G11" i="3"/>
  <c r="F11" i="3"/>
  <c r="E11" i="3"/>
  <c r="D11" i="3"/>
  <c r="C11" i="3"/>
  <c r="B11" i="3"/>
  <c r="R12" i="4"/>
  <c r="R13" i="17" s="1"/>
  <c r="R13" i="4"/>
  <c r="R14" i="17" s="1"/>
  <c r="R14" i="4"/>
  <c r="R15" i="17" s="1"/>
  <c r="R15" i="4"/>
  <c r="R16" i="17" s="1"/>
  <c r="R16" i="4"/>
  <c r="R17" i="17" s="1"/>
  <c r="R17" i="4"/>
  <c r="R18" i="17" s="1"/>
  <c r="R18" i="4"/>
  <c r="R19" i="17" s="1"/>
  <c r="R19" i="4"/>
  <c r="R20" i="17" s="1"/>
  <c r="R20" i="4"/>
  <c r="R21" i="17" s="1"/>
  <c r="R21" i="4"/>
  <c r="R22" i="17" s="1"/>
  <c r="R22" i="4"/>
  <c r="R23" i="17" s="1"/>
  <c r="R23" i="4"/>
  <c r="R24" i="17" s="1"/>
  <c r="R24" i="4"/>
  <c r="R25" i="17" s="1"/>
  <c r="R25" i="4"/>
  <c r="R26" i="17" s="1"/>
  <c r="R26" i="4"/>
  <c r="R27" i="17" s="1"/>
  <c r="R27" i="4"/>
  <c r="R28" i="17" s="1"/>
  <c r="R28" i="4"/>
  <c r="R29" i="17" s="1"/>
  <c r="R29" i="4"/>
  <c r="R30" i="17" s="1"/>
  <c r="R30" i="4"/>
  <c r="R31" i="17" s="1"/>
  <c r="R31" i="4"/>
  <c r="R32" i="17" s="1"/>
  <c r="R32" i="4"/>
  <c r="R33" i="17" s="1"/>
  <c r="R33" i="4"/>
  <c r="R34" i="17" s="1"/>
  <c r="R34" i="4"/>
  <c r="R35" i="17" s="1"/>
  <c r="R35" i="4"/>
  <c r="R36" i="17" s="1"/>
  <c r="Q12" i="4"/>
  <c r="Q13" i="17" s="1"/>
  <c r="Q13" i="4"/>
  <c r="Q14" i="17" s="1"/>
  <c r="Q14" i="4"/>
  <c r="Q15" i="17" s="1"/>
  <c r="Q15" i="4"/>
  <c r="Q16" i="17" s="1"/>
  <c r="Q16" i="4"/>
  <c r="Q17" i="17" s="1"/>
  <c r="Q17" i="4"/>
  <c r="Q18" i="17" s="1"/>
  <c r="Q18" i="4"/>
  <c r="Q19" i="17" s="1"/>
  <c r="Q19" i="4"/>
  <c r="Q20" i="17" s="1"/>
  <c r="Q20" i="4"/>
  <c r="Q21" i="17" s="1"/>
  <c r="Q21" i="4"/>
  <c r="Q22" i="17" s="1"/>
  <c r="Q22" i="4"/>
  <c r="Q23" i="17" s="1"/>
  <c r="Q23" i="4"/>
  <c r="Q24" i="17" s="1"/>
  <c r="Q24" i="4"/>
  <c r="Q25" i="17" s="1"/>
  <c r="Q25" i="4"/>
  <c r="Q26" i="17" s="1"/>
  <c r="Q26" i="4"/>
  <c r="Q27" i="17" s="1"/>
  <c r="Q27" i="4"/>
  <c r="Q28" i="17" s="1"/>
  <c r="Q28" i="4"/>
  <c r="Q29" i="17" s="1"/>
  <c r="Q29" i="4"/>
  <c r="Q30" i="17" s="1"/>
  <c r="Q30" i="4"/>
  <c r="Q31" i="17" s="1"/>
  <c r="Q31" i="4"/>
  <c r="Q32" i="17" s="1"/>
  <c r="Q32" i="4"/>
  <c r="Q33" i="17" s="1"/>
  <c r="Q33" i="4"/>
  <c r="Q34" i="17" s="1"/>
  <c r="Q34" i="4"/>
  <c r="Q35" i="17" s="1"/>
  <c r="Q35" i="4"/>
  <c r="Q36" i="17" s="1"/>
  <c r="P12" i="4"/>
  <c r="P13" i="17" s="1"/>
  <c r="P13" i="4"/>
  <c r="P14" i="17" s="1"/>
  <c r="P14" i="4"/>
  <c r="P15" i="17" s="1"/>
  <c r="P15" i="4"/>
  <c r="P16" i="17" s="1"/>
  <c r="P16" i="4"/>
  <c r="P17" i="17" s="1"/>
  <c r="P17" i="4"/>
  <c r="P18" i="17" s="1"/>
  <c r="P18" i="4"/>
  <c r="P19" i="17" s="1"/>
  <c r="P19" i="4"/>
  <c r="P20" i="17" s="1"/>
  <c r="P20" i="4"/>
  <c r="P21" i="17" s="1"/>
  <c r="P21" i="4"/>
  <c r="P22" i="17" s="1"/>
  <c r="P22" i="4"/>
  <c r="P23" i="17" s="1"/>
  <c r="P23" i="4"/>
  <c r="P24" i="17" s="1"/>
  <c r="P24" i="4"/>
  <c r="P25" i="17" s="1"/>
  <c r="P25" i="4"/>
  <c r="P26" i="17" s="1"/>
  <c r="P26" i="4"/>
  <c r="P27" i="17" s="1"/>
  <c r="P27" i="4"/>
  <c r="P28" i="17" s="1"/>
  <c r="P28" i="4"/>
  <c r="P29" i="17" s="1"/>
  <c r="P29" i="4"/>
  <c r="P30" i="17" s="1"/>
  <c r="P30" i="4"/>
  <c r="P31" i="17" s="1"/>
  <c r="P31" i="4"/>
  <c r="P32" i="17" s="1"/>
  <c r="P32" i="4"/>
  <c r="P33" i="17" s="1"/>
  <c r="P33" i="4"/>
  <c r="P34" i="17" s="1"/>
  <c r="P34" i="4"/>
  <c r="P35" i="17" s="1"/>
  <c r="P35" i="4"/>
  <c r="P36" i="17" s="1"/>
  <c r="O12" i="4"/>
  <c r="O13" i="17" s="1"/>
  <c r="O13" i="4"/>
  <c r="O14" i="17" s="1"/>
  <c r="O14" i="4"/>
  <c r="O15" i="17" s="1"/>
  <c r="O15" i="4"/>
  <c r="O16" i="17" s="1"/>
  <c r="O16" i="4"/>
  <c r="O17" i="17" s="1"/>
  <c r="O17" i="4"/>
  <c r="O18" i="17" s="1"/>
  <c r="O18" i="4"/>
  <c r="O19" i="17" s="1"/>
  <c r="O19" i="4"/>
  <c r="O20" i="17" s="1"/>
  <c r="O20" i="4"/>
  <c r="O21" i="17" s="1"/>
  <c r="O21" i="4"/>
  <c r="O22" i="17" s="1"/>
  <c r="O22" i="4"/>
  <c r="O23" i="17" s="1"/>
  <c r="O23" i="4"/>
  <c r="O24" i="17" s="1"/>
  <c r="O24" i="4"/>
  <c r="O25" i="17" s="1"/>
  <c r="O25" i="4"/>
  <c r="O26" i="17" s="1"/>
  <c r="O26" i="4"/>
  <c r="O27" i="17" s="1"/>
  <c r="O27" i="4"/>
  <c r="O28" i="17" s="1"/>
  <c r="O28" i="4"/>
  <c r="O29" i="17" s="1"/>
  <c r="O29" i="4"/>
  <c r="O30" i="17" s="1"/>
  <c r="O30" i="4"/>
  <c r="O31" i="17" s="1"/>
  <c r="O31" i="4"/>
  <c r="O32" i="17" s="1"/>
  <c r="O32" i="4"/>
  <c r="O33" i="17" s="1"/>
  <c r="O33" i="4"/>
  <c r="O34" i="17" s="1"/>
  <c r="O34" i="4"/>
  <c r="O35" i="17" s="1"/>
  <c r="O35" i="4"/>
  <c r="O36" i="17" s="1"/>
  <c r="N12" i="4"/>
  <c r="N13" i="17" s="1"/>
  <c r="N13" i="4"/>
  <c r="N14" i="17" s="1"/>
  <c r="N14" i="4"/>
  <c r="N15" i="17" s="1"/>
  <c r="N15" i="4"/>
  <c r="N16" i="17" s="1"/>
  <c r="N16" i="4"/>
  <c r="N17" i="17" s="1"/>
  <c r="N17" i="4"/>
  <c r="N18" i="17" s="1"/>
  <c r="N18" i="4"/>
  <c r="N19" i="17" s="1"/>
  <c r="N19" i="4"/>
  <c r="N20" i="17" s="1"/>
  <c r="N20" i="4"/>
  <c r="N21" i="17" s="1"/>
  <c r="N21" i="4"/>
  <c r="N22" i="17" s="1"/>
  <c r="N22" i="4"/>
  <c r="N23" i="17" s="1"/>
  <c r="N23" i="4"/>
  <c r="N24" i="17" s="1"/>
  <c r="N24" i="4"/>
  <c r="N25" i="17" s="1"/>
  <c r="N25" i="4"/>
  <c r="N26" i="17" s="1"/>
  <c r="N26" i="4"/>
  <c r="N27" i="17" s="1"/>
  <c r="N27" i="4"/>
  <c r="N28" i="17" s="1"/>
  <c r="N28" i="4"/>
  <c r="N29" i="17" s="1"/>
  <c r="N29" i="4"/>
  <c r="N30" i="17" s="1"/>
  <c r="N30" i="4"/>
  <c r="N31" i="17" s="1"/>
  <c r="N31" i="4"/>
  <c r="N32" i="17" s="1"/>
  <c r="N32" i="4"/>
  <c r="N33" i="17" s="1"/>
  <c r="N33" i="4"/>
  <c r="N34" i="17" s="1"/>
  <c r="N34" i="4"/>
  <c r="N35" i="17" s="1"/>
  <c r="N35" i="4"/>
  <c r="N36" i="17" s="1"/>
  <c r="M12" i="4"/>
  <c r="M13" i="17" s="1"/>
  <c r="M13" i="4"/>
  <c r="M14" i="17" s="1"/>
  <c r="M14" i="4"/>
  <c r="M15" i="17" s="1"/>
  <c r="M15" i="4"/>
  <c r="M16" i="17" s="1"/>
  <c r="M16" i="4"/>
  <c r="M17" i="17" s="1"/>
  <c r="M17" i="4"/>
  <c r="M18" i="17" s="1"/>
  <c r="M18" i="4"/>
  <c r="M19" i="17" s="1"/>
  <c r="M19" i="4"/>
  <c r="M20" i="17" s="1"/>
  <c r="M20" i="4"/>
  <c r="M21" i="17" s="1"/>
  <c r="M21" i="4"/>
  <c r="M22" i="17" s="1"/>
  <c r="M22" i="4"/>
  <c r="M23" i="17" s="1"/>
  <c r="M23" i="4"/>
  <c r="M24" i="17" s="1"/>
  <c r="M24" i="4"/>
  <c r="M25" i="17" s="1"/>
  <c r="M25" i="4"/>
  <c r="M26" i="17" s="1"/>
  <c r="M26" i="4"/>
  <c r="M27" i="17" s="1"/>
  <c r="M27" i="4"/>
  <c r="M28" i="17" s="1"/>
  <c r="M28" i="4"/>
  <c r="M29" i="17" s="1"/>
  <c r="M29" i="4"/>
  <c r="M30" i="17" s="1"/>
  <c r="M30" i="4"/>
  <c r="M31" i="17" s="1"/>
  <c r="M31" i="4"/>
  <c r="M32" i="17" s="1"/>
  <c r="M32" i="4"/>
  <c r="M33" i="17" s="1"/>
  <c r="M33" i="4"/>
  <c r="M34" i="17" s="1"/>
  <c r="M34" i="4"/>
  <c r="M35" i="17" s="1"/>
  <c r="M35" i="4"/>
  <c r="M36" i="17" s="1"/>
  <c r="L12" i="4"/>
  <c r="L13" i="17" s="1"/>
  <c r="L13" i="4"/>
  <c r="L14" i="17" s="1"/>
  <c r="L14" i="4"/>
  <c r="L15" i="17" s="1"/>
  <c r="L15" i="4"/>
  <c r="L16" i="17" s="1"/>
  <c r="L16" i="4"/>
  <c r="L17" i="17" s="1"/>
  <c r="L17" i="4"/>
  <c r="L18" i="17" s="1"/>
  <c r="L18" i="4"/>
  <c r="L19" i="17" s="1"/>
  <c r="L19" i="4"/>
  <c r="L20" i="17" s="1"/>
  <c r="L20" i="4"/>
  <c r="L21" i="17" s="1"/>
  <c r="L21" i="4"/>
  <c r="L22" i="17" s="1"/>
  <c r="L22" i="4"/>
  <c r="L23" i="17" s="1"/>
  <c r="L23" i="4"/>
  <c r="L24" i="17" s="1"/>
  <c r="L24" i="4"/>
  <c r="L25" i="17" s="1"/>
  <c r="L25" i="4"/>
  <c r="L26" i="17" s="1"/>
  <c r="L26" i="4"/>
  <c r="L27" i="17" s="1"/>
  <c r="L27" i="4"/>
  <c r="L28" i="17" s="1"/>
  <c r="L28" i="4"/>
  <c r="L29" i="17" s="1"/>
  <c r="L29" i="4"/>
  <c r="L30" i="17" s="1"/>
  <c r="L30" i="4"/>
  <c r="L31" i="17" s="1"/>
  <c r="L31" i="4"/>
  <c r="L32" i="17" s="1"/>
  <c r="L32" i="4"/>
  <c r="L33" i="17" s="1"/>
  <c r="L33" i="4"/>
  <c r="L34" i="17" s="1"/>
  <c r="L34" i="4"/>
  <c r="L35" i="17" s="1"/>
  <c r="L35" i="4"/>
  <c r="L36" i="17" s="1"/>
  <c r="K12" i="4"/>
  <c r="K13" i="17" s="1"/>
  <c r="K13" i="4"/>
  <c r="K14" i="17" s="1"/>
  <c r="K14" i="4"/>
  <c r="K15" i="17" s="1"/>
  <c r="K15" i="4"/>
  <c r="K16" i="17" s="1"/>
  <c r="K16" i="4"/>
  <c r="K17" i="17" s="1"/>
  <c r="K17" i="4"/>
  <c r="K18" i="17" s="1"/>
  <c r="K18" i="4"/>
  <c r="K19" i="17" s="1"/>
  <c r="K19" i="4"/>
  <c r="K20" i="17" s="1"/>
  <c r="K20" i="4"/>
  <c r="K21" i="17" s="1"/>
  <c r="K21" i="4"/>
  <c r="K22" i="17" s="1"/>
  <c r="K22" i="4"/>
  <c r="K23" i="17" s="1"/>
  <c r="K23" i="4"/>
  <c r="K24" i="17" s="1"/>
  <c r="K24" i="4"/>
  <c r="K25" i="17" s="1"/>
  <c r="K25" i="4"/>
  <c r="K26" i="17" s="1"/>
  <c r="K26" i="4"/>
  <c r="K27" i="17" s="1"/>
  <c r="K27" i="4"/>
  <c r="K28" i="17" s="1"/>
  <c r="K28" i="4"/>
  <c r="K29" i="17" s="1"/>
  <c r="K29" i="4"/>
  <c r="K30" i="17" s="1"/>
  <c r="K30" i="4"/>
  <c r="K31" i="17" s="1"/>
  <c r="K31" i="4"/>
  <c r="K32" i="17" s="1"/>
  <c r="K32" i="4"/>
  <c r="K33" i="17" s="1"/>
  <c r="K33" i="4"/>
  <c r="K34" i="17" s="1"/>
  <c r="K34" i="4"/>
  <c r="K35" i="17" s="1"/>
  <c r="K35" i="4"/>
  <c r="K36" i="17" s="1"/>
  <c r="J12" i="4"/>
  <c r="J13" i="17" s="1"/>
  <c r="J13" i="4"/>
  <c r="J14" i="17" s="1"/>
  <c r="J14" i="4"/>
  <c r="J15" i="17" s="1"/>
  <c r="J15" i="4"/>
  <c r="J16" i="17" s="1"/>
  <c r="J16" i="4"/>
  <c r="J17" i="17" s="1"/>
  <c r="J17" i="4"/>
  <c r="J18" i="17" s="1"/>
  <c r="J18" i="4"/>
  <c r="J19" i="17" s="1"/>
  <c r="J19" i="4"/>
  <c r="J20" i="17" s="1"/>
  <c r="J20" i="4"/>
  <c r="J21" i="17" s="1"/>
  <c r="J21" i="4"/>
  <c r="J22" i="17" s="1"/>
  <c r="J22" i="4"/>
  <c r="J23" i="17" s="1"/>
  <c r="J23" i="4"/>
  <c r="J24" i="17" s="1"/>
  <c r="J24" i="4"/>
  <c r="J25" i="17" s="1"/>
  <c r="J25" i="4"/>
  <c r="J26" i="17" s="1"/>
  <c r="J26" i="4"/>
  <c r="J27" i="17" s="1"/>
  <c r="J27" i="4"/>
  <c r="J28" i="17" s="1"/>
  <c r="J28" i="4"/>
  <c r="J29" i="17" s="1"/>
  <c r="J29" i="4"/>
  <c r="J30" i="17" s="1"/>
  <c r="J30" i="4"/>
  <c r="J31" i="17" s="1"/>
  <c r="J31" i="4"/>
  <c r="J32" i="17" s="1"/>
  <c r="J32" i="4"/>
  <c r="J33" i="17" s="1"/>
  <c r="J33" i="4"/>
  <c r="J34" i="17" s="1"/>
  <c r="J34" i="4"/>
  <c r="J35" i="17" s="1"/>
  <c r="J35" i="4"/>
  <c r="J36" i="17" s="1"/>
  <c r="I12" i="4"/>
  <c r="I13" i="17" s="1"/>
  <c r="I13" i="4"/>
  <c r="I14" i="17" s="1"/>
  <c r="I14" i="4"/>
  <c r="I15" i="17" s="1"/>
  <c r="I15" i="4"/>
  <c r="I16" i="17" s="1"/>
  <c r="I16" i="4"/>
  <c r="I17" i="17" s="1"/>
  <c r="I17" i="4"/>
  <c r="I18" i="17" s="1"/>
  <c r="I18" i="4"/>
  <c r="I19" i="17" s="1"/>
  <c r="I19" i="4"/>
  <c r="I20" i="17" s="1"/>
  <c r="I20" i="4"/>
  <c r="I21" i="17" s="1"/>
  <c r="I21" i="4"/>
  <c r="I22" i="17" s="1"/>
  <c r="I22" i="4"/>
  <c r="I23" i="17" s="1"/>
  <c r="I23" i="4"/>
  <c r="I24" i="17" s="1"/>
  <c r="I24" i="4"/>
  <c r="I25" i="17" s="1"/>
  <c r="I25" i="4"/>
  <c r="I26" i="17" s="1"/>
  <c r="I26" i="4"/>
  <c r="I27" i="17" s="1"/>
  <c r="I27" i="4"/>
  <c r="I28" i="17" s="1"/>
  <c r="I28" i="4"/>
  <c r="I29" i="17" s="1"/>
  <c r="I29" i="4"/>
  <c r="I30" i="17" s="1"/>
  <c r="I30" i="4"/>
  <c r="I31" i="17" s="1"/>
  <c r="I31" i="4"/>
  <c r="I32" i="17" s="1"/>
  <c r="I32" i="4"/>
  <c r="I33" i="17" s="1"/>
  <c r="I33" i="4"/>
  <c r="I34" i="17" s="1"/>
  <c r="I34" i="4"/>
  <c r="I35" i="17" s="1"/>
  <c r="I35" i="4"/>
  <c r="I36" i="17" s="1"/>
  <c r="H12" i="4"/>
  <c r="H13" i="17" s="1"/>
  <c r="H13" i="4"/>
  <c r="H14" i="17" s="1"/>
  <c r="H14" i="4"/>
  <c r="H15" i="17" s="1"/>
  <c r="H15" i="4"/>
  <c r="H16" i="17" s="1"/>
  <c r="H16" i="4"/>
  <c r="H17" i="17" s="1"/>
  <c r="H17" i="4"/>
  <c r="H18" i="17" s="1"/>
  <c r="H18" i="4"/>
  <c r="H19" i="17" s="1"/>
  <c r="H19" i="4"/>
  <c r="H20" i="17" s="1"/>
  <c r="H20" i="4"/>
  <c r="H21" i="17" s="1"/>
  <c r="H21" i="4"/>
  <c r="H22" i="17" s="1"/>
  <c r="H22" i="4"/>
  <c r="H23" i="17" s="1"/>
  <c r="H23" i="4"/>
  <c r="H24" i="17" s="1"/>
  <c r="H24" i="4"/>
  <c r="H25" i="17" s="1"/>
  <c r="H25" i="4"/>
  <c r="H26" i="17" s="1"/>
  <c r="H26" i="4"/>
  <c r="H27" i="17" s="1"/>
  <c r="H27" i="4"/>
  <c r="H28" i="17" s="1"/>
  <c r="H28" i="4"/>
  <c r="H29" i="17" s="1"/>
  <c r="H29" i="4"/>
  <c r="H30" i="17" s="1"/>
  <c r="H30" i="4"/>
  <c r="H31" i="17" s="1"/>
  <c r="H31" i="4"/>
  <c r="H32" i="17" s="1"/>
  <c r="H32" i="4"/>
  <c r="H33" i="17" s="1"/>
  <c r="H33" i="4"/>
  <c r="H34" i="17" s="1"/>
  <c r="H34" i="4"/>
  <c r="H35" i="17" s="1"/>
  <c r="H35" i="4"/>
  <c r="H36" i="17" s="1"/>
  <c r="G12" i="4"/>
  <c r="G13" i="17" s="1"/>
  <c r="G13" i="4"/>
  <c r="G14" i="17" s="1"/>
  <c r="G14" i="4"/>
  <c r="G15" i="17" s="1"/>
  <c r="G15" i="4"/>
  <c r="G16" i="17" s="1"/>
  <c r="G16" i="4"/>
  <c r="G17" i="17" s="1"/>
  <c r="G17" i="4"/>
  <c r="G18" i="17" s="1"/>
  <c r="G18" i="4"/>
  <c r="G19" i="17" s="1"/>
  <c r="G19" i="4"/>
  <c r="G20" i="17" s="1"/>
  <c r="G20" i="4"/>
  <c r="G21" i="17" s="1"/>
  <c r="G21" i="4"/>
  <c r="G22" i="17" s="1"/>
  <c r="G22" i="4"/>
  <c r="G23" i="17" s="1"/>
  <c r="G23" i="4"/>
  <c r="G24" i="17" s="1"/>
  <c r="G24" i="4"/>
  <c r="G25" i="17" s="1"/>
  <c r="G25" i="4"/>
  <c r="G26" i="17" s="1"/>
  <c r="G26" i="4"/>
  <c r="G27" i="17" s="1"/>
  <c r="G27" i="4"/>
  <c r="G28" i="17" s="1"/>
  <c r="G28" i="4"/>
  <c r="G29" i="17" s="1"/>
  <c r="G29" i="4"/>
  <c r="G30" i="17" s="1"/>
  <c r="G30" i="4"/>
  <c r="G31" i="17" s="1"/>
  <c r="G31" i="4"/>
  <c r="G32" i="17" s="1"/>
  <c r="G32" i="4"/>
  <c r="G33" i="17" s="1"/>
  <c r="G33" i="4"/>
  <c r="G34" i="17" s="1"/>
  <c r="G34" i="4"/>
  <c r="G35" i="17" s="1"/>
  <c r="G35" i="4"/>
  <c r="G36" i="17" s="1"/>
  <c r="F12" i="4"/>
  <c r="F13" i="17" s="1"/>
  <c r="F13" i="4"/>
  <c r="F14" i="17" s="1"/>
  <c r="F14" i="4"/>
  <c r="F15" i="17" s="1"/>
  <c r="F15" i="4"/>
  <c r="F16" i="17" s="1"/>
  <c r="F16" i="4"/>
  <c r="F17" i="17" s="1"/>
  <c r="F17" i="4"/>
  <c r="F18" i="17" s="1"/>
  <c r="F18" i="4"/>
  <c r="F19" i="17" s="1"/>
  <c r="F19" i="4"/>
  <c r="F20" i="17" s="1"/>
  <c r="F20" i="4"/>
  <c r="F21" i="17" s="1"/>
  <c r="F21" i="4"/>
  <c r="F22" i="17" s="1"/>
  <c r="F22" i="4"/>
  <c r="F23" i="17" s="1"/>
  <c r="F23" i="4"/>
  <c r="F24" i="17" s="1"/>
  <c r="F24" i="4"/>
  <c r="F25" i="17" s="1"/>
  <c r="F25" i="4"/>
  <c r="F26" i="17" s="1"/>
  <c r="F26" i="4"/>
  <c r="F27" i="17" s="1"/>
  <c r="F27" i="4"/>
  <c r="F28" i="17" s="1"/>
  <c r="F28" i="4"/>
  <c r="F29" i="17" s="1"/>
  <c r="F29" i="4"/>
  <c r="F30" i="17" s="1"/>
  <c r="F30" i="4"/>
  <c r="F31" i="17" s="1"/>
  <c r="F31" i="4"/>
  <c r="F32" i="17" s="1"/>
  <c r="F32" i="4"/>
  <c r="F33" i="17" s="1"/>
  <c r="F33" i="4"/>
  <c r="F34" i="17" s="1"/>
  <c r="F34" i="4"/>
  <c r="F35" i="17" s="1"/>
  <c r="F35" i="4"/>
  <c r="F36" i="17" s="1"/>
  <c r="E12" i="4"/>
  <c r="E13" i="17" s="1"/>
  <c r="E13" i="4"/>
  <c r="E14" i="17" s="1"/>
  <c r="E14" i="4"/>
  <c r="E15" i="17" s="1"/>
  <c r="E15" i="4"/>
  <c r="E16" i="17" s="1"/>
  <c r="E16" i="4"/>
  <c r="E17" i="17" s="1"/>
  <c r="E17" i="4"/>
  <c r="E18" i="17" s="1"/>
  <c r="E18" i="4"/>
  <c r="E19" i="17" s="1"/>
  <c r="E19" i="4"/>
  <c r="E20" i="17" s="1"/>
  <c r="E20" i="4"/>
  <c r="E21" i="17" s="1"/>
  <c r="E21" i="4"/>
  <c r="E22" i="17" s="1"/>
  <c r="E22" i="4"/>
  <c r="E23" i="17" s="1"/>
  <c r="E23" i="4"/>
  <c r="E24" i="17" s="1"/>
  <c r="E24" i="4"/>
  <c r="E25" i="17" s="1"/>
  <c r="E25" i="4"/>
  <c r="E26" i="17" s="1"/>
  <c r="E26" i="4"/>
  <c r="E27" i="17" s="1"/>
  <c r="E27" i="4"/>
  <c r="E28" i="17" s="1"/>
  <c r="E28" i="4"/>
  <c r="E29" i="17" s="1"/>
  <c r="E29" i="4"/>
  <c r="E30" i="17" s="1"/>
  <c r="E30" i="4"/>
  <c r="E31" i="17" s="1"/>
  <c r="E31" i="4"/>
  <c r="E32" i="17" s="1"/>
  <c r="E32" i="4"/>
  <c r="E33" i="17" s="1"/>
  <c r="E33" i="4"/>
  <c r="E34" i="17" s="1"/>
  <c r="E34" i="4"/>
  <c r="E35" i="17" s="1"/>
  <c r="E35" i="4"/>
  <c r="E36" i="17" s="1"/>
  <c r="D12" i="4"/>
  <c r="D13" i="17" s="1"/>
  <c r="D13" i="4"/>
  <c r="D14" i="17" s="1"/>
  <c r="D14" i="4"/>
  <c r="D15" i="17" s="1"/>
  <c r="D15" i="4"/>
  <c r="D16" i="17" s="1"/>
  <c r="D16" i="4"/>
  <c r="D17" i="17" s="1"/>
  <c r="D17" i="4"/>
  <c r="D18" i="17" s="1"/>
  <c r="D18" i="4"/>
  <c r="D19" i="17" s="1"/>
  <c r="D19" i="4"/>
  <c r="D20" i="17" s="1"/>
  <c r="D20" i="4"/>
  <c r="D21" i="17" s="1"/>
  <c r="D21" i="4"/>
  <c r="D22" i="17" s="1"/>
  <c r="D22" i="4"/>
  <c r="D23" i="17" s="1"/>
  <c r="D23" i="4"/>
  <c r="D24" i="17" s="1"/>
  <c r="D24" i="4"/>
  <c r="D25" i="17" s="1"/>
  <c r="D25" i="4"/>
  <c r="D26" i="17" s="1"/>
  <c r="D26" i="4"/>
  <c r="D27" i="17" s="1"/>
  <c r="D27" i="4"/>
  <c r="D28" i="17" s="1"/>
  <c r="D28" i="4"/>
  <c r="D29" i="17" s="1"/>
  <c r="D29" i="4"/>
  <c r="D30" i="17" s="1"/>
  <c r="D30" i="4"/>
  <c r="D31" i="17" s="1"/>
  <c r="D31" i="4"/>
  <c r="D32" i="17" s="1"/>
  <c r="D32" i="4"/>
  <c r="D33" i="17" s="1"/>
  <c r="D33" i="4"/>
  <c r="D34" i="17" s="1"/>
  <c r="D34" i="4"/>
  <c r="D35" i="17" s="1"/>
  <c r="D35" i="4"/>
  <c r="D36" i="17" s="1"/>
  <c r="C12" i="4"/>
  <c r="C13" i="17" s="1"/>
  <c r="C13" i="4"/>
  <c r="C14" i="17" s="1"/>
  <c r="C14" i="4"/>
  <c r="C15" i="17" s="1"/>
  <c r="C15" i="4"/>
  <c r="C16" i="17" s="1"/>
  <c r="C16" i="4"/>
  <c r="C17" i="17" s="1"/>
  <c r="C17" i="4"/>
  <c r="C18" i="17" s="1"/>
  <c r="C18" i="4"/>
  <c r="C19" i="17" s="1"/>
  <c r="C19" i="4"/>
  <c r="C20" i="17" s="1"/>
  <c r="C20" i="4"/>
  <c r="C21" i="17" s="1"/>
  <c r="C21" i="4"/>
  <c r="C22" i="17" s="1"/>
  <c r="C22" i="4"/>
  <c r="C23" i="17" s="1"/>
  <c r="C23" i="4"/>
  <c r="C24" i="17" s="1"/>
  <c r="C24" i="4"/>
  <c r="C25" i="17" s="1"/>
  <c r="C25" i="4"/>
  <c r="C26" i="17" s="1"/>
  <c r="C26" i="4"/>
  <c r="C27" i="17" s="1"/>
  <c r="C27" i="4"/>
  <c r="C28" i="17" s="1"/>
  <c r="C28" i="4"/>
  <c r="C29" i="17" s="1"/>
  <c r="C29" i="4"/>
  <c r="C30" i="17" s="1"/>
  <c r="C30" i="4"/>
  <c r="C31" i="17" s="1"/>
  <c r="C31" i="4"/>
  <c r="C32" i="17" s="1"/>
  <c r="C32" i="4"/>
  <c r="C33" i="17" s="1"/>
  <c r="C33" i="4"/>
  <c r="C34" i="17" s="1"/>
  <c r="C34" i="4"/>
  <c r="C35" i="17" s="1"/>
  <c r="C35" i="4"/>
  <c r="C36" i="17" s="1"/>
  <c r="B12" i="4"/>
  <c r="B13" i="17" s="1"/>
  <c r="B13" i="4"/>
  <c r="B14" i="17" s="1"/>
  <c r="B14" i="4"/>
  <c r="B15" i="17" s="1"/>
  <c r="B15" i="4"/>
  <c r="B16" i="17" s="1"/>
  <c r="B16" i="4"/>
  <c r="B17" i="17" s="1"/>
  <c r="B17" i="4"/>
  <c r="B18" i="17" s="1"/>
  <c r="B18" i="4"/>
  <c r="B19" i="17" s="1"/>
  <c r="B19" i="4"/>
  <c r="B20" i="17" s="1"/>
  <c r="B20" i="4"/>
  <c r="B21" i="17" s="1"/>
  <c r="B21" i="4"/>
  <c r="B22" i="17" s="1"/>
  <c r="B22" i="4"/>
  <c r="B23" i="17" s="1"/>
  <c r="B23" i="4"/>
  <c r="B24" i="17" s="1"/>
  <c r="B24" i="4"/>
  <c r="B25" i="17" s="1"/>
  <c r="B25" i="4"/>
  <c r="B26" i="17" s="1"/>
  <c r="B26" i="4"/>
  <c r="B27" i="17" s="1"/>
  <c r="B27" i="4"/>
  <c r="B28" i="17" s="1"/>
  <c r="B28" i="4"/>
  <c r="B29" i="17" s="1"/>
  <c r="B29" i="4"/>
  <c r="B30" i="17" s="1"/>
  <c r="B30" i="4"/>
  <c r="B31" i="17" s="1"/>
  <c r="B31" i="4"/>
  <c r="B32" i="17" s="1"/>
  <c r="B32" i="4"/>
  <c r="B33" i="17" s="1"/>
  <c r="B33" i="4"/>
  <c r="B34" i="17" s="1"/>
  <c r="B34" i="4"/>
  <c r="B35" i="17" s="1"/>
  <c r="B35" i="4"/>
  <c r="B36" i="17" s="1"/>
  <c r="S12" i="4"/>
  <c r="S13" i="17" s="1"/>
  <c r="S13" i="4"/>
  <c r="S14" i="17" s="1"/>
  <c r="S14" i="4"/>
  <c r="S15" i="17" s="1"/>
  <c r="S15" i="4"/>
  <c r="S16" i="17" s="1"/>
  <c r="S16" i="4"/>
  <c r="S17" i="17" s="1"/>
  <c r="S17" i="4"/>
  <c r="S18" i="17" s="1"/>
  <c r="S18" i="4"/>
  <c r="S19" i="17" s="1"/>
  <c r="S19" i="4"/>
  <c r="S20" i="17" s="1"/>
  <c r="S20" i="4"/>
  <c r="S21" i="17" s="1"/>
  <c r="S21" i="4"/>
  <c r="S22" i="17" s="1"/>
  <c r="S22" i="4"/>
  <c r="S23" i="17" s="1"/>
  <c r="S23" i="4"/>
  <c r="S24" i="17" s="1"/>
  <c r="S24" i="4"/>
  <c r="S25" i="17" s="1"/>
  <c r="S25" i="4"/>
  <c r="S26" i="17" s="1"/>
  <c r="S26" i="4"/>
  <c r="S27" i="17" s="1"/>
  <c r="S27" i="4"/>
  <c r="S28" i="17" s="1"/>
  <c r="S28" i="4"/>
  <c r="S29" i="17" s="1"/>
  <c r="S29" i="4"/>
  <c r="S30" i="17" s="1"/>
  <c r="S30" i="4"/>
  <c r="S31" i="17" s="1"/>
  <c r="S31" i="4"/>
  <c r="S32" i="17" s="1"/>
  <c r="S32" i="4"/>
  <c r="S33" i="17" s="1"/>
  <c r="S33" i="4"/>
  <c r="S34" i="17" s="1"/>
  <c r="S34" i="4"/>
  <c r="S35" i="17" s="1"/>
  <c r="S35" i="4"/>
  <c r="S36" i="17" s="1"/>
  <c r="T12" i="4"/>
  <c r="T13" i="17" s="1"/>
  <c r="T13" i="4"/>
  <c r="T14" i="17" s="1"/>
  <c r="T14" i="4"/>
  <c r="T15" i="17" s="1"/>
  <c r="T15" i="4"/>
  <c r="T16" i="17" s="1"/>
  <c r="T16" i="4"/>
  <c r="T17" i="17" s="1"/>
  <c r="T17" i="4"/>
  <c r="T18" i="17" s="1"/>
  <c r="T18" i="4"/>
  <c r="T19" i="17" s="1"/>
  <c r="T19" i="4"/>
  <c r="T20" i="17" s="1"/>
  <c r="T20" i="4"/>
  <c r="T21" i="17" s="1"/>
  <c r="T21" i="4"/>
  <c r="T22" i="17" s="1"/>
  <c r="T22" i="4"/>
  <c r="T23" i="17" s="1"/>
  <c r="T23" i="4"/>
  <c r="T24" i="17" s="1"/>
  <c r="T24" i="4"/>
  <c r="T25" i="17" s="1"/>
  <c r="T25" i="4"/>
  <c r="T26" i="17" s="1"/>
  <c r="T26" i="4"/>
  <c r="T27" i="17" s="1"/>
  <c r="T27" i="4"/>
  <c r="T28" i="17" s="1"/>
  <c r="T28" i="4"/>
  <c r="T29" i="17" s="1"/>
  <c r="T29" i="4"/>
  <c r="T30" i="17" s="1"/>
  <c r="T30" i="4"/>
  <c r="T31" i="17" s="1"/>
  <c r="T31" i="4"/>
  <c r="T32" i="17" s="1"/>
  <c r="T32" i="4"/>
  <c r="T33" i="17" s="1"/>
  <c r="T33" i="4"/>
  <c r="T34" i="17" s="1"/>
  <c r="T34" i="4"/>
  <c r="T35" i="17" s="1"/>
  <c r="T35" i="4"/>
  <c r="T36" i="17" s="1"/>
  <c r="U12" i="4"/>
  <c r="U13" i="17" s="1"/>
  <c r="U13" i="4"/>
  <c r="U14" i="17" s="1"/>
  <c r="U14" i="4"/>
  <c r="U15" i="17" s="1"/>
  <c r="U15" i="4"/>
  <c r="U16" i="17" s="1"/>
  <c r="U16" i="4"/>
  <c r="U17" i="17" s="1"/>
  <c r="U17" i="4"/>
  <c r="U18" i="17" s="1"/>
  <c r="U18" i="4"/>
  <c r="U19" i="17" s="1"/>
  <c r="U19" i="4"/>
  <c r="U20" i="17" s="1"/>
  <c r="U20" i="4"/>
  <c r="U21" i="17" s="1"/>
  <c r="U21" i="4"/>
  <c r="U22" i="17" s="1"/>
  <c r="U22" i="4"/>
  <c r="U23" i="17" s="1"/>
  <c r="U23" i="4"/>
  <c r="U24" i="17" s="1"/>
  <c r="U24" i="4"/>
  <c r="U25" i="17" s="1"/>
  <c r="U25" i="4"/>
  <c r="U26" i="17" s="1"/>
  <c r="U26" i="4"/>
  <c r="U27" i="17" s="1"/>
  <c r="U27" i="4"/>
  <c r="U28" i="17" s="1"/>
  <c r="U28" i="4"/>
  <c r="U29" i="17" s="1"/>
  <c r="U29" i="4"/>
  <c r="U30" i="17" s="1"/>
  <c r="U30" i="4"/>
  <c r="U31" i="17" s="1"/>
  <c r="U31" i="4"/>
  <c r="U32" i="17" s="1"/>
  <c r="U32" i="4"/>
  <c r="U33" i="17" s="1"/>
  <c r="U33" i="4"/>
  <c r="U34" i="17" s="1"/>
  <c r="U34" i="4"/>
  <c r="U35" i="17" s="1"/>
  <c r="U35" i="4"/>
  <c r="U36" i="17" s="1"/>
  <c r="V12" i="4"/>
  <c r="V13" i="17" s="1"/>
  <c r="V13" i="4"/>
  <c r="V14" i="17" s="1"/>
  <c r="V14" i="4"/>
  <c r="V15" i="17" s="1"/>
  <c r="V15" i="4"/>
  <c r="V16" i="17" s="1"/>
  <c r="V16" i="4"/>
  <c r="V17" i="17" s="1"/>
  <c r="V17" i="4"/>
  <c r="V18" i="17" s="1"/>
  <c r="V18" i="4"/>
  <c r="V19" i="17" s="1"/>
  <c r="V19" i="4"/>
  <c r="V20" i="17" s="1"/>
  <c r="V20" i="4"/>
  <c r="V21" i="17" s="1"/>
  <c r="V21" i="4"/>
  <c r="V22" i="17" s="1"/>
  <c r="V22" i="4"/>
  <c r="V23" i="17" s="1"/>
  <c r="V23" i="4"/>
  <c r="V24" i="17" s="1"/>
  <c r="V24" i="4"/>
  <c r="V25" i="17" s="1"/>
  <c r="V25" i="4"/>
  <c r="V26" i="17" s="1"/>
  <c r="V26" i="4"/>
  <c r="V27" i="17" s="1"/>
  <c r="V27" i="4"/>
  <c r="V28" i="17" s="1"/>
  <c r="V28" i="4"/>
  <c r="V29" i="17" s="1"/>
  <c r="V29" i="4"/>
  <c r="V30" i="17" s="1"/>
  <c r="V30" i="4"/>
  <c r="V31" i="17" s="1"/>
  <c r="V31" i="4"/>
  <c r="V32" i="17" s="1"/>
  <c r="V32" i="4"/>
  <c r="V33" i="17" s="1"/>
  <c r="V33" i="4"/>
  <c r="V34" i="17" s="1"/>
  <c r="V34" i="4"/>
  <c r="V35" i="17" s="1"/>
  <c r="V35" i="4"/>
  <c r="V36" i="17" s="1"/>
  <c r="V11" i="4"/>
  <c r="V12" i="17" s="1"/>
  <c r="U11" i="4"/>
  <c r="U12" i="17" s="1"/>
  <c r="T11" i="4"/>
  <c r="T12" i="17" s="1"/>
  <c r="S11" i="4"/>
  <c r="S12" i="17" s="1"/>
  <c r="R11" i="4"/>
  <c r="R12" i="17" s="1"/>
  <c r="Q11" i="4"/>
  <c r="Q12" i="17" s="1"/>
  <c r="P11" i="4"/>
  <c r="P12" i="17" s="1"/>
  <c r="O11" i="4"/>
  <c r="O12" i="17" s="1"/>
  <c r="N11" i="4"/>
  <c r="N12" i="17" s="1"/>
  <c r="M11" i="4"/>
  <c r="M12" i="17" s="1"/>
  <c r="L11" i="4"/>
  <c r="L12" i="17" s="1"/>
  <c r="K11" i="4"/>
  <c r="K12" i="17" s="1"/>
  <c r="J11" i="4"/>
  <c r="J12" i="17" s="1"/>
  <c r="I11" i="4"/>
  <c r="I12" i="17" s="1"/>
  <c r="H11" i="4"/>
  <c r="H12" i="17" s="1"/>
  <c r="G11" i="4"/>
  <c r="G12" i="17" s="1"/>
  <c r="F11" i="4"/>
  <c r="F12" i="17" s="1"/>
  <c r="E11" i="4"/>
  <c r="E12" i="17" s="1"/>
  <c r="D11" i="4"/>
  <c r="D12" i="17" s="1"/>
  <c r="C11" i="4"/>
  <c r="C12" i="17" s="1"/>
  <c r="B11" i="4"/>
  <c r="B12" i="17" s="1"/>
  <c r="Q36" i="21"/>
  <c r="A95" i="21"/>
  <c r="T45" i="34"/>
  <c r="T46" i="34"/>
  <c r="T47" i="34"/>
  <c r="T48" i="34"/>
  <c r="T49" i="34"/>
  <c r="T50" i="34"/>
  <c r="T51" i="34"/>
  <c r="T52" i="34"/>
  <c r="T53" i="34"/>
  <c r="T54" i="34"/>
  <c r="T55" i="34"/>
  <c r="T56" i="34"/>
  <c r="T57" i="34"/>
  <c r="T58" i="34"/>
  <c r="T59" i="34"/>
  <c r="T60" i="34"/>
  <c r="T61" i="34"/>
  <c r="T62" i="34"/>
  <c r="T63" i="34"/>
  <c r="T64" i="34"/>
  <c r="T65" i="34"/>
  <c r="T66" i="34"/>
  <c r="T67" i="34"/>
  <c r="T68" i="34"/>
  <c r="V45" i="34"/>
  <c r="V46" i="34"/>
  <c r="V47" i="34"/>
  <c r="V48" i="34"/>
  <c r="V49" i="34"/>
  <c r="V50" i="34"/>
  <c r="V51" i="34"/>
  <c r="V52" i="34"/>
  <c r="V53" i="34"/>
  <c r="V54" i="34"/>
  <c r="V55" i="34"/>
  <c r="V56" i="34"/>
  <c r="V57" i="34"/>
  <c r="V58" i="34"/>
  <c r="V59" i="34"/>
  <c r="V60" i="34"/>
  <c r="V61" i="34"/>
  <c r="V62" i="34"/>
  <c r="V63" i="34"/>
  <c r="V64" i="34"/>
  <c r="V65" i="34"/>
  <c r="V66" i="34"/>
  <c r="V67" i="34"/>
  <c r="V68" i="34"/>
  <c r="V40" i="34"/>
  <c r="U68" i="34"/>
  <c r="U45" i="34"/>
  <c r="U46" i="34"/>
  <c r="U47" i="34"/>
  <c r="U48" i="34"/>
  <c r="U49" i="34"/>
  <c r="U50" i="34"/>
  <c r="U51" i="34"/>
  <c r="U52" i="34"/>
  <c r="U53" i="34"/>
  <c r="U54" i="34"/>
  <c r="U55" i="34"/>
  <c r="U56" i="34"/>
  <c r="U57" i="34"/>
  <c r="U58" i="34"/>
  <c r="U59" i="34"/>
  <c r="U60" i="34"/>
  <c r="U61" i="34"/>
  <c r="U62" i="34"/>
  <c r="U63" i="34"/>
  <c r="U64" i="34"/>
  <c r="U65" i="34"/>
  <c r="U66" i="34"/>
  <c r="U67" i="34"/>
  <c r="S45" i="34"/>
  <c r="S46" i="34"/>
  <c r="S47" i="34"/>
  <c r="S48" i="34"/>
  <c r="S49" i="34"/>
  <c r="S50" i="34"/>
  <c r="S51" i="34"/>
  <c r="S52" i="34"/>
  <c r="S53" i="34"/>
  <c r="S54" i="34"/>
  <c r="S55" i="34"/>
  <c r="S56" i="34"/>
  <c r="S57" i="34"/>
  <c r="S58" i="34"/>
  <c r="S59" i="34"/>
  <c r="S60" i="34"/>
  <c r="S61" i="34"/>
  <c r="S62" i="34"/>
  <c r="S63" i="34"/>
  <c r="S64" i="34"/>
  <c r="S65" i="34"/>
  <c r="S66" i="34"/>
  <c r="S67" i="34"/>
  <c r="S68" i="34"/>
  <c r="R45" i="34"/>
  <c r="R46" i="34"/>
  <c r="R47" i="34"/>
  <c r="R48" i="34"/>
  <c r="R49" i="34"/>
  <c r="R50" i="34"/>
  <c r="R51" i="34"/>
  <c r="R52" i="34"/>
  <c r="R53" i="34"/>
  <c r="R54" i="34"/>
  <c r="R55" i="34"/>
  <c r="R56" i="34"/>
  <c r="R57" i="34"/>
  <c r="R58" i="34"/>
  <c r="R59" i="34"/>
  <c r="R60" i="34"/>
  <c r="R61" i="34"/>
  <c r="R62" i="34"/>
  <c r="R63" i="34"/>
  <c r="R64" i="34"/>
  <c r="R65" i="34"/>
  <c r="R66" i="34"/>
  <c r="R67" i="34"/>
  <c r="R68" i="34"/>
  <c r="Q45" i="34"/>
  <c r="Q46" i="34"/>
  <c r="Q47" i="34"/>
  <c r="Q48" i="34"/>
  <c r="Q49" i="34"/>
  <c r="Q50" i="34"/>
  <c r="Q51" i="34"/>
  <c r="Q52" i="34"/>
  <c r="Q53" i="34"/>
  <c r="Q54" i="34"/>
  <c r="Q55" i="34"/>
  <c r="Q56" i="34"/>
  <c r="Q57" i="34"/>
  <c r="Q58" i="34"/>
  <c r="Q59" i="34"/>
  <c r="Q60" i="34"/>
  <c r="Q61" i="34"/>
  <c r="Q62" i="34"/>
  <c r="Q63" i="34"/>
  <c r="Q64" i="34"/>
  <c r="Q65" i="34"/>
  <c r="Q66" i="34"/>
  <c r="Q67" i="34"/>
  <c r="Q68" i="34"/>
  <c r="P45" i="34"/>
  <c r="P46" i="34"/>
  <c r="P47" i="34"/>
  <c r="P48" i="34"/>
  <c r="P49" i="34"/>
  <c r="P50" i="34"/>
  <c r="P51" i="34"/>
  <c r="P52" i="34"/>
  <c r="P53" i="34"/>
  <c r="P54" i="34"/>
  <c r="P55" i="34"/>
  <c r="P56" i="34"/>
  <c r="P57" i="34"/>
  <c r="P58" i="34"/>
  <c r="P59" i="34"/>
  <c r="P60" i="34"/>
  <c r="P61" i="34"/>
  <c r="P62" i="34"/>
  <c r="P63" i="34"/>
  <c r="P64" i="34"/>
  <c r="P65" i="34"/>
  <c r="P66" i="34"/>
  <c r="P67" i="34"/>
  <c r="P68" i="34"/>
  <c r="O45" i="34"/>
  <c r="O46" i="34"/>
  <c r="O47" i="34"/>
  <c r="O48" i="34"/>
  <c r="O49" i="34"/>
  <c r="O50" i="34"/>
  <c r="O51" i="34"/>
  <c r="O52" i="34"/>
  <c r="O53" i="34"/>
  <c r="O54" i="34"/>
  <c r="O55" i="34"/>
  <c r="O56" i="34"/>
  <c r="O57" i="34"/>
  <c r="O58" i="34"/>
  <c r="O59" i="34"/>
  <c r="O60" i="34"/>
  <c r="O61" i="34"/>
  <c r="O62" i="34"/>
  <c r="O63" i="34"/>
  <c r="O64" i="34"/>
  <c r="O65" i="34"/>
  <c r="O66" i="34"/>
  <c r="O67" i="34"/>
  <c r="O68" i="34"/>
  <c r="N45" i="34"/>
  <c r="N46" i="34"/>
  <c r="N47" i="34"/>
  <c r="N48" i="34"/>
  <c r="N49" i="34"/>
  <c r="N50" i="34"/>
  <c r="N51" i="34"/>
  <c r="N52" i="34"/>
  <c r="N53" i="34"/>
  <c r="N54" i="34"/>
  <c r="N55" i="34"/>
  <c r="N56" i="34"/>
  <c r="N57" i="34"/>
  <c r="N58" i="34"/>
  <c r="N59" i="34"/>
  <c r="N60" i="34"/>
  <c r="N61" i="34"/>
  <c r="N62" i="34"/>
  <c r="N63" i="34"/>
  <c r="N64" i="34"/>
  <c r="N65" i="34"/>
  <c r="N66" i="34"/>
  <c r="N67" i="34"/>
  <c r="N68" i="34"/>
  <c r="M45" i="34"/>
  <c r="M46" i="34"/>
  <c r="M47" i="34"/>
  <c r="M48" i="34"/>
  <c r="M49" i="34"/>
  <c r="M50" i="34"/>
  <c r="M51" i="34"/>
  <c r="M52" i="34"/>
  <c r="M53" i="34"/>
  <c r="M54" i="34"/>
  <c r="M55" i="34"/>
  <c r="M56" i="34"/>
  <c r="M57" i="34"/>
  <c r="M58" i="34"/>
  <c r="M59" i="34"/>
  <c r="M60" i="34"/>
  <c r="M61" i="34"/>
  <c r="M62" i="34"/>
  <c r="M63" i="34"/>
  <c r="M64" i="34"/>
  <c r="M65" i="34"/>
  <c r="M66" i="34"/>
  <c r="M67" i="34"/>
  <c r="M68" i="34"/>
  <c r="L45" i="34"/>
  <c r="L46" i="34"/>
  <c r="L47" i="34"/>
  <c r="L48" i="34"/>
  <c r="L49" i="34"/>
  <c r="L50" i="34"/>
  <c r="L51" i="34"/>
  <c r="L52" i="34"/>
  <c r="L53" i="34"/>
  <c r="L54" i="34"/>
  <c r="L55" i="34"/>
  <c r="L56" i="34"/>
  <c r="L57" i="34"/>
  <c r="L58" i="34"/>
  <c r="L59" i="34"/>
  <c r="L60" i="34"/>
  <c r="L61" i="34"/>
  <c r="L62" i="34"/>
  <c r="L63" i="34"/>
  <c r="L64" i="34"/>
  <c r="L65" i="34"/>
  <c r="L66" i="34"/>
  <c r="L67" i="34"/>
  <c r="L68" i="34"/>
  <c r="K45" i="34"/>
  <c r="K46" i="34"/>
  <c r="K47" i="34"/>
  <c r="K48" i="34"/>
  <c r="K49" i="34"/>
  <c r="K50" i="34"/>
  <c r="K51" i="34"/>
  <c r="K52" i="34"/>
  <c r="K53" i="34"/>
  <c r="K54" i="34"/>
  <c r="K55" i="34"/>
  <c r="K56" i="34"/>
  <c r="K57" i="34"/>
  <c r="K58" i="34"/>
  <c r="K59" i="34"/>
  <c r="K60" i="34"/>
  <c r="K61" i="34"/>
  <c r="K62" i="34"/>
  <c r="K63" i="34"/>
  <c r="K64" i="34"/>
  <c r="K65" i="34"/>
  <c r="K66" i="34"/>
  <c r="K67" i="34"/>
  <c r="K68" i="34"/>
  <c r="J45" i="34"/>
  <c r="J46" i="34"/>
  <c r="J47" i="34"/>
  <c r="J48" i="34"/>
  <c r="J49" i="34"/>
  <c r="J50" i="34"/>
  <c r="J51" i="34"/>
  <c r="J52" i="34"/>
  <c r="J53" i="34"/>
  <c r="J54" i="34"/>
  <c r="J55" i="34"/>
  <c r="J56" i="34"/>
  <c r="J57" i="34"/>
  <c r="J58" i="34"/>
  <c r="J59" i="34"/>
  <c r="J60" i="34"/>
  <c r="J61" i="34"/>
  <c r="J62" i="34"/>
  <c r="J63" i="34"/>
  <c r="J64" i="34"/>
  <c r="J65" i="34"/>
  <c r="J66" i="34"/>
  <c r="J67" i="34"/>
  <c r="J68" i="34"/>
  <c r="I45" i="34"/>
  <c r="I46" i="34"/>
  <c r="I47" i="34"/>
  <c r="I48" i="34"/>
  <c r="I49" i="34"/>
  <c r="I50" i="34"/>
  <c r="I51" i="34"/>
  <c r="I52" i="34"/>
  <c r="I53" i="34"/>
  <c r="I54" i="34"/>
  <c r="I55" i="34"/>
  <c r="I56" i="34"/>
  <c r="I57" i="34"/>
  <c r="I58" i="34"/>
  <c r="I59" i="34"/>
  <c r="I60" i="34"/>
  <c r="I61" i="34"/>
  <c r="I62" i="34"/>
  <c r="I63" i="34"/>
  <c r="I64" i="34"/>
  <c r="I65" i="34"/>
  <c r="I66" i="34"/>
  <c r="I67" i="34"/>
  <c r="I68" i="34"/>
  <c r="H45" i="34"/>
  <c r="H46" i="34"/>
  <c r="H47" i="34"/>
  <c r="H48" i="34"/>
  <c r="H49" i="34"/>
  <c r="H50" i="34"/>
  <c r="H51" i="34"/>
  <c r="H52" i="34"/>
  <c r="H53" i="34"/>
  <c r="H54" i="34"/>
  <c r="H55" i="34"/>
  <c r="H56" i="34"/>
  <c r="H57" i="34"/>
  <c r="H58" i="34"/>
  <c r="H59" i="34"/>
  <c r="H60" i="34"/>
  <c r="H61" i="34"/>
  <c r="H62" i="34"/>
  <c r="H63" i="34"/>
  <c r="H64" i="34"/>
  <c r="H65" i="34"/>
  <c r="H66" i="34"/>
  <c r="H67" i="34"/>
  <c r="H68" i="34"/>
  <c r="G45" i="34"/>
  <c r="G46" i="34"/>
  <c r="G47" i="34"/>
  <c r="G48" i="34"/>
  <c r="G49" i="34"/>
  <c r="G50" i="34"/>
  <c r="G51" i="34"/>
  <c r="G52" i="34"/>
  <c r="G53" i="34"/>
  <c r="G54" i="34"/>
  <c r="G55" i="34"/>
  <c r="G56" i="34"/>
  <c r="G57" i="34"/>
  <c r="G58" i="34"/>
  <c r="G59" i="34"/>
  <c r="G60" i="34"/>
  <c r="G61" i="34"/>
  <c r="G62" i="34"/>
  <c r="G63" i="34"/>
  <c r="G64" i="34"/>
  <c r="G65" i="34"/>
  <c r="G66" i="34"/>
  <c r="G67" i="34"/>
  <c r="G68" i="34"/>
  <c r="F45" i="34"/>
  <c r="F46" i="34"/>
  <c r="F47" i="34"/>
  <c r="F48" i="34"/>
  <c r="F49" i="34"/>
  <c r="F50" i="34"/>
  <c r="F51" i="34"/>
  <c r="F52" i="34"/>
  <c r="F53" i="34"/>
  <c r="F54" i="34"/>
  <c r="F55" i="34"/>
  <c r="F56" i="34"/>
  <c r="F57" i="34"/>
  <c r="F58" i="34"/>
  <c r="F59" i="34"/>
  <c r="F60" i="34"/>
  <c r="F61" i="34"/>
  <c r="F62" i="34"/>
  <c r="F63" i="34"/>
  <c r="F64" i="34"/>
  <c r="F65" i="34"/>
  <c r="F66" i="34"/>
  <c r="F67" i="34"/>
  <c r="F68" i="34"/>
  <c r="E45" i="34"/>
  <c r="E46" i="34"/>
  <c r="E47" i="34"/>
  <c r="E48" i="34"/>
  <c r="E49" i="34"/>
  <c r="E50" i="34"/>
  <c r="E51" i="34"/>
  <c r="E52" i="34"/>
  <c r="E53" i="34"/>
  <c r="E54" i="34"/>
  <c r="E55" i="34"/>
  <c r="E56" i="34"/>
  <c r="E57" i="34"/>
  <c r="E58" i="34"/>
  <c r="E59" i="34"/>
  <c r="E60" i="34"/>
  <c r="E61" i="34"/>
  <c r="E62" i="34"/>
  <c r="E63" i="34"/>
  <c r="E64" i="34"/>
  <c r="E65" i="34"/>
  <c r="E66" i="34"/>
  <c r="E67" i="34"/>
  <c r="E68" i="34"/>
  <c r="D45" i="34"/>
  <c r="D46" i="34"/>
  <c r="D47" i="34"/>
  <c r="D48" i="34"/>
  <c r="D49" i="34"/>
  <c r="D50" i="34"/>
  <c r="D51" i="34"/>
  <c r="D52" i="34"/>
  <c r="D53" i="34"/>
  <c r="D54" i="34"/>
  <c r="D55" i="34"/>
  <c r="D56" i="34"/>
  <c r="D57" i="34"/>
  <c r="D58" i="34"/>
  <c r="D59" i="34"/>
  <c r="D60" i="34"/>
  <c r="D61" i="34"/>
  <c r="D62" i="34"/>
  <c r="D63" i="34"/>
  <c r="D64" i="34"/>
  <c r="D65" i="34"/>
  <c r="D66" i="34"/>
  <c r="D67" i="34"/>
  <c r="D68" i="34"/>
  <c r="C45" i="34"/>
  <c r="C46" i="34"/>
  <c r="C47" i="34"/>
  <c r="C48" i="34"/>
  <c r="C49" i="34"/>
  <c r="C50" i="34"/>
  <c r="C51" i="34"/>
  <c r="C52" i="34"/>
  <c r="C53" i="34"/>
  <c r="C54" i="34"/>
  <c r="C55" i="34"/>
  <c r="C56" i="34"/>
  <c r="C57" i="34"/>
  <c r="C58" i="34"/>
  <c r="C59" i="34"/>
  <c r="C60" i="34"/>
  <c r="C61" i="34"/>
  <c r="C62" i="34"/>
  <c r="C63" i="34"/>
  <c r="C64" i="34"/>
  <c r="C65" i="34"/>
  <c r="C66" i="34"/>
  <c r="C67" i="34"/>
  <c r="C68" i="34"/>
  <c r="V44" i="34"/>
  <c r="U44" i="34"/>
  <c r="T44" i="34"/>
  <c r="S44" i="34"/>
  <c r="R44" i="34"/>
  <c r="Q44" i="34"/>
  <c r="P44" i="34"/>
  <c r="O44" i="34"/>
  <c r="N44" i="34"/>
  <c r="M44" i="34"/>
  <c r="L44" i="34"/>
  <c r="K44" i="34"/>
  <c r="J44" i="34"/>
  <c r="I44" i="34"/>
  <c r="H44" i="34"/>
  <c r="G44" i="34"/>
  <c r="F44" i="34"/>
  <c r="E44" i="34"/>
  <c r="D44" i="34"/>
  <c r="C44" i="34"/>
  <c r="V37" i="23"/>
  <c r="V43" i="23"/>
  <c r="V44" i="23"/>
  <c r="V45" i="23"/>
  <c r="V47" i="23"/>
  <c r="V16" i="23" s="1"/>
  <c r="V45" i="21" s="1"/>
  <c r="V48" i="23"/>
  <c r="V49" i="23"/>
  <c r="V51" i="23"/>
  <c r="V52" i="23"/>
  <c r="V21" i="23" s="1"/>
  <c r="V50" i="21" s="1"/>
  <c r="V53" i="23"/>
  <c r="V55" i="23"/>
  <c r="V56" i="23"/>
  <c r="V57" i="23"/>
  <c r="V26" i="23" s="1"/>
  <c r="V55" i="21" s="1"/>
  <c r="V59" i="23"/>
  <c r="V60" i="23"/>
  <c r="V61" i="23"/>
  <c r="V63" i="23"/>
  <c r="V32" i="23" s="1"/>
  <c r="V61" i="21" s="1"/>
  <c r="V64" i="23"/>
  <c r="V65" i="23"/>
  <c r="U43" i="23"/>
  <c r="U44" i="23"/>
  <c r="U45" i="23"/>
  <c r="U47" i="23"/>
  <c r="U48" i="23"/>
  <c r="U49" i="23"/>
  <c r="U51" i="23"/>
  <c r="U52" i="23"/>
  <c r="U53" i="23"/>
  <c r="U55" i="23"/>
  <c r="U56" i="23"/>
  <c r="U57" i="23"/>
  <c r="U59" i="23"/>
  <c r="U60" i="23"/>
  <c r="U61" i="23"/>
  <c r="U63" i="23"/>
  <c r="U64" i="23"/>
  <c r="U65" i="23"/>
  <c r="T43" i="23"/>
  <c r="T44" i="23"/>
  <c r="T45" i="23"/>
  <c r="T47" i="23"/>
  <c r="T48" i="23"/>
  <c r="T49" i="23"/>
  <c r="T51" i="23"/>
  <c r="T52" i="23"/>
  <c r="T53" i="23"/>
  <c r="T55" i="23"/>
  <c r="T56" i="23"/>
  <c r="T57" i="23"/>
  <c r="T59" i="23"/>
  <c r="T60" i="23"/>
  <c r="T61" i="23"/>
  <c r="T63" i="23"/>
  <c r="T64" i="23"/>
  <c r="T65" i="23"/>
  <c r="S43" i="23"/>
  <c r="S44" i="23"/>
  <c r="S45" i="23"/>
  <c r="S47" i="23"/>
  <c r="S48" i="23"/>
  <c r="S49" i="23"/>
  <c r="S51" i="23"/>
  <c r="S52" i="23"/>
  <c r="S53" i="23"/>
  <c r="S55" i="23"/>
  <c r="S56" i="23"/>
  <c r="S57" i="23"/>
  <c r="S59" i="23"/>
  <c r="S60" i="23"/>
  <c r="S61" i="23"/>
  <c r="S63" i="23"/>
  <c r="S64" i="23"/>
  <c r="S65" i="23"/>
  <c r="R43" i="23"/>
  <c r="R44" i="23"/>
  <c r="R45" i="23"/>
  <c r="R47" i="23"/>
  <c r="R48" i="23"/>
  <c r="R49" i="23"/>
  <c r="R51" i="23"/>
  <c r="R52" i="23"/>
  <c r="R53" i="23"/>
  <c r="R55" i="23"/>
  <c r="R56" i="23"/>
  <c r="R57" i="23"/>
  <c r="R59" i="23"/>
  <c r="R60" i="23"/>
  <c r="R61" i="23"/>
  <c r="R63" i="23"/>
  <c r="R64" i="23"/>
  <c r="R65" i="23"/>
  <c r="Q43" i="23"/>
  <c r="Q44" i="23"/>
  <c r="Q45" i="23"/>
  <c r="Q47" i="23"/>
  <c r="Q48" i="23"/>
  <c r="Q49" i="23"/>
  <c r="Q51" i="23"/>
  <c r="Q52" i="23"/>
  <c r="Q53" i="23"/>
  <c r="Q55" i="23"/>
  <c r="Q56" i="23"/>
  <c r="Q57" i="23"/>
  <c r="Q59" i="23"/>
  <c r="Q60" i="23"/>
  <c r="Q61" i="23"/>
  <c r="Q63" i="23"/>
  <c r="Q64" i="23"/>
  <c r="Q65" i="23"/>
  <c r="P43" i="23"/>
  <c r="P44" i="23"/>
  <c r="P45" i="23"/>
  <c r="P47" i="23"/>
  <c r="P48" i="23"/>
  <c r="P49" i="23"/>
  <c r="P51" i="23"/>
  <c r="P52" i="23"/>
  <c r="P53" i="23"/>
  <c r="P55" i="23"/>
  <c r="P56" i="23"/>
  <c r="P57" i="23"/>
  <c r="P59" i="23"/>
  <c r="P60" i="23"/>
  <c r="P61" i="23"/>
  <c r="P63" i="23"/>
  <c r="P64" i="23"/>
  <c r="P65" i="23"/>
  <c r="O43" i="23"/>
  <c r="O44" i="23"/>
  <c r="O45" i="23"/>
  <c r="O47" i="23"/>
  <c r="O48" i="23"/>
  <c r="O49" i="23"/>
  <c r="O51" i="23"/>
  <c r="O52" i="23"/>
  <c r="O53" i="23"/>
  <c r="O55" i="23"/>
  <c r="O56" i="23"/>
  <c r="O57" i="23"/>
  <c r="O59" i="23"/>
  <c r="O60" i="23"/>
  <c r="O61" i="23"/>
  <c r="O63" i="23"/>
  <c r="O64" i="23"/>
  <c r="O65" i="23"/>
  <c r="N43" i="23"/>
  <c r="N44" i="23"/>
  <c r="N45" i="23"/>
  <c r="N47" i="23"/>
  <c r="N48" i="23"/>
  <c r="N49" i="23"/>
  <c r="N51" i="23"/>
  <c r="N52" i="23"/>
  <c r="N53" i="23"/>
  <c r="N55" i="23"/>
  <c r="N56" i="23"/>
  <c r="N57" i="23"/>
  <c r="N59" i="23"/>
  <c r="N60" i="23"/>
  <c r="N61" i="23"/>
  <c r="N63" i="23"/>
  <c r="N64" i="23"/>
  <c r="N65" i="23"/>
  <c r="M43" i="23"/>
  <c r="M44" i="23"/>
  <c r="M45" i="23"/>
  <c r="M47" i="23"/>
  <c r="M48" i="23"/>
  <c r="M49" i="23"/>
  <c r="M51" i="23"/>
  <c r="M52" i="23"/>
  <c r="M53" i="23"/>
  <c r="M55" i="23"/>
  <c r="M56" i="23"/>
  <c r="M57" i="23"/>
  <c r="M59" i="23"/>
  <c r="M60" i="23"/>
  <c r="M61" i="23"/>
  <c r="M63" i="23"/>
  <c r="M64" i="23"/>
  <c r="M65" i="23"/>
  <c r="L43" i="23"/>
  <c r="L44" i="23"/>
  <c r="L45" i="23"/>
  <c r="L47" i="23"/>
  <c r="L48" i="23"/>
  <c r="L49" i="23"/>
  <c r="L51" i="23"/>
  <c r="L52" i="23"/>
  <c r="L53" i="23"/>
  <c r="L55" i="23"/>
  <c r="L56" i="23"/>
  <c r="L57" i="23"/>
  <c r="L59" i="23"/>
  <c r="L60" i="23"/>
  <c r="L61" i="23"/>
  <c r="L63" i="23"/>
  <c r="L64" i="23"/>
  <c r="L65" i="23"/>
  <c r="K43" i="23"/>
  <c r="K44" i="23"/>
  <c r="K45" i="23"/>
  <c r="K47" i="23"/>
  <c r="K48" i="23"/>
  <c r="K49" i="23"/>
  <c r="K51" i="23"/>
  <c r="K52" i="23"/>
  <c r="K53" i="23"/>
  <c r="K55" i="23"/>
  <c r="K56" i="23"/>
  <c r="K57" i="23"/>
  <c r="K59" i="23"/>
  <c r="K60" i="23"/>
  <c r="K61" i="23"/>
  <c r="K63" i="23"/>
  <c r="K64" i="23"/>
  <c r="K65" i="23"/>
  <c r="J43" i="23"/>
  <c r="J44" i="23"/>
  <c r="J45" i="23"/>
  <c r="J47" i="23"/>
  <c r="J48" i="23"/>
  <c r="J49" i="23"/>
  <c r="J50" i="23"/>
  <c r="J51" i="23"/>
  <c r="J52" i="23"/>
  <c r="J53" i="23"/>
  <c r="J54" i="23"/>
  <c r="J55" i="23"/>
  <c r="J56" i="23"/>
  <c r="J57" i="23"/>
  <c r="J58" i="23"/>
  <c r="J59" i="23"/>
  <c r="J60" i="23"/>
  <c r="J61" i="23"/>
  <c r="J62" i="23"/>
  <c r="J63" i="23"/>
  <c r="J64" i="23"/>
  <c r="J65" i="23"/>
  <c r="J66" i="23"/>
  <c r="I43" i="23"/>
  <c r="I44" i="23"/>
  <c r="I45" i="23"/>
  <c r="I46" i="23"/>
  <c r="I47" i="23"/>
  <c r="I48" i="23"/>
  <c r="I49" i="23"/>
  <c r="I50" i="23"/>
  <c r="I51" i="23"/>
  <c r="I52" i="23"/>
  <c r="I53" i="23"/>
  <c r="I54" i="23"/>
  <c r="I55" i="23"/>
  <c r="I56" i="23"/>
  <c r="I57" i="23"/>
  <c r="I58" i="23"/>
  <c r="I59" i="23"/>
  <c r="I60" i="23"/>
  <c r="I61" i="23"/>
  <c r="I62" i="23"/>
  <c r="I63" i="23"/>
  <c r="I64" i="23"/>
  <c r="I65" i="23"/>
  <c r="I66" i="23"/>
  <c r="H43" i="23"/>
  <c r="H44" i="23"/>
  <c r="H45" i="23"/>
  <c r="H46" i="23"/>
  <c r="H47" i="23"/>
  <c r="H48" i="23"/>
  <c r="H49" i="23"/>
  <c r="H50" i="23"/>
  <c r="H51" i="23"/>
  <c r="H52" i="23"/>
  <c r="H53" i="23"/>
  <c r="H54" i="23"/>
  <c r="H55" i="23"/>
  <c r="H56" i="23"/>
  <c r="H57" i="23"/>
  <c r="H58" i="23"/>
  <c r="H59" i="23"/>
  <c r="H60" i="23"/>
  <c r="H61" i="23"/>
  <c r="H62" i="23"/>
  <c r="H63" i="23"/>
  <c r="H64" i="23"/>
  <c r="H65" i="23"/>
  <c r="H66" i="23"/>
  <c r="G43" i="23"/>
  <c r="G44" i="23"/>
  <c r="G45" i="23"/>
  <c r="G46" i="23"/>
  <c r="G47" i="23"/>
  <c r="G48" i="23"/>
  <c r="G49" i="23"/>
  <c r="G50" i="23"/>
  <c r="G51" i="23"/>
  <c r="G52" i="23"/>
  <c r="G53" i="23"/>
  <c r="G54" i="23"/>
  <c r="G55" i="23"/>
  <c r="G56" i="23"/>
  <c r="G57" i="23"/>
  <c r="G58" i="23"/>
  <c r="G59" i="23"/>
  <c r="G60" i="23"/>
  <c r="G61" i="23"/>
  <c r="G62" i="23"/>
  <c r="G63" i="23"/>
  <c r="G64" i="23"/>
  <c r="G65" i="23"/>
  <c r="G66" i="23"/>
  <c r="F43" i="23"/>
  <c r="F44" i="23"/>
  <c r="F45" i="23"/>
  <c r="F46" i="23"/>
  <c r="F47" i="23"/>
  <c r="F48" i="23"/>
  <c r="F49" i="23"/>
  <c r="F50" i="23"/>
  <c r="F51" i="23"/>
  <c r="F52" i="23"/>
  <c r="F53" i="23"/>
  <c r="F54" i="23"/>
  <c r="F55" i="23"/>
  <c r="F56" i="23"/>
  <c r="F57" i="23"/>
  <c r="F58" i="23"/>
  <c r="F59" i="23"/>
  <c r="F60" i="23"/>
  <c r="F61" i="23"/>
  <c r="F62" i="23"/>
  <c r="F63" i="23"/>
  <c r="F64" i="23"/>
  <c r="F65" i="23"/>
  <c r="F66" i="23"/>
  <c r="E43" i="23"/>
  <c r="E44" i="23"/>
  <c r="E45" i="23"/>
  <c r="E46" i="23"/>
  <c r="E47" i="23"/>
  <c r="E48" i="23"/>
  <c r="E49" i="23"/>
  <c r="E50" i="23"/>
  <c r="E51" i="23"/>
  <c r="E52" i="23"/>
  <c r="E53" i="23"/>
  <c r="E54" i="23"/>
  <c r="E55" i="23"/>
  <c r="E56" i="23"/>
  <c r="E57" i="23"/>
  <c r="E58" i="23"/>
  <c r="E59" i="23"/>
  <c r="E60" i="23"/>
  <c r="E61" i="23"/>
  <c r="E62" i="23"/>
  <c r="E63" i="23"/>
  <c r="E64" i="23"/>
  <c r="E65" i="23"/>
  <c r="E66" i="23"/>
  <c r="D43" i="23"/>
  <c r="D44" i="23"/>
  <c r="D45" i="23"/>
  <c r="D46" i="23"/>
  <c r="D47" i="23"/>
  <c r="D48" i="23"/>
  <c r="D49" i="23"/>
  <c r="D50" i="23"/>
  <c r="D51" i="23"/>
  <c r="D52" i="23"/>
  <c r="D53" i="23"/>
  <c r="D54" i="23"/>
  <c r="D55" i="23"/>
  <c r="D56" i="23"/>
  <c r="D57" i="23"/>
  <c r="D58" i="23"/>
  <c r="D59" i="23"/>
  <c r="D60" i="23"/>
  <c r="D61" i="23"/>
  <c r="D62" i="23"/>
  <c r="D63" i="23"/>
  <c r="D64" i="23"/>
  <c r="D65" i="23"/>
  <c r="D66" i="23"/>
  <c r="C43" i="23"/>
  <c r="C44" i="23"/>
  <c r="C45" i="23"/>
  <c r="C46" i="23"/>
  <c r="C47" i="23"/>
  <c r="C48" i="23"/>
  <c r="C49" i="23"/>
  <c r="C50" i="23"/>
  <c r="C51" i="23"/>
  <c r="C52" i="23"/>
  <c r="C53" i="23"/>
  <c r="C54" i="23"/>
  <c r="C55" i="23"/>
  <c r="C56" i="23"/>
  <c r="C57" i="23"/>
  <c r="C58" i="23"/>
  <c r="C59" i="23"/>
  <c r="C60" i="23"/>
  <c r="C61" i="23"/>
  <c r="C62" i="23"/>
  <c r="C63" i="23"/>
  <c r="C64" i="23"/>
  <c r="C65" i="23"/>
  <c r="C66" i="23"/>
  <c r="V42" i="23"/>
  <c r="V11" i="23" s="1"/>
  <c r="V40" i="21" s="1"/>
  <c r="U42" i="23"/>
  <c r="T42" i="23"/>
  <c r="S42" i="23"/>
  <c r="R42" i="23"/>
  <c r="Q42" i="23"/>
  <c r="P42" i="23"/>
  <c r="O42" i="23"/>
  <c r="N42" i="23"/>
  <c r="M42" i="23"/>
  <c r="L42" i="23"/>
  <c r="K42" i="23"/>
  <c r="J42" i="23"/>
  <c r="I42" i="23"/>
  <c r="H42" i="23"/>
  <c r="G42" i="23"/>
  <c r="F42" i="23"/>
  <c r="E42" i="23"/>
  <c r="D42" i="23"/>
  <c r="C42" i="23"/>
  <c r="C11" i="23" s="1"/>
  <c r="A41" i="23"/>
  <c r="A43" i="26"/>
  <c r="V47" i="26"/>
  <c r="T48" i="26"/>
  <c r="V51" i="26"/>
  <c r="T52" i="26"/>
  <c r="V55" i="26"/>
  <c r="T56" i="26"/>
  <c r="V59" i="26"/>
  <c r="T60" i="26"/>
  <c r="T62" i="26"/>
  <c r="V63" i="26"/>
  <c r="S64" i="26"/>
  <c r="V67" i="26"/>
  <c r="S68" i="26"/>
  <c r="V40" i="26"/>
  <c r="V45" i="26"/>
  <c r="V46" i="26"/>
  <c r="V49" i="26"/>
  <c r="V50" i="26"/>
  <c r="V17" i="26" s="1"/>
  <c r="V74" i="21" s="1"/>
  <c r="V53" i="26"/>
  <c r="V54" i="26"/>
  <c r="V57" i="26"/>
  <c r="V58" i="26"/>
  <c r="V25" i="26" s="1"/>
  <c r="V82" i="21" s="1"/>
  <c r="V61" i="26"/>
  <c r="V62" i="26"/>
  <c r="V65" i="26"/>
  <c r="V66" i="26"/>
  <c r="V33" i="26" s="1"/>
  <c r="V90" i="21" s="1"/>
  <c r="U45" i="26"/>
  <c r="U46" i="26"/>
  <c r="U47" i="26"/>
  <c r="U49" i="26"/>
  <c r="U50" i="26"/>
  <c r="U51" i="26"/>
  <c r="U53" i="26"/>
  <c r="U54" i="26"/>
  <c r="U55" i="26"/>
  <c r="U57" i="26"/>
  <c r="U58" i="26"/>
  <c r="U59" i="26"/>
  <c r="U61" i="26"/>
  <c r="U62" i="26"/>
  <c r="U63" i="26"/>
  <c r="U65" i="26"/>
  <c r="U66" i="26"/>
  <c r="U67" i="26"/>
  <c r="T45" i="26"/>
  <c r="T46" i="26"/>
  <c r="T47" i="26"/>
  <c r="T49" i="26"/>
  <c r="T50" i="26"/>
  <c r="T51" i="26"/>
  <c r="T53" i="26"/>
  <c r="T54" i="26"/>
  <c r="T55" i="26"/>
  <c r="T57" i="26"/>
  <c r="T58" i="26"/>
  <c r="T59" i="26"/>
  <c r="T61" i="26"/>
  <c r="T63" i="26"/>
  <c r="T65" i="26"/>
  <c r="T66" i="26"/>
  <c r="T67" i="26"/>
  <c r="S45" i="26"/>
  <c r="S46" i="26"/>
  <c r="S47" i="26"/>
  <c r="S49" i="26"/>
  <c r="S50" i="26"/>
  <c r="S51" i="26"/>
  <c r="S53" i="26"/>
  <c r="S54" i="26"/>
  <c r="S55" i="26"/>
  <c r="S57" i="26"/>
  <c r="S58" i="26"/>
  <c r="S59" i="26"/>
  <c r="S61" i="26"/>
  <c r="S62" i="26"/>
  <c r="S63" i="26"/>
  <c r="S65" i="26"/>
  <c r="S66" i="26"/>
  <c r="S67" i="26"/>
  <c r="R45" i="26"/>
  <c r="R46" i="26"/>
  <c r="R47" i="26"/>
  <c r="R49" i="26"/>
  <c r="R50" i="26"/>
  <c r="R51" i="26"/>
  <c r="R53" i="26"/>
  <c r="R54" i="26"/>
  <c r="R55" i="26"/>
  <c r="R57" i="26"/>
  <c r="R58" i="26"/>
  <c r="R59" i="26"/>
  <c r="R61" i="26"/>
  <c r="R62" i="26"/>
  <c r="R63" i="26"/>
  <c r="R65" i="26"/>
  <c r="R66" i="26"/>
  <c r="R67" i="26"/>
  <c r="Q45" i="26"/>
  <c r="Q46" i="26"/>
  <c r="Q47" i="26"/>
  <c r="Q49" i="26"/>
  <c r="Q50" i="26"/>
  <c r="Q51" i="26"/>
  <c r="Q53" i="26"/>
  <c r="Q54" i="26"/>
  <c r="Q55" i="26"/>
  <c r="Q57" i="26"/>
  <c r="Q58" i="26"/>
  <c r="Q59" i="26"/>
  <c r="Q61" i="26"/>
  <c r="Q62" i="26"/>
  <c r="Q63" i="26"/>
  <c r="Q65" i="26"/>
  <c r="Q66" i="26"/>
  <c r="Q67" i="26"/>
  <c r="P45" i="26"/>
  <c r="P46" i="26"/>
  <c r="P47" i="26"/>
  <c r="P49" i="26"/>
  <c r="P50" i="26"/>
  <c r="P51" i="26"/>
  <c r="P53" i="26"/>
  <c r="P54" i="26"/>
  <c r="P55" i="26"/>
  <c r="P57" i="26"/>
  <c r="P58" i="26"/>
  <c r="P59" i="26"/>
  <c r="P61" i="26"/>
  <c r="P63" i="26"/>
  <c r="P65" i="26"/>
  <c r="P66" i="26"/>
  <c r="P67" i="26"/>
  <c r="O45" i="26"/>
  <c r="O46" i="26"/>
  <c r="O47" i="26"/>
  <c r="O49" i="26"/>
  <c r="O50" i="26"/>
  <c r="O51" i="26"/>
  <c r="O53" i="26"/>
  <c r="O54" i="26"/>
  <c r="O55" i="26"/>
  <c r="O57" i="26"/>
  <c r="O58" i="26"/>
  <c r="O59" i="26"/>
  <c r="O61" i="26"/>
  <c r="O62" i="26"/>
  <c r="O63" i="26"/>
  <c r="O65" i="26"/>
  <c r="O66" i="26"/>
  <c r="O67" i="26"/>
  <c r="N45" i="26"/>
  <c r="N46" i="26"/>
  <c r="N47" i="26"/>
  <c r="N49" i="26"/>
  <c r="N50" i="26"/>
  <c r="N51" i="26"/>
  <c r="N53" i="26"/>
  <c r="N54" i="26"/>
  <c r="N55" i="26"/>
  <c r="N57" i="26"/>
  <c r="N58" i="26"/>
  <c r="N59" i="26"/>
  <c r="N61" i="26"/>
  <c r="N62" i="26"/>
  <c r="N63" i="26"/>
  <c r="N65" i="26"/>
  <c r="N66" i="26"/>
  <c r="N67" i="26"/>
  <c r="M45" i="26"/>
  <c r="M46" i="26"/>
  <c r="M47" i="26"/>
  <c r="M49" i="26"/>
  <c r="M50" i="26"/>
  <c r="M51" i="26"/>
  <c r="M53" i="26"/>
  <c r="M54" i="26"/>
  <c r="M55" i="26"/>
  <c r="M57" i="26"/>
  <c r="M58" i="26"/>
  <c r="M59" i="26"/>
  <c r="M61" i="26"/>
  <c r="M62" i="26"/>
  <c r="M63" i="26"/>
  <c r="M65" i="26"/>
  <c r="M66" i="26"/>
  <c r="M67" i="26"/>
  <c r="L45" i="26"/>
  <c r="L46" i="26"/>
  <c r="L47" i="26"/>
  <c r="L49" i="26"/>
  <c r="L50" i="26"/>
  <c r="L51" i="26"/>
  <c r="L53" i="26"/>
  <c r="L54" i="26"/>
  <c r="L55" i="26"/>
  <c r="L57" i="26"/>
  <c r="L58" i="26"/>
  <c r="L59" i="26"/>
  <c r="L61" i="26"/>
  <c r="L62" i="26"/>
  <c r="L63" i="26"/>
  <c r="L65" i="26"/>
  <c r="L66" i="26"/>
  <c r="L67" i="26"/>
  <c r="K45" i="26"/>
  <c r="K46" i="26"/>
  <c r="K47" i="26"/>
  <c r="K49" i="26"/>
  <c r="K50" i="26"/>
  <c r="K51" i="26"/>
  <c r="K53" i="26"/>
  <c r="K54" i="26"/>
  <c r="K55" i="26"/>
  <c r="K57" i="26"/>
  <c r="K58" i="26"/>
  <c r="K59" i="26"/>
  <c r="K61" i="26"/>
  <c r="K62" i="26"/>
  <c r="K63" i="26"/>
  <c r="K65" i="26"/>
  <c r="K66" i="26"/>
  <c r="K67" i="26"/>
  <c r="J45" i="26"/>
  <c r="J46" i="26"/>
  <c r="J47" i="26"/>
  <c r="J49" i="26"/>
  <c r="J50" i="26"/>
  <c r="J51" i="26"/>
  <c r="J53" i="26"/>
  <c r="J54" i="26"/>
  <c r="J55" i="26"/>
  <c r="J57" i="26"/>
  <c r="J58" i="26"/>
  <c r="J59" i="26"/>
  <c r="J61" i="26"/>
  <c r="J62" i="26"/>
  <c r="J63" i="26"/>
  <c r="J65" i="26"/>
  <c r="J66" i="26"/>
  <c r="J67" i="26"/>
  <c r="I45" i="26"/>
  <c r="I46" i="26"/>
  <c r="I47" i="26"/>
  <c r="I49" i="26"/>
  <c r="I50" i="26"/>
  <c r="I51" i="26"/>
  <c r="I53" i="26"/>
  <c r="I54" i="26"/>
  <c r="I55" i="26"/>
  <c r="I57" i="26"/>
  <c r="I58" i="26"/>
  <c r="I59" i="26"/>
  <c r="I61" i="26"/>
  <c r="I62" i="26"/>
  <c r="I63" i="26"/>
  <c r="I65" i="26"/>
  <c r="I66" i="26"/>
  <c r="I67" i="26"/>
  <c r="H45" i="26"/>
  <c r="H46" i="26"/>
  <c r="H47" i="26"/>
  <c r="H49" i="26"/>
  <c r="H50" i="26"/>
  <c r="H51" i="26"/>
  <c r="H53" i="26"/>
  <c r="H54" i="26"/>
  <c r="H55" i="26"/>
  <c r="H57" i="26"/>
  <c r="H58" i="26"/>
  <c r="H59" i="26"/>
  <c r="H61" i="26"/>
  <c r="H62" i="26"/>
  <c r="H63" i="26"/>
  <c r="H65" i="26"/>
  <c r="H66" i="26"/>
  <c r="H67" i="26"/>
  <c r="G45" i="26"/>
  <c r="G46" i="26"/>
  <c r="G47" i="26"/>
  <c r="G49" i="26"/>
  <c r="G50" i="26"/>
  <c r="G51" i="26"/>
  <c r="G53" i="26"/>
  <c r="G54" i="26"/>
  <c r="G55" i="26"/>
  <c r="G57" i="26"/>
  <c r="G58" i="26"/>
  <c r="G59" i="26"/>
  <c r="G61" i="26"/>
  <c r="G62" i="26"/>
  <c r="G63" i="26"/>
  <c r="G65" i="26"/>
  <c r="G66" i="26"/>
  <c r="G67" i="26"/>
  <c r="F45" i="26"/>
  <c r="F46" i="26"/>
  <c r="F47" i="26"/>
  <c r="F49" i="26"/>
  <c r="F50" i="26"/>
  <c r="F51" i="26"/>
  <c r="F53" i="26"/>
  <c r="F54" i="26"/>
  <c r="F55" i="26"/>
  <c r="F57" i="26"/>
  <c r="F58" i="26"/>
  <c r="F59" i="26"/>
  <c r="F61" i="26"/>
  <c r="F62" i="26"/>
  <c r="F63" i="26"/>
  <c r="F65" i="26"/>
  <c r="F66" i="26"/>
  <c r="F67" i="26"/>
  <c r="E45" i="26"/>
  <c r="E46" i="26"/>
  <c r="E47" i="26"/>
  <c r="E49" i="26"/>
  <c r="E50" i="26"/>
  <c r="E51" i="26"/>
  <c r="E53" i="26"/>
  <c r="E54" i="26"/>
  <c r="E55" i="26"/>
  <c r="E57" i="26"/>
  <c r="E58" i="26"/>
  <c r="E59" i="26"/>
  <c r="E61" i="26"/>
  <c r="E62" i="26"/>
  <c r="E63" i="26"/>
  <c r="E65" i="26"/>
  <c r="E66" i="26"/>
  <c r="E67" i="26"/>
  <c r="D45" i="26"/>
  <c r="D46" i="26"/>
  <c r="D47" i="26"/>
  <c r="D49" i="26"/>
  <c r="D50" i="26"/>
  <c r="D51" i="26"/>
  <c r="D53" i="26"/>
  <c r="D54" i="26"/>
  <c r="D55" i="26"/>
  <c r="D57" i="26"/>
  <c r="D58" i="26"/>
  <c r="D59" i="26"/>
  <c r="D61" i="26"/>
  <c r="D62" i="26"/>
  <c r="D63" i="26"/>
  <c r="D65" i="26"/>
  <c r="D66" i="26"/>
  <c r="D67" i="26"/>
  <c r="C45" i="26"/>
  <c r="C46" i="26"/>
  <c r="C47" i="26"/>
  <c r="C49" i="26"/>
  <c r="C50" i="26"/>
  <c r="C51" i="26"/>
  <c r="C53" i="26"/>
  <c r="C54" i="26"/>
  <c r="C55" i="26"/>
  <c r="C57" i="26"/>
  <c r="C58" i="26"/>
  <c r="C59" i="26"/>
  <c r="C61" i="26"/>
  <c r="C62" i="26"/>
  <c r="C63" i="26"/>
  <c r="C65" i="26"/>
  <c r="C66" i="26"/>
  <c r="C67" i="26"/>
  <c r="U44" i="26"/>
  <c r="U12" i="18"/>
  <c r="U13" i="18" s="1"/>
  <c r="U14" i="18" s="1"/>
  <c r="U15" i="18" s="1"/>
  <c r="U16" i="18" s="1"/>
  <c r="U17" i="18" s="1"/>
  <c r="U18" i="18" s="1"/>
  <c r="U19" i="18" s="1"/>
  <c r="U20" i="18" s="1"/>
  <c r="U21" i="18" s="1"/>
  <c r="U22" i="18" s="1"/>
  <c r="U23" i="18" s="1"/>
  <c r="U24" i="18" s="1"/>
  <c r="U25" i="18" s="1"/>
  <c r="U26" i="18" s="1"/>
  <c r="U27" i="18" s="1"/>
  <c r="U28" i="18" s="1"/>
  <c r="U29" i="18" s="1"/>
  <c r="U30" i="18" s="1"/>
  <c r="U31" i="18" s="1"/>
  <c r="U32" i="18" s="1"/>
  <c r="U33" i="18" s="1"/>
  <c r="U34" i="18" s="1"/>
  <c r="U35" i="18" s="1"/>
  <c r="U36" i="18" s="1"/>
  <c r="D36" i="20"/>
  <c r="V35" i="16" l="1"/>
  <c r="V31" i="16"/>
  <c r="V27" i="16"/>
  <c r="V23" i="16"/>
  <c r="V19" i="16"/>
  <c r="V15" i="16"/>
  <c r="U35" i="16"/>
  <c r="U31" i="16"/>
  <c r="U27" i="16"/>
  <c r="U23" i="16"/>
  <c r="U19" i="16"/>
  <c r="U15" i="16"/>
  <c r="T35" i="16"/>
  <c r="T31" i="16"/>
  <c r="T27" i="16"/>
  <c r="T23" i="16"/>
  <c r="T19" i="16"/>
  <c r="T15" i="16"/>
  <c r="S35" i="16"/>
  <c r="O35" i="16"/>
  <c r="K35" i="16"/>
  <c r="R34" i="16"/>
  <c r="N34" i="16"/>
  <c r="J34" i="16"/>
  <c r="Q33" i="16"/>
  <c r="M33" i="16"/>
  <c r="I33" i="16"/>
  <c r="P32" i="16"/>
  <c r="L32" i="16"/>
  <c r="S31" i="16"/>
  <c r="O31" i="16"/>
  <c r="K31" i="16"/>
  <c r="R30" i="16"/>
  <c r="N30" i="16"/>
  <c r="J30" i="16"/>
  <c r="Q29" i="16"/>
  <c r="M29" i="16"/>
  <c r="I29" i="16"/>
  <c r="P28" i="16"/>
  <c r="L28" i="16"/>
  <c r="S27" i="16"/>
  <c r="O27" i="16"/>
  <c r="K27" i="16"/>
  <c r="R26" i="16"/>
  <c r="N26" i="16"/>
  <c r="J26" i="16"/>
  <c r="Q25" i="16"/>
  <c r="M25" i="16"/>
  <c r="I25" i="16"/>
  <c r="P24" i="16"/>
  <c r="L24" i="16"/>
  <c r="S23" i="16"/>
  <c r="O23" i="16"/>
  <c r="K23" i="16"/>
  <c r="R22" i="16"/>
  <c r="N22" i="16"/>
  <c r="J22" i="16"/>
  <c r="Q21" i="16"/>
  <c r="M21" i="16"/>
  <c r="I21" i="16"/>
  <c r="P20" i="16"/>
  <c r="L20" i="16"/>
  <c r="S19" i="16"/>
  <c r="O19" i="16"/>
  <c r="K19" i="16"/>
  <c r="R18" i="16"/>
  <c r="N18" i="16"/>
  <c r="J18" i="16"/>
  <c r="Q17" i="16"/>
  <c r="M17" i="16"/>
  <c r="I17" i="16"/>
  <c r="P16" i="16"/>
  <c r="L16" i="16"/>
  <c r="S15" i="16"/>
  <c r="O15" i="16"/>
  <c r="K15" i="16"/>
  <c r="R14" i="16"/>
  <c r="N14" i="16"/>
  <c r="J14" i="16"/>
  <c r="Q13" i="16"/>
  <c r="M13" i="16"/>
  <c r="I13" i="16"/>
  <c r="P12" i="16"/>
  <c r="L12" i="16"/>
  <c r="H35" i="16"/>
  <c r="D35" i="16"/>
  <c r="G34" i="16"/>
  <c r="C34" i="16"/>
  <c r="F33" i="16"/>
  <c r="E32" i="16"/>
  <c r="H31" i="16"/>
  <c r="D31" i="16"/>
  <c r="G30" i="16"/>
  <c r="C30" i="16"/>
  <c r="F29" i="16"/>
  <c r="E28" i="16"/>
  <c r="H27" i="16"/>
  <c r="D27" i="16"/>
  <c r="G26" i="16"/>
  <c r="C26" i="16"/>
  <c r="F25" i="16"/>
  <c r="E24" i="16"/>
  <c r="H23" i="16"/>
  <c r="D23" i="16"/>
  <c r="G22" i="16"/>
  <c r="C22" i="16"/>
  <c r="F21" i="16"/>
  <c r="E20" i="16"/>
  <c r="H19" i="16"/>
  <c r="D19" i="16"/>
  <c r="G18" i="16"/>
  <c r="C18" i="16"/>
  <c r="F17" i="16"/>
  <c r="E16" i="16"/>
  <c r="H15" i="16"/>
  <c r="D15" i="16"/>
  <c r="G14" i="16"/>
  <c r="C14" i="16"/>
  <c r="F13" i="16"/>
  <c r="E12" i="16"/>
  <c r="V34" i="16"/>
  <c r="V30" i="16"/>
  <c r="V26" i="16"/>
  <c r="V22" i="16"/>
  <c r="V18" i="16"/>
  <c r="V14" i="16"/>
  <c r="U34" i="16"/>
  <c r="U30" i="16"/>
  <c r="U26" i="16"/>
  <c r="U22" i="16"/>
  <c r="U18" i="16"/>
  <c r="U14" i="16"/>
  <c r="T34" i="16"/>
  <c r="T30" i="16"/>
  <c r="T26" i="16"/>
  <c r="T22" i="16"/>
  <c r="T18" i="16"/>
  <c r="T14" i="16"/>
  <c r="R35" i="16"/>
  <c r="N35" i="16"/>
  <c r="J35" i="16"/>
  <c r="Q34" i="16"/>
  <c r="M34" i="16"/>
  <c r="I34" i="16"/>
  <c r="P33" i="16"/>
  <c r="L33" i="16"/>
  <c r="S32" i="16"/>
  <c r="O32" i="16"/>
  <c r="K32" i="16"/>
  <c r="R31" i="16"/>
  <c r="N31" i="16"/>
  <c r="J31" i="16"/>
  <c r="Q30" i="16"/>
  <c r="M30" i="16"/>
  <c r="I30" i="16"/>
  <c r="P29" i="16"/>
  <c r="L29" i="16"/>
  <c r="S28" i="16"/>
  <c r="O28" i="16"/>
  <c r="K28" i="16"/>
  <c r="R27" i="16"/>
  <c r="N27" i="16"/>
  <c r="J27" i="16"/>
  <c r="Q26" i="16"/>
  <c r="M26" i="16"/>
  <c r="I26" i="16"/>
  <c r="P25" i="16"/>
  <c r="L25" i="16"/>
  <c r="S24" i="16"/>
  <c r="O24" i="16"/>
  <c r="K24" i="16"/>
  <c r="R23" i="16"/>
  <c r="N23" i="16"/>
  <c r="J23" i="16"/>
  <c r="Q22" i="16"/>
  <c r="M22" i="16"/>
  <c r="I22" i="16"/>
  <c r="P21" i="16"/>
  <c r="L21" i="16"/>
  <c r="S20" i="16"/>
  <c r="O20" i="16"/>
  <c r="K20" i="16"/>
  <c r="R19" i="16"/>
  <c r="N19" i="16"/>
  <c r="J19" i="16"/>
  <c r="Q18" i="16"/>
  <c r="M18" i="16"/>
  <c r="I18" i="16"/>
  <c r="P17" i="16"/>
  <c r="L17" i="16"/>
  <c r="S16" i="16"/>
  <c r="O16" i="16"/>
  <c r="K16" i="16"/>
  <c r="R15" i="16"/>
  <c r="N15" i="16"/>
  <c r="J15" i="16"/>
  <c r="Q14" i="16"/>
  <c r="M14" i="16"/>
  <c r="I14" i="16"/>
  <c r="P13" i="16"/>
  <c r="L13" i="16"/>
  <c r="S12" i="16"/>
  <c r="O12" i="16"/>
  <c r="K12" i="16"/>
  <c r="G35" i="16"/>
  <c r="C35" i="16"/>
  <c r="F34" i="16"/>
  <c r="E33" i="16"/>
  <c r="H32" i="16"/>
  <c r="D32" i="16"/>
  <c r="G31" i="16"/>
  <c r="C31" i="16"/>
  <c r="F30" i="16"/>
  <c r="E29" i="16"/>
  <c r="H28" i="16"/>
  <c r="D28" i="16"/>
  <c r="G27" i="16"/>
  <c r="C27" i="16"/>
  <c r="F26" i="16"/>
  <c r="E25" i="16"/>
  <c r="H24" i="16"/>
  <c r="D24" i="16"/>
  <c r="G23" i="16"/>
  <c r="C23" i="16"/>
  <c r="F22" i="16"/>
  <c r="E21" i="16"/>
  <c r="H20" i="16"/>
  <c r="D20" i="16"/>
  <c r="G19" i="16"/>
  <c r="C19" i="16"/>
  <c r="F18" i="16"/>
  <c r="E17" i="16"/>
  <c r="H16" i="16"/>
  <c r="D16" i="16"/>
  <c r="G15" i="16"/>
  <c r="C15" i="16"/>
  <c r="F14" i="16"/>
  <c r="E13" i="16"/>
  <c r="H12" i="16"/>
  <c r="D12" i="16"/>
  <c r="V33" i="16"/>
  <c r="V29" i="16"/>
  <c r="V25" i="16"/>
  <c r="V21" i="16"/>
  <c r="V17" i="16"/>
  <c r="V13" i="16"/>
  <c r="U33" i="16"/>
  <c r="U29" i="16"/>
  <c r="U25" i="16"/>
  <c r="U21" i="16"/>
  <c r="U17" i="16"/>
  <c r="U13" i="16"/>
  <c r="T33" i="16"/>
  <c r="T29" i="16"/>
  <c r="T25" i="16"/>
  <c r="T21" i="16"/>
  <c r="T17" i="16"/>
  <c r="T13" i="16"/>
  <c r="Q35" i="16"/>
  <c r="M35" i="16"/>
  <c r="I35" i="16"/>
  <c r="P34" i="16"/>
  <c r="L34" i="16"/>
  <c r="S33" i="16"/>
  <c r="O33" i="16"/>
  <c r="K33" i="16"/>
  <c r="R32" i="16"/>
  <c r="N32" i="16"/>
  <c r="J32" i="16"/>
  <c r="Q31" i="16"/>
  <c r="M31" i="16"/>
  <c r="I31" i="16"/>
  <c r="P30" i="16"/>
  <c r="L30" i="16"/>
  <c r="S29" i="16"/>
  <c r="O29" i="16"/>
  <c r="K29" i="16"/>
  <c r="R28" i="16"/>
  <c r="N28" i="16"/>
  <c r="J28" i="16"/>
  <c r="Q27" i="16"/>
  <c r="M27" i="16"/>
  <c r="I27" i="16"/>
  <c r="P26" i="16"/>
  <c r="L26" i="16"/>
  <c r="S25" i="16"/>
  <c r="O25" i="16"/>
  <c r="K25" i="16"/>
  <c r="R24" i="16"/>
  <c r="N24" i="16"/>
  <c r="J24" i="16"/>
  <c r="Q23" i="16"/>
  <c r="M23" i="16"/>
  <c r="I23" i="16"/>
  <c r="P22" i="16"/>
  <c r="L22" i="16"/>
  <c r="S21" i="16"/>
  <c r="O21" i="16"/>
  <c r="K21" i="16"/>
  <c r="R20" i="16"/>
  <c r="N20" i="16"/>
  <c r="J20" i="16"/>
  <c r="Q19" i="16"/>
  <c r="M19" i="16"/>
  <c r="I19" i="16"/>
  <c r="P18" i="16"/>
  <c r="L18" i="16"/>
  <c r="S17" i="16"/>
  <c r="O17" i="16"/>
  <c r="K17" i="16"/>
  <c r="R16" i="16"/>
  <c r="N16" i="16"/>
  <c r="J16" i="16"/>
  <c r="Q15" i="16"/>
  <c r="M15" i="16"/>
  <c r="I15" i="16"/>
  <c r="P14" i="16"/>
  <c r="L14" i="16"/>
  <c r="S13" i="16"/>
  <c r="O13" i="16"/>
  <c r="K13" i="16"/>
  <c r="R12" i="16"/>
  <c r="N12" i="16"/>
  <c r="J12" i="16"/>
  <c r="F35" i="16"/>
  <c r="E34" i="16"/>
  <c r="H33" i="16"/>
  <c r="D33" i="16"/>
  <c r="G32" i="16"/>
  <c r="C32" i="16"/>
  <c r="F31" i="16"/>
  <c r="E30" i="16"/>
  <c r="H29" i="16"/>
  <c r="D29" i="16"/>
  <c r="G28" i="16"/>
  <c r="C28" i="16"/>
  <c r="F27" i="16"/>
  <c r="E26" i="16"/>
  <c r="H25" i="16"/>
  <c r="D25" i="16"/>
  <c r="G24" i="16"/>
  <c r="C24" i="16"/>
  <c r="F23" i="16"/>
  <c r="E22" i="16"/>
  <c r="H21" i="16"/>
  <c r="D21" i="16"/>
  <c r="G20" i="16"/>
  <c r="C20" i="16"/>
  <c r="F19" i="16"/>
  <c r="E18" i="16"/>
  <c r="H17" i="16"/>
  <c r="D17" i="16"/>
  <c r="G16" i="16"/>
  <c r="C16" i="16"/>
  <c r="F15" i="16"/>
  <c r="E14" i="16"/>
  <c r="H13" i="16"/>
  <c r="D13" i="16"/>
  <c r="G12" i="16"/>
  <c r="C12" i="16"/>
  <c r="V32" i="16"/>
  <c r="V28" i="16"/>
  <c r="V24" i="16"/>
  <c r="V20" i="16"/>
  <c r="V16" i="16"/>
  <c r="V12" i="16"/>
  <c r="U32" i="16"/>
  <c r="U28" i="16"/>
  <c r="U24" i="16"/>
  <c r="U20" i="16"/>
  <c r="U16" i="16"/>
  <c r="U12" i="16"/>
  <c r="T32" i="16"/>
  <c r="T28" i="16"/>
  <c r="T24" i="16"/>
  <c r="T20" i="16"/>
  <c r="T16" i="16"/>
  <c r="T12" i="16"/>
  <c r="P35" i="16"/>
  <c r="L35" i="16"/>
  <c r="S34" i="16"/>
  <c r="O34" i="16"/>
  <c r="K34" i="16"/>
  <c r="R33" i="16"/>
  <c r="N33" i="16"/>
  <c r="J33" i="16"/>
  <c r="Q32" i="16"/>
  <c r="M32" i="16"/>
  <c r="I32" i="16"/>
  <c r="P31" i="16"/>
  <c r="L31" i="16"/>
  <c r="S30" i="16"/>
  <c r="O30" i="16"/>
  <c r="K30" i="16"/>
  <c r="R29" i="16"/>
  <c r="N29" i="16"/>
  <c r="J29" i="16"/>
  <c r="Q28" i="16"/>
  <c r="M28" i="16"/>
  <c r="I28" i="16"/>
  <c r="P27" i="16"/>
  <c r="L27" i="16"/>
  <c r="S26" i="16"/>
  <c r="O26" i="16"/>
  <c r="K26" i="16"/>
  <c r="R25" i="16"/>
  <c r="N25" i="16"/>
  <c r="J25" i="16"/>
  <c r="Q24" i="16"/>
  <c r="M24" i="16"/>
  <c r="I24" i="16"/>
  <c r="P23" i="16"/>
  <c r="L23" i="16"/>
  <c r="S22" i="16"/>
  <c r="O22" i="16"/>
  <c r="K22" i="16"/>
  <c r="R21" i="16"/>
  <c r="N21" i="16"/>
  <c r="J21" i="16"/>
  <c r="Q20" i="16"/>
  <c r="M20" i="16"/>
  <c r="I20" i="16"/>
  <c r="P19" i="16"/>
  <c r="L19" i="16"/>
  <c r="S18" i="16"/>
  <c r="O18" i="16"/>
  <c r="K18" i="16"/>
  <c r="R17" i="16"/>
  <c r="N17" i="16"/>
  <c r="J17" i="16"/>
  <c r="Q16" i="16"/>
  <c r="M16" i="16"/>
  <c r="I16" i="16"/>
  <c r="P15" i="16"/>
  <c r="L15" i="16"/>
  <c r="S14" i="16"/>
  <c r="O14" i="16"/>
  <c r="K14" i="16"/>
  <c r="R13" i="16"/>
  <c r="N13" i="16"/>
  <c r="J13" i="16"/>
  <c r="Q12" i="16"/>
  <c r="M12" i="16"/>
  <c r="I12" i="16"/>
  <c r="E35" i="16"/>
  <c r="H34" i="16"/>
  <c r="D34" i="16"/>
  <c r="G33" i="16"/>
  <c r="C33" i="16"/>
  <c r="F32" i="16"/>
  <c r="E31" i="16"/>
  <c r="H30" i="16"/>
  <c r="D30" i="16"/>
  <c r="G29" i="16"/>
  <c r="C29" i="16"/>
  <c r="F28" i="16"/>
  <c r="E27" i="16"/>
  <c r="H26" i="16"/>
  <c r="D26" i="16"/>
  <c r="G25" i="16"/>
  <c r="C25" i="16"/>
  <c r="F24" i="16"/>
  <c r="E23" i="16"/>
  <c r="H22" i="16"/>
  <c r="D22" i="16"/>
  <c r="G21" i="16"/>
  <c r="C21" i="16"/>
  <c r="F20" i="16"/>
  <c r="E19" i="16"/>
  <c r="H18" i="16"/>
  <c r="D18" i="16"/>
  <c r="G17" i="16"/>
  <c r="C17" i="16"/>
  <c r="F16" i="16"/>
  <c r="E15" i="16"/>
  <c r="H14" i="16"/>
  <c r="D14" i="16"/>
  <c r="G13" i="16"/>
  <c r="C13" i="16"/>
  <c r="F12" i="16"/>
  <c r="G11" i="16"/>
  <c r="K11" i="16"/>
  <c r="O11" i="16"/>
  <c r="S11" i="16"/>
  <c r="D11" i="16"/>
  <c r="H11" i="16"/>
  <c r="L11" i="16"/>
  <c r="P11" i="16"/>
  <c r="T11" i="16"/>
  <c r="C11" i="16"/>
  <c r="E11" i="16"/>
  <c r="I11" i="16"/>
  <c r="M11" i="16"/>
  <c r="Q11" i="16"/>
  <c r="U11" i="16"/>
  <c r="B11" i="16"/>
  <c r="F11" i="16"/>
  <c r="J11" i="16"/>
  <c r="K10" i="19" s="1"/>
  <c r="N11" i="16"/>
  <c r="R11" i="16"/>
  <c r="S10" i="19" s="1"/>
  <c r="V11" i="16"/>
  <c r="V28" i="26"/>
  <c r="V85" i="21" s="1"/>
  <c r="V20" i="26"/>
  <c r="V77" i="21" s="1"/>
  <c r="V12" i="26"/>
  <c r="V69" i="21" s="1"/>
  <c r="V26" i="26"/>
  <c r="V83" i="21" s="1"/>
  <c r="V18" i="26"/>
  <c r="V75" i="21" s="1"/>
  <c r="V32" i="26"/>
  <c r="V89" i="21" s="1"/>
  <c r="V24" i="26"/>
  <c r="V81" i="21" s="1"/>
  <c r="V16" i="26"/>
  <c r="V73" i="21" s="1"/>
  <c r="V22" i="26"/>
  <c r="V79" i="21" s="1"/>
  <c r="V13" i="34"/>
  <c r="V33" i="23"/>
  <c r="V62" i="21" s="1"/>
  <c r="V28" i="23"/>
  <c r="V57" i="21" s="1"/>
  <c r="V22" i="23"/>
  <c r="V51" i="21" s="1"/>
  <c r="V17" i="23"/>
  <c r="V46" i="21" s="1"/>
  <c r="V12" i="23"/>
  <c r="V41" i="21" s="1"/>
  <c r="V35" i="34"/>
  <c r="V31" i="34"/>
  <c r="V27" i="34"/>
  <c r="V23" i="34"/>
  <c r="V19" i="34"/>
  <c r="V15" i="34"/>
  <c r="U40" i="34"/>
  <c r="U11" i="34" s="1"/>
  <c r="T12" i="18"/>
  <c r="V33" i="34"/>
  <c r="V29" i="34"/>
  <c r="V25" i="34"/>
  <c r="V21" i="34"/>
  <c r="V30" i="26"/>
  <c r="V87" i="21" s="1"/>
  <c r="V29" i="26"/>
  <c r="V86" i="21" s="1"/>
  <c r="V21" i="26"/>
  <c r="V78" i="21" s="1"/>
  <c r="V13" i="26"/>
  <c r="V70" i="21" s="1"/>
  <c r="V34" i="26"/>
  <c r="V91" i="21" s="1"/>
  <c r="V34" i="34"/>
  <c r="V30" i="34"/>
  <c r="V26" i="34"/>
  <c r="V22" i="34"/>
  <c r="V18" i="34"/>
  <c r="V14" i="34"/>
  <c r="V17" i="34"/>
  <c r="V32" i="34"/>
  <c r="V28" i="34"/>
  <c r="V24" i="34"/>
  <c r="V20" i="34"/>
  <c r="V16" i="34"/>
  <c r="V12" i="34"/>
  <c r="V30" i="23"/>
  <c r="V59" i="21" s="1"/>
  <c r="V25" i="23"/>
  <c r="V54" i="21" s="1"/>
  <c r="V20" i="23"/>
  <c r="V49" i="21" s="1"/>
  <c r="V14" i="23"/>
  <c r="V43" i="21" s="1"/>
  <c r="V34" i="23"/>
  <c r="V63" i="21" s="1"/>
  <c r="V29" i="23"/>
  <c r="V58" i="21" s="1"/>
  <c r="V24" i="23"/>
  <c r="V53" i="21" s="1"/>
  <c r="V18" i="23"/>
  <c r="V47" i="21" s="1"/>
  <c r="V13" i="23"/>
  <c r="V42" i="21" s="1"/>
  <c r="V11" i="34"/>
  <c r="E42" i="44"/>
  <c r="I42" i="44"/>
  <c r="M42" i="44"/>
  <c r="Q42" i="44"/>
  <c r="U42" i="44"/>
  <c r="V64" i="44"/>
  <c r="V60" i="44"/>
  <c r="V56" i="44"/>
  <c r="V52" i="44"/>
  <c r="V48" i="44"/>
  <c r="V44" i="44"/>
  <c r="U64" i="44"/>
  <c r="U60" i="44"/>
  <c r="U56" i="44"/>
  <c r="U52" i="44"/>
  <c r="U48" i="44"/>
  <c r="U44" i="44"/>
  <c r="T64" i="44"/>
  <c r="T60" i="44"/>
  <c r="T56" i="44"/>
  <c r="T52" i="44"/>
  <c r="T48" i="44"/>
  <c r="T44" i="44"/>
  <c r="Q66" i="44"/>
  <c r="M66" i="44"/>
  <c r="I66" i="44"/>
  <c r="P65" i="44"/>
  <c r="L65" i="44"/>
  <c r="S64" i="44"/>
  <c r="O64" i="44"/>
  <c r="K64" i="44"/>
  <c r="R63" i="44"/>
  <c r="N63" i="44"/>
  <c r="J63" i="44"/>
  <c r="Q62" i="44"/>
  <c r="M62" i="44"/>
  <c r="I62" i="44"/>
  <c r="P61" i="44"/>
  <c r="L61" i="44"/>
  <c r="S60" i="44"/>
  <c r="O60" i="44"/>
  <c r="K60" i="44"/>
  <c r="R59" i="44"/>
  <c r="N59" i="44"/>
  <c r="J59" i="44"/>
  <c r="Q58" i="44"/>
  <c r="M58" i="44"/>
  <c r="I58" i="44"/>
  <c r="P57" i="44"/>
  <c r="L57" i="44"/>
  <c r="S56" i="44"/>
  <c r="O56" i="44"/>
  <c r="K56" i="44"/>
  <c r="R55" i="44"/>
  <c r="N55" i="44"/>
  <c r="J55" i="44"/>
  <c r="Q54" i="44"/>
  <c r="M54" i="44"/>
  <c r="I54" i="44"/>
  <c r="P53" i="44"/>
  <c r="L53" i="44"/>
  <c r="S52" i="44"/>
  <c r="O52" i="44"/>
  <c r="K52" i="44"/>
  <c r="R51" i="44"/>
  <c r="N51" i="44"/>
  <c r="J51" i="44"/>
  <c r="Q50" i="44"/>
  <c r="M50" i="44"/>
  <c r="I50" i="44"/>
  <c r="P49" i="44"/>
  <c r="L49" i="44"/>
  <c r="S48" i="44"/>
  <c r="O48" i="44"/>
  <c r="K48" i="44"/>
  <c r="R47" i="44"/>
  <c r="N47" i="44"/>
  <c r="J47" i="44"/>
  <c r="Q46" i="44"/>
  <c r="M46" i="44"/>
  <c r="I46" i="44"/>
  <c r="P45" i="44"/>
  <c r="L45" i="44"/>
  <c r="S44" i="44"/>
  <c r="O44" i="44"/>
  <c r="K44" i="44"/>
  <c r="R43" i="44"/>
  <c r="N43" i="44"/>
  <c r="J43" i="44"/>
  <c r="F66" i="44"/>
  <c r="E65" i="44"/>
  <c r="H64" i="44"/>
  <c r="D64" i="44"/>
  <c r="G63" i="44"/>
  <c r="C63" i="44"/>
  <c r="F62" i="44"/>
  <c r="E61" i="44"/>
  <c r="H60" i="44"/>
  <c r="D60" i="44"/>
  <c r="G59" i="44"/>
  <c r="C59" i="44"/>
  <c r="F58" i="44"/>
  <c r="E57" i="44"/>
  <c r="H56" i="44"/>
  <c r="D56" i="44"/>
  <c r="G55" i="44"/>
  <c r="C55" i="44"/>
  <c r="F54" i="44"/>
  <c r="E53" i="44"/>
  <c r="H52" i="44"/>
  <c r="D52" i="44"/>
  <c r="G51" i="44"/>
  <c r="C51" i="44"/>
  <c r="F50" i="44"/>
  <c r="E49" i="44"/>
  <c r="H48" i="44"/>
  <c r="D48" i="44"/>
  <c r="G47" i="44"/>
  <c r="C47" i="44"/>
  <c r="F46" i="44"/>
  <c r="E45" i="44"/>
  <c r="H44" i="44"/>
  <c r="D44" i="44"/>
  <c r="G43" i="44"/>
  <c r="C43" i="44"/>
  <c r="F42" i="44"/>
  <c r="J42" i="44"/>
  <c r="N42" i="44"/>
  <c r="R42" i="44"/>
  <c r="V42" i="44"/>
  <c r="V63" i="44"/>
  <c r="V59" i="44"/>
  <c r="V55" i="44"/>
  <c r="V51" i="44"/>
  <c r="V47" i="44"/>
  <c r="V43" i="44"/>
  <c r="U63" i="44"/>
  <c r="U59" i="44"/>
  <c r="U55" i="44"/>
  <c r="U51" i="44"/>
  <c r="U47" i="44"/>
  <c r="U43" i="44"/>
  <c r="T63" i="44"/>
  <c r="T59" i="44"/>
  <c r="T55" i="44"/>
  <c r="T51" i="44"/>
  <c r="T47" i="44"/>
  <c r="T43" i="44"/>
  <c r="P66" i="44"/>
  <c r="L66" i="44"/>
  <c r="S65" i="44"/>
  <c r="O65" i="44"/>
  <c r="K65" i="44"/>
  <c r="R64" i="44"/>
  <c r="N64" i="44"/>
  <c r="J64" i="44"/>
  <c r="Q63" i="44"/>
  <c r="M63" i="44"/>
  <c r="I63" i="44"/>
  <c r="P62" i="44"/>
  <c r="L62" i="44"/>
  <c r="S61" i="44"/>
  <c r="O61" i="44"/>
  <c r="K61" i="44"/>
  <c r="R60" i="44"/>
  <c r="N60" i="44"/>
  <c r="J60" i="44"/>
  <c r="Q59" i="44"/>
  <c r="M59" i="44"/>
  <c r="I59" i="44"/>
  <c r="P58" i="44"/>
  <c r="L58" i="44"/>
  <c r="S57" i="44"/>
  <c r="O57" i="44"/>
  <c r="K57" i="44"/>
  <c r="R56" i="44"/>
  <c r="N56" i="44"/>
  <c r="J56" i="44"/>
  <c r="Q55" i="44"/>
  <c r="M55" i="44"/>
  <c r="I55" i="44"/>
  <c r="P54" i="44"/>
  <c r="L54" i="44"/>
  <c r="S53" i="44"/>
  <c r="O53" i="44"/>
  <c r="K53" i="44"/>
  <c r="R52" i="44"/>
  <c r="N52" i="44"/>
  <c r="J52" i="44"/>
  <c r="Q51" i="44"/>
  <c r="M51" i="44"/>
  <c r="I51" i="44"/>
  <c r="P50" i="44"/>
  <c r="L50" i="44"/>
  <c r="S49" i="44"/>
  <c r="O49" i="44"/>
  <c r="K49" i="44"/>
  <c r="R48" i="44"/>
  <c r="N48" i="44"/>
  <c r="J48" i="44"/>
  <c r="Q47" i="44"/>
  <c r="M47" i="44"/>
  <c r="I47" i="44"/>
  <c r="P46" i="44"/>
  <c r="L46" i="44"/>
  <c r="S45" i="44"/>
  <c r="O45" i="44"/>
  <c r="K45" i="44"/>
  <c r="R44" i="44"/>
  <c r="N44" i="44"/>
  <c r="J44" i="44"/>
  <c r="Q43" i="44"/>
  <c r="M43" i="44"/>
  <c r="I43" i="44"/>
  <c r="E66" i="44"/>
  <c r="H65" i="44"/>
  <c r="D65" i="44"/>
  <c r="G64" i="44"/>
  <c r="C64" i="44"/>
  <c r="F63" i="44"/>
  <c r="E62" i="44"/>
  <c r="H61" i="44"/>
  <c r="D61" i="44"/>
  <c r="G60" i="44"/>
  <c r="C60" i="44"/>
  <c r="F59" i="44"/>
  <c r="E58" i="44"/>
  <c r="H57" i="44"/>
  <c r="D57" i="44"/>
  <c r="G56" i="44"/>
  <c r="C56" i="44"/>
  <c r="F55" i="44"/>
  <c r="E54" i="44"/>
  <c r="H53" i="44"/>
  <c r="D53" i="44"/>
  <c r="G52" i="44"/>
  <c r="C52" i="44"/>
  <c r="F51" i="44"/>
  <c r="E50" i="44"/>
  <c r="H49" i="44"/>
  <c r="D49" i="44"/>
  <c r="G48" i="44"/>
  <c r="C48" i="44"/>
  <c r="F47" i="44"/>
  <c r="E46" i="44"/>
  <c r="H45" i="44"/>
  <c r="D45" i="44"/>
  <c r="G44" i="44"/>
  <c r="C44" i="44"/>
  <c r="F43" i="44"/>
  <c r="C42" i="44"/>
  <c r="G42" i="44"/>
  <c r="K42" i="44"/>
  <c r="O42" i="44"/>
  <c r="S42" i="44"/>
  <c r="V66" i="44"/>
  <c r="V62" i="44"/>
  <c r="V58" i="44"/>
  <c r="V54" i="44"/>
  <c r="V50" i="44"/>
  <c r="V46" i="44"/>
  <c r="U66" i="44"/>
  <c r="U62" i="44"/>
  <c r="U58" i="44"/>
  <c r="U54" i="44"/>
  <c r="U50" i="44"/>
  <c r="U46" i="44"/>
  <c r="T66" i="44"/>
  <c r="T62" i="44"/>
  <c r="T58" i="44"/>
  <c r="T54" i="44"/>
  <c r="T50" i="44"/>
  <c r="T46" i="44"/>
  <c r="S66" i="44"/>
  <c r="O66" i="44"/>
  <c r="K66" i="44"/>
  <c r="R65" i="44"/>
  <c r="N65" i="44"/>
  <c r="J65" i="44"/>
  <c r="Q64" i="44"/>
  <c r="M64" i="44"/>
  <c r="I64" i="44"/>
  <c r="P63" i="44"/>
  <c r="L63" i="44"/>
  <c r="S62" i="44"/>
  <c r="O62" i="44"/>
  <c r="K62" i="44"/>
  <c r="R61" i="44"/>
  <c r="N61" i="44"/>
  <c r="J61" i="44"/>
  <c r="Q60" i="44"/>
  <c r="M60" i="44"/>
  <c r="I60" i="44"/>
  <c r="P59" i="44"/>
  <c r="L59" i="44"/>
  <c r="S58" i="44"/>
  <c r="O58" i="44"/>
  <c r="K58" i="44"/>
  <c r="R57" i="44"/>
  <c r="N57" i="44"/>
  <c r="J57" i="44"/>
  <c r="Q56" i="44"/>
  <c r="M56" i="44"/>
  <c r="I56" i="44"/>
  <c r="P55" i="44"/>
  <c r="L55" i="44"/>
  <c r="S54" i="44"/>
  <c r="O54" i="44"/>
  <c r="K54" i="44"/>
  <c r="R53" i="44"/>
  <c r="N53" i="44"/>
  <c r="J53" i="44"/>
  <c r="Q52" i="44"/>
  <c r="M52" i="44"/>
  <c r="I52" i="44"/>
  <c r="P51" i="44"/>
  <c r="L51" i="44"/>
  <c r="S50" i="44"/>
  <c r="O50" i="44"/>
  <c r="K50" i="44"/>
  <c r="R49" i="44"/>
  <c r="N49" i="44"/>
  <c r="J49" i="44"/>
  <c r="Q48" i="44"/>
  <c r="M48" i="44"/>
  <c r="I48" i="44"/>
  <c r="P47" i="44"/>
  <c r="L47" i="44"/>
  <c r="S46" i="44"/>
  <c r="O46" i="44"/>
  <c r="K46" i="44"/>
  <c r="R45" i="44"/>
  <c r="N45" i="44"/>
  <c r="J45" i="44"/>
  <c r="Q44" i="44"/>
  <c r="M44" i="44"/>
  <c r="I44" i="44"/>
  <c r="P43" i="44"/>
  <c r="L43" i="44"/>
  <c r="H66" i="44"/>
  <c r="D66" i="44"/>
  <c r="G65" i="44"/>
  <c r="C65" i="44"/>
  <c r="F64" i="44"/>
  <c r="E63" i="44"/>
  <c r="H62" i="44"/>
  <c r="D62" i="44"/>
  <c r="G61" i="44"/>
  <c r="C61" i="44"/>
  <c r="F60" i="44"/>
  <c r="E59" i="44"/>
  <c r="H58" i="44"/>
  <c r="D58" i="44"/>
  <c r="G57" i="44"/>
  <c r="C57" i="44"/>
  <c r="F56" i="44"/>
  <c r="E55" i="44"/>
  <c r="H54" i="44"/>
  <c r="D54" i="44"/>
  <c r="G53" i="44"/>
  <c r="C53" i="44"/>
  <c r="F52" i="44"/>
  <c r="E51" i="44"/>
  <c r="H50" i="44"/>
  <c r="D50" i="44"/>
  <c r="G49" i="44"/>
  <c r="C49" i="44"/>
  <c r="F48" i="44"/>
  <c r="E47" i="44"/>
  <c r="H46" i="44"/>
  <c r="D46" i="44"/>
  <c r="G45" i="44"/>
  <c r="C45" i="44"/>
  <c r="F44" i="44"/>
  <c r="E43" i="44"/>
  <c r="D42" i="44"/>
  <c r="H42" i="44"/>
  <c r="L42" i="44"/>
  <c r="P42" i="44"/>
  <c r="T42" i="44"/>
  <c r="V65" i="44"/>
  <c r="V61" i="44"/>
  <c r="V57" i="44"/>
  <c r="V53" i="44"/>
  <c r="V49" i="44"/>
  <c r="V45" i="44"/>
  <c r="U65" i="44"/>
  <c r="U61" i="44"/>
  <c r="U57" i="44"/>
  <c r="U53" i="44"/>
  <c r="U49" i="44"/>
  <c r="U45" i="44"/>
  <c r="T65" i="44"/>
  <c r="T61" i="44"/>
  <c r="T57" i="44"/>
  <c r="T53" i="44"/>
  <c r="T49" i="44"/>
  <c r="T45" i="44"/>
  <c r="R66" i="44"/>
  <c r="N66" i="44"/>
  <c r="J66" i="44"/>
  <c r="Q65" i="44"/>
  <c r="M65" i="44"/>
  <c r="I65" i="44"/>
  <c r="P64" i="44"/>
  <c r="L64" i="44"/>
  <c r="S63" i="44"/>
  <c r="O63" i="44"/>
  <c r="K63" i="44"/>
  <c r="R62" i="44"/>
  <c r="N62" i="44"/>
  <c r="J62" i="44"/>
  <c r="Q61" i="44"/>
  <c r="M61" i="44"/>
  <c r="I61" i="44"/>
  <c r="P60" i="44"/>
  <c r="L60" i="44"/>
  <c r="S59" i="44"/>
  <c r="O59" i="44"/>
  <c r="K59" i="44"/>
  <c r="R58" i="44"/>
  <c r="N58" i="44"/>
  <c r="J58" i="44"/>
  <c r="Q57" i="44"/>
  <c r="M57" i="44"/>
  <c r="I57" i="44"/>
  <c r="P56" i="44"/>
  <c r="L56" i="44"/>
  <c r="S55" i="44"/>
  <c r="O55" i="44"/>
  <c r="K55" i="44"/>
  <c r="R54" i="44"/>
  <c r="N54" i="44"/>
  <c r="J54" i="44"/>
  <c r="Q53" i="44"/>
  <c r="M53" i="44"/>
  <c r="I53" i="44"/>
  <c r="P52" i="44"/>
  <c r="L52" i="44"/>
  <c r="S51" i="44"/>
  <c r="O51" i="44"/>
  <c r="K51" i="44"/>
  <c r="R50" i="44"/>
  <c r="N50" i="44"/>
  <c r="J50" i="44"/>
  <c r="Q49" i="44"/>
  <c r="M49" i="44"/>
  <c r="I49" i="44"/>
  <c r="P48" i="44"/>
  <c r="L48" i="44"/>
  <c r="S47" i="44"/>
  <c r="O47" i="44"/>
  <c r="K47" i="44"/>
  <c r="R46" i="44"/>
  <c r="N46" i="44"/>
  <c r="J46" i="44"/>
  <c r="Q45" i="44"/>
  <c r="M45" i="44"/>
  <c r="I45" i="44"/>
  <c r="P44" i="44"/>
  <c r="L44" i="44"/>
  <c r="S43" i="44"/>
  <c r="O43" i="44"/>
  <c r="K43" i="44"/>
  <c r="G66" i="44"/>
  <c r="C66" i="44"/>
  <c r="F65" i="44"/>
  <c r="E64" i="44"/>
  <c r="H63" i="44"/>
  <c r="D63" i="44"/>
  <c r="G62" i="44"/>
  <c r="C62" i="44"/>
  <c r="F61" i="44"/>
  <c r="E60" i="44"/>
  <c r="H59" i="44"/>
  <c r="D59" i="44"/>
  <c r="G58" i="44"/>
  <c r="C58" i="44"/>
  <c r="F57" i="44"/>
  <c r="E56" i="44"/>
  <c r="H55" i="44"/>
  <c r="D55" i="44"/>
  <c r="G54" i="44"/>
  <c r="C54" i="44"/>
  <c r="F53" i="44"/>
  <c r="E52" i="44"/>
  <c r="H51" i="44"/>
  <c r="D51" i="44"/>
  <c r="G50" i="44"/>
  <c r="C50" i="44"/>
  <c r="F49" i="44"/>
  <c r="E48" i="44"/>
  <c r="H47" i="44"/>
  <c r="D47" i="44"/>
  <c r="G46" i="44"/>
  <c r="C46" i="44"/>
  <c r="F45" i="44"/>
  <c r="E44" i="44"/>
  <c r="H43" i="44"/>
  <c r="D43" i="44"/>
  <c r="V66" i="23"/>
  <c r="V35" i="23" s="1"/>
  <c r="V64" i="21" s="1"/>
  <c r="U66" i="23"/>
  <c r="T66" i="23"/>
  <c r="S66" i="23"/>
  <c r="R66" i="23"/>
  <c r="Q66" i="23"/>
  <c r="P66" i="23"/>
  <c r="O66" i="23"/>
  <c r="N66" i="23"/>
  <c r="M66" i="23"/>
  <c r="L66" i="23"/>
  <c r="K66" i="23"/>
  <c r="V62" i="23"/>
  <c r="V31" i="23" s="1"/>
  <c r="V60" i="21" s="1"/>
  <c r="U62" i="23"/>
  <c r="T62" i="23"/>
  <c r="S62" i="23"/>
  <c r="R62" i="23"/>
  <c r="Q62" i="23"/>
  <c r="P62" i="23"/>
  <c r="O62" i="23"/>
  <c r="N62" i="23"/>
  <c r="M62" i="23"/>
  <c r="L62" i="23"/>
  <c r="K62" i="23"/>
  <c r="V58" i="23"/>
  <c r="V27" i="23" s="1"/>
  <c r="V56" i="21" s="1"/>
  <c r="U58" i="23"/>
  <c r="T58" i="23"/>
  <c r="S58" i="23"/>
  <c r="R58" i="23"/>
  <c r="Q58" i="23"/>
  <c r="P58" i="23"/>
  <c r="O58" i="23"/>
  <c r="N58" i="23"/>
  <c r="M58" i="23"/>
  <c r="L58" i="23"/>
  <c r="K58" i="23"/>
  <c r="V54" i="23"/>
  <c r="V23" i="23" s="1"/>
  <c r="V52" i="21" s="1"/>
  <c r="U54" i="23"/>
  <c r="T54" i="23"/>
  <c r="S54" i="23"/>
  <c r="R54" i="23"/>
  <c r="Q54" i="23"/>
  <c r="P54" i="23"/>
  <c r="O54" i="23"/>
  <c r="N54" i="23"/>
  <c r="M54" i="23"/>
  <c r="L54" i="23"/>
  <c r="K54" i="23"/>
  <c r="V50" i="23"/>
  <c r="V19" i="23" s="1"/>
  <c r="V48" i="21" s="1"/>
  <c r="U50" i="23"/>
  <c r="T50" i="23"/>
  <c r="S50" i="23"/>
  <c r="R50" i="23"/>
  <c r="Q50" i="23"/>
  <c r="P50" i="23"/>
  <c r="O50" i="23"/>
  <c r="N50" i="23"/>
  <c r="M50" i="23"/>
  <c r="L50" i="23"/>
  <c r="K50" i="23"/>
  <c r="V46" i="23"/>
  <c r="V15" i="23" s="1"/>
  <c r="V44" i="21" s="1"/>
  <c r="U46" i="23"/>
  <c r="T46" i="23"/>
  <c r="S46" i="23"/>
  <c r="R46" i="23"/>
  <c r="Q46" i="23"/>
  <c r="P46" i="23"/>
  <c r="O46" i="23"/>
  <c r="N46" i="23"/>
  <c r="M46" i="23"/>
  <c r="L46" i="23"/>
  <c r="K46" i="23"/>
  <c r="J46" i="23"/>
  <c r="L44" i="26"/>
  <c r="F44" i="26"/>
  <c r="N44" i="26"/>
  <c r="V44" i="26"/>
  <c r="V11" i="26" s="1"/>
  <c r="V68" i="21" s="1"/>
  <c r="P60" i="26"/>
  <c r="P56" i="26"/>
  <c r="P52" i="26"/>
  <c r="P48" i="26"/>
  <c r="V14" i="26"/>
  <c r="V71" i="21" s="1"/>
  <c r="H44" i="26"/>
  <c r="P44" i="26"/>
  <c r="D44" i="26"/>
  <c r="T44" i="26"/>
  <c r="J44" i="26"/>
  <c r="R44" i="26"/>
  <c r="C44" i="26"/>
  <c r="G44" i="26"/>
  <c r="K44" i="26"/>
  <c r="O44" i="26"/>
  <c r="S44" i="26"/>
  <c r="C68" i="26"/>
  <c r="C64" i="26"/>
  <c r="C60" i="26"/>
  <c r="C56" i="26"/>
  <c r="C52" i="26"/>
  <c r="C48" i="26"/>
  <c r="K68" i="26"/>
  <c r="K64" i="26"/>
  <c r="K60" i="26"/>
  <c r="K56" i="26"/>
  <c r="K52" i="26"/>
  <c r="K48" i="26"/>
  <c r="U68" i="26"/>
  <c r="U64" i="26"/>
  <c r="U60" i="26"/>
  <c r="U56" i="26"/>
  <c r="U52" i="26"/>
  <c r="U48" i="26"/>
  <c r="T68" i="26"/>
  <c r="T64" i="26"/>
  <c r="E44" i="26"/>
  <c r="I44" i="26"/>
  <c r="M44" i="26"/>
  <c r="Q44" i="26"/>
  <c r="G68" i="26"/>
  <c r="G64" i="26"/>
  <c r="G60" i="26"/>
  <c r="G56" i="26"/>
  <c r="G52" i="26"/>
  <c r="G48" i="26"/>
  <c r="O68" i="26"/>
  <c r="O64" i="26"/>
  <c r="O60" i="26"/>
  <c r="O56" i="26"/>
  <c r="O52" i="26"/>
  <c r="O48" i="26"/>
  <c r="D68" i="26"/>
  <c r="D64" i="26"/>
  <c r="D60" i="26"/>
  <c r="D56" i="26"/>
  <c r="D52" i="26"/>
  <c r="D48" i="26"/>
  <c r="H68" i="26"/>
  <c r="H64" i="26"/>
  <c r="H60" i="26"/>
  <c r="H56" i="26"/>
  <c r="H52" i="26"/>
  <c r="H48" i="26"/>
  <c r="L68" i="26"/>
  <c r="L64" i="26"/>
  <c r="L60" i="26"/>
  <c r="L56" i="26"/>
  <c r="L52" i="26"/>
  <c r="L48" i="26"/>
  <c r="P68" i="26"/>
  <c r="P64" i="26"/>
  <c r="Q68" i="26"/>
  <c r="Q64" i="26"/>
  <c r="Q60" i="26"/>
  <c r="Q56" i="26"/>
  <c r="Q52" i="26"/>
  <c r="Q48" i="26"/>
  <c r="V68" i="26"/>
  <c r="V35" i="26" s="1"/>
  <c r="V92" i="21" s="1"/>
  <c r="V64" i="26"/>
  <c r="V31" i="26" s="1"/>
  <c r="V88" i="21" s="1"/>
  <c r="V60" i="26"/>
  <c r="V27" i="26" s="1"/>
  <c r="V84" i="21" s="1"/>
  <c r="V56" i="26"/>
  <c r="V23" i="26" s="1"/>
  <c r="V80" i="21" s="1"/>
  <c r="V52" i="26"/>
  <c r="V19" i="26" s="1"/>
  <c r="V76" i="21" s="1"/>
  <c r="V48" i="26"/>
  <c r="V15" i="26" s="1"/>
  <c r="V72" i="21" s="1"/>
  <c r="E68" i="26"/>
  <c r="E64" i="26"/>
  <c r="E60" i="26"/>
  <c r="E56" i="26"/>
  <c r="E52" i="26"/>
  <c r="E48" i="26"/>
  <c r="I68" i="26"/>
  <c r="I64" i="26"/>
  <c r="I60" i="26"/>
  <c r="I56" i="26"/>
  <c r="I52" i="26"/>
  <c r="I48" i="26"/>
  <c r="M68" i="26"/>
  <c r="M64" i="26"/>
  <c r="M60" i="26"/>
  <c r="M56" i="26"/>
  <c r="M52" i="26"/>
  <c r="M48" i="26"/>
  <c r="R68" i="26"/>
  <c r="R64" i="26"/>
  <c r="R60" i="26"/>
  <c r="R56" i="26"/>
  <c r="R52" i="26"/>
  <c r="R48" i="26"/>
  <c r="F68" i="26"/>
  <c r="F64" i="26"/>
  <c r="F60" i="26"/>
  <c r="F56" i="26"/>
  <c r="F52" i="26"/>
  <c r="F48" i="26"/>
  <c r="J68" i="26"/>
  <c r="J64" i="26"/>
  <c r="J60" i="26"/>
  <c r="J56" i="26"/>
  <c r="J52" i="26"/>
  <c r="J48" i="26"/>
  <c r="N68" i="26"/>
  <c r="N64" i="26"/>
  <c r="N60" i="26"/>
  <c r="N56" i="26"/>
  <c r="N52" i="26"/>
  <c r="N48" i="26"/>
  <c r="S60" i="26"/>
  <c r="S56" i="26"/>
  <c r="S52" i="26"/>
  <c r="S48" i="26"/>
  <c r="P62" i="26"/>
  <c r="T10" i="19" l="1"/>
  <c r="C10" i="19"/>
  <c r="J10" i="19"/>
  <c r="L10" i="19"/>
  <c r="H10" i="19"/>
  <c r="R10" i="19"/>
  <c r="V97" i="21"/>
  <c r="V12" i="21" s="1"/>
  <c r="V113" i="21"/>
  <c r="V28" i="21" s="1"/>
  <c r="V103" i="21"/>
  <c r="V18" i="21" s="1"/>
  <c r="V119" i="21"/>
  <c r="V34" i="21" s="1"/>
  <c r="V114" i="21"/>
  <c r="V29" i="21" s="1"/>
  <c r="V100" i="21"/>
  <c r="V15" i="21" s="1"/>
  <c r="V116" i="21"/>
  <c r="V31" i="21" s="1"/>
  <c r="O10" i="19"/>
  <c r="E10" i="19"/>
  <c r="V101" i="21"/>
  <c r="V16" i="21" s="1"/>
  <c r="V117" i="21"/>
  <c r="V32" i="21" s="1"/>
  <c r="V107" i="21"/>
  <c r="V22" i="21" s="1"/>
  <c r="V118" i="21"/>
  <c r="V33" i="21" s="1"/>
  <c r="V104" i="21"/>
  <c r="V19" i="21" s="1"/>
  <c r="V120" i="21"/>
  <c r="V35" i="21" s="1"/>
  <c r="I10" i="19"/>
  <c r="P10" i="19"/>
  <c r="V105" i="21"/>
  <c r="V20" i="21" s="1"/>
  <c r="V102" i="21"/>
  <c r="V17" i="21" s="1"/>
  <c r="V111" i="21"/>
  <c r="V26" i="21" s="1"/>
  <c r="V106" i="21"/>
  <c r="V21" i="21" s="1"/>
  <c r="V108" i="21"/>
  <c r="V23" i="21" s="1"/>
  <c r="G10" i="19"/>
  <c r="V109" i="21"/>
  <c r="V24" i="21" s="1"/>
  <c r="V99" i="21"/>
  <c r="V14" i="21" s="1"/>
  <c r="V115" i="21"/>
  <c r="V30" i="21" s="1"/>
  <c r="V110" i="21"/>
  <c r="V25" i="21" s="1"/>
  <c r="V112" i="21"/>
  <c r="V27" i="21" s="1"/>
  <c r="V98" i="21"/>
  <c r="V13" i="21" s="1"/>
  <c r="N10" i="19"/>
  <c r="V10" i="19"/>
  <c r="Q10" i="19"/>
  <c r="V96" i="21"/>
  <c r="V11" i="21" s="1"/>
  <c r="F10" i="19"/>
  <c r="U10" i="19"/>
  <c r="M10" i="19"/>
  <c r="D10" i="19"/>
  <c r="U96" i="21"/>
  <c r="V30" i="19"/>
  <c r="V56" i="19"/>
  <c r="V47" i="19"/>
  <c r="V25" i="19"/>
  <c r="V60" i="19"/>
  <c r="V61" i="19"/>
  <c r="V48" i="19"/>
  <c r="V21" i="19"/>
  <c r="V23" i="19"/>
  <c r="U22" i="34"/>
  <c r="V29" i="19"/>
  <c r="U15" i="34"/>
  <c r="U13" i="34"/>
  <c r="U30" i="34"/>
  <c r="U19" i="34"/>
  <c r="U21" i="34"/>
  <c r="U14" i="34"/>
  <c r="U34" i="34"/>
  <c r="U27" i="34"/>
  <c r="U29" i="34"/>
  <c r="U18" i="34"/>
  <c r="U35" i="34"/>
  <c r="U31" i="34"/>
  <c r="U24" i="34"/>
  <c r="V54" i="19"/>
  <c r="U26" i="34"/>
  <c r="U23" i="34"/>
  <c r="U17" i="34"/>
  <c r="U33" i="34"/>
  <c r="S12" i="18"/>
  <c r="T13" i="18"/>
  <c r="T14" i="18" s="1"/>
  <c r="T15" i="18" s="1"/>
  <c r="T16" i="18" s="1"/>
  <c r="T17" i="18" s="1"/>
  <c r="T18" i="18" s="1"/>
  <c r="T19" i="18" s="1"/>
  <c r="T20" i="18" s="1"/>
  <c r="T21" i="18" s="1"/>
  <c r="T22" i="18" s="1"/>
  <c r="T23" i="18" s="1"/>
  <c r="T24" i="18" s="1"/>
  <c r="T25" i="18" s="1"/>
  <c r="T26" i="18" s="1"/>
  <c r="T27" i="18" s="1"/>
  <c r="T28" i="18" s="1"/>
  <c r="T29" i="18" s="1"/>
  <c r="T30" i="18" s="1"/>
  <c r="T31" i="18" s="1"/>
  <c r="T32" i="18" s="1"/>
  <c r="T33" i="18" s="1"/>
  <c r="T34" i="18" s="1"/>
  <c r="T35" i="18" s="1"/>
  <c r="T36" i="18" s="1"/>
  <c r="T40" i="34"/>
  <c r="U12" i="34"/>
  <c r="U28" i="34"/>
  <c r="U16" i="34"/>
  <c r="U32" i="34"/>
  <c r="U25" i="34"/>
  <c r="U20" i="34"/>
  <c r="V67" i="19"/>
  <c r="V27" i="19"/>
  <c r="V52" i="19"/>
  <c r="V55" i="19"/>
  <c r="V33" i="19"/>
  <c r="V18" i="19"/>
  <c r="V67" i="6"/>
  <c r="V40" i="6"/>
  <c r="J44" i="6"/>
  <c r="S47" i="6"/>
  <c r="I48" i="6"/>
  <c r="J49" i="6"/>
  <c r="V52" i="6"/>
  <c r="U55" i="6"/>
  <c r="J57" i="6"/>
  <c r="J60" i="6"/>
  <c r="T63" i="6"/>
  <c r="I64" i="6"/>
  <c r="J65" i="6"/>
  <c r="W12" i="7"/>
  <c r="W13" i="7"/>
  <c r="W14" i="7"/>
  <c r="W15" i="7"/>
  <c r="W16" i="7"/>
  <c r="W17" i="7"/>
  <c r="W18" i="7"/>
  <c r="W19" i="7"/>
  <c r="W20" i="7"/>
  <c r="W21" i="7"/>
  <c r="W22" i="7"/>
  <c r="W23" i="7"/>
  <c r="W24" i="7"/>
  <c r="W25" i="7"/>
  <c r="W26" i="7"/>
  <c r="W27" i="7"/>
  <c r="W28" i="7"/>
  <c r="W29" i="7"/>
  <c r="W30" i="7"/>
  <c r="W31" i="7"/>
  <c r="W32" i="7"/>
  <c r="W33" i="7"/>
  <c r="W34" i="7"/>
  <c r="W35" i="7"/>
  <c r="V12" i="7"/>
  <c r="V13" i="7"/>
  <c r="V14" i="7"/>
  <c r="V15" i="7"/>
  <c r="V16" i="7"/>
  <c r="V17" i="7"/>
  <c r="V18" i="7"/>
  <c r="V19" i="7"/>
  <c r="V20" i="7"/>
  <c r="V21" i="7"/>
  <c r="V22" i="7"/>
  <c r="V23" i="7"/>
  <c r="V24" i="7"/>
  <c r="V25" i="7"/>
  <c r="V26" i="7"/>
  <c r="V27" i="7"/>
  <c r="V28" i="7"/>
  <c r="V29" i="7"/>
  <c r="V30" i="7"/>
  <c r="V31" i="7"/>
  <c r="V32" i="7"/>
  <c r="V33" i="7"/>
  <c r="V34" i="7"/>
  <c r="V35" i="7"/>
  <c r="U12" i="7"/>
  <c r="U13" i="7"/>
  <c r="U14" i="7"/>
  <c r="U15" i="7"/>
  <c r="U16" i="7"/>
  <c r="U17" i="7"/>
  <c r="U18" i="7"/>
  <c r="U19" i="7"/>
  <c r="U20" i="7"/>
  <c r="U21" i="7"/>
  <c r="U22" i="7"/>
  <c r="U23" i="7"/>
  <c r="U24" i="7"/>
  <c r="U25" i="7"/>
  <c r="U26" i="7"/>
  <c r="U27" i="7"/>
  <c r="U28" i="7"/>
  <c r="U29" i="7"/>
  <c r="U30" i="7"/>
  <c r="U31" i="7"/>
  <c r="U32" i="7"/>
  <c r="U33" i="7"/>
  <c r="U34" i="7"/>
  <c r="U35" i="7"/>
  <c r="T12" i="7"/>
  <c r="T13" i="7"/>
  <c r="T14" i="7"/>
  <c r="T15" i="7"/>
  <c r="T16" i="7"/>
  <c r="T17" i="7"/>
  <c r="T18" i="7"/>
  <c r="T19" i="7"/>
  <c r="T20" i="7"/>
  <c r="T21" i="7"/>
  <c r="T22" i="7"/>
  <c r="T23" i="7"/>
  <c r="T24" i="7"/>
  <c r="T25" i="7"/>
  <c r="T26" i="7"/>
  <c r="T27" i="7"/>
  <c r="T28" i="7"/>
  <c r="T29" i="7"/>
  <c r="T30" i="7"/>
  <c r="T31" i="7"/>
  <c r="T32" i="7"/>
  <c r="T33" i="7"/>
  <c r="T34" i="7"/>
  <c r="T35" i="7"/>
  <c r="S12" i="7"/>
  <c r="S13" i="7"/>
  <c r="S14" i="7"/>
  <c r="S15" i="7"/>
  <c r="S16" i="7"/>
  <c r="S17" i="7"/>
  <c r="S18" i="7"/>
  <c r="S19" i="7"/>
  <c r="S20" i="7"/>
  <c r="S21" i="7"/>
  <c r="S22" i="7"/>
  <c r="S23" i="7"/>
  <c r="S24" i="7"/>
  <c r="S25" i="7"/>
  <c r="S26" i="7"/>
  <c r="S27" i="7"/>
  <c r="S28" i="7"/>
  <c r="S29" i="7"/>
  <c r="S30" i="7"/>
  <c r="S31" i="7"/>
  <c r="S32" i="7"/>
  <c r="S33" i="7"/>
  <c r="S34" i="7"/>
  <c r="S35" i="7"/>
  <c r="R12" i="7"/>
  <c r="R13" i="7"/>
  <c r="R14" i="7"/>
  <c r="R15" i="7"/>
  <c r="R16" i="7"/>
  <c r="R17" i="7"/>
  <c r="R18" i="7"/>
  <c r="R19" i="7"/>
  <c r="R20" i="7"/>
  <c r="R21" i="7"/>
  <c r="R22" i="7"/>
  <c r="R23" i="7"/>
  <c r="R24" i="7"/>
  <c r="R25" i="7"/>
  <c r="R26" i="7"/>
  <c r="R27" i="7"/>
  <c r="R28" i="7"/>
  <c r="R29" i="7"/>
  <c r="R30" i="7"/>
  <c r="R31" i="7"/>
  <c r="R32" i="7"/>
  <c r="R33" i="7"/>
  <c r="R34" i="7"/>
  <c r="R35" i="7"/>
  <c r="Q12" i="7"/>
  <c r="Q13" i="7"/>
  <c r="Q14" i="7"/>
  <c r="Q15" i="7"/>
  <c r="Q16" i="7"/>
  <c r="Q17" i="7"/>
  <c r="Q18" i="7"/>
  <c r="Q19" i="7"/>
  <c r="Q20" i="7"/>
  <c r="Q21" i="7"/>
  <c r="Q22" i="7"/>
  <c r="Q23" i="7"/>
  <c r="Q24" i="7"/>
  <c r="Q25" i="7"/>
  <c r="Q26" i="7"/>
  <c r="Q27" i="7"/>
  <c r="Q28" i="7"/>
  <c r="Q29" i="7"/>
  <c r="Q30" i="7"/>
  <c r="Q31" i="7"/>
  <c r="Q32" i="7"/>
  <c r="Q33" i="7"/>
  <c r="Q34" i="7"/>
  <c r="Q35" i="7"/>
  <c r="P12" i="7"/>
  <c r="P13" i="7"/>
  <c r="P14" i="7"/>
  <c r="P15" i="7"/>
  <c r="P16" i="7"/>
  <c r="P17" i="7"/>
  <c r="P18" i="7"/>
  <c r="P19" i="7"/>
  <c r="P20" i="7"/>
  <c r="P21" i="7"/>
  <c r="P22" i="7"/>
  <c r="P23" i="7"/>
  <c r="P24" i="7"/>
  <c r="P25" i="7"/>
  <c r="P26" i="7"/>
  <c r="P27" i="7"/>
  <c r="P28" i="7"/>
  <c r="P29" i="7"/>
  <c r="P30" i="7"/>
  <c r="P31" i="7"/>
  <c r="P32" i="7"/>
  <c r="P33" i="7"/>
  <c r="P34" i="7"/>
  <c r="P35" i="7"/>
  <c r="O12" i="7"/>
  <c r="O13" i="7"/>
  <c r="O14" i="7"/>
  <c r="O15" i="7"/>
  <c r="O16" i="7"/>
  <c r="O17" i="7"/>
  <c r="O18" i="7"/>
  <c r="O19" i="7"/>
  <c r="O20" i="7"/>
  <c r="O21" i="7"/>
  <c r="O22" i="7"/>
  <c r="O23" i="7"/>
  <c r="O24" i="7"/>
  <c r="O25" i="7"/>
  <c r="O26" i="7"/>
  <c r="O27" i="7"/>
  <c r="O28" i="7"/>
  <c r="O29" i="7"/>
  <c r="O30" i="7"/>
  <c r="O31" i="7"/>
  <c r="O32" i="7"/>
  <c r="O33" i="7"/>
  <c r="O34" i="7"/>
  <c r="O35" i="7"/>
  <c r="N12" i="7"/>
  <c r="N13" i="7"/>
  <c r="N14" i="7"/>
  <c r="N15" i="7"/>
  <c r="N16" i="7"/>
  <c r="N17" i="7"/>
  <c r="N18" i="7"/>
  <c r="N19" i="7"/>
  <c r="N20" i="7"/>
  <c r="N21" i="7"/>
  <c r="N22" i="7"/>
  <c r="N23" i="7"/>
  <c r="N24" i="7"/>
  <c r="N25" i="7"/>
  <c r="N26" i="7"/>
  <c r="N27" i="7"/>
  <c r="N28" i="7"/>
  <c r="N29" i="7"/>
  <c r="N30" i="7"/>
  <c r="N31" i="7"/>
  <c r="N32" i="7"/>
  <c r="N33" i="7"/>
  <c r="N34" i="7"/>
  <c r="N35" i="7"/>
  <c r="M12" i="7"/>
  <c r="M13" i="7"/>
  <c r="M14" i="7"/>
  <c r="M15" i="7"/>
  <c r="M16" i="7"/>
  <c r="M17" i="7"/>
  <c r="M18" i="7"/>
  <c r="M19" i="7"/>
  <c r="M20" i="7"/>
  <c r="M21" i="7"/>
  <c r="M22" i="7"/>
  <c r="M23" i="7"/>
  <c r="M24" i="7"/>
  <c r="M25" i="7"/>
  <c r="M26" i="7"/>
  <c r="M27" i="7"/>
  <c r="M28" i="7"/>
  <c r="M29" i="7"/>
  <c r="M30" i="7"/>
  <c r="M31" i="7"/>
  <c r="M32" i="7"/>
  <c r="M33" i="7"/>
  <c r="M34" i="7"/>
  <c r="M35" i="7"/>
  <c r="L12" i="7"/>
  <c r="L13" i="7"/>
  <c r="L14" i="7"/>
  <c r="L15" i="7"/>
  <c r="L16" i="7"/>
  <c r="L17" i="7"/>
  <c r="L18" i="7"/>
  <c r="L19" i="7"/>
  <c r="L20" i="7"/>
  <c r="L21" i="7"/>
  <c r="L22" i="7"/>
  <c r="L23" i="7"/>
  <c r="L24" i="7"/>
  <c r="L25" i="7"/>
  <c r="L26" i="7"/>
  <c r="L27" i="7"/>
  <c r="L28" i="7"/>
  <c r="L29" i="7"/>
  <c r="L30" i="7"/>
  <c r="L31" i="7"/>
  <c r="L32" i="7"/>
  <c r="L33" i="7"/>
  <c r="L34" i="7"/>
  <c r="L35" i="7"/>
  <c r="K12" i="7"/>
  <c r="K13" i="7"/>
  <c r="K14" i="7"/>
  <c r="K15" i="7"/>
  <c r="K16" i="7"/>
  <c r="K17" i="7"/>
  <c r="K18" i="7"/>
  <c r="K19" i="7"/>
  <c r="K20" i="7"/>
  <c r="K21" i="7"/>
  <c r="K22" i="7"/>
  <c r="K23" i="7"/>
  <c r="K24" i="7"/>
  <c r="K25" i="7"/>
  <c r="K26" i="7"/>
  <c r="K27" i="7"/>
  <c r="K28" i="7"/>
  <c r="K29" i="7"/>
  <c r="K30" i="7"/>
  <c r="K31" i="7"/>
  <c r="K32" i="7"/>
  <c r="K33" i="7"/>
  <c r="K34" i="7"/>
  <c r="K35" i="7"/>
  <c r="J12" i="7"/>
  <c r="J13" i="7"/>
  <c r="J14" i="7"/>
  <c r="J15" i="7"/>
  <c r="J16" i="7"/>
  <c r="J17" i="7"/>
  <c r="J18" i="7"/>
  <c r="J19" i="7"/>
  <c r="J20" i="7"/>
  <c r="J21" i="7"/>
  <c r="J22" i="7"/>
  <c r="J23" i="7"/>
  <c r="J24" i="7"/>
  <c r="J25" i="7"/>
  <c r="J26" i="7"/>
  <c r="J27" i="7"/>
  <c r="J28" i="7"/>
  <c r="J29" i="7"/>
  <c r="J30" i="7"/>
  <c r="J31" i="7"/>
  <c r="J32" i="7"/>
  <c r="J33" i="7"/>
  <c r="J34" i="7"/>
  <c r="J35" i="7"/>
  <c r="I12" i="7"/>
  <c r="I13" i="7"/>
  <c r="I14" i="7"/>
  <c r="I15" i="7"/>
  <c r="I16" i="7"/>
  <c r="I17" i="7"/>
  <c r="I18" i="7"/>
  <c r="I19" i="7"/>
  <c r="I20" i="7"/>
  <c r="I21" i="7"/>
  <c r="I22" i="7"/>
  <c r="I23" i="7"/>
  <c r="I24" i="7"/>
  <c r="I25" i="7"/>
  <c r="I26" i="7"/>
  <c r="I27" i="7"/>
  <c r="I28" i="7"/>
  <c r="I29" i="7"/>
  <c r="I30" i="7"/>
  <c r="I31" i="7"/>
  <c r="I32" i="7"/>
  <c r="I33" i="7"/>
  <c r="I34" i="7"/>
  <c r="I35" i="7"/>
  <c r="H12" i="7"/>
  <c r="H13" i="7"/>
  <c r="H14" i="7"/>
  <c r="H15" i="7"/>
  <c r="H16" i="7"/>
  <c r="H17" i="7"/>
  <c r="H18" i="7"/>
  <c r="H19" i="7"/>
  <c r="H20" i="7"/>
  <c r="H21" i="7"/>
  <c r="H22" i="7"/>
  <c r="H23" i="7"/>
  <c r="H24" i="7"/>
  <c r="H25" i="7"/>
  <c r="H26" i="7"/>
  <c r="H27" i="7"/>
  <c r="H28" i="7"/>
  <c r="H29" i="7"/>
  <c r="H30" i="7"/>
  <c r="H31" i="7"/>
  <c r="H32" i="7"/>
  <c r="H33" i="7"/>
  <c r="H34" i="7"/>
  <c r="H35" i="7"/>
  <c r="G12" i="7"/>
  <c r="G13" i="7"/>
  <c r="G14" i="7"/>
  <c r="G15" i="7"/>
  <c r="G16" i="7"/>
  <c r="G17" i="7"/>
  <c r="G18" i="7"/>
  <c r="G19" i="7"/>
  <c r="G20" i="7"/>
  <c r="G21" i="7"/>
  <c r="G22" i="7"/>
  <c r="G23" i="7"/>
  <c r="G24" i="7"/>
  <c r="G25" i="7"/>
  <c r="G26" i="7"/>
  <c r="G27" i="7"/>
  <c r="G28" i="7"/>
  <c r="G29" i="7"/>
  <c r="G30" i="7"/>
  <c r="G31" i="7"/>
  <c r="G32" i="7"/>
  <c r="G33" i="7"/>
  <c r="G34" i="7"/>
  <c r="G35" i="7"/>
  <c r="F12" i="7"/>
  <c r="F13" i="7"/>
  <c r="F14" i="7"/>
  <c r="F15" i="7"/>
  <c r="F16" i="7"/>
  <c r="F17" i="7"/>
  <c r="F18" i="7"/>
  <c r="F19" i="7"/>
  <c r="F20" i="7"/>
  <c r="F21" i="7"/>
  <c r="F22" i="7"/>
  <c r="F23" i="7"/>
  <c r="F24" i="7"/>
  <c r="F25" i="7"/>
  <c r="F26" i="7"/>
  <c r="F27" i="7"/>
  <c r="F28" i="7"/>
  <c r="F29" i="7"/>
  <c r="F30" i="7"/>
  <c r="F31" i="7"/>
  <c r="F32" i="7"/>
  <c r="F33" i="7"/>
  <c r="F34" i="7"/>
  <c r="F35" i="7"/>
  <c r="E12" i="7"/>
  <c r="E13" i="7"/>
  <c r="E14" i="7"/>
  <c r="E15" i="7"/>
  <c r="E16" i="7"/>
  <c r="E17" i="7"/>
  <c r="E18" i="7"/>
  <c r="E19" i="7"/>
  <c r="E20" i="7"/>
  <c r="E21" i="7"/>
  <c r="E22" i="7"/>
  <c r="E23" i="7"/>
  <c r="E24" i="7"/>
  <c r="E25" i="7"/>
  <c r="E26" i="7"/>
  <c r="E27" i="7"/>
  <c r="E28" i="7"/>
  <c r="E29" i="7"/>
  <c r="E30" i="7"/>
  <c r="E31" i="7"/>
  <c r="E32" i="7"/>
  <c r="E33" i="7"/>
  <c r="E34" i="7"/>
  <c r="E35" i="7"/>
  <c r="D12" i="7"/>
  <c r="D13" i="7"/>
  <c r="D14" i="7"/>
  <c r="D15" i="7"/>
  <c r="D16" i="7"/>
  <c r="D17" i="7"/>
  <c r="D18" i="7"/>
  <c r="D19" i="7"/>
  <c r="D20" i="7"/>
  <c r="D21" i="7"/>
  <c r="D22" i="7"/>
  <c r="D23" i="7"/>
  <c r="D24" i="7"/>
  <c r="D25" i="7"/>
  <c r="D26" i="7"/>
  <c r="D27" i="7"/>
  <c r="D28" i="7"/>
  <c r="D29" i="7"/>
  <c r="D30" i="7"/>
  <c r="D31" i="7"/>
  <c r="D32" i="7"/>
  <c r="D33" i="7"/>
  <c r="D34" i="7"/>
  <c r="D35" i="7"/>
  <c r="W11" i="7"/>
  <c r="V11" i="7"/>
  <c r="U11" i="7"/>
  <c r="T11" i="7"/>
  <c r="S11" i="7"/>
  <c r="R11" i="7"/>
  <c r="Q11" i="7"/>
  <c r="P11" i="7"/>
  <c r="O11" i="7"/>
  <c r="N11" i="7"/>
  <c r="M11" i="7"/>
  <c r="L11" i="7"/>
  <c r="K11" i="7"/>
  <c r="J11" i="7"/>
  <c r="I11" i="7"/>
  <c r="H11" i="7"/>
  <c r="G11" i="7"/>
  <c r="F11" i="7"/>
  <c r="E11" i="7"/>
  <c r="D11" i="7"/>
  <c r="V39" i="9"/>
  <c r="V42" i="9"/>
  <c r="V43" i="9"/>
  <c r="V44" i="9"/>
  <c r="V45" i="9"/>
  <c r="V46" i="9"/>
  <c r="V47" i="9"/>
  <c r="V48" i="9"/>
  <c r="V49" i="9"/>
  <c r="V50" i="9"/>
  <c r="V51" i="9"/>
  <c r="V52" i="9"/>
  <c r="V53" i="9"/>
  <c r="V54" i="9"/>
  <c r="V55" i="9"/>
  <c r="V56" i="9"/>
  <c r="V57" i="9"/>
  <c r="V58" i="9"/>
  <c r="V59" i="9"/>
  <c r="V60" i="9"/>
  <c r="V61" i="9"/>
  <c r="V62" i="9"/>
  <c r="V63" i="9"/>
  <c r="V64" i="9"/>
  <c r="V65" i="9"/>
  <c r="U42" i="9"/>
  <c r="U43" i="9"/>
  <c r="U44" i="9"/>
  <c r="U45" i="9"/>
  <c r="U46" i="9"/>
  <c r="U47" i="9"/>
  <c r="U48" i="9"/>
  <c r="U49" i="9"/>
  <c r="U50" i="9"/>
  <c r="U51" i="9"/>
  <c r="U52" i="9"/>
  <c r="U53" i="9"/>
  <c r="U54" i="9"/>
  <c r="U55" i="9"/>
  <c r="U56" i="9"/>
  <c r="U57" i="9"/>
  <c r="U58" i="9"/>
  <c r="U59" i="9"/>
  <c r="U60" i="9"/>
  <c r="U61" i="9"/>
  <c r="U62" i="9"/>
  <c r="U63" i="9"/>
  <c r="U64" i="9"/>
  <c r="U65" i="9"/>
  <c r="V41" i="9"/>
  <c r="U41" i="9"/>
  <c r="T42" i="9"/>
  <c r="T43" i="9"/>
  <c r="T44" i="9"/>
  <c r="T45" i="9"/>
  <c r="T46" i="9"/>
  <c r="T47" i="9"/>
  <c r="T48" i="9"/>
  <c r="T49" i="9"/>
  <c r="T50" i="9"/>
  <c r="T51" i="9"/>
  <c r="T52" i="9"/>
  <c r="T53" i="9"/>
  <c r="T54" i="9"/>
  <c r="T55" i="9"/>
  <c r="T56" i="9"/>
  <c r="T57" i="9"/>
  <c r="T58" i="9"/>
  <c r="T59" i="9"/>
  <c r="T60" i="9"/>
  <c r="T61" i="9"/>
  <c r="T62" i="9"/>
  <c r="T63" i="9"/>
  <c r="T64" i="9"/>
  <c r="T65" i="9"/>
  <c r="S42" i="9"/>
  <c r="S43" i="9"/>
  <c r="S44" i="9"/>
  <c r="S45" i="9"/>
  <c r="S46" i="9"/>
  <c r="S47" i="9"/>
  <c r="S48" i="9"/>
  <c r="S49" i="9"/>
  <c r="S50" i="9"/>
  <c r="S51" i="9"/>
  <c r="S52" i="9"/>
  <c r="S53" i="9"/>
  <c r="S54" i="9"/>
  <c r="S55" i="9"/>
  <c r="S56" i="9"/>
  <c r="S57" i="9"/>
  <c r="S58" i="9"/>
  <c r="S59" i="9"/>
  <c r="S60" i="9"/>
  <c r="S61" i="9"/>
  <c r="S62" i="9"/>
  <c r="S63" i="9"/>
  <c r="S64" i="9"/>
  <c r="S65" i="9"/>
  <c r="R42" i="9"/>
  <c r="R43" i="9"/>
  <c r="R44" i="9"/>
  <c r="R45" i="9"/>
  <c r="R46" i="9"/>
  <c r="R47" i="9"/>
  <c r="R48" i="9"/>
  <c r="R49" i="9"/>
  <c r="R50" i="9"/>
  <c r="R51" i="9"/>
  <c r="R52" i="9"/>
  <c r="R53" i="9"/>
  <c r="R54" i="9"/>
  <c r="R55" i="9"/>
  <c r="R56" i="9"/>
  <c r="R57" i="9"/>
  <c r="R58" i="9"/>
  <c r="R59" i="9"/>
  <c r="R60" i="9"/>
  <c r="R61" i="9"/>
  <c r="R62" i="9"/>
  <c r="R63" i="9"/>
  <c r="R64" i="9"/>
  <c r="R65" i="9"/>
  <c r="Q42" i="9"/>
  <c r="Q43" i="9"/>
  <c r="Q44" i="9"/>
  <c r="Q45" i="9"/>
  <c r="Q46" i="9"/>
  <c r="Q47" i="9"/>
  <c r="Q48" i="9"/>
  <c r="Q49" i="9"/>
  <c r="Q50" i="9"/>
  <c r="Q51" i="9"/>
  <c r="Q52" i="9"/>
  <c r="Q53" i="9"/>
  <c r="Q54" i="9"/>
  <c r="Q55" i="9"/>
  <c r="Q56" i="9"/>
  <c r="Q57" i="9"/>
  <c r="Q58" i="9"/>
  <c r="Q59" i="9"/>
  <c r="Q60" i="9"/>
  <c r="Q61" i="9"/>
  <c r="Q62" i="9"/>
  <c r="Q63" i="9"/>
  <c r="Q64" i="9"/>
  <c r="Q65" i="9"/>
  <c r="P42" i="9"/>
  <c r="P43" i="9"/>
  <c r="P44" i="9"/>
  <c r="P45" i="9"/>
  <c r="P46" i="9"/>
  <c r="P47" i="9"/>
  <c r="P48" i="9"/>
  <c r="P49" i="9"/>
  <c r="P50" i="9"/>
  <c r="P51" i="9"/>
  <c r="P52" i="9"/>
  <c r="P53" i="9"/>
  <c r="P54" i="9"/>
  <c r="P55" i="9"/>
  <c r="P56" i="9"/>
  <c r="P57" i="9"/>
  <c r="P58" i="9"/>
  <c r="P59" i="9"/>
  <c r="P60" i="9"/>
  <c r="P61" i="9"/>
  <c r="P62" i="9"/>
  <c r="P63" i="9"/>
  <c r="P64" i="9"/>
  <c r="P65" i="9"/>
  <c r="O42" i="9"/>
  <c r="O43" i="9"/>
  <c r="O44" i="9"/>
  <c r="O45" i="9"/>
  <c r="O46" i="9"/>
  <c r="O47" i="9"/>
  <c r="O48" i="9"/>
  <c r="O49" i="9"/>
  <c r="O50" i="9"/>
  <c r="O51" i="9"/>
  <c r="O52" i="9"/>
  <c r="O53" i="9"/>
  <c r="O54" i="9"/>
  <c r="O55" i="9"/>
  <c r="O56" i="9"/>
  <c r="O57" i="9"/>
  <c r="O58" i="9"/>
  <c r="O59" i="9"/>
  <c r="O60" i="9"/>
  <c r="O61" i="9"/>
  <c r="O62" i="9"/>
  <c r="O63" i="9"/>
  <c r="O64" i="9"/>
  <c r="O65" i="9"/>
  <c r="N42" i="9"/>
  <c r="N43" i="9"/>
  <c r="N44" i="9"/>
  <c r="N45" i="9"/>
  <c r="N46" i="9"/>
  <c r="N47" i="9"/>
  <c r="N48" i="9"/>
  <c r="N49" i="9"/>
  <c r="N50" i="9"/>
  <c r="N51" i="9"/>
  <c r="N52" i="9"/>
  <c r="N53" i="9"/>
  <c r="N54" i="9"/>
  <c r="N55" i="9"/>
  <c r="N56" i="9"/>
  <c r="N57" i="9"/>
  <c r="N58" i="9"/>
  <c r="N59" i="9"/>
  <c r="N60" i="9"/>
  <c r="N61" i="9"/>
  <c r="N62" i="9"/>
  <c r="N63" i="9"/>
  <c r="N64" i="9"/>
  <c r="N65" i="9"/>
  <c r="M42" i="9"/>
  <c r="M43" i="9"/>
  <c r="M44" i="9"/>
  <c r="M45" i="9"/>
  <c r="M46" i="9"/>
  <c r="M47" i="9"/>
  <c r="M48" i="9"/>
  <c r="M49" i="9"/>
  <c r="M50" i="9"/>
  <c r="M51" i="9"/>
  <c r="M52" i="9"/>
  <c r="M53" i="9"/>
  <c r="M54" i="9"/>
  <c r="M55" i="9"/>
  <c r="M56" i="9"/>
  <c r="M57" i="9"/>
  <c r="M58" i="9"/>
  <c r="M59" i="9"/>
  <c r="M60" i="9"/>
  <c r="M61" i="9"/>
  <c r="M62" i="9"/>
  <c r="M63" i="9"/>
  <c r="M64" i="9"/>
  <c r="M65" i="9"/>
  <c r="L42" i="9"/>
  <c r="L43" i="9"/>
  <c r="L44" i="9"/>
  <c r="L45" i="9"/>
  <c r="L46" i="9"/>
  <c r="L47" i="9"/>
  <c r="L48" i="9"/>
  <c r="L49" i="9"/>
  <c r="L50" i="9"/>
  <c r="L51" i="9"/>
  <c r="L52" i="9"/>
  <c r="L53" i="9"/>
  <c r="L54" i="9"/>
  <c r="L55" i="9"/>
  <c r="L56" i="9"/>
  <c r="L57" i="9"/>
  <c r="L58" i="9"/>
  <c r="L59" i="9"/>
  <c r="L60" i="9"/>
  <c r="L61" i="9"/>
  <c r="L62" i="9"/>
  <c r="L63" i="9"/>
  <c r="L64" i="9"/>
  <c r="L65" i="9"/>
  <c r="K42" i="9"/>
  <c r="K43" i="9"/>
  <c r="K44" i="9"/>
  <c r="K45" i="9"/>
  <c r="K46" i="9"/>
  <c r="K47" i="9"/>
  <c r="K48" i="9"/>
  <c r="K49" i="9"/>
  <c r="K50" i="9"/>
  <c r="K51" i="9"/>
  <c r="K52" i="9"/>
  <c r="K53" i="9"/>
  <c r="K54" i="9"/>
  <c r="K55" i="9"/>
  <c r="K56" i="9"/>
  <c r="K57" i="9"/>
  <c r="K58" i="9"/>
  <c r="K59" i="9"/>
  <c r="K60" i="9"/>
  <c r="K61" i="9"/>
  <c r="K62" i="9"/>
  <c r="K63" i="9"/>
  <c r="K64" i="9"/>
  <c r="K65" i="9"/>
  <c r="J42" i="9"/>
  <c r="J43" i="9"/>
  <c r="J44" i="9"/>
  <c r="J45" i="9"/>
  <c r="J46" i="9"/>
  <c r="J47" i="9"/>
  <c r="J48" i="9"/>
  <c r="J49" i="9"/>
  <c r="J50" i="9"/>
  <c r="J51" i="9"/>
  <c r="J52" i="9"/>
  <c r="J53" i="9"/>
  <c r="J54" i="9"/>
  <c r="J55" i="9"/>
  <c r="J56" i="9"/>
  <c r="J57" i="9"/>
  <c r="J58" i="9"/>
  <c r="J59" i="9"/>
  <c r="J60" i="9"/>
  <c r="J61" i="9"/>
  <c r="J62" i="9"/>
  <c r="J63" i="9"/>
  <c r="J64" i="9"/>
  <c r="J65" i="9"/>
  <c r="I42" i="9"/>
  <c r="I43" i="9"/>
  <c r="I44" i="9"/>
  <c r="I45" i="9"/>
  <c r="I46" i="9"/>
  <c r="I47" i="9"/>
  <c r="I48" i="9"/>
  <c r="I49" i="9"/>
  <c r="I50" i="9"/>
  <c r="I51" i="9"/>
  <c r="I52" i="9"/>
  <c r="I53" i="9"/>
  <c r="I54" i="9"/>
  <c r="I55" i="9"/>
  <c r="I56" i="9"/>
  <c r="I57" i="9"/>
  <c r="I58" i="9"/>
  <c r="I59" i="9"/>
  <c r="I60" i="9"/>
  <c r="I61" i="9"/>
  <c r="I62" i="9"/>
  <c r="I63" i="9"/>
  <c r="I64" i="9"/>
  <c r="I65" i="9"/>
  <c r="H42" i="9"/>
  <c r="H43" i="9"/>
  <c r="H44" i="9"/>
  <c r="H45" i="9"/>
  <c r="H46" i="9"/>
  <c r="H47" i="9"/>
  <c r="H48" i="9"/>
  <c r="H49" i="9"/>
  <c r="H50" i="9"/>
  <c r="H51" i="9"/>
  <c r="H52" i="9"/>
  <c r="H53" i="9"/>
  <c r="H54" i="9"/>
  <c r="H55" i="9"/>
  <c r="H56" i="9"/>
  <c r="H57" i="9"/>
  <c r="H58" i="9"/>
  <c r="H59" i="9"/>
  <c r="H60" i="9"/>
  <c r="H61" i="9"/>
  <c r="H62" i="9"/>
  <c r="H63" i="9"/>
  <c r="H64" i="9"/>
  <c r="H65" i="9"/>
  <c r="T41" i="9"/>
  <c r="S41" i="9"/>
  <c r="R41" i="9"/>
  <c r="Q41" i="9"/>
  <c r="P41" i="9"/>
  <c r="O41" i="9"/>
  <c r="N41" i="9"/>
  <c r="M41" i="9"/>
  <c r="L41" i="9"/>
  <c r="K41" i="9"/>
  <c r="J41" i="9"/>
  <c r="I41" i="9"/>
  <c r="H41" i="9"/>
  <c r="G42" i="9"/>
  <c r="G43" i="9"/>
  <c r="G44" i="9"/>
  <c r="G45" i="9"/>
  <c r="G46" i="9"/>
  <c r="G47" i="9"/>
  <c r="G48" i="9"/>
  <c r="G49" i="9"/>
  <c r="G50" i="9"/>
  <c r="G51" i="9"/>
  <c r="G52" i="9"/>
  <c r="G53" i="9"/>
  <c r="G54" i="9"/>
  <c r="G55" i="9"/>
  <c r="G56" i="9"/>
  <c r="G57" i="9"/>
  <c r="G58" i="9"/>
  <c r="G59" i="9"/>
  <c r="G60" i="9"/>
  <c r="G61" i="9"/>
  <c r="G62" i="9"/>
  <c r="G63" i="9"/>
  <c r="G64" i="9"/>
  <c r="G65" i="9"/>
  <c r="G41" i="9"/>
  <c r="F42" i="9"/>
  <c r="F43" i="9"/>
  <c r="F44" i="9"/>
  <c r="F45" i="9"/>
  <c r="F46" i="9"/>
  <c r="F47" i="9"/>
  <c r="F48" i="9"/>
  <c r="F49" i="9"/>
  <c r="F50" i="9"/>
  <c r="F51" i="9"/>
  <c r="F52" i="9"/>
  <c r="F53" i="9"/>
  <c r="F54" i="9"/>
  <c r="F55" i="9"/>
  <c r="F56" i="9"/>
  <c r="F57" i="9"/>
  <c r="F58" i="9"/>
  <c r="F59" i="9"/>
  <c r="F60" i="9"/>
  <c r="F61" i="9"/>
  <c r="F62" i="9"/>
  <c r="F63" i="9"/>
  <c r="F64" i="9"/>
  <c r="F65" i="9"/>
  <c r="E42" i="9"/>
  <c r="E43" i="9"/>
  <c r="E44" i="9"/>
  <c r="E45" i="9"/>
  <c r="E46" i="9"/>
  <c r="E47" i="9"/>
  <c r="E48" i="9"/>
  <c r="E49" i="9"/>
  <c r="E50" i="9"/>
  <c r="E51" i="9"/>
  <c r="E52" i="9"/>
  <c r="E53" i="9"/>
  <c r="E54" i="9"/>
  <c r="E55" i="9"/>
  <c r="E56" i="9"/>
  <c r="E57" i="9"/>
  <c r="E58" i="9"/>
  <c r="E59" i="9"/>
  <c r="E60" i="9"/>
  <c r="E61" i="9"/>
  <c r="E62" i="9"/>
  <c r="E63" i="9"/>
  <c r="E64" i="9"/>
  <c r="E65" i="9"/>
  <c r="D42" i="9"/>
  <c r="D43" i="9"/>
  <c r="D44" i="9"/>
  <c r="D45" i="9"/>
  <c r="D46" i="9"/>
  <c r="D47" i="9"/>
  <c r="D48" i="9"/>
  <c r="D49" i="9"/>
  <c r="D50" i="9"/>
  <c r="D51" i="9"/>
  <c r="D52" i="9"/>
  <c r="D53" i="9"/>
  <c r="D54" i="9"/>
  <c r="D55" i="9"/>
  <c r="D56" i="9"/>
  <c r="D57" i="9"/>
  <c r="D58" i="9"/>
  <c r="D59" i="9"/>
  <c r="D60" i="9"/>
  <c r="D61" i="9"/>
  <c r="D62" i="9"/>
  <c r="D63" i="9"/>
  <c r="D64" i="9"/>
  <c r="D65" i="9"/>
  <c r="C42" i="9"/>
  <c r="C43" i="9"/>
  <c r="C44" i="9"/>
  <c r="C45" i="9"/>
  <c r="C46" i="9"/>
  <c r="C47" i="9"/>
  <c r="C48" i="9"/>
  <c r="C49" i="9"/>
  <c r="C50" i="9"/>
  <c r="C51" i="9"/>
  <c r="C52" i="9"/>
  <c r="C53" i="9"/>
  <c r="C54" i="9"/>
  <c r="C55" i="9"/>
  <c r="C56" i="9"/>
  <c r="C57" i="9"/>
  <c r="C58" i="9"/>
  <c r="C59" i="9"/>
  <c r="C60" i="9"/>
  <c r="C61" i="9"/>
  <c r="C62" i="9"/>
  <c r="C63" i="9"/>
  <c r="C64" i="9"/>
  <c r="C65" i="9"/>
  <c r="F41" i="9"/>
  <c r="E41" i="9"/>
  <c r="D41" i="9"/>
  <c r="C41" i="9"/>
  <c r="V95" i="19" l="1"/>
  <c r="V86" i="19"/>
  <c r="V101" i="19"/>
  <c r="V89" i="19"/>
  <c r="U117" i="21"/>
  <c r="U102" i="21"/>
  <c r="U103" i="21"/>
  <c r="U119" i="21"/>
  <c r="U115" i="21"/>
  <c r="U101" i="21"/>
  <c r="U108" i="21"/>
  <c r="U109" i="21"/>
  <c r="U99" i="21"/>
  <c r="U98" i="21"/>
  <c r="U107" i="21"/>
  <c r="U105" i="21"/>
  <c r="U113" i="21"/>
  <c r="U111" i="21"/>
  <c r="U116" i="21"/>
  <c r="U114" i="21"/>
  <c r="U106" i="21"/>
  <c r="U100" i="21"/>
  <c r="U110" i="21"/>
  <c r="U97" i="21"/>
  <c r="U118" i="21"/>
  <c r="U120" i="21"/>
  <c r="U112" i="21"/>
  <c r="U104" i="21"/>
  <c r="V32" i="19"/>
  <c r="V13" i="19"/>
  <c r="V81" i="19" s="1"/>
  <c r="V22" i="19"/>
  <c r="V90" i="19" s="1"/>
  <c r="V64" i="19"/>
  <c r="V98" i="19" s="1"/>
  <c r="V14" i="19"/>
  <c r="V82" i="19" s="1"/>
  <c r="V58" i="19"/>
  <c r="V66" i="19"/>
  <c r="V24" i="19"/>
  <c r="V15" i="19"/>
  <c r="V65" i="19"/>
  <c r="V31" i="19"/>
  <c r="V28" i="19"/>
  <c r="V49" i="19"/>
  <c r="V50" i="19"/>
  <c r="V46" i="19"/>
  <c r="V51" i="19"/>
  <c r="V16" i="19"/>
  <c r="V26" i="19"/>
  <c r="V94" i="19" s="1"/>
  <c r="V53" i="19"/>
  <c r="V57" i="19"/>
  <c r="V91" i="19" s="1"/>
  <c r="V17" i="19"/>
  <c r="V59" i="19"/>
  <c r="V93" i="19" s="1"/>
  <c r="V12" i="19"/>
  <c r="V80" i="19" s="1"/>
  <c r="V63" i="19"/>
  <c r="V97" i="19" s="1"/>
  <c r="U32" i="9"/>
  <c r="V62" i="19"/>
  <c r="V19" i="19"/>
  <c r="V11" i="19"/>
  <c r="V20" i="19"/>
  <c r="V88" i="19" s="1"/>
  <c r="R12" i="18"/>
  <c r="S40" i="34"/>
  <c r="S13" i="18"/>
  <c r="S14" i="18" s="1"/>
  <c r="S15" i="18" s="1"/>
  <c r="S16" i="18" s="1"/>
  <c r="S17" i="18" s="1"/>
  <c r="S18" i="18" s="1"/>
  <c r="S19" i="18" s="1"/>
  <c r="S20" i="18" s="1"/>
  <c r="S21" i="18" s="1"/>
  <c r="S22" i="18" s="1"/>
  <c r="S23" i="18" s="1"/>
  <c r="S24" i="18" s="1"/>
  <c r="S25" i="18" s="1"/>
  <c r="S26" i="18" s="1"/>
  <c r="S27" i="18" s="1"/>
  <c r="S28" i="18" s="1"/>
  <c r="S29" i="18" s="1"/>
  <c r="S30" i="18" s="1"/>
  <c r="S31" i="18" s="1"/>
  <c r="S32" i="18" s="1"/>
  <c r="S33" i="18" s="1"/>
  <c r="S34" i="18" s="1"/>
  <c r="S35" i="18" s="1"/>
  <c r="S36" i="18" s="1"/>
  <c r="T12" i="34"/>
  <c r="T15" i="34"/>
  <c r="T31" i="34"/>
  <c r="T23" i="34"/>
  <c r="T35" i="34"/>
  <c r="T19" i="34"/>
  <c r="T22" i="34"/>
  <c r="T33" i="34"/>
  <c r="T17" i="34"/>
  <c r="T24" i="34"/>
  <c r="T27" i="34"/>
  <c r="T26" i="34"/>
  <c r="T29" i="34"/>
  <c r="T32" i="34"/>
  <c r="T18" i="34"/>
  <c r="T25" i="34"/>
  <c r="T28" i="34"/>
  <c r="T11" i="34"/>
  <c r="T34" i="34"/>
  <c r="T14" i="34"/>
  <c r="T21" i="34"/>
  <c r="T20" i="34"/>
  <c r="T13" i="34"/>
  <c r="T30" i="34"/>
  <c r="T16" i="34"/>
  <c r="C60" i="6"/>
  <c r="C44" i="6"/>
  <c r="D52" i="6"/>
  <c r="E60" i="6"/>
  <c r="E44" i="6"/>
  <c r="F52" i="6"/>
  <c r="G60" i="6"/>
  <c r="G44" i="6"/>
  <c r="H52" i="6"/>
  <c r="I60" i="6"/>
  <c r="I44" i="6"/>
  <c r="J52" i="6"/>
  <c r="V64" i="6"/>
  <c r="V33" i="6" s="1"/>
  <c r="V33" i="20" s="1"/>
  <c r="V48" i="6"/>
  <c r="V17" i="6" s="1"/>
  <c r="V17" i="20" s="1"/>
  <c r="C56" i="6"/>
  <c r="D64" i="6"/>
  <c r="D48" i="6"/>
  <c r="E56" i="6"/>
  <c r="F64" i="6"/>
  <c r="F48" i="6"/>
  <c r="G56" i="6"/>
  <c r="H64" i="6"/>
  <c r="H48" i="6"/>
  <c r="I56" i="6"/>
  <c r="J64" i="6"/>
  <c r="J48" i="6"/>
  <c r="V60" i="6"/>
  <c r="V29" i="6" s="1"/>
  <c r="V29" i="20" s="1"/>
  <c r="V44" i="6"/>
  <c r="V13" i="6" s="1"/>
  <c r="V13" i="20" s="1"/>
  <c r="C52" i="6"/>
  <c r="D60" i="6"/>
  <c r="D44" i="6"/>
  <c r="E52" i="6"/>
  <c r="F60" i="6"/>
  <c r="F44" i="6"/>
  <c r="G52" i="6"/>
  <c r="H60" i="6"/>
  <c r="H44" i="6"/>
  <c r="I52" i="6"/>
  <c r="V56" i="6"/>
  <c r="V25" i="6" s="1"/>
  <c r="V25" i="20" s="1"/>
  <c r="C64" i="6"/>
  <c r="C48" i="6"/>
  <c r="D56" i="6"/>
  <c r="E64" i="6"/>
  <c r="E48" i="6"/>
  <c r="F56" i="6"/>
  <c r="G64" i="6"/>
  <c r="G48" i="6"/>
  <c r="H56" i="6"/>
  <c r="J56" i="6"/>
  <c r="C61" i="6"/>
  <c r="C65" i="6"/>
  <c r="C53" i="6"/>
  <c r="C45" i="6"/>
  <c r="D61" i="6"/>
  <c r="D53" i="6"/>
  <c r="D45" i="6"/>
  <c r="E61" i="6"/>
  <c r="E53" i="6"/>
  <c r="E45" i="6"/>
  <c r="F61" i="6"/>
  <c r="F53" i="6"/>
  <c r="F45" i="6"/>
  <c r="G61" i="6"/>
  <c r="G53" i="6"/>
  <c r="G45" i="6"/>
  <c r="H61" i="6"/>
  <c r="H53" i="6"/>
  <c r="H45" i="6"/>
  <c r="I61" i="6"/>
  <c r="I53" i="6"/>
  <c r="I45" i="6"/>
  <c r="J61" i="6"/>
  <c r="J53" i="6"/>
  <c r="J45" i="6"/>
  <c r="K47" i="6"/>
  <c r="M63" i="6"/>
  <c r="N55" i="6"/>
  <c r="O47" i="6"/>
  <c r="Q63" i="6"/>
  <c r="R55" i="6"/>
  <c r="U63" i="6"/>
  <c r="J47" i="6"/>
  <c r="I47" i="6"/>
  <c r="H47" i="6"/>
  <c r="G47" i="6"/>
  <c r="F47" i="6"/>
  <c r="E47" i="6"/>
  <c r="D47" i="6"/>
  <c r="C47" i="6"/>
  <c r="V47" i="6"/>
  <c r="V16" i="6" s="1"/>
  <c r="V16" i="20" s="1"/>
  <c r="L63" i="6"/>
  <c r="M55" i="6"/>
  <c r="N47" i="6"/>
  <c r="P63" i="6"/>
  <c r="Q55" i="6"/>
  <c r="R47" i="6"/>
  <c r="J63" i="6"/>
  <c r="I63" i="6"/>
  <c r="H63" i="6"/>
  <c r="G63" i="6"/>
  <c r="F63" i="6"/>
  <c r="E63" i="6"/>
  <c r="D63" i="6"/>
  <c r="V63" i="6"/>
  <c r="V32" i="6" s="1"/>
  <c r="V32" i="20" s="1"/>
  <c r="U59" i="6"/>
  <c r="T59" i="6"/>
  <c r="S59" i="6"/>
  <c r="R59" i="6"/>
  <c r="Q59" i="6"/>
  <c r="P59" i="6"/>
  <c r="O59" i="6"/>
  <c r="N59" i="6"/>
  <c r="M59" i="6"/>
  <c r="L59" i="6"/>
  <c r="K59" i="6"/>
  <c r="J59" i="6"/>
  <c r="I59" i="6"/>
  <c r="H59" i="6"/>
  <c r="G59" i="6"/>
  <c r="F59" i="6"/>
  <c r="E59" i="6"/>
  <c r="D59" i="6"/>
  <c r="V59" i="6"/>
  <c r="V28" i="6" s="1"/>
  <c r="V28" i="20" s="1"/>
  <c r="J55" i="6"/>
  <c r="I55" i="6"/>
  <c r="H55" i="6"/>
  <c r="G55" i="6"/>
  <c r="F55" i="6"/>
  <c r="E55" i="6"/>
  <c r="D55" i="6"/>
  <c r="C55" i="6"/>
  <c r="V55" i="6"/>
  <c r="V24" i="6" s="1"/>
  <c r="V24" i="20" s="1"/>
  <c r="U51" i="6"/>
  <c r="T51" i="6"/>
  <c r="S51" i="6"/>
  <c r="R51" i="6"/>
  <c r="Q51" i="6"/>
  <c r="P51" i="6"/>
  <c r="O51" i="6"/>
  <c r="N51" i="6"/>
  <c r="M51" i="6"/>
  <c r="L51" i="6"/>
  <c r="K51" i="6"/>
  <c r="J51" i="6"/>
  <c r="I51" i="6"/>
  <c r="H51" i="6"/>
  <c r="G51" i="6"/>
  <c r="F51" i="6"/>
  <c r="E51" i="6"/>
  <c r="D51" i="6"/>
  <c r="C51" i="6"/>
  <c r="V51" i="6"/>
  <c r="V20" i="6" s="1"/>
  <c r="V20" i="20" s="1"/>
  <c r="U43" i="6"/>
  <c r="T43" i="6"/>
  <c r="S43" i="6"/>
  <c r="R43" i="6"/>
  <c r="Q43" i="6"/>
  <c r="P43" i="6"/>
  <c r="O43" i="6"/>
  <c r="N43" i="6"/>
  <c r="M43" i="6"/>
  <c r="L43" i="6"/>
  <c r="K43" i="6"/>
  <c r="J43" i="6"/>
  <c r="I43" i="6"/>
  <c r="H43" i="6"/>
  <c r="G43" i="6"/>
  <c r="F43" i="6"/>
  <c r="E43" i="6"/>
  <c r="D43" i="6"/>
  <c r="C43" i="6"/>
  <c r="V43" i="6"/>
  <c r="V12" i="6" s="1"/>
  <c r="V12" i="20" s="1"/>
  <c r="C59" i="6"/>
  <c r="V66" i="6"/>
  <c r="V35" i="6" s="1"/>
  <c r="V35" i="20" s="1"/>
  <c r="U66" i="6"/>
  <c r="T66" i="6"/>
  <c r="S66" i="6"/>
  <c r="R66" i="6"/>
  <c r="Q66" i="6"/>
  <c r="P66" i="6"/>
  <c r="O66" i="6"/>
  <c r="N66" i="6"/>
  <c r="M66" i="6"/>
  <c r="L66" i="6"/>
  <c r="K66" i="6"/>
  <c r="J66" i="6"/>
  <c r="I66" i="6"/>
  <c r="H66" i="6"/>
  <c r="G66" i="6"/>
  <c r="F66" i="6"/>
  <c r="E66" i="6"/>
  <c r="D66" i="6"/>
  <c r="C66" i="6"/>
  <c r="V62" i="6"/>
  <c r="V31" i="6" s="1"/>
  <c r="V31" i="20" s="1"/>
  <c r="U62" i="6"/>
  <c r="T62" i="6"/>
  <c r="S62" i="6"/>
  <c r="R62" i="6"/>
  <c r="Q62" i="6"/>
  <c r="P62" i="6"/>
  <c r="O62" i="6"/>
  <c r="N62" i="6"/>
  <c r="M62" i="6"/>
  <c r="L62" i="6"/>
  <c r="K62" i="6"/>
  <c r="J62" i="6"/>
  <c r="I62" i="6"/>
  <c r="H62" i="6"/>
  <c r="G62" i="6"/>
  <c r="F62" i="6"/>
  <c r="E62" i="6"/>
  <c r="D62" i="6"/>
  <c r="C62" i="6"/>
  <c r="V58" i="6"/>
  <c r="V27" i="6" s="1"/>
  <c r="V27" i="20" s="1"/>
  <c r="U58" i="6"/>
  <c r="T58" i="6"/>
  <c r="S58" i="6"/>
  <c r="R58" i="6"/>
  <c r="Q58" i="6"/>
  <c r="P58" i="6"/>
  <c r="O58" i="6"/>
  <c r="N58" i="6"/>
  <c r="M58" i="6"/>
  <c r="L58" i="6"/>
  <c r="K58" i="6"/>
  <c r="J58" i="6"/>
  <c r="I58" i="6"/>
  <c r="H58" i="6"/>
  <c r="G58" i="6"/>
  <c r="F58" i="6"/>
  <c r="E58" i="6"/>
  <c r="D58" i="6"/>
  <c r="C58" i="6"/>
  <c r="V54" i="6"/>
  <c r="V23" i="6" s="1"/>
  <c r="V23" i="20" s="1"/>
  <c r="U54" i="6"/>
  <c r="T54" i="6"/>
  <c r="S54" i="6"/>
  <c r="R54" i="6"/>
  <c r="Q54" i="6"/>
  <c r="P54" i="6"/>
  <c r="O54" i="6"/>
  <c r="N54" i="6"/>
  <c r="M54" i="6"/>
  <c r="L54" i="6"/>
  <c r="K54" i="6"/>
  <c r="J54" i="6"/>
  <c r="I54" i="6"/>
  <c r="H54" i="6"/>
  <c r="G54" i="6"/>
  <c r="F54" i="6"/>
  <c r="E54" i="6"/>
  <c r="D54" i="6"/>
  <c r="C54" i="6"/>
  <c r="V50" i="6"/>
  <c r="V19" i="6" s="1"/>
  <c r="V19" i="20" s="1"/>
  <c r="U50" i="6"/>
  <c r="T50" i="6"/>
  <c r="S50" i="6"/>
  <c r="R50" i="6"/>
  <c r="Q50" i="6"/>
  <c r="P50" i="6"/>
  <c r="O50" i="6"/>
  <c r="N50" i="6"/>
  <c r="M50" i="6"/>
  <c r="L50" i="6"/>
  <c r="K50" i="6"/>
  <c r="J50" i="6"/>
  <c r="I50" i="6"/>
  <c r="H50" i="6"/>
  <c r="G50" i="6"/>
  <c r="F50" i="6"/>
  <c r="E50" i="6"/>
  <c r="D50" i="6"/>
  <c r="C50" i="6"/>
  <c r="V46" i="6"/>
  <c r="V15" i="6" s="1"/>
  <c r="V15" i="20" s="1"/>
  <c r="U46" i="6"/>
  <c r="T46" i="6"/>
  <c r="S46" i="6"/>
  <c r="R46" i="6"/>
  <c r="Q46" i="6"/>
  <c r="P46" i="6"/>
  <c r="O46" i="6"/>
  <c r="N46" i="6"/>
  <c r="M46" i="6"/>
  <c r="L46" i="6"/>
  <c r="K46" i="6"/>
  <c r="J46" i="6"/>
  <c r="I46" i="6"/>
  <c r="H46" i="6"/>
  <c r="G46" i="6"/>
  <c r="F46" i="6"/>
  <c r="E46" i="6"/>
  <c r="D46" i="6"/>
  <c r="C46" i="6"/>
  <c r="C63" i="6"/>
  <c r="C57" i="6"/>
  <c r="C49" i="6"/>
  <c r="D65" i="6"/>
  <c r="D57" i="6"/>
  <c r="D49" i="6"/>
  <c r="E65" i="6"/>
  <c r="E57" i="6"/>
  <c r="E49" i="6"/>
  <c r="F65" i="6"/>
  <c r="F57" i="6"/>
  <c r="F49" i="6"/>
  <c r="G65" i="6"/>
  <c r="G57" i="6"/>
  <c r="G49" i="6"/>
  <c r="H65" i="6"/>
  <c r="H57" i="6"/>
  <c r="H49" i="6"/>
  <c r="I65" i="6"/>
  <c r="I57" i="6"/>
  <c r="I49" i="6"/>
  <c r="K63" i="6"/>
  <c r="L55" i="6"/>
  <c r="M47" i="6"/>
  <c r="O63" i="6"/>
  <c r="P55" i="6"/>
  <c r="Q47" i="6"/>
  <c r="S63" i="6"/>
  <c r="T55" i="6"/>
  <c r="U47" i="6"/>
  <c r="U65" i="6"/>
  <c r="T65" i="6"/>
  <c r="S65" i="6"/>
  <c r="R65" i="6"/>
  <c r="Q65" i="6"/>
  <c r="P65" i="6"/>
  <c r="O65" i="6"/>
  <c r="N65" i="6"/>
  <c r="M65" i="6"/>
  <c r="L65" i="6"/>
  <c r="K65" i="6"/>
  <c r="V65" i="6"/>
  <c r="V34" i="6" s="1"/>
  <c r="V34" i="20" s="1"/>
  <c r="U61" i="6"/>
  <c r="T61" i="6"/>
  <c r="S61" i="6"/>
  <c r="R61" i="6"/>
  <c r="Q61" i="6"/>
  <c r="P61" i="6"/>
  <c r="O61" i="6"/>
  <c r="N61" i="6"/>
  <c r="M61" i="6"/>
  <c r="L61" i="6"/>
  <c r="K61" i="6"/>
  <c r="V61" i="6"/>
  <c r="V30" i="6" s="1"/>
  <c r="V30" i="20" s="1"/>
  <c r="U57" i="6"/>
  <c r="T57" i="6"/>
  <c r="S57" i="6"/>
  <c r="R57" i="6"/>
  <c r="Q57" i="6"/>
  <c r="P57" i="6"/>
  <c r="O57" i="6"/>
  <c r="N57" i="6"/>
  <c r="M57" i="6"/>
  <c r="L57" i="6"/>
  <c r="K57" i="6"/>
  <c r="V57" i="6"/>
  <c r="V26" i="6" s="1"/>
  <c r="V26" i="20" s="1"/>
  <c r="U53" i="6"/>
  <c r="T53" i="6"/>
  <c r="S53" i="6"/>
  <c r="R53" i="6"/>
  <c r="Q53" i="6"/>
  <c r="P53" i="6"/>
  <c r="O53" i="6"/>
  <c r="N53" i="6"/>
  <c r="M53" i="6"/>
  <c r="L53" i="6"/>
  <c r="K53" i="6"/>
  <c r="V53" i="6"/>
  <c r="V22" i="6" s="1"/>
  <c r="V22" i="20" s="1"/>
  <c r="U49" i="6"/>
  <c r="T49" i="6"/>
  <c r="S49" i="6"/>
  <c r="R49" i="6"/>
  <c r="Q49" i="6"/>
  <c r="P49" i="6"/>
  <c r="O49" i="6"/>
  <c r="N49" i="6"/>
  <c r="M49" i="6"/>
  <c r="L49" i="6"/>
  <c r="K49" i="6"/>
  <c r="V49" i="6"/>
  <c r="V18" i="6" s="1"/>
  <c r="V18" i="20" s="1"/>
  <c r="U45" i="6"/>
  <c r="T45" i="6"/>
  <c r="S45" i="6"/>
  <c r="R45" i="6"/>
  <c r="Q45" i="6"/>
  <c r="P45" i="6"/>
  <c r="O45" i="6"/>
  <c r="N45" i="6"/>
  <c r="M45" i="6"/>
  <c r="L45" i="6"/>
  <c r="K45" i="6"/>
  <c r="V45" i="6"/>
  <c r="V14" i="6" s="1"/>
  <c r="V14" i="20" s="1"/>
  <c r="K55" i="6"/>
  <c r="L47" i="6"/>
  <c r="N63" i="6"/>
  <c r="O55" i="6"/>
  <c r="P47" i="6"/>
  <c r="R63" i="6"/>
  <c r="S55" i="6"/>
  <c r="T47" i="6"/>
  <c r="U64" i="6"/>
  <c r="T64" i="6"/>
  <c r="S64" i="6"/>
  <c r="R64" i="6"/>
  <c r="Q64" i="6"/>
  <c r="P64" i="6"/>
  <c r="O64" i="6"/>
  <c r="N64" i="6"/>
  <c r="M64" i="6"/>
  <c r="L64" i="6"/>
  <c r="K64" i="6"/>
  <c r="U60" i="6"/>
  <c r="T60" i="6"/>
  <c r="S60" i="6"/>
  <c r="R60" i="6"/>
  <c r="Q60" i="6"/>
  <c r="P60" i="6"/>
  <c r="O60" i="6"/>
  <c r="N60" i="6"/>
  <c r="M60" i="6"/>
  <c r="L60" i="6"/>
  <c r="K60" i="6"/>
  <c r="U56" i="6"/>
  <c r="T56" i="6"/>
  <c r="S56" i="6"/>
  <c r="R56" i="6"/>
  <c r="Q56" i="6"/>
  <c r="P56" i="6"/>
  <c r="O56" i="6"/>
  <c r="N56" i="6"/>
  <c r="M56" i="6"/>
  <c r="L56" i="6"/>
  <c r="K56" i="6"/>
  <c r="U52" i="6"/>
  <c r="T52" i="6"/>
  <c r="S52" i="6"/>
  <c r="R52" i="6"/>
  <c r="Q52" i="6"/>
  <c r="P52" i="6"/>
  <c r="O52" i="6"/>
  <c r="N52" i="6"/>
  <c r="M52" i="6"/>
  <c r="L52" i="6"/>
  <c r="K52" i="6"/>
  <c r="U48" i="6"/>
  <c r="T48" i="6"/>
  <c r="S48" i="6"/>
  <c r="R48" i="6"/>
  <c r="Q48" i="6"/>
  <c r="P48" i="6"/>
  <c r="O48" i="6"/>
  <c r="N48" i="6"/>
  <c r="M48" i="6"/>
  <c r="L48" i="6"/>
  <c r="K48" i="6"/>
  <c r="U44" i="6"/>
  <c r="T44" i="6"/>
  <c r="S44" i="6"/>
  <c r="R44" i="6"/>
  <c r="Q44" i="6"/>
  <c r="P44" i="6"/>
  <c r="O44" i="6"/>
  <c r="N44" i="6"/>
  <c r="M44" i="6"/>
  <c r="L44" i="6"/>
  <c r="K44" i="6"/>
  <c r="U11" i="9"/>
  <c r="U31" i="9"/>
  <c r="U19" i="9"/>
  <c r="V21" i="6"/>
  <c r="V21" i="20" s="1"/>
  <c r="U17" i="9"/>
  <c r="U16" i="9"/>
  <c r="U15" i="9"/>
  <c r="U24" i="9"/>
  <c r="U23" i="9"/>
  <c r="U27" i="9"/>
  <c r="U22" i="9"/>
  <c r="U18" i="9"/>
  <c r="U28" i="9"/>
  <c r="U13" i="9"/>
  <c r="U21" i="9"/>
  <c r="U25" i="9"/>
  <c r="U29" i="9"/>
  <c r="U33" i="9"/>
  <c r="U12" i="9"/>
  <c r="U20" i="9"/>
  <c r="U14" i="9"/>
  <c r="U26" i="9"/>
  <c r="U30" i="9"/>
  <c r="U10" i="9"/>
  <c r="U34" i="9"/>
  <c r="V87" i="19" l="1"/>
  <c r="V85" i="19"/>
  <c r="V99" i="19"/>
  <c r="V84" i="19"/>
  <c r="V83" i="19"/>
  <c r="V100" i="19"/>
  <c r="V96" i="19"/>
  <c r="V92" i="19"/>
  <c r="T98" i="21"/>
  <c r="T119" i="21"/>
  <c r="T103" i="21"/>
  <c r="T112" i="21"/>
  <c r="T107" i="21"/>
  <c r="T116" i="21"/>
  <c r="T105" i="21"/>
  <c r="T117" i="21"/>
  <c r="T109" i="21"/>
  <c r="T104" i="21"/>
  <c r="T100" i="21"/>
  <c r="T101" i="21"/>
  <c r="T106" i="21"/>
  <c r="T113" i="21"/>
  <c r="T114" i="21"/>
  <c r="T102" i="21"/>
  <c r="T120" i="21"/>
  <c r="T97" i="21"/>
  <c r="T115" i="21"/>
  <c r="T99" i="21"/>
  <c r="T110" i="21"/>
  <c r="T111" i="21"/>
  <c r="T118" i="21"/>
  <c r="T108" i="21"/>
  <c r="T96" i="21"/>
  <c r="V45" i="19"/>
  <c r="V79" i="19" s="1"/>
  <c r="S34" i="34"/>
  <c r="S18" i="34"/>
  <c r="S24" i="34"/>
  <c r="S27" i="34"/>
  <c r="S30" i="34"/>
  <c r="S14" i="34"/>
  <c r="S20" i="34"/>
  <c r="S26" i="34"/>
  <c r="S32" i="34"/>
  <c r="S16" i="34"/>
  <c r="S35" i="34"/>
  <c r="S19" i="34"/>
  <c r="S25" i="34"/>
  <c r="S28" i="34"/>
  <c r="S11" i="34"/>
  <c r="S15" i="34"/>
  <c r="S17" i="34"/>
  <c r="S12" i="34"/>
  <c r="S33" i="34"/>
  <c r="S13" i="34"/>
  <c r="S22" i="34"/>
  <c r="S31" i="34"/>
  <c r="S29" i="34"/>
  <c r="S21" i="34"/>
  <c r="S23" i="34"/>
  <c r="Q12" i="18"/>
  <c r="R40" i="34"/>
  <c r="R13" i="18"/>
  <c r="R14" i="18" s="1"/>
  <c r="R15" i="18" s="1"/>
  <c r="R16" i="18" s="1"/>
  <c r="R17" i="18" s="1"/>
  <c r="R18" i="18" s="1"/>
  <c r="R19" i="18" s="1"/>
  <c r="R20" i="18" s="1"/>
  <c r="R21" i="18" s="1"/>
  <c r="R22" i="18" s="1"/>
  <c r="R23" i="18" s="1"/>
  <c r="R24" i="18" s="1"/>
  <c r="R25" i="18" s="1"/>
  <c r="R26" i="18" s="1"/>
  <c r="R27" i="18" s="1"/>
  <c r="R28" i="18" s="1"/>
  <c r="R29" i="18" s="1"/>
  <c r="R30" i="18" s="1"/>
  <c r="R31" i="18" s="1"/>
  <c r="R32" i="18" s="1"/>
  <c r="R33" i="18" s="1"/>
  <c r="R34" i="18" s="1"/>
  <c r="R35" i="18" s="1"/>
  <c r="R36" i="18" s="1"/>
  <c r="A38" i="21"/>
  <c r="A67" i="21"/>
  <c r="S100" i="21" l="1"/>
  <c r="S114" i="21"/>
  <c r="S116" i="21"/>
  <c r="S97" i="21"/>
  <c r="S113" i="21"/>
  <c r="S101" i="21"/>
  <c r="S99" i="21"/>
  <c r="S103" i="21"/>
  <c r="S108" i="21"/>
  <c r="S107" i="21"/>
  <c r="S102" i="21"/>
  <c r="S110" i="21"/>
  <c r="S117" i="21"/>
  <c r="S115" i="21"/>
  <c r="S119" i="21"/>
  <c r="S106" i="21"/>
  <c r="S104" i="21"/>
  <c r="S111" i="21"/>
  <c r="S112" i="21"/>
  <c r="S98" i="21"/>
  <c r="S118" i="21"/>
  <c r="S120" i="21"/>
  <c r="S105" i="21"/>
  <c r="S109" i="21"/>
  <c r="S96" i="21"/>
  <c r="P12" i="18"/>
  <c r="Q40" i="34"/>
  <c r="Q13" i="18"/>
  <c r="Q14" i="18" s="1"/>
  <c r="Q15" i="18" s="1"/>
  <c r="Q16" i="18" s="1"/>
  <c r="Q17" i="18" s="1"/>
  <c r="Q18" i="18" s="1"/>
  <c r="Q19" i="18" s="1"/>
  <c r="Q20" i="18" s="1"/>
  <c r="Q21" i="18" s="1"/>
  <c r="Q22" i="18" s="1"/>
  <c r="Q23" i="18" s="1"/>
  <c r="Q24" i="18" s="1"/>
  <c r="Q25" i="18" s="1"/>
  <c r="Q26" i="18" s="1"/>
  <c r="Q27" i="18" s="1"/>
  <c r="Q28" i="18" s="1"/>
  <c r="Q29" i="18" s="1"/>
  <c r="Q30" i="18" s="1"/>
  <c r="Q31" i="18" s="1"/>
  <c r="Q32" i="18" s="1"/>
  <c r="Q33" i="18" s="1"/>
  <c r="Q34" i="18" s="1"/>
  <c r="Q35" i="18" s="1"/>
  <c r="Q36" i="18" s="1"/>
  <c r="R26" i="34"/>
  <c r="R32" i="34"/>
  <c r="R16" i="34"/>
  <c r="R22" i="34"/>
  <c r="R28" i="34"/>
  <c r="R12" i="34"/>
  <c r="R34" i="34"/>
  <c r="R18" i="34"/>
  <c r="R24" i="34"/>
  <c r="R23" i="34"/>
  <c r="R33" i="34"/>
  <c r="R17" i="34"/>
  <c r="R30" i="34"/>
  <c r="R31" i="34"/>
  <c r="R13" i="34"/>
  <c r="R14" i="34"/>
  <c r="R27" i="34"/>
  <c r="R29" i="34"/>
  <c r="R11" i="34"/>
  <c r="R19" i="34"/>
  <c r="R25" i="34"/>
  <c r="R35" i="34"/>
  <c r="R20" i="34"/>
  <c r="R15" i="34"/>
  <c r="R21" i="34"/>
  <c r="R106" i="21" l="1"/>
  <c r="R115" i="21"/>
  <c r="R113" i="21"/>
  <c r="R100" i="21"/>
  <c r="R99" i="21"/>
  <c r="R107" i="21"/>
  <c r="R98" i="21"/>
  <c r="R118" i="21"/>
  <c r="R101" i="21"/>
  <c r="R120" i="21"/>
  <c r="R114" i="21"/>
  <c r="R116" i="21"/>
  <c r="R108" i="21"/>
  <c r="R97" i="21"/>
  <c r="R117" i="21"/>
  <c r="R112" i="21"/>
  <c r="R111" i="21"/>
  <c r="R103" i="21"/>
  <c r="R110" i="21"/>
  <c r="R109" i="21"/>
  <c r="R104" i="21"/>
  <c r="R102" i="21"/>
  <c r="R105" i="21"/>
  <c r="R119" i="21"/>
  <c r="R96" i="21"/>
  <c r="O12" i="18"/>
  <c r="P13" i="18"/>
  <c r="P14" i="18" s="1"/>
  <c r="P15" i="18" s="1"/>
  <c r="P16" i="18" s="1"/>
  <c r="P17" i="18" s="1"/>
  <c r="P18" i="18" s="1"/>
  <c r="P19" i="18" s="1"/>
  <c r="P20" i="18" s="1"/>
  <c r="P21" i="18" s="1"/>
  <c r="P22" i="18" s="1"/>
  <c r="P23" i="18" s="1"/>
  <c r="P24" i="18" s="1"/>
  <c r="P25" i="18" s="1"/>
  <c r="P26" i="18" s="1"/>
  <c r="P27" i="18" s="1"/>
  <c r="P28" i="18" s="1"/>
  <c r="P29" i="18" s="1"/>
  <c r="P30" i="18" s="1"/>
  <c r="P31" i="18" s="1"/>
  <c r="P32" i="18" s="1"/>
  <c r="P33" i="18" s="1"/>
  <c r="P34" i="18" s="1"/>
  <c r="P35" i="18" s="1"/>
  <c r="P36" i="18" s="1"/>
  <c r="P40" i="34"/>
  <c r="Q29" i="34"/>
  <c r="Q13" i="34"/>
  <c r="Q34" i="34"/>
  <c r="Q18" i="34"/>
  <c r="Q24" i="34"/>
  <c r="Q35" i="34"/>
  <c r="Q19" i="34"/>
  <c r="Q25" i="34"/>
  <c r="Q30" i="34"/>
  <c r="Q14" i="34"/>
  <c r="Q20" i="34"/>
  <c r="Q21" i="34"/>
  <c r="Q26" i="34"/>
  <c r="Q32" i="34"/>
  <c r="Q16" i="34"/>
  <c r="Q27" i="34"/>
  <c r="Q33" i="34"/>
  <c r="Q23" i="34"/>
  <c r="Q17" i="34"/>
  <c r="Q28" i="34"/>
  <c r="Q15" i="34"/>
  <c r="Q11" i="34"/>
  <c r="Q12" i="34"/>
  <c r="Q22" i="34"/>
  <c r="Q31" i="34"/>
  <c r="S42" i="6"/>
  <c r="O42" i="6"/>
  <c r="K42" i="6"/>
  <c r="H42" i="6"/>
  <c r="C42" i="6"/>
  <c r="U42" i="6"/>
  <c r="P42" i="6"/>
  <c r="J42" i="6"/>
  <c r="E42" i="6"/>
  <c r="T42" i="6"/>
  <c r="N42" i="6"/>
  <c r="I42" i="6"/>
  <c r="D42" i="6"/>
  <c r="R42" i="6"/>
  <c r="M42" i="6"/>
  <c r="G42" i="6"/>
  <c r="V42" i="6"/>
  <c r="V11" i="6" s="1"/>
  <c r="V11" i="20" s="1"/>
  <c r="Q42" i="6"/>
  <c r="L42" i="6"/>
  <c r="F42" i="6"/>
  <c r="Q116" i="21" l="1"/>
  <c r="Q100" i="21"/>
  <c r="Q118" i="21"/>
  <c r="Q111" i="21"/>
  <c r="Q115" i="21"/>
  <c r="Q109" i="21"/>
  <c r="Q114" i="21"/>
  <c r="Q107" i="21"/>
  <c r="Q113" i="21"/>
  <c r="Q112" i="21"/>
  <c r="Q106" i="21"/>
  <c r="Q110" i="21"/>
  <c r="Q103" i="21"/>
  <c r="Q97" i="21"/>
  <c r="Q102" i="21"/>
  <c r="Q101" i="21"/>
  <c r="Q105" i="21"/>
  <c r="Q104" i="21"/>
  <c r="Q119" i="21"/>
  <c r="Q108" i="21"/>
  <c r="Q117" i="21"/>
  <c r="Q99" i="21"/>
  <c r="Q120" i="21"/>
  <c r="Q98" i="21"/>
  <c r="Q96" i="21"/>
  <c r="N12" i="18"/>
  <c r="O40" i="34"/>
  <c r="O13" i="18"/>
  <c r="O14" i="18" s="1"/>
  <c r="O15" i="18" s="1"/>
  <c r="O16" i="18" s="1"/>
  <c r="O17" i="18" s="1"/>
  <c r="O18" i="18" s="1"/>
  <c r="O19" i="18" s="1"/>
  <c r="O20" i="18" s="1"/>
  <c r="O21" i="18" s="1"/>
  <c r="O22" i="18" s="1"/>
  <c r="O23" i="18" s="1"/>
  <c r="O24" i="18" s="1"/>
  <c r="O25" i="18" s="1"/>
  <c r="O26" i="18" s="1"/>
  <c r="O27" i="18" s="1"/>
  <c r="O28" i="18" s="1"/>
  <c r="O29" i="18" s="1"/>
  <c r="O30" i="18" s="1"/>
  <c r="O31" i="18" s="1"/>
  <c r="O32" i="18" s="1"/>
  <c r="O33" i="18" s="1"/>
  <c r="O34" i="18" s="1"/>
  <c r="O35" i="18" s="1"/>
  <c r="O36" i="18" s="1"/>
  <c r="P26" i="34"/>
  <c r="P32" i="34"/>
  <c r="P16" i="34"/>
  <c r="P22" i="34"/>
  <c r="P28" i="34"/>
  <c r="P12" i="34"/>
  <c r="P34" i="34"/>
  <c r="P18" i="34"/>
  <c r="P24" i="34"/>
  <c r="P31" i="34"/>
  <c r="P15" i="34"/>
  <c r="P25" i="34"/>
  <c r="P20" i="34"/>
  <c r="P27" i="34"/>
  <c r="P33" i="34"/>
  <c r="P13" i="34"/>
  <c r="P30" i="34"/>
  <c r="P23" i="34"/>
  <c r="P29" i="34"/>
  <c r="P14" i="34"/>
  <c r="P19" i="34"/>
  <c r="P21" i="34"/>
  <c r="P11" i="34"/>
  <c r="P35" i="34"/>
  <c r="P17" i="34"/>
  <c r="A11" i="23"/>
  <c r="A35" i="23"/>
  <c r="A34" i="23"/>
  <c r="A33" i="23"/>
  <c r="A32" i="23"/>
  <c r="A31" i="23"/>
  <c r="A30" i="23"/>
  <c r="A29" i="23"/>
  <c r="A28" i="23"/>
  <c r="A27" i="23"/>
  <c r="A26" i="23"/>
  <c r="A25" i="23"/>
  <c r="A24" i="23"/>
  <c r="A23" i="23"/>
  <c r="A22" i="23"/>
  <c r="A21" i="23"/>
  <c r="A20" i="23"/>
  <c r="A19" i="23"/>
  <c r="A18" i="23"/>
  <c r="A17" i="23"/>
  <c r="A16" i="23"/>
  <c r="A15" i="23"/>
  <c r="A14" i="23"/>
  <c r="A13" i="23"/>
  <c r="A12" i="23"/>
  <c r="P120" i="21" l="1"/>
  <c r="P98" i="21"/>
  <c r="P103" i="21"/>
  <c r="P118" i="21"/>
  <c r="P119" i="21"/>
  <c r="P102" i="21"/>
  <c r="P104" i="21"/>
  <c r="P115" i="21"/>
  <c r="P105" i="21"/>
  <c r="P109" i="21"/>
  <c r="P113" i="21"/>
  <c r="P111" i="21"/>
  <c r="P99" i="21"/>
  <c r="P110" i="21"/>
  <c r="P107" i="21"/>
  <c r="P114" i="21"/>
  <c r="P100" i="21"/>
  <c r="P101" i="21"/>
  <c r="P106" i="21"/>
  <c r="P108" i="21"/>
  <c r="P112" i="21"/>
  <c r="P116" i="21"/>
  <c r="P97" i="21"/>
  <c r="P117" i="21"/>
  <c r="P96" i="21"/>
  <c r="O21" i="34"/>
  <c r="O34" i="34"/>
  <c r="O18" i="34"/>
  <c r="O24" i="34"/>
  <c r="O27" i="34"/>
  <c r="O33" i="34"/>
  <c r="O17" i="34"/>
  <c r="O30" i="34"/>
  <c r="O14" i="34"/>
  <c r="O20" i="34"/>
  <c r="O29" i="34"/>
  <c r="O13" i="34"/>
  <c r="O26" i="34"/>
  <c r="O32" i="34"/>
  <c r="O16" i="34"/>
  <c r="O11" i="34"/>
  <c r="O35" i="34"/>
  <c r="O19" i="34"/>
  <c r="O22" i="34"/>
  <c r="O31" i="34"/>
  <c r="O23" i="34"/>
  <c r="O28" i="34"/>
  <c r="O15" i="34"/>
  <c r="O25" i="34"/>
  <c r="O12" i="34"/>
  <c r="M12" i="18"/>
  <c r="N40" i="34"/>
  <c r="N13" i="18"/>
  <c r="N14" i="18" s="1"/>
  <c r="N15" i="18" s="1"/>
  <c r="N16" i="18" s="1"/>
  <c r="N17" i="18" s="1"/>
  <c r="N18" i="18" s="1"/>
  <c r="N19" i="18" s="1"/>
  <c r="N20" i="18" s="1"/>
  <c r="N21" i="18" s="1"/>
  <c r="N22" i="18" s="1"/>
  <c r="N23" i="18" s="1"/>
  <c r="N24" i="18" s="1"/>
  <c r="N25" i="18" s="1"/>
  <c r="N26" i="18" s="1"/>
  <c r="N27" i="18" s="1"/>
  <c r="N28" i="18" s="1"/>
  <c r="N29" i="18" s="1"/>
  <c r="N30" i="18" s="1"/>
  <c r="N31" i="18" s="1"/>
  <c r="N32" i="18" s="1"/>
  <c r="N33" i="18" s="1"/>
  <c r="N34" i="18" s="1"/>
  <c r="N35" i="18" s="1"/>
  <c r="N36" i="18" s="1"/>
  <c r="O110" i="21" l="1"/>
  <c r="O116" i="21"/>
  <c r="O100" i="21"/>
  <c r="O107" i="21"/>
  <c r="O114" i="21"/>
  <c r="O113" i="21"/>
  <c r="O104" i="21"/>
  <c r="O117" i="21"/>
  <c r="O105" i="21"/>
  <c r="O118" i="21"/>
  <c r="O119" i="21"/>
  <c r="O97" i="21"/>
  <c r="O108" i="21"/>
  <c r="O120" i="21"/>
  <c r="O111" i="21"/>
  <c r="O99" i="21"/>
  <c r="O112" i="21"/>
  <c r="O106" i="21"/>
  <c r="O98" i="21"/>
  <c r="O115" i="21"/>
  <c r="O109" i="21"/>
  <c r="O101" i="21"/>
  <c r="O102" i="21"/>
  <c r="O103" i="21"/>
  <c r="O96" i="21"/>
  <c r="L12" i="18"/>
  <c r="M40" i="34"/>
  <c r="M13" i="18"/>
  <c r="M14" i="18" s="1"/>
  <c r="M15" i="18" s="1"/>
  <c r="M16" i="18" s="1"/>
  <c r="M17" i="18" s="1"/>
  <c r="M18" i="18" s="1"/>
  <c r="M19" i="18" s="1"/>
  <c r="M20" i="18" s="1"/>
  <c r="M21" i="18" s="1"/>
  <c r="M22" i="18" s="1"/>
  <c r="M23" i="18" s="1"/>
  <c r="M24" i="18" s="1"/>
  <c r="M25" i="18" s="1"/>
  <c r="M26" i="18" s="1"/>
  <c r="M27" i="18" s="1"/>
  <c r="M28" i="18" s="1"/>
  <c r="M29" i="18" s="1"/>
  <c r="M30" i="18" s="1"/>
  <c r="M31" i="18" s="1"/>
  <c r="M32" i="18" s="1"/>
  <c r="M33" i="18" s="1"/>
  <c r="M34" i="18" s="1"/>
  <c r="M35" i="18" s="1"/>
  <c r="M36" i="18" s="1"/>
  <c r="N26" i="34"/>
  <c r="N32" i="34"/>
  <c r="N16" i="34"/>
  <c r="N22" i="34"/>
  <c r="N28" i="34"/>
  <c r="N12" i="34"/>
  <c r="N34" i="34"/>
  <c r="N18" i="34"/>
  <c r="N24" i="34"/>
  <c r="N23" i="34"/>
  <c r="N33" i="34"/>
  <c r="N17" i="34"/>
  <c r="N27" i="34"/>
  <c r="N29" i="34"/>
  <c r="N20" i="34"/>
  <c r="N19" i="34"/>
  <c r="N25" i="34"/>
  <c r="N30" i="34"/>
  <c r="N35" i="34"/>
  <c r="N15" i="34"/>
  <c r="N21" i="34"/>
  <c r="N11" i="34"/>
  <c r="N31" i="34"/>
  <c r="N13" i="34"/>
  <c r="N14" i="34"/>
  <c r="N114" i="21" l="1"/>
  <c r="N97" i="21"/>
  <c r="N98" i="21"/>
  <c r="N100" i="21"/>
  <c r="N104" i="21"/>
  <c r="N102" i="21"/>
  <c r="N103" i="21"/>
  <c r="N107" i="21"/>
  <c r="N116" i="21"/>
  <c r="N120" i="21"/>
  <c r="N105" i="21"/>
  <c r="N118" i="21"/>
  <c r="N119" i="21"/>
  <c r="N101" i="21"/>
  <c r="N115" i="21"/>
  <c r="N108" i="21"/>
  <c r="N117" i="21"/>
  <c r="N99" i="21"/>
  <c r="N106" i="21"/>
  <c r="N110" i="21"/>
  <c r="N112" i="21"/>
  <c r="N109" i="21"/>
  <c r="N113" i="21"/>
  <c r="N111" i="21"/>
  <c r="N96" i="21"/>
  <c r="M29" i="34"/>
  <c r="M13" i="34"/>
  <c r="M34" i="34"/>
  <c r="M18" i="34"/>
  <c r="M24" i="34"/>
  <c r="M35" i="34"/>
  <c r="M19" i="34"/>
  <c r="M25" i="34"/>
  <c r="M30" i="34"/>
  <c r="M14" i="34"/>
  <c r="M20" i="34"/>
  <c r="M11" i="34"/>
  <c r="M21" i="34"/>
  <c r="M26" i="34"/>
  <c r="M32" i="34"/>
  <c r="M16" i="34"/>
  <c r="M27" i="34"/>
  <c r="M12" i="34"/>
  <c r="M33" i="34"/>
  <c r="M22" i="34"/>
  <c r="M31" i="34"/>
  <c r="M17" i="34"/>
  <c r="M23" i="34"/>
  <c r="M15" i="34"/>
  <c r="M28" i="34"/>
  <c r="K12" i="18"/>
  <c r="L40" i="34"/>
  <c r="L13" i="18"/>
  <c r="L14" i="18" s="1"/>
  <c r="L15" i="18" s="1"/>
  <c r="L16" i="18" s="1"/>
  <c r="L17" i="18" s="1"/>
  <c r="L18" i="18" s="1"/>
  <c r="L19" i="18" s="1"/>
  <c r="L20" i="18" s="1"/>
  <c r="L21" i="18" s="1"/>
  <c r="L22" i="18" s="1"/>
  <c r="L23" i="18" s="1"/>
  <c r="L24" i="18" s="1"/>
  <c r="L25" i="18" s="1"/>
  <c r="L26" i="18" s="1"/>
  <c r="L27" i="18" s="1"/>
  <c r="L28" i="18" s="1"/>
  <c r="L29" i="18" s="1"/>
  <c r="L30" i="18" s="1"/>
  <c r="L31" i="18" s="1"/>
  <c r="L32" i="18" s="1"/>
  <c r="L33" i="18" s="1"/>
  <c r="L34" i="18" s="1"/>
  <c r="L35" i="18" s="1"/>
  <c r="L36" i="18" s="1"/>
  <c r="M112" i="21" l="1"/>
  <c r="M109" i="21"/>
  <c r="M100" i="21"/>
  <c r="M118" i="21"/>
  <c r="M117" i="21"/>
  <c r="M105" i="21"/>
  <c r="M119" i="21"/>
  <c r="M102" i="21"/>
  <c r="M97" i="21"/>
  <c r="M111" i="21"/>
  <c r="M99" i="21"/>
  <c r="M120" i="21"/>
  <c r="M98" i="21"/>
  <c r="M113" i="21"/>
  <c r="M106" i="21"/>
  <c r="M114" i="21"/>
  <c r="M110" i="21"/>
  <c r="M116" i="21"/>
  <c r="M115" i="21"/>
  <c r="M107" i="21"/>
  <c r="M101" i="21"/>
  <c r="M103" i="21"/>
  <c r="M108" i="21"/>
  <c r="M104" i="21"/>
  <c r="M96" i="21"/>
  <c r="L26" i="34"/>
  <c r="L32" i="34"/>
  <c r="L16" i="34"/>
  <c r="L22" i="34"/>
  <c r="L28" i="34"/>
  <c r="L12" i="34"/>
  <c r="L34" i="34"/>
  <c r="L18" i="34"/>
  <c r="L24" i="34"/>
  <c r="L31" i="34"/>
  <c r="L15" i="34"/>
  <c r="L25" i="34"/>
  <c r="L14" i="34"/>
  <c r="L23" i="34"/>
  <c r="L29" i="34"/>
  <c r="L19" i="34"/>
  <c r="L21" i="34"/>
  <c r="L20" i="34"/>
  <c r="L35" i="34"/>
  <c r="L17" i="34"/>
  <c r="L13" i="34"/>
  <c r="L30" i="34"/>
  <c r="L11" i="34"/>
  <c r="L27" i="34"/>
  <c r="L33" i="34"/>
  <c r="J12" i="18"/>
  <c r="K40" i="34"/>
  <c r="K13" i="18"/>
  <c r="K14" i="18" s="1"/>
  <c r="K15" i="18" s="1"/>
  <c r="K16" i="18" s="1"/>
  <c r="K17" i="18" s="1"/>
  <c r="K18" i="18" s="1"/>
  <c r="K19" i="18" s="1"/>
  <c r="K20" i="18" s="1"/>
  <c r="K21" i="18" s="1"/>
  <c r="K22" i="18" s="1"/>
  <c r="K23" i="18" s="1"/>
  <c r="K24" i="18" s="1"/>
  <c r="K25" i="18" s="1"/>
  <c r="K26" i="18" s="1"/>
  <c r="K27" i="18" s="1"/>
  <c r="K28" i="18" s="1"/>
  <c r="K29" i="18" s="1"/>
  <c r="K30" i="18" s="1"/>
  <c r="K31" i="18" s="1"/>
  <c r="K32" i="18" s="1"/>
  <c r="K33" i="18" s="1"/>
  <c r="K34" i="18" s="1"/>
  <c r="K35" i="18" s="1"/>
  <c r="K36" i="18" s="1"/>
  <c r="L112" i="21" l="1"/>
  <c r="L104" i="21"/>
  <c r="L103" i="21"/>
  <c r="L120" i="21"/>
  <c r="L114" i="21"/>
  <c r="L119" i="21"/>
  <c r="L101" i="21"/>
  <c r="L115" i="21"/>
  <c r="L105" i="21"/>
  <c r="L108" i="21"/>
  <c r="L116" i="21"/>
  <c r="L97" i="21"/>
  <c r="L117" i="21"/>
  <c r="L118" i="21"/>
  <c r="L98" i="21"/>
  <c r="L106" i="21"/>
  <c r="L99" i="21"/>
  <c r="L109" i="21"/>
  <c r="L113" i="21"/>
  <c r="L111" i="21"/>
  <c r="L102" i="21"/>
  <c r="L110" i="21"/>
  <c r="L107" i="21"/>
  <c r="L100" i="21"/>
  <c r="L96" i="21"/>
  <c r="K21" i="34"/>
  <c r="K34" i="34"/>
  <c r="K18" i="34"/>
  <c r="K24" i="34"/>
  <c r="K27" i="34"/>
  <c r="K33" i="34"/>
  <c r="K17" i="34"/>
  <c r="K30" i="34"/>
  <c r="K14" i="34"/>
  <c r="K20" i="34"/>
  <c r="K11" i="34"/>
  <c r="K29" i="34"/>
  <c r="K13" i="34"/>
  <c r="K26" i="34"/>
  <c r="K32" i="34"/>
  <c r="K16" i="34"/>
  <c r="K35" i="34"/>
  <c r="K19" i="34"/>
  <c r="K25" i="34"/>
  <c r="K28" i="34"/>
  <c r="K15" i="34"/>
  <c r="K12" i="34"/>
  <c r="K22" i="34"/>
  <c r="K31" i="34"/>
  <c r="K23" i="34"/>
  <c r="I12" i="18"/>
  <c r="J40" i="34"/>
  <c r="J13" i="18"/>
  <c r="J14" i="18" s="1"/>
  <c r="J15" i="18" s="1"/>
  <c r="J16" i="18" s="1"/>
  <c r="J17" i="18" s="1"/>
  <c r="J18" i="18" s="1"/>
  <c r="J19" i="18" s="1"/>
  <c r="J20" i="18" s="1"/>
  <c r="J21" i="18" s="1"/>
  <c r="J22" i="18" s="1"/>
  <c r="J23" i="18" s="1"/>
  <c r="J24" i="18" s="1"/>
  <c r="J25" i="18" s="1"/>
  <c r="J26" i="18" s="1"/>
  <c r="J27" i="18" s="1"/>
  <c r="J28" i="18" s="1"/>
  <c r="J29" i="18" s="1"/>
  <c r="J30" i="18" s="1"/>
  <c r="J31" i="18" s="1"/>
  <c r="J32" i="18" s="1"/>
  <c r="J33" i="18" s="1"/>
  <c r="J34" i="18" s="1"/>
  <c r="J35" i="18" s="1"/>
  <c r="J36" i="18" s="1"/>
  <c r="K97" i="21" l="1"/>
  <c r="K118" i="21"/>
  <c r="K108" i="21"/>
  <c r="K120" i="21"/>
  <c r="K116" i="21"/>
  <c r="K113" i="21"/>
  <c r="K101" i="21"/>
  <c r="K114" i="21"/>
  <c r="K115" i="21"/>
  <c r="K109" i="21"/>
  <c r="K104" i="21"/>
  <c r="K111" i="21"/>
  <c r="K119" i="21"/>
  <c r="K107" i="21"/>
  <c r="K110" i="21"/>
  <c r="K117" i="21"/>
  <c r="K102" i="21"/>
  <c r="K103" i="21"/>
  <c r="K105" i="21"/>
  <c r="K100" i="21"/>
  <c r="K98" i="21"/>
  <c r="K99" i="21"/>
  <c r="K112" i="21"/>
  <c r="K106" i="21"/>
  <c r="K96" i="21"/>
  <c r="H12" i="18"/>
  <c r="I40" i="34"/>
  <c r="I13" i="18"/>
  <c r="I14" i="18" s="1"/>
  <c r="I15" i="18" s="1"/>
  <c r="I16" i="18" s="1"/>
  <c r="I17" i="18" s="1"/>
  <c r="I18" i="18" s="1"/>
  <c r="I19" i="18" s="1"/>
  <c r="I20" i="18" s="1"/>
  <c r="I21" i="18" s="1"/>
  <c r="I22" i="18" s="1"/>
  <c r="I23" i="18" s="1"/>
  <c r="I24" i="18" s="1"/>
  <c r="I25" i="18" s="1"/>
  <c r="I26" i="18" s="1"/>
  <c r="I27" i="18" s="1"/>
  <c r="I28" i="18" s="1"/>
  <c r="I29" i="18" s="1"/>
  <c r="I30" i="18" s="1"/>
  <c r="I31" i="18" s="1"/>
  <c r="I32" i="18" s="1"/>
  <c r="I33" i="18" s="1"/>
  <c r="I34" i="18" s="1"/>
  <c r="I35" i="18" s="1"/>
  <c r="I36" i="18" s="1"/>
  <c r="J26" i="34"/>
  <c r="J32" i="34"/>
  <c r="J16" i="34"/>
  <c r="J22" i="34"/>
  <c r="J28" i="34"/>
  <c r="J12" i="34"/>
  <c r="J34" i="34"/>
  <c r="J18" i="34"/>
  <c r="J24" i="34"/>
  <c r="J23" i="34"/>
  <c r="J33" i="34"/>
  <c r="J17" i="34"/>
  <c r="J30" i="34"/>
  <c r="J19" i="34"/>
  <c r="J25" i="34"/>
  <c r="J14" i="34"/>
  <c r="J35" i="34"/>
  <c r="J15" i="34"/>
  <c r="J21" i="34"/>
  <c r="J31" i="34"/>
  <c r="J13" i="34"/>
  <c r="J20" i="34"/>
  <c r="J11" i="34"/>
  <c r="J27" i="34"/>
  <c r="J29" i="34"/>
  <c r="U40" i="26"/>
  <c r="U32" i="26" s="1"/>
  <c r="U89" i="21" s="1"/>
  <c r="U37" i="23"/>
  <c r="J98" i="21" l="1"/>
  <c r="J109" i="21"/>
  <c r="J111" i="21"/>
  <c r="J112" i="21"/>
  <c r="J116" i="21"/>
  <c r="J99" i="21"/>
  <c r="J102" i="21"/>
  <c r="J103" i="21"/>
  <c r="J107" i="21"/>
  <c r="J114" i="21"/>
  <c r="J113" i="21"/>
  <c r="J106" i="21"/>
  <c r="J110" i="21"/>
  <c r="J118" i="21"/>
  <c r="J119" i="21"/>
  <c r="J101" i="21"/>
  <c r="J120" i="21"/>
  <c r="J115" i="21"/>
  <c r="J105" i="21"/>
  <c r="J100" i="21"/>
  <c r="J104" i="21"/>
  <c r="J108" i="21"/>
  <c r="J97" i="21"/>
  <c r="J117" i="21"/>
  <c r="J96" i="21"/>
  <c r="G12" i="18"/>
  <c r="H13" i="18"/>
  <c r="H14" i="18" s="1"/>
  <c r="H15" i="18" s="1"/>
  <c r="H16" i="18" s="1"/>
  <c r="H17" i="18" s="1"/>
  <c r="H18" i="18" s="1"/>
  <c r="H19" i="18" s="1"/>
  <c r="H20" i="18" s="1"/>
  <c r="H21" i="18" s="1"/>
  <c r="H22" i="18" s="1"/>
  <c r="H23" i="18" s="1"/>
  <c r="H24" i="18" s="1"/>
  <c r="H25" i="18" s="1"/>
  <c r="H26" i="18" s="1"/>
  <c r="H27" i="18" s="1"/>
  <c r="H28" i="18" s="1"/>
  <c r="H29" i="18" s="1"/>
  <c r="H30" i="18" s="1"/>
  <c r="H31" i="18" s="1"/>
  <c r="H32" i="18" s="1"/>
  <c r="H33" i="18" s="1"/>
  <c r="H34" i="18" s="1"/>
  <c r="H35" i="18" s="1"/>
  <c r="H36" i="18" s="1"/>
  <c r="H40" i="34"/>
  <c r="I29" i="34"/>
  <c r="I13" i="34"/>
  <c r="I34" i="34"/>
  <c r="I18" i="34"/>
  <c r="I24" i="34"/>
  <c r="I35" i="34"/>
  <c r="I19" i="34"/>
  <c r="I11" i="34"/>
  <c r="I25" i="34"/>
  <c r="I30" i="34"/>
  <c r="I14" i="34"/>
  <c r="I20" i="34"/>
  <c r="I21" i="34"/>
  <c r="I26" i="34"/>
  <c r="I32" i="34"/>
  <c r="I16" i="34"/>
  <c r="I27" i="34"/>
  <c r="I23" i="34"/>
  <c r="I28" i="34"/>
  <c r="I15" i="34"/>
  <c r="I33" i="34"/>
  <c r="I12" i="34"/>
  <c r="I22" i="34"/>
  <c r="I31" i="34"/>
  <c r="I17" i="34"/>
  <c r="U12" i="23"/>
  <c r="U41" i="21" s="1"/>
  <c r="U14" i="23"/>
  <c r="U43" i="21" s="1"/>
  <c r="U16" i="23"/>
  <c r="U45" i="21" s="1"/>
  <c r="U18" i="23"/>
  <c r="U47" i="21" s="1"/>
  <c r="U20" i="23"/>
  <c r="U49" i="21" s="1"/>
  <c r="U22" i="23"/>
  <c r="U51" i="21" s="1"/>
  <c r="U13" i="23"/>
  <c r="U42" i="21" s="1"/>
  <c r="U19" i="23"/>
  <c r="U48" i="21" s="1"/>
  <c r="U23" i="23"/>
  <c r="U52" i="21" s="1"/>
  <c r="U25" i="23"/>
  <c r="U54" i="21" s="1"/>
  <c r="U27" i="23"/>
  <c r="U56" i="21" s="1"/>
  <c r="U29" i="23"/>
  <c r="U58" i="21" s="1"/>
  <c r="U31" i="23"/>
  <c r="U60" i="21" s="1"/>
  <c r="U33" i="23"/>
  <c r="U62" i="21" s="1"/>
  <c r="U35" i="23"/>
  <c r="U64" i="21" s="1"/>
  <c r="U21" i="23"/>
  <c r="U50" i="21" s="1"/>
  <c r="U15" i="23"/>
  <c r="U44" i="21" s="1"/>
  <c r="U17" i="23"/>
  <c r="U46" i="21" s="1"/>
  <c r="U24" i="23"/>
  <c r="U53" i="21" s="1"/>
  <c r="U26" i="23"/>
  <c r="U55" i="21" s="1"/>
  <c r="U28" i="23"/>
  <c r="U57" i="21" s="1"/>
  <c r="U30" i="23"/>
  <c r="U59" i="21" s="1"/>
  <c r="U32" i="23"/>
  <c r="U61" i="21" s="1"/>
  <c r="U34" i="23"/>
  <c r="U63" i="21" s="1"/>
  <c r="U11" i="23"/>
  <c r="U40" i="21" s="1"/>
  <c r="U11" i="26"/>
  <c r="U68" i="21" s="1"/>
  <c r="U15" i="26"/>
  <c r="U72" i="21" s="1"/>
  <c r="U19" i="26"/>
  <c r="U76" i="21" s="1"/>
  <c r="U23" i="26"/>
  <c r="U80" i="21" s="1"/>
  <c r="U27" i="26"/>
  <c r="U84" i="21" s="1"/>
  <c r="U31" i="26"/>
  <c r="U88" i="21" s="1"/>
  <c r="U35" i="26"/>
  <c r="U92" i="21" s="1"/>
  <c r="U12" i="26"/>
  <c r="U69" i="21" s="1"/>
  <c r="U22" i="26"/>
  <c r="U79" i="21" s="1"/>
  <c r="U25" i="26"/>
  <c r="U82" i="21" s="1"/>
  <c r="U28" i="26"/>
  <c r="U85" i="21" s="1"/>
  <c r="U13" i="26"/>
  <c r="U70" i="21" s="1"/>
  <c r="U16" i="26"/>
  <c r="U73" i="21" s="1"/>
  <c r="U17" i="26"/>
  <c r="U74" i="21" s="1"/>
  <c r="U20" i="26"/>
  <c r="U77" i="21" s="1"/>
  <c r="U24" i="26"/>
  <c r="U81" i="21" s="1"/>
  <c r="U29" i="26"/>
  <c r="U86" i="21" s="1"/>
  <c r="U33" i="26"/>
  <c r="U90" i="21" s="1"/>
  <c r="U18" i="26"/>
  <c r="U75" i="21" s="1"/>
  <c r="U21" i="26"/>
  <c r="U78" i="21" s="1"/>
  <c r="U26" i="26"/>
  <c r="U83" i="21" s="1"/>
  <c r="U30" i="26"/>
  <c r="U87" i="21" s="1"/>
  <c r="U34" i="26"/>
  <c r="U91" i="21" s="1"/>
  <c r="U14" i="26"/>
  <c r="U71" i="21" s="1"/>
  <c r="I97" i="21" l="1"/>
  <c r="I102" i="21"/>
  <c r="I118" i="21"/>
  <c r="I112" i="21"/>
  <c r="I106" i="21"/>
  <c r="I110" i="21"/>
  <c r="I109" i="21"/>
  <c r="I114" i="21"/>
  <c r="I108" i="21"/>
  <c r="I116" i="21"/>
  <c r="I100" i="21"/>
  <c r="I101" i="21"/>
  <c r="I105" i="21"/>
  <c r="I103" i="21"/>
  <c r="I111" i="21"/>
  <c r="I115" i="21"/>
  <c r="I120" i="21"/>
  <c r="I107" i="21"/>
  <c r="I113" i="21"/>
  <c r="I117" i="21"/>
  <c r="I99" i="21"/>
  <c r="I104" i="21"/>
  <c r="I119" i="21"/>
  <c r="I98" i="21"/>
  <c r="I96" i="21"/>
  <c r="F12" i="18"/>
  <c r="G40" i="34"/>
  <c r="G13" i="18"/>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H26" i="34"/>
  <c r="H32" i="34"/>
  <c r="H16" i="34"/>
  <c r="H22" i="34"/>
  <c r="H28" i="34"/>
  <c r="H12" i="34"/>
  <c r="H34" i="34"/>
  <c r="H18" i="34"/>
  <c r="H24" i="34"/>
  <c r="H31" i="34"/>
  <c r="H15" i="34"/>
  <c r="H25" i="34"/>
  <c r="H20" i="34"/>
  <c r="H19" i="34"/>
  <c r="H21" i="34"/>
  <c r="H11" i="34"/>
  <c r="H30" i="34"/>
  <c r="H35" i="34"/>
  <c r="H17" i="34"/>
  <c r="H14" i="34"/>
  <c r="H27" i="34"/>
  <c r="H33" i="34"/>
  <c r="H13" i="34"/>
  <c r="H23" i="34"/>
  <c r="H29" i="34"/>
  <c r="U30" i="21"/>
  <c r="V10" i="9"/>
  <c r="V11" i="10" s="1"/>
  <c r="U40" i="6"/>
  <c r="U21" i="6" s="1"/>
  <c r="H101" i="21" l="1"/>
  <c r="H102" i="21"/>
  <c r="H119" i="21"/>
  <c r="H104" i="21"/>
  <c r="H97" i="21"/>
  <c r="H117" i="21"/>
  <c r="H98" i="21"/>
  <c r="H106" i="21"/>
  <c r="H100" i="21"/>
  <c r="H118" i="21"/>
  <c r="H116" i="21"/>
  <c r="H114" i="21"/>
  <c r="H112" i="21"/>
  <c r="H115" i="21"/>
  <c r="H105" i="21"/>
  <c r="H109" i="21"/>
  <c r="H113" i="21"/>
  <c r="H111" i="21"/>
  <c r="H120" i="21"/>
  <c r="H108" i="21"/>
  <c r="H99" i="21"/>
  <c r="H110" i="21"/>
  <c r="H103" i="21"/>
  <c r="H107" i="21"/>
  <c r="H96" i="21"/>
  <c r="G21" i="34"/>
  <c r="G30" i="34"/>
  <c r="G26" i="34"/>
  <c r="G18" i="34"/>
  <c r="G24" i="34"/>
  <c r="G11" i="34"/>
  <c r="G27" i="34"/>
  <c r="G34" i="34"/>
  <c r="G33" i="34"/>
  <c r="G17" i="34"/>
  <c r="G14" i="34"/>
  <c r="G20" i="34"/>
  <c r="G29" i="34"/>
  <c r="G13" i="34"/>
  <c r="G32" i="34"/>
  <c r="G16" i="34"/>
  <c r="G35" i="34"/>
  <c r="G19" i="34"/>
  <c r="G22" i="34"/>
  <c r="G31" i="34"/>
  <c r="G25" i="34"/>
  <c r="G23" i="34"/>
  <c r="G28" i="34"/>
  <c r="G15" i="34"/>
  <c r="G12" i="34"/>
  <c r="E12" i="18"/>
  <c r="F40" i="34"/>
  <c r="F13" i="18"/>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U21" i="20"/>
  <c r="U21" i="10"/>
  <c r="U35" i="6"/>
  <c r="V27" i="9"/>
  <c r="V28" i="10" s="1"/>
  <c r="V19" i="9"/>
  <c r="V20" i="10" s="1"/>
  <c r="V11" i="9"/>
  <c r="V12" i="10" s="1"/>
  <c r="V32" i="9"/>
  <c r="V33" i="10" s="1"/>
  <c r="V24" i="9"/>
  <c r="V25" i="10" s="1"/>
  <c r="V16" i="9"/>
  <c r="V17" i="10" s="1"/>
  <c r="V28" i="9"/>
  <c r="V29" i="10" s="1"/>
  <c r="V20" i="9"/>
  <c r="V21" i="10" s="1"/>
  <c r="V12" i="9"/>
  <c r="V13" i="10" s="1"/>
  <c r="V31" i="9"/>
  <c r="V32" i="10" s="1"/>
  <c r="V23" i="9"/>
  <c r="V24" i="10" s="1"/>
  <c r="V15" i="9"/>
  <c r="V16" i="10" s="1"/>
  <c r="U29" i="6"/>
  <c r="U13" i="6"/>
  <c r="U11" i="6"/>
  <c r="U11" i="10" s="1"/>
  <c r="U15" i="6"/>
  <c r="U19" i="6"/>
  <c r="U23" i="6"/>
  <c r="U14" i="6"/>
  <c r="U18" i="6"/>
  <c r="U22" i="6"/>
  <c r="U26" i="6"/>
  <c r="U30" i="6"/>
  <c r="U34" i="6"/>
  <c r="U12" i="6"/>
  <c r="U20" i="6"/>
  <c r="U33" i="6"/>
  <c r="U17" i="6"/>
  <c r="U27" i="6"/>
  <c r="U28" i="6"/>
  <c r="U16" i="6"/>
  <c r="U24" i="6"/>
  <c r="U25" i="6"/>
  <c r="U31" i="6"/>
  <c r="U32" i="6"/>
  <c r="V33" i="9"/>
  <c r="V34" i="10" s="1"/>
  <c r="V29" i="9"/>
  <c r="V30" i="10" s="1"/>
  <c r="V25" i="9"/>
  <c r="V26" i="10" s="1"/>
  <c r="V21" i="9"/>
  <c r="V22" i="10" s="1"/>
  <c r="V17" i="9"/>
  <c r="V18" i="10" s="1"/>
  <c r="V13" i="9"/>
  <c r="V14" i="10" s="1"/>
  <c r="V34" i="9"/>
  <c r="V35" i="10" s="1"/>
  <c r="V30" i="9"/>
  <c r="V31" i="10" s="1"/>
  <c r="V26" i="9"/>
  <c r="V27" i="10" s="1"/>
  <c r="V22" i="9"/>
  <c r="V23" i="10" s="1"/>
  <c r="V18" i="9"/>
  <c r="V19" i="10" s="1"/>
  <c r="V14" i="9"/>
  <c r="V15" i="10" s="1"/>
  <c r="G100" i="21" l="1"/>
  <c r="G116" i="21"/>
  <c r="G101" i="21"/>
  <c r="G105" i="21"/>
  <c r="G119" i="21"/>
  <c r="G103" i="21"/>
  <c r="G113" i="21"/>
  <c r="G107" i="21"/>
  <c r="G117" i="21"/>
  <c r="G99" i="21"/>
  <c r="G112" i="21"/>
  <c r="G111" i="21"/>
  <c r="G108" i="21"/>
  <c r="G104" i="21"/>
  <c r="G98" i="21"/>
  <c r="G102" i="21"/>
  <c r="G115" i="21"/>
  <c r="G97" i="21"/>
  <c r="G110" i="21"/>
  <c r="G120" i="21"/>
  <c r="G114" i="21"/>
  <c r="G118" i="21"/>
  <c r="G109" i="21"/>
  <c r="G106" i="21"/>
  <c r="G96" i="21"/>
  <c r="D12" i="18"/>
  <c r="E40" i="34"/>
  <c r="E13" i="18"/>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F22" i="34"/>
  <c r="F32" i="34"/>
  <c r="F16" i="34"/>
  <c r="F28" i="34"/>
  <c r="F12" i="34"/>
  <c r="F26" i="34"/>
  <c r="F30" i="34"/>
  <c r="F24" i="34"/>
  <c r="F23" i="34"/>
  <c r="F33" i="34"/>
  <c r="F17" i="34"/>
  <c r="F35" i="34"/>
  <c r="F15" i="34"/>
  <c r="F21" i="34"/>
  <c r="F11" i="34"/>
  <c r="F20" i="34"/>
  <c r="F31" i="34"/>
  <c r="F13" i="34"/>
  <c r="F14" i="34"/>
  <c r="F27" i="34"/>
  <c r="F29" i="34"/>
  <c r="F34" i="34"/>
  <c r="F19" i="34"/>
  <c r="F25" i="34"/>
  <c r="F18" i="34"/>
  <c r="U25" i="20"/>
  <c r="U25" i="10"/>
  <c r="U27" i="20"/>
  <c r="U27" i="10"/>
  <c r="U12" i="20"/>
  <c r="U12" i="10"/>
  <c r="U22" i="20"/>
  <c r="U22" i="10"/>
  <c r="U19" i="20"/>
  <c r="U19" i="10"/>
  <c r="U29" i="20"/>
  <c r="U29" i="10"/>
  <c r="U24" i="20"/>
  <c r="U24" i="10"/>
  <c r="U17" i="20"/>
  <c r="U17" i="10"/>
  <c r="U34" i="20"/>
  <c r="U34" i="10"/>
  <c r="U18" i="20"/>
  <c r="U18" i="10"/>
  <c r="U15" i="20"/>
  <c r="U15" i="10"/>
  <c r="U35" i="20"/>
  <c r="U35" i="10"/>
  <c r="U32" i="20"/>
  <c r="U32" i="10"/>
  <c r="U16" i="20"/>
  <c r="U16" i="10"/>
  <c r="U33" i="20"/>
  <c r="U33" i="10"/>
  <c r="U30" i="20"/>
  <c r="U30" i="10"/>
  <c r="U14" i="20"/>
  <c r="U14" i="10"/>
  <c r="U31" i="20"/>
  <c r="U31" i="10"/>
  <c r="U28" i="20"/>
  <c r="U28" i="10"/>
  <c r="U20" i="20"/>
  <c r="U20" i="10"/>
  <c r="U26" i="20"/>
  <c r="U26" i="10"/>
  <c r="U23" i="20"/>
  <c r="U23" i="10"/>
  <c r="U13" i="20"/>
  <c r="U13" i="10"/>
  <c r="F119" i="21" l="1"/>
  <c r="F98" i="21"/>
  <c r="F106" i="21"/>
  <c r="F118" i="21"/>
  <c r="F111" i="21"/>
  <c r="F117" i="21"/>
  <c r="F103" i="21"/>
  <c r="F114" i="21"/>
  <c r="F116" i="21"/>
  <c r="F100" i="21"/>
  <c r="F108" i="21"/>
  <c r="F97" i="21"/>
  <c r="F107" i="21"/>
  <c r="V60" i="22"/>
  <c r="V30" i="22"/>
  <c r="V90" i="22"/>
  <c r="F110" i="21"/>
  <c r="F112" i="21"/>
  <c r="F105" i="21"/>
  <c r="F120" i="21"/>
  <c r="F109" i="21"/>
  <c r="F113" i="21"/>
  <c r="F104" i="21"/>
  <c r="F99" i="21"/>
  <c r="F102" i="21"/>
  <c r="F115" i="21"/>
  <c r="F101" i="21"/>
  <c r="F96" i="21"/>
  <c r="E11" i="34"/>
  <c r="E29" i="34"/>
  <c r="E13" i="34"/>
  <c r="E26" i="34"/>
  <c r="E34" i="34"/>
  <c r="E24" i="34"/>
  <c r="E35" i="34"/>
  <c r="E19" i="34"/>
  <c r="E30" i="34"/>
  <c r="E25" i="34"/>
  <c r="E18" i="34"/>
  <c r="E22" i="34"/>
  <c r="E20" i="34"/>
  <c r="E14" i="34"/>
  <c r="E21" i="34"/>
  <c r="E32" i="34"/>
  <c r="E16" i="34"/>
  <c r="E27" i="34"/>
  <c r="E17" i="34"/>
  <c r="E12" i="34"/>
  <c r="E31" i="34"/>
  <c r="E23" i="34"/>
  <c r="E15" i="34"/>
  <c r="E33" i="34"/>
  <c r="E28" i="34"/>
  <c r="F59" i="19"/>
  <c r="C12" i="18"/>
  <c r="C39" i="9" s="1"/>
  <c r="D13" i="18"/>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40" i="34"/>
  <c r="U26" i="21"/>
  <c r="V86" i="22" s="1"/>
  <c r="U35" i="21"/>
  <c r="V95" i="22" s="1"/>
  <c r="U12" i="21"/>
  <c r="V72" i="22" s="1"/>
  <c r="U28" i="21"/>
  <c r="V88" i="22" s="1"/>
  <c r="U31" i="21"/>
  <c r="V91" i="22" s="1"/>
  <c r="U15" i="21"/>
  <c r="V75" i="22" s="1"/>
  <c r="U21" i="21"/>
  <c r="U34" i="21"/>
  <c r="V94" i="22" s="1"/>
  <c r="U24" i="21"/>
  <c r="V84" i="22" s="1"/>
  <c r="U29" i="21"/>
  <c r="V89" i="22" s="1"/>
  <c r="U20" i="21"/>
  <c r="V80" i="22" s="1"/>
  <c r="U17" i="21"/>
  <c r="V77" i="22" s="1"/>
  <c r="U22" i="21"/>
  <c r="V82" i="22" s="1"/>
  <c r="U11" i="21"/>
  <c r="U23" i="21"/>
  <c r="V83" i="22" s="1"/>
  <c r="U18" i="21"/>
  <c r="V78" i="22" s="1"/>
  <c r="U33" i="21"/>
  <c r="V93" i="22" s="1"/>
  <c r="U32" i="21"/>
  <c r="V92" i="22" s="1"/>
  <c r="U19" i="21"/>
  <c r="V79" i="22" s="1"/>
  <c r="U27" i="21"/>
  <c r="V87" i="22" s="1"/>
  <c r="U14" i="21"/>
  <c r="V74" i="22" s="1"/>
  <c r="U25" i="21"/>
  <c r="V85" i="22" s="1"/>
  <c r="U16" i="21"/>
  <c r="V76" i="22" s="1"/>
  <c r="U13" i="21"/>
  <c r="V73" i="22" s="1"/>
  <c r="V120" i="22" l="1"/>
  <c r="V31" i="44" s="1"/>
  <c r="E100" i="21"/>
  <c r="E102" i="21"/>
  <c r="E106" i="21"/>
  <c r="E103" i="21"/>
  <c r="E120" i="21"/>
  <c r="E98" i="21"/>
  <c r="V53" i="22"/>
  <c r="V28" i="22"/>
  <c r="V48" i="22"/>
  <c r="V65" i="22"/>
  <c r="V29" i="22"/>
  <c r="V16" i="22"/>
  <c r="V20" i="22"/>
  <c r="V24" i="22"/>
  <c r="V33" i="22"/>
  <c r="V61" i="22"/>
  <c r="V43" i="22"/>
  <c r="E108" i="21"/>
  <c r="E112" i="21"/>
  <c r="E99" i="21"/>
  <c r="E110" i="21"/>
  <c r="E109" i="21"/>
  <c r="E114" i="21"/>
  <c r="V55" i="22"/>
  <c r="V50" i="22"/>
  <c r="V17" i="22"/>
  <c r="V14" i="22"/>
  <c r="V25" i="22"/>
  <c r="V34" i="22"/>
  <c r="V13" i="22"/>
  <c r="V42" i="22"/>
  <c r="E113" i="21"/>
  <c r="E116" i="21"/>
  <c r="E101" i="21"/>
  <c r="E105" i="21"/>
  <c r="E115" i="21"/>
  <c r="E119" i="21"/>
  <c r="V45" i="22"/>
  <c r="V49" i="22"/>
  <c r="V27" i="22"/>
  <c r="V18" i="22"/>
  <c r="V108" i="22" s="1"/>
  <c r="V19" i="44" s="1"/>
  <c r="V26" i="22"/>
  <c r="V12" i="22"/>
  <c r="V15" i="22"/>
  <c r="V63" i="22"/>
  <c r="V64" i="22"/>
  <c r="V54" i="22"/>
  <c r="V81" i="22"/>
  <c r="V51" i="22"/>
  <c r="V21" i="22"/>
  <c r="E118" i="21"/>
  <c r="E97" i="21"/>
  <c r="E117" i="21"/>
  <c r="E107" i="21"/>
  <c r="E104" i="21"/>
  <c r="E111" i="21"/>
  <c r="V59" i="22"/>
  <c r="V47" i="22"/>
  <c r="V23" i="22"/>
  <c r="V52" i="22"/>
  <c r="V22" i="22"/>
  <c r="V35" i="22"/>
  <c r="V31" i="22"/>
  <c r="V57" i="22"/>
  <c r="V19" i="22"/>
  <c r="V32" i="22"/>
  <c r="V46" i="22"/>
  <c r="V56" i="22"/>
  <c r="V58" i="22"/>
  <c r="V62" i="22"/>
  <c r="V44" i="22"/>
  <c r="E96" i="21"/>
  <c r="F67" i="19"/>
  <c r="F47" i="19"/>
  <c r="F54" i="19"/>
  <c r="F56" i="19"/>
  <c r="F21" i="19"/>
  <c r="F45" i="19"/>
  <c r="F12" i="19"/>
  <c r="F15" i="19"/>
  <c r="F14" i="19"/>
  <c r="F52" i="19"/>
  <c r="F65" i="19"/>
  <c r="F61" i="19"/>
  <c r="F66" i="19"/>
  <c r="F58" i="19"/>
  <c r="F63" i="19"/>
  <c r="F57" i="19"/>
  <c r="F53" i="19"/>
  <c r="F60" i="19"/>
  <c r="F64" i="19"/>
  <c r="F50" i="19"/>
  <c r="F68" i="19"/>
  <c r="F62" i="19"/>
  <c r="F51" i="19"/>
  <c r="F13" i="19"/>
  <c r="F33" i="19"/>
  <c r="F101" i="19" s="1"/>
  <c r="D18" i="34"/>
  <c r="D32" i="34"/>
  <c r="D16" i="34"/>
  <c r="D34" i="34"/>
  <c r="D28" i="34"/>
  <c r="D12" i="34"/>
  <c r="D22" i="34"/>
  <c r="D24" i="34"/>
  <c r="D31" i="34"/>
  <c r="D15" i="34"/>
  <c r="D25" i="34"/>
  <c r="D35" i="34"/>
  <c r="D17" i="34"/>
  <c r="D26" i="34"/>
  <c r="D27" i="34"/>
  <c r="D33" i="34"/>
  <c r="D13" i="34"/>
  <c r="D11" i="34"/>
  <c r="D30" i="34"/>
  <c r="D14" i="34"/>
  <c r="D20" i="34"/>
  <c r="D23" i="34"/>
  <c r="D29" i="34"/>
  <c r="D19" i="34"/>
  <c r="D21" i="34"/>
  <c r="C40" i="34"/>
  <c r="C13" i="18"/>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F55" i="19"/>
  <c r="F27" i="19"/>
  <c r="F31" i="19"/>
  <c r="F25" i="19"/>
  <c r="F93" i="19" s="1"/>
  <c r="F18" i="19"/>
  <c r="F32" i="19"/>
  <c r="F49" i="19"/>
  <c r="F17" i="19"/>
  <c r="F29" i="19"/>
  <c r="F28" i="19"/>
  <c r="F96" i="19" s="1"/>
  <c r="F23" i="19"/>
  <c r="F30" i="19"/>
  <c r="F19" i="19"/>
  <c r="F87" i="19" s="1"/>
  <c r="F34" i="19"/>
  <c r="F48" i="19"/>
  <c r="F26" i="19"/>
  <c r="F16" i="19"/>
  <c r="F20" i="19"/>
  <c r="F24" i="19"/>
  <c r="F22" i="19"/>
  <c r="F90" i="19" s="1"/>
  <c r="T40" i="26"/>
  <c r="T37" i="23"/>
  <c r="T40" i="6"/>
  <c r="T39" i="9"/>
  <c r="F99" i="19" l="1"/>
  <c r="F102" i="19"/>
  <c r="F100" i="19"/>
  <c r="V125" i="22"/>
  <c r="V77" i="44"/>
  <c r="V89" i="44"/>
  <c r="V121" i="22"/>
  <c r="V32" i="44" s="1"/>
  <c r="F88" i="19"/>
  <c r="F97" i="19"/>
  <c r="F98" i="19"/>
  <c r="F85" i="19"/>
  <c r="V115" i="22"/>
  <c r="V26" i="44" s="1"/>
  <c r="V103" i="22"/>
  <c r="V14" i="44" s="1"/>
  <c r="V112" i="22"/>
  <c r="V23" i="44" s="1"/>
  <c r="V113" i="22"/>
  <c r="V24" i="44" s="1"/>
  <c r="V102" i="22"/>
  <c r="V13" i="44" s="1"/>
  <c r="V111" i="22"/>
  <c r="V22" i="44" s="1"/>
  <c r="V109" i="22"/>
  <c r="V20" i="44" s="1"/>
  <c r="F94" i="19"/>
  <c r="F81" i="19"/>
  <c r="V105" i="22"/>
  <c r="V16" i="44" s="1"/>
  <c r="F92" i="19"/>
  <c r="F91" i="19"/>
  <c r="F95" i="19"/>
  <c r="F84" i="19"/>
  <c r="F86" i="19"/>
  <c r="F83" i="19"/>
  <c r="F82" i="19"/>
  <c r="F89" i="19"/>
  <c r="D104" i="21"/>
  <c r="D99" i="21"/>
  <c r="D118" i="21"/>
  <c r="D120" i="21"/>
  <c r="D109" i="21"/>
  <c r="D119" i="21"/>
  <c r="V116" i="22"/>
  <c r="V27" i="44" s="1"/>
  <c r="V123" i="22"/>
  <c r="V34" i="44" s="1"/>
  <c r="V119" i="22"/>
  <c r="V30" i="44" s="1"/>
  <c r="D114" i="21"/>
  <c r="D115" i="21"/>
  <c r="D112" i="21"/>
  <c r="D110" i="21"/>
  <c r="D107" i="21"/>
  <c r="D101" i="21"/>
  <c r="V124" i="22"/>
  <c r="V35" i="44" s="1"/>
  <c r="V114" i="22"/>
  <c r="V25" i="44" s="1"/>
  <c r="D108" i="21"/>
  <c r="D111" i="21"/>
  <c r="D100" i="21"/>
  <c r="D97" i="21"/>
  <c r="D117" i="21"/>
  <c r="V117" i="22"/>
  <c r="V28" i="44" s="1"/>
  <c r="V104" i="22"/>
  <c r="V15" i="44" s="1"/>
  <c r="V110" i="22"/>
  <c r="V21" i="44" s="1"/>
  <c r="D106" i="21"/>
  <c r="D105" i="21"/>
  <c r="D98" i="21"/>
  <c r="D102" i="21"/>
  <c r="D116" i="21"/>
  <c r="D113" i="21"/>
  <c r="D103" i="21"/>
  <c r="V122" i="22"/>
  <c r="V33" i="44" s="1"/>
  <c r="V107" i="22"/>
  <c r="V18" i="44" s="1"/>
  <c r="V106" i="22"/>
  <c r="V17" i="44" s="1"/>
  <c r="V118" i="22"/>
  <c r="V29" i="44" s="1"/>
  <c r="D96" i="21"/>
  <c r="F11" i="19"/>
  <c r="F79" i="19" s="1"/>
  <c r="F46" i="19"/>
  <c r="F80" i="19" s="1"/>
  <c r="C21" i="34"/>
  <c r="C22" i="34"/>
  <c r="C24" i="34"/>
  <c r="C27" i="34"/>
  <c r="C30" i="34"/>
  <c r="C33" i="34"/>
  <c r="C17" i="34"/>
  <c r="C34" i="34"/>
  <c r="C20" i="34"/>
  <c r="C18" i="34"/>
  <c r="C29" i="34"/>
  <c r="C13" i="34"/>
  <c r="C14" i="34"/>
  <c r="C32" i="34"/>
  <c r="C16" i="34"/>
  <c r="C35" i="34"/>
  <c r="C19" i="34"/>
  <c r="C28" i="34"/>
  <c r="C15" i="34"/>
  <c r="C26" i="34"/>
  <c r="C12" i="34"/>
  <c r="C25" i="34"/>
  <c r="C31" i="34"/>
  <c r="C23" i="34"/>
  <c r="C11" i="34"/>
  <c r="V44" i="19"/>
  <c r="V78" i="19" s="1"/>
  <c r="V68" i="19"/>
  <c r="V34" i="19"/>
  <c r="T14" i="23"/>
  <c r="T43" i="21" s="1"/>
  <c r="T26" i="23"/>
  <c r="T55" i="21" s="1"/>
  <c r="T28" i="23"/>
  <c r="T57" i="21" s="1"/>
  <c r="T30" i="23"/>
  <c r="T59" i="21" s="1"/>
  <c r="T32" i="23"/>
  <c r="T61" i="21" s="1"/>
  <c r="T13" i="23"/>
  <c r="T42" i="21" s="1"/>
  <c r="T15" i="23"/>
  <c r="T44" i="21" s="1"/>
  <c r="T12" i="23"/>
  <c r="T41" i="21" s="1"/>
  <c r="T24" i="23"/>
  <c r="T53" i="21" s="1"/>
  <c r="T34" i="23"/>
  <c r="T63" i="21" s="1"/>
  <c r="T20" i="23"/>
  <c r="T49" i="21" s="1"/>
  <c r="T19" i="23"/>
  <c r="T48" i="21" s="1"/>
  <c r="T16" i="23"/>
  <c r="T45" i="21" s="1"/>
  <c r="T21" i="23"/>
  <c r="T50" i="21" s="1"/>
  <c r="T17" i="23"/>
  <c r="T46" i="21" s="1"/>
  <c r="T18" i="23"/>
  <c r="T47" i="21" s="1"/>
  <c r="T22" i="23"/>
  <c r="T51" i="21" s="1"/>
  <c r="T23" i="23"/>
  <c r="T52" i="21" s="1"/>
  <c r="T25" i="23"/>
  <c r="T54" i="21" s="1"/>
  <c r="T27" i="23"/>
  <c r="T56" i="21" s="1"/>
  <c r="T29" i="23"/>
  <c r="T58" i="21" s="1"/>
  <c r="T31" i="23"/>
  <c r="T60" i="21" s="1"/>
  <c r="T33" i="23"/>
  <c r="T62" i="21" s="1"/>
  <c r="T35" i="23"/>
  <c r="T64" i="21" s="1"/>
  <c r="T14" i="6"/>
  <c r="T14" i="20" s="1"/>
  <c r="T18" i="6"/>
  <c r="T18" i="20" s="1"/>
  <c r="T22" i="6"/>
  <c r="T22" i="20" s="1"/>
  <c r="T13" i="6"/>
  <c r="T13" i="20" s="1"/>
  <c r="T17" i="6"/>
  <c r="T17" i="20" s="1"/>
  <c r="T21" i="6"/>
  <c r="T21" i="20" s="1"/>
  <c r="T25" i="6"/>
  <c r="T25" i="20" s="1"/>
  <c r="T29" i="6"/>
  <c r="T29" i="20" s="1"/>
  <c r="T33" i="6"/>
  <c r="T33" i="20" s="1"/>
  <c r="T11" i="6"/>
  <c r="T11" i="20" s="1"/>
  <c r="T19" i="6"/>
  <c r="T19" i="20" s="1"/>
  <c r="T27" i="6"/>
  <c r="T27" i="20" s="1"/>
  <c r="T30" i="6"/>
  <c r="T30" i="20" s="1"/>
  <c r="T16" i="6"/>
  <c r="T16" i="20" s="1"/>
  <c r="T24" i="6"/>
  <c r="T24" i="20" s="1"/>
  <c r="T28" i="6"/>
  <c r="T28" i="20" s="1"/>
  <c r="T31" i="6"/>
  <c r="T31" i="20" s="1"/>
  <c r="T34" i="6"/>
  <c r="T34" i="20" s="1"/>
  <c r="T15" i="6"/>
  <c r="T15" i="20" s="1"/>
  <c r="T23" i="6"/>
  <c r="T23" i="20" s="1"/>
  <c r="T32" i="6"/>
  <c r="T32" i="20" s="1"/>
  <c r="T35" i="6"/>
  <c r="T35" i="20" s="1"/>
  <c r="T12" i="6"/>
  <c r="T12" i="20" s="1"/>
  <c r="T26" i="6"/>
  <c r="T26" i="20" s="1"/>
  <c r="T20" i="6"/>
  <c r="T20" i="20" s="1"/>
  <c r="T11" i="23"/>
  <c r="T40" i="21" s="1"/>
  <c r="S40" i="26"/>
  <c r="S37" i="23"/>
  <c r="S40" i="6"/>
  <c r="S39" i="9"/>
  <c r="T13" i="9"/>
  <c r="T17" i="9"/>
  <c r="T21" i="9"/>
  <c r="T25" i="9"/>
  <c r="T29" i="9"/>
  <c r="T33" i="9"/>
  <c r="T12" i="9"/>
  <c r="T16" i="9"/>
  <c r="T20" i="9"/>
  <c r="T24" i="9"/>
  <c r="T28" i="9"/>
  <c r="T32" i="9"/>
  <c r="T11" i="9"/>
  <c r="T15" i="9"/>
  <c r="T10" i="9"/>
  <c r="T14" i="9"/>
  <c r="T23" i="9"/>
  <c r="T31" i="9"/>
  <c r="T22" i="9"/>
  <c r="T30" i="9"/>
  <c r="T19" i="9"/>
  <c r="T27" i="9"/>
  <c r="T26" i="9"/>
  <c r="T18" i="9"/>
  <c r="T34" i="9"/>
  <c r="T14" i="26"/>
  <c r="T71" i="21" s="1"/>
  <c r="T18" i="26"/>
  <c r="T75" i="21" s="1"/>
  <c r="T22" i="26"/>
  <c r="T79" i="21" s="1"/>
  <c r="T26" i="26"/>
  <c r="T83" i="21" s="1"/>
  <c r="T30" i="26"/>
  <c r="T87" i="21" s="1"/>
  <c r="T34" i="26"/>
  <c r="T91" i="21" s="1"/>
  <c r="T13" i="26"/>
  <c r="T70" i="21" s="1"/>
  <c r="T16" i="26"/>
  <c r="T73" i="21" s="1"/>
  <c r="T19" i="26"/>
  <c r="T76" i="21" s="1"/>
  <c r="T29" i="26"/>
  <c r="T86" i="21" s="1"/>
  <c r="T32" i="26"/>
  <c r="T89" i="21" s="1"/>
  <c r="T35" i="26"/>
  <c r="T92" i="21" s="1"/>
  <c r="T17" i="26"/>
  <c r="T74" i="21" s="1"/>
  <c r="T11" i="26"/>
  <c r="T68" i="21" s="1"/>
  <c r="T21" i="26"/>
  <c r="T78" i="21" s="1"/>
  <c r="T25" i="26"/>
  <c r="T82" i="21" s="1"/>
  <c r="T27" i="26"/>
  <c r="T84" i="21" s="1"/>
  <c r="T31" i="26"/>
  <c r="T88" i="21" s="1"/>
  <c r="T12" i="26"/>
  <c r="T69" i="21" s="1"/>
  <c r="T23" i="26"/>
  <c r="T80" i="21" s="1"/>
  <c r="T20" i="26"/>
  <c r="T77" i="21" s="1"/>
  <c r="T15" i="26"/>
  <c r="T72" i="21" s="1"/>
  <c r="T24" i="26"/>
  <c r="T81" i="21" s="1"/>
  <c r="T28" i="26"/>
  <c r="T85" i="21" s="1"/>
  <c r="T33" i="26"/>
  <c r="T90" i="21" s="1"/>
  <c r="U11" i="20"/>
  <c r="V73" i="44" l="1"/>
  <c r="V92" i="44"/>
  <c r="V80" i="44"/>
  <c r="V71" i="44"/>
  <c r="V87" i="44"/>
  <c r="V74" i="44"/>
  <c r="V72" i="44"/>
  <c r="V76" i="44"/>
  <c r="V82" i="44"/>
  <c r="V90" i="44"/>
  <c r="V93" i="44"/>
  <c r="V75" i="44"/>
  <c r="V86" i="44"/>
  <c r="V85" i="44"/>
  <c r="V84" i="44"/>
  <c r="V91" i="44"/>
  <c r="V79" i="44"/>
  <c r="V83" i="44"/>
  <c r="V88" i="44"/>
  <c r="V78" i="44"/>
  <c r="V81" i="44"/>
  <c r="V102" i="19"/>
  <c r="V36" i="44" s="1"/>
  <c r="V11" i="22"/>
  <c r="V41" i="22"/>
  <c r="V71" i="22"/>
  <c r="C116" i="21"/>
  <c r="C100" i="21"/>
  <c r="C101" i="21"/>
  <c r="C114" i="21"/>
  <c r="C102" i="21"/>
  <c r="C109" i="21"/>
  <c r="C110" i="21"/>
  <c r="C113" i="21"/>
  <c r="C117" i="21"/>
  <c r="C103" i="21"/>
  <c r="C118" i="21"/>
  <c r="C107" i="21"/>
  <c r="C96" i="21"/>
  <c r="C97" i="21"/>
  <c r="C104" i="21"/>
  <c r="C99" i="21"/>
  <c r="C105" i="21"/>
  <c r="C115" i="21"/>
  <c r="C106" i="21"/>
  <c r="C108" i="21"/>
  <c r="C111" i="21"/>
  <c r="C120" i="21"/>
  <c r="C98" i="21"/>
  <c r="C119" i="21"/>
  <c r="C112" i="21"/>
  <c r="T28" i="10"/>
  <c r="T27" i="10"/>
  <c r="T11" i="10"/>
  <c r="T13" i="10"/>
  <c r="T23" i="10"/>
  <c r="T29" i="10"/>
  <c r="T19" i="10"/>
  <c r="T15" i="10"/>
  <c r="T26" i="10"/>
  <c r="T32" i="10"/>
  <c r="T25" i="10"/>
  <c r="T22" i="10"/>
  <c r="T24" i="10"/>
  <c r="T12" i="10"/>
  <c r="T16" i="10"/>
  <c r="T34" i="10"/>
  <c r="T18" i="10"/>
  <c r="T35" i="10"/>
  <c r="T21" i="10"/>
  <c r="T31" i="10"/>
  <c r="T33" i="10"/>
  <c r="T17" i="10"/>
  <c r="T20" i="10"/>
  <c r="T30" i="10"/>
  <c r="T14" i="10"/>
  <c r="S16" i="23"/>
  <c r="S45" i="21" s="1"/>
  <c r="S18" i="23"/>
  <c r="S47" i="21" s="1"/>
  <c r="S20" i="23"/>
  <c r="S49" i="21" s="1"/>
  <c r="S13" i="23"/>
  <c r="S42" i="21" s="1"/>
  <c r="S17" i="23"/>
  <c r="S46" i="21" s="1"/>
  <c r="S21" i="23"/>
  <c r="S50" i="21" s="1"/>
  <c r="S12" i="23"/>
  <c r="S41" i="21" s="1"/>
  <c r="S23" i="23"/>
  <c r="S52" i="21" s="1"/>
  <c r="S25" i="23"/>
  <c r="S54" i="21" s="1"/>
  <c r="S27" i="23"/>
  <c r="S56" i="21" s="1"/>
  <c r="S29" i="23"/>
  <c r="S58" i="21" s="1"/>
  <c r="S31" i="23"/>
  <c r="S60" i="21" s="1"/>
  <c r="S33" i="23"/>
  <c r="S62" i="21" s="1"/>
  <c r="S35" i="23"/>
  <c r="S64" i="21" s="1"/>
  <c r="S24" i="23"/>
  <c r="S53" i="21" s="1"/>
  <c r="S26" i="23"/>
  <c r="S55" i="21" s="1"/>
  <c r="S28" i="23"/>
  <c r="S57" i="21" s="1"/>
  <c r="S30" i="23"/>
  <c r="S59" i="21" s="1"/>
  <c r="S32" i="23"/>
  <c r="S61" i="21" s="1"/>
  <c r="S34" i="23"/>
  <c r="S63" i="21" s="1"/>
  <c r="S14" i="23"/>
  <c r="S43" i="21" s="1"/>
  <c r="S15" i="23"/>
  <c r="S44" i="21" s="1"/>
  <c r="S19" i="23"/>
  <c r="S48" i="21" s="1"/>
  <c r="S22" i="23"/>
  <c r="S51" i="21" s="1"/>
  <c r="T27" i="21"/>
  <c r="U87" i="22" s="1"/>
  <c r="T19" i="21"/>
  <c r="T14" i="21"/>
  <c r="T23" i="21"/>
  <c r="U83" i="22" s="1"/>
  <c r="T16" i="21"/>
  <c r="T15" i="21"/>
  <c r="T12" i="21"/>
  <c r="T21" i="21"/>
  <c r="T32" i="21"/>
  <c r="U92" i="22" s="1"/>
  <c r="T13" i="21"/>
  <c r="T22" i="21"/>
  <c r="U82" i="22" s="1"/>
  <c r="T28" i="21"/>
  <c r="U88" i="22" s="1"/>
  <c r="T17" i="21"/>
  <c r="U77" i="22" s="1"/>
  <c r="T30" i="21"/>
  <c r="T24" i="21"/>
  <c r="T25" i="21"/>
  <c r="T33" i="21"/>
  <c r="T31" i="21"/>
  <c r="T34" i="21"/>
  <c r="U94" i="22" s="1"/>
  <c r="T18" i="21"/>
  <c r="U78" i="22" s="1"/>
  <c r="T35" i="21"/>
  <c r="T26" i="21"/>
  <c r="T20" i="21"/>
  <c r="T29" i="21"/>
  <c r="T11" i="21"/>
  <c r="S13" i="26"/>
  <c r="S70" i="21" s="1"/>
  <c r="S17" i="26"/>
  <c r="S74" i="21" s="1"/>
  <c r="S21" i="26"/>
  <c r="S78" i="21" s="1"/>
  <c r="S25" i="26"/>
  <c r="S82" i="21" s="1"/>
  <c r="S29" i="26"/>
  <c r="S86" i="21" s="1"/>
  <c r="S33" i="26"/>
  <c r="S90" i="21" s="1"/>
  <c r="S20" i="26"/>
  <c r="S77" i="21" s="1"/>
  <c r="S23" i="26"/>
  <c r="S80" i="21" s="1"/>
  <c r="S26" i="26"/>
  <c r="S83" i="21" s="1"/>
  <c r="S11" i="26"/>
  <c r="S68" i="21" s="1"/>
  <c r="S14" i="26"/>
  <c r="S71" i="21" s="1"/>
  <c r="S12" i="26"/>
  <c r="S69" i="21" s="1"/>
  <c r="S18" i="26"/>
  <c r="S75" i="21" s="1"/>
  <c r="S30" i="26"/>
  <c r="S87" i="21" s="1"/>
  <c r="S34" i="26"/>
  <c r="S91" i="21" s="1"/>
  <c r="S19" i="26"/>
  <c r="S76" i="21" s="1"/>
  <c r="S22" i="26"/>
  <c r="S79" i="21" s="1"/>
  <c r="S27" i="26"/>
  <c r="S84" i="21" s="1"/>
  <c r="S31" i="26"/>
  <c r="S88" i="21" s="1"/>
  <c r="S35" i="26"/>
  <c r="S92" i="21" s="1"/>
  <c r="S15" i="26"/>
  <c r="S72" i="21" s="1"/>
  <c r="S24" i="26"/>
  <c r="S81" i="21" s="1"/>
  <c r="S28" i="26"/>
  <c r="S85" i="21" s="1"/>
  <c r="S32" i="26"/>
  <c r="S89" i="21" s="1"/>
  <c r="S16" i="26"/>
  <c r="S73" i="21" s="1"/>
  <c r="S11" i="23"/>
  <c r="S12" i="9"/>
  <c r="S16" i="9"/>
  <c r="S20" i="9"/>
  <c r="S24" i="9"/>
  <c r="S28" i="9"/>
  <c r="S32" i="9"/>
  <c r="S11" i="9"/>
  <c r="S15" i="9"/>
  <c r="S19" i="9"/>
  <c r="S23" i="9"/>
  <c r="S27" i="9"/>
  <c r="S31" i="9"/>
  <c r="S10" i="9"/>
  <c r="S14" i="9"/>
  <c r="S22" i="9"/>
  <c r="S30" i="9"/>
  <c r="S21" i="9"/>
  <c r="S29" i="9"/>
  <c r="S13" i="9"/>
  <c r="S18" i="9"/>
  <c r="S26" i="9"/>
  <c r="S34" i="9"/>
  <c r="S25" i="9"/>
  <c r="S17" i="9"/>
  <c r="S33" i="9"/>
  <c r="R40" i="26"/>
  <c r="R37" i="23"/>
  <c r="R39" i="9"/>
  <c r="R40" i="6"/>
  <c r="S13" i="6"/>
  <c r="S13" i="20" s="1"/>
  <c r="S17" i="6"/>
  <c r="S17" i="20" s="1"/>
  <c r="S21" i="6"/>
  <c r="S21" i="20" s="1"/>
  <c r="S12" i="6"/>
  <c r="S12" i="20" s="1"/>
  <c r="S16" i="6"/>
  <c r="S16" i="20" s="1"/>
  <c r="S20" i="6"/>
  <c r="S20" i="20" s="1"/>
  <c r="S24" i="6"/>
  <c r="S24" i="20" s="1"/>
  <c r="S28" i="6"/>
  <c r="S28" i="20" s="1"/>
  <c r="S32" i="6"/>
  <c r="S32" i="20" s="1"/>
  <c r="S18" i="6"/>
  <c r="S18" i="20" s="1"/>
  <c r="S31" i="6"/>
  <c r="S31" i="20" s="1"/>
  <c r="S34" i="6"/>
  <c r="S34" i="20" s="1"/>
  <c r="S15" i="6"/>
  <c r="S15" i="20" s="1"/>
  <c r="S23" i="6"/>
  <c r="S23" i="20" s="1"/>
  <c r="S25" i="6"/>
  <c r="S25" i="20" s="1"/>
  <c r="S35" i="6"/>
  <c r="S35" i="20" s="1"/>
  <c r="S26" i="6"/>
  <c r="S26" i="20" s="1"/>
  <c r="S14" i="6"/>
  <c r="S14" i="20" s="1"/>
  <c r="S22" i="6"/>
  <c r="S22" i="20" s="1"/>
  <c r="S29" i="6"/>
  <c r="S29" i="20" s="1"/>
  <c r="S19" i="6"/>
  <c r="S19" i="20" s="1"/>
  <c r="S33" i="6"/>
  <c r="S33" i="20" s="1"/>
  <c r="S11" i="6"/>
  <c r="S11" i="20" s="1"/>
  <c r="S27" i="6"/>
  <c r="S27" i="20" s="1"/>
  <c r="S30" i="6"/>
  <c r="S30" i="20" s="1"/>
  <c r="U79" i="22" l="1"/>
  <c r="U91" i="22"/>
  <c r="U90" i="22"/>
  <c r="U73" i="22"/>
  <c r="U75" i="22"/>
  <c r="U84" i="22"/>
  <c r="U86" i="22"/>
  <c r="U93" i="22"/>
  <c r="V94" i="44"/>
  <c r="U89" i="22"/>
  <c r="U72" i="22"/>
  <c r="U71" i="22"/>
  <c r="U16" i="22"/>
  <c r="U85" i="22"/>
  <c r="U21" i="22"/>
  <c r="U80" i="22"/>
  <c r="U74" i="22"/>
  <c r="U95" i="22"/>
  <c r="U60" i="22"/>
  <c r="U61" i="22"/>
  <c r="U64" i="22"/>
  <c r="U52" i="22"/>
  <c r="U45" i="22"/>
  <c r="U43" i="22"/>
  <c r="U33" i="22"/>
  <c r="U20" i="22"/>
  <c r="U22" i="22"/>
  <c r="U15" i="22"/>
  <c r="U27" i="22"/>
  <c r="U50" i="22"/>
  <c r="U51" i="22"/>
  <c r="U46" i="22"/>
  <c r="U55" i="22"/>
  <c r="U49" i="22"/>
  <c r="U41" i="22"/>
  <c r="U30" i="22"/>
  <c r="U18" i="22"/>
  <c r="U34" i="22"/>
  <c r="U25" i="22"/>
  <c r="U12" i="22"/>
  <c r="U28" i="22"/>
  <c r="U76" i="22"/>
  <c r="U47" i="22"/>
  <c r="U65" i="22"/>
  <c r="U42" i="22"/>
  <c r="U62" i="22"/>
  <c r="U59" i="22"/>
  <c r="U57" i="22"/>
  <c r="U14" i="22"/>
  <c r="U31" i="22"/>
  <c r="U35" i="22"/>
  <c r="U19" i="22"/>
  <c r="U13" i="22"/>
  <c r="U23" i="22"/>
  <c r="V101" i="22"/>
  <c r="V12" i="44" s="1"/>
  <c r="U81" i="22"/>
  <c r="U44" i="22"/>
  <c r="U63" i="22"/>
  <c r="U48" i="22"/>
  <c r="U54" i="22"/>
  <c r="U56" i="22"/>
  <c r="U53" i="22"/>
  <c r="U58" i="22"/>
  <c r="U17" i="22"/>
  <c r="U32" i="22"/>
  <c r="U11" i="22"/>
  <c r="U24" i="22"/>
  <c r="U29" i="22"/>
  <c r="U26" i="22"/>
  <c r="U68" i="19"/>
  <c r="U34" i="19"/>
  <c r="U64" i="19"/>
  <c r="U30" i="19"/>
  <c r="U21" i="19"/>
  <c r="U55" i="19"/>
  <c r="U49" i="19"/>
  <c r="U15" i="19"/>
  <c r="U58" i="19"/>
  <c r="U24" i="19"/>
  <c r="U12" i="19"/>
  <c r="U46" i="19"/>
  <c r="U19" i="19"/>
  <c r="U53" i="19"/>
  <c r="U59" i="19"/>
  <c r="U25" i="19"/>
  <c r="U62" i="19"/>
  <c r="U28" i="19"/>
  <c r="U63" i="19"/>
  <c r="U29" i="19"/>
  <c r="U17" i="19"/>
  <c r="U51" i="19"/>
  <c r="U50" i="19"/>
  <c r="U16" i="19"/>
  <c r="U57" i="19"/>
  <c r="U23" i="19"/>
  <c r="U60" i="19"/>
  <c r="U26" i="19"/>
  <c r="U65" i="19"/>
  <c r="U31" i="19"/>
  <c r="U13" i="19"/>
  <c r="U47" i="19"/>
  <c r="U27" i="19"/>
  <c r="U61" i="19"/>
  <c r="U33" i="19"/>
  <c r="U67" i="19"/>
  <c r="U11" i="19"/>
  <c r="U45" i="19"/>
  <c r="U44" i="19"/>
  <c r="U78" i="19" s="1"/>
  <c r="U20" i="19"/>
  <c r="U54" i="19"/>
  <c r="U14" i="19"/>
  <c r="U48" i="19"/>
  <c r="U66" i="19"/>
  <c r="U32" i="19"/>
  <c r="U22" i="19"/>
  <c r="U56" i="19"/>
  <c r="U18" i="19"/>
  <c r="U52" i="19"/>
  <c r="S26" i="10"/>
  <c r="S14" i="10"/>
  <c r="S23" i="10"/>
  <c r="S28" i="10"/>
  <c r="S12" i="10"/>
  <c r="S21" i="10"/>
  <c r="S35" i="10"/>
  <c r="S30" i="10"/>
  <c r="S15" i="10"/>
  <c r="S24" i="10"/>
  <c r="S33" i="10"/>
  <c r="S17" i="10"/>
  <c r="S34" i="10"/>
  <c r="S27" i="10"/>
  <c r="S22" i="10"/>
  <c r="S11" i="10"/>
  <c r="S20" i="10"/>
  <c r="S29" i="10"/>
  <c r="S13" i="10"/>
  <c r="S18" i="10"/>
  <c r="S19" i="10"/>
  <c r="S31" i="10"/>
  <c r="S32" i="10"/>
  <c r="S16" i="10"/>
  <c r="S25" i="10"/>
  <c r="R17" i="23"/>
  <c r="R46" i="21" s="1"/>
  <c r="R19" i="23"/>
  <c r="R48" i="21" s="1"/>
  <c r="R21" i="23"/>
  <c r="R50" i="21" s="1"/>
  <c r="R15" i="23"/>
  <c r="R44" i="21" s="1"/>
  <c r="R33" i="23"/>
  <c r="R62" i="21" s="1"/>
  <c r="R13" i="23"/>
  <c r="R42" i="21" s="1"/>
  <c r="R27" i="23"/>
  <c r="R56" i="21" s="1"/>
  <c r="R31" i="23"/>
  <c r="R60" i="21" s="1"/>
  <c r="R35" i="23"/>
  <c r="R64" i="21" s="1"/>
  <c r="R20" i="23"/>
  <c r="R49" i="21" s="1"/>
  <c r="R24" i="23"/>
  <c r="R53" i="21" s="1"/>
  <c r="R26" i="23"/>
  <c r="R55" i="21" s="1"/>
  <c r="R28" i="23"/>
  <c r="R57" i="21" s="1"/>
  <c r="R30" i="23"/>
  <c r="R59" i="21" s="1"/>
  <c r="R32" i="23"/>
  <c r="R61" i="21" s="1"/>
  <c r="R34" i="23"/>
  <c r="R63" i="21" s="1"/>
  <c r="R18" i="23"/>
  <c r="R47" i="21" s="1"/>
  <c r="R23" i="23"/>
  <c r="R52" i="21" s="1"/>
  <c r="R12" i="23"/>
  <c r="R41" i="21" s="1"/>
  <c r="R22" i="23"/>
  <c r="R51" i="21" s="1"/>
  <c r="R25" i="23"/>
  <c r="R54" i="21" s="1"/>
  <c r="R29" i="23"/>
  <c r="R58" i="21" s="1"/>
  <c r="R14" i="23"/>
  <c r="R43" i="21" s="1"/>
  <c r="R16" i="23"/>
  <c r="R45" i="21" s="1"/>
  <c r="S30" i="21"/>
  <c r="S20" i="21"/>
  <c r="S16" i="21"/>
  <c r="S15" i="21"/>
  <c r="S22" i="21"/>
  <c r="S18" i="21"/>
  <c r="S33" i="21"/>
  <c r="S40" i="21"/>
  <c r="S11" i="21" s="1"/>
  <c r="S19" i="21"/>
  <c r="S26" i="21"/>
  <c r="S29" i="21"/>
  <c r="S13" i="21"/>
  <c r="S24" i="21"/>
  <c r="S28" i="21"/>
  <c r="S31" i="21"/>
  <c r="S34" i="21"/>
  <c r="S14" i="21"/>
  <c r="T74" i="22" s="1"/>
  <c r="S23" i="21"/>
  <c r="T83" i="22" s="1"/>
  <c r="S25" i="21"/>
  <c r="S32" i="21"/>
  <c r="S35" i="21"/>
  <c r="S27" i="21"/>
  <c r="S21" i="21"/>
  <c r="S17" i="21"/>
  <c r="S12" i="21"/>
  <c r="Q40" i="26"/>
  <c r="Q37" i="23"/>
  <c r="Q39" i="9"/>
  <c r="Q40" i="6"/>
  <c r="R11" i="9"/>
  <c r="R15" i="9"/>
  <c r="R19" i="9"/>
  <c r="R23" i="9"/>
  <c r="R27" i="9"/>
  <c r="R31" i="9"/>
  <c r="R10" i="9"/>
  <c r="R14" i="9"/>
  <c r="R18" i="9"/>
  <c r="R22" i="9"/>
  <c r="R26" i="9"/>
  <c r="R30" i="9"/>
  <c r="R34" i="9"/>
  <c r="R13" i="9"/>
  <c r="R21" i="9"/>
  <c r="R29" i="9"/>
  <c r="R20" i="9"/>
  <c r="R28" i="9"/>
  <c r="R17" i="9"/>
  <c r="R25" i="9"/>
  <c r="R33" i="9"/>
  <c r="R24" i="9"/>
  <c r="R12" i="9"/>
  <c r="R16" i="9"/>
  <c r="R32" i="9"/>
  <c r="R11" i="23"/>
  <c r="R40" i="21" s="1"/>
  <c r="R12" i="26"/>
  <c r="R69" i="21" s="1"/>
  <c r="R16" i="26"/>
  <c r="R73" i="21" s="1"/>
  <c r="R20" i="26"/>
  <c r="R77" i="21" s="1"/>
  <c r="R24" i="26"/>
  <c r="R81" i="21" s="1"/>
  <c r="R28" i="26"/>
  <c r="R85" i="21" s="1"/>
  <c r="R32" i="26"/>
  <c r="R89" i="21" s="1"/>
  <c r="R11" i="26"/>
  <c r="R68" i="21" s="1"/>
  <c r="R14" i="26"/>
  <c r="R71" i="21" s="1"/>
  <c r="R17" i="26"/>
  <c r="R74" i="21" s="1"/>
  <c r="R27" i="26"/>
  <c r="R84" i="21" s="1"/>
  <c r="R30" i="26"/>
  <c r="R87" i="21" s="1"/>
  <c r="R33" i="26"/>
  <c r="R90" i="21" s="1"/>
  <c r="R15" i="26"/>
  <c r="R72" i="21" s="1"/>
  <c r="R18" i="26"/>
  <c r="R75" i="21" s="1"/>
  <c r="R19" i="26"/>
  <c r="R76" i="21" s="1"/>
  <c r="R22" i="26"/>
  <c r="R79" i="21" s="1"/>
  <c r="R26" i="26"/>
  <c r="R83" i="21" s="1"/>
  <c r="R31" i="26"/>
  <c r="R88" i="21" s="1"/>
  <c r="R35" i="26"/>
  <c r="R92" i="21" s="1"/>
  <c r="R13" i="26"/>
  <c r="R70" i="21" s="1"/>
  <c r="R23" i="26"/>
  <c r="R80" i="21" s="1"/>
  <c r="R25" i="26"/>
  <c r="R82" i="21" s="1"/>
  <c r="R29" i="26"/>
  <c r="R86" i="21" s="1"/>
  <c r="R34" i="26"/>
  <c r="R91" i="21" s="1"/>
  <c r="R21" i="26"/>
  <c r="R78" i="21" s="1"/>
  <c r="R12" i="6"/>
  <c r="R12" i="20" s="1"/>
  <c r="R16" i="6"/>
  <c r="R16" i="20" s="1"/>
  <c r="R20" i="6"/>
  <c r="R20" i="20" s="1"/>
  <c r="R24" i="6"/>
  <c r="R24" i="20" s="1"/>
  <c r="R11" i="6"/>
  <c r="R15" i="6"/>
  <c r="R15" i="20" s="1"/>
  <c r="R19" i="6"/>
  <c r="R19" i="20" s="1"/>
  <c r="R23" i="6"/>
  <c r="R23" i="20" s="1"/>
  <c r="R27" i="6"/>
  <c r="R27" i="20" s="1"/>
  <c r="R31" i="6"/>
  <c r="R31" i="20" s="1"/>
  <c r="R35" i="6"/>
  <c r="R35" i="20" s="1"/>
  <c r="R17" i="6"/>
  <c r="R17" i="20" s="1"/>
  <c r="R25" i="6"/>
  <c r="R25" i="20" s="1"/>
  <c r="R28" i="6"/>
  <c r="R28" i="20" s="1"/>
  <c r="R33" i="6"/>
  <c r="R33" i="20" s="1"/>
  <c r="R14" i="6"/>
  <c r="R14" i="20" s="1"/>
  <c r="R22" i="6"/>
  <c r="R22" i="20" s="1"/>
  <c r="R26" i="6"/>
  <c r="R26" i="20" s="1"/>
  <c r="R29" i="6"/>
  <c r="R29" i="20" s="1"/>
  <c r="R32" i="6"/>
  <c r="R32" i="20" s="1"/>
  <c r="R13" i="6"/>
  <c r="R13" i="20" s="1"/>
  <c r="R21" i="6"/>
  <c r="R21" i="20" s="1"/>
  <c r="R30" i="6"/>
  <c r="R30" i="20" s="1"/>
  <c r="R34" i="6"/>
  <c r="R34" i="20" s="1"/>
  <c r="R18" i="6"/>
  <c r="R18" i="20" s="1"/>
  <c r="T87" i="22" l="1"/>
  <c r="T94" i="22"/>
  <c r="T76" i="22"/>
  <c r="T84" i="22"/>
  <c r="T81" i="22"/>
  <c r="T91" i="22"/>
  <c r="U121" i="22"/>
  <c r="T77" i="22"/>
  <c r="U116" i="22"/>
  <c r="T92" i="22"/>
  <c r="T73" i="22"/>
  <c r="T71" i="22"/>
  <c r="U99" i="19"/>
  <c r="U91" i="19"/>
  <c r="U96" i="19"/>
  <c r="U92" i="19"/>
  <c r="U102" i="19"/>
  <c r="V70" i="44"/>
  <c r="V38" i="44" s="1"/>
  <c r="C28" i="61" s="1"/>
  <c r="T95" i="22"/>
  <c r="T82" i="22"/>
  <c r="T93" i="22"/>
  <c r="U122" i="22"/>
  <c r="U101" i="22"/>
  <c r="U12" i="44" s="1"/>
  <c r="U119" i="22"/>
  <c r="U107" i="22"/>
  <c r="U120" i="22"/>
  <c r="U105" i="22"/>
  <c r="T89" i="22"/>
  <c r="U115" i="22"/>
  <c r="U124" i="22"/>
  <c r="T88" i="22"/>
  <c r="T78" i="22"/>
  <c r="T72" i="22"/>
  <c r="T79" i="22"/>
  <c r="T90" i="22"/>
  <c r="U84" i="19"/>
  <c r="U93" i="19"/>
  <c r="U83" i="19"/>
  <c r="U103" i="22"/>
  <c r="T75" i="22"/>
  <c r="U90" i="19"/>
  <c r="T85" i="22"/>
  <c r="T86" i="22"/>
  <c r="T80" i="22"/>
  <c r="U109" i="22"/>
  <c r="U125" i="22"/>
  <c r="U94" i="19"/>
  <c r="U97" i="19"/>
  <c r="U98" i="19"/>
  <c r="U82" i="19"/>
  <c r="T51" i="22"/>
  <c r="T44" i="22"/>
  <c r="T55" i="22"/>
  <c r="T64" i="22"/>
  <c r="T45" i="22"/>
  <c r="T42" i="22"/>
  <c r="T56" i="22"/>
  <c r="U106" i="22"/>
  <c r="T46" i="22"/>
  <c r="T48" i="22"/>
  <c r="T41" i="22"/>
  <c r="T47" i="22"/>
  <c r="T60" i="22"/>
  <c r="T58" i="22"/>
  <c r="U111" i="22"/>
  <c r="U86" i="19"/>
  <c r="U88" i="19"/>
  <c r="U101" i="19"/>
  <c r="U81" i="19"/>
  <c r="U80" i="19"/>
  <c r="U100" i="19"/>
  <c r="U79" i="19"/>
  <c r="U95" i="19"/>
  <c r="U85" i="19"/>
  <c r="U87" i="19"/>
  <c r="U89" i="19"/>
  <c r="T34" i="22"/>
  <c r="T18" i="22"/>
  <c r="U113" i="22"/>
  <c r="T16" i="22"/>
  <c r="T19" i="22"/>
  <c r="T33" i="22"/>
  <c r="U117" i="22"/>
  <c r="U123" i="22"/>
  <c r="T25" i="22"/>
  <c r="T35" i="22"/>
  <c r="T14" i="22"/>
  <c r="U104" i="22"/>
  <c r="T59" i="22"/>
  <c r="T32" i="22"/>
  <c r="T30" i="22"/>
  <c r="U118" i="22"/>
  <c r="U108" i="22"/>
  <c r="T21" i="22"/>
  <c r="T22" i="22"/>
  <c r="T53" i="22"/>
  <c r="T54" i="22"/>
  <c r="T63" i="22"/>
  <c r="T12" i="22"/>
  <c r="T29" i="22"/>
  <c r="T11" i="22"/>
  <c r="T15" i="22"/>
  <c r="T20" i="22"/>
  <c r="U102" i="22"/>
  <c r="T49" i="22"/>
  <c r="T50" i="22"/>
  <c r="U112" i="22"/>
  <c r="T43" i="22"/>
  <c r="T52" i="22"/>
  <c r="T61" i="22"/>
  <c r="T24" i="22"/>
  <c r="U114" i="22"/>
  <c r="T28" i="22"/>
  <c r="T27" i="22"/>
  <c r="T57" i="22"/>
  <c r="T62" i="22"/>
  <c r="T65" i="22"/>
  <c r="T13" i="22"/>
  <c r="T26" i="22"/>
  <c r="T23" i="22"/>
  <c r="T113" i="22" s="1"/>
  <c r="T17" i="22"/>
  <c r="U110" i="22"/>
  <c r="T31" i="22"/>
  <c r="T68" i="19"/>
  <c r="T34" i="19"/>
  <c r="T18" i="19"/>
  <c r="T52" i="19"/>
  <c r="T14" i="19"/>
  <c r="T48" i="19"/>
  <c r="T26" i="19"/>
  <c r="T60" i="19"/>
  <c r="T57" i="19"/>
  <c r="T23" i="19"/>
  <c r="T19" i="19"/>
  <c r="T53" i="19"/>
  <c r="T58" i="19"/>
  <c r="T24" i="19"/>
  <c r="T13" i="19"/>
  <c r="T47" i="19"/>
  <c r="T66" i="19"/>
  <c r="T32" i="19"/>
  <c r="T51" i="19"/>
  <c r="T17" i="19"/>
  <c r="T63" i="19"/>
  <c r="T29" i="19"/>
  <c r="T30" i="19"/>
  <c r="T64" i="19"/>
  <c r="T65" i="19"/>
  <c r="T31" i="19"/>
  <c r="T27" i="19"/>
  <c r="T61" i="19"/>
  <c r="T46" i="19"/>
  <c r="T12" i="19"/>
  <c r="T11" i="19"/>
  <c r="T45" i="19"/>
  <c r="T59" i="19"/>
  <c r="T25" i="19"/>
  <c r="T50" i="19"/>
  <c r="T16" i="19"/>
  <c r="T67" i="19"/>
  <c r="T33" i="19"/>
  <c r="T44" i="19"/>
  <c r="T78" i="19" s="1"/>
  <c r="T56" i="19"/>
  <c r="T22" i="19"/>
  <c r="T55" i="19"/>
  <c r="T21" i="19"/>
  <c r="T62" i="19"/>
  <c r="T28" i="19"/>
  <c r="T15" i="19"/>
  <c r="T49" i="19"/>
  <c r="T54" i="19"/>
  <c r="T20" i="19"/>
  <c r="R25" i="10"/>
  <c r="R29" i="10"/>
  <c r="R14" i="10"/>
  <c r="R23" i="10"/>
  <c r="R32" i="10"/>
  <c r="R16" i="10"/>
  <c r="R33" i="10"/>
  <c r="R34" i="10"/>
  <c r="R21" i="10"/>
  <c r="R35" i="10"/>
  <c r="R19" i="10"/>
  <c r="R28" i="10"/>
  <c r="R12" i="10"/>
  <c r="R17" i="10"/>
  <c r="R26" i="10"/>
  <c r="R30" i="10"/>
  <c r="R31" i="10"/>
  <c r="R15" i="10"/>
  <c r="R24" i="10"/>
  <c r="R13" i="10"/>
  <c r="R18" i="10"/>
  <c r="R22" i="10"/>
  <c r="R27" i="10"/>
  <c r="R11" i="10"/>
  <c r="R20" i="10"/>
  <c r="Q13" i="23"/>
  <c r="Q42" i="21" s="1"/>
  <c r="Q21" i="23"/>
  <c r="Q50" i="21" s="1"/>
  <c r="Q14" i="23"/>
  <c r="Q43" i="21" s="1"/>
  <c r="Q19" i="23"/>
  <c r="Q48" i="21" s="1"/>
  <c r="Q12" i="23"/>
  <c r="Q41" i="21" s="1"/>
  <c r="Q16" i="23"/>
  <c r="Q45" i="21" s="1"/>
  <c r="Q20" i="23"/>
  <c r="Q49" i="21" s="1"/>
  <c r="Q22" i="23"/>
  <c r="Q51" i="21" s="1"/>
  <c r="Q15" i="23"/>
  <c r="Q44" i="21" s="1"/>
  <c r="Q17" i="23"/>
  <c r="Q46" i="21" s="1"/>
  <c r="Q24" i="23"/>
  <c r="Q53" i="21" s="1"/>
  <c r="Q26" i="23"/>
  <c r="Q55" i="21" s="1"/>
  <c r="Q28" i="23"/>
  <c r="Q57" i="21" s="1"/>
  <c r="Q30" i="23"/>
  <c r="Q59" i="21" s="1"/>
  <c r="Q32" i="23"/>
  <c r="Q61" i="21" s="1"/>
  <c r="Q34" i="23"/>
  <c r="Q63" i="21" s="1"/>
  <c r="Q23" i="23"/>
  <c r="Q52" i="21" s="1"/>
  <c r="Q25" i="23"/>
  <c r="Q54" i="21" s="1"/>
  <c r="Q27" i="23"/>
  <c r="Q56" i="21" s="1"/>
  <c r="Q29" i="23"/>
  <c r="Q58" i="21" s="1"/>
  <c r="Q31" i="23"/>
  <c r="Q60" i="21" s="1"/>
  <c r="Q33" i="23"/>
  <c r="Q62" i="21" s="1"/>
  <c r="Q35" i="23"/>
  <c r="Q64" i="21" s="1"/>
  <c r="Q18" i="23"/>
  <c r="Q47" i="21" s="1"/>
  <c r="R35" i="21"/>
  <c r="S95" i="22" s="1"/>
  <c r="R31" i="21"/>
  <c r="R18" i="21"/>
  <c r="R27" i="21"/>
  <c r="R29" i="21"/>
  <c r="S89" i="22" s="1"/>
  <c r="R19" i="21"/>
  <c r="R30" i="21"/>
  <c r="S90" i="22" s="1"/>
  <c r="R21" i="21"/>
  <c r="S81" i="22" s="1"/>
  <c r="R23" i="21"/>
  <c r="R15" i="21"/>
  <c r="R32" i="21"/>
  <c r="R34" i="21"/>
  <c r="R13" i="21"/>
  <c r="R22" i="21"/>
  <c r="R33" i="21"/>
  <c r="R14" i="21"/>
  <c r="R28" i="21"/>
  <c r="R12" i="21"/>
  <c r="R20" i="21"/>
  <c r="R16" i="21"/>
  <c r="R25" i="21"/>
  <c r="R26" i="21"/>
  <c r="S86" i="22" s="1"/>
  <c r="R17" i="21"/>
  <c r="R24" i="21"/>
  <c r="R11" i="21"/>
  <c r="R11" i="20"/>
  <c r="Q10" i="9"/>
  <c r="Q14" i="9"/>
  <c r="Q18" i="9"/>
  <c r="Q22" i="9"/>
  <c r="Q26" i="9"/>
  <c r="Q30" i="9"/>
  <c r="Q34" i="9"/>
  <c r="Q13" i="9"/>
  <c r="Q17" i="9"/>
  <c r="Q21" i="9"/>
  <c r="Q25" i="9"/>
  <c r="Q29" i="9"/>
  <c r="Q33" i="9"/>
  <c r="Q12" i="9"/>
  <c r="Q20" i="9"/>
  <c r="Q28" i="9"/>
  <c r="Q11" i="9"/>
  <c r="Q15" i="9"/>
  <c r="Q19" i="9"/>
  <c r="Q27" i="9"/>
  <c r="Q16" i="9"/>
  <c r="Q24" i="9"/>
  <c r="Q32" i="9"/>
  <c r="Q23" i="9"/>
  <c r="Q31" i="9"/>
  <c r="Q11" i="6"/>
  <c r="Q15" i="6"/>
  <c r="Q15" i="20" s="1"/>
  <c r="Q19" i="6"/>
  <c r="Q19" i="20" s="1"/>
  <c r="Q23" i="6"/>
  <c r="Q23" i="20" s="1"/>
  <c r="Q14" i="6"/>
  <c r="Q14" i="20" s="1"/>
  <c r="Q18" i="6"/>
  <c r="Q18" i="20" s="1"/>
  <c r="Q22" i="6"/>
  <c r="Q22" i="20" s="1"/>
  <c r="Q26" i="6"/>
  <c r="Q26" i="20" s="1"/>
  <c r="Q30" i="6"/>
  <c r="Q30" i="20" s="1"/>
  <c r="Q34" i="6"/>
  <c r="Q34" i="20" s="1"/>
  <c r="Q16" i="6"/>
  <c r="Q16" i="20" s="1"/>
  <c r="Q24" i="6"/>
  <c r="Q24" i="20" s="1"/>
  <c r="Q29" i="6"/>
  <c r="Q29" i="20" s="1"/>
  <c r="Q32" i="6"/>
  <c r="Q32" i="20" s="1"/>
  <c r="Q35" i="6"/>
  <c r="Q35" i="20" s="1"/>
  <c r="Q13" i="6"/>
  <c r="Q13" i="20" s="1"/>
  <c r="Q21" i="6"/>
  <c r="Q21" i="20" s="1"/>
  <c r="Q33" i="6"/>
  <c r="Q33" i="20" s="1"/>
  <c r="Q12" i="6"/>
  <c r="Q12" i="20" s="1"/>
  <c r="Q20" i="6"/>
  <c r="Q20" i="20" s="1"/>
  <c r="Q27" i="6"/>
  <c r="Q27" i="20" s="1"/>
  <c r="Q25" i="6"/>
  <c r="Q25" i="20" s="1"/>
  <c r="Q17" i="6"/>
  <c r="Q17" i="20" s="1"/>
  <c r="Q28" i="6"/>
  <c r="Q28" i="20" s="1"/>
  <c r="Q31" i="6"/>
  <c r="Q31" i="20" s="1"/>
  <c r="Q11" i="23"/>
  <c r="Q40" i="21" s="1"/>
  <c r="P40" i="26"/>
  <c r="P37" i="23"/>
  <c r="P39" i="9"/>
  <c r="P40" i="6"/>
  <c r="Q11" i="26"/>
  <c r="Q68" i="21" s="1"/>
  <c r="Q15" i="26"/>
  <c r="Q72" i="21" s="1"/>
  <c r="Q19" i="26"/>
  <c r="Q76" i="21" s="1"/>
  <c r="Q23" i="26"/>
  <c r="Q80" i="21" s="1"/>
  <c r="Q27" i="26"/>
  <c r="Q84" i="21" s="1"/>
  <c r="Q31" i="26"/>
  <c r="Q88" i="21" s="1"/>
  <c r="Q35" i="26"/>
  <c r="Q92" i="21" s="1"/>
  <c r="Q18" i="26"/>
  <c r="Q75" i="21" s="1"/>
  <c r="Q21" i="26"/>
  <c r="Q78" i="21" s="1"/>
  <c r="Q24" i="26"/>
  <c r="Q81" i="21" s="1"/>
  <c r="Q34" i="26"/>
  <c r="Q91" i="21" s="1"/>
  <c r="Q12" i="26"/>
  <c r="Q69" i="21" s="1"/>
  <c r="Q13" i="26"/>
  <c r="Q70" i="21" s="1"/>
  <c r="Q20" i="26"/>
  <c r="Q77" i="21" s="1"/>
  <c r="Q25" i="26"/>
  <c r="Q82" i="21" s="1"/>
  <c r="Q29" i="26"/>
  <c r="Q86" i="21" s="1"/>
  <c r="Q14" i="26"/>
  <c r="Q71" i="21" s="1"/>
  <c r="Q28" i="26"/>
  <c r="Q85" i="21" s="1"/>
  <c r="Q32" i="26"/>
  <c r="Q89" i="21" s="1"/>
  <c r="Q16" i="26"/>
  <c r="Q73" i="21" s="1"/>
  <c r="Q33" i="26"/>
  <c r="Q90" i="21" s="1"/>
  <c r="Q30" i="26"/>
  <c r="Q87" i="21" s="1"/>
  <c r="Q17" i="26"/>
  <c r="Q74" i="21" s="1"/>
  <c r="Q22" i="26"/>
  <c r="Q79" i="21" s="1"/>
  <c r="Q26" i="26"/>
  <c r="Q83" i="21" s="1"/>
  <c r="S85" i="22" l="1"/>
  <c r="U20" i="44"/>
  <c r="U32" i="44"/>
  <c r="U90" i="44" s="1"/>
  <c r="U14" i="44"/>
  <c r="U72" i="44" s="1"/>
  <c r="U18" i="44"/>
  <c r="S79" i="22"/>
  <c r="T120" i="22"/>
  <c r="U22" i="44"/>
  <c r="U80" i="44" s="1"/>
  <c r="U27" i="44"/>
  <c r="U85" i="44" s="1"/>
  <c r="U16" i="44"/>
  <c r="U74" i="44" s="1"/>
  <c r="U19" i="44"/>
  <c r="U77" i="44" s="1"/>
  <c r="U21" i="44"/>
  <c r="U79" i="44" s="1"/>
  <c r="U34" i="44"/>
  <c r="U92" i="44" s="1"/>
  <c r="U28" i="44"/>
  <c r="U86" i="44" s="1"/>
  <c r="U30" i="44"/>
  <c r="U88" i="44" s="1"/>
  <c r="U17" i="44"/>
  <c r="U75" i="44" s="1"/>
  <c r="U25" i="44"/>
  <c r="U83" i="44" s="1"/>
  <c r="U29" i="44"/>
  <c r="U87" i="44" s="1"/>
  <c r="U15" i="44"/>
  <c r="U73" i="44" s="1"/>
  <c r="U24" i="44"/>
  <c r="U82" i="44" s="1"/>
  <c r="U36" i="44"/>
  <c r="U94" i="44" s="1"/>
  <c r="U33" i="44"/>
  <c r="U91" i="44" s="1"/>
  <c r="U23" i="44"/>
  <c r="U81" i="44" s="1"/>
  <c r="U13" i="44"/>
  <c r="U71" i="44" s="1"/>
  <c r="U35" i="44"/>
  <c r="U93" i="44" s="1"/>
  <c r="U31" i="44"/>
  <c r="U89" i="44" s="1"/>
  <c r="U26" i="44"/>
  <c r="U84" i="44" s="1"/>
  <c r="T105" i="22"/>
  <c r="S84" i="22"/>
  <c r="S93" i="22"/>
  <c r="T104" i="22"/>
  <c r="S76" i="22"/>
  <c r="S77" i="22"/>
  <c r="S72" i="22"/>
  <c r="S82" i="22"/>
  <c r="S75" i="22"/>
  <c r="U76" i="44"/>
  <c r="T116" i="22"/>
  <c r="T102" i="22"/>
  <c r="T108" i="22"/>
  <c r="T118" i="22"/>
  <c r="T101" i="22"/>
  <c r="T12" i="44" s="1"/>
  <c r="T121" i="22"/>
  <c r="S88" i="22"/>
  <c r="S73" i="22"/>
  <c r="S83" i="22"/>
  <c r="T107" i="22"/>
  <c r="T115" i="22"/>
  <c r="T124" i="22"/>
  <c r="S80" i="22"/>
  <c r="S92" i="22"/>
  <c r="S78" i="22"/>
  <c r="T119" i="22"/>
  <c r="S91" i="22"/>
  <c r="T114" i="22"/>
  <c r="T110" i="22"/>
  <c r="S74" i="22"/>
  <c r="T103" i="22"/>
  <c r="S94" i="22"/>
  <c r="S87" i="22"/>
  <c r="S71" i="22"/>
  <c r="T93" i="19"/>
  <c r="T99" i="19"/>
  <c r="T100" i="19"/>
  <c r="T91" i="19"/>
  <c r="T106" i="22"/>
  <c r="T111" i="22"/>
  <c r="T101" i="19"/>
  <c r="T80" i="19"/>
  <c r="T97" i="19"/>
  <c r="T92" i="19"/>
  <c r="S60" i="22"/>
  <c r="S58" i="22"/>
  <c r="S64" i="22"/>
  <c r="S54" i="22"/>
  <c r="S56" i="22"/>
  <c r="S63" i="22"/>
  <c r="S44" i="22"/>
  <c r="S48" i="22"/>
  <c r="S55" i="22"/>
  <c r="T89" i="19"/>
  <c r="T79" i="19"/>
  <c r="T95" i="19"/>
  <c r="T98" i="19"/>
  <c r="T81" i="19"/>
  <c r="T88" i="19"/>
  <c r="T96" i="19"/>
  <c r="T90" i="19"/>
  <c r="T24" i="44" s="1"/>
  <c r="T87" i="19"/>
  <c r="T94" i="19"/>
  <c r="T86" i="19"/>
  <c r="T102" i="19"/>
  <c r="T83" i="19"/>
  <c r="T82" i="19"/>
  <c r="T84" i="19"/>
  <c r="T85" i="19"/>
  <c r="S35" i="22"/>
  <c r="S22" i="22"/>
  <c r="S45" i="22"/>
  <c r="S14" i="22"/>
  <c r="S25" i="22"/>
  <c r="S59" i="22"/>
  <c r="S21" i="22"/>
  <c r="T123" i="22"/>
  <c r="S16" i="22"/>
  <c r="T117" i="22"/>
  <c r="S46" i="22"/>
  <c r="S33" i="22"/>
  <c r="S26" i="22"/>
  <c r="S24" i="22"/>
  <c r="S32" i="22"/>
  <c r="S18" i="22"/>
  <c r="S51" i="22"/>
  <c r="S61" i="22"/>
  <c r="T109" i="22"/>
  <c r="S52" i="22"/>
  <c r="S15" i="22"/>
  <c r="S47" i="22"/>
  <c r="S20" i="22"/>
  <c r="S29" i="22"/>
  <c r="S50" i="22"/>
  <c r="S23" i="22"/>
  <c r="S34" i="22"/>
  <c r="T112" i="22"/>
  <c r="S27" i="22"/>
  <c r="S53" i="22"/>
  <c r="S43" i="22"/>
  <c r="S31" i="22"/>
  <c r="S11" i="22"/>
  <c r="S41" i="22"/>
  <c r="S19" i="22"/>
  <c r="S30" i="22"/>
  <c r="S42" i="22"/>
  <c r="S49" i="22"/>
  <c r="S17" i="22"/>
  <c r="S12" i="22"/>
  <c r="T122" i="22"/>
  <c r="T125" i="22"/>
  <c r="S57" i="22"/>
  <c r="S13" i="22"/>
  <c r="S65" i="22"/>
  <c r="S62" i="22"/>
  <c r="S28" i="22"/>
  <c r="U70" i="44"/>
  <c r="Q34" i="21"/>
  <c r="Q26" i="21"/>
  <c r="Q19" i="21"/>
  <c r="U78" i="44"/>
  <c r="Q29" i="21"/>
  <c r="Q18" i="21"/>
  <c r="Q22" i="21"/>
  <c r="Q35" i="21"/>
  <c r="Q27" i="21"/>
  <c r="Q32" i="21"/>
  <c r="Q24" i="21"/>
  <c r="Q20" i="21"/>
  <c r="Q14" i="21"/>
  <c r="Q33" i="21"/>
  <c r="Q25" i="21"/>
  <c r="Q30" i="21"/>
  <c r="Q17" i="21"/>
  <c r="Q16" i="21"/>
  <c r="Q21" i="21"/>
  <c r="Q31" i="21"/>
  <c r="Q23" i="21"/>
  <c r="Q28" i="21"/>
  <c r="Q15" i="21"/>
  <c r="Q12" i="21"/>
  <c r="Q13" i="21"/>
  <c r="S49" i="19"/>
  <c r="S15" i="19"/>
  <c r="S16" i="19"/>
  <c r="S50" i="19"/>
  <c r="S20" i="19"/>
  <c r="S54" i="19"/>
  <c r="S21" i="19"/>
  <c r="S55" i="19"/>
  <c r="S26" i="19"/>
  <c r="S60" i="19"/>
  <c r="S56" i="19"/>
  <c r="S22" i="19"/>
  <c r="S57" i="19"/>
  <c r="S23" i="19"/>
  <c r="S47" i="19"/>
  <c r="S13" i="19"/>
  <c r="S51" i="19"/>
  <c r="S17" i="19"/>
  <c r="S63" i="19"/>
  <c r="S29" i="19"/>
  <c r="S44" i="19"/>
  <c r="S78" i="19" s="1"/>
  <c r="S27" i="19"/>
  <c r="S61" i="19"/>
  <c r="S19" i="19"/>
  <c r="S53" i="19"/>
  <c r="S66" i="19"/>
  <c r="S32" i="19"/>
  <c r="S58" i="19"/>
  <c r="S24" i="19"/>
  <c r="S59" i="19"/>
  <c r="S25" i="19"/>
  <c r="S62" i="19"/>
  <c r="S28" i="19"/>
  <c r="S30" i="19"/>
  <c r="S64" i="19"/>
  <c r="S31" i="19"/>
  <c r="S65" i="19"/>
  <c r="S68" i="19"/>
  <c r="S34" i="19"/>
  <c r="S14" i="19"/>
  <c r="S48" i="19"/>
  <c r="S67" i="19"/>
  <c r="S33" i="19"/>
  <c r="S11" i="19"/>
  <c r="S45" i="19"/>
  <c r="S46" i="19"/>
  <c r="S12" i="19"/>
  <c r="S18" i="19"/>
  <c r="S52" i="19"/>
  <c r="Q24" i="10"/>
  <c r="Q20" i="10"/>
  <c r="Q26" i="10"/>
  <c r="Q32" i="10"/>
  <c r="Q17" i="10"/>
  <c r="Q12" i="10"/>
  <c r="Q34" i="10"/>
  <c r="Q18" i="10"/>
  <c r="Q27" i="10"/>
  <c r="Q11" i="10"/>
  <c r="Q28" i="10"/>
  <c r="Q29" i="10"/>
  <c r="Q30" i="10"/>
  <c r="Q14" i="10"/>
  <c r="Q23" i="10"/>
  <c r="Q33" i="10"/>
  <c r="Q21" i="10"/>
  <c r="Q35" i="10"/>
  <c r="Q19" i="10"/>
  <c r="Q25" i="10"/>
  <c r="Q16" i="10"/>
  <c r="Q13" i="10"/>
  <c r="Q22" i="10"/>
  <c r="Q31" i="10"/>
  <c r="Q15" i="10"/>
  <c r="P24" i="23"/>
  <c r="P53" i="21" s="1"/>
  <c r="P34" i="23"/>
  <c r="P63" i="21" s="1"/>
  <c r="P18" i="23"/>
  <c r="P47" i="21" s="1"/>
  <c r="P20" i="23"/>
  <c r="P49" i="21" s="1"/>
  <c r="P22" i="23"/>
  <c r="P51" i="21" s="1"/>
  <c r="P16" i="23"/>
  <c r="P45" i="21" s="1"/>
  <c r="P21" i="23"/>
  <c r="P50" i="21" s="1"/>
  <c r="P14" i="23"/>
  <c r="P43" i="21" s="1"/>
  <c r="P28" i="23"/>
  <c r="P57" i="21" s="1"/>
  <c r="P32" i="23"/>
  <c r="P61" i="21" s="1"/>
  <c r="P12" i="23"/>
  <c r="P41" i="21" s="1"/>
  <c r="P26" i="23"/>
  <c r="P55" i="21" s="1"/>
  <c r="P30" i="23"/>
  <c r="P59" i="21" s="1"/>
  <c r="P13" i="23"/>
  <c r="P42" i="21" s="1"/>
  <c r="P23" i="23"/>
  <c r="P52" i="21" s="1"/>
  <c r="P25" i="23"/>
  <c r="P54" i="21" s="1"/>
  <c r="P27" i="23"/>
  <c r="P56" i="21" s="1"/>
  <c r="P29" i="23"/>
  <c r="P58" i="21" s="1"/>
  <c r="P31" i="23"/>
  <c r="P60" i="21" s="1"/>
  <c r="P33" i="23"/>
  <c r="P62" i="21" s="1"/>
  <c r="P35" i="23"/>
  <c r="P64" i="21" s="1"/>
  <c r="P15" i="23"/>
  <c r="P44" i="21" s="1"/>
  <c r="P17" i="23"/>
  <c r="P46" i="21" s="1"/>
  <c r="P19" i="23"/>
  <c r="P48" i="21" s="1"/>
  <c r="Q11" i="21"/>
  <c r="Q11" i="20"/>
  <c r="P11" i="23"/>
  <c r="P40" i="21" s="1"/>
  <c r="P13" i="9"/>
  <c r="P17" i="9"/>
  <c r="P21" i="9"/>
  <c r="P25" i="9"/>
  <c r="P29" i="9"/>
  <c r="P33" i="9"/>
  <c r="P12" i="9"/>
  <c r="P16" i="9"/>
  <c r="P20" i="9"/>
  <c r="P24" i="9"/>
  <c r="P28" i="9"/>
  <c r="P32" i="9"/>
  <c r="P11" i="9"/>
  <c r="P15" i="9"/>
  <c r="P19" i="9"/>
  <c r="P27" i="9"/>
  <c r="P18" i="9"/>
  <c r="P26" i="9"/>
  <c r="P34" i="9"/>
  <c r="P23" i="9"/>
  <c r="P31" i="9"/>
  <c r="P30" i="9"/>
  <c r="P10" i="9"/>
  <c r="P14" i="9"/>
  <c r="P22" i="9"/>
  <c r="O40" i="26"/>
  <c r="O37" i="23"/>
  <c r="O39" i="9"/>
  <c r="O40" i="6"/>
  <c r="P14" i="6"/>
  <c r="P14" i="20" s="1"/>
  <c r="P18" i="6"/>
  <c r="P18" i="20" s="1"/>
  <c r="P22" i="6"/>
  <c r="P22" i="20" s="1"/>
  <c r="P13" i="6"/>
  <c r="P13" i="20" s="1"/>
  <c r="P17" i="6"/>
  <c r="P17" i="20" s="1"/>
  <c r="P21" i="6"/>
  <c r="P21" i="20" s="1"/>
  <c r="P25" i="6"/>
  <c r="P25" i="20" s="1"/>
  <c r="P29" i="6"/>
  <c r="P29" i="20" s="1"/>
  <c r="P33" i="6"/>
  <c r="P33" i="20" s="1"/>
  <c r="P15" i="6"/>
  <c r="P15" i="20" s="1"/>
  <c r="P23" i="6"/>
  <c r="P23" i="20" s="1"/>
  <c r="P26" i="6"/>
  <c r="P26" i="20" s="1"/>
  <c r="P12" i="6"/>
  <c r="P12" i="20" s="1"/>
  <c r="P20" i="6"/>
  <c r="P20" i="20" s="1"/>
  <c r="P27" i="6"/>
  <c r="P27" i="20" s="1"/>
  <c r="P30" i="6"/>
  <c r="P30" i="20" s="1"/>
  <c r="P31" i="6"/>
  <c r="P31" i="20" s="1"/>
  <c r="P11" i="6"/>
  <c r="P11" i="20" s="1"/>
  <c r="P19" i="6"/>
  <c r="P19" i="20" s="1"/>
  <c r="P28" i="6"/>
  <c r="P28" i="20" s="1"/>
  <c r="P34" i="6"/>
  <c r="P34" i="20" s="1"/>
  <c r="P35" i="6"/>
  <c r="P35" i="20" s="1"/>
  <c r="P24" i="6"/>
  <c r="P24" i="20" s="1"/>
  <c r="P16" i="6"/>
  <c r="P16" i="20" s="1"/>
  <c r="P32" i="6"/>
  <c r="P32" i="20" s="1"/>
  <c r="P14" i="26"/>
  <c r="P71" i="21" s="1"/>
  <c r="P18" i="26"/>
  <c r="P75" i="21" s="1"/>
  <c r="P22" i="26"/>
  <c r="P79" i="21" s="1"/>
  <c r="P26" i="26"/>
  <c r="P83" i="21" s="1"/>
  <c r="P30" i="26"/>
  <c r="P87" i="21" s="1"/>
  <c r="P34" i="26"/>
  <c r="P91" i="21" s="1"/>
  <c r="P12" i="26"/>
  <c r="P69" i="21" s="1"/>
  <c r="P15" i="26"/>
  <c r="P72" i="21" s="1"/>
  <c r="P25" i="26"/>
  <c r="P82" i="21" s="1"/>
  <c r="P28" i="26"/>
  <c r="P85" i="21" s="1"/>
  <c r="P31" i="26"/>
  <c r="P88" i="21" s="1"/>
  <c r="P13" i="26"/>
  <c r="P70" i="21" s="1"/>
  <c r="P16" i="26"/>
  <c r="P73" i="21" s="1"/>
  <c r="P19" i="26"/>
  <c r="P76" i="21" s="1"/>
  <c r="P23" i="26"/>
  <c r="P80" i="21" s="1"/>
  <c r="P27" i="26"/>
  <c r="P84" i="21" s="1"/>
  <c r="P32" i="26"/>
  <c r="P89" i="21" s="1"/>
  <c r="P21" i="26"/>
  <c r="P78" i="21" s="1"/>
  <c r="P20" i="26"/>
  <c r="P77" i="21" s="1"/>
  <c r="P24" i="26"/>
  <c r="P81" i="21" s="1"/>
  <c r="P29" i="26"/>
  <c r="P86" i="21" s="1"/>
  <c r="P33" i="26"/>
  <c r="P90" i="21" s="1"/>
  <c r="P17" i="26"/>
  <c r="P74" i="21" s="1"/>
  <c r="P11" i="26"/>
  <c r="P68" i="21" s="1"/>
  <c r="P35" i="26"/>
  <c r="P92" i="21" s="1"/>
  <c r="T29" i="44" l="1"/>
  <c r="T16" i="44"/>
  <c r="T74" i="44" s="1"/>
  <c r="T31" i="44"/>
  <c r="T89" i="44" s="1"/>
  <c r="T21" i="44"/>
  <c r="T79" i="44" s="1"/>
  <c r="T19" i="44"/>
  <c r="T77" i="44" s="1"/>
  <c r="T18" i="44"/>
  <c r="T76" i="44" s="1"/>
  <c r="T25" i="44"/>
  <c r="T83" i="44" s="1"/>
  <c r="T30" i="44"/>
  <c r="T88" i="44" s="1"/>
  <c r="T26" i="44"/>
  <c r="T84" i="44" s="1"/>
  <c r="T13" i="44"/>
  <c r="T71" i="44" s="1"/>
  <c r="T17" i="44"/>
  <c r="T75" i="44" s="1"/>
  <c r="T14" i="44"/>
  <c r="T72" i="44" s="1"/>
  <c r="T32" i="44"/>
  <c r="T90" i="44" s="1"/>
  <c r="T35" i="44"/>
  <c r="T93" i="44" s="1"/>
  <c r="T15" i="44"/>
  <c r="T73" i="44" s="1"/>
  <c r="T27" i="44"/>
  <c r="T85" i="44" s="1"/>
  <c r="T22" i="44"/>
  <c r="T80" i="44" s="1"/>
  <c r="T23" i="44"/>
  <c r="T81" i="44" s="1"/>
  <c r="T33" i="44"/>
  <c r="T91" i="44" s="1"/>
  <c r="T36" i="44"/>
  <c r="T94" i="44" s="1"/>
  <c r="T20" i="44"/>
  <c r="T78" i="44" s="1"/>
  <c r="T28" i="44"/>
  <c r="T86" i="44" s="1"/>
  <c r="T34" i="44"/>
  <c r="T92" i="44" s="1"/>
  <c r="T82" i="44"/>
  <c r="R71" i="22"/>
  <c r="S114" i="22"/>
  <c r="S104" i="22"/>
  <c r="S118" i="22"/>
  <c r="R65" i="22"/>
  <c r="R42" i="22"/>
  <c r="R50" i="22"/>
  <c r="S124" i="22"/>
  <c r="S107" i="22"/>
  <c r="R49" i="22"/>
  <c r="R58" i="22"/>
  <c r="R43" i="22"/>
  <c r="R44" i="22"/>
  <c r="S105" i="22"/>
  <c r="R52" i="22"/>
  <c r="S103" i="22"/>
  <c r="S120" i="22"/>
  <c r="S121" i="22"/>
  <c r="S119" i="22"/>
  <c r="S123" i="22"/>
  <c r="R59" i="22"/>
  <c r="R56" i="22"/>
  <c r="S115" i="22"/>
  <c r="S102" i="22"/>
  <c r="S108" i="22"/>
  <c r="S116" i="22"/>
  <c r="R23" i="22"/>
  <c r="R17" i="22"/>
  <c r="R14" i="22"/>
  <c r="R27" i="22"/>
  <c r="R26" i="22"/>
  <c r="S98" i="19"/>
  <c r="S95" i="19"/>
  <c r="R21" i="22"/>
  <c r="S97" i="19"/>
  <c r="S81" i="19"/>
  <c r="S90" i="19"/>
  <c r="R28" i="22"/>
  <c r="R32" i="22"/>
  <c r="R19" i="22"/>
  <c r="S85" i="19"/>
  <c r="S19" i="44" s="1"/>
  <c r="S91" i="19"/>
  <c r="S83" i="19"/>
  <c r="S96" i="19"/>
  <c r="S92" i="19"/>
  <c r="S94" i="19"/>
  <c r="S88" i="19"/>
  <c r="S86" i="19"/>
  <c r="S79" i="19"/>
  <c r="S82" i="19"/>
  <c r="S99" i="19"/>
  <c r="S87" i="19"/>
  <c r="S80" i="19"/>
  <c r="S101" i="19"/>
  <c r="S102" i="19"/>
  <c r="S93" i="19"/>
  <c r="S100" i="19"/>
  <c r="S89" i="19"/>
  <c r="S84" i="19"/>
  <c r="R72" i="22"/>
  <c r="R91" i="22"/>
  <c r="R90" i="22"/>
  <c r="R80" i="22"/>
  <c r="R95" i="22"/>
  <c r="R94" i="22"/>
  <c r="S109" i="22"/>
  <c r="S101" i="22"/>
  <c r="S12" i="44" s="1"/>
  <c r="R35" i="22"/>
  <c r="S110" i="22"/>
  <c r="R20" i="22"/>
  <c r="S122" i="22"/>
  <c r="R51" i="22"/>
  <c r="R45" i="22"/>
  <c r="R34" i="22"/>
  <c r="R75" i="22"/>
  <c r="R81" i="22"/>
  <c r="R85" i="22"/>
  <c r="R84" i="22"/>
  <c r="R12" i="22"/>
  <c r="S113" i="22"/>
  <c r="R60" i="22"/>
  <c r="S111" i="22"/>
  <c r="R46" i="22"/>
  <c r="R11" i="22"/>
  <c r="R88" i="22"/>
  <c r="R76" i="22"/>
  <c r="R93" i="22"/>
  <c r="R92" i="22"/>
  <c r="R82" i="22"/>
  <c r="R79" i="22"/>
  <c r="R54" i="22"/>
  <c r="R22" i="22"/>
  <c r="S117" i="22"/>
  <c r="R53" i="22"/>
  <c r="R24" i="22"/>
  <c r="R55" i="22"/>
  <c r="R61" i="22"/>
  <c r="R30" i="22"/>
  <c r="R31" i="22"/>
  <c r="S112" i="22"/>
  <c r="R15" i="22"/>
  <c r="R33" i="22"/>
  <c r="R73" i="22"/>
  <c r="R83" i="22"/>
  <c r="R77" i="22"/>
  <c r="R74" i="22"/>
  <c r="R87" i="22"/>
  <c r="R78" i="22"/>
  <c r="R89" i="22"/>
  <c r="R86" i="22"/>
  <c r="R63" i="22"/>
  <c r="R57" i="22"/>
  <c r="R16" i="22"/>
  <c r="R64" i="22"/>
  <c r="R41" i="22"/>
  <c r="R13" i="22"/>
  <c r="R62" i="22"/>
  <c r="R48" i="22"/>
  <c r="R29" i="22"/>
  <c r="S106" i="22"/>
  <c r="S125" i="22"/>
  <c r="R47" i="22"/>
  <c r="R18" i="22"/>
  <c r="R25" i="22"/>
  <c r="T70" i="44"/>
  <c r="T87" i="44"/>
  <c r="U38" i="44"/>
  <c r="C27" i="61" s="1"/>
  <c r="R58" i="19"/>
  <c r="R24" i="19"/>
  <c r="R56" i="19"/>
  <c r="R22" i="19"/>
  <c r="R29" i="19"/>
  <c r="R63" i="19"/>
  <c r="R17" i="19"/>
  <c r="R51" i="19"/>
  <c r="R53" i="19"/>
  <c r="R19" i="19"/>
  <c r="R60" i="19"/>
  <c r="R26" i="19"/>
  <c r="R45" i="19"/>
  <c r="R11" i="19"/>
  <c r="R30" i="19"/>
  <c r="R64" i="19"/>
  <c r="R54" i="19"/>
  <c r="R20" i="19"/>
  <c r="R48" i="19"/>
  <c r="R14" i="19"/>
  <c r="R28" i="19"/>
  <c r="R62" i="19"/>
  <c r="R59" i="19"/>
  <c r="R25" i="19"/>
  <c r="R44" i="19"/>
  <c r="R78" i="19" s="1"/>
  <c r="R46" i="19"/>
  <c r="R12" i="19"/>
  <c r="R55" i="19"/>
  <c r="R21" i="19"/>
  <c r="R18" i="19"/>
  <c r="R52" i="19"/>
  <c r="R65" i="19"/>
  <c r="R31" i="19"/>
  <c r="R34" i="19"/>
  <c r="R68" i="19"/>
  <c r="R13" i="19"/>
  <c r="R47" i="19"/>
  <c r="R16" i="19"/>
  <c r="R50" i="19"/>
  <c r="R66" i="19"/>
  <c r="R32" i="19"/>
  <c r="R49" i="19"/>
  <c r="R15" i="19"/>
  <c r="R61" i="19"/>
  <c r="R27" i="19"/>
  <c r="R23" i="19"/>
  <c r="R57" i="19"/>
  <c r="R67" i="19"/>
  <c r="R33" i="19"/>
  <c r="P33" i="10"/>
  <c r="P17" i="10"/>
  <c r="P15" i="10"/>
  <c r="P24" i="10"/>
  <c r="P28" i="10"/>
  <c r="P26" i="10"/>
  <c r="P11" i="10"/>
  <c r="P35" i="10"/>
  <c r="P20" i="10"/>
  <c r="P29" i="10"/>
  <c r="P13" i="10"/>
  <c r="P22" i="10"/>
  <c r="P31" i="10"/>
  <c r="P27" i="10"/>
  <c r="P16" i="10"/>
  <c r="P25" i="10"/>
  <c r="P34" i="10"/>
  <c r="P18" i="10"/>
  <c r="P23" i="10"/>
  <c r="P32" i="10"/>
  <c r="P19" i="10"/>
  <c r="P12" i="10"/>
  <c r="P21" i="10"/>
  <c r="P30" i="10"/>
  <c r="P14" i="10"/>
  <c r="O13" i="23"/>
  <c r="O42" i="21" s="1"/>
  <c r="O15" i="23"/>
  <c r="O44" i="21" s="1"/>
  <c r="O17" i="23"/>
  <c r="O46" i="21" s="1"/>
  <c r="O19" i="23"/>
  <c r="O48" i="21" s="1"/>
  <c r="O21" i="23"/>
  <c r="O50" i="21" s="1"/>
  <c r="O20" i="23"/>
  <c r="O49" i="21" s="1"/>
  <c r="O23" i="23"/>
  <c r="O52" i="21" s="1"/>
  <c r="O25" i="23"/>
  <c r="O54" i="21" s="1"/>
  <c r="O27" i="23"/>
  <c r="O56" i="21" s="1"/>
  <c r="O29" i="23"/>
  <c r="O58" i="21" s="1"/>
  <c r="O31" i="23"/>
  <c r="O60" i="21" s="1"/>
  <c r="O33" i="23"/>
  <c r="O62" i="21" s="1"/>
  <c r="O35" i="23"/>
  <c r="O64" i="21" s="1"/>
  <c r="O24" i="23"/>
  <c r="O53" i="21" s="1"/>
  <c r="O26" i="23"/>
  <c r="O55" i="21" s="1"/>
  <c r="O28" i="23"/>
  <c r="O57" i="21" s="1"/>
  <c r="O30" i="23"/>
  <c r="O59" i="21" s="1"/>
  <c r="O32" i="23"/>
  <c r="O61" i="21" s="1"/>
  <c r="O34" i="23"/>
  <c r="O63" i="21" s="1"/>
  <c r="O18" i="23"/>
  <c r="O47" i="21" s="1"/>
  <c r="O14" i="23"/>
  <c r="O43" i="21" s="1"/>
  <c r="O12" i="23"/>
  <c r="O41" i="21" s="1"/>
  <c r="O16" i="23"/>
  <c r="O45" i="21" s="1"/>
  <c r="O22" i="23"/>
  <c r="O51" i="21" s="1"/>
  <c r="P16" i="21"/>
  <c r="P30" i="21"/>
  <c r="P14" i="21"/>
  <c r="P13" i="21"/>
  <c r="P15" i="21"/>
  <c r="P29" i="21"/>
  <c r="P28" i="21"/>
  <c r="P18" i="21"/>
  <c r="P33" i="21"/>
  <c r="P23" i="21"/>
  <c r="Q83" i="22" s="1"/>
  <c r="P31" i="21"/>
  <c r="P12" i="21"/>
  <c r="P22" i="21"/>
  <c r="P32" i="21"/>
  <c r="P20" i="21"/>
  <c r="P27" i="21"/>
  <c r="P35" i="21"/>
  <c r="P19" i="21"/>
  <c r="P34" i="21"/>
  <c r="P24" i="21"/>
  <c r="P25" i="21"/>
  <c r="P17" i="21"/>
  <c r="P26" i="21"/>
  <c r="P21" i="21"/>
  <c r="P11" i="21"/>
  <c r="O12" i="9"/>
  <c r="O16" i="9"/>
  <c r="O20" i="9"/>
  <c r="O24" i="9"/>
  <c r="O28" i="9"/>
  <c r="O32" i="9"/>
  <c r="O11" i="9"/>
  <c r="O15" i="9"/>
  <c r="O19" i="9"/>
  <c r="O23" i="9"/>
  <c r="O27" i="9"/>
  <c r="O31" i="9"/>
  <c r="O10" i="9"/>
  <c r="O14" i="9"/>
  <c r="O18" i="9"/>
  <c r="O26" i="9"/>
  <c r="O34" i="9"/>
  <c r="O13" i="9"/>
  <c r="O17" i="9"/>
  <c r="O25" i="9"/>
  <c r="O33" i="9"/>
  <c r="O22" i="9"/>
  <c r="O30" i="9"/>
  <c r="O29" i="9"/>
  <c r="O21" i="9"/>
  <c r="O11" i="23"/>
  <c r="O40" i="21" s="1"/>
  <c r="N40" i="26"/>
  <c r="N37" i="23"/>
  <c r="N39" i="9"/>
  <c r="N40" i="6"/>
  <c r="O13" i="26"/>
  <c r="O70" i="21" s="1"/>
  <c r="O17" i="26"/>
  <c r="O74" i="21" s="1"/>
  <c r="O21" i="26"/>
  <c r="O78" i="21" s="1"/>
  <c r="O25" i="26"/>
  <c r="O82" i="21" s="1"/>
  <c r="O29" i="26"/>
  <c r="O86" i="21" s="1"/>
  <c r="O33" i="26"/>
  <c r="O90" i="21" s="1"/>
  <c r="O16" i="26"/>
  <c r="O73" i="21" s="1"/>
  <c r="O19" i="26"/>
  <c r="O76" i="21" s="1"/>
  <c r="O22" i="26"/>
  <c r="O79" i="21" s="1"/>
  <c r="O32" i="26"/>
  <c r="O89" i="21" s="1"/>
  <c r="O35" i="26"/>
  <c r="O92" i="21" s="1"/>
  <c r="O14" i="26"/>
  <c r="O71" i="21" s="1"/>
  <c r="O20" i="26"/>
  <c r="O77" i="21" s="1"/>
  <c r="O24" i="26"/>
  <c r="O81" i="21" s="1"/>
  <c r="O28" i="26"/>
  <c r="O85" i="21" s="1"/>
  <c r="O11" i="26"/>
  <c r="O68" i="21" s="1"/>
  <c r="O34" i="26"/>
  <c r="O91" i="21" s="1"/>
  <c r="O15" i="26"/>
  <c r="O72" i="21" s="1"/>
  <c r="O26" i="26"/>
  <c r="O83" i="21" s="1"/>
  <c r="O30" i="26"/>
  <c r="O87" i="21" s="1"/>
  <c r="O23" i="26"/>
  <c r="O80" i="21" s="1"/>
  <c r="O12" i="26"/>
  <c r="O69" i="21" s="1"/>
  <c r="O18" i="26"/>
  <c r="O75" i="21" s="1"/>
  <c r="O31" i="26"/>
  <c r="O88" i="21" s="1"/>
  <c r="O27" i="26"/>
  <c r="O84" i="21" s="1"/>
  <c r="O13" i="6"/>
  <c r="O13" i="20" s="1"/>
  <c r="O17" i="6"/>
  <c r="O17" i="20" s="1"/>
  <c r="O21" i="6"/>
  <c r="O21" i="20" s="1"/>
  <c r="O25" i="6"/>
  <c r="O25" i="20" s="1"/>
  <c r="O12" i="6"/>
  <c r="O12" i="20" s="1"/>
  <c r="O16" i="6"/>
  <c r="O16" i="20" s="1"/>
  <c r="O20" i="6"/>
  <c r="O20" i="20" s="1"/>
  <c r="O24" i="6"/>
  <c r="O24" i="20" s="1"/>
  <c r="O28" i="6"/>
  <c r="O28" i="20" s="1"/>
  <c r="O32" i="6"/>
  <c r="O32" i="20" s="1"/>
  <c r="O14" i="6"/>
  <c r="O14" i="20" s="1"/>
  <c r="O22" i="6"/>
  <c r="O22" i="20" s="1"/>
  <c r="O27" i="6"/>
  <c r="O27" i="20" s="1"/>
  <c r="O30" i="6"/>
  <c r="O30" i="20" s="1"/>
  <c r="O33" i="6"/>
  <c r="O33" i="20" s="1"/>
  <c r="O11" i="6"/>
  <c r="O11" i="20" s="1"/>
  <c r="O19" i="6"/>
  <c r="O19" i="20" s="1"/>
  <c r="O31" i="6"/>
  <c r="O31" i="20" s="1"/>
  <c r="O34" i="6"/>
  <c r="O34" i="20" s="1"/>
  <c r="O35" i="6"/>
  <c r="O35" i="20" s="1"/>
  <c r="O18" i="6"/>
  <c r="O18" i="20" s="1"/>
  <c r="O15" i="6"/>
  <c r="O15" i="20" s="1"/>
  <c r="O26" i="6"/>
  <c r="O26" i="20" s="1"/>
  <c r="O29" i="6"/>
  <c r="O29" i="20" s="1"/>
  <c r="O23" i="6"/>
  <c r="O23" i="20" s="1"/>
  <c r="S15" i="44" l="1"/>
  <c r="S35" i="44"/>
  <c r="S93" i="44" s="1"/>
  <c r="S14" i="44"/>
  <c r="S72" i="44" s="1"/>
  <c r="S26" i="44"/>
  <c r="S84" i="44" s="1"/>
  <c r="S25" i="44"/>
  <c r="S83" i="44" s="1"/>
  <c r="S16" i="44"/>
  <c r="S74" i="44" s="1"/>
  <c r="S27" i="44"/>
  <c r="S85" i="44" s="1"/>
  <c r="S34" i="44"/>
  <c r="S92" i="44" s="1"/>
  <c r="S13" i="44"/>
  <c r="S71" i="44" s="1"/>
  <c r="S29" i="44"/>
  <c r="S87" i="44" s="1"/>
  <c r="S32" i="44"/>
  <c r="S90" i="44" s="1"/>
  <c r="S30" i="44"/>
  <c r="S88" i="44" s="1"/>
  <c r="S24" i="44"/>
  <c r="S82" i="44" s="1"/>
  <c r="S21" i="44"/>
  <c r="S79" i="44" s="1"/>
  <c r="S20" i="44"/>
  <c r="S78" i="44" s="1"/>
  <c r="S18" i="44"/>
  <c r="S76" i="44" s="1"/>
  <c r="S36" i="44"/>
  <c r="S94" i="44" s="1"/>
  <c r="S33" i="44"/>
  <c r="S91" i="44" s="1"/>
  <c r="S22" i="44"/>
  <c r="S80" i="44" s="1"/>
  <c r="S17" i="44"/>
  <c r="S75" i="44" s="1"/>
  <c r="S31" i="44"/>
  <c r="S89" i="44" s="1"/>
  <c r="S23" i="44"/>
  <c r="S81" i="44" s="1"/>
  <c r="S28" i="44"/>
  <c r="S86" i="44" s="1"/>
  <c r="Q94" i="22"/>
  <c r="Q80" i="22"/>
  <c r="Q91" i="22"/>
  <c r="Q88" i="22"/>
  <c r="Q74" i="22"/>
  <c r="Q77" i="22"/>
  <c r="Q89" i="22"/>
  <c r="Q79" i="22"/>
  <c r="Q86" i="22"/>
  <c r="R120" i="22"/>
  <c r="R109" i="22"/>
  <c r="R115" i="22"/>
  <c r="R106" i="22"/>
  <c r="R105" i="22"/>
  <c r="R118" i="22"/>
  <c r="S77" i="44"/>
  <c r="R103" i="22"/>
  <c r="Q71" i="22"/>
  <c r="R102" i="22"/>
  <c r="Q81" i="22"/>
  <c r="Q87" i="22"/>
  <c r="Q72" i="22"/>
  <c r="Q78" i="22"/>
  <c r="R104" i="22"/>
  <c r="R110" i="22"/>
  <c r="R107" i="22"/>
  <c r="Q93" i="22"/>
  <c r="Q92" i="22"/>
  <c r="Q90" i="22"/>
  <c r="R112" i="22"/>
  <c r="Q85" i="22"/>
  <c r="Q95" i="22"/>
  <c r="Q82" i="22"/>
  <c r="Q75" i="22"/>
  <c r="Q76" i="22"/>
  <c r="R119" i="22"/>
  <c r="Q84" i="22"/>
  <c r="Q73" i="22"/>
  <c r="R91" i="19"/>
  <c r="R82" i="19"/>
  <c r="R90" i="19"/>
  <c r="R125" i="22"/>
  <c r="R108" i="22"/>
  <c r="R93" i="19"/>
  <c r="R117" i="22"/>
  <c r="R114" i="22"/>
  <c r="R116" i="22"/>
  <c r="R122" i="22"/>
  <c r="Q61" i="22"/>
  <c r="R84" i="19"/>
  <c r="Q60" i="22"/>
  <c r="R113" i="22"/>
  <c r="Q51" i="22"/>
  <c r="Q53" i="22"/>
  <c r="Q41" i="22"/>
  <c r="Q45" i="22"/>
  <c r="R94" i="19"/>
  <c r="R111" i="22"/>
  <c r="R101" i="19"/>
  <c r="R95" i="19"/>
  <c r="R100" i="19"/>
  <c r="R99" i="19"/>
  <c r="R89" i="19"/>
  <c r="R96" i="19"/>
  <c r="R97" i="19"/>
  <c r="R80" i="19"/>
  <c r="R81" i="19"/>
  <c r="R83" i="19"/>
  <c r="R98" i="19"/>
  <c r="R85" i="19"/>
  <c r="R102" i="19"/>
  <c r="R86" i="19"/>
  <c r="R88" i="19"/>
  <c r="R79" i="19"/>
  <c r="R87" i="19"/>
  <c r="R92" i="19"/>
  <c r="Q14" i="22"/>
  <c r="Q31" i="22"/>
  <c r="Q18" i="22"/>
  <c r="Q11" i="22"/>
  <c r="Q48" i="22"/>
  <c r="Q27" i="22"/>
  <c r="Q57" i="22"/>
  <c r="Q30" i="22"/>
  <c r="Q44" i="22"/>
  <c r="Q17" i="22"/>
  <c r="Q34" i="22"/>
  <c r="Q56" i="22"/>
  <c r="Q49" i="22"/>
  <c r="Q21" i="22"/>
  <c r="Q35" i="22"/>
  <c r="Q59" i="22"/>
  <c r="Q22" i="22"/>
  <c r="Q19" i="22"/>
  <c r="Q13" i="22"/>
  <c r="Q28" i="22"/>
  <c r="Q50" i="22"/>
  <c r="Q65" i="22"/>
  <c r="Q33" i="22"/>
  <c r="Q32" i="22"/>
  <c r="R121" i="22"/>
  <c r="Q64" i="22"/>
  <c r="Q52" i="22"/>
  <c r="Q15" i="22"/>
  <c r="Q63" i="22"/>
  <c r="Q25" i="22"/>
  <c r="Q24" i="22"/>
  <c r="Q54" i="22"/>
  <c r="Q29" i="22"/>
  <c r="Q16" i="22"/>
  <c r="Q42" i="22"/>
  <c r="Q43" i="22"/>
  <c r="Q12" i="22"/>
  <c r="R123" i="22"/>
  <c r="Q58" i="22"/>
  <c r="R101" i="22"/>
  <c r="R12" i="44" s="1"/>
  <c r="Q20" i="22"/>
  <c r="Q62" i="22"/>
  <c r="Q55" i="22"/>
  <c r="Q23" i="22"/>
  <c r="R124" i="22"/>
  <c r="Q47" i="22"/>
  <c r="Q46" i="22"/>
  <c r="Q26" i="22"/>
  <c r="S73" i="44"/>
  <c r="S70" i="44"/>
  <c r="T38" i="44"/>
  <c r="C26" i="61" s="1"/>
  <c r="Q16" i="19"/>
  <c r="Q50" i="19"/>
  <c r="Q65" i="19"/>
  <c r="Q31" i="19"/>
  <c r="Q68" i="19"/>
  <c r="Q34" i="19"/>
  <c r="Q17" i="19"/>
  <c r="Q51" i="19"/>
  <c r="Q64" i="19"/>
  <c r="Q30" i="19"/>
  <c r="Q46" i="19"/>
  <c r="Q12" i="19"/>
  <c r="Q59" i="19"/>
  <c r="Q25" i="19"/>
  <c r="Q58" i="19"/>
  <c r="Q24" i="19"/>
  <c r="Q53" i="19"/>
  <c r="Q19" i="19"/>
  <c r="Q61" i="19"/>
  <c r="Q27" i="19"/>
  <c r="Q20" i="19"/>
  <c r="Q54" i="19"/>
  <c r="Q44" i="19"/>
  <c r="Q78" i="19" s="1"/>
  <c r="Q67" i="19"/>
  <c r="Q33" i="19"/>
  <c r="Q55" i="19"/>
  <c r="Q21" i="19"/>
  <c r="Q56" i="19"/>
  <c r="Q22" i="19"/>
  <c r="Q32" i="19"/>
  <c r="Q66" i="19"/>
  <c r="Q62" i="19"/>
  <c r="Q28" i="19"/>
  <c r="Q45" i="19"/>
  <c r="Q11" i="19"/>
  <c r="Q60" i="19"/>
  <c r="Q26" i="19"/>
  <c r="Q48" i="19"/>
  <c r="Q14" i="19"/>
  <c r="Q49" i="19"/>
  <c r="Q15" i="19"/>
  <c r="Q47" i="19"/>
  <c r="Q13" i="19"/>
  <c r="Q52" i="19"/>
  <c r="Q18" i="19"/>
  <c r="Q57" i="19"/>
  <c r="Q23" i="19"/>
  <c r="Q29" i="19"/>
  <c r="Q63" i="19"/>
  <c r="O23" i="10"/>
  <c r="O14" i="10"/>
  <c r="O15" i="10"/>
  <c r="O24" i="10"/>
  <c r="O33" i="10"/>
  <c r="O17" i="10"/>
  <c r="O22" i="10"/>
  <c r="O34" i="10"/>
  <c r="O35" i="10"/>
  <c r="O11" i="10"/>
  <c r="O20" i="10"/>
  <c r="O29" i="10"/>
  <c r="O13" i="10"/>
  <c r="O30" i="10"/>
  <c r="O26" i="10"/>
  <c r="O27" i="10"/>
  <c r="O32" i="10"/>
  <c r="O16" i="10"/>
  <c r="O25" i="10"/>
  <c r="O31" i="10"/>
  <c r="O18" i="10"/>
  <c r="O19" i="10"/>
  <c r="O28" i="10"/>
  <c r="O12" i="10"/>
  <c r="O21" i="10"/>
  <c r="N15" i="23"/>
  <c r="N44" i="21" s="1"/>
  <c r="N33" i="23"/>
  <c r="N62" i="21" s="1"/>
  <c r="N16" i="23"/>
  <c r="N45" i="21" s="1"/>
  <c r="N18" i="23"/>
  <c r="N47" i="21" s="1"/>
  <c r="N20" i="23"/>
  <c r="N49" i="21" s="1"/>
  <c r="N22" i="23"/>
  <c r="N51" i="21" s="1"/>
  <c r="N13" i="23"/>
  <c r="N42" i="21" s="1"/>
  <c r="N25" i="23"/>
  <c r="N54" i="21" s="1"/>
  <c r="N27" i="23"/>
  <c r="N56" i="21" s="1"/>
  <c r="N29" i="23"/>
  <c r="N58" i="21" s="1"/>
  <c r="N31" i="23"/>
  <c r="N60" i="21" s="1"/>
  <c r="N35" i="23"/>
  <c r="N64" i="21" s="1"/>
  <c r="N23" i="23"/>
  <c r="N52" i="21" s="1"/>
  <c r="N11" i="23"/>
  <c r="N40" i="21" s="1"/>
  <c r="N12" i="23"/>
  <c r="N41" i="21" s="1"/>
  <c r="N17" i="23"/>
  <c r="N46" i="21" s="1"/>
  <c r="N21" i="23"/>
  <c r="N50" i="21" s="1"/>
  <c r="N19" i="23"/>
  <c r="N48" i="21" s="1"/>
  <c r="N14" i="23"/>
  <c r="N43" i="21" s="1"/>
  <c r="N24" i="23"/>
  <c r="N53" i="21" s="1"/>
  <c r="N26" i="23"/>
  <c r="N55" i="21" s="1"/>
  <c r="N28" i="23"/>
  <c r="N57" i="21" s="1"/>
  <c r="N30" i="23"/>
  <c r="N59" i="21" s="1"/>
  <c r="N32" i="23"/>
  <c r="N61" i="21" s="1"/>
  <c r="N34" i="23"/>
  <c r="N63" i="21" s="1"/>
  <c r="O30" i="21"/>
  <c r="O31" i="21"/>
  <c r="P91" i="22" s="1"/>
  <c r="O14" i="21"/>
  <c r="O19" i="21"/>
  <c r="P79" i="22" s="1"/>
  <c r="O25" i="21"/>
  <c r="P85" i="22" s="1"/>
  <c r="O23" i="21"/>
  <c r="O34" i="21"/>
  <c r="O20" i="21"/>
  <c r="O22" i="21"/>
  <c r="P82" i="22" s="1"/>
  <c r="O29" i="21"/>
  <c r="P89" i="22" s="1"/>
  <c r="O13" i="21"/>
  <c r="P73" i="22" s="1"/>
  <c r="O11" i="21"/>
  <c r="O18" i="21"/>
  <c r="O26" i="21"/>
  <c r="O28" i="21"/>
  <c r="O35" i="21"/>
  <c r="O16" i="21"/>
  <c r="O21" i="21"/>
  <c r="O27" i="21"/>
  <c r="O12" i="21"/>
  <c r="O15" i="21"/>
  <c r="P75" i="22" s="1"/>
  <c r="O24" i="21"/>
  <c r="P84" i="22" s="1"/>
  <c r="O32" i="21"/>
  <c r="P92" i="22" s="1"/>
  <c r="O33" i="21"/>
  <c r="O17" i="21"/>
  <c r="N12" i="26"/>
  <c r="N69" i="21" s="1"/>
  <c r="N16" i="26"/>
  <c r="N73" i="21" s="1"/>
  <c r="N20" i="26"/>
  <c r="N77" i="21" s="1"/>
  <c r="N24" i="26"/>
  <c r="N81" i="21" s="1"/>
  <c r="N28" i="26"/>
  <c r="N85" i="21" s="1"/>
  <c r="N32" i="26"/>
  <c r="N89" i="21" s="1"/>
  <c r="N13" i="26"/>
  <c r="N70" i="21" s="1"/>
  <c r="N23" i="26"/>
  <c r="N80" i="21" s="1"/>
  <c r="N26" i="26"/>
  <c r="N83" i="21" s="1"/>
  <c r="N29" i="26"/>
  <c r="N86" i="21" s="1"/>
  <c r="N11" i="26"/>
  <c r="N68" i="21" s="1"/>
  <c r="N14" i="26"/>
  <c r="N71" i="21" s="1"/>
  <c r="N17" i="26"/>
  <c r="N74" i="21" s="1"/>
  <c r="N15" i="26"/>
  <c r="N72" i="21" s="1"/>
  <c r="N33" i="26"/>
  <c r="N90" i="21" s="1"/>
  <c r="N21" i="26"/>
  <c r="N78" i="21" s="1"/>
  <c r="N25" i="26"/>
  <c r="N82" i="21" s="1"/>
  <c r="N30" i="26"/>
  <c r="N87" i="21" s="1"/>
  <c r="N34" i="26"/>
  <c r="N91" i="21" s="1"/>
  <c r="N18" i="26"/>
  <c r="N75" i="21" s="1"/>
  <c r="N22" i="26"/>
  <c r="N79" i="21" s="1"/>
  <c r="N27" i="26"/>
  <c r="N84" i="21" s="1"/>
  <c r="N31" i="26"/>
  <c r="N88" i="21" s="1"/>
  <c r="N35" i="26"/>
  <c r="N92" i="21" s="1"/>
  <c r="N19" i="26"/>
  <c r="N76" i="21" s="1"/>
  <c r="N12" i="6"/>
  <c r="N12" i="20" s="1"/>
  <c r="N16" i="6"/>
  <c r="N16" i="20" s="1"/>
  <c r="N20" i="6"/>
  <c r="N20" i="20" s="1"/>
  <c r="N24" i="6"/>
  <c r="N24" i="20" s="1"/>
  <c r="N11" i="6"/>
  <c r="N15" i="6"/>
  <c r="N15" i="20" s="1"/>
  <c r="N19" i="6"/>
  <c r="N19" i="20" s="1"/>
  <c r="N23" i="6"/>
  <c r="N23" i="20" s="1"/>
  <c r="N27" i="6"/>
  <c r="N27" i="20" s="1"/>
  <c r="N31" i="6"/>
  <c r="N31" i="20" s="1"/>
  <c r="N35" i="6"/>
  <c r="N35" i="20" s="1"/>
  <c r="N13" i="6"/>
  <c r="N13" i="20" s="1"/>
  <c r="N21" i="6"/>
  <c r="N21" i="20" s="1"/>
  <c r="N34" i="6"/>
  <c r="N34" i="20" s="1"/>
  <c r="N18" i="6"/>
  <c r="N18" i="20" s="1"/>
  <c r="N28" i="6"/>
  <c r="N28" i="20" s="1"/>
  <c r="N32" i="6"/>
  <c r="N32" i="20" s="1"/>
  <c r="N17" i="6"/>
  <c r="N17" i="20" s="1"/>
  <c r="N25" i="6"/>
  <c r="N25" i="20" s="1"/>
  <c r="N26" i="6"/>
  <c r="N26" i="20" s="1"/>
  <c r="N29" i="6"/>
  <c r="N29" i="20" s="1"/>
  <c r="N22" i="6"/>
  <c r="N22" i="20" s="1"/>
  <c r="N14" i="6"/>
  <c r="N14" i="20" s="1"/>
  <c r="N30" i="6"/>
  <c r="N30" i="20" s="1"/>
  <c r="N33" i="6"/>
  <c r="N33" i="20" s="1"/>
  <c r="M40" i="26"/>
  <c r="M37" i="23"/>
  <c r="M39" i="9"/>
  <c r="M40" i="6"/>
  <c r="N11" i="9"/>
  <c r="N15" i="9"/>
  <c r="N19" i="9"/>
  <c r="N23" i="9"/>
  <c r="N27" i="9"/>
  <c r="N31" i="9"/>
  <c r="N10" i="9"/>
  <c r="N14" i="9"/>
  <c r="N18" i="9"/>
  <c r="N22" i="9"/>
  <c r="N26" i="9"/>
  <c r="N30" i="9"/>
  <c r="N34" i="9"/>
  <c r="N13" i="9"/>
  <c r="N14" i="10" s="1"/>
  <c r="N17" i="9"/>
  <c r="N25" i="9"/>
  <c r="N33" i="9"/>
  <c r="N16" i="9"/>
  <c r="N24" i="9"/>
  <c r="N32" i="9"/>
  <c r="N33" i="10" s="1"/>
  <c r="N12" i="9"/>
  <c r="N21" i="9"/>
  <c r="N29" i="9"/>
  <c r="N28" i="9"/>
  <c r="N29" i="10" s="1"/>
  <c r="N20" i="9"/>
  <c r="R19" i="44" l="1"/>
  <c r="R77" i="44" s="1"/>
  <c r="R13" i="44"/>
  <c r="R71" i="44" s="1"/>
  <c r="P71" i="22"/>
  <c r="Q110" i="22"/>
  <c r="R23" i="44"/>
  <c r="R81" i="44" s="1"/>
  <c r="Q116" i="22"/>
  <c r="R36" i="44"/>
  <c r="R94" i="44" s="1"/>
  <c r="R16" i="44"/>
  <c r="R74" i="44" s="1"/>
  <c r="R21" i="44"/>
  <c r="R79" i="44" s="1"/>
  <c r="R14" i="44"/>
  <c r="R72" i="44" s="1"/>
  <c r="R18" i="44"/>
  <c r="R76" i="44" s="1"/>
  <c r="R28" i="44"/>
  <c r="R86" i="44" s="1"/>
  <c r="R15" i="44"/>
  <c r="R73" i="44" s="1"/>
  <c r="R31" i="44"/>
  <c r="R89" i="44" s="1"/>
  <c r="R35" i="44"/>
  <c r="R93" i="44" s="1"/>
  <c r="R27" i="44"/>
  <c r="R85" i="44" s="1"/>
  <c r="R25" i="44"/>
  <c r="R83" i="44" s="1"/>
  <c r="R33" i="44"/>
  <c r="R91" i="44" s="1"/>
  <c r="R22" i="44"/>
  <c r="R80" i="44" s="1"/>
  <c r="R32" i="44"/>
  <c r="R90" i="44" s="1"/>
  <c r="R34" i="44"/>
  <c r="R92" i="44" s="1"/>
  <c r="R26" i="44"/>
  <c r="R84" i="44" s="1"/>
  <c r="R20" i="44"/>
  <c r="R78" i="44" s="1"/>
  <c r="R17" i="44"/>
  <c r="R75" i="44" s="1"/>
  <c r="R30" i="44"/>
  <c r="R88" i="44" s="1"/>
  <c r="R29" i="44"/>
  <c r="R87" i="44" s="1"/>
  <c r="R24" i="44"/>
  <c r="R82" i="44" s="1"/>
  <c r="P88" i="22"/>
  <c r="P80" i="22"/>
  <c r="P93" i="22"/>
  <c r="P95" i="22"/>
  <c r="P81" i="22"/>
  <c r="P86" i="22"/>
  <c r="P77" i="22"/>
  <c r="P78" i="22"/>
  <c r="Q92" i="19"/>
  <c r="Q80" i="19"/>
  <c r="Q113" i="22"/>
  <c r="Q105" i="22"/>
  <c r="Q111" i="22"/>
  <c r="Q121" i="22"/>
  <c r="Q119" i="22"/>
  <c r="P72" i="22"/>
  <c r="Q91" i="19"/>
  <c r="Q81" i="19"/>
  <c r="Q82" i="19"/>
  <c r="Q79" i="19"/>
  <c r="Q89" i="19"/>
  <c r="Q120" i="22"/>
  <c r="Q101" i="22"/>
  <c r="Q12" i="44" s="1"/>
  <c r="P83" i="22"/>
  <c r="P76" i="22"/>
  <c r="P87" i="22"/>
  <c r="P94" i="22"/>
  <c r="P74" i="22"/>
  <c r="Q83" i="19"/>
  <c r="P90" i="22"/>
  <c r="Q117" i="22"/>
  <c r="Q114" i="22"/>
  <c r="Q99" i="19"/>
  <c r="Q86" i="19"/>
  <c r="P61" i="22"/>
  <c r="P57" i="22"/>
  <c r="P59" i="22"/>
  <c r="P64" i="22"/>
  <c r="Q123" i="22"/>
  <c r="P60" i="22"/>
  <c r="Q102" i="22"/>
  <c r="P51" i="22"/>
  <c r="P65" i="22"/>
  <c r="P63" i="22"/>
  <c r="P53" i="22"/>
  <c r="Q94" i="19"/>
  <c r="Q96" i="19"/>
  <c r="Q90" i="19"/>
  <c r="Q101" i="19"/>
  <c r="Q88" i="19"/>
  <c r="Q93" i="19"/>
  <c r="Q98" i="19"/>
  <c r="Q102" i="19"/>
  <c r="Q97" i="19"/>
  <c r="Q95" i="19"/>
  <c r="Q84" i="19"/>
  <c r="Q100" i="19"/>
  <c r="Q87" i="19"/>
  <c r="Q85" i="19"/>
  <c r="P45" i="22"/>
  <c r="P32" i="22"/>
  <c r="P19" i="22"/>
  <c r="P33" i="22"/>
  <c r="P18" i="22"/>
  <c r="Q112" i="22"/>
  <c r="P25" i="22"/>
  <c r="P35" i="22"/>
  <c r="P13" i="22"/>
  <c r="P41" i="22"/>
  <c r="P30" i="22"/>
  <c r="Q106" i="22"/>
  <c r="Q115" i="22"/>
  <c r="P52" i="22"/>
  <c r="P21" i="22"/>
  <c r="P34" i="22"/>
  <c r="Q118" i="22"/>
  <c r="P24" i="22"/>
  <c r="P27" i="22"/>
  <c r="Q104" i="22"/>
  <c r="P12" i="22"/>
  <c r="P43" i="22"/>
  <c r="P17" i="22"/>
  <c r="P31" i="22"/>
  <c r="P55" i="22"/>
  <c r="P20" i="22"/>
  <c r="P26" i="22"/>
  <c r="Q103" i="22"/>
  <c r="Q125" i="22"/>
  <c r="Q124" i="22"/>
  <c r="P58" i="22"/>
  <c r="P49" i="22"/>
  <c r="P22" i="22"/>
  <c r="P47" i="22"/>
  <c r="P48" i="22"/>
  <c r="P28" i="22"/>
  <c r="P46" i="22"/>
  <c r="P16" i="22"/>
  <c r="P15" i="22"/>
  <c r="Q122" i="22"/>
  <c r="P54" i="22"/>
  <c r="P62" i="22"/>
  <c r="P14" i="22"/>
  <c r="P29" i="22"/>
  <c r="Q109" i="22"/>
  <c r="Q107" i="22"/>
  <c r="P50" i="22"/>
  <c r="P44" i="22"/>
  <c r="P11" i="22"/>
  <c r="Q108" i="22"/>
  <c r="P56" i="22"/>
  <c r="P42" i="22"/>
  <c r="P23" i="22"/>
  <c r="N21" i="10"/>
  <c r="N12" i="10"/>
  <c r="N27" i="10"/>
  <c r="N11" i="10"/>
  <c r="N23" i="10"/>
  <c r="N34" i="10"/>
  <c r="N32" i="10"/>
  <c r="N25" i="10"/>
  <c r="N18" i="10"/>
  <c r="N20" i="10"/>
  <c r="N35" i="10"/>
  <c r="N19" i="10"/>
  <c r="S38" i="44"/>
  <c r="C25" i="61" s="1"/>
  <c r="R70" i="44"/>
  <c r="P22" i="19"/>
  <c r="P56" i="19"/>
  <c r="P16" i="19"/>
  <c r="P50" i="19"/>
  <c r="P45" i="19"/>
  <c r="P11" i="19"/>
  <c r="P12" i="19"/>
  <c r="P46" i="19"/>
  <c r="P32" i="19"/>
  <c r="P66" i="19"/>
  <c r="P64" i="19"/>
  <c r="P30" i="19"/>
  <c r="P54" i="19"/>
  <c r="P20" i="19"/>
  <c r="P29" i="19"/>
  <c r="P63" i="19"/>
  <c r="P59" i="19"/>
  <c r="P25" i="19"/>
  <c r="P28" i="19"/>
  <c r="P62" i="19"/>
  <c r="P58" i="19"/>
  <c r="P24" i="19"/>
  <c r="P60" i="19"/>
  <c r="P26" i="19"/>
  <c r="P19" i="19"/>
  <c r="P53" i="19"/>
  <c r="P47" i="19"/>
  <c r="P13" i="19"/>
  <c r="P14" i="19"/>
  <c r="P48" i="19"/>
  <c r="P61" i="19"/>
  <c r="P27" i="19"/>
  <c r="P17" i="19"/>
  <c r="P51" i="19"/>
  <c r="P52" i="19"/>
  <c r="P18" i="19"/>
  <c r="P23" i="19"/>
  <c r="P57" i="19"/>
  <c r="P49" i="19"/>
  <c r="P15" i="19"/>
  <c r="P65" i="19"/>
  <c r="P31" i="19"/>
  <c r="P67" i="19"/>
  <c r="P33" i="19"/>
  <c r="P68" i="19"/>
  <c r="P34" i="19"/>
  <c r="P55" i="19"/>
  <c r="P21" i="19"/>
  <c r="P44" i="19"/>
  <c r="P78" i="19" s="1"/>
  <c r="N31" i="10"/>
  <c r="N15" i="10"/>
  <c r="N30" i="10"/>
  <c r="N13" i="10"/>
  <c r="N28" i="10"/>
  <c r="N26" i="10"/>
  <c r="N24" i="10"/>
  <c r="N22" i="10"/>
  <c r="N17" i="10"/>
  <c r="N16" i="10"/>
  <c r="M17" i="23"/>
  <c r="M46" i="21" s="1"/>
  <c r="M19" i="23"/>
  <c r="M48" i="21" s="1"/>
  <c r="M21" i="23"/>
  <c r="M50" i="21" s="1"/>
  <c r="M15" i="23"/>
  <c r="M44" i="21" s="1"/>
  <c r="M12" i="23"/>
  <c r="M41" i="21" s="1"/>
  <c r="M16" i="23"/>
  <c r="M45" i="21" s="1"/>
  <c r="M20" i="23"/>
  <c r="M49" i="21" s="1"/>
  <c r="M24" i="23"/>
  <c r="M53" i="21" s="1"/>
  <c r="M26" i="23"/>
  <c r="M55" i="21" s="1"/>
  <c r="M28" i="23"/>
  <c r="M57" i="21" s="1"/>
  <c r="M30" i="23"/>
  <c r="M59" i="21" s="1"/>
  <c r="M32" i="23"/>
  <c r="M61" i="21" s="1"/>
  <c r="M34" i="23"/>
  <c r="M63" i="21" s="1"/>
  <c r="M23" i="23"/>
  <c r="M52" i="21" s="1"/>
  <c r="M25" i="23"/>
  <c r="M54" i="21" s="1"/>
  <c r="M27" i="23"/>
  <c r="M56" i="21" s="1"/>
  <c r="M29" i="23"/>
  <c r="M58" i="21" s="1"/>
  <c r="M31" i="23"/>
  <c r="M60" i="21" s="1"/>
  <c r="M33" i="23"/>
  <c r="M62" i="21" s="1"/>
  <c r="M35" i="23"/>
  <c r="M64" i="21" s="1"/>
  <c r="M14" i="23"/>
  <c r="M43" i="21" s="1"/>
  <c r="M18" i="23"/>
  <c r="M47" i="21" s="1"/>
  <c r="M22" i="23"/>
  <c r="M51" i="21" s="1"/>
  <c r="M13" i="23"/>
  <c r="M42" i="21" s="1"/>
  <c r="N31" i="21"/>
  <c r="N34" i="21"/>
  <c r="N33" i="21"/>
  <c r="O93" i="22" s="1"/>
  <c r="N13" i="21"/>
  <c r="N24" i="21"/>
  <c r="O84" i="22" s="1"/>
  <c r="N27" i="21"/>
  <c r="N30" i="21"/>
  <c r="N29" i="21"/>
  <c r="O89" i="22" s="1"/>
  <c r="N20" i="21"/>
  <c r="O80" i="22" s="1"/>
  <c r="N25" i="21"/>
  <c r="N32" i="21"/>
  <c r="N35" i="21"/>
  <c r="N18" i="21"/>
  <c r="N21" i="21"/>
  <c r="N14" i="21"/>
  <c r="O74" i="22" s="1"/>
  <c r="N23" i="21"/>
  <c r="N28" i="21"/>
  <c r="N12" i="21"/>
  <c r="N11" i="21"/>
  <c r="N15" i="21"/>
  <c r="O75" i="22" s="1"/>
  <c r="N19" i="21"/>
  <c r="N22" i="21"/>
  <c r="O82" i="22" s="1"/>
  <c r="N17" i="21"/>
  <c r="O77" i="22" s="1"/>
  <c r="N26" i="21"/>
  <c r="N16" i="21"/>
  <c r="M11" i="26"/>
  <c r="M68" i="21" s="1"/>
  <c r="M15" i="26"/>
  <c r="M72" i="21" s="1"/>
  <c r="M19" i="26"/>
  <c r="M76" i="21" s="1"/>
  <c r="M23" i="26"/>
  <c r="M80" i="21" s="1"/>
  <c r="M27" i="26"/>
  <c r="M84" i="21" s="1"/>
  <c r="M31" i="26"/>
  <c r="M88" i="21" s="1"/>
  <c r="M35" i="26"/>
  <c r="M92" i="21" s="1"/>
  <c r="M14" i="26"/>
  <c r="M71" i="21" s="1"/>
  <c r="M17" i="26"/>
  <c r="M74" i="21" s="1"/>
  <c r="M20" i="26"/>
  <c r="M77" i="21" s="1"/>
  <c r="M30" i="26"/>
  <c r="M87" i="21" s="1"/>
  <c r="M33" i="26"/>
  <c r="M90" i="21" s="1"/>
  <c r="M18" i="26"/>
  <c r="M75" i="21" s="1"/>
  <c r="M21" i="26"/>
  <c r="M78" i="21" s="1"/>
  <c r="M25" i="26"/>
  <c r="M82" i="21" s="1"/>
  <c r="M29" i="26"/>
  <c r="M86" i="21" s="1"/>
  <c r="M34" i="26"/>
  <c r="M91" i="21" s="1"/>
  <c r="M12" i="26"/>
  <c r="M69" i="21" s="1"/>
  <c r="M16" i="26"/>
  <c r="M73" i="21" s="1"/>
  <c r="M22" i="26"/>
  <c r="M79" i="21" s="1"/>
  <c r="M26" i="26"/>
  <c r="M83" i="21" s="1"/>
  <c r="M13" i="26"/>
  <c r="M70" i="21" s="1"/>
  <c r="M24" i="26"/>
  <c r="M81" i="21" s="1"/>
  <c r="M28" i="26"/>
  <c r="M85" i="21" s="1"/>
  <c r="M32" i="26"/>
  <c r="M89" i="21" s="1"/>
  <c r="L40" i="26"/>
  <c r="L37" i="23"/>
  <c r="L40" i="6"/>
  <c r="L39" i="9"/>
  <c r="M11" i="6"/>
  <c r="M15" i="6"/>
  <c r="M15" i="20" s="1"/>
  <c r="M19" i="6"/>
  <c r="M19" i="20" s="1"/>
  <c r="M23" i="6"/>
  <c r="M23" i="20" s="1"/>
  <c r="M14" i="6"/>
  <c r="M14" i="20" s="1"/>
  <c r="M18" i="6"/>
  <c r="M18" i="20" s="1"/>
  <c r="M22" i="6"/>
  <c r="M22" i="20" s="1"/>
  <c r="M26" i="6"/>
  <c r="M26" i="20" s="1"/>
  <c r="M30" i="6"/>
  <c r="M30" i="20" s="1"/>
  <c r="M34" i="6"/>
  <c r="M34" i="20" s="1"/>
  <c r="M12" i="6"/>
  <c r="M12" i="20" s="1"/>
  <c r="M20" i="6"/>
  <c r="M20" i="20" s="1"/>
  <c r="M28" i="6"/>
  <c r="M28" i="20" s="1"/>
  <c r="M31" i="6"/>
  <c r="M31" i="20" s="1"/>
  <c r="M17" i="6"/>
  <c r="M17" i="20" s="1"/>
  <c r="M25" i="6"/>
  <c r="M25" i="20" s="1"/>
  <c r="M29" i="6"/>
  <c r="M29" i="20" s="1"/>
  <c r="M32" i="6"/>
  <c r="M32" i="20" s="1"/>
  <c r="M35" i="6"/>
  <c r="M35" i="20" s="1"/>
  <c r="M33" i="6"/>
  <c r="M33" i="20" s="1"/>
  <c r="M16" i="6"/>
  <c r="M16" i="20" s="1"/>
  <c r="M24" i="6"/>
  <c r="M24" i="20" s="1"/>
  <c r="M21" i="6"/>
  <c r="M21" i="20" s="1"/>
  <c r="M27" i="6"/>
  <c r="M27" i="20" s="1"/>
  <c r="M13" i="6"/>
  <c r="M13" i="20" s="1"/>
  <c r="N11" i="20"/>
  <c r="M11" i="23"/>
  <c r="M40" i="21" s="1"/>
  <c r="M10" i="9"/>
  <c r="M14" i="9"/>
  <c r="M18" i="9"/>
  <c r="M22" i="9"/>
  <c r="M26" i="9"/>
  <c r="M30" i="9"/>
  <c r="M34" i="9"/>
  <c r="M13" i="9"/>
  <c r="M17" i="9"/>
  <c r="M21" i="9"/>
  <c r="M25" i="9"/>
  <c r="M29" i="9"/>
  <c r="M33" i="9"/>
  <c r="M12" i="9"/>
  <c r="M13" i="10" s="1"/>
  <c r="M11" i="9"/>
  <c r="M15" i="9"/>
  <c r="M16" i="9"/>
  <c r="M24" i="9"/>
  <c r="M32" i="9"/>
  <c r="M23" i="9"/>
  <c r="M31" i="9"/>
  <c r="M20" i="9"/>
  <c r="M28" i="9"/>
  <c r="M19" i="9"/>
  <c r="M27" i="9"/>
  <c r="Q24" i="44" l="1"/>
  <c r="Q27" i="44"/>
  <c r="Q85" i="44" s="1"/>
  <c r="O86" i="22"/>
  <c r="Q21" i="44"/>
  <c r="Q79" i="44" s="1"/>
  <c r="Q32" i="44"/>
  <c r="Q90" i="44" s="1"/>
  <c r="Q31" i="44"/>
  <c r="Q89" i="44" s="1"/>
  <c r="Q16" i="44"/>
  <c r="Q74" i="44" s="1"/>
  <c r="Q30" i="44"/>
  <c r="Q88" i="44" s="1"/>
  <c r="Q19" i="44"/>
  <c r="Q77" i="44" s="1"/>
  <c r="Q29" i="44"/>
  <c r="Q87" i="44" s="1"/>
  <c r="P111" i="22"/>
  <c r="Q22" i="44"/>
  <c r="Q80" i="44" s="1"/>
  <c r="Q28" i="44"/>
  <c r="Q86" i="44" s="1"/>
  <c r="Q20" i="44"/>
  <c r="Q78" i="44" s="1"/>
  <c r="Q15" i="44"/>
  <c r="Q73" i="44" s="1"/>
  <c r="Q34" i="44"/>
  <c r="Q92" i="44" s="1"/>
  <c r="Q36" i="44"/>
  <c r="Q94" i="44" s="1"/>
  <c r="Q35" i="44"/>
  <c r="Q93" i="44" s="1"/>
  <c r="Q33" i="44"/>
  <c r="Q91" i="44" s="1"/>
  <c r="Q17" i="44"/>
  <c r="Q75" i="44" s="1"/>
  <c r="Q23" i="44"/>
  <c r="Q81" i="44" s="1"/>
  <c r="Q25" i="44"/>
  <c r="Q83" i="44" s="1"/>
  <c r="Q14" i="44"/>
  <c r="Q72" i="44" s="1"/>
  <c r="Q18" i="44"/>
  <c r="Q76" i="44" s="1"/>
  <c r="Q13" i="44"/>
  <c r="Q71" i="44" s="1"/>
  <c r="Q26" i="44"/>
  <c r="Q84" i="44" s="1"/>
  <c r="O81" i="22"/>
  <c r="Q82" i="44"/>
  <c r="O85" i="22"/>
  <c r="O95" i="22"/>
  <c r="O92" i="22"/>
  <c r="O72" i="22"/>
  <c r="Q70" i="44"/>
  <c r="O87" i="22"/>
  <c r="O79" i="22"/>
  <c r="O83" i="22"/>
  <c r="P101" i="22"/>
  <c r="P12" i="44" s="1"/>
  <c r="P113" i="22"/>
  <c r="P119" i="22"/>
  <c r="P121" i="22"/>
  <c r="P125" i="22"/>
  <c r="P105" i="22"/>
  <c r="P117" i="22"/>
  <c r="P120" i="22"/>
  <c r="O11" i="22"/>
  <c r="O73" i="22"/>
  <c r="P124" i="22"/>
  <c r="O76" i="22"/>
  <c r="O94" i="22"/>
  <c r="O88" i="22"/>
  <c r="O78" i="22"/>
  <c r="O31" i="22"/>
  <c r="O90" i="22"/>
  <c r="P112" i="22"/>
  <c r="O52" i="22"/>
  <c r="O41" i="22"/>
  <c r="O54" i="22"/>
  <c r="O60" i="22"/>
  <c r="O65" i="22"/>
  <c r="P106" i="22"/>
  <c r="O51" i="22"/>
  <c r="O58" i="22"/>
  <c r="O61" i="22"/>
  <c r="P102" i="19"/>
  <c r="P99" i="19"/>
  <c r="P92" i="19"/>
  <c r="P93" i="19"/>
  <c r="O48" i="22"/>
  <c r="P118" i="22"/>
  <c r="P123" i="22"/>
  <c r="P96" i="19"/>
  <c r="P97" i="19"/>
  <c r="P80" i="19"/>
  <c r="P84" i="19"/>
  <c r="P88" i="19"/>
  <c r="P79" i="19"/>
  <c r="P91" i="19"/>
  <c r="P85" i="19"/>
  <c r="P82" i="19"/>
  <c r="P87" i="19"/>
  <c r="P100" i="19"/>
  <c r="P90" i="19"/>
  <c r="P89" i="19"/>
  <c r="P101" i="19"/>
  <c r="P83" i="19"/>
  <c r="P86" i="19"/>
  <c r="P95" i="19"/>
  <c r="P81" i="19"/>
  <c r="P94" i="19"/>
  <c r="P98" i="19"/>
  <c r="O13" i="22"/>
  <c r="O63" i="22"/>
  <c r="O21" i="22"/>
  <c r="O16" i="22"/>
  <c r="O17" i="22"/>
  <c r="P115" i="22"/>
  <c r="P109" i="22"/>
  <c r="O18" i="22"/>
  <c r="O71" i="22"/>
  <c r="P104" i="22"/>
  <c r="O64" i="22"/>
  <c r="O42" i="22"/>
  <c r="O28" i="22"/>
  <c r="P116" i="22"/>
  <c r="P107" i="22"/>
  <c r="O32" i="22"/>
  <c r="P114" i="22"/>
  <c r="O15" i="22"/>
  <c r="O22" i="22"/>
  <c r="P122" i="22"/>
  <c r="O50" i="22"/>
  <c r="O20" i="22"/>
  <c r="O25" i="22"/>
  <c r="O59" i="22"/>
  <c r="O24" i="22"/>
  <c r="O26" i="22"/>
  <c r="P110" i="22"/>
  <c r="O43" i="22"/>
  <c r="O12" i="22"/>
  <c r="O29" i="22"/>
  <c r="P102" i="22"/>
  <c r="O44" i="22"/>
  <c r="O46" i="22"/>
  <c r="P103" i="22"/>
  <c r="P108" i="22"/>
  <c r="O56" i="22"/>
  <c r="O19" i="22"/>
  <c r="O14" i="22"/>
  <c r="O91" i="22"/>
  <c r="O57" i="22"/>
  <c r="O23" i="22"/>
  <c r="O30" i="22"/>
  <c r="O53" i="22"/>
  <c r="O62" i="22"/>
  <c r="O27" i="22"/>
  <c r="O33" i="22"/>
  <c r="O47" i="22"/>
  <c r="O49" i="22"/>
  <c r="O34" i="22"/>
  <c r="O45" i="22"/>
  <c r="O55" i="22"/>
  <c r="O35" i="22"/>
  <c r="R38" i="44"/>
  <c r="C24" i="61" s="1"/>
  <c r="M16" i="10"/>
  <c r="M30" i="10"/>
  <c r="M14" i="10"/>
  <c r="M29" i="10"/>
  <c r="M27" i="10"/>
  <c r="M23" i="10"/>
  <c r="M20" i="10"/>
  <c r="M33" i="10"/>
  <c r="M26" i="10"/>
  <c r="M25" i="10"/>
  <c r="O30" i="19"/>
  <c r="O64" i="19"/>
  <c r="O52" i="19"/>
  <c r="O18" i="19"/>
  <c r="O34" i="19"/>
  <c r="O68" i="19"/>
  <c r="O55" i="19"/>
  <c r="O21" i="19"/>
  <c r="O54" i="19"/>
  <c r="O20" i="19"/>
  <c r="O13" i="19"/>
  <c r="O47" i="19"/>
  <c r="O23" i="19"/>
  <c r="O57" i="19"/>
  <c r="O48" i="19"/>
  <c r="O14" i="19"/>
  <c r="O32" i="19"/>
  <c r="O66" i="19"/>
  <c r="O59" i="19"/>
  <c r="O25" i="19"/>
  <c r="O28" i="19"/>
  <c r="O62" i="19"/>
  <c r="O65" i="19"/>
  <c r="O31" i="19"/>
  <c r="O44" i="19"/>
  <c r="O78" i="19" s="1"/>
  <c r="O51" i="19"/>
  <c r="O17" i="19"/>
  <c r="O63" i="19"/>
  <c r="O29" i="19"/>
  <c r="O45" i="19"/>
  <c r="O11" i="19"/>
  <c r="O19" i="19"/>
  <c r="O53" i="19"/>
  <c r="O15" i="19"/>
  <c r="O49" i="19"/>
  <c r="O12" i="19"/>
  <c r="O46" i="19"/>
  <c r="O58" i="19"/>
  <c r="O24" i="19"/>
  <c r="O67" i="19"/>
  <c r="O33" i="19"/>
  <c r="O27" i="19"/>
  <c r="O61" i="19"/>
  <c r="O50" i="19"/>
  <c r="O16" i="19"/>
  <c r="O26" i="19"/>
  <c r="O60" i="19"/>
  <c r="O56" i="19"/>
  <c r="O22" i="19"/>
  <c r="M28" i="10"/>
  <c r="M11" i="10"/>
  <c r="M12" i="10"/>
  <c r="M35" i="10"/>
  <c r="M19" i="10"/>
  <c r="M21" i="10"/>
  <c r="M22" i="10"/>
  <c r="M17" i="10"/>
  <c r="M32" i="10"/>
  <c r="M34" i="10"/>
  <c r="M18" i="10"/>
  <c r="M24" i="10"/>
  <c r="M31" i="10"/>
  <c r="M15" i="10"/>
  <c r="L12" i="23"/>
  <c r="L41" i="21" s="1"/>
  <c r="L18" i="23"/>
  <c r="L47" i="21" s="1"/>
  <c r="L20" i="23"/>
  <c r="L49" i="21" s="1"/>
  <c r="L22" i="23"/>
  <c r="L51" i="21" s="1"/>
  <c r="L16" i="23"/>
  <c r="L45" i="21" s="1"/>
  <c r="L26" i="23"/>
  <c r="L55" i="21" s="1"/>
  <c r="L30" i="23"/>
  <c r="L59" i="21" s="1"/>
  <c r="L13" i="23"/>
  <c r="L42" i="21" s="1"/>
  <c r="L23" i="23"/>
  <c r="L52" i="21" s="1"/>
  <c r="L25" i="23"/>
  <c r="L54" i="21" s="1"/>
  <c r="L27" i="23"/>
  <c r="L56" i="21" s="1"/>
  <c r="L29" i="23"/>
  <c r="L58" i="21" s="1"/>
  <c r="L31" i="23"/>
  <c r="L60" i="21" s="1"/>
  <c r="L33" i="23"/>
  <c r="L62" i="21" s="1"/>
  <c r="L35" i="23"/>
  <c r="L64" i="21" s="1"/>
  <c r="L24" i="23"/>
  <c r="L53" i="21" s="1"/>
  <c r="L21" i="23"/>
  <c r="L50" i="21" s="1"/>
  <c r="L34" i="23"/>
  <c r="L63" i="21" s="1"/>
  <c r="L15" i="23"/>
  <c r="L44" i="21" s="1"/>
  <c r="L17" i="23"/>
  <c r="L46" i="21" s="1"/>
  <c r="L14" i="23"/>
  <c r="L43" i="21" s="1"/>
  <c r="L28" i="23"/>
  <c r="L57" i="21" s="1"/>
  <c r="L32" i="23"/>
  <c r="L61" i="21" s="1"/>
  <c r="L19" i="23"/>
  <c r="L48" i="21" s="1"/>
  <c r="M30" i="21"/>
  <c r="M11" i="21"/>
  <c r="M32" i="21"/>
  <c r="N92" i="22" s="1"/>
  <c r="M26" i="21"/>
  <c r="M34" i="21"/>
  <c r="M18" i="21"/>
  <c r="M20" i="21"/>
  <c r="M31" i="21"/>
  <c r="M15" i="21"/>
  <c r="M28" i="21"/>
  <c r="M22" i="21"/>
  <c r="M29" i="21"/>
  <c r="M17" i="21"/>
  <c r="M27" i="21"/>
  <c r="M24" i="21"/>
  <c r="M16" i="21"/>
  <c r="M25" i="21"/>
  <c r="M33" i="21"/>
  <c r="M14" i="21"/>
  <c r="M23" i="21"/>
  <c r="M13" i="21"/>
  <c r="N73" i="22" s="1"/>
  <c r="M12" i="21"/>
  <c r="M21" i="21"/>
  <c r="M35" i="21"/>
  <c r="M19" i="21"/>
  <c r="L14" i="6"/>
  <c r="L14" i="20" s="1"/>
  <c r="L18" i="6"/>
  <c r="L18" i="20" s="1"/>
  <c r="L22" i="6"/>
  <c r="L22" i="20" s="1"/>
  <c r="L13" i="6"/>
  <c r="L13" i="20" s="1"/>
  <c r="L17" i="6"/>
  <c r="L17" i="20" s="1"/>
  <c r="L21" i="6"/>
  <c r="L21" i="20" s="1"/>
  <c r="L25" i="6"/>
  <c r="L25" i="20" s="1"/>
  <c r="L29" i="6"/>
  <c r="L29" i="20" s="1"/>
  <c r="L33" i="6"/>
  <c r="L33" i="20" s="1"/>
  <c r="L11" i="6"/>
  <c r="L11" i="20" s="1"/>
  <c r="L19" i="6"/>
  <c r="L19" i="20" s="1"/>
  <c r="L32" i="6"/>
  <c r="L32" i="20" s="1"/>
  <c r="L35" i="6"/>
  <c r="L35" i="20" s="1"/>
  <c r="L16" i="6"/>
  <c r="L16" i="20" s="1"/>
  <c r="L24" i="6"/>
  <c r="L24" i="20" s="1"/>
  <c r="L26" i="6"/>
  <c r="L26" i="20" s="1"/>
  <c r="L15" i="6"/>
  <c r="L15" i="20" s="1"/>
  <c r="L23" i="6"/>
  <c r="L23" i="20" s="1"/>
  <c r="L27" i="6"/>
  <c r="L27" i="20" s="1"/>
  <c r="L30" i="6"/>
  <c r="L30" i="20" s="1"/>
  <c r="L28" i="6"/>
  <c r="L28" i="20" s="1"/>
  <c r="L20" i="6"/>
  <c r="L20" i="20" s="1"/>
  <c r="L31" i="6"/>
  <c r="L31" i="20" s="1"/>
  <c r="L12" i="6"/>
  <c r="L12" i="20" s="1"/>
  <c r="L34" i="6"/>
  <c r="L34" i="20" s="1"/>
  <c r="M11" i="20"/>
  <c r="L11" i="23"/>
  <c r="L40" i="21" s="1"/>
  <c r="K40" i="26"/>
  <c r="K37" i="23"/>
  <c r="K39" i="9"/>
  <c r="K40" i="6"/>
  <c r="L13" i="9"/>
  <c r="L17" i="9"/>
  <c r="L21" i="9"/>
  <c r="L25" i="9"/>
  <c r="L29" i="9"/>
  <c r="L30" i="10" s="1"/>
  <c r="L33" i="9"/>
  <c r="L12" i="9"/>
  <c r="L16" i="9"/>
  <c r="L20" i="9"/>
  <c r="L24" i="9"/>
  <c r="L28" i="9"/>
  <c r="L32" i="9"/>
  <c r="L11" i="9"/>
  <c r="L15" i="9"/>
  <c r="L23" i="9"/>
  <c r="L31" i="9"/>
  <c r="L22" i="9"/>
  <c r="L30" i="9"/>
  <c r="L10" i="9"/>
  <c r="L11" i="10" s="1"/>
  <c r="L14" i="9"/>
  <c r="L19" i="9"/>
  <c r="L27" i="9"/>
  <c r="L28" i="10" s="1"/>
  <c r="L18" i="9"/>
  <c r="L34" i="9"/>
  <c r="L26" i="9"/>
  <c r="L14" i="26"/>
  <c r="L71" i="21" s="1"/>
  <c r="L18" i="26"/>
  <c r="L75" i="21" s="1"/>
  <c r="L22" i="26"/>
  <c r="L79" i="21" s="1"/>
  <c r="L26" i="26"/>
  <c r="L83" i="21" s="1"/>
  <c r="L30" i="26"/>
  <c r="L87" i="21" s="1"/>
  <c r="L34" i="26"/>
  <c r="L91" i="21" s="1"/>
  <c r="L11" i="26"/>
  <c r="L68" i="21" s="1"/>
  <c r="L21" i="26"/>
  <c r="L78" i="21" s="1"/>
  <c r="L24" i="26"/>
  <c r="L81" i="21" s="1"/>
  <c r="L27" i="26"/>
  <c r="L84" i="21" s="1"/>
  <c r="L12" i="26"/>
  <c r="L69" i="21" s="1"/>
  <c r="L15" i="26"/>
  <c r="L72" i="21" s="1"/>
  <c r="L16" i="26"/>
  <c r="L73" i="21" s="1"/>
  <c r="L13" i="26"/>
  <c r="L70" i="21" s="1"/>
  <c r="L19" i="26"/>
  <c r="L76" i="21" s="1"/>
  <c r="L23" i="26"/>
  <c r="L80" i="21" s="1"/>
  <c r="L28" i="26"/>
  <c r="L85" i="21" s="1"/>
  <c r="L32" i="26"/>
  <c r="L89" i="21" s="1"/>
  <c r="L17" i="26"/>
  <c r="L74" i="21" s="1"/>
  <c r="L31" i="26"/>
  <c r="L88" i="21" s="1"/>
  <c r="L35" i="26"/>
  <c r="L92" i="21" s="1"/>
  <c r="L29" i="26"/>
  <c r="L86" i="21" s="1"/>
  <c r="L33" i="26"/>
  <c r="L90" i="21" s="1"/>
  <c r="L20" i="26"/>
  <c r="L77" i="21" s="1"/>
  <c r="L25" i="26"/>
  <c r="L82" i="21" s="1"/>
  <c r="P36" i="44" l="1"/>
  <c r="P16" i="44"/>
  <c r="P74" i="44" s="1"/>
  <c r="P22" i="44"/>
  <c r="P80" i="44" s="1"/>
  <c r="L34" i="10"/>
  <c r="P24" i="44"/>
  <c r="P82" i="44" s="1"/>
  <c r="P28" i="44"/>
  <c r="P86" i="44" s="1"/>
  <c r="O111" i="22"/>
  <c r="P23" i="44"/>
  <c r="P81" i="44" s="1"/>
  <c r="P34" i="44"/>
  <c r="P92" i="44" s="1"/>
  <c r="O123" i="22"/>
  <c r="P30" i="44"/>
  <c r="P88" i="44" s="1"/>
  <c r="P31" i="44"/>
  <c r="P89" i="44" s="1"/>
  <c r="P17" i="44"/>
  <c r="P75" i="44" s="1"/>
  <c r="P35" i="44"/>
  <c r="P93" i="44" s="1"/>
  <c r="P29" i="44"/>
  <c r="P87" i="44" s="1"/>
  <c r="P25" i="44"/>
  <c r="P83" i="44" s="1"/>
  <c r="P14" i="44"/>
  <c r="P72" i="44" s="1"/>
  <c r="P27" i="44"/>
  <c r="P85" i="44" s="1"/>
  <c r="P33" i="44"/>
  <c r="P91" i="44" s="1"/>
  <c r="P15" i="44"/>
  <c r="P73" i="44" s="1"/>
  <c r="P21" i="44"/>
  <c r="P79" i="44" s="1"/>
  <c r="P13" i="44"/>
  <c r="P71" i="44" s="1"/>
  <c r="P18" i="44"/>
  <c r="P76" i="44" s="1"/>
  <c r="P26" i="44"/>
  <c r="P84" i="44" s="1"/>
  <c r="P32" i="44"/>
  <c r="P90" i="44" s="1"/>
  <c r="P20" i="44"/>
  <c r="P78" i="44" s="1"/>
  <c r="P19" i="44"/>
  <c r="P77" i="44" s="1"/>
  <c r="N76" i="22"/>
  <c r="N89" i="22"/>
  <c r="N74" i="22"/>
  <c r="N80" i="22"/>
  <c r="O120" i="22"/>
  <c r="O118" i="22"/>
  <c r="O124" i="22"/>
  <c r="O114" i="22"/>
  <c r="O125" i="22"/>
  <c r="N79" i="22"/>
  <c r="N77" i="22"/>
  <c r="O108" i="22"/>
  <c r="N90" i="22"/>
  <c r="N95" i="22"/>
  <c r="N83" i="22"/>
  <c r="O121" i="22"/>
  <c r="O112" i="22"/>
  <c r="N85" i="22"/>
  <c r="N84" i="22"/>
  <c r="N72" i="22"/>
  <c r="N87" i="22"/>
  <c r="N86" i="22"/>
  <c r="N82" i="22"/>
  <c r="N81" i="22"/>
  <c r="N93" i="22"/>
  <c r="N88" i="22"/>
  <c r="N11" i="22"/>
  <c r="N75" i="22"/>
  <c r="N94" i="22"/>
  <c r="O113" i="22"/>
  <c r="O102" i="22"/>
  <c r="O119" i="22"/>
  <c r="O117" i="22"/>
  <c r="O101" i="22"/>
  <c r="O12" i="44" s="1"/>
  <c r="N45" i="22"/>
  <c r="N51" i="22"/>
  <c r="N41" i="22"/>
  <c r="N62" i="22"/>
  <c r="N49" i="22"/>
  <c r="N58" i="22"/>
  <c r="N78" i="22"/>
  <c r="N54" i="22"/>
  <c r="N47" i="22"/>
  <c r="N65" i="22"/>
  <c r="O104" i="22"/>
  <c r="N56" i="22"/>
  <c r="N57" i="22"/>
  <c r="N46" i="22"/>
  <c r="O88" i="19"/>
  <c r="O80" i="19"/>
  <c r="O87" i="19"/>
  <c r="O99" i="19"/>
  <c r="O93" i="19"/>
  <c r="O82" i="19"/>
  <c r="O89" i="19"/>
  <c r="O86" i="19"/>
  <c r="O92" i="19"/>
  <c r="O79" i="19"/>
  <c r="O85" i="19"/>
  <c r="O81" i="19"/>
  <c r="O94" i="19"/>
  <c r="O95" i="19"/>
  <c r="O83" i="19"/>
  <c r="O90" i="19"/>
  <c r="O84" i="19"/>
  <c r="O101" i="19"/>
  <c r="O97" i="19"/>
  <c r="O96" i="19"/>
  <c r="O100" i="19"/>
  <c r="O91" i="19"/>
  <c r="O102" i="19"/>
  <c r="O98" i="19"/>
  <c r="N63" i="22"/>
  <c r="N59" i="22"/>
  <c r="N12" i="22"/>
  <c r="N26" i="22"/>
  <c r="N27" i="22"/>
  <c r="N30" i="22"/>
  <c r="N13" i="22"/>
  <c r="N18" i="22"/>
  <c r="N91" i="22"/>
  <c r="N44" i="22"/>
  <c r="N17" i="22"/>
  <c r="N24" i="22"/>
  <c r="N43" i="22"/>
  <c r="N20" i="22"/>
  <c r="N32" i="22"/>
  <c r="O122" i="22"/>
  <c r="N64" i="22"/>
  <c r="N28" i="22"/>
  <c r="O107" i="22"/>
  <c r="O103" i="22"/>
  <c r="N34" i="22"/>
  <c r="N19" i="22"/>
  <c r="N35" i="22"/>
  <c r="O116" i="22"/>
  <c r="N53" i="22"/>
  <c r="N52" i="22"/>
  <c r="N25" i="22"/>
  <c r="O115" i="22"/>
  <c r="N48" i="22"/>
  <c r="N29" i="22"/>
  <c r="O106" i="22"/>
  <c r="N42" i="22"/>
  <c r="N31" i="22"/>
  <c r="N71" i="22"/>
  <c r="N60" i="22"/>
  <c r="N22" i="22"/>
  <c r="N21" i="22"/>
  <c r="O109" i="22"/>
  <c r="N55" i="22"/>
  <c r="N23" i="22"/>
  <c r="N33" i="22"/>
  <c r="O110" i="22"/>
  <c r="O105" i="22"/>
  <c r="N61" i="22"/>
  <c r="N14" i="22"/>
  <c r="N16" i="22"/>
  <c r="N50" i="22"/>
  <c r="N15" i="22"/>
  <c r="P94" i="44"/>
  <c r="L19" i="10"/>
  <c r="L14" i="10"/>
  <c r="L12" i="10"/>
  <c r="L27" i="10"/>
  <c r="L24" i="10"/>
  <c r="L22" i="10"/>
  <c r="Q38" i="44"/>
  <c r="C23" i="61" s="1"/>
  <c r="P70" i="44"/>
  <c r="N58" i="19"/>
  <c r="N24" i="19"/>
  <c r="N61" i="19"/>
  <c r="N27" i="19"/>
  <c r="N59" i="19"/>
  <c r="N25" i="19"/>
  <c r="N60" i="19"/>
  <c r="N26" i="19"/>
  <c r="N30" i="19"/>
  <c r="N64" i="19"/>
  <c r="N16" i="19"/>
  <c r="N50" i="19"/>
  <c r="N47" i="19"/>
  <c r="N13" i="19"/>
  <c r="N33" i="19"/>
  <c r="N67" i="19"/>
  <c r="N44" i="19"/>
  <c r="N78" i="19" s="1"/>
  <c r="N15" i="19"/>
  <c r="N49" i="19"/>
  <c r="N51" i="19"/>
  <c r="N17" i="19"/>
  <c r="N52" i="19"/>
  <c r="N18" i="19"/>
  <c r="N68" i="19"/>
  <c r="N34" i="19"/>
  <c r="N48" i="19"/>
  <c r="N14" i="19"/>
  <c r="N20" i="19"/>
  <c r="N54" i="19"/>
  <c r="N23" i="19"/>
  <c r="N57" i="19"/>
  <c r="N53" i="19"/>
  <c r="N19" i="19"/>
  <c r="N28" i="19"/>
  <c r="N62" i="19"/>
  <c r="N12" i="19"/>
  <c r="N46" i="19"/>
  <c r="N66" i="19"/>
  <c r="N32" i="19"/>
  <c r="N65" i="19"/>
  <c r="N31" i="19"/>
  <c r="N55" i="19"/>
  <c r="N21" i="19"/>
  <c r="N56" i="19"/>
  <c r="N22" i="19"/>
  <c r="N45" i="19"/>
  <c r="N11" i="19"/>
  <c r="N63" i="19"/>
  <c r="N29" i="19"/>
  <c r="L31" i="10"/>
  <c r="L25" i="10"/>
  <c r="L16" i="10"/>
  <c r="L18" i="10"/>
  <c r="L20" i="10"/>
  <c r="L23" i="10"/>
  <c r="L21" i="10"/>
  <c r="L35" i="10"/>
  <c r="L15" i="10"/>
  <c r="L32" i="10"/>
  <c r="L33" i="10"/>
  <c r="L17" i="10"/>
  <c r="L26" i="10"/>
  <c r="L29" i="10"/>
  <c r="L13" i="10"/>
  <c r="K13" i="23"/>
  <c r="K42" i="21" s="1"/>
  <c r="K15" i="23"/>
  <c r="K44" i="21" s="1"/>
  <c r="K17" i="23"/>
  <c r="K46" i="21" s="1"/>
  <c r="K19" i="23"/>
  <c r="K48" i="21" s="1"/>
  <c r="K21" i="23"/>
  <c r="K50" i="21" s="1"/>
  <c r="K14" i="23"/>
  <c r="K43" i="21" s="1"/>
  <c r="K12" i="23"/>
  <c r="K41" i="21" s="1"/>
  <c r="K16" i="23"/>
  <c r="K45" i="21" s="1"/>
  <c r="K22" i="23"/>
  <c r="K51" i="21" s="1"/>
  <c r="K23" i="23"/>
  <c r="K52" i="21" s="1"/>
  <c r="K25" i="23"/>
  <c r="K54" i="21" s="1"/>
  <c r="K27" i="23"/>
  <c r="K56" i="21" s="1"/>
  <c r="K29" i="23"/>
  <c r="K58" i="21" s="1"/>
  <c r="K31" i="23"/>
  <c r="K60" i="21" s="1"/>
  <c r="K33" i="23"/>
  <c r="K62" i="21" s="1"/>
  <c r="K35" i="23"/>
  <c r="K64" i="21" s="1"/>
  <c r="K18" i="23"/>
  <c r="K47" i="21" s="1"/>
  <c r="K20" i="23"/>
  <c r="K49" i="21" s="1"/>
  <c r="K24" i="23"/>
  <c r="K53" i="21" s="1"/>
  <c r="K26" i="23"/>
  <c r="K55" i="21" s="1"/>
  <c r="K28" i="23"/>
  <c r="K57" i="21" s="1"/>
  <c r="K30" i="23"/>
  <c r="K59" i="21" s="1"/>
  <c r="K32" i="23"/>
  <c r="K61" i="21" s="1"/>
  <c r="K34" i="23"/>
  <c r="K63" i="21" s="1"/>
  <c r="L25" i="21"/>
  <c r="L35" i="21"/>
  <c r="L32" i="21"/>
  <c r="M92" i="22" s="1"/>
  <c r="L13" i="21"/>
  <c r="L27" i="21"/>
  <c r="L34" i="21"/>
  <c r="L18" i="21"/>
  <c r="L31" i="21"/>
  <c r="L16" i="21"/>
  <c r="L24" i="21"/>
  <c r="L30" i="21"/>
  <c r="M90" i="22" s="1"/>
  <c r="L14" i="21"/>
  <c r="L33" i="21"/>
  <c r="L15" i="21"/>
  <c r="L21" i="21"/>
  <c r="L26" i="21"/>
  <c r="L29" i="21"/>
  <c r="L12" i="21"/>
  <c r="L22" i="21"/>
  <c r="L20" i="21"/>
  <c r="L28" i="21"/>
  <c r="M88" i="22" s="1"/>
  <c r="L17" i="21"/>
  <c r="L23" i="21"/>
  <c r="M83" i="22" s="1"/>
  <c r="L19" i="21"/>
  <c r="L11" i="21"/>
  <c r="M71" i="22" s="1"/>
  <c r="K13" i="6"/>
  <c r="K13" i="20" s="1"/>
  <c r="K17" i="6"/>
  <c r="K17" i="20" s="1"/>
  <c r="K21" i="6"/>
  <c r="K21" i="20" s="1"/>
  <c r="K25" i="6"/>
  <c r="K25" i="20" s="1"/>
  <c r="K12" i="6"/>
  <c r="K12" i="20" s="1"/>
  <c r="K16" i="6"/>
  <c r="K16" i="20" s="1"/>
  <c r="K20" i="6"/>
  <c r="K20" i="20" s="1"/>
  <c r="K24" i="6"/>
  <c r="K24" i="20" s="1"/>
  <c r="K28" i="6"/>
  <c r="K28" i="20" s="1"/>
  <c r="K32" i="6"/>
  <c r="K32" i="20" s="1"/>
  <c r="K18" i="6"/>
  <c r="K18" i="20" s="1"/>
  <c r="K26" i="6"/>
  <c r="K26" i="20" s="1"/>
  <c r="K29" i="6"/>
  <c r="K29" i="20" s="1"/>
  <c r="K15" i="6"/>
  <c r="K15" i="20" s="1"/>
  <c r="K23" i="6"/>
  <c r="K23" i="20" s="1"/>
  <c r="K27" i="6"/>
  <c r="K27" i="20" s="1"/>
  <c r="K30" i="6"/>
  <c r="K30" i="20" s="1"/>
  <c r="K33" i="6"/>
  <c r="K33" i="20" s="1"/>
  <c r="K34" i="6"/>
  <c r="K34" i="20" s="1"/>
  <c r="K14" i="6"/>
  <c r="K14" i="20" s="1"/>
  <c r="K22" i="6"/>
  <c r="K22" i="20" s="1"/>
  <c r="K31" i="6"/>
  <c r="K31" i="20" s="1"/>
  <c r="K11" i="6"/>
  <c r="K11" i="20" s="1"/>
  <c r="K19" i="6"/>
  <c r="K19" i="20" s="1"/>
  <c r="K35" i="6"/>
  <c r="K35" i="20" s="1"/>
  <c r="K13" i="26"/>
  <c r="K70" i="21" s="1"/>
  <c r="K17" i="26"/>
  <c r="K74" i="21" s="1"/>
  <c r="K21" i="26"/>
  <c r="K78" i="21" s="1"/>
  <c r="K25" i="26"/>
  <c r="K82" i="21" s="1"/>
  <c r="K29" i="26"/>
  <c r="K86" i="21" s="1"/>
  <c r="K33" i="26"/>
  <c r="K90" i="21" s="1"/>
  <c r="K12" i="26"/>
  <c r="K69" i="21" s="1"/>
  <c r="K15" i="26"/>
  <c r="K72" i="21" s="1"/>
  <c r="K18" i="26"/>
  <c r="K75" i="21" s="1"/>
  <c r="K28" i="26"/>
  <c r="K85" i="21" s="1"/>
  <c r="K31" i="26"/>
  <c r="K88" i="21" s="1"/>
  <c r="K34" i="26"/>
  <c r="K91" i="21" s="1"/>
  <c r="K16" i="26"/>
  <c r="K73" i="21" s="1"/>
  <c r="K19" i="26"/>
  <c r="K76" i="21" s="1"/>
  <c r="K22" i="26"/>
  <c r="K79" i="21" s="1"/>
  <c r="K26" i="26"/>
  <c r="K83" i="21" s="1"/>
  <c r="K30" i="26"/>
  <c r="K87" i="21" s="1"/>
  <c r="K35" i="26"/>
  <c r="K92" i="21" s="1"/>
  <c r="K20" i="26"/>
  <c r="K77" i="21" s="1"/>
  <c r="K24" i="26"/>
  <c r="K81" i="21" s="1"/>
  <c r="K11" i="26"/>
  <c r="K68" i="21" s="1"/>
  <c r="K23" i="26"/>
  <c r="K80" i="21" s="1"/>
  <c r="K27" i="26"/>
  <c r="K84" i="21" s="1"/>
  <c r="K32" i="26"/>
  <c r="K89" i="21" s="1"/>
  <c r="K14" i="26"/>
  <c r="K71" i="21" s="1"/>
  <c r="J40" i="26"/>
  <c r="J37" i="23"/>
  <c r="J39" i="9"/>
  <c r="J40" i="6"/>
  <c r="K11" i="23"/>
  <c r="K40" i="21" s="1"/>
  <c r="K12" i="9"/>
  <c r="K16" i="9"/>
  <c r="K20" i="9"/>
  <c r="K24" i="9"/>
  <c r="K28" i="9"/>
  <c r="K32" i="9"/>
  <c r="K11" i="9"/>
  <c r="K15" i="9"/>
  <c r="K19" i="9"/>
  <c r="K23" i="9"/>
  <c r="K27" i="9"/>
  <c r="K31" i="9"/>
  <c r="K10" i="9"/>
  <c r="K14" i="9"/>
  <c r="K13" i="9"/>
  <c r="K22" i="9"/>
  <c r="K30" i="9"/>
  <c r="K21" i="9"/>
  <c r="K29" i="9"/>
  <c r="K18" i="9"/>
  <c r="K26" i="9"/>
  <c r="K34" i="9"/>
  <c r="K25" i="9"/>
  <c r="K17" i="9"/>
  <c r="K33" i="9"/>
  <c r="M94" i="22" l="1"/>
  <c r="O22" i="44"/>
  <c r="O80" i="44" s="1"/>
  <c r="M72" i="22"/>
  <c r="N119" i="22"/>
  <c r="O25" i="44"/>
  <c r="O83" i="44" s="1"/>
  <c r="M75" i="22"/>
  <c r="O34" i="44"/>
  <c r="O92" i="44" s="1"/>
  <c r="K27" i="10"/>
  <c r="M73" i="22"/>
  <c r="O13" i="44"/>
  <c r="O71" i="44" s="1"/>
  <c r="O31" i="44"/>
  <c r="O89" i="44" s="1"/>
  <c r="O35" i="44"/>
  <c r="O93" i="44" s="1"/>
  <c r="O36" i="44"/>
  <c r="O94" i="44" s="1"/>
  <c r="O23" i="44"/>
  <c r="O81" i="44" s="1"/>
  <c r="O29" i="44"/>
  <c r="O87" i="44" s="1"/>
  <c r="O15" i="44"/>
  <c r="O73" i="44" s="1"/>
  <c r="O28" i="44"/>
  <c r="O86" i="44" s="1"/>
  <c r="O30" i="44"/>
  <c r="O88" i="44" s="1"/>
  <c r="O16" i="44"/>
  <c r="O74" i="44" s="1"/>
  <c r="O14" i="44"/>
  <c r="O72" i="44" s="1"/>
  <c r="O18" i="44"/>
  <c r="O76" i="44" s="1"/>
  <c r="O26" i="44"/>
  <c r="O84" i="44" s="1"/>
  <c r="O27" i="44"/>
  <c r="O85" i="44" s="1"/>
  <c r="O32" i="44"/>
  <c r="O90" i="44" s="1"/>
  <c r="O24" i="44"/>
  <c r="O82" i="44" s="1"/>
  <c r="O20" i="44"/>
  <c r="O78" i="44" s="1"/>
  <c r="O33" i="44"/>
  <c r="O91" i="44" s="1"/>
  <c r="O17" i="44"/>
  <c r="O75" i="44" s="1"/>
  <c r="O19" i="44"/>
  <c r="O77" i="44" s="1"/>
  <c r="O21" i="44"/>
  <c r="O79" i="44" s="1"/>
  <c r="N117" i="22"/>
  <c r="M82" i="22"/>
  <c r="N124" i="22"/>
  <c r="M84" i="22"/>
  <c r="M87" i="22"/>
  <c r="M79" i="22"/>
  <c r="N123" i="22"/>
  <c r="M89" i="22"/>
  <c r="M74" i="22"/>
  <c r="N81" i="19"/>
  <c r="N93" i="19"/>
  <c r="N104" i="22"/>
  <c r="N111" i="22"/>
  <c r="N107" i="22"/>
  <c r="N101" i="22"/>
  <c r="N12" i="44" s="1"/>
  <c r="N109" i="22"/>
  <c r="N96" i="19"/>
  <c r="N91" i="19"/>
  <c r="N105" i="22"/>
  <c r="N114" i="22"/>
  <c r="M91" i="22"/>
  <c r="M80" i="22"/>
  <c r="M86" i="22"/>
  <c r="N125" i="22"/>
  <c r="N106" i="22"/>
  <c r="N118" i="22"/>
  <c r="M81" i="22"/>
  <c r="M93" i="22"/>
  <c r="M76" i="22"/>
  <c r="N83" i="19"/>
  <c r="M85" i="22"/>
  <c r="M77" i="22"/>
  <c r="M78" i="22"/>
  <c r="N116" i="22"/>
  <c r="N113" i="22"/>
  <c r="N122" i="22"/>
  <c r="N92" i="19"/>
  <c r="M46" i="22"/>
  <c r="M52" i="22"/>
  <c r="M59" i="22"/>
  <c r="M62" i="22"/>
  <c r="M53" i="22"/>
  <c r="M55" i="22"/>
  <c r="N80" i="19"/>
  <c r="M54" i="22"/>
  <c r="N112" i="22"/>
  <c r="M95" i="22"/>
  <c r="M56" i="22"/>
  <c r="M61" i="22"/>
  <c r="M57" i="22"/>
  <c r="N115" i="22"/>
  <c r="N94" i="19"/>
  <c r="N95" i="19"/>
  <c r="N97" i="19"/>
  <c r="N90" i="19"/>
  <c r="N102" i="19"/>
  <c r="N85" i="19"/>
  <c r="N79" i="19"/>
  <c r="N89" i="19"/>
  <c r="N100" i="19"/>
  <c r="N82" i="19"/>
  <c r="N86" i="19"/>
  <c r="N101" i="19"/>
  <c r="N84" i="19"/>
  <c r="N99" i="19"/>
  <c r="N87" i="19"/>
  <c r="N98" i="19"/>
  <c r="N88" i="19"/>
  <c r="M47" i="22"/>
  <c r="M17" i="22"/>
  <c r="M28" i="22"/>
  <c r="M11" i="22"/>
  <c r="M41" i="22"/>
  <c r="M24" i="22"/>
  <c r="M32" i="22"/>
  <c r="M43" i="22"/>
  <c r="M33" i="22"/>
  <c r="M34" i="22"/>
  <c r="M16" i="22"/>
  <c r="N110" i="22"/>
  <c r="M51" i="22"/>
  <c r="M22" i="22"/>
  <c r="M27" i="22"/>
  <c r="N108" i="22"/>
  <c r="M48" i="22"/>
  <c r="M26" i="22"/>
  <c r="M35" i="22"/>
  <c r="M58" i="22"/>
  <c r="M18" i="22"/>
  <c r="M23" i="22"/>
  <c r="M44" i="22"/>
  <c r="M64" i="22"/>
  <c r="M25" i="22"/>
  <c r="M31" i="22"/>
  <c r="N103" i="22"/>
  <c r="N102" i="22"/>
  <c r="M63" i="22"/>
  <c r="M13" i="22"/>
  <c r="M30" i="22"/>
  <c r="M65" i="22"/>
  <c r="M14" i="22"/>
  <c r="M15" i="22"/>
  <c r="N121" i="22"/>
  <c r="M60" i="22"/>
  <c r="M49" i="22"/>
  <c r="M21" i="22"/>
  <c r="M20" i="22"/>
  <c r="M50" i="22"/>
  <c r="M45" i="22"/>
  <c r="M19" i="22"/>
  <c r="N120" i="22"/>
  <c r="M42" i="22"/>
  <c r="M29" i="22"/>
  <c r="M12" i="22"/>
  <c r="O70" i="44"/>
  <c r="K15" i="10"/>
  <c r="K33" i="10"/>
  <c r="K17" i="10"/>
  <c r="K31" i="10"/>
  <c r="K32" i="10"/>
  <c r="K16" i="10"/>
  <c r="K28" i="10"/>
  <c r="K29" i="10"/>
  <c r="K13" i="10"/>
  <c r="K18" i="21"/>
  <c r="K29" i="21"/>
  <c r="K22" i="21"/>
  <c r="K21" i="21"/>
  <c r="K13" i="21"/>
  <c r="K19" i="10"/>
  <c r="K26" i="10"/>
  <c r="K25" i="10"/>
  <c r="K24" i="10"/>
  <c r="K14" i="10"/>
  <c r="K21" i="10"/>
  <c r="K34" i="21"/>
  <c r="K26" i="21"/>
  <c r="K35" i="21"/>
  <c r="K27" i="21"/>
  <c r="K16" i="21"/>
  <c r="K19" i="21"/>
  <c r="K28" i="21"/>
  <c r="K32" i="21"/>
  <c r="K24" i="21"/>
  <c r="K33" i="21"/>
  <c r="K25" i="21"/>
  <c r="K12" i="21"/>
  <c r="K17" i="21"/>
  <c r="K30" i="21"/>
  <c r="K20" i="21"/>
  <c r="K31" i="21"/>
  <c r="K23" i="21"/>
  <c r="K14" i="21"/>
  <c r="K15" i="21"/>
  <c r="P38" i="44"/>
  <c r="C22" i="61" s="1"/>
  <c r="M53" i="19"/>
  <c r="M19" i="19"/>
  <c r="M58" i="19"/>
  <c r="M24" i="19"/>
  <c r="M17" i="19"/>
  <c r="M51" i="19"/>
  <c r="M45" i="19"/>
  <c r="M11" i="19"/>
  <c r="M12" i="19"/>
  <c r="M46" i="19"/>
  <c r="M16" i="19"/>
  <c r="M50" i="19"/>
  <c r="M56" i="19"/>
  <c r="M22" i="19"/>
  <c r="M68" i="19"/>
  <c r="M34" i="19"/>
  <c r="M28" i="19"/>
  <c r="M62" i="19"/>
  <c r="M64" i="19"/>
  <c r="M30" i="19"/>
  <c r="M61" i="19"/>
  <c r="M27" i="19"/>
  <c r="M59" i="19"/>
  <c r="M25" i="19"/>
  <c r="M57" i="19"/>
  <c r="M23" i="19"/>
  <c r="M48" i="19"/>
  <c r="M14" i="19"/>
  <c r="M47" i="19"/>
  <c r="M13" i="19"/>
  <c r="M29" i="19"/>
  <c r="M63" i="19"/>
  <c r="M15" i="19"/>
  <c r="M49" i="19"/>
  <c r="M18" i="19"/>
  <c r="M52" i="19"/>
  <c r="M60" i="19"/>
  <c r="M26" i="19"/>
  <c r="M54" i="19"/>
  <c r="M20" i="19"/>
  <c r="M66" i="19"/>
  <c r="M32" i="19"/>
  <c r="M44" i="19"/>
  <c r="M78" i="19" s="1"/>
  <c r="M65" i="19"/>
  <c r="M31" i="19"/>
  <c r="M33" i="19"/>
  <c r="M67" i="19"/>
  <c r="M21" i="19"/>
  <c r="M55" i="19"/>
  <c r="K34" i="10"/>
  <c r="K11" i="10"/>
  <c r="K20" i="10"/>
  <c r="K18" i="10"/>
  <c r="K23" i="10"/>
  <c r="K30" i="10"/>
  <c r="K12" i="10"/>
  <c r="K35" i="10"/>
  <c r="K22" i="10"/>
  <c r="J13" i="23"/>
  <c r="J42" i="21" s="1"/>
  <c r="J25" i="23"/>
  <c r="J54" i="21" s="1"/>
  <c r="J27" i="23"/>
  <c r="J56" i="21" s="1"/>
  <c r="J29" i="23"/>
  <c r="J58" i="21" s="1"/>
  <c r="J31" i="23"/>
  <c r="J60" i="21" s="1"/>
  <c r="J35" i="23"/>
  <c r="J64" i="21" s="1"/>
  <c r="J12" i="23"/>
  <c r="J41" i="21" s="1"/>
  <c r="J14" i="23"/>
  <c r="J43" i="21" s="1"/>
  <c r="J23" i="23"/>
  <c r="J52" i="21" s="1"/>
  <c r="J19" i="23"/>
  <c r="J48" i="21" s="1"/>
  <c r="J22" i="23"/>
  <c r="J51" i="21" s="1"/>
  <c r="J15" i="23"/>
  <c r="J44" i="21" s="1"/>
  <c r="J33" i="23"/>
  <c r="J62" i="21" s="1"/>
  <c r="J16" i="23"/>
  <c r="J45" i="21" s="1"/>
  <c r="J20" i="23"/>
  <c r="J49" i="21" s="1"/>
  <c r="J17" i="23"/>
  <c r="J46" i="21" s="1"/>
  <c r="J21" i="23"/>
  <c r="J50" i="21" s="1"/>
  <c r="J18" i="23"/>
  <c r="J47" i="21" s="1"/>
  <c r="J24" i="23"/>
  <c r="J53" i="21" s="1"/>
  <c r="J26" i="23"/>
  <c r="J55" i="21" s="1"/>
  <c r="J28" i="23"/>
  <c r="J57" i="21" s="1"/>
  <c r="J30" i="23"/>
  <c r="J59" i="21" s="1"/>
  <c r="J32" i="23"/>
  <c r="J61" i="21" s="1"/>
  <c r="J34" i="23"/>
  <c r="J63" i="21" s="1"/>
  <c r="K11" i="21"/>
  <c r="L71" i="22" s="1"/>
  <c r="J11" i="9"/>
  <c r="J15" i="9"/>
  <c r="J19" i="9"/>
  <c r="J23" i="9"/>
  <c r="J27" i="9"/>
  <c r="J31" i="9"/>
  <c r="J10" i="9"/>
  <c r="J14" i="9"/>
  <c r="J18" i="9"/>
  <c r="J22" i="9"/>
  <c r="J26" i="9"/>
  <c r="J30" i="9"/>
  <c r="J34" i="9"/>
  <c r="J13" i="9"/>
  <c r="J21" i="9"/>
  <c r="J29" i="9"/>
  <c r="J12" i="9"/>
  <c r="J20" i="9"/>
  <c r="J28" i="9"/>
  <c r="J17" i="9"/>
  <c r="J25" i="9"/>
  <c r="J33" i="9"/>
  <c r="J24" i="9"/>
  <c r="J16" i="9"/>
  <c r="J32" i="9"/>
  <c r="J11" i="23"/>
  <c r="J40" i="21" s="1"/>
  <c r="J12" i="26"/>
  <c r="J69" i="21" s="1"/>
  <c r="J16" i="26"/>
  <c r="J73" i="21" s="1"/>
  <c r="J20" i="26"/>
  <c r="J77" i="21" s="1"/>
  <c r="J24" i="26"/>
  <c r="J81" i="21" s="1"/>
  <c r="J28" i="26"/>
  <c r="J85" i="21" s="1"/>
  <c r="J32" i="26"/>
  <c r="J89" i="21" s="1"/>
  <c r="J19" i="26"/>
  <c r="J76" i="21" s="1"/>
  <c r="J22" i="26"/>
  <c r="J79" i="21" s="1"/>
  <c r="J25" i="26"/>
  <c r="J82" i="21" s="1"/>
  <c r="J35" i="26"/>
  <c r="J92" i="21" s="1"/>
  <c r="J13" i="26"/>
  <c r="J70" i="21" s="1"/>
  <c r="J11" i="26"/>
  <c r="J68" i="21" s="1"/>
  <c r="J17" i="26"/>
  <c r="J74" i="21" s="1"/>
  <c r="J23" i="26"/>
  <c r="J80" i="21" s="1"/>
  <c r="J27" i="26"/>
  <c r="J84" i="21" s="1"/>
  <c r="J31" i="26"/>
  <c r="J88" i="21" s="1"/>
  <c r="J14" i="26"/>
  <c r="J71" i="21" s="1"/>
  <c r="J33" i="26"/>
  <c r="J90" i="21" s="1"/>
  <c r="J18" i="26"/>
  <c r="J75" i="21" s="1"/>
  <c r="J29" i="26"/>
  <c r="J86" i="21" s="1"/>
  <c r="J15" i="26"/>
  <c r="J72" i="21" s="1"/>
  <c r="J34" i="26"/>
  <c r="J91" i="21" s="1"/>
  <c r="J30" i="26"/>
  <c r="J87" i="21" s="1"/>
  <c r="J21" i="26"/>
  <c r="J78" i="21" s="1"/>
  <c r="J26" i="26"/>
  <c r="J83" i="21" s="1"/>
  <c r="I37" i="23"/>
  <c r="I40" i="26"/>
  <c r="I39" i="9"/>
  <c r="I40" i="6"/>
  <c r="J12" i="6"/>
  <c r="J12" i="20" s="1"/>
  <c r="J16" i="6"/>
  <c r="J16" i="20" s="1"/>
  <c r="J20" i="6"/>
  <c r="J20" i="20" s="1"/>
  <c r="J24" i="6"/>
  <c r="J24" i="20" s="1"/>
  <c r="J11" i="6"/>
  <c r="J11" i="20" s="1"/>
  <c r="J15" i="6"/>
  <c r="J15" i="20" s="1"/>
  <c r="J19" i="6"/>
  <c r="J19" i="20" s="1"/>
  <c r="J23" i="6"/>
  <c r="J23" i="20" s="1"/>
  <c r="J27" i="6"/>
  <c r="J27" i="20" s="1"/>
  <c r="J31" i="6"/>
  <c r="J31" i="20" s="1"/>
  <c r="J35" i="6"/>
  <c r="J35" i="20" s="1"/>
  <c r="J17" i="6"/>
  <c r="J17" i="20" s="1"/>
  <c r="J25" i="6"/>
  <c r="J25" i="20" s="1"/>
  <c r="J30" i="6"/>
  <c r="J30" i="20" s="1"/>
  <c r="J33" i="6"/>
  <c r="J33" i="20" s="1"/>
  <c r="J14" i="6"/>
  <c r="J14" i="20" s="1"/>
  <c r="J22" i="6"/>
  <c r="J22" i="20" s="1"/>
  <c r="J34" i="6"/>
  <c r="J34" i="20" s="1"/>
  <c r="J13" i="6"/>
  <c r="J13" i="20" s="1"/>
  <c r="J21" i="6"/>
  <c r="J21" i="20" s="1"/>
  <c r="J28" i="6"/>
  <c r="J28" i="20" s="1"/>
  <c r="J18" i="6"/>
  <c r="J18" i="20" s="1"/>
  <c r="J26" i="6"/>
  <c r="J26" i="20" s="1"/>
  <c r="J29" i="6"/>
  <c r="J29" i="20" s="1"/>
  <c r="J32" i="6"/>
  <c r="J32" i="20" s="1"/>
  <c r="N29" i="44" l="1"/>
  <c r="L87" i="22"/>
  <c r="L92" i="22"/>
  <c r="L76" i="22"/>
  <c r="N34" i="44"/>
  <c r="N92" i="44" s="1"/>
  <c r="N30" i="44"/>
  <c r="N88" i="44" s="1"/>
  <c r="N16" i="44"/>
  <c r="N74" i="44" s="1"/>
  <c r="N22" i="44"/>
  <c r="N80" i="44" s="1"/>
  <c r="N17" i="44"/>
  <c r="N75" i="44" s="1"/>
  <c r="N33" i="44"/>
  <c r="N91" i="44" s="1"/>
  <c r="N35" i="44"/>
  <c r="N93" i="44" s="1"/>
  <c r="N28" i="44"/>
  <c r="N86" i="44" s="1"/>
  <c r="N20" i="44"/>
  <c r="N78" i="44" s="1"/>
  <c r="N18" i="44"/>
  <c r="N76" i="44" s="1"/>
  <c r="N24" i="44"/>
  <c r="N82" i="44" s="1"/>
  <c r="N23" i="44"/>
  <c r="N81" i="44" s="1"/>
  <c r="N36" i="44"/>
  <c r="N94" i="44" s="1"/>
  <c r="N26" i="44"/>
  <c r="N84" i="44" s="1"/>
  <c r="N19" i="44"/>
  <c r="N77" i="44" s="1"/>
  <c r="N32" i="44"/>
  <c r="N90" i="44" s="1"/>
  <c r="N14" i="44"/>
  <c r="N72" i="44" s="1"/>
  <c r="N25" i="44"/>
  <c r="N83" i="44" s="1"/>
  <c r="N27" i="44"/>
  <c r="N85" i="44" s="1"/>
  <c r="N21" i="44"/>
  <c r="N79" i="44" s="1"/>
  <c r="N13" i="44"/>
  <c r="N71" i="44" s="1"/>
  <c r="N15" i="44"/>
  <c r="N73" i="44" s="1"/>
  <c r="N31" i="44"/>
  <c r="N89" i="44" s="1"/>
  <c r="M122" i="22"/>
  <c r="L85" i="22"/>
  <c r="L77" i="22"/>
  <c r="L88" i="22"/>
  <c r="L13" i="22"/>
  <c r="L65" i="22"/>
  <c r="M112" i="22"/>
  <c r="M117" i="22"/>
  <c r="M111" i="22"/>
  <c r="M113" i="22"/>
  <c r="M106" i="22"/>
  <c r="M115" i="22"/>
  <c r="L50" i="22"/>
  <c r="L75" i="22"/>
  <c r="M121" i="22"/>
  <c r="M116" i="22"/>
  <c r="L86" i="22"/>
  <c r="L42" i="22"/>
  <c r="L21" i="22"/>
  <c r="M101" i="22"/>
  <c r="M12" i="44" s="1"/>
  <c r="L93" i="22"/>
  <c r="L20" i="22"/>
  <c r="L44" i="22"/>
  <c r="L89" i="22"/>
  <c r="M103" i="22"/>
  <c r="M114" i="22"/>
  <c r="L49" i="22"/>
  <c r="L61" i="22"/>
  <c r="M107" i="22"/>
  <c r="M104" i="22"/>
  <c r="M119" i="22"/>
  <c r="M108" i="22"/>
  <c r="L35" i="22"/>
  <c r="L74" i="22"/>
  <c r="L79" i="22"/>
  <c r="M84" i="19"/>
  <c r="L23" i="22"/>
  <c r="L46" i="22"/>
  <c r="L91" i="22"/>
  <c r="L12" i="22"/>
  <c r="L51" i="22"/>
  <c r="L62" i="22"/>
  <c r="M99" i="19"/>
  <c r="M83" i="19"/>
  <c r="M96" i="19"/>
  <c r="M80" i="19"/>
  <c r="M85" i="19"/>
  <c r="M88" i="19"/>
  <c r="M82" i="19"/>
  <c r="M93" i="19"/>
  <c r="M98" i="19"/>
  <c r="M89" i="19"/>
  <c r="M102" i="19"/>
  <c r="M79" i="19"/>
  <c r="M92" i="19"/>
  <c r="M86" i="19"/>
  <c r="M97" i="19"/>
  <c r="M101" i="19"/>
  <c r="M100" i="19"/>
  <c r="M94" i="19"/>
  <c r="M81" i="19"/>
  <c r="M91" i="19"/>
  <c r="M95" i="19"/>
  <c r="M90" i="19"/>
  <c r="M87" i="19"/>
  <c r="L60" i="22"/>
  <c r="L41" i="22"/>
  <c r="L90" i="22"/>
  <c r="L82" i="22"/>
  <c r="L30" i="22"/>
  <c r="M120" i="22"/>
  <c r="M125" i="22"/>
  <c r="L32" i="22"/>
  <c r="M124" i="22"/>
  <c r="L43" i="22"/>
  <c r="L26" i="22"/>
  <c r="L64" i="22"/>
  <c r="L83" i="22"/>
  <c r="L84" i="22"/>
  <c r="L94" i="22"/>
  <c r="L22" i="22"/>
  <c r="L54" i="22"/>
  <c r="L59" i="22"/>
  <c r="L15" i="22"/>
  <c r="M123" i="22"/>
  <c r="L34" i="22"/>
  <c r="L47" i="22"/>
  <c r="L27" i="22"/>
  <c r="L72" i="22"/>
  <c r="L73" i="22"/>
  <c r="L78" i="22"/>
  <c r="M110" i="22"/>
  <c r="L45" i="22"/>
  <c r="L28" i="22"/>
  <c r="L55" i="22"/>
  <c r="L17" i="22"/>
  <c r="L33" i="22"/>
  <c r="L63" i="22"/>
  <c r="L11" i="22"/>
  <c r="L101" i="22" s="1"/>
  <c r="L25" i="22"/>
  <c r="L14" i="22"/>
  <c r="L80" i="22"/>
  <c r="L95" i="22"/>
  <c r="L81" i="22"/>
  <c r="L58" i="22"/>
  <c r="M102" i="22"/>
  <c r="M109" i="22"/>
  <c r="M105" i="22"/>
  <c r="L57" i="22"/>
  <c r="L56" i="22"/>
  <c r="L29" i="22"/>
  <c r="L53" i="22"/>
  <c r="L16" i="22"/>
  <c r="L31" i="22"/>
  <c r="L52" i="22"/>
  <c r="L18" i="22"/>
  <c r="M118" i="22"/>
  <c r="L48" i="22"/>
  <c r="L24" i="22"/>
  <c r="L19" i="22"/>
  <c r="N70" i="44"/>
  <c r="N87" i="44"/>
  <c r="O38" i="44"/>
  <c r="C21" i="61" s="1"/>
  <c r="L33" i="19"/>
  <c r="L67" i="19"/>
  <c r="L28" i="19"/>
  <c r="L62" i="19"/>
  <c r="L65" i="19"/>
  <c r="L31" i="19"/>
  <c r="L54" i="19"/>
  <c r="L20" i="19"/>
  <c r="L50" i="19"/>
  <c r="L16" i="19"/>
  <c r="L18" i="19"/>
  <c r="L52" i="19"/>
  <c r="L46" i="19"/>
  <c r="L12" i="19"/>
  <c r="L47" i="19"/>
  <c r="L13" i="19"/>
  <c r="L63" i="19"/>
  <c r="L29" i="19"/>
  <c r="L19" i="19"/>
  <c r="L53" i="19"/>
  <c r="L49" i="19"/>
  <c r="L15" i="19"/>
  <c r="L32" i="19"/>
  <c r="L66" i="19"/>
  <c r="L45" i="19"/>
  <c r="L11" i="19"/>
  <c r="L60" i="19"/>
  <c r="L26" i="19"/>
  <c r="L68" i="19"/>
  <c r="L34" i="19"/>
  <c r="L25" i="19"/>
  <c r="L59" i="19"/>
  <c r="L57" i="19"/>
  <c r="L23" i="19"/>
  <c r="L21" i="19"/>
  <c r="L55" i="19"/>
  <c r="L24" i="19"/>
  <c r="L58" i="19"/>
  <c r="L64" i="19"/>
  <c r="L30" i="19"/>
  <c r="L56" i="19"/>
  <c r="L22" i="19"/>
  <c r="L14" i="19"/>
  <c r="L48" i="19"/>
  <c r="L61" i="19"/>
  <c r="L27" i="19"/>
  <c r="L44" i="19"/>
  <c r="L78" i="19" s="1"/>
  <c r="L17" i="19"/>
  <c r="L51" i="19"/>
  <c r="J30" i="10"/>
  <c r="J31" i="10"/>
  <c r="J15" i="10"/>
  <c r="J17" i="10"/>
  <c r="J18" i="10"/>
  <c r="J24" i="10"/>
  <c r="J25" i="10"/>
  <c r="J29" i="10"/>
  <c r="J22" i="10"/>
  <c r="J27" i="10"/>
  <c r="J11" i="10"/>
  <c r="J20" i="10"/>
  <c r="J34" i="10"/>
  <c r="J21" i="10"/>
  <c r="J14" i="10"/>
  <c r="J23" i="10"/>
  <c r="J32" i="10"/>
  <c r="J16" i="10"/>
  <c r="J33" i="10"/>
  <c r="J26" i="10"/>
  <c r="J13" i="10"/>
  <c r="J35" i="10"/>
  <c r="J19" i="10"/>
  <c r="J28" i="10"/>
  <c r="J12" i="10"/>
  <c r="I12" i="23"/>
  <c r="I41" i="21" s="1"/>
  <c r="I14" i="23"/>
  <c r="I43" i="21" s="1"/>
  <c r="I16" i="23"/>
  <c r="I45" i="21" s="1"/>
  <c r="I18" i="23"/>
  <c r="I47" i="21" s="1"/>
  <c r="I20" i="23"/>
  <c r="I49" i="21" s="1"/>
  <c r="I22" i="23"/>
  <c r="I51" i="21" s="1"/>
  <c r="I24" i="23"/>
  <c r="I53" i="21" s="1"/>
  <c r="I26" i="23"/>
  <c r="I55" i="21" s="1"/>
  <c r="I28" i="23"/>
  <c r="I57" i="21" s="1"/>
  <c r="I30" i="23"/>
  <c r="I59" i="21" s="1"/>
  <c r="I32" i="23"/>
  <c r="I61" i="21" s="1"/>
  <c r="I34" i="23"/>
  <c r="I63" i="21" s="1"/>
  <c r="I23" i="23"/>
  <c r="I52" i="21" s="1"/>
  <c r="I25" i="23"/>
  <c r="I54" i="21" s="1"/>
  <c r="I27" i="23"/>
  <c r="I56" i="21" s="1"/>
  <c r="I29" i="23"/>
  <c r="I58" i="21" s="1"/>
  <c r="I31" i="23"/>
  <c r="I60" i="21" s="1"/>
  <c r="I33" i="23"/>
  <c r="I62" i="21" s="1"/>
  <c r="I35" i="23"/>
  <c r="I64" i="21" s="1"/>
  <c r="I15" i="23"/>
  <c r="I44" i="21" s="1"/>
  <c r="I17" i="23"/>
  <c r="I46" i="21" s="1"/>
  <c r="I21" i="23"/>
  <c r="I50" i="21" s="1"/>
  <c r="I13" i="23"/>
  <c r="I42" i="21" s="1"/>
  <c r="I19" i="23"/>
  <c r="I48" i="21" s="1"/>
  <c r="J34" i="21"/>
  <c r="J20" i="21"/>
  <c r="J26" i="21"/>
  <c r="K86" i="22" s="1"/>
  <c r="J15" i="21"/>
  <c r="J25" i="21"/>
  <c r="J32" i="21"/>
  <c r="J16" i="21"/>
  <c r="J21" i="21"/>
  <c r="J29" i="21"/>
  <c r="J31" i="21"/>
  <c r="J22" i="21"/>
  <c r="J30" i="21"/>
  <c r="K90" i="22" s="1"/>
  <c r="J18" i="21"/>
  <c r="J27" i="21"/>
  <c r="J13" i="21"/>
  <c r="J19" i="21"/>
  <c r="J23" i="21"/>
  <c r="J35" i="21"/>
  <c r="J28" i="21"/>
  <c r="K88" i="22" s="1"/>
  <c r="J12" i="21"/>
  <c r="K72" i="22" s="1"/>
  <c r="J17" i="21"/>
  <c r="J33" i="21"/>
  <c r="K93" i="22" s="1"/>
  <c r="J11" i="21"/>
  <c r="J14" i="21"/>
  <c r="J24" i="21"/>
  <c r="K84" i="22" s="1"/>
  <c r="I11" i="23"/>
  <c r="I40" i="21" s="1"/>
  <c r="I11" i="26"/>
  <c r="I68" i="21" s="1"/>
  <c r="I15" i="26"/>
  <c r="I72" i="21" s="1"/>
  <c r="I19" i="26"/>
  <c r="I76" i="21" s="1"/>
  <c r="I23" i="26"/>
  <c r="I80" i="21" s="1"/>
  <c r="I27" i="26"/>
  <c r="I84" i="21" s="1"/>
  <c r="I31" i="26"/>
  <c r="I88" i="21" s="1"/>
  <c r="I35" i="26"/>
  <c r="I92" i="21" s="1"/>
  <c r="I13" i="26"/>
  <c r="I70" i="21" s="1"/>
  <c r="I16" i="26"/>
  <c r="I73" i="21" s="1"/>
  <c r="I26" i="26"/>
  <c r="I83" i="21" s="1"/>
  <c r="I29" i="26"/>
  <c r="I86" i="21" s="1"/>
  <c r="I32" i="26"/>
  <c r="I89" i="21" s="1"/>
  <c r="I14" i="26"/>
  <c r="I71" i="21" s="1"/>
  <c r="I17" i="26"/>
  <c r="I74" i="21" s="1"/>
  <c r="I20" i="26"/>
  <c r="I77" i="21" s="1"/>
  <c r="I18" i="26"/>
  <c r="I75" i="21" s="1"/>
  <c r="I21" i="26"/>
  <c r="I78" i="21" s="1"/>
  <c r="I30" i="26"/>
  <c r="I87" i="21" s="1"/>
  <c r="I12" i="26"/>
  <c r="I69" i="21" s="1"/>
  <c r="I24" i="26"/>
  <c r="I81" i="21" s="1"/>
  <c r="I28" i="26"/>
  <c r="I85" i="21" s="1"/>
  <c r="I33" i="26"/>
  <c r="I90" i="21" s="1"/>
  <c r="I25" i="26"/>
  <c r="I82" i="21" s="1"/>
  <c r="I34" i="26"/>
  <c r="I91" i="21" s="1"/>
  <c r="I22" i="26"/>
  <c r="I79" i="21" s="1"/>
  <c r="I11" i="6"/>
  <c r="I11" i="20" s="1"/>
  <c r="I15" i="6"/>
  <c r="I15" i="20" s="1"/>
  <c r="I19" i="6"/>
  <c r="I19" i="20" s="1"/>
  <c r="I23" i="6"/>
  <c r="I23" i="20" s="1"/>
  <c r="I14" i="6"/>
  <c r="I14" i="20" s="1"/>
  <c r="I18" i="6"/>
  <c r="I18" i="20" s="1"/>
  <c r="I22" i="6"/>
  <c r="I22" i="20" s="1"/>
  <c r="I26" i="6"/>
  <c r="I26" i="20" s="1"/>
  <c r="I30" i="6"/>
  <c r="I30" i="20" s="1"/>
  <c r="I34" i="6"/>
  <c r="I34" i="20" s="1"/>
  <c r="I16" i="6"/>
  <c r="I16" i="20" s="1"/>
  <c r="I24" i="6"/>
  <c r="I24" i="20" s="1"/>
  <c r="I27" i="6"/>
  <c r="I27" i="20" s="1"/>
  <c r="I13" i="6"/>
  <c r="I13" i="20" s="1"/>
  <c r="I21" i="6"/>
  <c r="I21" i="20" s="1"/>
  <c r="I28" i="6"/>
  <c r="I28" i="20" s="1"/>
  <c r="I31" i="6"/>
  <c r="I31" i="20" s="1"/>
  <c r="I35" i="6"/>
  <c r="I35" i="20" s="1"/>
  <c r="I12" i="6"/>
  <c r="I12" i="20" s="1"/>
  <c r="I20" i="6"/>
  <c r="I20" i="20" s="1"/>
  <c r="I29" i="6"/>
  <c r="I29" i="20" s="1"/>
  <c r="I32" i="6"/>
  <c r="I32" i="20" s="1"/>
  <c r="I25" i="6"/>
  <c r="I25" i="20" s="1"/>
  <c r="I17" i="6"/>
  <c r="I17" i="20" s="1"/>
  <c r="I33" i="6"/>
  <c r="I33" i="20" s="1"/>
  <c r="H37" i="23"/>
  <c r="H40" i="26"/>
  <c r="H39" i="9"/>
  <c r="H40" i="6"/>
  <c r="I10" i="9"/>
  <c r="I14" i="9"/>
  <c r="I18" i="9"/>
  <c r="I22" i="9"/>
  <c r="I26" i="9"/>
  <c r="I30" i="9"/>
  <c r="I34" i="9"/>
  <c r="I13" i="9"/>
  <c r="I14" i="10" s="1"/>
  <c r="I17" i="9"/>
  <c r="I21" i="9"/>
  <c r="I25" i="9"/>
  <c r="I26" i="10" s="1"/>
  <c r="I29" i="9"/>
  <c r="I30" i="10" s="1"/>
  <c r="I33" i="9"/>
  <c r="I34" i="10" s="1"/>
  <c r="I12" i="9"/>
  <c r="I20" i="9"/>
  <c r="I28" i="9"/>
  <c r="I29" i="10" s="1"/>
  <c r="I19" i="9"/>
  <c r="I27" i="9"/>
  <c r="I16" i="9"/>
  <c r="I17" i="10" s="1"/>
  <c r="I24" i="9"/>
  <c r="I32" i="9"/>
  <c r="I23" i="9"/>
  <c r="I31" i="9"/>
  <c r="I11" i="9"/>
  <c r="I15" i="9"/>
  <c r="M27" i="44" l="1"/>
  <c r="I18" i="10"/>
  <c r="M30" i="44"/>
  <c r="M88" i="44" s="1"/>
  <c r="M24" i="44"/>
  <c r="M82" i="44" s="1"/>
  <c r="M22" i="44"/>
  <c r="M80" i="44" s="1"/>
  <c r="M14" i="44"/>
  <c r="M72" i="44" s="1"/>
  <c r="M25" i="44"/>
  <c r="M83" i="44" s="1"/>
  <c r="L119" i="22"/>
  <c r="M26" i="44"/>
  <c r="M84" i="44" s="1"/>
  <c r="L12" i="44"/>
  <c r="L121" i="22"/>
  <c r="M21" i="44"/>
  <c r="M79" i="44" s="1"/>
  <c r="M31" i="44"/>
  <c r="M89" i="44" s="1"/>
  <c r="M36" i="44"/>
  <c r="M94" i="44" s="1"/>
  <c r="M16" i="44"/>
  <c r="M74" i="44" s="1"/>
  <c r="M35" i="44"/>
  <c r="M93" i="44" s="1"/>
  <c r="L104" i="22"/>
  <c r="M15" i="44"/>
  <c r="M73" i="44" s="1"/>
  <c r="M28" i="44"/>
  <c r="M86" i="44" s="1"/>
  <c r="M20" i="44"/>
  <c r="M78" i="44" s="1"/>
  <c r="M23" i="44"/>
  <c r="M81" i="44" s="1"/>
  <c r="M17" i="44"/>
  <c r="M75" i="44" s="1"/>
  <c r="M18" i="44"/>
  <c r="M76" i="44" s="1"/>
  <c r="M13" i="44"/>
  <c r="M71" i="44" s="1"/>
  <c r="L106" i="22"/>
  <c r="L122" i="22"/>
  <c r="K71" i="22"/>
  <c r="M29" i="44"/>
  <c r="M87" i="44" s="1"/>
  <c r="M34" i="44"/>
  <c r="M92" i="44" s="1"/>
  <c r="M32" i="44"/>
  <c r="M90" i="44" s="1"/>
  <c r="M19" i="44"/>
  <c r="M77" i="44" s="1"/>
  <c r="M33" i="44"/>
  <c r="M91" i="44" s="1"/>
  <c r="K73" i="22"/>
  <c r="K82" i="22"/>
  <c r="K76" i="22"/>
  <c r="L114" i="22"/>
  <c r="K78" i="22"/>
  <c r="L109" i="22"/>
  <c r="L125" i="22"/>
  <c r="K95" i="22"/>
  <c r="K87" i="22"/>
  <c r="K91" i="22"/>
  <c r="K77" i="22"/>
  <c r="K83" i="22"/>
  <c r="K89" i="22"/>
  <c r="K85" i="22"/>
  <c r="K94" i="22"/>
  <c r="L102" i="22"/>
  <c r="K80" i="22"/>
  <c r="L110" i="22"/>
  <c r="K74" i="22"/>
  <c r="K79" i="22"/>
  <c r="L113" i="22"/>
  <c r="L111" i="22"/>
  <c r="K92" i="22"/>
  <c r="L124" i="22"/>
  <c r="L101" i="19"/>
  <c r="K75" i="22"/>
  <c r="L93" i="19"/>
  <c r="L100" i="19"/>
  <c r="L115" i="22"/>
  <c r="L82" i="19"/>
  <c r="L89" i="19"/>
  <c r="L87" i="19"/>
  <c r="L86" i="19"/>
  <c r="K81" i="22"/>
  <c r="L120" i="22"/>
  <c r="K53" i="22"/>
  <c r="K50" i="22"/>
  <c r="K59" i="22"/>
  <c r="L92" i="19"/>
  <c r="L103" i="22"/>
  <c r="K49" i="22"/>
  <c r="K44" i="22"/>
  <c r="K41" i="22"/>
  <c r="K55" i="22"/>
  <c r="L96" i="19"/>
  <c r="L123" i="22"/>
  <c r="K62" i="22"/>
  <c r="L107" i="22"/>
  <c r="L85" i="19"/>
  <c r="L98" i="19"/>
  <c r="L94" i="19"/>
  <c r="L81" i="19"/>
  <c r="L88" i="19"/>
  <c r="L95" i="19"/>
  <c r="L90" i="19"/>
  <c r="L91" i="19"/>
  <c r="L102" i="19"/>
  <c r="L79" i="19"/>
  <c r="L83" i="19"/>
  <c r="L97" i="19"/>
  <c r="L80" i="19"/>
  <c r="L84" i="19"/>
  <c r="L99" i="19"/>
  <c r="K57" i="22"/>
  <c r="K15" i="22"/>
  <c r="K18" i="22"/>
  <c r="L118" i="22"/>
  <c r="K51" i="22"/>
  <c r="K20" i="22"/>
  <c r="K13" i="22"/>
  <c r="K29" i="22"/>
  <c r="K46" i="22"/>
  <c r="K21" i="22"/>
  <c r="K11" i="22"/>
  <c r="K61" i="22"/>
  <c r="K31" i="22"/>
  <c r="K19" i="22"/>
  <c r="K26" i="22"/>
  <c r="K22" i="22"/>
  <c r="K52" i="22"/>
  <c r="K27" i="22"/>
  <c r="K54" i="22"/>
  <c r="K25" i="22"/>
  <c r="L108" i="22"/>
  <c r="K42" i="22"/>
  <c r="K30" i="22"/>
  <c r="K48" i="22"/>
  <c r="K35" i="22"/>
  <c r="K23" i="22"/>
  <c r="K32" i="22"/>
  <c r="L112" i="22"/>
  <c r="K24" i="22"/>
  <c r="K28" i="22"/>
  <c r="K47" i="22"/>
  <c r="K60" i="22"/>
  <c r="K58" i="22"/>
  <c r="K16" i="22"/>
  <c r="K34" i="22"/>
  <c r="K45" i="22"/>
  <c r="K56" i="22"/>
  <c r="K65" i="22"/>
  <c r="K33" i="22"/>
  <c r="K14" i="22"/>
  <c r="L117" i="22"/>
  <c r="L105" i="22"/>
  <c r="K63" i="22"/>
  <c r="K64" i="22"/>
  <c r="K17" i="22"/>
  <c r="L116" i="22"/>
  <c r="K43" i="22"/>
  <c r="K12" i="22"/>
  <c r="M85" i="44"/>
  <c r="I12" i="10"/>
  <c r="I25" i="10"/>
  <c r="I32" i="10"/>
  <c r="I35" i="10"/>
  <c r="I13" i="10"/>
  <c r="I15" i="10"/>
  <c r="I23" i="10"/>
  <c r="I24" i="10"/>
  <c r="I28" i="10"/>
  <c r="I20" i="10"/>
  <c r="I31" i="10"/>
  <c r="M70" i="44"/>
  <c r="N38" i="44"/>
  <c r="C20" i="61" s="1"/>
  <c r="K46" i="19"/>
  <c r="K12" i="19"/>
  <c r="K61" i="19"/>
  <c r="K27" i="19"/>
  <c r="K31" i="19"/>
  <c r="K65" i="19"/>
  <c r="K52" i="19"/>
  <c r="K18" i="19"/>
  <c r="K50" i="19"/>
  <c r="K16" i="19"/>
  <c r="K11" i="19"/>
  <c r="K45" i="19"/>
  <c r="K51" i="19"/>
  <c r="K17" i="19"/>
  <c r="K28" i="19"/>
  <c r="K62" i="19"/>
  <c r="K55" i="19"/>
  <c r="K21" i="19"/>
  <c r="K25" i="19"/>
  <c r="K59" i="19"/>
  <c r="K14" i="19"/>
  <c r="K48" i="19"/>
  <c r="K47" i="19"/>
  <c r="K13" i="19"/>
  <c r="K33" i="19"/>
  <c r="K67" i="19"/>
  <c r="K56" i="19"/>
  <c r="K22" i="19"/>
  <c r="K34" i="19"/>
  <c r="K68" i="19"/>
  <c r="K58" i="19"/>
  <c r="K24" i="19"/>
  <c r="K64" i="19"/>
  <c r="K30" i="19"/>
  <c r="K19" i="19"/>
  <c r="K53" i="19"/>
  <c r="K60" i="19"/>
  <c r="K26" i="19"/>
  <c r="K49" i="19"/>
  <c r="K15" i="19"/>
  <c r="K32" i="19"/>
  <c r="K66" i="19"/>
  <c r="K54" i="19"/>
  <c r="K20" i="19"/>
  <c r="K23" i="19"/>
  <c r="K57" i="19"/>
  <c r="K44" i="19"/>
  <c r="K78" i="19" s="1"/>
  <c r="K63" i="19"/>
  <c r="K29" i="19"/>
  <c r="I33" i="10"/>
  <c r="I11" i="10"/>
  <c r="I21" i="10"/>
  <c r="I19" i="10"/>
  <c r="I22" i="10"/>
  <c r="I16" i="10"/>
  <c r="I27" i="10"/>
  <c r="H16" i="23"/>
  <c r="H45" i="21" s="1"/>
  <c r="H17" i="23"/>
  <c r="H46" i="21" s="1"/>
  <c r="H19" i="23"/>
  <c r="H48" i="21" s="1"/>
  <c r="H21" i="23"/>
  <c r="H50" i="21" s="1"/>
  <c r="H14" i="23"/>
  <c r="H43" i="21" s="1"/>
  <c r="H26" i="23"/>
  <c r="H55" i="21" s="1"/>
  <c r="H28" i="23"/>
  <c r="H57" i="21" s="1"/>
  <c r="H30" i="23"/>
  <c r="H59" i="21" s="1"/>
  <c r="H32" i="23"/>
  <c r="H61" i="21" s="1"/>
  <c r="H34" i="23"/>
  <c r="H63" i="21" s="1"/>
  <c r="H15" i="23"/>
  <c r="H44" i="21" s="1"/>
  <c r="H20" i="23"/>
  <c r="H49" i="21" s="1"/>
  <c r="H13" i="23"/>
  <c r="H42" i="21" s="1"/>
  <c r="H12" i="23"/>
  <c r="H41" i="21" s="1"/>
  <c r="H18" i="23"/>
  <c r="H47" i="21" s="1"/>
  <c r="H22" i="23"/>
  <c r="H51" i="21" s="1"/>
  <c r="H23" i="23"/>
  <c r="H52" i="21" s="1"/>
  <c r="H25" i="23"/>
  <c r="H54" i="21" s="1"/>
  <c r="H27" i="23"/>
  <c r="H56" i="21" s="1"/>
  <c r="H29" i="23"/>
  <c r="H58" i="21" s="1"/>
  <c r="H31" i="23"/>
  <c r="H60" i="21" s="1"/>
  <c r="H33" i="23"/>
  <c r="H62" i="21" s="1"/>
  <c r="H35" i="23"/>
  <c r="H64" i="21" s="1"/>
  <c r="H24" i="23"/>
  <c r="H53" i="21" s="1"/>
  <c r="I33" i="21"/>
  <c r="I30" i="21"/>
  <c r="J90" i="22" s="1"/>
  <c r="I28" i="21"/>
  <c r="I21" i="21"/>
  <c r="I26" i="21"/>
  <c r="J86" i="22" s="1"/>
  <c r="I34" i="21"/>
  <c r="J94" i="22" s="1"/>
  <c r="I24" i="21"/>
  <c r="I14" i="21"/>
  <c r="J74" i="22" s="1"/>
  <c r="I16" i="21"/>
  <c r="I12" i="21"/>
  <c r="I32" i="21"/>
  <c r="I13" i="21"/>
  <c r="I25" i="21"/>
  <c r="I31" i="21"/>
  <c r="I15" i="21"/>
  <c r="I18" i="21"/>
  <c r="J78" i="22" s="1"/>
  <c r="I27" i="21"/>
  <c r="I23" i="21"/>
  <c r="I22" i="21"/>
  <c r="I17" i="21"/>
  <c r="J77" i="22" s="1"/>
  <c r="I11" i="21"/>
  <c r="I20" i="21"/>
  <c r="I29" i="21"/>
  <c r="J89" i="22" s="1"/>
  <c r="I35" i="21"/>
  <c r="I19" i="21"/>
  <c r="G40" i="26"/>
  <c r="G37" i="23"/>
  <c r="G39" i="9"/>
  <c r="G40" i="6"/>
  <c r="H14" i="26"/>
  <c r="H71" i="21" s="1"/>
  <c r="H18" i="26"/>
  <c r="H75" i="21" s="1"/>
  <c r="H22" i="26"/>
  <c r="H79" i="21" s="1"/>
  <c r="H26" i="26"/>
  <c r="H83" i="21" s="1"/>
  <c r="H30" i="26"/>
  <c r="H87" i="21" s="1"/>
  <c r="H34" i="26"/>
  <c r="H91" i="21" s="1"/>
  <c r="H17" i="26"/>
  <c r="H74" i="21" s="1"/>
  <c r="H20" i="26"/>
  <c r="H77" i="21" s="1"/>
  <c r="H23" i="26"/>
  <c r="H80" i="21" s="1"/>
  <c r="H33" i="26"/>
  <c r="H90" i="21" s="1"/>
  <c r="H11" i="26"/>
  <c r="H68" i="21" s="1"/>
  <c r="H12" i="26"/>
  <c r="H69" i="21" s="1"/>
  <c r="H24" i="26"/>
  <c r="H81" i="21" s="1"/>
  <c r="H28" i="26"/>
  <c r="H85" i="21" s="1"/>
  <c r="H32" i="26"/>
  <c r="H89" i="21" s="1"/>
  <c r="H15" i="26"/>
  <c r="H72" i="21" s="1"/>
  <c r="H13" i="26"/>
  <c r="H70" i="21" s="1"/>
  <c r="H19" i="26"/>
  <c r="H76" i="21" s="1"/>
  <c r="H21" i="26"/>
  <c r="H78" i="21" s="1"/>
  <c r="H25" i="26"/>
  <c r="H82" i="21" s="1"/>
  <c r="H29" i="26"/>
  <c r="H86" i="21" s="1"/>
  <c r="H27" i="26"/>
  <c r="H84" i="21" s="1"/>
  <c r="H16" i="26"/>
  <c r="H73" i="21" s="1"/>
  <c r="H35" i="26"/>
  <c r="H92" i="21" s="1"/>
  <c r="H31" i="26"/>
  <c r="H88" i="21" s="1"/>
  <c r="H14" i="6"/>
  <c r="H14" i="20" s="1"/>
  <c r="H18" i="6"/>
  <c r="H18" i="20" s="1"/>
  <c r="H22" i="6"/>
  <c r="H22" i="20" s="1"/>
  <c r="H13" i="6"/>
  <c r="H13" i="20" s="1"/>
  <c r="H17" i="6"/>
  <c r="H17" i="20" s="1"/>
  <c r="H21" i="6"/>
  <c r="H21" i="20" s="1"/>
  <c r="H25" i="6"/>
  <c r="H25" i="20" s="1"/>
  <c r="H29" i="6"/>
  <c r="H29" i="20" s="1"/>
  <c r="H33" i="6"/>
  <c r="H33" i="20" s="1"/>
  <c r="H15" i="6"/>
  <c r="H15" i="20" s="1"/>
  <c r="H23" i="6"/>
  <c r="H23" i="20" s="1"/>
  <c r="H28" i="6"/>
  <c r="H28" i="20" s="1"/>
  <c r="H31" i="6"/>
  <c r="H31" i="20" s="1"/>
  <c r="H34" i="6"/>
  <c r="H34" i="20" s="1"/>
  <c r="H12" i="6"/>
  <c r="H12" i="20" s="1"/>
  <c r="H20" i="6"/>
  <c r="H20" i="20" s="1"/>
  <c r="H32" i="6"/>
  <c r="H32" i="20" s="1"/>
  <c r="H35" i="6"/>
  <c r="H35" i="20" s="1"/>
  <c r="H11" i="6"/>
  <c r="H11" i="20" s="1"/>
  <c r="H19" i="6"/>
  <c r="H19" i="20" s="1"/>
  <c r="H26" i="6"/>
  <c r="H26" i="20" s="1"/>
  <c r="H27" i="6"/>
  <c r="H27" i="20" s="1"/>
  <c r="H24" i="6"/>
  <c r="H24" i="20" s="1"/>
  <c r="H30" i="6"/>
  <c r="H30" i="20" s="1"/>
  <c r="H16" i="6"/>
  <c r="H16" i="20" s="1"/>
  <c r="H11" i="23"/>
  <c r="H13" i="9"/>
  <c r="H17" i="9"/>
  <c r="H21" i="9"/>
  <c r="H25" i="9"/>
  <c r="H29" i="9"/>
  <c r="H33" i="9"/>
  <c r="H12" i="9"/>
  <c r="H16" i="9"/>
  <c r="H20" i="9"/>
  <c r="H24" i="9"/>
  <c r="H28" i="9"/>
  <c r="H32" i="9"/>
  <c r="H11" i="9"/>
  <c r="H15" i="9"/>
  <c r="H19" i="9"/>
  <c r="H27" i="9"/>
  <c r="H10" i="9"/>
  <c r="H11" i="10" s="1"/>
  <c r="H14" i="9"/>
  <c r="H18" i="9"/>
  <c r="H26" i="9"/>
  <c r="H34" i="9"/>
  <c r="H23" i="9"/>
  <c r="H31" i="9"/>
  <c r="H32" i="10" s="1"/>
  <c r="H22" i="9"/>
  <c r="H30" i="9"/>
  <c r="L15" i="44" l="1"/>
  <c r="J81" i="22"/>
  <c r="L17" i="44"/>
  <c r="L75" i="44" s="1"/>
  <c r="J84" i="22"/>
  <c r="J88" i="22"/>
  <c r="L22" i="44"/>
  <c r="L80" i="44" s="1"/>
  <c r="L30" i="44"/>
  <c r="L88" i="44" s="1"/>
  <c r="L25" i="44"/>
  <c r="L83" i="44" s="1"/>
  <c r="J79" i="22"/>
  <c r="L36" i="44"/>
  <c r="L94" i="44" s="1"/>
  <c r="L24" i="44"/>
  <c r="L82" i="44" s="1"/>
  <c r="L32" i="44"/>
  <c r="L90" i="44" s="1"/>
  <c r="K122" i="22"/>
  <c r="L13" i="44"/>
  <c r="L71" i="44" s="1"/>
  <c r="L35" i="44"/>
  <c r="L93" i="44" s="1"/>
  <c r="L18" i="44"/>
  <c r="L76" i="44" s="1"/>
  <c r="L14" i="44"/>
  <c r="L72" i="44" s="1"/>
  <c r="L31" i="44"/>
  <c r="L89" i="44" s="1"/>
  <c r="L29" i="44"/>
  <c r="L87" i="44" s="1"/>
  <c r="J72" i="22"/>
  <c r="L19" i="44"/>
  <c r="L77" i="44" s="1"/>
  <c r="L20" i="44"/>
  <c r="L78" i="44" s="1"/>
  <c r="L16" i="44"/>
  <c r="L74" i="44" s="1"/>
  <c r="K104" i="22"/>
  <c r="L21" i="44"/>
  <c r="L79" i="44" s="1"/>
  <c r="L34" i="44"/>
  <c r="L92" i="44" s="1"/>
  <c r="K101" i="22"/>
  <c r="K12" i="44" s="1"/>
  <c r="L33" i="44"/>
  <c r="L91" i="44" s="1"/>
  <c r="L28" i="44"/>
  <c r="L86" i="44" s="1"/>
  <c r="L26" i="44"/>
  <c r="L84" i="44" s="1"/>
  <c r="L23" i="44"/>
  <c r="L81" i="44" s="1"/>
  <c r="L27" i="44"/>
  <c r="L85" i="44" s="1"/>
  <c r="J85" i="22"/>
  <c r="J95" i="22"/>
  <c r="J73" i="22"/>
  <c r="J80" i="22"/>
  <c r="J83" i="22"/>
  <c r="J91" i="22"/>
  <c r="J71" i="22"/>
  <c r="J87" i="22"/>
  <c r="K109" i="22"/>
  <c r="K110" i="22"/>
  <c r="K107" i="22"/>
  <c r="K114" i="22"/>
  <c r="J82" i="22"/>
  <c r="J75" i="22"/>
  <c r="J92" i="22"/>
  <c r="K95" i="19"/>
  <c r="K102" i="22"/>
  <c r="K119" i="22"/>
  <c r="K94" i="19"/>
  <c r="K86" i="19"/>
  <c r="K88" i="19"/>
  <c r="J76" i="22"/>
  <c r="K98" i="19"/>
  <c r="K106" i="22"/>
  <c r="K113" i="22"/>
  <c r="K117" i="22"/>
  <c r="K111" i="22"/>
  <c r="K112" i="22"/>
  <c r="K115" i="22"/>
  <c r="J93" i="22"/>
  <c r="J49" i="22"/>
  <c r="J55" i="22"/>
  <c r="J61" i="22"/>
  <c r="J62" i="22"/>
  <c r="K124" i="22"/>
  <c r="K83" i="19"/>
  <c r="K92" i="19"/>
  <c r="K99" i="19"/>
  <c r="K90" i="19"/>
  <c r="K81" i="19"/>
  <c r="K97" i="19"/>
  <c r="K91" i="19"/>
  <c r="K100" i="19"/>
  <c r="K102" i="19"/>
  <c r="K101" i="19"/>
  <c r="K82" i="19"/>
  <c r="K96" i="19"/>
  <c r="K79" i="19"/>
  <c r="K87" i="19"/>
  <c r="K93" i="19"/>
  <c r="K89" i="19"/>
  <c r="K85" i="19"/>
  <c r="K84" i="19"/>
  <c r="K80" i="19"/>
  <c r="K123" i="22"/>
  <c r="J21" i="22"/>
  <c r="J47" i="22"/>
  <c r="J56" i="22"/>
  <c r="J24" i="22"/>
  <c r="J64" i="22"/>
  <c r="J11" i="22"/>
  <c r="J31" i="22"/>
  <c r="K105" i="22"/>
  <c r="J57" i="22"/>
  <c r="J15" i="22"/>
  <c r="J35" i="22"/>
  <c r="J41" i="22"/>
  <c r="J19" i="22"/>
  <c r="J12" i="22"/>
  <c r="K120" i="22"/>
  <c r="J59" i="22"/>
  <c r="J58" i="22"/>
  <c r="J28" i="22"/>
  <c r="K116" i="22"/>
  <c r="J60" i="22"/>
  <c r="J14" i="22"/>
  <c r="J33" i="22"/>
  <c r="J51" i="22"/>
  <c r="J18" i="22"/>
  <c r="J32" i="22"/>
  <c r="J44" i="22"/>
  <c r="J22" i="22"/>
  <c r="J25" i="22"/>
  <c r="K118" i="22"/>
  <c r="J50" i="22"/>
  <c r="J23" i="22"/>
  <c r="J20" i="22"/>
  <c r="J29" i="22"/>
  <c r="J48" i="22"/>
  <c r="J43" i="22"/>
  <c r="J30" i="22"/>
  <c r="J120" i="22" s="1"/>
  <c r="J54" i="22"/>
  <c r="J46" i="22"/>
  <c r="J34" i="22"/>
  <c r="J45" i="22"/>
  <c r="J63" i="22"/>
  <c r="J16" i="22"/>
  <c r="K125" i="22"/>
  <c r="J53" i="22"/>
  <c r="J26" i="22"/>
  <c r="J17" i="22"/>
  <c r="K121" i="22"/>
  <c r="J52" i="22"/>
  <c r="J42" i="22"/>
  <c r="J27" i="22"/>
  <c r="K103" i="22"/>
  <c r="K108" i="22"/>
  <c r="J65" i="22"/>
  <c r="J13" i="22"/>
  <c r="L73" i="44"/>
  <c r="L70" i="44"/>
  <c r="H17" i="10"/>
  <c r="H16" i="10"/>
  <c r="H33" i="10"/>
  <c r="H26" i="10"/>
  <c r="H28" i="10"/>
  <c r="H27" i="10"/>
  <c r="H31" i="10"/>
  <c r="H14" i="10"/>
  <c r="H29" i="10"/>
  <c r="H13" i="10"/>
  <c r="H12" i="10"/>
  <c r="H23" i="10"/>
  <c r="H22" i="10"/>
  <c r="M38" i="44"/>
  <c r="C19" i="61" s="1"/>
  <c r="H24" i="10"/>
  <c r="H25" i="10"/>
  <c r="J23" i="19"/>
  <c r="J57" i="19"/>
  <c r="J19" i="19"/>
  <c r="J53" i="19"/>
  <c r="J11" i="19"/>
  <c r="J45" i="19"/>
  <c r="J55" i="19"/>
  <c r="J21" i="19"/>
  <c r="J62" i="19"/>
  <c r="J28" i="19"/>
  <c r="J56" i="19"/>
  <c r="J22" i="19"/>
  <c r="J30" i="19"/>
  <c r="J64" i="19"/>
  <c r="J46" i="19"/>
  <c r="J12" i="19"/>
  <c r="J51" i="19"/>
  <c r="J17" i="19"/>
  <c r="J25" i="19"/>
  <c r="J59" i="19"/>
  <c r="J61" i="19"/>
  <c r="J27" i="19"/>
  <c r="J50" i="19"/>
  <c r="J16" i="19"/>
  <c r="J49" i="19"/>
  <c r="J15" i="19"/>
  <c r="J54" i="19"/>
  <c r="J20" i="19"/>
  <c r="J13" i="19"/>
  <c r="J47" i="19"/>
  <c r="J26" i="19"/>
  <c r="J60" i="19"/>
  <c r="J68" i="19"/>
  <c r="J34" i="19"/>
  <c r="J52" i="19"/>
  <c r="J18" i="19"/>
  <c r="J14" i="19"/>
  <c r="J48" i="19"/>
  <c r="J65" i="19"/>
  <c r="J31" i="19"/>
  <c r="J24" i="19"/>
  <c r="J58" i="19"/>
  <c r="J44" i="19"/>
  <c r="J78" i="19" s="1"/>
  <c r="J66" i="19"/>
  <c r="J32" i="19"/>
  <c r="J67" i="19"/>
  <c r="J33" i="19"/>
  <c r="J29" i="19"/>
  <c r="J63" i="19"/>
  <c r="H19" i="10"/>
  <c r="H20" i="10"/>
  <c r="H30" i="10"/>
  <c r="H15" i="10"/>
  <c r="H34" i="10"/>
  <c r="H18" i="10"/>
  <c r="H35" i="10"/>
  <c r="H21" i="10"/>
  <c r="G14" i="23"/>
  <c r="G43" i="21" s="1"/>
  <c r="G12" i="23"/>
  <c r="G41" i="21" s="1"/>
  <c r="G16" i="23"/>
  <c r="G45" i="21" s="1"/>
  <c r="G22" i="23"/>
  <c r="G51" i="21" s="1"/>
  <c r="G13" i="23"/>
  <c r="G42" i="21" s="1"/>
  <c r="G17" i="23"/>
  <c r="G46" i="21" s="1"/>
  <c r="G21" i="23"/>
  <c r="G50" i="21" s="1"/>
  <c r="G15" i="23"/>
  <c r="G44" i="21" s="1"/>
  <c r="G19" i="23"/>
  <c r="G48" i="21" s="1"/>
  <c r="G18" i="23"/>
  <c r="G47" i="21" s="1"/>
  <c r="G20" i="23"/>
  <c r="G49" i="21" s="1"/>
  <c r="G23" i="23"/>
  <c r="G52" i="21" s="1"/>
  <c r="G25" i="23"/>
  <c r="G54" i="21" s="1"/>
  <c r="G27" i="23"/>
  <c r="G56" i="21" s="1"/>
  <c r="G29" i="23"/>
  <c r="G58" i="21" s="1"/>
  <c r="G31" i="23"/>
  <c r="G60" i="21" s="1"/>
  <c r="G33" i="23"/>
  <c r="G62" i="21" s="1"/>
  <c r="G35" i="23"/>
  <c r="G64" i="21" s="1"/>
  <c r="G24" i="23"/>
  <c r="G53" i="21" s="1"/>
  <c r="G26" i="23"/>
  <c r="G55" i="21" s="1"/>
  <c r="G28" i="23"/>
  <c r="G57" i="21" s="1"/>
  <c r="G30" i="23"/>
  <c r="G59" i="21" s="1"/>
  <c r="G32" i="23"/>
  <c r="G61" i="21" s="1"/>
  <c r="G34" i="23"/>
  <c r="G63" i="21" s="1"/>
  <c r="H40" i="21"/>
  <c r="H11" i="21" s="1"/>
  <c r="I71" i="22" s="1"/>
  <c r="H28" i="21"/>
  <c r="H22" i="21"/>
  <c r="H31" i="21"/>
  <c r="H15" i="21"/>
  <c r="H23" i="21"/>
  <c r="H30" i="21"/>
  <c r="H26" i="21"/>
  <c r="H19" i="21"/>
  <c r="I79" i="22" s="1"/>
  <c r="H32" i="21"/>
  <c r="I92" i="22" s="1"/>
  <c r="H27" i="21"/>
  <c r="H17" i="21"/>
  <c r="H16" i="21"/>
  <c r="H20" i="21"/>
  <c r="H25" i="21"/>
  <c r="I85" i="22" s="1"/>
  <c r="H12" i="21"/>
  <c r="H24" i="21"/>
  <c r="H35" i="21"/>
  <c r="H21" i="21"/>
  <c r="H14" i="21"/>
  <c r="H29" i="21"/>
  <c r="H13" i="21"/>
  <c r="H33" i="21"/>
  <c r="H34" i="21"/>
  <c r="H18" i="21"/>
  <c r="F40" i="26"/>
  <c r="F37" i="23"/>
  <c r="F39" i="9"/>
  <c r="F40" i="6"/>
  <c r="G13" i="6"/>
  <c r="G13" i="20" s="1"/>
  <c r="G17" i="6"/>
  <c r="G17" i="20" s="1"/>
  <c r="G21" i="6"/>
  <c r="G21" i="20" s="1"/>
  <c r="G25" i="6"/>
  <c r="G25" i="20" s="1"/>
  <c r="G12" i="6"/>
  <c r="G12" i="20" s="1"/>
  <c r="G16" i="6"/>
  <c r="G16" i="20" s="1"/>
  <c r="G20" i="6"/>
  <c r="G20" i="20" s="1"/>
  <c r="G24" i="6"/>
  <c r="G24" i="20" s="1"/>
  <c r="G28" i="6"/>
  <c r="G28" i="20" s="1"/>
  <c r="G32" i="6"/>
  <c r="G32" i="20" s="1"/>
  <c r="G14" i="6"/>
  <c r="G14" i="20" s="1"/>
  <c r="G22" i="6"/>
  <c r="G22" i="20" s="1"/>
  <c r="G35" i="6"/>
  <c r="G35" i="20" s="1"/>
  <c r="G11" i="6"/>
  <c r="G11" i="20" s="1"/>
  <c r="G19" i="6"/>
  <c r="G19" i="20" s="1"/>
  <c r="G26" i="6"/>
  <c r="G26" i="20" s="1"/>
  <c r="G29" i="6"/>
  <c r="G29" i="20" s="1"/>
  <c r="G30" i="6"/>
  <c r="G30" i="20" s="1"/>
  <c r="G18" i="6"/>
  <c r="G18" i="20" s="1"/>
  <c r="G27" i="6"/>
  <c r="G27" i="20" s="1"/>
  <c r="G33" i="6"/>
  <c r="G33" i="20" s="1"/>
  <c r="G31" i="6"/>
  <c r="G31" i="20" s="1"/>
  <c r="G23" i="6"/>
  <c r="G23" i="20" s="1"/>
  <c r="G34" i="6"/>
  <c r="G34" i="20" s="1"/>
  <c r="G15" i="6"/>
  <c r="G15" i="20" s="1"/>
  <c r="G12" i="9"/>
  <c r="G16" i="9"/>
  <c r="G20" i="9"/>
  <c r="G24" i="9"/>
  <c r="G28" i="9"/>
  <c r="G32" i="9"/>
  <c r="G11" i="9"/>
  <c r="G15" i="9"/>
  <c r="G19" i="9"/>
  <c r="G23" i="9"/>
  <c r="G27" i="9"/>
  <c r="G31" i="9"/>
  <c r="G10" i="9"/>
  <c r="G11" i="10" s="1"/>
  <c r="G14" i="9"/>
  <c r="G18" i="9"/>
  <c r="G26" i="9"/>
  <c r="G34" i="9"/>
  <c r="G17" i="9"/>
  <c r="G25" i="9"/>
  <c r="G33" i="9"/>
  <c r="G22" i="9"/>
  <c r="G30" i="9"/>
  <c r="G13" i="9"/>
  <c r="G29" i="9"/>
  <c r="G21" i="9"/>
  <c r="G11" i="23"/>
  <c r="G40" i="21" s="1"/>
  <c r="G13" i="26"/>
  <c r="G70" i="21" s="1"/>
  <c r="G17" i="26"/>
  <c r="G74" i="21" s="1"/>
  <c r="G21" i="26"/>
  <c r="G78" i="21" s="1"/>
  <c r="G25" i="26"/>
  <c r="G82" i="21" s="1"/>
  <c r="G29" i="26"/>
  <c r="G86" i="21" s="1"/>
  <c r="G33" i="26"/>
  <c r="G90" i="21" s="1"/>
  <c r="G11" i="26"/>
  <c r="G68" i="21" s="1"/>
  <c r="G14" i="26"/>
  <c r="G71" i="21" s="1"/>
  <c r="G24" i="26"/>
  <c r="G81" i="21" s="1"/>
  <c r="G27" i="26"/>
  <c r="G84" i="21" s="1"/>
  <c r="G30" i="26"/>
  <c r="G87" i="21" s="1"/>
  <c r="G12" i="26"/>
  <c r="G69" i="21" s="1"/>
  <c r="G15" i="26"/>
  <c r="G72" i="21" s="1"/>
  <c r="G18" i="26"/>
  <c r="G75" i="21" s="1"/>
  <c r="G19" i="26"/>
  <c r="G76" i="21" s="1"/>
  <c r="G16" i="26"/>
  <c r="G73" i="21" s="1"/>
  <c r="G22" i="26"/>
  <c r="G79" i="21" s="1"/>
  <c r="G26" i="26"/>
  <c r="G83" i="21" s="1"/>
  <c r="G31" i="26"/>
  <c r="G88" i="21" s="1"/>
  <c r="G35" i="26"/>
  <c r="G92" i="21" s="1"/>
  <c r="G20" i="26"/>
  <c r="G77" i="21" s="1"/>
  <c r="G34" i="26"/>
  <c r="G91" i="21" s="1"/>
  <c r="G23" i="26"/>
  <c r="G80" i="21" s="1"/>
  <c r="G28" i="26"/>
  <c r="G85" i="21" s="1"/>
  <c r="G32" i="26"/>
  <c r="G89" i="21" s="1"/>
  <c r="I78" i="22" l="1"/>
  <c r="I84" i="22"/>
  <c r="K15" i="44"/>
  <c r="K73" i="44" s="1"/>
  <c r="G26" i="10"/>
  <c r="I90" i="22"/>
  <c r="I80" i="22"/>
  <c r="K18" i="44"/>
  <c r="K76" i="44" s="1"/>
  <c r="K30" i="44"/>
  <c r="K88" i="44" s="1"/>
  <c r="K13" i="44"/>
  <c r="K24" i="44"/>
  <c r="K82" i="44" s="1"/>
  <c r="K21" i="44"/>
  <c r="K79" i="44" s="1"/>
  <c r="K33" i="44"/>
  <c r="K91" i="44" s="1"/>
  <c r="J109" i="22"/>
  <c r="K26" i="44"/>
  <c r="K84" i="44" s="1"/>
  <c r="K25" i="44"/>
  <c r="K83" i="44" s="1"/>
  <c r="K20" i="44"/>
  <c r="K78" i="44" s="1"/>
  <c r="K23" i="44"/>
  <c r="K81" i="44" s="1"/>
  <c r="K35" i="44"/>
  <c r="K93" i="44" s="1"/>
  <c r="K31" i="44"/>
  <c r="K89" i="44" s="1"/>
  <c r="K32" i="44"/>
  <c r="K90" i="44" s="1"/>
  <c r="K29" i="44"/>
  <c r="K87" i="44" s="1"/>
  <c r="K19" i="44"/>
  <c r="K77" i="44" s="1"/>
  <c r="K36" i="44"/>
  <c r="K94" i="44" s="1"/>
  <c r="K28" i="44"/>
  <c r="K86" i="44" s="1"/>
  <c r="K34" i="44"/>
  <c r="K92" i="44" s="1"/>
  <c r="K17" i="44"/>
  <c r="K75" i="44" s="1"/>
  <c r="K22" i="44"/>
  <c r="K80" i="44" s="1"/>
  <c r="K14" i="44"/>
  <c r="K72" i="44" s="1"/>
  <c r="K27" i="44"/>
  <c r="K16" i="44"/>
  <c r="K74" i="44" s="1"/>
  <c r="J124" i="22"/>
  <c r="J117" i="22"/>
  <c r="K71" i="44"/>
  <c r="I93" i="22"/>
  <c r="J106" i="22"/>
  <c r="J116" i="22"/>
  <c r="J103" i="22"/>
  <c r="J119" i="22"/>
  <c r="J122" i="22"/>
  <c r="I73" i="22"/>
  <c r="I83" i="22"/>
  <c r="I88" i="22"/>
  <c r="J115" i="22"/>
  <c r="I89" i="22"/>
  <c r="J102" i="19"/>
  <c r="J83" i="19"/>
  <c r="J95" i="19"/>
  <c r="I76" i="22"/>
  <c r="I75" i="22"/>
  <c r="I81" i="22"/>
  <c r="I87" i="22"/>
  <c r="I82" i="22"/>
  <c r="I74" i="22"/>
  <c r="I72" i="22"/>
  <c r="I77" i="22"/>
  <c r="I86" i="22"/>
  <c r="I91" i="22"/>
  <c r="I95" i="22"/>
  <c r="I94" i="22"/>
  <c r="J121" i="22"/>
  <c r="J107" i="22"/>
  <c r="J100" i="19"/>
  <c r="J85" i="19"/>
  <c r="J96" i="19"/>
  <c r="J118" i="22"/>
  <c r="I57" i="22"/>
  <c r="I55" i="22"/>
  <c r="I53" i="22"/>
  <c r="I58" i="22"/>
  <c r="J110" i="22"/>
  <c r="I50" i="22"/>
  <c r="J94" i="19"/>
  <c r="J93" i="19"/>
  <c r="J87" i="19"/>
  <c r="J97" i="19"/>
  <c r="J31" i="44" s="1"/>
  <c r="J99" i="19"/>
  <c r="J86" i="19"/>
  <c r="J88" i="19"/>
  <c r="J84" i="19"/>
  <c r="J80" i="19"/>
  <c r="J90" i="19"/>
  <c r="J89" i="19"/>
  <c r="J101" i="19"/>
  <c r="J92" i="19"/>
  <c r="J82" i="19"/>
  <c r="J81" i="19"/>
  <c r="J98" i="19"/>
  <c r="J79" i="19"/>
  <c r="J91" i="19"/>
  <c r="I64" i="22"/>
  <c r="I56" i="22"/>
  <c r="I47" i="22"/>
  <c r="I12" i="22"/>
  <c r="I54" i="22"/>
  <c r="I29" i="22"/>
  <c r="I30" i="22"/>
  <c r="J108" i="22"/>
  <c r="I17" i="22"/>
  <c r="I26" i="22"/>
  <c r="I24" i="22"/>
  <c r="J114" i="22"/>
  <c r="I34" i="22"/>
  <c r="I61" i="22"/>
  <c r="J113" i="22"/>
  <c r="J112" i="22"/>
  <c r="I63" i="22"/>
  <c r="I28" i="22"/>
  <c r="I11" i="22"/>
  <c r="I42" i="22"/>
  <c r="I41" i="22"/>
  <c r="I33" i="22"/>
  <c r="I16" i="22"/>
  <c r="J125" i="22"/>
  <c r="I45" i="22"/>
  <c r="I18" i="22"/>
  <c r="I35" i="22"/>
  <c r="I60" i="22"/>
  <c r="I59" i="22"/>
  <c r="I49" i="22"/>
  <c r="I52" i="22"/>
  <c r="I20" i="22"/>
  <c r="J123" i="22"/>
  <c r="J102" i="22"/>
  <c r="I46" i="22"/>
  <c r="I31" i="22"/>
  <c r="J105" i="22"/>
  <c r="J101" i="22"/>
  <c r="J12" i="44" s="1"/>
  <c r="I21" i="22"/>
  <c r="I27" i="22"/>
  <c r="I48" i="22"/>
  <c r="I44" i="22"/>
  <c r="I62" i="22"/>
  <c r="I22" i="22"/>
  <c r="I65" i="22"/>
  <c r="I13" i="22"/>
  <c r="I19" i="22"/>
  <c r="J104" i="22"/>
  <c r="I43" i="22"/>
  <c r="I14" i="22"/>
  <c r="I32" i="22"/>
  <c r="I122" i="22" s="1"/>
  <c r="I23" i="22"/>
  <c r="J111" i="22"/>
  <c r="I51" i="22"/>
  <c r="I15" i="22"/>
  <c r="I25" i="22"/>
  <c r="K70" i="44"/>
  <c r="G28" i="10"/>
  <c r="G12" i="10"/>
  <c r="G35" i="10"/>
  <c r="G29" i="10"/>
  <c r="G13" i="10"/>
  <c r="L38" i="44"/>
  <c r="C18" i="61" s="1"/>
  <c r="G30" i="10"/>
  <c r="G32" i="10"/>
  <c r="G16" i="10"/>
  <c r="G15" i="10"/>
  <c r="G33" i="10"/>
  <c r="G22" i="10"/>
  <c r="G34" i="10"/>
  <c r="G27" i="10"/>
  <c r="G25" i="10"/>
  <c r="K85" i="44"/>
  <c r="I49" i="19"/>
  <c r="I15" i="19"/>
  <c r="I66" i="19"/>
  <c r="I32" i="19"/>
  <c r="I16" i="19"/>
  <c r="I50" i="19"/>
  <c r="I67" i="19"/>
  <c r="I33" i="19"/>
  <c r="I46" i="19"/>
  <c r="I12" i="19"/>
  <c r="I44" i="19"/>
  <c r="I78" i="19" s="1"/>
  <c r="I57" i="19"/>
  <c r="I23" i="19"/>
  <c r="I13" i="19"/>
  <c r="I47" i="19"/>
  <c r="I56" i="19"/>
  <c r="I22" i="19"/>
  <c r="I53" i="19"/>
  <c r="I19" i="19"/>
  <c r="I31" i="19"/>
  <c r="I65" i="19"/>
  <c r="I64" i="19"/>
  <c r="I30" i="19"/>
  <c r="I54" i="19"/>
  <c r="I20" i="19"/>
  <c r="I21" i="19"/>
  <c r="I55" i="19"/>
  <c r="I11" i="19"/>
  <c r="I45" i="19"/>
  <c r="I48" i="19"/>
  <c r="I14" i="19"/>
  <c r="I60" i="19"/>
  <c r="I26" i="19"/>
  <c r="I18" i="19"/>
  <c r="I52" i="19"/>
  <c r="I62" i="19"/>
  <c r="I28" i="19"/>
  <c r="I17" i="19"/>
  <c r="I51" i="19"/>
  <c r="I68" i="19"/>
  <c r="I34" i="19"/>
  <c r="I58" i="19"/>
  <c r="I24" i="19"/>
  <c r="I25" i="19"/>
  <c r="I59" i="19"/>
  <c r="I61" i="19"/>
  <c r="I27" i="19"/>
  <c r="I29" i="19"/>
  <c r="I63" i="19"/>
  <c r="G17" i="10"/>
  <c r="G14" i="10"/>
  <c r="G23" i="10"/>
  <c r="G20" i="10"/>
  <c r="G31" i="10"/>
  <c r="G19" i="10"/>
  <c r="G21" i="10"/>
  <c r="G18" i="10"/>
  <c r="G24" i="10"/>
  <c r="F23" i="23"/>
  <c r="F52" i="21" s="1"/>
  <c r="F17" i="23"/>
  <c r="F46" i="21" s="1"/>
  <c r="F19" i="23"/>
  <c r="F48" i="21" s="1"/>
  <c r="F21" i="23"/>
  <c r="F50" i="21" s="1"/>
  <c r="F15" i="23"/>
  <c r="F44" i="21" s="1"/>
  <c r="F33" i="23"/>
  <c r="F62" i="21" s="1"/>
  <c r="F14" i="23"/>
  <c r="F43" i="21" s="1"/>
  <c r="F16" i="23"/>
  <c r="F45" i="21" s="1"/>
  <c r="F13" i="23"/>
  <c r="F42" i="21" s="1"/>
  <c r="F27" i="23"/>
  <c r="F56" i="21" s="1"/>
  <c r="F31" i="23"/>
  <c r="F60" i="21" s="1"/>
  <c r="F25" i="23"/>
  <c r="F54" i="21" s="1"/>
  <c r="F29" i="23"/>
  <c r="F58" i="21" s="1"/>
  <c r="F18" i="23"/>
  <c r="F47" i="21" s="1"/>
  <c r="F24" i="23"/>
  <c r="F53" i="21" s="1"/>
  <c r="F26" i="23"/>
  <c r="F55" i="21" s="1"/>
  <c r="F28" i="23"/>
  <c r="F57" i="21" s="1"/>
  <c r="F30" i="23"/>
  <c r="F59" i="21" s="1"/>
  <c r="F32" i="23"/>
  <c r="F61" i="21" s="1"/>
  <c r="F34" i="23"/>
  <c r="F63" i="21" s="1"/>
  <c r="F12" i="23"/>
  <c r="F41" i="21" s="1"/>
  <c r="F20" i="23"/>
  <c r="F49" i="21" s="1"/>
  <c r="F35" i="23"/>
  <c r="F64" i="21" s="1"/>
  <c r="F22" i="23"/>
  <c r="F51" i="21" s="1"/>
  <c r="G23" i="21"/>
  <c r="G31" i="21"/>
  <c r="G30" i="21"/>
  <c r="G21" i="21"/>
  <c r="G34" i="21"/>
  <c r="G26" i="21"/>
  <c r="G33" i="21"/>
  <c r="G17" i="21"/>
  <c r="H77" i="22" s="1"/>
  <c r="G32" i="21"/>
  <c r="G20" i="21"/>
  <c r="G15" i="21"/>
  <c r="G12" i="21"/>
  <c r="G14" i="21"/>
  <c r="H74" i="22" s="1"/>
  <c r="G25" i="21"/>
  <c r="G18" i="21"/>
  <c r="H78" i="22" s="1"/>
  <c r="G27" i="21"/>
  <c r="G35" i="21"/>
  <c r="G22" i="21"/>
  <c r="G24" i="21"/>
  <c r="G29" i="21"/>
  <c r="G13" i="21"/>
  <c r="G19" i="21"/>
  <c r="G28" i="21"/>
  <c r="G16" i="21"/>
  <c r="G11" i="21"/>
  <c r="H71" i="22" s="1"/>
  <c r="E40" i="26"/>
  <c r="E37" i="23"/>
  <c r="E39" i="9"/>
  <c r="E27" i="9" s="1"/>
  <c r="E40" i="6"/>
  <c r="F12" i="6"/>
  <c r="F12" i="20" s="1"/>
  <c r="F16" i="6"/>
  <c r="F16" i="20" s="1"/>
  <c r="F20" i="6"/>
  <c r="F20" i="20" s="1"/>
  <c r="F24" i="6"/>
  <c r="F24" i="20" s="1"/>
  <c r="F11" i="6"/>
  <c r="F11" i="20" s="1"/>
  <c r="F15" i="6"/>
  <c r="F15" i="20" s="1"/>
  <c r="F19" i="6"/>
  <c r="F19" i="20" s="1"/>
  <c r="F23" i="6"/>
  <c r="F23" i="20" s="1"/>
  <c r="F27" i="6"/>
  <c r="F27" i="20" s="1"/>
  <c r="F31" i="6"/>
  <c r="F31" i="20" s="1"/>
  <c r="F35" i="6"/>
  <c r="F35" i="20" s="1"/>
  <c r="F13" i="6"/>
  <c r="F13" i="20" s="1"/>
  <c r="F21" i="6"/>
  <c r="F21" i="20" s="1"/>
  <c r="F26" i="6"/>
  <c r="F26" i="20" s="1"/>
  <c r="F29" i="6"/>
  <c r="F29" i="20" s="1"/>
  <c r="F32" i="6"/>
  <c r="F32" i="20" s="1"/>
  <c r="F18" i="6"/>
  <c r="F18" i="20" s="1"/>
  <c r="F30" i="6"/>
  <c r="F30" i="20" s="1"/>
  <c r="F33" i="6"/>
  <c r="F33" i="20" s="1"/>
  <c r="F34" i="6"/>
  <c r="F34" i="20" s="1"/>
  <c r="F17" i="6"/>
  <c r="F17" i="20" s="1"/>
  <c r="F25" i="6"/>
  <c r="F25" i="20" s="1"/>
  <c r="F14" i="6"/>
  <c r="F14" i="20" s="1"/>
  <c r="F28" i="6"/>
  <c r="F28" i="20" s="1"/>
  <c r="F22" i="6"/>
  <c r="F22" i="20" s="1"/>
  <c r="F11" i="9"/>
  <c r="F15" i="9"/>
  <c r="F19" i="9"/>
  <c r="F23" i="9"/>
  <c r="F27" i="9"/>
  <c r="F31" i="9"/>
  <c r="F10" i="9"/>
  <c r="F14" i="9"/>
  <c r="F18" i="9"/>
  <c r="F22" i="9"/>
  <c r="F26" i="9"/>
  <c r="F30" i="9"/>
  <c r="F34" i="9"/>
  <c r="F13" i="9"/>
  <c r="F12" i="9"/>
  <c r="F17" i="9"/>
  <c r="F18" i="10" s="1"/>
  <c r="F25" i="9"/>
  <c r="F26" i="10" s="1"/>
  <c r="F33" i="9"/>
  <c r="F16" i="9"/>
  <c r="F24" i="9"/>
  <c r="F32" i="9"/>
  <c r="F21" i="9"/>
  <c r="F29" i="9"/>
  <c r="F28" i="9"/>
  <c r="F20" i="9"/>
  <c r="F12" i="26"/>
  <c r="F69" i="21" s="1"/>
  <c r="F16" i="26"/>
  <c r="F73" i="21" s="1"/>
  <c r="F20" i="26"/>
  <c r="F77" i="21" s="1"/>
  <c r="F24" i="26"/>
  <c r="F81" i="21" s="1"/>
  <c r="F28" i="26"/>
  <c r="F85" i="21" s="1"/>
  <c r="F32" i="26"/>
  <c r="F89" i="21" s="1"/>
  <c r="F15" i="26"/>
  <c r="F72" i="21" s="1"/>
  <c r="F18" i="26"/>
  <c r="F75" i="21" s="1"/>
  <c r="F21" i="26"/>
  <c r="F78" i="21" s="1"/>
  <c r="F31" i="26"/>
  <c r="F88" i="21" s="1"/>
  <c r="F34" i="26"/>
  <c r="F91" i="21" s="1"/>
  <c r="F19" i="26"/>
  <c r="F76" i="21" s="1"/>
  <c r="F13" i="26"/>
  <c r="F70" i="21" s="1"/>
  <c r="F25" i="26"/>
  <c r="F82" i="21" s="1"/>
  <c r="F29" i="26"/>
  <c r="F86" i="21" s="1"/>
  <c r="F33" i="26"/>
  <c r="F90" i="21" s="1"/>
  <c r="F27" i="26"/>
  <c r="F84" i="21" s="1"/>
  <c r="F14" i="26"/>
  <c r="F71" i="21" s="1"/>
  <c r="F22" i="26"/>
  <c r="F79" i="21" s="1"/>
  <c r="F26" i="26"/>
  <c r="F83" i="21" s="1"/>
  <c r="F30" i="26"/>
  <c r="F87" i="21" s="1"/>
  <c r="F35" i="26"/>
  <c r="F92" i="21" s="1"/>
  <c r="F23" i="26"/>
  <c r="F80" i="21" s="1"/>
  <c r="F17" i="26"/>
  <c r="F74" i="21" s="1"/>
  <c r="F11" i="26"/>
  <c r="F68" i="21" s="1"/>
  <c r="F11" i="23"/>
  <c r="F40" i="21" s="1"/>
  <c r="H93" i="22" l="1"/>
  <c r="F14" i="10"/>
  <c r="H86" i="22"/>
  <c r="J14" i="44"/>
  <c r="J72" i="44" s="1"/>
  <c r="J32" i="44"/>
  <c r="J90" i="44" s="1"/>
  <c r="F13" i="10"/>
  <c r="J26" i="44"/>
  <c r="J84" i="44" s="1"/>
  <c r="J20" i="44"/>
  <c r="J78" i="44" s="1"/>
  <c r="J27" i="44"/>
  <c r="J85" i="44" s="1"/>
  <c r="J33" i="44"/>
  <c r="J91" i="44" s="1"/>
  <c r="J21" i="44"/>
  <c r="J79" i="44" s="1"/>
  <c r="J28" i="44"/>
  <c r="J86" i="44" s="1"/>
  <c r="J30" i="44"/>
  <c r="J18" i="44"/>
  <c r="J76" i="44" s="1"/>
  <c r="I124" i="22"/>
  <c r="J17" i="44"/>
  <c r="J75" i="44" s="1"/>
  <c r="I118" i="22"/>
  <c r="J35" i="44"/>
  <c r="J93" i="44" s="1"/>
  <c r="J13" i="44"/>
  <c r="J71" i="44" s="1"/>
  <c r="J36" i="44"/>
  <c r="J94" i="44" s="1"/>
  <c r="J19" i="44"/>
  <c r="J77" i="44" s="1"/>
  <c r="H76" i="22"/>
  <c r="J15" i="44"/>
  <c r="J73" i="44" s="1"/>
  <c r="J23" i="44"/>
  <c r="J81" i="44" s="1"/>
  <c r="J22" i="44"/>
  <c r="J80" i="44" s="1"/>
  <c r="J34" i="44"/>
  <c r="J92" i="44" s="1"/>
  <c r="J29" i="44"/>
  <c r="J87" i="44" s="1"/>
  <c r="J25" i="44"/>
  <c r="J83" i="44" s="1"/>
  <c r="J16" i="44"/>
  <c r="J74" i="44" s="1"/>
  <c r="J24" i="44"/>
  <c r="J82" i="44" s="1"/>
  <c r="H87" i="22"/>
  <c r="H81" i="22"/>
  <c r="H88" i="22"/>
  <c r="H75" i="22"/>
  <c r="H90" i="22"/>
  <c r="H82" i="22"/>
  <c r="H73" i="22"/>
  <c r="H95" i="22"/>
  <c r="H84" i="22"/>
  <c r="H85" i="22"/>
  <c r="H92" i="22"/>
  <c r="I115" i="22"/>
  <c r="I113" i="22"/>
  <c r="H89" i="22"/>
  <c r="H72" i="22"/>
  <c r="H79" i="22"/>
  <c r="I105" i="22"/>
  <c r="I85" i="19"/>
  <c r="I86" i="19"/>
  <c r="I89" i="19"/>
  <c r="I109" i="22"/>
  <c r="I117" i="22"/>
  <c r="I121" i="22"/>
  <c r="I107" i="22"/>
  <c r="I81" i="19"/>
  <c r="I100" i="19"/>
  <c r="H94" i="22"/>
  <c r="I101" i="19"/>
  <c r="I123" i="22"/>
  <c r="I110" i="22"/>
  <c r="I112" i="22"/>
  <c r="I80" i="19"/>
  <c r="I83" i="19"/>
  <c r="H50" i="22"/>
  <c r="H91" i="22"/>
  <c r="H51" i="22"/>
  <c r="H49" i="22"/>
  <c r="H44" i="22"/>
  <c r="H57" i="22"/>
  <c r="H45" i="22"/>
  <c r="I111" i="22"/>
  <c r="I102" i="19"/>
  <c r="I96" i="19"/>
  <c r="I94" i="19"/>
  <c r="I88" i="19"/>
  <c r="I90" i="19"/>
  <c r="I91" i="19"/>
  <c r="I95" i="19"/>
  <c r="I92" i="19"/>
  <c r="I82" i="19"/>
  <c r="I98" i="19"/>
  <c r="I87" i="19"/>
  <c r="I84" i="19"/>
  <c r="I97" i="19"/>
  <c r="I93" i="19"/>
  <c r="I79" i="19"/>
  <c r="I99" i="19"/>
  <c r="I33" i="44" s="1"/>
  <c r="H62" i="22"/>
  <c r="H12" i="22"/>
  <c r="H33" i="22"/>
  <c r="H32" i="22"/>
  <c r="I125" i="22"/>
  <c r="I106" i="22"/>
  <c r="I101" i="22"/>
  <c r="I12" i="44" s="1"/>
  <c r="H14" i="22"/>
  <c r="H54" i="22"/>
  <c r="H25" i="22"/>
  <c r="H27" i="22"/>
  <c r="H28" i="22"/>
  <c r="H15" i="22"/>
  <c r="H11" i="22"/>
  <c r="H60" i="22"/>
  <c r="I108" i="22"/>
  <c r="H19" i="22"/>
  <c r="I102" i="22"/>
  <c r="H56" i="22"/>
  <c r="H24" i="22"/>
  <c r="H34" i="22"/>
  <c r="H80" i="22"/>
  <c r="H53" i="22"/>
  <c r="H48" i="22"/>
  <c r="H35" i="22"/>
  <c r="H17" i="22"/>
  <c r="H31" i="22"/>
  <c r="H59" i="22"/>
  <c r="H65" i="22"/>
  <c r="H63" i="22"/>
  <c r="H21" i="22"/>
  <c r="H18" i="22"/>
  <c r="I114" i="22"/>
  <c r="I120" i="22"/>
  <c r="H61" i="22"/>
  <c r="H22" i="22"/>
  <c r="H83" i="22"/>
  <c r="I104" i="22"/>
  <c r="I103" i="22"/>
  <c r="H58" i="22"/>
  <c r="H55" i="22"/>
  <c r="H13" i="22"/>
  <c r="H29" i="22"/>
  <c r="H16" i="22"/>
  <c r="H46" i="22"/>
  <c r="H52" i="22"/>
  <c r="H30" i="22"/>
  <c r="H43" i="22"/>
  <c r="H20" i="22"/>
  <c r="H23" i="22"/>
  <c r="I116" i="22"/>
  <c r="I119" i="22"/>
  <c r="H47" i="22"/>
  <c r="H42" i="22"/>
  <c r="H64" i="22"/>
  <c r="H26" i="22"/>
  <c r="H41" i="22"/>
  <c r="J88" i="44"/>
  <c r="J70" i="44"/>
  <c r="F21" i="10"/>
  <c r="F17" i="10"/>
  <c r="F27" i="10"/>
  <c r="F11" i="10"/>
  <c r="F25" i="10"/>
  <c r="F31" i="10"/>
  <c r="F30" i="10"/>
  <c r="F16" i="10"/>
  <c r="F15" i="10"/>
  <c r="K38" i="44"/>
  <c r="C17" i="61" s="1"/>
  <c r="J89" i="44"/>
  <c r="G14" i="19"/>
  <c r="H14" i="19"/>
  <c r="G48" i="19"/>
  <c r="H48" i="19"/>
  <c r="H59" i="19"/>
  <c r="G59" i="19"/>
  <c r="H25" i="19"/>
  <c r="G25" i="19"/>
  <c r="G19" i="19"/>
  <c r="H53" i="19"/>
  <c r="G53" i="19"/>
  <c r="H19" i="19"/>
  <c r="H34" i="19"/>
  <c r="G34" i="19"/>
  <c r="G68" i="19"/>
  <c r="H68" i="19"/>
  <c r="G46" i="19"/>
  <c r="G12" i="19"/>
  <c r="H12" i="19"/>
  <c r="H46" i="19"/>
  <c r="G23" i="19"/>
  <c r="H57" i="19"/>
  <c r="G57" i="19"/>
  <c r="H23" i="19"/>
  <c r="H31" i="19"/>
  <c r="G65" i="19"/>
  <c r="G31" i="19"/>
  <c r="H65" i="19"/>
  <c r="G63" i="19"/>
  <c r="G29" i="19"/>
  <c r="H63" i="19"/>
  <c r="H29" i="19"/>
  <c r="H62" i="19"/>
  <c r="G62" i="19"/>
  <c r="G28" i="19"/>
  <c r="H28" i="19"/>
  <c r="H20" i="19"/>
  <c r="H54" i="19"/>
  <c r="G54" i="19"/>
  <c r="G20" i="19"/>
  <c r="G15" i="19"/>
  <c r="H49" i="19"/>
  <c r="H15" i="19"/>
  <c r="G49" i="19"/>
  <c r="H58" i="19"/>
  <c r="G58" i="19"/>
  <c r="H24" i="19"/>
  <c r="G24" i="19"/>
  <c r="G50" i="19"/>
  <c r="H16" i="19"/>
  <c r="G16" i="19"/>
  <c r="H50" i="19"/>
  <c r="G45" i="19"/>
  <c r="H11" i="19"/>
  <c r="G11" i="19"/>
  <c r="H45" i="19"/>
  <c r="H32" i="19"/>
  <c r="G66" i="19"/>
  <c r="G32" i="19"/>
  <c r="H66" i="19"/>
  <c r="H44" i="19"/>
  <c r="H78" i="19" s="1"/>
  <c r="G61" i="19"/>
  <c r="G27" i="19"/>
  <c r="H27" i="19"/>
  <c r="H61" i="19"/>
  <c r="H56" i="19"/>
  <c r="H22" i="19"/>
  <c r="G22" i="19"/>
  <c r="G56" i="19"/>
  <c r="G30" i="19"/>
  <c r="H30" i="19"/>
  <c r="G64" i="19"/>
  <c r="H64" i="19"/>
  <c r="H18" i="19"/>
  <c r="G18" i="19"/>
  <c r="G52" i="19"/>
  <c r="H52" i="19"/>
  <c r="G67" i="19"/>
  <c r="H33" i="19"/>
  <c r="H67" i="19"/>
  <c r="G33" i="19"/>
  <c r="H60" i="19"/>
  <c r="G60" i="19"/>
  <c r="G26" i="19"/>
  <c r="H26" i="19"/>
  <c r="G55" i="19"/>
  <c r="H55" i="19"/>
  <c r="H21" i="19"/>
  <c r="G21" i="19"/>
  <c r="H51" i="19"/>
  <c r="G17" i="19"/>
  <c r="H17" i="19"/>
  <c r="G51" i="19"/>
  <c r="H47" i="19"/>
  <c r="G13" i="19"/>
  <c r="H13" i="19"/>
  <c r="G47" i="19"/>
  <c r="F33" i="10"/>
  <c r="F35" i="10"/>
  <c r="F19" i="10"/>
  <c r="F29" i="10"/>
  <c r="F20" i="10"/>
  <c r="F34" i="10"/>
  <c r="F23" i="10"/>
  <c r="F24" i="10"/>
  <c r="F22" i="10"/>
  <c r="F32" i="10"/>
  <c r="F28" i="10"/>
  <c r="F12" i="10"/>
  <c r="E12" i="23"/>
  <c r="E41" i="21" s="1"/>
  <c r="E14" i="23"/>
  <c r="E43" i="21" s="1"/>
  <c r="E16" i="23"/>
  <c r="E45" i="21" s="1"/>
  <c r="E18" i="23"/>
  <c r="E47" i="21" s="1"/>
  <c r="E20" i="23"/>
  <c r="E49" i="21" s="1"/>
  <c r="E22" i="23"/>
  <c r="E51" i="21" s="1"/>
  <c r="E13" i="23"/>
  <c r="E42" i="21" s="1"/>
  <c r="E15" i="23"/>
  <c r="E44" i="21" s="1"/>
  <c r="E17" i="23"/>
  <c r="E46" i="21" s="1"/>
  <c r="E24" i="23"/>
  <c r="E53" i="21" s="1"/>
  <c r="E26" i="23"/>
  <c r="E55" i="21" s="1"/>
  <c r="E28" i="23"/>
  <c r="E57" i="21" s="1"/>
  <c r="E30" i="23"/>
  <c r="E59" i="21" s="1"/>
  <c r="E32" i="23"/>
  <c r="E61" i="21" s="1"/>
  <c r="E34" i="23"/>
  <c r="E63" i="21" s="1"/>
  <c r="E19" i="23"/>
  <c r="E48" i="21" s="1"/>
  <c r="E23" i="23"/>
  <c r="E52" i="21" s="1"/>
  <c r="E25" i="23"/>
  <c r="E54" i="21" s="1"/>
  <c r="E27" i="23"/>
  <c r="E56" i="21" s="1"/>
  <c r="E29" i="23"/>
  <c r="E58" i="21" s="1"/>
  <c r="E31" i="23"/>
  <c r="E60" i="21" s="1"/>
  <c r="E33" i="23"/>
  <c r="E62" i="21" s="1"/>
  <c r="E35" i="23"/>
  <c r="E64" i="21" s="1"/>
  <c r="E21" i="23"/>
  <c r="E50" i="21" s="1"/>
  <c r="F30" i="21"/>
  <c r="F11" i="21"/>
  <c r="F27" i="21"/>
  <c r="F13" i="21"/>
  <c r="F21" i="21"/>
  <c r="F32" i="21"/>
  <c r="G92" i="22" s="1"/>
  <c r="F16" i="21"/>
  <c r="F17" i="21"/>
  <c r="F26" i="21"/>
  <c r="G86" i="22" s="1"/>
  <c r="F33" i="21"/>
  <c r="F19" i="21"/>
  <c r="G79" i="22" s="1"/>
  <c r="F18" i="21"/>
  <c r="G78" i="22" s="1"/>
  <c r="F28" i="21"/>
  <c r="F12" i="21"/>
  <c r="F23" i="21"/>
  <c r="F22" i="21"/>
  <c r="F29" i="21"/>
  <c r="F34" i="21"/>
  <c r="G94" i="22" s="1"/>
  <c r="F15" i="21"/>
  <c r="F24" i="21"/>
  <c r="G84" i="22" s="1"/>
  <c r="F35" i="21"/>
  <c r="F14" i="21"/>
  <c r="G74" i="22" s="1"/>
  <c r="F25" i="21"/>
  <c r="F31" i="21"/>
  <c r="F20" i="21"/>
  <c r="G80" i="22" s="1"/>
  <c r="E11" i="6"/>
  <c r="E11" i="20" s="1"/>
  <c r="E15" i="6"/>
  <c r="E15" i="20" s="1"/>
  <c r="E19" i="6"/>
  <c r="E19" i="20" s="1"/>
  <c r="E23" i="6"/>
  <c r="E23" i="20" s="1"/>
  <c r="E14" i="6"/>
  <c r="E14" i="20" s="1"/>
  <c r="E18" i="6"/>
  <c r="E18" i="20" s="1"/>
  <c r="E22" i="6"/>
  <c r="E22" i="20" s="1"/>
  <c r="E26" i="6"/>
  <c r="E26" i="20" s="1"/>
  <c r="E30" i="6"/>
  <c r="E30" i="20" s="1"/>
  <c r="E34" i="6"/>
  <c r="E34" i="20" s="1"/>
  <c r="E12" i="6"/>
  <c r="E12" i="20" s="1"/>
  <c r="E20" i="6"/>
  <c r="E20" i="20" s="1"/>
  <c r="E33" i="6"/>
  <c r="E33" i="20" s="1"/>
  <c r="E17" i="6"/>
  <c r="E17" i="20" s="1"/>
  <c r="E25" i="6"/>
  <c r="E25" i="20" s="1"/>
  <c r="E27" i="6"/>
  <c r="E27" i="20" s="1"/>
  <c r="E16" i="6"/>
  <c r="E16" i="20" s="1"/>
  <c r="E24" i="6"/>
  <c r="E24" i="20" s="1"/>
  <c r="E28" i="6"/>
  <c r="E28" i="20" s="1"/>
  <c r="E31" i="6"/>
  <c r="E31" i="20" s="1"/>
  <c r="E21" i="6"/>
  <c r="E21" i="20" s="1"/>
  <c r="E29" i="6"/>
  <c r="E29" i="20" s="1"/>
  <c r="E13" i="6"/>
  <c r="E13" i="20" s="1"/>
  <c r="E32" i="6"/>
  <c r="E32" i="20" s="1"/>
  <c r="E35" i="6"/>
  <c r="E35" i="20" s="1"/>
  <c r="E10" i="9"/>
  <c r="E14" i="9"/>
  <c r="E18" i="9"/>
  <c r="E22" i="9"/>
  <c r="E26" i="9"/>
  <c r="E30" i="9"/>
  <c r="E34" i="9"/>
  <c r="E13" i="9"/>
  <c r="E17" i="9"/>
  <c r="E18" i="10" s="1"/>
  <c r="E21" i="9"/>
  <c r="E25" i="9"/>
  <c r="E29" i="9"/>
  <c r="E33" i="9"/>
  <c r="E34" i="10" s="1"/>
  <c r="E12" i="9"/>
  <c r="E16" i="9"/>
  <c r="E24" i="9"/>
  <c r="E32" i="9"/>
  <c r="E23" i="9"/>
  <c r="E31" i="9"/>
  <c r="E11" i="9"/>
  <c r="E15" i="9"/>
  <c r="E20" i="9"/>
  <c r="E28" i="9"/>
  <c r="E19" i="9"/>
  <c r="E11" i="26"/>
  <c r="E68" i="21" s="1"/>
  <c r="E15" i="26"/>
  <c r="E72" i="21" s="1"/>
  <c r="E19" i="26"/>
  <c r="E76" i="21" s="1"/>
  <c r="E23" i="26"/>
  <c r="E80" i="21" s="1"/>
  <c r="E27" i="26"/>
  <c r="E84" i="21" s="1"/>
  <c r="E31" i="26"/>
  <c r="E88" i="21" s="1"/>
  <c r="E35" i="26"/>
  <c r="E92" i="21" s="1"/>
  <c r="E12" i="26"/>
  <c r="E69" i="21" s="1"/>
  <c r="E22" i="26"/>
  <c r="E79" i="21" s="1"/>
  <c r="E25" i="26"/>
  <c r="E82" i="21" s="1"/>
  <c r="E28" i="26"/>
  <c r="E85" i="21" s="1"/>
  <c r="E13" i="26"/>
  <c r="E70" i="21" s="1"/>
  <c r="E16" i="26"/>
  <c r="E73" i="21" s="1"/>
  <c r="E14" i="26"/>
  <c r="E71" i="21" s="1"/>
  <c r="E20" i="26"/>
  <c r="E77" i="21" s="1"/>
  <c r="E21" i="26"/>
  <c r="E78" i="21" s="1"/>
  <c r="E26" i="26"/>
  <c r="E83" i="21" s="1"/>
  <c r="E30" i="26"/>
  <c r="E87" i="21" s="1"/>
  <c r="E34" i="26"/>
  <c r="E91" i="21" s="1"/>
  <c r="E17" i="26"/>
  <c r="E74" i="21" s="1"/>
  <c r="E32" i="26"/>
  <c r="E89" i="21" s="1"/>
  <c r="E33" i="26"/>
  <c r="E90" i="21" s="1"/>
  <c r="E18" i="26"/>
  <c r="E75" i="21" s="1"/>
  <c r="E24" i="26"/>
  <c r="E81" i="21" s="1"/>
  <c r="E29" i="26"/>
  <c r="E86" i="21" s="1"/>
  <c r="D40" i="26"/>
  <c r="D37" i="23"/>
  <c r="D40" i="6"/>
  <c r="D39" i="9"/>
  <c r="E11" i="23"/>
  <c r="G75" i="22" l="1"/>
  <c r="G85" i="22"/>
  <c r="G73" i="22"/>
  <c r="G81" i="22"/>
  <c r="I18" i="44"/>
  <c r="I76" i="44" s="1"/>
  <c r="G76" i="22"/>
  <c r="E30" i="10"/>
  <c r="I35" i="44"/>
  <c r="I93" i="44" s="1"/>
  <c r="E14" i="10"/>
  <c r="G71" i="22"/>
  <c r="G83" i="22"/>
  <c r="I28" i="44"/>
  <c r="I86" i="44" s="1"/>
  <c r="I29" i="44"/>
  <c r="I87" i="44" s="1"/>
  <c r="H108" i="22"/>
  <c r="I26" i="44"/>
  <c r="I84" i="44" s="1"/>
  <c r="I22" i="44"/>
  <c r="I80" i="44" s="1"/>
  <c r="I16" i="44"/>
  <c r="I74" i="44" s="1"/>
  <c r="I24" i="44"/>
  <c r="I82" i="44" s="1"/>
  <c r="I31" i="44"/>
  <c r="I89" i="44" s="1"/>
  <c r="I34" i="44"/>
  <c r="I92" i="44" s="1"/>
  <c r="I36" i="44"/>
  <c r="I94" i="44" s="1"/>
  <c r="I17" i="44"/>
  <c r="I75" i="44" s="1"/>
  <c r="I15" i="44"/>
  <c r="I73" i="44" s="1"/>
  <c r="I23" i="44"/>
  <c r="I81" i="44" s="1"/>
  <c r="I13" i="44"/>
  <c r="I71" i="44" s="1"/>
  <c r="I21" i="44"/>
  <c r="I79" i="44" s="1"/>
  <c r="I14" i="44"/>
  <c r="I72" i="44" s="1"/>
  <c r="I20" i="44"/>
  <c r="I78" i="44" s="1"/>
  <c r="I27" i="44"/>
  <c r="I85" i="44" s="1"/>
  <c r="I32" i="44"/>
  <c r="I90" i="44" s="1"/>
  <c r="I25" i="44"/>
  <c r="I83" i="44" s="1"/>
  <c r="I30" i="44"/>
  <c r="I88" i="44" s="1"/>
  <c r="I19" i="44"/>
  <c r="I77" i="44" s="1"/>
  <c r="G91" i="22"/>
  <c r="G77" i="22"/>
  <c r="G95" i="22"/>
  <c r="G93" i="22"/>
  <c r="G82" i="22"/>
  <c r="H94" i="19"/>
  <c r="G87" i="22"/>
  <c r="G72" i="22"/>
  <c r="H117" i="22"/>
  <c r="I91" i="44"/>
  <c r="H119" i="22"/>
  <c r="H111" i="22"/>
  <c r="H120" i="22"/>
  <c r="H105" i="22"/>
  <c r="H116" i="22"/>
  <c r="G89" i="22"/>
  <c r="G88" i="22"/>
  <c r="G90" i="22"/>
  <c r="H114" i="22"/>
  <c r="H113" i="22"/>
  <c r="H110" i="22"/>
  <c r="H109" i="22"/>
  <c r="H104" i="22"/>
  <c r="G89" i="19"/>
  <c r="G101" i="19"/>
  <c r="G60" i="22"/>
  <c r="H103" i="22"/>
  <c r="G52" i="22"/>
  <c r="G50" i="22"/>
  <c r="G42" i="22"/>
  <c r="G54" i="22"/>
  <c r="G59" i="22"/>
  <c r="H88" i="19"/>
  <c r="H81" i="19"/>
  <c r="H85" i="19"/>
  <c r="G92" i="19"/>
  <c r="G83" i="19"/>
  <c r="H99" i="19"/>
  <c r="H102" i="19"/>
  <c r="H82" i="19"/>
  <c r="G81" i="19"/>
  <c r="G85" i="19"/>
  <c r="H101" i="19"/>
  <c r="G86" i="19"/>
  <c r="H98" i="19"/>
  <c r="H90" i="19"/>
  <c r="G95" i="19"/>
  <c r="G100" i="19"/>
  <c r="G79" i="19"/>
  <c r="G84" i="19"/>
  <c r="H92" i="19"/>
  <c r="H83" i="19"/>
  <c r="G96" i="19"/>
  <c r="G99" i="19"/>
  <c r="H80" i="19"/>
  <c r="H93" i="19"/>
  <c r="H89" i="19"/>
  <c r="G94" i="19"/>
  <c r="G90" i="19"/>
  <c r="H95" i="19"/>
  <c r="G88" i="19"/>
  <c r="H96" i="19"/>
  <c r="H97" i="19"/>
  <c r="H91" i="19"/>
  <c r="H87" i="19"/>
  <c r="G93" i="19"/>
  <c r="H86" i="19"/>
  <c r="G98" i="19"/>
  <c r="H79" i="19"/>
  <c r="H84" i="19"/>
  <c r="G97" i="19"/>
  <c r="G80" i="19"/>
  <c r="G102" i="19"/>
  <c r="H100" i="19"/>
  <c r="G91" i="19"/>
  <c r="G87" i="19"/>
  <c r="G82" i="19"/>
  <c r="G24" i="22"/>
  <c r="G34" i="22"/>
  <c r="G18" i="22"/>
  <c r="H112" i="22"/>
  <c r="G53" i="22"/>
  <c r="G11" i="22"/>
  <c r="G16" i="22"/>
  <c r="H123" i="22"/>
  <c r="G47" i="22"/>
  <c r="G19" i="22"/>
  <c r="G14" i="22"/>
  <c r="G44" i="22"/>
  <c r="G23" i="22"/>
  <c r="G28" i="22"/>
  <c r="G22" i="22"/>
  <c r="H121" i="22"/>
  <c r="G51" i="22"/>
  <c r="G21" i="22"/>
  <c r="G26" i="22"/>
  <c r="H101" i="22"/>
  <c r="H12" i="44" s="1"/>
  <c r="G48" i="22"/>
  <c r="H115" i="22"/>
  <c r="H102" i="22"/>
  <c r="G62" i="22"/>
  <c r="G61" i="22"/>
  <c r="G35" i="22"/>
  <c r="G41" i="22"/>
  <c r="G49" i="22"/>
  <c r="G13" i="22"/>
  <c r="G31" i="22"/>
  <c r="H107" i="22"/>
  <c r="G65" i="22"/>
  <c r="G17" i="22"/>
  <c r="H124" i="22"/>
  <c r="G45" i="22"/>
  <c r="G15" i="22"/>
  <c r="G58" i="22"/>
  <c r="G63" i="22"/>
  <c r="G29" i="22"/>
  <c r="G30" i="22"/>
  <c r="H106" i="22"/>
  <c r="G46" i="22"/>
  <c r="G32" i="22"/>
  <c r="G27" i="22"/>
  <c r="G56" i="22"/>
  <c r="H125" i="22"/>
  <c r="G64" i="22"/>
  <c r="G12" i="22"/>
  <c r="H118" i="22"/>
  <c r="G57" i="22"/>
  <c r="G25" i="22"/>
  <c r="H122" i="22"/>
  <c r="G43" i="22"/>
  <c r="G55" i="22"/>
  <c r="G20" i="22"/>
  <c r="G33" i="22"/>
  <c r="I70" i="44"/>
  <c r="E23" i="10"/>
  <c r="E19" i="10"/>
  <c r="E17" i="10"/>
  <c r="E35" i="10"/>
  <c r="E29" i="10"/>
  <c r="E21" i="10"/>
  <c r="E24" i="10"/>
  <c r="E15" i="10"/>
  <c r="E16" i="10"/>
  <c r="E33" i="10"/>
  <c r="E11" i="10"/>
  <c r="J38" i="44"/>
  <c r="C16" i="61" s="1"/>
  <c r="G44" i="19"/>
  <c r="G78" i="19" s="1"/>
  <c r="E32" i="10"/>
  <c r="E26" i="10"/>
  <c r="E20" i="10"/>
  <c r="E27" i="10"/>
  <c r="E31" i="10"/>
  <c r="E13" i="10"/>
  <c r="E22" i="10"/>
  <c r="E28" i="10"/>
  <c r="E12" i="10"/>
  <c r="E25" i="10"/>
  <c r="D14" i="23"/>
  <c r="D43" i="21" s="1"/>
  <c r="D26" i="23"/>
  <c r="D55" i="21" s="1"/>
  <c r="D28" i="23"/>
  <c r="D57" i="21" s="1"/>
  <c r="D30" i="23"/>
  <c r="D59" i="21" s="1"/>
  <c r="D32" i="23"/>
  <c r="D61" i="21" s="1"/>
  <c r="D13" i="23"/>
  <c r="D42" i="21" s="1"/>
  <c r="D15" i="23"/>
  <c r="D44" i="21" s="1"/>
  <c r="D24" i="23"/>
  <c r="D53" i="21" s="1"/>
  <c r="D34" i="23"/>
  <c r="D63" i="21" s="1"/>
  <c r="D12" i="23"/>
  <c r="D41" i="21" s="1"/>
  <c r="D18" i="23"/>
  <c r="D47" i="21" s="1"/>
  <c r="D22" i="23"/>
  <c r="D51" i="21" s="1"/>
  <c r="D17" i="23"/>
  <c r="D46" i="21" s="1"/>
  <c r="D16" i="23"/>
  <c r="D45" i="21" s="1"/>
  <c r="D19" i="23"/>
  <c r="D48" i="21" s="1"/>
  <c r="D20" i="23"/>
  <c r="D49" i="21" s="1"/>
  <c r="D21" i="23"/>
  <c r="D50" i="21" s="1"/>
  <c r="D23" i="23"/>
  <c r="D52" i="21" s="1"/>
  <c r="D25" i="23"/>
  <c r="D54" i="21" s="1"/>
  <c r="D27" i="23"/>
  <c r="D56" i="21" s="1"/>
  <c r="D29" i="23"/>
  <c r="D58" i="21" s="1"/>
  <c r="D31" i="23"/>
  <c r="D60" i="21" s="1"/>
  <c r="D33" i="23"/>
  <c r="D62" i="21" s="1"/>
  <c r="D35" i="23"/>
  <c r="D64" i="21" s="1"/>
  <c r="E40" i="21"/>
  <c r="E11" i="21" s="1"/>
  <c r="E30" i="21"/>
  <c r="E18" i="21"/>
  <c r="F78" i="22" s="1"/>
  <c r="E17" i="21"/>
  <c r="E21" i="21"/>
  <c r="E13" i="21"/>
  <c r="E12" i="21"/>
  <c r="F72" i="22" s="1"/>
  <c r="E23" i="21"/>
  <c r="E33" i="21"/>
  <c r="E34" i="21"/>
  <c r="F94" i="22" s="1"/>
  <c r="E20" i="21"/>
  <c r="E28" i="21"/>
  <c r="E35" i="21"/>
  <c r="E19" i="21"/>
  <c r="E29" i="21"/>
  <c r="E14" i="21"/>
  <c r="F74" i="22" s="1"/>
  <c r="E25" i="21"/>
  <c r="E31" i="21"/>
  <c r="E15" i="21"/>
  <c r="E24" i="21"/>
  <c r="E32" i="21"/>
  <c r="E26" i="21"/>
  <c r="E16" i="21"/>
  <c r="E22" i="21"/>
  <c r="E27" i="21"/>
  <c r="D13" i="9"/>
  <c r="D17" i="9"/>
  <c r="D21" i="9"/>
  <c r="D25" i="9"/>
  <c r="D29" i="9"/>
  <c r="D33" i="9"/>
  <c r="D12" i="9"/>
  <c r="D16" i="9"/>
  <c r="D20" i="9"/>
  <c r="D24" i="9"/>
  <c r="D28" i="9"/>
  <c r="D32" i="9"/>
  <c r="D11" i="9"/>
  <c r="D15" i="9"/>
  <c r="D10" i="9"/>
  <c r="D14" i="9"/>
  <c r="D23" i="9"/>
  <c r="D31" i="9"/>
  <c r="D22" i="9"/>
  <c r="D30" i="9"/>
  <c r="D19" i="9"/>
  <c r="D27" i="9"/>
  <c r="D18" i="9"/>
  <c r="D34" i="9"/>
  <c r="D26" i="9"/>
  <c r="D14" i="6"/>
  <c r="D14" i="20" s="1"/>
  <c r="D18" i="6"/>
  <c r="D18" i="20" s="1"/>
  <c r="D22" i="6"/>
  <c r="D22" i="20" s="1"/>
  <c r="D13" i="6"/>
  <c r="D13" i="20" s="1"/>
  <c r="D17" i="6"/>
  <c r="D17" i="20" s="1"/>
  <c r="D21" i="6"/>
  <c r="D21" i="20" s="1"/>
  <c r="D25" i="6"/>
  <c r="D25" i="20" s="1"/>
  <c r="D29" i="6"/>
  <c r="D29" i="20" s="1"/>
  <c r="D33" i="6"/>
  <c r="D33" i="20" s="1"/>
  <c r="D11" i="6"/>
  <c r="D11" i="20" s="1"/>
  <c r="D19" i="6"/>
  <c r="D19" i="20" s="1"/>
  <c r="D27" i="6"/>
  <c r="D27" i="20" s="1"/>
  <c r="D30" i="6"/>
  <c r="D30" i="20" s="1"/>
  <c r="D16" i="6"/>
  <c r="D16" i="20" s="1"/>
  <c r="D24" i="6"/>
  <c r="D24" i="20" s="1"/>
  <c r="D28" i="6"/>
  <c r="D28" i="20" s="1"/>
  <c r="D31" i="6"/>
  <c r="D31" i="20" s="1"/>
  <c r="D34" i="6"/>
  <c r="D34" i="20" s="1"/>
  <c r="D32" i="6"/>
  <c r="D32" i="20" s="1"/>
  <c r="D15" i="6"/>
  <c r="D15" i="20" s="1"/>
  <c r="D23" i="6"/>
  <c r="D23" i="20" s="1"/>
  <c r="D35" i="6"/>
  <c r="D35" i="20" s="1"/>
  <c r="D20" i="6"/>
  <c r="D20" i="20" s="1"/>
  <c r="D12" i="6"/>
  <c r="D12" i="20" s="1"/>
  <c r="D26" i="6"/>
  <c r="D26" i="20" s="1"/>
  <c r="D14" i="26"/>
  <c r="D71" i="21" s="1"/>
  <c r="D18" i="26"/>
  <c r="D75" i="21" s="1"/>
  <c r="D22" i="26"/>
  <c r="D79" i="21" s="1"/>
  <c r="D26" i="26"/>
  <c r="D83" i="21" s="1"/>
  <c r="D30" i="26"/>
  <c r="D87" i="21" s="1"/>
  <c r="D34" i="26"/>
  <c r="D91" i="21" s="1"/>
  <c r="D13" i="26"/>
  <c r="D70" i="21" s="1"/>
  <c r="D16" i="26"/>
  <c r="D73" i="21" s="1"/>
  <c r="D19" i="26"/>
  <c r="D76" i="21" s="1"/>
  <c r="D29" i="26"/>
  <c r="D86" i="21" s="1"/>
  <c r="D32" i="26"/>
  <c r="D89" i="21" s="1"/>
  <c r="D35" i="26"/>
  <c r="D92" i="21" s="1"/>
  <c r="D17" i="26"/>
  <c r="D74" i="21" s="1"/>
  <c r="D20" i="26"/>
  <c r="D77" i="21" s="1"/>
  <c r="D33" i="26"/>
  <c r="D90" i="21" s="1"/>
  <c r="D15" i="26"/>
  <c r="D72" i="21" s="1"/>
  <c r="D23" i="26"/>
  <c r="D80" i="21" s="1"/>
  <c r="D27" i="26"/>
  <c r="D84" i="21" s="1"/>
  <c r="D31" i="26"/>
  <c r="D88" i="21" s="1"/>
  <c r="D11" i="26"/>
  <c r="D68" i="21" s="1"/>
  <c r="D24" i="26"/>
  <c r="D81" i="21" s="1"/>
  <c r="D28" i="26"/>
  <c r="D85" i="21" s="1"/>
  <c r="D12" i="26"/>
  <c r="D69" i="21" s="1"/>
  <c r="D21" i="26"/>
  <c r="D78" i="21" s="1"/>
  <c r="D25" i="26"/>
  <c r="D82" i="21" s="1"/>
  <c r="C37" i="23"/>
  <c r="C40" i="26"/>
  <c r="C40" i="6"/>
  <c r="D11" i="23"/>
  <c r="F81" i="22" l="1"/>
  <c r="F89" i="22"/>
  <c r="F26" i="22"/>
  <c r="F90" i="22"/>
  <c r="F85" i="22"/>
  <c r="F91" i="22"/>
  <c r="G113" i="22"/>
  <c r="G24" i="44" s="1"/>
  <c r="G82" i="44" s="1"/>
  <c r="F92" i="22"/>
  <c r="F95" i="22"/>
  <c r="H19" i="44"/>
  <c r="H77" i="44" s="1"/>
  <c r="H25" i="44"/>
  <c r="H83" i="44" s="1"/>
  <c r="H14" i="44"/>
  <c r="H72" i="44" s="1"/>
  <c r="H30" i="44"/>
  <c r="H88" i="44" s="1"/>
  <c r="F93" i="22"/>
  <c r="F83" i="22"/>
  <c r="F76" i="22"/>
  <c r="F19" i="22"/>
  <c r="H24" i="44"/>
  <c r="H82" i="44" s="1"/>
  <c r="G110" i="22"/>
  <c r="G21" i="44" s="1"/>
  <c r="G79" i="44" s="1"/>
  <c r="G107" i="22"/>
  <c r="G18" i="44" s="1"/>
  <c r="G76" i="44" s="1"/>
  <c r="H20" i="44"/>
  <c r="H78" i="44" s="1"/>
  <c r="H21" i="44"/>
  <c r="H79" i="44" s="1"/>
  <c r="H22" i="44"/>
  <c r="H80" i="44" s="1"/>
  <c r="H27" i="44"/>
  <c r="H85" i="44" s="1"/>
  <c r="H16" i="44"/>
  <c r="H74" i="44" s="1"/>
  <c r="H31" i="44"/>
  <c r="H89" i="44" s="1"/>
  <c r="G120" i="22"/>
  <c r="G31" i="44" s="1"/>
  <c r="G89" i="44" s="1"/>
  <c r="H15" i="44"/>
  <c r="H73" i="44" s="1"/>
  <c r="H26" i="44"/>
  <c r="H84" i="44" s="1"/>
  <c r="H35" i="44"/>
  <c r="H93" i="44" s="1"/>
  <c r="H36" i="44"/>
  <c r="H94" i="44" s="1"/>
  <c r="H28" i="44"/>
  <c r="H86" i="44" s="1"/>
  <c r="H34" i="44"/>
  <c r="H92" i="44" s="1"/>
  <c r="H18" i="44"/>
  <c r="H76" i="44" s="1"/>
  <c r="H33" i="44"/>
  <c r="H91" i="44" s="1"/>
  <c r="H13" i="44"/>
  <c r="H71" i="44" s="1"/>
  <c r="H23" i="44"/>
  <c r="H81" i="44" s="1"/>
  <c r="H32" i="44"/>
  <c r="H90" i="44" s="1"/>
  <c r="H29" i="44"/>
  <c r="H87" i="44" s="1"/>
  <c r="H17" i="44"/>
  <c r="H75" i="44" s="1"/>
  <c r="G102" i="22"/>
  <c r="G13" i="44" s="1"/>
  <c r="G71" i="44" s="1"/>
  <c r="F75" i="22"/>
  <c r="F82" i="22"/>
  <c r="F87" i="22"/>
  <c r="F71" i="22"/>
  <c r="F84" i="22"/>
  <c r="F88" i="22"/>
  <c r="F77" i="22"/>
  <c r="G114" i="22"/>
  <c r="G123" i="22"/>
  <c r="G122" i="22"/>
  <c r="G33" i="44" s="1"/>
  <c r="G119" i="22"/>
  <c r="G30" i="44" s="1"/>
  <c r="F80" i="22"/>
  <c r="G112" i="22"/>
  <c r="G23" i="44" s="1"/>
  <c r="F42" i="22"/>
  <c r="F61" i="22"/>
  <c r="F62" i="22"/>
  <c r="F46" i="22"/>
  <c r="G111" i="22"/>
  <c r="G22" i="44" s="1"/>
  <c r="F57" i="22"/>
  <c r="F45" i="22"/>
  <c r="F65" i="22"/>
  <c r="G117" i="22"/>
  <c r="G28" i="44" s="1"/>
  <c r="G105" i="22"/>
  <c r="G16" i="44" s="1"/>
  <c r="F55" i="22"/>
  <c r="G115" i="22"/>
  <c r="G26" i="44" s="1"/>
  <c r="F48" i="22"/>
  <c r="F54" i="22"/>
  <c r="F12" i="22"/>
  <c r="F21" i="22"/>
  <c r="G103" i="22"/>
  <c r="G14" i="44" s="1"/>
  <c r="F23" i="22"/>
  <c r="F31" i="22"/>
  <c r="F44" i="22"/>
  <c r="G116" i="22"/>
  <c r="G27" i="44" s="1"/>
  <c r="F33" i="22"/>
  <c r="G109" i="22"/>
  <c r="G20" i="44" s="1"/>
  <c r="G101" i="22"/>
  <c r="G12" i="44" s="1"/>
  <c r="G124" i="22"/>
  <c r="G35" i="44" s="1"/>
  <c r="F15" i="22"/>
  <c r="F24" i="22"/>
  <c r="F43" i="22"/>
  <c r="F56" i="22"/>
  <c r="F25" i="22"/>
  <c r="F63" i="22"/>
  <c r="F32" i="22"/>
  <c r="G125" i="22"/>
  <c r="G36" i="44" s="1"/>
  <c r="G118" i="22"/>
  <c r="G29" i="44" s="1"/>
  <c r="F11" i="22"/>
  <c r="F16" i="22"/>
  <c r="F49" i="22"/>
  <c r="F18" i="22"/>
  <c r="F29" i="22"/>
  <c r="F60" i="22"/>
  <c r="F28" i="22"/>
  <c r="F50" i="22"/>
  <c r="F20" i="22"/>
  <c r="F35" i="22"/>
  <c r="F14" i="22"/>
  <c r="F51" i="22"/>
  <c r="F53" i="22"/>
  <c r="F34" i="22"/>
  <c r="F86" i="22"/>
  <c r="F79" i="22"/>
  <c r="F73" i="22"/>
  <c r="F59" i="22"/>
  <c r="F22" i="22"/>
  <c r="F13" i="22"/>
  <c r="G121" i="22"/>
  <c r="G32" i="44" s="1"/>
  <c r="F41" i="22"/>
  <c r="F52" i="22"/>
  <c r="F27" i="22"/>
  <c r="F64" i="22"/>
  <c r="F30" i="22"/>
  <c r="G104" i="22"/>
  <c r="G15" i="44" s="1"/>
  <c r="G106" i="22"/>
  <c r="G17" i="44" s="1"/>
  <c r="G108" i="22"/>
  <c r="G19" i="44" s="1"/>
  <c r="F47" i="22"/>
  <c r="F58" i="22"/>
  <c r="F17" i="22"/>
  <c r="H70" i="44"/>
  <c r="D29" i="10"/>
  <c r="D13" i="10"/>
  <c r="I38" i="44"/>
  <c r="C15" i="61" s="1"/>
  <c r="F44" i="19"/>
  <c r="F78" i="19" s="1"/>
  <c r="D28" i="10"/>
  <c r="D19" i="10"/>
  <c r="D23" i="10"/>
  <c r="D11" i="10"/>
  <c r="D22" i="10"/>
  <c r="D32" i="10"/>
  <c r="D16" i="10"/>
  <c r="D25" i="10"/>
  <c r="D34" i="10"/>
  <c r="D18" i="10"/>
  <c r="D27" i="10"/>
  <c r="D20" i="10"/>
  <c r="D24" i="10"/>
  <c r="D12" i="10"/>
  <c r="D21" i="10"/>
  <c r="D30" i="10"/>
  <c r="D14" i="10"/>
  <c r="D35" i="10"/>
  <c r="D31" i="10"/>
  <c r="D15" i="10"/>
  <c r="D33" i="10"/>
  <c r="D17" i="10"/>
  <c r="D26" i="10"/>
  <c r="C16" i="23"/>
  <c r="C45" i="21" s="1"/>
  <c r="C18" i="23"/>
  <c r="C47" i="21" s="1"/>
  <c r="C20" i="23"/>
  <c r="C49" i="21" s="1"/>
  <c r="C12" i="23"/>
  <c r="C41" i="21" s="1"/>
  <c r="C15" i="23"/>
  <c r="C44" i="21" s="1"/>
  <c r="C19" i="23"/>
  <c r="C48" i="21" s="1"/>
  <c r="C22" i="23"/>
  <c r="C51" i="21" s="1"/>
  <c r="C14" i="23"/>
  <c r="C43" i="21" s="1"/>
  <c r="C23" i="23"/>
  <c r="C52" i="21" s="1"/>
  <c r="C25" i="23"/>
  <c r="C54" i="21" s="1"/>
  <c r="C27" i="23"/>
  <c r="C56" i="21" s="1"/>
  <c r="C29" i="23"/>
  <c r="C58" i="21" s="1"/>
  <c r="C31" i="23"/>
  <c r="C60" i="21" s="1"/>
  <c r="C33" i="23"/>
  <c r="C62" i="21" s="1"/>
  <c r="C35" i="23"/>
  <c r="C64" i="21" s="1"/>
  <c r="C24" i="23"/>
  <c r="C53" i="21" s="1"/>
  <c r="C26" i="23"/>
  <c r="C55" i="21" s="1"/>
  <c r="C28" i="23"/>
  <c r="C57" i="21" s="1"/>
  <c r="C30" i="23"/>
  <c r="C59" i="21" s="1"/>
  <c r="C32" i="23"/>
  <c r="C61" i="21" s="1"/>
  <c r="C34" i="23"/>
  <c r="C63" i="21" s="1"/>
  <c r="C13" i="23"/>
  <c r="C42" i="21" s="1"/>
  <c r="C17" i="23"/>
  <c r="C46" i="21" s="1"/>
  <c r="C21" i="23"/>
  <c r="C50" i="21" s="1"/>
  <c r="D40" i="21"/>
  <c r="D11" i="21" s="1"/>
  <c r="D30" i="21"/>
  <c r="D19" i="21"/>
  <c r="E79" i="22" s="1"/>
  <c r="D12" i="21"/>
  <c r="D15" i="21"/>
  <c r="E75" i="22" s="1"/>
  <c r="D35" i="21"/>
  <c r="D16" i="21"/>
  <c r="D26" i="21"/>
  <c r="E86" i="22" s="1"/>
  <c r="D28" i="21"/>
  <c r="D31" i="21"/>
  <c r="D33" i="21"/>
  <c r="D32" i="21"/>
  <c r="D13" i="21"/>
  <c r="D22" i="21"/>
  <c r="E82" i="22" s="1"/>
  <c r="D25" i="21"/>
  <c r="D24" i="21"/>
  <c r="D27" i="21"/>
  <c r="D20" i="21"/>
  <c r="D29" i="21"/>
  <c r="D34" i="21"/>
  <c r="D18" i="21"/>
  <c r="D21" i="21"/>
  <c r="D23" i="21"/>
  <c r="D17" i="21"/>
  <c r="D14" i="21"/>
  <c r="C13" i="6"/>
  <c r="C13" i="20" s="1"/>
  <c r="C17" i="6"/>
  <c r="C17" i="20" s="1"/>
  <c r="C21" i="6"/>
  <c r="C21" i="20" s="1"/>
  <c r="C25" i="6"/>
  <c r="C25" i="20" s="1"/>
  <c r="C12" i="6"/>
  <c r="C12" i="20" s="1"/>
  <c r="C16" i="6"/>
  <c r="C16" i="20" s="1"/>
  <c r="C20" i="6"/>
  <c r="C20" i="20" s="1"/>
  <c r="C24" i="6"/>
  <c r="C24" i="20" s="1"/>
  <c r="C28" i="6"/>
  <c r="C28" i="20" s="1"/>
  <c r="C32" i="6"/>
  <c r="C32" i="20" s="1"/>
  <c r="C18" i="6"/>
  <c r="C18" i="20" s="1"/>
  <c r="C31" i="6"/>
  <c r="C31" i="20" s="1"/>
  <c r="C34" i="6"/>
  <c r="C34" i="20" s="1"/>
  <c r="C15" i="6"/>
  <c r="C15" i="20" s="1"/>
  <c r="C23" i="6"/>
  <c r="C23" i="20" s="1"/>
  <c r="C35" i="6"/>
  <c r="C35" i="20" s="1"/>
  <c r="C14" i="6"/>
  <c r="C14" i="20" s="1"/>
  <c r="C22" i="6"/>
  <c r="C22" i="20" s="1"/>
  <c r="C26" i="6"/>
  <c r="C26" i="20" s="1"/>
  <c r="C29" i="6"/>
  <c r="C29" i="20" s="1"/>
  <c r="C30" i="6"/>
  <c r="C30" i="20" s="1"/>
  <c r="C33" i="6"/>
  <c r="C33" i="20" s="1"/>
  <c r="C19" i="6"/>
  <c r="C19" i="20" s="1"/>
  <c r="C11" i="6"/>
  <c r="C11" i="20" s="1"/>
  <c r="C27" i="6"/>
  <c r="C27" i="20" s="1"/>
  <c r="C13" i="26"/>
  <c r="C70" i="21" s="1"/>
  <c r="C17" i="26"/>
  <c r="C74" i="21" s="1"/>
  <c r="C21" i="26"/>
  <c r="C78" i="21" s="1"/>
  <c r="C25" i="26"/>
  <c r="C82" i="21" s="1"/>
  <c r="C29" i="26"/>
  <c r="C86" i="21" s="1"/>
  <c r="C33" i="26"/>
  <c r="C90" i="21" s="1"/>
  <c r="C20" i="26"/>
  <c r="C77" i="21" s="1"/>
  <c r="C23" i="26"/>
  <c r="C80" i="21" s="1"/>
  <c r="C26" i="26"/>
  <c r="C83" i="21" s="1"/>
  <c r="C11" i="26"/>
  <c r="C68" i="21" s="1"/>
  <c r="C14" i="26"/>
  <c r="C71" i="21" s="1"/>
  <c r="C15" i="26"/>
  <c r="C72" i="21" s="1"/>
  <c r="C22" i="26"/>
  <c r="C79" i="21" s="1"/>
  <c r="C27" i="26"/>
  <c r="C84" i="21" s="1"/>
  <c r="C31" i="26"/>
  <c r="C88" i="21" s="1"/>
  <c r="C35" i="26"/>
  <c r="C92" i="21" s="1"/>
  <c r="C18" i="26"/>
  <c r="C75" i="21" s="1"/>
  <c r="C16" i="26"/>
  <c r="C73" i="21" s="1"/>
  <c r="C24" i="26"/>
  <c r="C81" i="21" s="1"/>
  <c r="C28" i="26"/>
  <c r="C85" i="21" s="1"/>
  <c r="C32" i="26"/>
  <c r="C89" i="21" s="1"/>
  <c r="C12" i="26"/>
  <c r="C69" i="21" s="1"/>
  <c r="C19" i="26"/>
  <c r="C76" i="21" s="1"/>
  <c r="C30" i="26"/>
  <c r="C87" i="21" s="1"/>
  <c r="C34" i="26"/>
  <c r="C91" i="21" s="1"/>
  <c r="C12" i="9"/>
  <c r="C16" i="9"/>
  <c r="C20" i="9"/>
  <c r="C24" i="9"/>
  <c r="C28" i="9"/>
  <c r="C32" i="9"/>
  <c r="C11" i="9"/>
  <c r="C15" i="9"/>
  <c r="C19" i="9"/>
  <c r="C23" i="9"/>
  <c r="C27" i="9"/>
  <c r="C31" i="9"/>
  <c r="C10" i="9"/>
  <c r="C14" i="9"/>
  <c r="C22" i="9"/>
  <c r="C30" i="9"/>
  <c r="C21" i="9"/>
  <c r="C29" i="9"/>
  <c r="C13" i="9"/>
  <c r="C18" i="9"/>
  <c r="C26" i="9"/>
  <c r="C34" i="9"/>
  <c r="C17" i="9"/>
  <c r="C33" i="9"/>
  <c r="C25" i="9"/>
  <c r="F120" i="22" l="1"/>
  <c r="F31" i="44" s="1"/>
  <c r="F89" i="44" s="1"/>
  <c r="F125" i="22"/>
  <c r="F36" i="44" s="1"/>
  <c r="F106" i="22"/>
  <c r="F17" i="44" s="1"/>
  <c r="G34" i="44"/>
  <c r="G92" i="44" s="1"/>
  <c r="G25" i="44"/>
  <c r="G83" i="44" s="1"/>
  <c r="G91" i="44"/>
  <c r="E89" i="22"/>
  <c r="F117" i="22"/>
  <c r="F28" i="44" s="1"/>
  <c r="F86" i="44" s="1"/>
  <c r="E78" i="22"/>
  <c r="E73" i="22"/>
  <c r="E83" i="22"/>
  <c r="G87" i="44"/>
  <c r="G75" i="44"/>
  <c r="G90" i="44"/>
  <c r="G94" i="44"/>
  <c r="G93" i="44"/>
  <c r="G85" i="44"/>
  <c r="G72" i="44"/>
  <c r="G88" i="44"/>
  <c r="G73" i="44"/>
  <c r="G78" i="44"/>
  <c r="G74" i="44"/>
  <c r="G81" i="44"/>
  <c r="G80" i="44"/>
  <c r="G77" i="44"/>
  <c r="G86" i="44"/>
  <c r="G84" i="44"/>
  <c r="F115" i="22"/>
  <c r="F26" i="44" s="1"/>
  <c r="E94" i="22"/>
  <c r="E84" i="22"/>
  <c r="E85" i="22"/>
  <c r="E93" i="22"/>
  <c r="F104" i="22"/>
  <c r="F15" i="44" s="1"/>
  <c r="F108" i="22"/>
  <c r="F19" i="44" s="1"/>
  <c r="F102" i="22"/>
  <c r="F13" i="44" s="1"/>
  <c r="F105" i="22"/>
  <c r="F16" i="44" s="1"/>
  <c r="F107" i="22"/>
  <c r="F18" i="44" s="1"/>
  <c r="E87" i="22"/>
  <c r="E76" i="22"/>
  <c r="E81" i="22"/>
  <c r="E91" i="22"/>
  <c r="E77" i="22"/>
  <c r="E92" i="22"/>
  <c r="E74" i="22"/>
  <c r="E88" i="22"/>
  <c r="E80" i="22"/>
  <c r="F121" i="22"/>
  <c r="F32" i="44" s="1"/>
  <c r="E71" i="22"/>
  <c r="E62" i="22"/>
  <c r="F114" i="22"/>
  <c r="F25" i="44" s="1"/>
  <c r="F122" i="22"/>
  <c r="F33" i="44" s="1"/>
  <c r="E90" i="22"/>
  <c r="E50" i="22"/>
  <c r="E12" i="22"/>
  <c r="E56" i="22"/>
  <c r="E51" i="22"/>
  <c r="E46" i="22"/>
  <c r="F109" i="22"/>
  <c r="F20" i="44" s="1"/>
  <c r="F116" i="22"/>
  <c r="F27" i="44" s="1"/>
  <c r="E47" i="22"/>
  <c r="E65" i="22"/>
  <c r="E49" i="22"/>
  <c r="E95" i="22"/>
  <c r="E44" i="22"/>
  <c r="E64" i="22"/>
  <c r="E58" i="22"/>
  <c r="E13" i="22"/>
  <c r="E15" i="22"/>
  <c r="E31" i="22"/>
  <c r="E20" i="22"/>
  <c r="F118" i="22"/>
  <c r="F29" i="44" s="1"/>
  <c r="E14" i="22"/>
  <c r="E34" i="22"/>
  <c r="E11" i="22"/>
  <c r="E19" i="22"/>
  <c r="E60" i="22"/>
  <c r="E29" i="22"/>
  <c r="E26" i="22"/>
  <c r="F124" i="22"/>
  <c r="F35" i="44" s="1"/>
  <c r="E30" i="22"/>
  <c r="E32" i="22"/>
  <c r="E35" i="22"/>
  <c r="F111" i="22"/>
  <c r="F22" i="44" s="1"/>
  <c r="E52" i="22"/>
  <c r="E24" i="22"/>
  <c r="E72" i="22"/>
  <c r="F103" i="22"/>
  <c r="F14" i="44" s="1"/>
  <c r="E45" i="22"/>
  <c r="E27" i="22"/>
  <c r="E17" i="22"/>
  <c r="E18" i="22"/>
  <c r="F110" i="22"/>
  <c r="F21" i="44" s="1"/>
  <c r="E53" i="22"/>
  <c r="E61" i="22"/>
  <c r="E23" i="22"/>
  <c r="F119" i="22"/>
  <c r="F30" i="44" s="1"/>
  <c r="F101" i="22"/>
  <c r="F12" i="44" s="1"/>
  <c r="E63" i="22"/>
  <c r="E43" i="22"/>
  <c r="E54" i="22"/>
  <c r="E22" i="22"/>
  <c r="E48" i="22"/>
  <c r="F112" i="22"/>
  <c r="F23" i="44" s="1"/>
  <c r="E57" i="22"/>
  <c r="E28" i="22"/>
  <c r="E33" i="22"/>
  <c r="E16" i="22"/>
  <c r="E59" i="22"/>
  <c r="E42" i="22"/>
  <c r="E21" i="22"/>
  <c r="E55" i="22"/>
  <c r="F123" i="22"/>
  <c r="F34" i="44" s="1"/>
  <c r="F113" i="22"/>
  <c r="F24" i="44" s="1"/>
  <c r="E41" i="22"/>
  <c r="E25" i="22"/>
  <c r="C30" i="10"/>
  <c r="C19" i="10"/>
  <c r="C11" i="10"/>
  <c r="C29" i="10"/>
  <c r="G70" i="44"/>
  <c r="C32" i="10"/>
  <c r="C16" i="10"/>
  <c r="C34" i="10"/>
  <c r="C27" i="10"/>
  <c r="C13" i="10"/>
  <c r="C15" i="10"/>
  <c r="C17" i="10"/>
  <c r="C33" i="10"/>
  <c r="H38" i="44"/>
  <c r="C14" i="61" s="1"/>
  <c r="E56" i="19"/>
  <c r="E22" i="19"/>
  <c r="E20" i="19"/>
  <c r="E54" i="19"/>
  <c r="E58" i="19"/>
  <c r="E24" i="19"/>
  <c r="E13" i="19"/>
  <c r="E47" i="19"/>
  <c r="E23" i="19"/>
  <c r="E57" i="19"/>
  <c r="E45" i="19"/>
  <c r="E11" i="19"/>
  <c r="E21" i="19"/>
  <c r="E55" i="19"/>
  <c r="E61" i="19"/>
  <c r="E27" i="19"/>
  <c r="E25" i="19"/>
  <c r="E59" i="19"/>
  <c r="E65" i="19"/>
  <c r="E31" i="19"/>
  <c r="E68" i="19"/>
  <c r="E34" i="19"/>
  <c r="E60" i="19"/>
  <c r="E26" i="19"/>
  <c r="E16" i="19"/>
  <c r="E50" i="19"/>
  <c r="E66" i="19"/>
  <c r="E32" i="19"/>
  <c r="E48" i="19"/>
  <c r="E14" i="19"/>
  <c r="E29" i="19"/>
  <c r="E63" i="19"/>
  <c r="E12" i="19"/>
  <c r="E46" i="19"/>
  <c r="E52" i="19"/>
  <c r="E18" i="19"/>
  <c r="E67" i="19"/>
  <c r="E33" i="19"/>
  <c r="E51" i="19"/>
  <c r="E17" i="19"/>
  <c r="E49" i="19"/>
  <c r="E15" i="19"/>
  <c r="E30" i="19"/>
  <c r="E64" i="19"/>
  <c r="E19" i="19"/>
  <c r="E53" i="19"/>
  <c r="E28" i="19"/>
  <c r="E62" i="19"/>
  <c r="E44" i="19"/>
  <c r="E78" i="19" s="1"/>
  <c r="F75" i="44"/>
  <c r="F94" i="44"/>
  <c r="C31" i="10"/>
  <c r="C25" i="10"/>
  <c r="C35" i="10"/>
  <c r="C24" i="10"/>
  <c r="C22" i="10"/>
  <c r="C26" i="10"/>
  <c r="C18" i="10"/>
  <c r="C23" i="10"/>
  <c r="C21" i="10"/>
  <c r="C20" i="10"/>
  <c r="C14" i="10"/>
  <c r="C28" i="10"/>
  <c r="C12" i="10"/>
  <c r="C12" i="21"/>
  <c r="C16" i="21"/>
  <c r="C21" i="21"/>
  <c r="C18" i="21"/>
  <c r="C22" i="21"/>
  <c r="C17" i="21"/>
  <c r="D17" i="22" s="1"/>
  <c r="C40" i="21"/>
  <c r="C11" i="21" s="1"/>
  <c r="C30" i="21"/>
  <c r="C28" i="21"/>
  <c r="C35" i="21"/>
  <c r="C15" i="21"/>
  <c r="C13" i="21"/>
  <c r="C19" i="21"/>
  <c r="C23" i="21"/>
  <c r="C32" i="21"/>
  <c r="C34" i="21"/>
  <c r="C26" i="21"/>
  <c r="C33" i="21"/>
  <c r="C29" i="21"/>
  <c r="C24" i="21"/>
  <c r="C31" i="21"/>
  <c r="C14" i="21"/>
  <c r="D14" i="22" s="1"/>
  <c r="C25" i="21"/>
  <c r="C27" i="21"/>
  <c r="C20" i="21"/>
  <c r="E104" i="22" l="1"/>
  <c r="E120" i="22"/>
  <c r="D34" i="22"/>
  <c r="E116" i="22"/>
  <c r="C35" i="22"/>
  <c r="C20" i="22"/>
  <c r="E124" i="22"/>
  <c r="E115" i="22"/>
  <c r="D19" i="22"/>
  <c r="F82" i="44"/>
  <c r="F76" i="44"/>
  <c r="F73" i="44"/>
  <c r="F84" i="44"/>
  <c r="F92" i="44"/>
  <c r="F88" i="44"/>
  <c r="F79" i="44"/>
  <c r="F74" i="44"/>
  <c r="F81" i="44"/>
  <c r="F72" i="44"/>
  <c r="F80" i="44"/>
  <c r="F93" i="44"/>
  <c r="F87" i="44"/>
  <c r="F85" i="44"/>
  <c r="F91" i="44"/>
  <c r="F90" i="44"/>
  <c r="F71" i="44"/>
  <c r="F78" i="44"/>
  <c r="F83" i="44"/>
  <c r="F77" i="44"/>
  <c r="E123" i="22"/>
  <c r="C27" i="22"/>
  <c r="C24" i="22"/>
  <c r="D30" i="22"/>
  <c r="E85" i="19"/>
  <c r="E100" i="19"/>
  <c r="E94" i="19"/>
  <c r="E99" i="19"/>
  <c r="E95" i="19"/>
  <c r="E125" i="22"/>
  <c r="E110" i="22"/>
  <c r="E111" i="22"/>
  <c r="E107" i="22"/>
  <c r="E122" i="22"/>
  <c r="D13" i="22"/>
  <c r="C42" i="22"/>
  <c r="D25" i="22"/>
  <c r="D32" i="22"/>
  <c r="C52" i="22"/>
  <c r="C58" i="22"/>
  <c r="C18" i="22"/>
  <c r="E86" i="19"/>
  <c r="E87" i="19"/>
  <c r="E80" i="19"/>
  <c r="E93" i="19"/>
  <c r="E84" i="19"/>
  <c r="E91" i="19"/>
  <c r="E112" i="22"/>
  <c r="D51" i="22"/>
  <c r="C61" i="22"/>
  <c r="D46" i="22"/>
  <c r="E106" i="22"/>
  <c r="E89" i="19"/>
  <c r="E79" i="19"/>
  <c r="C31" i="22"/>
  <c r="D28" i="22"/>
  <c r="D22" i="22"/>
  <c r="C12" i="22"/>
  <c r="D56" i="22"/>
  <c r="D47" i="22"/>
  <c r="D64" i="22"/>
  <c r="E109" i="22"/>
  <c r="D41" i="22"/>
  <c r="E102" i="22"/>
  <c r="E118" i="22"/>
  <c r="D15" i="22"/>
  <c r="D23" i="22"/>
  <c r="D16" i="22"/>
  <c r="D44" i="22"/>
  <c r="D48" i="22"/>
  <c r="D63" i="22"/>
  <c r="D57" i="22"/>
  <c r="D60" i="22"/>
  <c r="E96" i="19"/>
  <c r="E98" i="19"/>
  <c r="E97" i="19"/>
  <c r="E81" i="19"/>
  <c r="E88" i="19"/>
  <c r="E83" i="19"/>
  <c r="E101" i="19"/>
  <c r="E82" i="19"/>
  <c r="E102" i="19"/>
  <c r="E92" i="19"/>
  <c r="E90" i="19"/>
  <c r="C53" i="22"/>
  <c r="C54" i="22"/>
  <c r="C45" i="22"/>
  <c r="C59" i="22"/>
  <c r="D20" i="22"/>
  <c r="C23" i="22"/>
  <c r="C19" i="22"/>
  <c r="C32" i="22"/>
  <c r="E114" i="22"/>
  <c r="E119" i="22"/>
  <c r="E103" i="22"/>
  <c r="D85" i="22"/>
  <c r="C85" i="22"/>
  <c r="C74" i="22"/>
  <c r="D74" i="22"/>
  <c r="C44" i="22"/>
  <c r="C65" i="22"/>
  <c r="C43" i="22"/>
  <c r="C46" i="22"/>
  <c r="D59" i="22"/>
  <c r="E113" i="22"/>
  <c r="E108" i="22"/>
  <c r="D24" i="22"/>
  <c r="E101" i="22"/>
  <c r="E12" i="44" s="1"/>
  <c r="C34" i="22"/>
  <c r="C30" i="22"/>
  <c r="C89" i="22"/>
  <c r="D89" i="22"/>
  <c r="C92" i="22"/>
  <c r="D92" i="22"/>
  <c r="D75" i="22"/>
  <c r="C75" i="22"/>
  <c r="C11" i="22"/>
  <c r="D71" i="22"/>
  <c r="C81" i="22"/>
  <c r="D81" i="22"/>
  <c r="D93" i="22"/>
  <c r="C93" i="22"/>
  <c r="D83" i="22"/>
  <c r="C83" i="22"/>
  <c r="C95" i="22"/>
  <c r="D95" i="22"/>
  <c r="D77" i="22"/>
  <c r="C77" i="22"/>
  <c r="C76" i="22"/>
  <c r="D76" i="22"/>
  <c r="C48" i="22"/>
  <c r="D80" i="22"/>
  <c r="C80" i="22"/>
  <c r="D91" i="22"/>
  <c r="C91" i="22"/>
  <c r="C86" i="22"/>
  <c r="D86" i="22"/>
  <c r="C79" i="22"/>
  <c r="D79" i="22"/>
  <c r="D88" i="22"/>
  <c r="C88" i="22"/>
  <c r="D82" i="22"/>
  <c r="C82" i="22"/>
  <c r="C72" i="22"/>
  <c r="D72" i="22"/>
  <c r="C50" i="22"/>
  <c r="C56" i="22"/>
  <c r="C55" i="22"/>
  <c r="C63" i="22"/>
  <c r="C57" i="22"/>
  <c r="C62" i="22"/>
  <c r="C49" i="22"/>
  <c r="D49" i="22"/>
  <c r="D42" i="22"/>
  <c r="C15" i="22"/>
  <c r="D43" i="22"/>
  <c r="D21" i="22"/>
  <c r="D26" i="22"/>
  <c r="C29" i="22"/>
  <c r="D33" i="22"/>
  <c r="D55" i="22"/>
  <c r="D45" i="22"/>
  <c r="D35" i="22"/>
  <c r="E121" i="22"/>
  <c r="D58" i="22"/>
  <c r="D54" i="22"/>
  <c r="D12" i="22"/>
  <c r="C17" i="22"/>
  <c r="C22" i="22"/>
  <c r="C87" i="22"/>
  <c r="D87" i="22"/>
  <c r="D84" i="22"/>
  <c r="C84" i="22"/>
  <c r="D94" i="22"/>
  <c r="C94" i="22"/>
  <c r="D73" i="22"/>
  <c r="C73" i="22"/>
  <c r="D90" i="22"/>
  <c r="C90" i="22"/>
  <c r="C78" i="22"/>
  <c r="D78" i="22"/>
  <c r="C51" i="22"/>
  <c r="C47" i="22"/>
  <c r="C64" i="22"/>
  <c r="C60" i="22"/>
  <c r="D62" i="22"/>
  <c r="D65" i="22"/>
  <c r="E117" i="22"/>
  <c r="D53" i="22"/>
  <c r="D61" i="22"/>
  <c r="C21" i="22"/>
  <c r="D18" i="22"/>
  <c r="C26" i="22"/>
  <c r="D29" i="22"/>
  <c r="C33" i="22"/>
  <c r="D50" i="22"/>
  <c r="C25" i="22"/>
  <c r="D31" i="22"/>
  <c r="D121" i="22" s="1"/>
  <c r="D11" i="22"/>
  <c r="E105" i="22"/>
  <c r="D52" i="22"/>
  <c r="C13" i="22"/>
  <c r="C28" i="22"/>
  <c r="C14" i="22"/>
  <c r="D27" i="22"/>
  <c r="C16" i="22"/>
  <c r="C41" i="22"/>
  <c r="C71" i="22"/>
  <c r="F70" i="44"/>
  <c r="G38" i="44"/>
  <c r="C13" i="61" s="1"/>
  <c r="D62" i="19"/>
  <c r="D28" i="19"/>
  <c r="D31" i="19"/>
  <c r="D65" i="19"/>
  <c r="D19" i="19"/>
  <c r="D53" i="19"/>
  <c r="D18" i="19"/>
  <c r="D52" i="19"/>
  <c r="D12" i="19"/>
  <c r="D46" i="19"/>
  <c r="D17" i="19"/>
  <c r="D51" i="19"/>
  <c r="D44" i="19"/>
  <c r="D78" i="19" s="1"/>
  <c r="D60" i="19"/>
  <c r="D26" i="19"/>
  <c r="D48" i="19"/>
  <c r="D14" i="19"/>
  <c r="D16" i="19"/>
  <c r="D50" i="19"/>
  <c r="D59" i="19"/>
  <c r="D25" i="19"/>
  <c r="D61" i="19"/>
  <c r="D27" i="19"/>
  <c r="D15" i="19"/>
  <c r="D49" i="19"/>
  <c r="D34" i="19"/>
  <c r="D68" i="19"/>
  <c r="D55" i="19"/>
  <c r="D21" i="19"/>
  <c r="D45" i="19"/>
  <c r="D11" i="19"/>
  <c r="D56" i="19"/>
  <c r="D22" i="19"/>
  <c r="D47" i="19"/>
  <c r="D13" i="19"/>
  <c r="D57" i="19"/>
  <c r="D23" i="19"/>
  <c r="D64" i="19"/>
  <c r="D30" i="19"/>
  <c r="D67" i="19"/>
  <c r="D33" i="19"/>
  <c r="D66" i="19"/>
  <c r="D32" i="19"/>
  <c r="D58" i="19"/>
  <c r="D24" i="19"/>
  <c r="D54" i="19"/>
  <c r="D20" i="19"/>
  <c r="D63" i="19"/>
  <c r="D29" i="19"/>
  <c r="E15" i="44" l="1"/>
  <c r="E26" i="44"/>
  <c r="E84" i="44" s="1"/>
  <c r="E35" i="44"/>
  <c r="E31" i="44"/>
  <c r="E27" i="44"/>
  <c r="E85" i="44" s="1"/>
  <c r="E22" i="44"/>
  <c r="E80" i="44" s="1"/>
  <c r="E18" i="44"/>
  <c r="E76" i="44" s="1"/>
  <c r="E23" i="44"/>
  <c r="E81" i="44" s="1"/>
  <c r="E17" i="44"/>
  <c r="E75" i="44" s="1"/>
  <c r="D122" i="22"/>
  <c r="E36" i="44"/>
  <c r="E94" i="44" s="1"/>
  <c r="E21" i="44"/>
  <c r="E79" i="44" s="1"/>
  <c r="E34" i="44"/>
  <c r="E92" i="44" s="1"/>
  <c r="E33" i="44"/>
  <c r="E91" i="44" s="1"/>
  <c r="E30" i="44"/>
  <c r="E88" i="44" s="1"/>
  <c r="E13" i="44"/>
  <c r="E71" i="44" s="1"/>
  <c r="E20" i="44"/>
  <c r="E78" i="44" s="1"/>
  <c r="E16" i="44"/>
  <c r="E74" i="44" s="1"/>
  <c r="E29" i="44"/>
  <c r="E87" i="44" s="1"/>
  <c r="E19" i="44"/>
  <c r="E77" i="44" s="1"/>
  <c r="E24" i="44"/>
  <c r="E82" i="44" s="1"/>
  <c r="E14" i="44"/>
  <c r="E72" i="44" s="1"/>
  <c r="E32" i="44"/>
  <c r="E90" i="44" s="1"/>
  <c r="E25" i="44"/>
  <c r="E83" i="44" s="1"/>
  <c r="E28" i="44"/>
  <c r="E86" i="44" s="1"/>
  <c r="D85" i="19"/>
  <c r="D86" i="19"/>
  <c r="D99" i="19"/>
  <c r="F38" i="44"/>
  <c r="C12" i="61" s="1"/>
  <c r="C102" i="22"/>
  <c r="D107" i="22"/>
  <c r="C115" i="22"/>
  <c r="D115" i="22"/>
  <c r="D111" i="22"/>
  <c r="D118" i="22"/>
  <c r="C106" i="22"/>
  <c r="D106" i="22"/>
  <c r="C118" i="22"/>
  <c r="C119" i="22"/>
  <c r="C105" i="22"/>
  <c r="D104" i="22"/>
  <c r="D119" i="22"/>
  <c r="D120" i="22"/>
  <c r="D124" i="22"/>
  <c r="C112" i="22"/>
  <c r="D112" i="22"/>
  <c r="D123" i="22"/>
  <c r="C104" i="22"/>
  <c r="D101" i="22"/>
  <c r="D12" i="44" s="1"/>
  <c r="C123" i="22"/>
  <c r="C111" i="22"/>
  <c r="C121" i="22"/>
  <c r="C107" i="22"/>
  <c r="C110" i="22"/>
  <c r="D88" i="19"/>
  <c r="D79" i="19"/>
  <c r="D95" i="19"/>
  <c r="D94" i="19"/>
  <c r="D102" i="22"/>
  <c r="D96" i="19"/>
  <c r="D105" i="22"/>
  <c r="C116" i="22"/>
  <c r="D109" i="22"/>
  <c r="D116" i="22"/>
  <c r="D117" i="22"/>
  <c r="D113" i="22"/>
  <c r="C125" i="22"/>
  <c r="D108" i="22"/>
  <c r="D103" i="22"/>
  <c r="C108" i="22"/>
  <c r="C117" i="22"/>
  <c r="C114" i="22"/>
  <c r="D97" i="19"/>
  <c r="D92" i="19"/>
  <c r="D101" i="19"/>
  <c r="D91" i="19"/>
  <c r="D90" i="19"/>
  <c r="D89" i="19"/>
  <c r="D93" i="19"/>
  <c r="D82" i="19"/>
  <c r="D100" i="19"/>
  <c r="D98" i="19"/>
  <c r="D32" i="44" s="1"/>
  <c r="D81" i="19"/>
  <c r="D102" i="19"/>
  <c r="D84" i="19"/>
  <c r="D80" i="19"/>
  <c r="D87" i="19"/>
  <c r="D83" i="19"/>
  <c r="C122" i="22"/>
  <c r="C101" i="22"/>
  <c r="D125" i="22"/>
  <c r="D114" i="22"/>
  <c r="C109" i="22"/>
  <c r="C103" i="22"/>
  <c r="C120" i="22"/>
  <c r="C113" i="22"/>
  <c r="C124" i="22"/>
  <c r="D110" i="22"/>
  <c r="E93" i="44"/>
  <c r="E89" i="44"/>
  <c r="E73" i="44"/>
  <c r="E70" i="44"/>
  <c r="C23" i="19"/>
  <c r="C57" i="19"/>
  <c r="C18" i="19"/>
  <c r="C52" i="19"/>
  <c r="C63" i="19"/>
  <c r="C29" i="19"/>
  <c r="C55" i="19"/>
  <c r="C21" i="19"/>
  <c r="C54" i="19"/>
  <c r="C20" i="19"/>
  <c r="C50" i="19"/>
  <c r="C16" i="19"/>
  <c r="C27" i="19"/>
  <c r="C61" i="19"/>
  <c r="C34" i="19"/>
  <c r="C68" i="19"/>
  <c r="C49" i="19"/>
  <c r="C15" i="19"/>
  <c r="C17" i="19"/>
  <c r="C51" i="19"/>
  <c r="C53" i="19"/>
  <c r="C19" i="19"/>
  <c r="C26" i="19"/>
  <c r="C60" i="19"/>
  <c r="C28" i="19"/>
  <c r="C62" i="19"/>
  <c r="C12" i="19"/>
  <c r="C46" i="19"/>
  <c r="C22" i="19"/>
  <c r="C56" i="19"/>
  <c r="C67" i="19"/>
  <c r="C33" i="19"/>
  <c r="C44" i="19"/>
  <c r="C78" i="19" s="1"/>
  <c r="C48" i="19"/>
  <c r="C14" i="19"/>
  <c r="C58" i="19"/>
  <c r="C24" i="19"/>
  <c r="C65" i="19"/>
  <c r="C31" i="19"/>
  <c r="C11" i="19"/>
  <c r="C45" i="19"/>
  <c r="C59" i="19"/>
  <c r="C25" i="19"/>
  <c r="C30" i="19"/>
  <c r="C64" i="19"/>
  <c r="C66" i="19"/>
  <c r="C32" i="19"/>
  <c r="C47" i="19"/>
  <c r="C13" i="19"/>
  <c r="D15" i="44" l="1"/>
  <c r="D73" i="44" s="1"/>
  <c r="D18" i="44"/>
  <c r="D76" i="44" s="1"/>
  <c r="D17" i="44"/>
  <c r="D75" i="44" s="1"/>
  <c r="D22" i="44"/>
  <c r="D80" i="44" s="1"/>
  <c r="D35" i="44"/>
  <c r="D93" i="44" s="1"/>
  <c r="C12" i="44"/>
  <c r="D34" i="44"/>
  <c r="D92" i="44" s="1"/>
  <c r="D33" i="44"/>
  <c r="D91" i="44" s="1"/>
  <c r="D27" i="44"/>
  <c r="D85" i="44" s="1"/>
  <c r="D24" i="44"/>
  <c r="D82" i="44" s="1"/>
  <c r="D26" i="44"/>
  <c r="D84" i="44" s="1"/>
  <c r="D31" i="44"/>
  <c r="D89" i="44" s="1"/>
  <c r="D29" i="44"/>
  <c r="D87" i="44" s="1"/>
  <c r="D36" i="44"/>
  <c r="D94" i="44" s="1"/>
  <c r="D16" i="44"/>
  <c r="D74" i="44" s="1"/>
  <c r="D25" i="44"/>
  <c r="D83" i="44" s="1"/>
  <c r="D30" i="44"/>
  <c r="D88" i="44" s="1"/>
  <c r="D13" i="44"/>
  <c r="D71" i="44" s="1"/>
  <c r="D20" i="44"/>
  <c r="D78" i="44" s="1"/>
  <c r="D21" i="44"/>
  <c r="D79" i="44" s="1"/>
  <c r="D19" i="44"/>
  <c r="D77" i="44" s="1"/>
  <c r="D14" i="44"/>
  <c r="D72" i="44" s="1"/>
  <c r="D23" i="44"/>
  <c r="D81" i="44" s="1"/>
  <c r="D28" i="44"/>
  <c r="D86" i="44" s="1"/>
  <c r="C87" i="19"/>
  <c r="C21" i="44" s="1"/>
  <c r="C97" i="19"/>
  <c r="C31" i="44" s="1"/>
  <c r="C83" i="19"/>
  <c r="C17" i="44" s="1"/>
  <c r="C88" i="19"/>
  <c r="C22" i="44" s="1"/>
  <c r="C86" i="19"/>
  <c r="C20" i="44" s="1"/>
  <c r="C98" i="19"/>
  <c r="C32" i="44" s="1"/>
  <c r="C79" i="19"/>
  <c r="C13" i="44" s="1"/>
  <c r="C101" i="19"/>
  <c r="C35" i="44" s="1"/>
  <c r="C84" i="19"/>
  <c r="C18" i="44" s="1"/>
  <c r="C89" i="19"/>
  <c r="C23" i="44" s="1"/>
  <c r="C100" i="19"/>
  <c r="C34" i="44" s="1"/>
  <c r="C93" i="19"/>
  <c r="C27" i="44" s="1"/>
  <c r="C99" i="19"/>
  <c r="C33" i="44" s="1"/>
  <c r="C82" i="19"/>
  <c r="C16" i="44" s="1"/>
  <c r="C80" i="19"/>
  <c r="C14" i="44" s="1"/>
  <c r="C94" i="19"/>
  <c r="C28" i="44" s="1"/>
  <c r="C85" i="19"/>
  <c r="C19" i="44" s="1"/>
  <c r="C102" i="19"/>
  <c r="C36" i="44" s="1"/>
  <c r="C81" i="19"/>
  <c r="C15" i="44" s="1"/>
  <c r="C92" i="19"/>
  <c r="C26" i="44" s="1"/>
  <c r="C90" i="19"/>
  <c r="C24" i="44" s="1"/>
  <c r="C96" i="19"/>
  <c r="C30" i="44" s="1"/>
  <c r="C95" i="19"/>
  <c r="C29" i="44" s="1"/>
  <c r="C91" i="19"/>
  <c r="C25" i="44" s="1"/>
  <c r="D70" i="44"/>
  <c r="D90" i="44"/>
  <c r="E38" i="44"/>
  <c r="C11" i="61" s="1"/>
  <c r="C88" i="44" l="1"/>
  <c r="C80" i="44"/>
  <c r="C90" i="44"/>
  <c r="C76" i="44"/>
  <c r="C89" i="44"/>
  <c r="C81" i="44"/>
  <c r="C77" i="44"/>
  <c r="C71" i="44"/>
  <c r="C75" i="44"/>
  <c r="C86" i="44"/>
  <c r="C78" i="44"/>
  <c r="C72" i="44"/>
  <c r="C70" i="44"/>
  <c r="C82" i="44"/>
  <c r="C85" i="44"/>
  <c r="C84" i="44"/>
  <c r="C79" i="44"/>
  <c r="C74" i="44"/>
  <c r="C94" i="44"/>
  <c r="C91" i="44"/>
  <c r="D38" i="44"/>
  <c r="C10" i="61" s="1"/>
  <c r="C83" i="44"/>
  <c r="C87" i="44"/>
  <c r="C93" i="44"/>
  <c r="C92" i="44"/>
  <c r="C73" i="44"/>
  <c r="C38" i="44" l="1"/>
  <c r="E8" i="44" s="1"/>
  <c r="C9" i="61" l="1"/>
  <c r="C29" i="61" s="1"/>
  <c r="D7" i="61" s="1"/>
  <c r="C15" i="41" s="1"/>
  <c r="C17" i="41" s="1"/>
  <c r="D529" i="62" s="1"/>
  <c r="D529" i="33" l="1"/>
  <c r="C35" i="41"/>
  <c r="C7" i="41" l="1"/>
  <c r="D528" i="33" l="1"/>
  <c r="D528"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tc={3DDAF92F-E776-41E5-8456-808FEF52C790}</author>
  </authors>
  <commentList>
    <comment ref="U68" authorId="0" shapeId="0" xr:uid="{3DDAF92F-E776-41E5-8456-808FEF52C790}">
      <text>
        <t>[Comentário encadeado]
Sua versão do Excel permite que você leia este comentário encadeado, no entanto, as edições serão removidas se o arquivo for aberto em uma versão mais recente do Excel. Saiba mais: https://go.microsoft.com/fwlink/?linkid=870924
Comentário:
    Valor Ajustado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tc={7EABEDF4-791B-4FD9-A47C-D756CF95F5E3}</author>
  </authors>
  <commentList>
    <comment ref="V11" authorId="0" shapeId="0" xr:uid="{7EABEDF4-791B-4FD9-A47C-D756CF95F5E3}">
      <text>
        <t>[Comentário encadeado]
Sua versão do Excel permite que você leia este comentário encadeado, no entanto, as edições serão removidas se o arquivo for aberto em uma versão mais recente do Excel. Saiba mais: https://go.microsoft.com/fwlink/?linkid=870924
Comentário:
    FONTE: 
"Índice Nacional de Preços ao Consumidor Amplo - IPCA"
https://www.ibge.gov.br/estatisticas/economicas/precos-e-custos/9256-indice-nacional-de-precos-ao-consumidor-amplo.html?edicao=20932&amp;t=series-historicas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tc={50F450E4-3D89-4A68-81C7-B9AC787FF4DE}</author>
  </authors>
  <commentList>
    <comment ref="C6" authorId="0" shapeId="0" xr:uid="{50F450E4-3D89-4A68-81C7-B9AC787FF4DE}">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http://www.adasa.df.gov.br/images/Produtos-PDSB/Produto_3/1_PDSB_DF_Tomo_III_Agua_Produto_3_FASE_B_0817_R2.pdf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<sst xmlns="http://schemas.openxmlformats.org/spreadsheetml/2006/main" count="8638" uniqueCount="308">
  <si>
    <t>Modelo de Cálculo da 3ª Revisão Tarifária Periódica CAESB</t>
  </si>
  <si>
    <t>Disclaimer</t>
  </si>
  <si>
    <r>
      <t xml:space="preserve">O Modelo foi preparado para o uso da </t>
    </r>
    <r>
      <rPr>
        <b/>
        <i/>
        <sz val="10"/>
        <rFont val="Arial"/>
        <family val="2"/>
      </rPr>
      <t xml:space="preserve">ADASA </t>
    </r>
    <r>
      <rPr>
        <sz val="10"/>
        <rFont val="Arial"/>
        <family val="2"/>
      </rPr>
      <t xml:space="preserve">e da </t>
    </r>
    <r>
      <rPr>
        <b/>
        <sz val="10"/>
        <rFont val="Arial"/>
        <family val="2"/>
      </rPr>
      <t>CAESB</t>
    </r>
    <r>
      <rPr>
        <sz val="10"/>
        <rFont val="Arial"/>
        <family val="2"/>
      </rPr>
      <t xml:space="preserve"> e demais interessados nas tarifas dos serviços públicos de abastecimento de água e esgotamento sanitário. Dessa forma, a </t>
    </r>
    <r>
      <rPr>
        <b/>
        <i/>
        <sz val="10"/>
        <rFont val="Arial"/>
        <family val="2"/>
      </rPr>
      <t>ADASA</t>
    </r>
    <r>
      <rPr>
        <sz val="10"/>
        <rFont val="Arial"/>
        <family val="2"/>
      </rPr>
      <t xml:space="preserve"> não assume nenhuma responsabilidade ou contingências por danos causados ou por eventual perda incorrida por qualquer parte envolvida, como resultado da circulação, publicação, reprodução ou uso deste documento com outra finalidade diferente do propósito da regulação tarifária, mais especificamente da 3ª Revisão Tarifária Periódica da CAESB, conforme estabelecido no Contrato de Concessão nº 001/2006-ADASA e nos normativos da ADASA.
Para evitar qualquer dúvida, se você recebeu ou teve acesso a esse Modelo para qualquer outro propósito que não o supracitado, ou não é um dos destinatários desse Modelo,  tanto a </t>
    </r>
    <r>
      <rPr>
        <b/>
        <i/>
        <sz val="10"/>
        <rFont val="Arial"/>
        <family val="2"/>
      </rPr>
      <t xml:space="preserve">ADASA </t>
    </r>
    <r>
      <rPr>
        <sz val="10"/>
        <rFont val="Arial"/>
        <family val="2"/>
      </rPr>
      <t>quanto seus servidores são isentos de responsabilidade sobre todo e qualquer eventual prejuízo decorrente do seu uso do Modelo.</t>
    </r>
  </si>
  <si>
    <t>Observação:</t>
  </si>
  <si>
    <t>A metodologia utilizada encontra-se nos módulos do Manual de Revisão Tarifária, aprovado pela Resolução Adasa n° 01, de 18 de fevereiro de 2021.</t>
  </si>
  <si>
    <t>Fator X (3ª RTP)</t>
  </si>
  <si>
    <t>Fator X</t>
  </si>
  <si>
    <t>Fator Xo</t>
  </si>
  <si>
    <t>. Variação da Eficiência Estática</t>
  </si>
  <si>
    <r>
      <t>.</t>
    </r>
    <r>
      <rPr>
        <sz val="14"/>
        <rFont val="Arial"/>
        <family val="2"/>
      </rPr>
      <t xml:space="preserve"> ∆</t>
    </r>
    <r>
      <rPr>
        <sz val="8"/>
        <rFont val="Arial"/>
        <family val="2"/>
      </rPr>
      <t>EE</t>
    </r>
  </si>
  <si>
    <t xml:space="preserve">. Variação da Eficiência Dinâmica </t>
  </si>
  <si>
    <r>
      <t>.</t>
    </r>
    <r>
      <rPr>
        <sz val="14"/>
        <rFont val="Arial"/>
        <family val="2"/>
      </rPr>
      <t xml:space="preserve"> ∆</t>
    </r>
    <r>
      <rPr>
        <sz val="8"/>
        <rFont val="Arial"/>
        <family val="2"/>
      </rPr>
      <t>ED</t>
    </r>
  </si>
  <si>
    <t>Total Fator Xo</t>
  </si>
  <si>
    <t>Fator Xq</t>
  </si>
  <si>
    <t xml:space="preserve">. Índice de Cobertura e Qualidade </t>
  </si>
  <si>
    <t>.ICQ</t>
  </si>
  <si>
    <t>Total Fator Xq</t>
  </si>
  <si>
    <t>Fator Xh</t>
  </si>
  <si>
    <t>. Índice de Perdas Aparentes</t>
  </si>
  <si>
    <r>
      <t>.</t>
    </r>
    <r>
      <rPr>
        <sz val="11"/>
        <rFont val="Arial"/>
        <family val="2"/>
      </rPr>
      <t>IP</t>
    </r>
    <r>
      <rPr>
        <sz val="8"/>
        <rFont val="Arial"/>
        <family val="2"/>
      </rPr>
      <t>A</t>
    </r>
  </si>
  <si>
    <t>. Índice de Perdas Reais</t>
  </si>
  <si>
    <r>
      <t>.</t>
    </r>
    <r>
      <rPr>
        <sz val="11"/>
        <rFont val="Arial"/>
        <family val="2"/>
      </rPr>
      <t>IP</t>
    </r>
    <r>
      <rPr>
        <sz val="8"/>
        <rFont val="Arial"/>
        <family val="2"/>
      </rPr>
      <t>R</t>
    </r>
  </si>
  <si>
    <t>Total Fator Xh</t>
  </si>
  <si>
    <t>Fator Xo =&gt;</t>
  </si>
  <si>
    <t>Companhia de Saneamento Ambiental do Distrito Federal - CAESB</t>
  </si>
  <si>
    <t>Reposicionamento Tarifário Periódico (3ª RTP)</t>
  </si>
  <si>
    <t>Variação da Eficiência Estática (2019)</t>
  </si>
  <si>
    <t>Variação da Eficiência Estática</t>
  </si>
  <si>
    <t>Análise Envoltória de Dados (DEA)</t>
  </si>
  <si>
    <t>QUARTIL</t>
  </si>
  <si>
    <t>Valor</t>
  </si>
  <si>
    <t>Eficiência</t>
  </si>
  <si>
    <t>Eficiência Média</t>
  </si>
  <si>
    <t>Empresa</t>
  </si>
  <si>
    <t>Especificação:</t>
  </si>
  <si>
    <t>CEDAE</t>
  </si>
  <si>
    <t>Modelo: Retorno variável de escala (VRS)</t>
  </si>
  <si>
    <t>SABESP</t>
  </si>
  <si>
    <t>Orientação: Minimização de Inputs</t>
  </si>
  <si>
    <t>SANEPAR</t>
  </si>
  <si>
    <t>CAESB</t>
  </si>
  <si>
    <t>COSANPA</t>
  </si>
  <si>
    <t>CESAN</t>
  </si>
  <si>
    <t>COPASA</t>
  </si>
  <si>
    <t>Separatriz</t>
  </si>
  <si>
    <t>CAGEPA</t>
  </si>
  <si>
    <t>Primeira</t>
  </si>
  <si>
    <t>EMBASA</t>
  </si>
  <si>
    <t>Segunda</t>
  </si>
  <si>
    <t>SANEATINS</t>
  </si>
  <si>
    <t>Terceira</t>
  </si>
  <si>
    <t>SANEAGO</t>
  </si>
  <si>
    <t>CASAL</t>
  </si>
  <si>
    <t>DESO</t>
  </si>
  <si>
    <t>CASAN</t>
  </si>
  <si>
    <t>SANESUL</t>
  </si>
  <si>
    <t>CORSAN</t>
  </si>
  <si>
    <t>COMPESA</t>
  </si>
  <si>
    <t>COSAMA</t>
  </si>
  <si>
    <t>CAER</t>
  </si>
  <si>
    <t>DEPASA</t>
  </si>
  <si>
    <t>CAEMA</t>
  </si>
  <si>
    <t>CAGECE</t>
  </si>
  <si>
    <t>CAESA</t>
  </si>
  <si>
    <t>COPANOR</t>
  </si>
  <si>
    <t>AGESPISA</t>
  </si>
  <si>
    <t>CAERN</t>
  </si>
  <si>
    <t>CAERD</t>
  </si>
  <si>
    <t>Insumos e Produtos</t>
  </si>
  <si>
    <t>Fonte: Sistema Nacional de Informações sobre Saneamento - SNIS (http://app4.mdr.gov.br/serieHistorica/)</t>
  </si>
  <si>
    <t>Ano de Referência</t>
  </si>
  <si>
    <t>Prestador</t>
  </si>
  <si>
    <t>Sigla do Prestador</t>
  </si>
  <si>
    <t>AG010 - Volume de água consumido</t>
  </si>
  <si>
    <t>ES006 - Volume de esgotos tratado</t>
  </si>
  <si>
    <t>FN010 - Despesa com pessoal próprio</t>
  </si>
  <si>
    <t>FN013 - Despesa com energia elétrica</t>
  </si>
  <si>
    <t>FN015 - Despesas de Exploração (DEX)</t>
  </si>
  <si>
    <t>FN026 - Quantidade total de empregados próprios</t>
  </si>
  <si>
    <t>Departamento Estadual de Pavimentação e Saneamento</t>
  </si>
  <si>
    <t>Companhia de Saneamento de Alagoas</t>
  </si>
  <si>
    <t>Companhia de Saneamento do Amazonas</t>
  </si>
  <si>
    <t>Companhia de Água e Esgoto do Amapá</t>
  </si>
  <si>
    <t>Empresa Baiana de Águas e Saneamento S.A.</t>
  </si>
  <si>
    <t>Companhia de Água e Esgoto do Ceará</t>
  </si>
  <si>
    <t>Companhia de Saneamento Ambiental do Distrito Federal</t>
  </si>
  <si>
    <t>Companhia Espírito-Santense de Saneamento</t>
  </si>
  <si>
    <t>Saneamento de Goiás S/A</t>
  </si>
  <si>
    <t>Companhia de Saneamento Ambiental do Maranhão</t>
  </si>
  <si>
    <t>Companhia de Saneamento de Minas Gerais</t>
  </si>
  <si>
    <t>Copasa Serviços de Saneamento Integrado do Norte e Nordeste de Minas Gerais S/A</t>
  </si>
  <si>
    <t>Empresa de Saneamento de Mato Grosso do Sul S/A</t>
  </si>
  <si>
    <t>Companhia de Saneamento do Pará</t>
  </si>
  <si>
    <t>Companhia de Águas e Esgotos da Paraíba</t>
  </si>
  <si>
    <t>Companhia Pernambucana de Saneamento</t>
  </si>
  <si>
    <t>Águas e Esgotos do Piauí S/A</t>
  </si>
  <si>
    <t>Companhia de Saneamento do Paraná</t>
  </si>
  <si>
    <t>Companhia Estadual de Águas e Esgotos</t>
  </si>
  <si>
    <t>Companhia de Águas e Esgotos do Rio Grande do Norte</t>
  </si>
  <si>
    <t>Companhia de Águas e Esgotos de Rondônia</t>
  </si>
  <si>
    <t>Companhia de Águas e Esgotos de Roraima</t>
  </si>
  <si>
    <t>Companhia Rio-Grandense de Saneamento</t>
  </si>
  <si>
    <t>Companhia Catarinense de Águas e Saneamento</t>
  </si>
  <si>
    <t>Companhia de Saneamento de Sergipe</t>
  </si>
  <si>
    <t>Companhia de Saneamento Básico do Estado de São Paulo</t>
  </si>
  <si>
    <t>Companhia de Saneamento do Tocantins</t>
  </si>
  <si>
    <t>Agência Tocantinense de Saneamento</t>
  </si>
  <si>
    <t>ATS</t>
  </si>
  <si>
    <t xml:space="preserve">Variação da Eficiência Dinâmica </t>
  </si>
  <si>
    <t>Variação da Eficiência Dinâmica</t>
  </si>
  <si>
    <t xml:space="preserve"> Ano</t>
  </si>
  <si>
    <t xml:space="preserve">Média anual da PTF ponderada pelos volumes Faturados de Água e Esgoto somados </t>
  </si>
  <si>
    <t>Média</t>
  </si>
  <si>
    <t>Produtividade Total dos Fatores</t>
  </si>
  <si>
    <t>Média PTF Ponderado</t>
  </si>
  <si>
    <t>PTF - Ano</t>
  </si>
  <si>
    <t>Ano</t>
  </si>
  <si>
    <t>Média Ponderada</t>
  </si>
  <si>
    <t>Volume Faturado de Água e Esgoto</t>
  </si>
  <si>
    <t>Volumes Faturados de Água e Esgoto utilizados para ponderação</t>
  </si>
  <si>
    <t>Produtividade Total dos Fatores - Outputs</t>
  </si>
  <si>
    <t>Água</t>
  </si>
  <si>
    <t>AGEPISA</t>
  </si>
  <si>
    <t>Esgoto</t>
  </si>
  <si>
    <t>TOTAL - OUTPUT</t>
  </si>
  <si>
    <t>Produtividade Total dos Fatores - Inputs</t>
  </si>
  <si>
    <t>Pessoal</t>
  </si>
  <si>
    <t>Outros Gastos</t>
  </si>
  <si>
    <t>CAPEX</t>
  </si>
  <si>
    <t>TOTAL - INPUT</t>
  </si>
  <si>
    <t>Preço Água</t>
  </si>
  <si>
    <r>
      <t>Preço Água (R$/m</t>
    </r>
    <r>
      <rPr>
        <b/>
        <vertAlign val="superscript"/>
        <sz val="11"/>
        <rFont val="Calibri"/>
        <family val="2"/>
        <scheme val="minor"/>
      </rPr>
      <t>3</t>
    </r>
    <r>
      <rPr>
        <b/>
        <sz val="11"/>
        <rFont val="Calibri"/>
        <family val="2"/>
        <scheme val="minor"/>
      </rPr>
      <t>)</t>
    </r>
  </si>
  <si>
    <t>Preço Esgoto</t>
  </si>
  <si>
    <r>
      <t>Preço Esgoto (R$/m</t>
    </r>
    <r>
      <rPr>
        <b/>
        <vertAlign val="superscript"/>
        <sz val="11"/>
        <rFont val="Calibri"/>
        <family val="2"/>
        <scheme val="minor"/>
      </rPr>
      <t>3</t>
    </r>
    <r>
      <rPr>
        <b/>
        <sz val="11"/>
        <rFont val="Calibri"/>
        <family val="2"/>
        <scheme val="minor"/>
      </rPr>
      <t>)</t>
    </r>
  </si>
  <si>
    <t xml:space="preserve">Volume de Água Faturado </t>
  </si>
  <si>
    <t>INDICADOR</t>
  </si>
  <si>
    <t>CÓDIGO</t>
  </si>
  <si>
    <t xml:space="preserve">Volume de Esgoto Faturado </t>
  </si>
  <si>
    <t>Receita Operacional Direta de Água</t>
  </si>
  <si>
    <t>RECEITA OPERACIONAL DIRETA DE ÁGUA</t>
  </si>
  <si>
    <t>Inflação</t>
  </si>
  <si>
    <t xml:space="preserve">INDICADOR:   </t>
  </si>
  <si>
    <t>Receita Operacional Direta de Esgoto</t>
  </si>
  <si>
    <t>RECEITA OPERACIONAL DIRETA DE ESGOTO</t>
  </si>
  <si>
    <t>Ativo Total</t>
  </si>
  <si>
    <t>Ativo (R$)</t>
  </si>
  <si>
    <t xml:space="preserve">INDICADOR </t>
  </si>
  <si>
    <t xml:space="preserve">Despesas com depreciação, amortização do ativo diferido e provisão para devedores duvidosos </t>
  </si>
  <si>
    <t>Depreciação (R$)</t>
  </si>
  <si>
    <t>Preço CAPEX</t>
  </si>
  <si>
    <t>Preço CAPEX (-)</t>
  </si>
  <si>
    <t>Outras Despesas Financeiras</t>
  </si>
  <si>
    <t>Outras despesas financeiras (R$)</t>
  </si>
  <si>
    <t>Outras Despesas Operacionais</t>
  </si>
  <si>
    <t>Outras despesas operacionais (R$)</t>
  </si>
  <si>
    <t>Preço de Pessoal Próprio</t>
  </si>
  <si>
    <t>Preço de Pessoal Próprio (R$/pessoal)</t>
  </si>
  <si>
    <t>Despesa com Pessoal Próprio</t>
  </si>
  <si>
    <t>Despesas com pessoal próprio (R$)</t>
  </si>
  <si>
    <t>Quantidade de Empregados Próprios</t>
  </si>
  <si>
    <t>Pessoal Próprio (nº)</t>
  </si>
  <si>
    <t>Despesas de Exploração – DEX</t>
  </si>
  <si>
    <t>DEX (R$)</t>
  </si>
  <si>
    <t>Índice Nacional de Preços ao Consumidor Amplo - IPCA</t>
  </si>
  <si>
    <r>
      <t xml:space="preserve">Fonte: Instituto Brasileiro de Geografia e Estatística - IBGE </t>
    </r>
    <r>
      <rPr>
        <b/>
        <sz val="9"/>
        <color theme="0"/>
        <rFont val="Arial"/>
        <family val="2"/>
      </rPr>
      <t>(https://www.ibge.gov.br/estatisticas/economicas/precos-e-custos/9256-indice-nacional-de-precos-ao-consumidor-amplo.html?edicao=20932&amp;t=series-historicas)</t>
    </r>
  </si>
  <si>
    <t>IPCA</t>
  </si>
  <si>
    <t>Base de Dados</t>
  </si>
  <si>
    <t>Custos Operacionais / Despesas de Exploração (DEX)</t>
  </si>
  <si>
    <t xml:space="preserve"> Despesas com juros e encargos do serviço da dívida</t>
  </si>
  <si>
    <t>Código do Município</t>
  </si>
  <si>
    <t>Município</t>
  </si>
  <si>
    <t>Estado</t>
  </si>
  <si>
    <t>Código do Prestador</t>
  </si>
  <si>
    <t>Abrangência</t>
  </si>
  <si>
    <t>Tipo de Serviço</t>
  </si>
  <si>
    <t>Natureza Jurídica</t>
  </si>
  <si>
    <t xml:space="preserve">AG011 </t>
  </si>
  <si>
    <t>BL002</t>
  </si>
  <si>
    <t xml:space="preserve">ES007 </t>
  </si>
  <si>
    <t>FN002</t>
  </si>
  <si>
    <t>FN003</t>
  </si>
  <si>
    <t>FN010</t>
  </si>
  <si>
    <t xml:space="preserve">FN015 </t>
  </si>
  <si>
    <t>FN019</t>
  </si>
  <si>
    <t>FN026</t>
  </si>
  <si>
    <t>FN016</t>
  </si>
  <si>
    <t>Maceió</t>
  </si>
  <si>
    <t>AL</t>
  </si>
  <si>
    <t>Regional</t>
  </si>
  <si>
    <t>Água e Esgoto</t>
  </si>
  <si>
    <t>Sociedade de economia mista com administração pública</t>
  </si>
  <si>
    <t>Macapá</t>
  </si>
  <si>
    <t>AP</t>
  </si>
  <si>
    <t>Salvador</t>
  </si>
  <si>
    <t>BA</t>
  </si>
  <si>
    <t>Fortaleza</t>
  </si>
  <si>
    <t>CE</t>
  </si>
  <si>
    <t>Brasília</t>
  </si>
  <si>
    <t>DF</t>
  </si>
  <si>
    <t>Autarquia</t>
  </si>
  <si>
    <t>Vitória</t>
  </si>
  <si>
    <t>ES</t>
  </si>
  <si>
    <t>Goiânia</t>
  </si>
  <si>
    <t>GO</t>
  </si>
  <si>
    <t>São Luís</t>
  </si>
  <si>
    <t>MA</t>
  </si>
  <si>
    <t>Belo Horizonte</t>
  </si>
  <si>
    <t>MG</t>
  </si>
  <si>
    <t>Teófilo Otoni</t>
  </si>
  <si>
    <t>Empresa pública</t>
  </si>
  <si>
    <t>Campo Grande</t>
  </si>
  <si>
    <t>MS</t>
  </si>
  <si>
    <t>Organização social</t>
  </si>
  <si>
    <t>Belém</t>
  </si>
  <si>
    <t>PA</t>
  </si>
  <si>
    <t>João Pessoa</t>
  </si>
  <si>
    <t>PB</t>
  </si>
  <si>
    <t>Recife</t>
  </si>
  <si>
    <t>PE</t>
  </si>
  <si>
    <t>Teresina</t>
  </si>
  <si>
    <t>PI</t>
  </si>
  <si>
    <t>Curitiba</t>
  </si>
  <si>
    <t>PR</t>
  </si>
  <si>
    <t>Sociedade de economia mista com administração privada</t>
  </si>
  <si>
    <t>Rio de Janeiro</t>
  </si>
  <si>
    <t>RJ</t>
  </si>
  <si>
    <t>Natal</t>
  </si>
  <si>
    <t>RN</t>
  </si>
  <si>
    <t>Porto Velho</t>
  </si>
  <si>
    <t>RO</t>
  </si>
  <si>
    <t>Boa Vista</t>
  </si>
  <si>
    <t>RR</t>
  </si>
  <si>
    <t>Porto Alegre</t>
  </si>
  <si>
    <t>RS</t>
  </si>
  <si>
    <t>Florianópolis</t>
  </si>
  <si>
    <t>SC</t>
  </si>
  <si>
    <t>Aracaju</t>
  </si>
  <si>
    <t>SE</t>
  </si>
  <si>
    <t>São Paulo</t>
  </si>
  <si>
    <t>SP</t>
  </si>
  <si>
    <t>Palmas</t>
  </si>
  <si>
    <t>TO</t>
  </si>
  <si>
    <t>Empresa privada</t>
  </si>
  <si>
    <t>TOTAL da AMOSTRA:</t>
  </si>
  <si>
    <t>---</t>
  </si>
  <si>
    <t>FATOR X</t>
  </si>
  <si>
    <t>FATOR Xo</t>
  </si>
  <si>
    <t>Fator Xq =&gt;</t>
  </si>
  <si>
    <t xml:space="preserve">Índice de Cobertura e Qualidade </t>
  </si>
  <si>
    <t xml:space="preserve">Fonte: Relatório de Indicadores de Desempenho publicado anualmente pela Superintendência de Abastecimento de Água e Esgoto (SAE) </t>
  </si>
  <si>
    <t>Índice de Cobertura e Qualidade :</t>
  </si>
  <si>
    <t>Indicador</t>
  </si>
  <si>
    <t>Código do Indicador</t>
  </si>
  <si>
    <t>Resultado</t>
  </si>
  <si>
    <t xml:space="preserve">Meta </t>
  </si>
  <si>
    <t>Porcentagem alcançada</t>
  </si>
  <si>
    <t>Faixa</t>
  </si>
  <si>
    <t>Índice de atendimento urbano de água </t>
  </si>
  <si>
    <t>(IAP02) </t>
  </si>
  <si>
    <t>Excelente</t>
  </si>
  <si>
    <t>Índice de reclamações do serviço de água </t>
  </si>
  <si>
    <t>(IAP06)</t>
  </si>
  <si>
    <t>Bom</t>
  </si>
  <si>
    <t>Conformidade da qualidade da água distribuída </t>
  </si>
  <si>
    <t>(IAP05)</t>
  </si>
  <si>
    <t>Índice de hidrometração*</t>
  </si>
  <si>
    <t>(PSI1001)*</t>
  </si>
  <si>
    <t>-</t>
  </si>
  <si>
    <t>Capacidade de tratamento do sistema de água </t>
  </si>
  <si>
    <t>(IAI08)</t>
  </si>
  <si>
    <t>Índice de continuidade do serviço de água </t>
  </si>
  <si>
    <t>(IAP04) </t>
  </si>
  <si>
    <t>Capacidade de reserva do sistema de água (dias)</t>
  </si>
  <si>
    <t>(IAI07)</t>
  </si>
  <si>
    <t>Índice de adequação ao destino final do lodo da ETA </t>
  </si>
  <si>
    <t>(IAA14)  </t>
  </si>
  <si>
    <t>Índice de atendimento urbano de esgoto </t>
  </si>
  <si>
    <t>(IEP02)  </t>
  </si>
  <si>
    <t>Índice de reclamações do serviço de esgoto </t>
  </si>
  <si>
    <t>(IEP04)  </t>
  </si>
  <si>
    <t>Capacidade de tratamento de esgoto </t>
  </si>
  <si>
    <t>(IEI05)  </t>
  </si>
  <si>
    <t>Índice de lançamento de efluente outorgado </t>
  </si>
  <si>
    <t>(IEA13)  </t>
  </si>
  <si>
    <t>Índice de adequação ao destino final do lodo da ETE </t>
  </si>
  <si>
    <t>(IEA16)  </t>
  </si>
  <si>
    <t>Ruim</t>
  </si>
  <si>
    <t>Índice de Cobertura e Qualidade (ICQ)</t>
  </si>
  <si>
    <t>ICQ</t>
  </si>
  <si>
    <t>* O indicador PSI1001 - Índice de hidrometração consta apenas no relatório de indicadores de desempenho da Caesb de 2020 (Ref. 2019)</t>
  </si>
  <si>
    <t>Fator Xh =&gt;</t>
  </si>
  <si>
    <t>Fator de Eficiência Hídrica</t>
  </si>
  <si>
    <t>Referência</t>
  </si>
  <si>
    <t xml:space="preserve">Fonte: Plano Distrital de Saneamento Básico (PDSB) </t>
  </si>
  <si>
    <t>Índice</t>
  </si>
  <si>
    <t>%</t>
  </si>
  <si>
    <t>Ano 20</t>
  </si>
  <si>
    <t xml:space="preserve">Meta de Perdas Aparentes </t>
  </si>
  <si>
    <t>Índice de Perdas Aparentes</t>
  </si>
  <si>
    <t>Meta de Perdas Reais</t>
  </si>
  <si>
    <t>Índice de Perdas Reais</t>
  </si>
  <si>
    <t>Meta de Perdas Totais</t>
  </si>
  <si>
    <t>Fonte: Caesb</t>
  </si>
  <si>
    <t xml:space="preserve">Perdas aparentes </t>
  </si>
  <si>
    <t>Perdas reais</t>
  </si>
  <si>
    <t>Meta de perdas aparentes do cenário possível do Plano Distrital de Saneamento Básico:</t>
  </si>
  <si>
    <t>Meta de perdas reais do cenário possível do Plano Distrital de Saneamento Básico:</t>
  </si>
  <si>
    <t>3ª RTP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</si>
</sst>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0"/>
    <numFmt numFmtId="165" formatCode="0.0000"/>
    <numFmt numFmtId="166" formatCode="#,##0.0000"/>
    <numFmt numFmtId="167" formatCode="0.0"/>
    <numFmt numFmtId="168" formatCode="_(* #,##0.00_);_(* \(#,##0.00\);_(* &quot;-&quot;??_);_(@_)"/>
    <numFmt numFmtId="169" formatCode="_(* #,##0_);_(* \(#,##0\);_(* &quot;-&quot;_);_(@_)"/>
    <numFmt numFmtId="170" formatCode="_-* #,##0_-;\-* #,##0_-;_-* &quot;-&quot;??_-;_-@_-"/>
    <numFmt numFmtId="171" formatCode="_-* #,##0.000_-;\-* #,##0.000_-;_-* &quot;-&quot;??_-;_-@_-"/>
    <numFmt numFmtId="172" formatCode="0.0%"/>
    <numFmt numFmtId="173" formatCode="_(* #,##0.00_);_(* \(#,##0.00\);_(* &quot;-&quot;_);_(@_)"/>
    <numFmt numFmtId="174" formatCode="_-* #,##0.0000_-;\-* #,##0.0000_-;_-* &quot;-&quot;??_-;_-@_-"/>
    <numFmt numFmtId="175" formatCode="[$-416]mmm\-yy;@"/>
    <numFmt numFmtId="176" formatCode="_(&quot;R$ &quot;* #,##0.00_);_(&quot;R$ &quot;* \(#,##0.00\);_(&quot;R$ &quot;* &quot;-&quot;??_);_(@_)"/>
    <numFmt numFmtId="177" formatCode="_(* #,##0.0000_);_(* \(#,##0.0000\);_(* &quot;-&quot;_);_(@_)"/>
    <numFmt numFmtId="178" formatCode="0.00000"/>
    <numFmt numFmtId="179" formatCode="0.000000"/>
    <numFmt numFmtId="180" formatCode="_-* #,##0.000000_-;\-* #,##0.000000_-;_-* &quot;-&quot;????_-;_-@_-"/>
    <numFmt numFmtId="181" formatCode="0.0000%"/>
  </numFmts>
  <fonts count="6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i/>
      <sz val="11"/>
      <color theme="1"/>
      <name val="Calibri"/>
      <family val="2"/>
      <scheme val="minor"/>
    </font>
    <font>
      <b/>
      <sz val="11"/>
      <name val="Calibri"/>
      <family val="2"/>
      <scheme val="minor"/>
    </font>
    <font>
      <sz val="11"/>
      <color rgb="FF000000"/>
      <name val="Calibri"/>
      <family val="2"/>
      <scheme val="minor"/>
    </font>
    <font>
      <b/>
      <sz val="11"/>
      <color rgb="FF000000"/>
      <name val="Calibri"/>
      <family val="2"/>
      <scheme val="minor"/>
    </font>
    <font>
      <sz val="10"/>
      <name val="Arial"/>
      <family val="2"/>
    </font>
    <font>
      <sz val="16"/>
      <name val="Arial"/>
      <family val="2"/>
    </font>
    <font>
      <b/>
      <sz val="14"/>
      <color theme="0"/>
      <name val="Arial"/>
      <family val="2"/>
    </font>
    <font>
      <b/>
      <sz val="16"/>
      <color theme="1"/>
      <name val="Arial"/>
      <family val="2"/>
    </font>
    <font>
      <sz val="8"/>
      <name val="Arial"/>
      <family val="2"/>
    </font>
    <font>
      <b/>
      <sz val="10"/>
      <name val="Arial"/>
      <family val="2"/>
    </font>
    <font>
      <b/>
      <sz val="10"/>
      <color theme="0"/>
      <name val="Arial"/>
      <family val="2"/>
    </font>
    <font>
      <sz val="11"/>
      <name val="Arial"/>
      <family val="2"/>
    </font>
    <font>
      <sz val="14"/>
      <name val="Arial"/>
      <family val="2"/>
    </font>
    <font>
      <i/>
      <sz val="16"/>
      <color rgb="FF000000"/>
      <name val="Times New Roman"/>
      <family val="1"/>
    </font>
    <font>
      <i/>
      <sz val="12"/>
      <color rgb="FF000000"/>
      <name val="Times New Roman"/>
      <family val="1"/>
    </font>
    <font>
      <i/>
      <sz val="8"/>
      <name val="Arial"/>
      <family val="2"/>
    </font>
    <font>
      <b/>
      <i/>
      <sz val="10"/>
      <name val="Arial"/>
      <family val="2"/>
    </font>
    <font>
      <b/>
      <sz val="36"/>
      <color theme="0"/>
      <name val="Arial"/>
      <family val="2"/>
    </font>
    <font>
      <sz val="10"/>
      <color theme="1"/>
      <name val="Arial"/>
      <family val="2"/>
    </font>
    <font>
      <b/>
      <sz val="16"/>
      <color theme="0"/>
      <name val="Arial"/>
      <family val="2"/>
    </font>
    <font>
      <b/>
      <sz val="10"/>
      <color theme="1"/>
      <name val="Arial"/>
      <family val="2"/>
    </font>
    <font>
      <b/>
      <sz val="11"/>
      <color theme="1"/>
      <name val="Arial"/>
      <family val="2"/>
    </font>
    <font>
      <sz val="8"/>
      <name val="Calibri"/>
      <family val="2"/>
      <scheme val="minor"/>
    </font>
    <font>
      <sz val="11"/>
      <color indexed="8"/>
      <name val="Calibri"/>
      <family val="2"/>
    </font>
    <font>
      <b/>
      <sz val="9"/>
      <color rgb="FFFF0000"/>
      <name val="Arial"/>
      <family val="2"/>
    </font>
    <font>
      <sz val="9"/>
      <name val="Arial"/>
      <family val="2"/>
    </font>
    <font>
      <sz val="10"/>
      <color rgb="FF000000"/>
      <name val="Arial"/>
      <family val="2"/>
    </font>
    <font>
      <b/>
      <sz val="13"/>
      <name val="Arial"/>
      <family val="2"/>
    </font>
    <font>
      <sz val="12"/>
      <color rgb="FF000000"/>
      <name val="Calibri"/>
      <family val="2"/>
    </font>
    <font>
      <sz val="12"/>
      <color rgb="FF000000"/>
      <name val="Calibri"/>
      <family val="2"/>
      <scheme val="minor"/>
    </font>
    <font>
      <b/>
      <vertAlign val="superscript"/>
      <sz val="11"/>
      <name val="Calibri"/>
      <family val="2"/>
      <scheme val="minor"/>
    </font>
    <font>
      <sz val="11"/>
      <name val="Calibri"/>
      <family val="2"/>
    </font>
    <font>
      <b/>
      <sz val="11"/>
      <color theme="0"/>
      <name val="Arial"/>
      <family val="2"/>
    </font>
    <font>
      <b/>
      <sz val="9"/>
      <color theme="0"/>
      <name val="Arial"/>
      <family val="2"/>
    </font>
    <font>
      <b/>
      <sz val="10"/>
      <color rgb="FF203764"/>
      <name val="Arial"/>
      <family val="2"/>
    </font>
    <font>
      <sz val="10"/>
      <color rgb="FF203764"/>
      <name val="Arial"/>
      <family val="2"/>
    </font>
    <font>
      <b/>
      <sz val="10"/>
      <color rgb="FFFFFFFF"/>
      <name val="Arial"/>
      <family val="2"/>
    </font>
    <font>
      <sz val="10"/>
      <color rgb="FFFFFFFF"/>
      <name val="Arial"/>
      <family val="2"/>
    </font>
    <font>
      <b/>
      <sz val="10"/>
      <color rgb="FFC65911"/>
      <name val="Arial"/>
      <family val="2"/>
    </font>
    <font>
      <sz val="11"/>
      <color rgb="FFC65911"/>
      <name val="Calibri"/>
      <family val="2"/>
      <scheme val="minor"/>
    </font>
    <font>
      <b/>
      <sz val="11"/>
      <color rgb="FFC00000"/>
      <name val="Calibri"/>
      <family val="2"/>
      <scheme val="minor"/>
    </font>
    <font>
      <sz val="11"/>
      <color indexed="8"/>
      <name val="Calibri"/>
      <family val="2"/>
      <scheme val="minor"/>
    </font>
    <font>
      <sz val="11"/>
      <color rgb="FF000000"/>
      <name val="Calibri"/>
      <family val="2"/>
    </font>
    <font>
      <sz val="10"/>
      <color theme="1"/>
      <name val="Arial"/>
      <family val="2"/>
    </font>
    <font>
      <b/>
      <sz val="10"/>
      <color theme="1"/>
      <name val="Arial"/>
      <family val="2"/>
    </font>
    <font>
      <b/>
      <sz val="16"/>
      <color theme="1"/>
      <name val="Arial"/>
      <family val="2"/>
    </font>
    <font>
      <b/>
      <sz val="10"/>
      <color theme="0"/>
      <name val="Arial"/>
      <family val="2"/>
    </font>
    <font>
      <b/>
      <sz val="12"/>
      <color theme="0"/>
      <name val="Calibri"/>
      <family val="2"/>
    </font>
    <font>
      <b/>
      <sz val="11"/>
      <color theme="0"/>
      <name val="Calibri"/>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tint="0.79998168889431442"/>
        <bgColor indexed="64"/>
      </patternFill>
    </fill>
    <fill>
      <patternFill patternType="solid">
        <fgColor rgb="FFC00000"/>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rgb="FF0070C0"/>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diagonalDown="1">
      <left/>
      <right/>
      <top/>
      <bottom/>
      <diagonal style="thin">
        <color auto="1"/>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top/>
      <bottom style="thin">
        <color indexed="64"/>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thick">
        <color rgb="FF000000"/>
      </left>
      <right style="medium">
        <color indexed="64"/>
      </right>
      <top/>
      <bottom style="medium">
        <color indexed="64"/>
      </bottom>
      <diagonal/>
    </border>
    <border>
      <left/>
      <right style="thick">
        <color rgb="FF000000"/>
      </right>
      <top/>
      <bottom style="medium">
        <color indexed="64"/>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164" fontId="17" fillId="35" borderId="10"/>
    <xf numFmtId="9" fontId="1"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0" fontId="23" fillId="0" borderId="0"/>
    <xf numFmtId="9" fontId="1" fillId="0" borderId="0" applyFont="0" applyFill="0" applyBorder="0" applyAlignment="0" applyProtection="0"/>
    <xf numFmtId="9" fontId="42" fillId="0" borderId="0" applyFont="0" applyFill="0" applyBorder="0" applyAlignment="0" applyProtection="0"/>
    <xf numFmtId="175" fontId="23" fillId="0" borderId="0">
      <alignment vertical="top"/>
    </xf>
    <xf numFmtId="176" fontId="23" fillId="0" borderId="0" applyFont="0" applyFill="0" applyBorder="0" applyAlignment="0" applyProtection="0"/>
    <xf numFmtId="43" fontId="1" fillId="0" borderId="0" applyFont="0" applyFill="0" applyBorder="0" applyAlignment="0" applyProtection="0"/>
  </cellStyleXfs>
  <cellXfs count="389">
    <xf numFmtId="0" fontId="0" fillId="0" borderId="0" xfId="0"/>
    <xf numFmtId="0" fontId="0" fillId="0" borderId="0" xfId="0" applyFill="1"/>
    <xf numFmtId="0" fontId="0" fillId="0" borderId="0" xfId="0" applyFill="1" applyAlignment="1">
      <alignment horizontal="center"/>
    </xf>
    <xf numFmtId="3" fontId="0" fillId="0" borderId="0" xfId="0" applyNumberFormat="1" applyFill="1"/>
    <xf numFmtId="0" fontId="18" fillId="0" borderId="0" xfId="0" applyFont="1" applyFill="1"/>
    <xf numFmtId="3" fontId="18" fillId="0" borderId="0" xfId="0" applyNumberFormat="1" applyFont="1" applyFill="1"/>
    <xf numFmtId="0" fontId="20" fillId="0" borderId="0" xfId="0" applyFont="1" applyFill="1"/>
    <xf numFmtId="4" fontId="0" fillId="0" borderId="0" xfId="0" applyNumberFormat="1" applyFill="1"/>
    <xf numFmtId="0" fontId="23" fillId="0" borderId="0" xfId="45"/>
    <xf numFmtId="0" fontId="24" fillId="0" borderId="0" xfId="45" applyFont="1" applyAlignment="1">
      <alignment vertical="center"/>
    </xf>
    <xf numFmtId="0" fontId="25" fillId="33" borderId="0" xfId="46" applyFont="1" applyFill="1" applyAlignment="1">
      <alignment horizontal="left" vertical="center" indent="1"/>
    </xf>
    <xf numFmtId="0" fontId="26" fillId="33" borderId="0" xfId="0" applyFont="1" applyFill="1"/>
    <xf numFmtId="0" fontId="26" fillId="0" borderId="0" xfId="0" applyFont="1"/>
    <xf numFmtId="0" fontId="23" fillId="0" borderId="0" xfId="45" applyAlignment="1">
      <alignment vertical="center"/>
    </xf>
    <xf numFmtId="0" fontId="27" fillId="0" borderId="0" xfId="45" applyFont="1" applyAlignment="1">
      <alignment vertical="center"/>
    </xf>
    <xf numFmtId="0" fontId="27" fillId="0" borderId="0" xfId="45" applyFont="1"/>
    <xf numFmtId="0" fontId="28" fillId="36" borderId="11" xfId="45" applyFont="1" applyFill="1" applyBorder="1" applyAlignment="1">
      <alignment horizontal="centerContinuous" vertical="center"/>
    </xf>
    <xf numFmtId="0" fontId="23" fillId="0" borderId="0" xfId="46" applyAlignment="1">
      <alignment vertical="center"/>
    </xf>
    <xf numFmtId="10" fontId="23" fillId="0" borderId="0" xfId="44" applyNumberFormat="1" applyFont="1" applyFill="1" applyBorder="1" applyAlignment="1">
      <alignment horizontal="center"/>
    </xf>
    <xf numFmtId="0" fontId="23" fillId="0" borderId="12" xfId="46" applyBorder="1" applyAlignment="1">
      <alignment horizontal="left" vertical="center"/>
    </xf>
    <xf numFmtId="10" fontId="23" fillId="0" borderId="12" xfId="44" applyNumberFormat="1" applyFont="1" applyFill="1" applyBorder="1" applyAlignment="1">
      <alignment horizontal="center"/>
    </xf>
    <xf numFmtId="0" fontId="28" fillId="36" borderId="11" xfId="45" applyFont="1" applyFill="1" applyBorder="1" applyAlignment="1">
      <alignment vertical="center"/>
    </xf>
    <xf numFmtId="0" fontId="28" fillId="36" borderId="11" xfId="45" applyFont="1" applyFill="1" applyBorder="1" applyAlignment="1">
      <alignment horizontal="center" vertical="center"/>
    </xf>
    <xf numFmtId="43" fontId="23" fillId="0" borderId="0" xfId="42" applyFont="1" applyBorder="1" applyAlignment="1">
      <alignment vertical="center"/>
    </xf>
    <xf numFmtId="0" fontId="28" fillId="0" borderId="13" xfId="45" applyFont="1" applyBorder="1" applyAlignment="1">
      <alignment vertical="center"/>
    </xf>
    <xf numFmtId="43" fontId="23" fillId="0" borderId="0" xfId="42" applyFont="1" applyAlignment="1">
      <alignment vertical="center"/>
    </xf>
    <xf numFmtId="0" fontId="28" fillId="0" borderId="0" xfId="46" applyFont="1" applyAlignment="1">
      <alignment vertical="center"/>
    </xf>
    <xf numFmtId="169" fontId="28" fillId="0" borderId="0" xfId="47" applyNumberFormat="1" applyFont="1" applyFill="1" applyBorder="1"/>
    <xf numFmtId="9" fontId="23" fillId="0" borderId="0" xfId="44" applyFont="1" applyAlignment="1">
      <alignment vertical="center"/>
    </xf>
    <xf numFmtId="0" fontId="23" fillId="0" borderId="0" xfId="46" applyAlignment="1">
      <alignment horizontal="left" vertical="center" indent="1"/>
    </xf>
    <xf numFmtId="0" fontId="28" fillId="0" borderId="0" xfId="45" applyFont="1" applyAlignment="1">
      <alignment vertical="center"/>
    </xf>
    <xf numFmtId="0" fontId="29" fillId="33" borderId="13" xfId="45" applyFont="1" applyFill="1" applyBorder="1" applyAlignment="1">
      <alignment vertical="center"/>
    </xf>
    <xf numFmtId="0" fontId="23" fillId="0" borderId="0" xfId="48"/>
    <xf numFmtId="0" fontId="32" fillId="0" borderId="0" xfId="0" applyFont="1" applyAlignment="1">
      <alignment horizontal="left" vertical="center" readingOrder="1"/>
    </xf>
    <xf numFmtId="0" fontId="33" fillId="0" borderId="0" xfId="0" applyFont="1" applyAlignment="1">
      <alignment horizontal="left" vertical="center" readingOrder="1"/>
    </xf>
    <xf numFmtId="0" fontId="34" fillId="0" borderId="0" xfId="48" applyFont="1"/>
    <xf numFmtId="0" fontId="23" fillId="0" borderId="0" xfId="46"/>
    <xf numFmtId="0" fontId="37" fillId="0" borderId="0" xfId="0" applyFont="1" applyAlignment="1">
      <alignment vertical="center"/>
    </xf>
    <xf numFmtId="0" fontId="37" fillId="0" borderId="0" xfId="0" applyFont="1" applyAlignment="1">
      <alignment horizontal="center" vertical="center"/>
    </xf>
    <xf numFmtId="43" fontId="37" fillId="0" borderId="0" xfId="42" applyFont="1" applyAlignment="1">
      <alignment vertical="center"/>
    </xf>
    <xf numFmtId="0" fontId="38" fillId="33" borderId="0" xfId="46" applyFont="1" applyFill="1" applyAlignment="1">
      <alignment vertical="center"/>
    </xf>
    <xf numFmtId="43" fontId="39" fillId="33" borderId="0" xfId="42" applyFont="1" applyFill="1"/>
    <xf numFmtId="0" fontId="39" fillId="33" borderId="0" xfId="0" applyFont="1" applyFill="1"/>
    <xf numFmtId="43" fontId="26" fillId="33" borderId="0" xfId="42" applyFont="1" applyFill="1"/>
    <xf numFmtId="0" fontId="40" fillId="0" borderId="0" xfId="0" applyFont="1"/>
    <xf numFmtId="0" fontId="39" fillId="0" borderId="0" xfId="0" applyFont="1"/>
    <xf numFmtId="0" fontId="29" fillId="0" borderId="0" xfId="0" applyFont="1" applyAlignment="1">
      <alignment vertical="center"/>
    </xf>
    <xf numFmtId="10" fontId="28" fillId="37" borderId="0" xfId="44" applyNumberFormat="1" applyFont="1" applyFill="1" applyAlignment="1">
      <alignment horizontal="center" vertical="center"/>
    </xf>
    <xf numFmtId="4" fontId="23" fillId="0" borderId="0" xfId="0" applyNumberFormat="1" applyFont="1" applyAlignment="1">
      <alignment vertical="center"/>
    </xf>
    <xf numFmtId="171" fontId="37" fillId="0" borderId="0" xfId="42" applyNumberFormat="1" applyFont="1" applyFill="1" applyBorder="1" applyAlignment="1">
      <alignment horizontal="center" vertical="center"/>
    </xf>
    <xf numFmtId="171" fontId="37" fillId="0" borderId="0" xfId="42" applyNumberFormat="1" applyFont="1" applyAlignment="1">
      <alignment horizontal="center" vertical="center"/>
    </xf>
    <xf numFmtId="0" fontId="0" fillId="0" borderId="0" xfId="0"/>
    <xf numFmtId="0" fontId="0" fillId="0" borderId="0" xfId="0" applyAlignment="1">
      <alignment horizontal="center" vertical="center" wrapText="1"/>
    </xf>
    <xf numFmtId="0" fontId="0" fillId="0" borderId="0" xfId="0" applyAlignment="1">
      <alignment horizontal="center" vertical="center"/>
    </xf>
    <xf numFmtId="4" fontId="0" fillId="0" borderId="0" xfId="0" applyNumberFormat="1"/>
    <xf numFmtId="0" fontId="18" fillId="0" borderId="0" xfId="0" applyFont="1" applyFill="1" applyAlignment="1">
      <alignment horizontal="center"/>
    </xf>
    <xf numFmtId="3" fontId="0" fillId="0" borderId="0" xfId="0" applyNumberFormat="1" applyAlignment="1">
      <alignment horizontal="center" vertical="center"/>
    </xf>
    <xf numFmtId="170" fontId="37" fillId="0" borderId="0" xfId="42" applyNumberFormat="1" applyFont="1" applyFill="1" applyBorder="1" applyAlignment="1">
      <alignment horizontal="center" vertical="center"/>
    </xf>
    <xf numFmtId="170" fontId="37" fillId="0" borderId="0" xfId="42" applyNumberFormat="1" applyFont="1" applyFill="1" applyBorder="1" applyAlignment="1">
      <alignment vertical="center"/>
    </xf>
    <xf numFmtId="14" fontId="39" fillId="0" borderId="0" xfId="0" applyNumberFormat="1" applyFont="1" applyBorder="1" applyAlignment="1">
      <alignment horizontal="center" vertical="center" wrapText="1"/>
    </xf>
    <xf numFmtId="14" fontId="39" fillId="0" borderId="23" xfId="0" applyNumberFormat="1" applyFont="1" applyBorder="1" applyAlignment="1">
      <alignment horizontal="center" vertical="center" wrapText="1"/>
    </xf>
    <xf numFmtId="0" fontId="37" fillId="0" borderId="0" xfId="0" applyFont="1" applyAlignment="1">
      <alignment horizontal="center" vertical="center" wrapText="1"/>
    </xf>
    <xf numFmtId="0" fontId="0" fillId="0" borderId="0" xfId="0" applyAlignment="1">
      <alignment horizontal="left" vertical="center" wrapText="1"/>
    </xf>
    <xf numFmtId="4" fontId="0" fillId="0" borderId="0" xfId="0" applyNumberFormat="1" applyAlignment="1">
      <alignment horizontal="right" vertical="center" wrapText="1"/>
    </xf>
    <xf numFmtId="0" fontId="29" fillId="33" borderId="0" xfId="0" applyFont="1" applyFill="1" applyAlignment="1">
      <alignment vertical="center"/>
    </xf>
    <xf numFmtId="0" fontId="20" fillId="0" borderId="0" xfId="0" applyFont="1" applyFill="1" applyAlignment="1">
      <alignment horizontal="center"/>
    </xf>
    <xf numFmtId="164" fontId="18" fillId="0" borderId="0" xfId="0" applyNumberFormat="1" applyFont="1" applyFill="1"/>
    <xf numFmtId="164" fontId="18" fillId="0" borderId="0" xfId="0" applyNumberFormat="1" applyFont="1" applyFill="1" applyAlignment="1">
      <alignment horizontal="center"/>
    </xf>
    <xf numFmtId="0" fontId="18" fillId="0" borderId="0" xfId="0" applyFont="1" applyFill="1" applyAlignment="1">
      <alignment vertical="center"/>
    </xf>
    <xf numFmtId="0" fontId="20" fillId="0" borderId="11" xfId="0" applyFont="1" applyFill="1" applyBorder="1" applyAlignment="1">
      <alignment vertical="center"/>
    </xf>
    <xf numFmtId="164" fontId="18" fillId="0" borderId="11" xfId="0" applyNumberFormat="1" applyFont="1" applyFill="1" applyBorder="1" applyAlignment="1">
      <alignment vertical="center"/>
    </xf>
    <xf numFmtId="10" fontId="28" fillId="37" borderId="17" xfId="44" applyNumberFormat="1" applyFont="1" applyFill="1" applyBorder="1" applyAlignment="1">
      <alignment horizontal="center" vertical="center"/>
    </xf>
    <xf numFmtId="0" fontId="0" fillId="0" borderId="17" xfId="0" applyBorder="1"/>
    <xf numFmtId="17" fontId="28" fillId="0" borderId="0" xfId="51" applyNumberFormat="1" applyFont="1" applyAlignment="1">
      <alignment horizontal="center" vertical="center"/>
    </xf>
    <xf numFmtId="3" fontId="23" fillId="0" borderId="0" xfId="51" applyNumberFormat="1" applyFill="1" applyBorder="1" applyAlignment="1">
      <alignment vertical="center"/>
    </xf>
    <xf numFmtId="170" fontId="37" fillId="0" borderId="17" xfId="42" applyNumberFormat="1" applyFont="1" applyFill="1" applyBorder="1" applyAlignment="1">
      <alignment horizontal="center" vertical="center"/>
    </xf>
    <xf numFmtId="10" fontId="23" fillId="0" borderId="17" xfId="44" applyNumberFormat="1" applyFont="1" applyBorder="1" applyAlignment="1">
      <alignment horizontal="left" vertical="center"/>
    </xf>
    <xf numFmtId="10" fontId="37" fillId="0" borderId="17" xfId="0" applyNumberFormat="1" applyFont="1" applyBorder="1" applyAlignment="1">
      <alignment vertical="center"/>
    </xf>
    <xf numFmtId="0" fontId="37" fillId="0" borderId="17" xfId="0" applyFont="1" applyBorder="1" applyAlignment="1">
      <alignment vertical="center"/>
    </xf>
    <xf numFmtId="49" fontId="37" fillId="0" borderId="0" xfId="42" applyNumberFormat="1" applyFont="1" applyFill="1" applyBorder="1" applyAlignment="1">
      <alignment horizontal="center" vertical="center"/>
    </xf>
    <xf numFmtId="3" fontId="0" fillId="0" borderId="0" xfId="0" applyNumberFormat="1" applyAlignment="1">
      <alignment horizontal="center"/>
    </xf>
    <xf numFmtId="0" fontId="23" fillId="38" borderId="0" xfId="46" applyFill="1"/>
    <xf numFmtId="0" fontId="0" fillId="0" borderId="17" xfId="0" applyFill="1" applyBorder="1"/>
    <xf numFmtId="0" fontId="29" fillId="0" borderId="0" xfId="0" applyFont="1" applyFill="1" applyAlignment="1">
      <alignment vertical="center"/>
    </xf>
    <xf numFmtId="0" fontId="18" fillId="0" borderId="0" xfId="0" applyFont="1" applyAlignment="1">
      <alignment horizontal="center" vertical="center"/>
    </xf>
    <xf numFmtId="0" fontId="18" fillId="0" borderId="0" xfId="0" applyFont="1" applyAlignment="1">
      <alignment horizontal="center"/>
    </xf>
    <xf numFmtId="2" fontId="18" fillId="0" borderId="0" xfId="0" applyNumberFormat="1" applyFont="1" applyAlignment="1">
      <alignment horizontal="center" vertical="center"/>
    </xf>
    <xf numFmtId="0" fontId="23" fillId="39" borderId="0" xfId="46" applyFill="1"/>
    <xf numFmtId="0" fontId="36" fillId="39" borderId="0" xfId="46" applyFont="1" applyFill="1" applyAlignment="1">
      <alignment vertical="center"/>
    </xf>
    <xf numFmtId="0" fontId="23" fillId="40" borderId="0" xfId="46" applyFill="1"/>
    <xf numFmtId="0" fontId="36" fillId="40" borderId="0" xfId="46" applyFont="1" applyFill="1" applyAlignment="1">
      <alignment vertical="center"/>
    </xf>
    <xf numFmtId="0" fontId="23" fillId="34" borderId="0" xfId="46" applyFill="1"/>
    <xf numFmtId="0" fontId="23" fillId="41" borderId="0" xfId="46" applyFill="1"/>
    <xf numFmtId="0" fontId="36" fillId="41" borderId="0" xfId="46" applyFont="1" applyFill="1" applyAlignment="1">
      <alignment vertical="center"/>
    </xf>
    <xf numFmtId="0" fontId="21" fillId="0" borderId="0" xfId="0" applyFont="1" applyFill="1" applyAlignment="1">
      <alignment horizontal="center"/>
    </xf>
    <xf numFmtId="0" fontId="18" fillId="0"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18" fillId="0" borderId="0" xfId="0" applyFont="1" applyFill="1" applyBorder="1"/>
    <xf numFmtId="0" fontId="22" fillId="0" borderId="17" xfId="0" applyFont="1" applyFill="1" applyBorder="1" applyAlignment="1">
      <alignment horizontal="center" vertical="center" wrapText="1"/>
    </xf>
    <xf numFmtId="0" fontId="16" fillId="0" borderId="0" xfId="0" applyFont="1" applyFill="1" applyBorder="1"/>
    <xf numFmtId="0" fontId="18" fillId="0" borderId="25" xfId="0" applyFont="1" applyFill="1" applyBorder="1" applyAlignment="1">
      <alignment horizontal="center" vertical="center"/>
    </xf>
    <xf numFmtId="0" fontId="20" fillId="0" borderId="25"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17" xfId="0" applyFont="1" applyFill="1" applyBorder="1" applyAlignment="1">
      <alignment horizontal="center" vertical="center"/>
    </xf>
    <xf numFmtId="0" fontId="20" fillId="0" borderId="0" xfId="0" applyFont="1" applyFill="1" applyBorder="1"/>
    <xf numFmtId="0" fontId="18" fillId="0" borderId="0" xfId="0" applyFont="1" applyFill="1" applyBorder="1" applyAlignment="1">
      <alignment horizontal="left" vertical="center"/>
    </xf>
    <xf numFmtId="164" fontId="18" fillId="0" borderId="0" xfId="0" applyNumberFormat="1" applyFont="1" applyFill="1" applyBorder="1"/>
    <xf numFmtId="0" fontId="20" fillId="0" borderId="0" xfId="0" applyFont="1" applyFill="1" applyBorder="1" applyAlignment="1">
      <alignment horizontal="center"/>
    </xf>
    <xf numFmtId="3" fontId="18" fillId="0" borderId="0" xfId="0" applyNumberFormat="1" applyFont="1" applyFill="1" applyBorder="1"/>
    <xf numFmtId="0" fontId="20" fillId="0" borderId="0" xfId="0" applyFont="1" applyFill="1" applyBorder="1" applyAlignment="1">
      <alignment horizontal="right"/>
    </xf>
    <xf numFmtId="43" fontId="18" fillId="0" borderId="0" xfId="0" applyNumberFormat="1" applyFont="1" applyFill="1" applyBorder="1"/>
    <xf numFmtId="165" fontId="18" fillId="0" borderId="0" xfId="0" applyNumberFormat="1" applyFont="1" applyFill="1" applyBorder="1"/>
    <xf numFmtId="164" fontId="18" fillId="0" borderId="0" xfId="0" applyNumberFormat="1" applyFont="1" applyFill="1" applyBorder="1" applyAlignment="1">
      <alignment horizontal="center"/>
    </xf>
    <xf numFmtId="4" fontId="18" fillId="0" borderId="0" xfId="0" applyNumberFormat="1" applyFont="1" applyFill="1" applyBorder="1"/>
    <xf numFmtId="1" fontId="18" fillId="0" borderId="0" xfId="0" applyNumberFormat="1" applyFont="1" applyFill="1" applyBorder="1"/>
    <xf numFmtId="0" fontId="20" fillId="0" borderId="0" xfId="0" applyFont="1" applyFill="1" applyBorder="1" applyAlignment="1">
      <alignment horizontal="left"/>
    </xf>
    <xf numFmtId="0" fontId="20" fillId="0" borderId="0" xfId="0" quotePrefix="1" applyFont="1" applyFill="1" applyBorder="1" applyAlignment="1">
      <alignment horizontal="center" vertical="center"/>
    </xf>
    <xf numFmtId="0" fontId="18" fillId="0" borderId="0" xfId="0" applyFont="1" applyFill="1" applyBorder="1" applyAlignment="1">
      <alignment horizontal="center"/>
    </xf>
    <xf numFmtId="166" fontId="18" fillId="0" borderId="0" xfId="0" applyNumberFormat="1" applyFont="1" applyFill="1" applyBorder="1"/>
    <xf numFmtId="0" fontId="20" fillId="0" borderId="0" xfId="0" applyFont="1" applyFill="1" applyBorder="1" applyAlignment="1">
      <alignment vertical="center"/>
    </xf>
    <xf numFmtId="0" fontId="18" fillId="0" borderId="0" xfId="0" applyFont="1" applyFill="1" applyBorder="1" applyAlignment="1">
      <alignment horizontal="left" vertical="center" wrapText="1"/>
    </xf>
    <xf numFmtId="10" fontId="18" fillId="0" borderId="0" xfId="44" applyNumberFormat="1" applyFont="1" applyFill="1" applyBorder="1" applyAlignment="1">
      <alignment horizontal="right"/>
    </xf>
    <xf numFmtId="43" fontId="18" fillId="0" borderId="0" xfId="42" applyFont="1" applyFill="1" applyBorder="1"/>
    <xf numFmtId="43" fontId="50" fillId="0" borderId="0" xfId="42" applyFont="1" applyFill="1" applyBorder="1"/>
    <xf numFmtId="164" fontId="20" fillId="0" borderId="0" xfId="0" applyNumberFormat="1" applyFont="1" applyFill="1" applyBorder="1"/>
    <xf numFmtId="43" fontId="18" fillId="0" borderId="0" xfId="42" applyFont="1" applyFill="1" applyBorder="1" applyAlignment="1">
      <alignment horizontal="left" vertical="center"/>
    </xf>
    <xf numFmtId="43" fontId="18" fillId="0" borderId="0" xfId="0" applyNumberFormat="1" applyFont="1" applyFill="1" applyBorder="1" applyAlignment="1">
      <alignment horizontal="left" vertical="center"/>
    </xf>
    <xf numFmtId="43" fontId="20" fillId="0" borderId="0" xfId="0" applyNumberFormat="1" applyFont="1" applyFill="1" applyBorder="1"/>
    <xf numFmtId="170" fontId="18" fillId="0" borderId="0" xfId="42" applyNumberFormat="1" applyFont="1" applyFill="1" applyBorder="1" applyAlignment="1">
      <alignment horizontal="left" vertical="center"/>
    </xf>
    <xf numFmtId="43" fontId="18" fillId="0" borderId="0" xfId="0" applyNumberFormat="1" applyFont="1" applyFill="1" applyBorder="1" applyAlignment="1">
      <alignment horizontal="center"/>
    </xf>
    <xf numFmtId="43" fontId="18" fillId="0" borderId="0" xfId="42" applyFont="1" applyFill="1" applyBorder="1" applyAlignment="1">
      <alignment horizontal="left"/>
    </xf>
    <xf numFmtId="49" fontId="18" fillId="0" borderId="0" xfId="42" applyNumberFormat="1" applyFont="1" applyFill="1" applyBorder="1" applyAlignment="1">
      <alignment horizontal="right"/>
    </xf>
    <xf numFmtId="165" fontId="18" fillId="0" borderId="0" xfId="0" applyNumberFormat="1" applyFont="1" applyFill="1" applyBorder="1" applyAlignment="1">
      <alignment horizontal="right" vertical="center"/>
    </xf>
    <xf numFmtId="0" fontId="20" fillId="0" borderId="0" xfId="0" applyFont="1" applyFill="1" applyBorder="1" applyAlignment="1">
      <alignment horizontal="center" vertical="center"/>
    </xf>
    <xf numFmtId="0" fontId="23" fillId="0" borderId="0" xfId="45" applyFont="1" applyAlignment="1">
      <alignment vertical="center"/>
    </xf>
    <xf numFmtId="0" fontId="23" fillId="0" borderId="0" xfId="46" applyFont="1" applyAlignment="1">
      <alignment vertical="center"/>
    </xf>
    <xf numFmtId="0" fontId="23" fillId="37" borderId="0" xfId="45" applyFont="1" applyFill="1" applyAlignment="1">
      <alignment vertical="center"/>
    </xf>
    <xf numFmtId="0" fontId="16" fillId="0" borderId="0" xfId="0" applyFont="1"/>
    <xf numFmtId="0" fontId="16" fillId="0" borderId="0" xfId="0" applyFont="1" applyAlignment="1">
      <alignment horizontal="center"/>
    </xf>
    <xf numFmtId="0" fontId="16" fillId="0" borderId="0" xfId="0" applyFont="1" applyFill="1" applyBorder="1" applyAlignment="1">
      <alignment horizontal="center"/>
    </xf>
    <xf numFmtId="4" fontId="0" fillId="0" borderId="0" xfId="0" applyNumberFormat="1" applyFont="1" applyFill="1" applyBorder="1" applyAlignment="1">
      <alignment horizontal="center" vertical="center" wrapText="1"/>
    </xf>
    <xf numFmtId="0" fontId="16" fillId="0" borderId="0" xfId="0" applyFont="1" applyFill="1" applyBorder="1" applyAlignment="1">
      <alignment horizontal="right"/>
    </xf>
    <xf numFmtId="174" fontId="0" fillId="0" borderId="0" xfId="0" applyNumberFormat="1"/>
    <xf numFmtId="0" fontId="0" fillId="0" borderId="0" xfId="0" applyAlignment="1">
      <alignment horizontal="center"/>
    </xf>
    <xf numFmtId="0" fontId="25" fillId="0" borderId="0" xfId="46" applyFont="1" applyFill="1" applyAlignment="1">
      <alignment horizontal="left" vertical="center"/>
    </xf>
    <xf numFmtId="0" fontId="19" fillId="0" borderId="21" xfId="0" applyFont="1" applyBorder="1" applyAlignment="1">
      <alignment horizontal="left"/>
    </xf>
    <xf numFmtId="0" fontId="19" fillId="0" borderId="22" xfId="0" applyFont="1" applyBorder="1" applyAlignment="1">
      <alignment horizontal="left"/>
    </xf>
    <xf numFmtId="0" fontId="0" fillId="0" borderId="21" xfId="0" applyBorder="1" applyAlignment="1">
      <alignment horizontal="left"/>
    </xf>
    <xf numFmtId="0" fontId="0" fillId="0" borderId="0" xfId="0" applyAlignment="1">
      <alignment horizontal="left"/>
    </xf>
    <xf numFmtId="0" fontId="0" fillId="0" borderId="22" xfId="0" applyBorder="1" applyAlignment="1">
      <alignment horizontal="left"/>
    </xf>
    <xf numFmtId="14" fontId="28" fillId="37" borderId="17" xfId="0" applyNumberFormat="1" applyFont="1" applyFill="1" applyBorder="1" applyAlignment="1">
      <alignment vertical="center"/>
    </xf>
    <xf numFmtId="0" fontId="19" fillId="0" borderId="0" xfId="0" applyFont="1" applyBorder="1" applyAlignment="1">
      <alignment horizontal="left"/>
    </xf>
    <xf numFmtId="0" fontId="0" fillId="0" borderId="0" xfId="0" applyBorder="1" applyAlignment="1">
      <alignment horizontal="left"/>
    </xf>
    <xf numFmtId="0" fontId="37" fillId="0" borderId="0" xfId="0" applyFont="1" applyBorder="1" applyAlignment="1">
      <alignment vertical="center"/>
    </xf>
    <xf numFmtId="0" fontId="0" fillId="0" borderId="26" xfId="0" applyBorder="1" applyAlignment="1">
      <alignment horizontal="left"/>
    </xf>
    <xf numFmtId="0" fontId="0" fillId="0" borderId="12" xfId="0" applyBorder="1" applyAlignment="1">
      <alignment horizontal="left"/>
    </xf>
    <xf numFmtId="0" fontId="0" fillId="0" borderId="27" xfId="0" applyBorder="1" applyAlignment="1">
      <alignment horizontal="left"/>
    </xf>
    <xf numFmtId="43" fontId="37" fillId="0" borderId="0" xfId="42" applyFont="1" applyFill="1" applyAlignment="1">
      <alignment vertical="center"/>
    </xf>
    <xf numFmtId="164" fontId="37" fillId="0" borderId="0" xfId="0" applyNumberFormat="1" applyFont="1" applyAlignment="1">
      <alignment vertical="center"/>
    </xf>
    <xf numFmtId="0" fontId="28" fillId="0" borderId="17" xfId="45" applyFont="1" applyBorder="1" applyAlignment="1">
      <alignment horizontal="center" vertical="center"/>
    </xf>
    <xf numFmtId="0" fontId="0" fillId="0" borderId="0" xfId="0" applyFill="1" applyBorder="1"/>
    <xf numFmtId="171" fontId="39" fillId="33" borderId="0" xfId="42" applyNumberFormat="1" applyFont="1" applyFill="1" applyAlignment="1">
      <alignment horizontal="center"/>
    </xf>
    <xf numFmtId="171" fontId="26" fillId="33" borderId="0" xfId="42" applyNumberFormat="1" applyFont="1" applyFill="1" applyAlignment="1">
      <alignment horizontal="center"/>
    </xf>
    <xf numFmtId="171" fontId="28" fillId="37" borderId="17" xfId="44" applyNumberFormat="1" applyFont="1" applyFill="1" applyBorder="1" applyAlignment="1">
      <alignment horizontal="center" vertical="center"/>
    </xf>
    <xf numFmtId="14" fontId="28" fillId="37" borderId="17" xfId="0" applyNumberFormat="1" applyFont="1" applyFill="1" applyBorder="1" applyAlignment="1">
      <alignment horizontal="center" vertical="center"/>
    </xf>
    <xf numFmtId="43" fontId="39" fillId="33" borderId="0" xfId="42" applyFont="1" applyFill="1" applyAlignment="1"/>
    <xf numFmtId="43" fontId="26" fillId="33" borderId="0" xfId="42" applyFont="1" applyFill="1" applyAlignment="1"/>
    <xf numFmtId="0" fontId="39" fillId="33" borderId="0" xfId="0" applyFont="1" applyFill="1" applyAlignment="1">
      <alignment horizontal="center"/>
    </xf>
    <xf numFmtId="0" fontId="26" fillId="33" borderId="0" xfId="0" applyFont="1" applyFill="1" applyAlignment="1">
      <alignment horizontal="center"/>
    </xf>
    <xf numFmtId="0" fontId="1" fillId="0" borderId="0" xfId="0" applyFont="1" applyFill="1" applyBorder="1" applyAlignment="1">
      <alignment horizontal="center" vertical="center"/>
    </xf>
    <xf numFmtId="171" fontId="60" fillId="0" borderId="0" xfId="0" applyNumberFormat="1" applyFont="1" applyFill="1" applyBorder="1" applyAlignment="1">
      <alignment horizontal="center" vertical="center"/>
    </xf>
    <xf numFmtId="171" fontId="60" fillId="0" borderId="0" xfId="0" applyNumberFormat="1" applyFont="1" applyFill="1" applyBorder="1" applyAlignment="1">
      <alignment vertical="center"/>
    </xf>
    <xf numFmtId="49" fontId="16" fillId="0" borderId="0" xfId="42" applyNumberFormat="1" applyFont="1" applyBorder="1" applyAlignment="1">
      <alignment horizontal="center" vertical="center"/>
    </xf>
    <xf numFmtId="171" fontId="1" fillId="0" borderId="11" xfId="42" applyNumberFormat="1" applyFont="1" applyFill="1" applyBorder="1" applyAlignment="1">
      <alignment horizontal="center" vertical="center"/>
    </xf>
    <xf numFmtId="172" fontId="1" fillId="0" borderId="0" xfId="44" applyNumberFormat="1" applyFont="1" applyFill="1" applyBorder="1" applyAlignment="1">
      <alignment horizontal="center" vertical="center"/>
    </xf>
    <xf numFmtId="171" fontId="1" fillId="0" borderId="0" xfId="42" applyNumberFormat="1" applyFont="1" applyFill="1" applyBorder="1" applyAlignment="1">
      <alignment horizontal="center" vertical="center"/>
    </xf>
    <xf numFmtId="43" fontId="1" fillId="0" borderId="0" xfId="42" applyFont="1" applyAlignment="1">
      <alignment vertical="center"/>
    </xf>
    <xf numFmtId="171" fontId="1" fillId="0" borderId="0" xfId="42" applyNumberFormat="1" applyFont="1" applyAlignment="1">
      <alignment horizontal="center" vertical="center"/>
    </xf>
    <xf numFmtId="43" fontId="1" fillId="0" borderId="0" xfId="42" applyFont="1" applyFill="1" applyAlignment="1">
      <alignment vertical="center"/>
    </xf>
    <xf numFmtId="0" fontId="1" fillId="0" borderId="0" xfId="0" applyFont="1" applyAlignment="1">
      <alignment horizontal="center" vertical="center"/>
    </xf>
    <xf numFmtId="0" fontId="1" fillId="0" borderId="0" xfId="0" applyFont="1" applyAlignment="1">
      <alignment vertical="center"/>
    </xf>
    <xf numFmtId="0" fontId="0" fillId="37" borderId="0" xfId="0" applyFill="1"/>
    <xf numFmtId="165" fontId="46" fillId="37" borderId="17" xfId="44" applyNumberFormat="1" applyFont="1" applyFill="1" applyBorder="1" applyAlignment="1">
      <alignment vertical="center"/>
    </xf>
    <xf numFmtId="0" fontId="18" fillId="0" borderId="0" xfId="0" applyFont="1" applyFill="1" applyBorder="1" applyAlignment="1">
      <alignment horizontal="left"/>
    </xf>
    <xf numFmtId="180" fontId="23" fillId="0" borderId="0" xfId="45" applyNumberFormat="1"/>
    <xf numFmtId="178" fontId="23" fillId="0" borderId="0" xfId="45" applyNumberFormat="1" applyAlignment="1">
      <alignment vertical="center"/>
    </xf>
    <xf numFmtId="43" fontId="20" fillId="0" borderId="0" xfId="42" applyFont="1" applyFill="1" applyBorder="1" applyAlignment="1">
      <alignment horizontal="center" vertical="center"/>
    </xf>
    <xf numFmtId="171" fontId="20" fillId="0" borderId="0" xfId="42" applyNumberFormat="1" applyFont="1" applyFill="1" applyBorder="1" applyAlignment="1">
      <alignment vertical="center" wrapText="1"/>
    </xf>
    <xf numFmtId="0" fontId="0" fillId="0" borderId="0" xfId="0" applyFill="1" applyBorder="1" applyAlignment="1">
      <alignment horizontal="center"/>
    </xf>
    <xf numFmtId="164" fontId="18" fillId="0" borderId="0" xfId="0" applyNumberFormat="1" applyFont="1" applyFill="1" applyBorder="1" applyAlignment="1">
      <alignment vertical="center"/>
    </xf>
    <xf numFmtId="0" fontId="25" fillId="33" borderId="0" xfId="46" applyFont="1" applyFill="1" applyAlignment="1">
      <alignment vertical="center"/>
    </xf>
    <xf numFmtId="164" fontId="0" fillId="0" borderId="0" xfId="0" applyNumberFormat="1" applyFill="1" applyBorder="1" applyAlignment="1">
      <alignment horizontal="center"/>
    </xf>
    <xf numFmtId="174" fontId="23" fillId="37" borderId="0" xfId="42" applyNumberFormat="1" applyFont="1" applyFill="1" applyBorder="1"/>
    <xf numFmtId="10" fontId="0" fillId="0" borderId="0" xfId="0" applyNumberFormat="1" applyFill="1" applyAlignment="1">
      <alignment horizontal="center"/>
    </xf>
    <xf numFmtId="10" fontId="18" fillId="0" borderId="0" xfId="0" applyNumberFormat="1" applyFont="1" applyFill="1"/>
    <xf numFmtId="10" fontId="37" fillId="0" borderId="0" xfId="0" applyNumberFormat="1" applyFont="1" applyAlignment="1">
      <alignment vertical="center"/>
    </xf>
    <xf numFmtId="0" fontId="20" fillId="0" borderId="0" xfId="0" applyFont="1" applyFill="1" applyAlignment="1">
      <alignment horizontal="right"/>
    </xf>
    <xf numFmtId="0" fontId="20" fillId="0" borderId="0" xfId="0" applyFont="1" applyFill="1" applyBorder="1" applyAlignment="1">
      <alignment horizontal="right" vertical="center"/>
    </xf>
    <xf numFmtId="0" fontId="62" fillId="0" borderId="0" xfId="0" applyFont="1" applyAlignment="1">
      <alignment vertical="center"/>
    </xf>
    <xf numFmtId="0" fontId="63" fillId="0" borderId="0" xfId="0" applyFont="1"/>
    <xf numFmtId="0" fontId="64" fillId="0" borderId="0" xfId="0" applyFont="1"/>
    <xf numFmtId="0" fontId="65" fillId="0" borderId="0" xfId="0" applyFont="1" applyAlignment="1">
      <alignment vertical="center"/>
    </xf>
    <xf numFmtId="10" fontId="37" fillId="0" borderId="0" xfId="0" applyNumberFormat="1" applyFont="1" applyFill="1" applyAlignment="1">
      <alignment vertical="center"/>
    </xf>
    <xf numFmtId="14" fontId="46" fillId="37" borderId="0" xfId="0" applyNumberFormat="1" applyFont="1" applyFill="1" applyBorder="1" applyAlignment="1">
      <alignment vertical="center"/>
    </xf>
    <xf numFmtId="2" fontId="46" fillId="37" borderId="0" xfId="0" applyNumberFormat="1" applyFont="1" applyFill="1" applyBorder="1" applyAlignment="1">
      <alignment horizontal="center" vertical="center"/>
    </xf>
    <xf numFmtId="10" fontId="46" fillId="37" borderId="0" xfId="44" applyNumberFormat="1" applyFont="1" applyFill="1" applyBorder="1" applyAlignment="1">
      <alignment vertical="center"/>
    </xf>
    <xf numFmtId="165" fontId="46" fillId="0" borderId="0" xfId="44" applyNumberFormat="1" applyFont="1" applyFill="1" applyBorder="1" applyAlignment="1">
      <alignment vertical="center"/>
    </xf>
    <xf numFmtId="43" fontId="13" fillId="0" borderId="0" xfId="42" applyFont="1" applyFill="1" applyBorder="1" applyAlignment="1">
      <alignment horizontal="center" vertical="center"/>
    </xf>
    <xf numFmtId="43" fontId="13" fillId="0" borderId="0" xfId="42" applyFont="1" applyFill="1" applyBorder="1" applyAlignment="1">
      <alignment horizontal="center" vertical="center" wrapText="1"/>
    </xf>
    <xf numFmtId="0" fontId="20" fillId="0" borderId="29" xfId="0" applyFont="1" applyBorder="1" applyAlignment="1">
      <alignment horizontal="center"/>
    </xf>
    <xf numFmtId="43" fontId="20" fillId="39" borderId="29" xfId="42" applyFont="1" applyFill="1" applyBorder="1" applyAlignment="1">
      <alignment horizontal="center" vertical="center"/>
    </xf>
    <xf numFmtId="14" fontId="29" fillId="43" borderId="29" xfId="0" applyNumberFormat="1" applyFont="1" applyFill="1" applyBorder="1" applyAlignment="1">
      <alignment horizontal="center" vertical="center" wrapText="1"/>
    </xf>
    <xf numFmtId="0" fontId="0" fillId="0" borderId="29" xfId="0" applyBorder="1" applyAlignment="1">
      <alignment horizontal="center"/>
    </xf>
    <xf numFmtId="0" fontId="47" fillId="0" borderId="29" xfId="0" applyFont="1" applyBorder="1" applyAlignment="1">
      <alignment horizontal="left" vertical="center" wrapText="1"/>
    </xf>
    <xf numFmtId="9" fontId="61" fillId="0" borderId="29" xfId="0" applyNumberFormat="1" applyFont="1" applyBorder="1" applyAlignment="1">
      <alignment horizontal="center" vertical="center" wrapText="1"/>
    </xf>
    <xf numFmtId="9" fontId="0" fillId="0" borderId="29" xfId="44" applyFont="1" applyFill="1" applyBorder="1" applyAlignment="1">
      <alignment horizontal="center"/>
    </xf>
    <xf numFmtId="0" fontId="47" fillId="0" borderId="29" xfId="0" applyFont="1" applyFill="1" applyBorder="1" applyAlignment="1">
      <alignment horizontal="center" vertical="center" wrapText="1"/>
    </xf>
    <xf numFmtId="2" fontId="61" fillId="0" borderId="29" xfId="42" applyNumberFormat="1" applyFont="1" applyFill="1" applyBorder="1" applyAlignment="1">
      <alignment horizontal="center" vertical="center" wrapText="1"/>
    </xf>
    <xf numFmtId="2" fontId="0" fillId="0" borderId="29" xfId="42" applyNumberFormat="1" applyFont="1" applyFill="1" applyBorder="1" applyAlignment="1">
      <alignment horizontal="center"/>
    </xf>
    <xf numFmtId="10" fontId="0" fillId="0" borderId="29" xfId="44" applyNumberFormat="1" applyFont="1" applyFill="1" applyBorder="1" applyAlignment="1">
      <alignment horizontal="center"/>
    </xf>
    <xf numFmtId="10" fontId="61" fillId="0" borderId="29" xfId="44" applyNumberFormat="1" applyFont="1" applyBorder="1" applyAlignment="1">
      <alignment horizontal="center" vertical="center" wrapText="1"/>
    </xf>
    <xf numFmtId="10" fontId="0" fillId="37" borderId="29" xfId="44" applyNumberFormat="1" applyFont="1" applyFill="1" applyBorder="1" applyAlignment="1">
      <alignment horizontal="center"/>
    </xf>
    <xf numFmtId="10" fontId="61" fillId="0" borderId="29" xfId="0" applyNumberFormat="1" applyFont="1" applyBorder="1" applyAlignment="1">
      <alignment horizontal="center" vertical="center" wrapText="1"/>
    </xf>
    <xf numFmtId="9" fontId="0" fillId="37" borderId="29" xfId="44" applyFont="1" applyFill="1" applyBorder="1" applyAlignment="1">
      <alignment horizontal="center"/>
    </xf>
    <xf numFmtId="10" fontId="61" fillId="0" borderId="29" xfId="0" applyNumberFormat="1" applyFont="1" applyFill="1" applyBorder="1" applyAlignment="1">
      <alignment horizontal="center" vertical="center" wrapText="1"/>
    </xf>
    <xf numFmtId="0" fontId="61" fillId="0" borderId="29" xfId="0" applyFont="1" applyBorder="1" applyAlignment="1">
      <alignment horizontal="center" vertical="center" wrapText="1"/>
    </xf>
    <xf numFmtId="2" fontId="0" fillId="37" borderId="29" xfId="0" applyNumberFormat="1" applyFont="1" applyFill="1" applyBorder="1" applyAlignment="1">
      <alignment horizontal="center"/>
    </xf>
    <xf numFmtId="172" fontId="0" fillId="0" borderId="29" xfId="44" applyNumberFormat="1" applyFont="1" applyFill="1" applyBorder="1" applyAlignment="1">
      <alignment horizontal="center"/>
    </xf>
    <xf numFmtId="167" fontId="0" fillId="0" borderId="29" xfId="0" applyNumberFormat="1" applyFont="1" applyFill="1" applyBorder="1" applyAlignment="1">
      <alignment horizontal="center"/>
    </xf>
    <xf numFmtId="0" fontId="0" fillId="0" borderId="29" xfId="0" applyBorder="1" applyAlignment="1">
      <alignment horizontal="center" vertical="center" wrapText="1"/>
    </xf>
    <xf numFmtId="9" fontId="61" fillId="0" borderId="29" xfId="44" applyFont="1" applyBorder="1" applyAlignment="1">
      <alignment horizontal="center" vertical="center" wrapText="1"/>
    </xf>
    <xf numFmtId="0" fontId="13" fillId="43" borderId="29" xfId="0" applyFont="1" applyFill="1" applyBorder="1" applyAlignment="1">
      <alignment horizontal="center"/>
    </xf>
    <xf numFmtId="0" fontId="66" fillId="43" borderId="29" xfId="0" applyFont="1" applyFill="1" applyBorder="1" applyAlignment="1">
      <alignment horizontal="center" vertical="center" wrapText="1"/>
    </xf>
    <xf numFmtId="10" fontId="29" fillId="33" borderId="13" xfId="44" applyNumberFormat="1" applyFont="1" applyFill="1" applyBorder="1" applyAlignment="1">
      <alignment vertical="center"/>
    </xf>
    <xf numFmtId="10" fontId="23" fillId="0" borderId="0" xfId="44" applyNumberFormat="1" applyFont="1" applyFill="1" applyBorder="1"/>
    <xf numFmtId="10" fontId="28" fillId="0" borderId="0" xfId="44" applyNumberFormat="1" applyFont="1" applyFill="1" applyBorder="1"/>
    <xf numFmtId="10" fontId="23" fillId="0" borderId="0" xfId="44" applyNumberFormat="1" applyFont="1" applyBorder="1" applyAlignment="1">
      <alignment vertical="center"/>
    </xf>
    <xf numFmtId="10" fontId="28" fillId="0" borderId="13" xfId="44" applyNumberFormat="1" applyFont="1" applyFill="1" applyBorder="1"/>
    <xf numFmtId="10" fontId="23" fillId="37" borderId="0" xfId="44" applyNumberFormat="1" applyFont="1" applyFill="1" applyBorder="1"/>
    <xf numFmtId="0" fontId="23" fillId="37" borderId="0" xfId="45" applyFill="1"/>
    <xf numFmtId="0" fontId="23" fillId="37" borderId="0" xfId="45" applyFill="1" applyAlignment="1">
      <alignment vertical="center"/>
    </xf>
    <xf numFmtId="175" fontId="43" fillId="37" borderId="0" xfId="51" applyFont="1" applyFill="1" applyAlignment="1">
      <alignment vertical="center"/>
    </xf>
    <xf numFmtId="175" fontId="44" fillId="37" borderId="0" xfId="51" applyFont="1" applyFill="1" applyAlignment="1">
      <alignment vertical="center"/>
    </xf>
    <xf numFmtId="175" fontId="44" fillId="37" borderId="0" xfId="51" applyFont="1" applyFill="1">
      <alignment vertical="top"/>
    </xf>
    <xf numFmtId="0" fontId="23" fillId="37" borderId="0" xfId="45" applyFill="1" applyAlignment="1">
      <alignment horizontal="center" vertical="center"/>
    </xf>
    <xf numFmtId="0" fontId="37" fillId="37" borderId="0" xfId="0" applyFont="1" applyFill="1" applyAlignment="1">
      <alignment vertical="center"/>
    </xf>
    <xf numFmtId="177" fontId="23" fillId="37" borderId="0" xfId="47" applyNumberFormat="1" applyFont="1" applyFill="1" applyBorder="1" applyAlignment="1">
      <alignment vertical="center"/>
    </xf>
    <xf numFmtId="174" fontId="23" fillId="37" borderId="0" xfId="42" applyNumberFormat="1" applyFont="1" applyFill="1" applyBorder="1" applyAlignment="1">
      <alignment vertical="center"/>
    </xf>
    <xf numFmtId="17" fontId="23" fillId="37" borderId="0" xfId="51" applyNumberFormat="1" applyFill="1" applyAlignment="1">
      <alignment horizontal="left" vertical="center"/>
    </xf>
    <xf numFmtId="165" fontId="23" fillId="37" borderId="0" xfId="44" applyNumberFormat="1" applyFont="1" applyFill="1" applyBorder="1" applyAlignment="1" applyProtection="1">
      <alignment vertical="center"/>
    </xf>
    <xf numFmtId="165" fontId="23" fillId="37" borderId="0" xfId="44" applyNumberFormat="1" applyFont="1" applyFill="1" applyBorder="1" applyAlignment="1">
      <alignment vertical="center"/>
    </xf>
    <xf numFmtId="3" fontId="23" fillId="37" borderId="0" xfId="51" applyNumberFormat="1" applyFont="1" applyFill="1" applyBorder="1" applyAlignment="1">
      <alignment vertical="center"/>
    </xf>
    <xf numFmtId="166" fontId="23" fillId="37" borderId="0" xfId="51" applyNumberFormat="1" applyFont="1" applyFill="1" applyBorder="1" applyAlignment="1">
      <alignment vertical="center"/>
    </xf>
    <xf numFmtId="17" fontId="23" fillId="37" borderId="24" xfId="51" applyNumberFormat="1" applyFill="1" applyBorder="1" applyAlignment="1">
      <alignment horizontal="left" vertical="center"/>
    </xf>
    <xf numFmtId="165" fontId="23" fillId="37" borderId="24" xfId="52" applyNumberFormat="1" applyFont="1" applyFill="1" applyBorder="1" applyAlignment="1" applyProtection="1">
      <alignment vertical="center"/>
    </xf>
    <xf numFmtId="165" fontId="23" fillId="37" borderId="0" xfId="52" applyNumberFormat="1" applyFont="1" applyFill="1" applyBorder="1" applyAlignment="1">
      <alignment vertical="center"/>
    </xf>
    <xf numFmtId="0" fontId="23" fillId="37" borderId="28" xfId="45" applyFill="1" applyBorder="1" applyAlignment="1">
      <alignment horizontal="center" vertical="center"/>
    </xf>
    <xf numFmtId="3" fontId="23" fillId="37" borderId="28" xfId="51" applyNumberFormat="1" applyFont="1" applyFill="1" applyBorder="1" applyAlignment="1">
      <alignment vertical="center"/>
    </xf>
    <xf numFmtId="173" fontId="23" fillId="37" borderId="28" xfId="47" applyNumberFormat="1" applyFont="1" applyFill="1" applyBorder="1" applyAlignment="1">
      <alignment vertical="center"/>
    </xf>
    <xf numFmtId="17" fontId="23" fillId="37" borderId="0" xfId="51" applyNumberFormat="1" applyFill="1" applyAlignment="1">
      <alignment horizontal="center" vertical="center"/>
    </xf>
    <xf numFmtId="165" fontId="56" fillId="37" borderId="0" xfId="52" applyNumberFormat="1" applyFont="1" applyFill="1" applyAlignment="1">
      <alignment horizontal="center" vertical="center"/>
    </xf>
    <xf numFmtId="175" fontId="23" fillId="37" borderId="0" xfId="51" applyFill="1" applyBorder="1" applyAlignment="1">
      <alignment vertical="center"/>
    </xf>
    <xf numFmtId="165" fontId="56" fillId="37" borderId="0" xfId="51" applyNumberFormat="1" applyFont="1" applyFill="1" applyAlignment="1">
      <alignment horizontal="center" vertical="center"/>
    </xf>
    <xf numFmtId="3" fontId="23" fillId="37" borderId="0" xfId="51" applyNumberFormat="1" applyFill="1" applyAlignment="1">
      <alignment vertical="center"/>
    </xf>
    <xf numFmtId="174" fontId="23" fillId="37" borderId="0" xfId="42" applyNumberFormat="1" applyFont="1" applyFill="1" applyBorder="1" applyAlignment="1">
      <alignment horizontal="center" vertical="center"/>
    </xf>
    <xf numFmtId="165" fontId="56" fillId="37" borderId="0" xfId="51" applyNumberFormat="1" applyFont="1" applyFill="1" applyBorder="1" applyAlignment="1">
      <alignment horizontal="center" vertical="center"/>
    </xf>
    <xf numFmtId="0" fontId="23" fillId="37" borderId="0" xfId="45" applyFill="1" applyAlignment="1">
      <alignment horizontal="center"/>
    </xf>
    <xf numFmtId="179" fontId="23" fillId="37" borderId="0" xfId="51" applyNumberFormat="1" applyFill="1" applyBorder="1" applyAlignment="1">
      <alignment vertical="center"/>
    </xf>
    <xf numFmtId="175" fontId="53" fillId="37" borderId="0" xfId="51" applyFont="1" applyFill="1" applyBorder="1" applyAlignment="1">
      <alignment horizontal="center" vertical="center"/>
    </xf>
    <xf numFmtId="175" fontId="57" fillId="37" borderId="0" xfId="51" applyFont="1" applyFill="1" applyBorder="1" applyAlignment="1">
      <alignment horizontal="center" vertical="center"/>
    </xf>
    <xf numFmtId="0" fontId="59" fillId="37" borderId="0" xfId="0" applyFont="1" applyFill="1" applyAlignment="1">
      <alignment horizontal="center" vertical="center"/>
    </xf>
    <xf numFmtId="0" fontId="23" fillId="37" borderId="28" xfId="45" applyFill="1" applyBorder="1" applyAlignment="1">
      <alignment horizontal="center"/>
    </xf>
    <xf numFmtId="3" fontId="23" fillId="37" borderId="28" xfId="51" applyNumberFormat="1" applyFill="1" applyBorder="1" applyAlignment="1">
      <alignment vertical="center"/>
    </xf>
    <xf numFmtId="174" fontId="23" fillId="37" borderId="28" xfId="42" applyNumberFormat="1" applyFont="1" applyFill="1" applyBorder="1"/>
    <xf numFmtId="175" fontId="23" fillId="37" borderId="0" xfId="51" applyFill="1" applyBorder="1" applyAlignment="1">
      <alignment horizontal="right" vertical="center"/>
    </xf>
    <xf numFmtId="178" fontId="54" fillId="37" borderId="0" xfId="51" applyNumberFormat="1" applyFont="1" applyFill="1" applyBorder="1" applyAlignment="1">
      <alignment horizontal="center" vertical="center"/>
    </xf>
    <xf numFmtId="178" fontId="58" fillId="37" borderId="0" xfId="0" applyNumberFormat="1" applyFont="1" applyFill="1" applyBorder="1"/>
    <xf numFmtId="178" fontId="16" fillId="37" borderId="0" xfId="0" applyNumberFormat="1" applyFont="1" applyFill="1"/>
    <xf numFmtId="175" fontId="28" fillId="37" borderId="0" xfId="51" applyFont="1" applyFill="1" applyBorder="1" applyAlignment="1">
      <alignment vertical="center" wrapText="1"/>
    </xf>
    <xf numFmtId="10" fontId="28" fillId="37" borderId="0" xfId="44" applyNumberFormat="1" applyFont="1" applyFill="1" applyBorder="1" applyAlignment="1">
      <alignment horizontal="right" vertical="center" wrapText="1"/>
    </xf>
    <xf numFmtId="2" fontId="28" fillId="37" borderId="0" xfId="51" applyNumberFormat="1" applyFont="1" applyFill="1" applyBorder="1" applyAlignment="1">
      <alignment horizontal="right" vertical="center" wrapText="1"/>
    </xf>
    <xf numFmtId="175" fontId="28" fillId="37" borderId="0" xfId="51" applyFont="1" applyFill="1" applyBorder="1" applyAlignment="1">
      <alignment horizontal="right" vertical="center" wrapText="1"/>
    </xf>
    <xf numFmtId="165" fontId="28" fillId="37" borderId="0" xfId="51" applyNumberFormat="1" applyFont="1" applyFill="1" applyBorder="1" applyAlignment="1">
      <alignment horizontal="center" vertical="center" wrapText="1"/>
    </xf>
    <xf numFmtId="0" fontId="0" fillId="37" borderId="0" xfId="0" applyFill="1" applyBorder="1"/>
    <xf numFmtId="2" fontId="28" fillId="37" borderId="0" xfId="51" applyNumberFormat="1" applyFont="1" applyFill="1" applyBorder="1" applyAlignment="1">
      <alignment horizontal="center" vertical="center" wrapText="1"/>
    </xf>
    <xf numFmtId="175" fontId="55" fillId="37" borderId="0" xfId="51" applyFont="1" applyFill="1" applyBorder="1" applyAlignment="1">
      <alignment horizontal="center" vertical="center" wrapText="1"/>
    </xf>
    <xf numFmtId="175" fontId="23" fillId="37" borderId="0" xfId="51" applyFill="1" applyAlignment="1">
      <alignment vertical="center"/>
    </xf>
    <xf numFmtId="175" fontId="55" fillId="37" borderId="0" xfId="51" applyFont="1" applyFill="1" applyAlignment="1">
      <alignment horizontal="center" vertical="center" wrapText="1"/>
    </xf>
    <xf numFmtId="0" fontId="28" fillId="37" borderId="0" xfId="45" applyFont="1" applyFill="1" applyBorder="1" applyAlignment="1">
      <alignment horizontal="center"/>
    </xf>
    <xf numFmtId="165" fontId="55" fillId="37" borderId="0" xfId="51" applyNumberFormat="1" applyFont="1" applyFill="1" applyBorder="1" applyAlignment="1">
      <alignment horizontal="center" vertical="center" wrapText="1"/>
    </xf>
    <xf numFmtId="165" fontId="55" fillId="37" borderId="0" xfId="51" applyNumberFormat="1" applyFont="1" applyFill="1" applyAlignment="1">
      <alignment horizontal="center" vertical="center" wrapText="1"/>
    </xf>
    <xf numFmtId="0" fontId="23" fillId="37" borderId="11" xfId="45" applyFill="1" applyBorder="1" applyAlignment="1">
      <alignment horizontal="center"/>
    </xf>
    <xf numFmtId="165" fontId="23" fillId="37" borderId="11" xfId="51" applyNumberFormat="1" applyFont="1" applyFill="1" applyBorder="1" applyAlignment="1">
      <alignment horizontal="right" vertical="center"/>
    </xf>
    <xf numFmtId="169" fontId="28" fillId="37" borderId="0" xfId="47" applyNumberFormat="1" applyFont="1" applyFill="1" applyBorder="1"/>
    <xf numFmtId="43" fontId="23" fillId="37" borderId="0" xfId="42" applyFont="1" applyFill="1" applyAlignment="1">
      <alignment vertical="center"/>
    </xf>
    <xf numFmtId="0" fontId="23" fillId="37" borderId="17" xfId="45" applyFill="1" applyBorder="1" applyAlignment="1">
      <alignment horizontal="center"/>
    </xf>
    <xf numFmtId="165" fontId="23" fillId="37" borderId="17" xfId="42" applyNumberFormat="1" applyFont="1" applyFill="1" applyBorder="1" applyAlignment="1">
      <alignment horizontal="right" vertical="center"/>
    </xf>
    <xf numFmtId="43" fontId="28" fillId="37" borderId="0" xfId="42" applyFont="1" applyFill="1" applyBorder="1" applyAlignment="1">
      <alignment horizontal="center" vertical="center"/>
    </xf>
    <xf numFmtId="169" fontId="23" fillId="37" borderId="0" xfId="47" applyNumberFormat="1" applyFont="1" applyFill="1" applyBorder="1"/>
    <xf numFmtId="173" fontId="23" fillId="37" borderId="0" xfId="47" applyNumberFormat="1" applyFont="1" applyFill="1" applyBorder="1"/>
    <xf numFmtId="3" fontId="23" fillId="37" borderId="0" xfId="51" applyNumberFormat="1" applyFill="1" applyBorder="1" applyAlignment="1">
      <alignment vertical="center"/>
    </xf>
    <xf numFmtId="10" fontId="23" fillId="37" borderId="0" xfId="44" applyNumberFormat="1" applyFont="1" applyFill="1" applyBorder="1" applyAlignment="1">
      <alignment vertical="center"/>
    </xf>
    <xf numFmtId="175" fontId="29" fillId="37" borderId="0" xfId="51" applyFont="1" applyFill="1" applyBorder="1" applyAlignment="1">
      <alignment horizontal="center" vertical="center" wrapText="1"/>
    </xf>
    <xf numFmtId="169" fontId="29" fillId="37" borderId="0" xfId="47" applyNumberFormat="1" applyFont="1" applyFill="1" applyBorder="1" applyAlignment="1">
      <alignment vertical="center"/>
    </xf>
    <xf numFmtId="43" fontId="23" fillId="37" borderId="0" xfId="42" applyFont="1" applyFill="1" applyBorder="1" applyAlignment="1">
      <alignment vertical="center"/>
    </xf>
    <xf numFmtId="175" fontId="45" fillId="37" borderId="0" xfId="51" applyFont="1" applyFill="1" applyBorder="1" applyAlignment="1">
      <alignment vertical="center" wrapText="1"/>
    </xf>
    <xf numFmtId="4" fontId="23" fillId="37" borderId="0" xfId="52" applyNumberFormat="1" applyFont="1" applyFill="1" applyBorder="1" applyAlignment="1" applyProtection="1">
      <alignment vertical="center"/>
    </xf>
    <xf numFmtId="175" fontId="23" fillId="37" borderId="0" xfId="51" applyFill="1" applyBorder="1">
      <alignment vertical="top"/>
    </xf>
    <xf numFmtId="175" fontId="23" fillId="37" borderId="0" xfId="51" applyFill="1">
      <alignment vertical="top"/>
    </xf>
    <xf numFmtId="0" fontId="40" fillId="37" borderId="0" xfId="0" applyFont="1" applyFill="1"/>
    <xf numFmtId="0" fontId="26" fillId="37" borderId="0" xfId="0" applyFont="1" applyFill="1"/>
    <xf numFmtId="175" fontId="28" fillId="37" borderId="23" xfId="51" applyFont="1" applyFill="1" applyBorder="1" applyAlignment="1">
      <alignment horizontal="center" vertical="center" wrapText="1"/>
    </xf>
    <xf numFmtId="175" fontId="28" fillId="37" borderId="23" xfId="51" applyFont="1" applyFill="1" applyBorder="1" applyAlignment="1">
      <alignment horizontal="center" vertical="center"/>
    </xf>
    <xf numFmtId="0" fontId="20" fillId="0" borderId="0" xfId="0" applyFont="1" applyFill="1" applyBorder="1" applyAlignment="1">
      <alignment horizontal="left" vertical="center"/>
    </xf>
    <xf numFmtId="43" fontId="20" fillId="0" borderId="0" xfId="42" applyFont="1" applyFill="1" applyBorder="1"/>
    <xf numFmtId="43" fontId="18" fillId="0" borderId="0" xfId="42" applyFont="1" applyFill="1" applyBorder="1" applyAlignment="1">
      <alignment vertical="center"/>
    </xf>
    <xf numFmtId="43" fontId="16" fillId="0" borderId="0" xfId="42" applyFont="1"/>
    <xf numFmtId="43" fontId="0" fillId="0" borderId="0" xfId="42" applyFont="1"/>
    <xf numFmtId="170" fontId="18" fillId="0" borderId="0" xfId="42" applyNumberFormat="1" applyFont="1" applyFill="1" applyBorder="1"/>
    <xf numFmtId="170" fontId="18" fillId="0" borderId="0" xfId="42" applyNumberFormat="1" applyFont="1" applyFill="1" applyBorder="1" applyAlignment="1">
      <alignment vertical="center"/>
    </xf>
    <xf numFmtId="43" fontId="20" fillId="0" borderId="0" xfId="42" applyFont="1" applyFill="1" applyBorder="1" applyAlignment="1">
      <alignment vertical="center"/>
    </xf>
    <xf numFmtId="0" fontId="16" fillId="0" borderId="0" xfId="42" applyNumberFormat="1" applyFont="1" applyBorder="1" applyAlignment="1">
      <alignment horizontal="center" vertical="center"/>
    </xf>
    <xf numFmtId="0" fontId="13" fillId="42" borderId="17" xfId="0" applyFont="1" applyFill="1" applyBorder="1" applyAlignment="1">
      <alignment vertical="center"/>
    </xf>
    <xf numFmtId="181" fontId="28" fillId="0" borderId="13" xfId="44" applyNumberFormat="1" applyFont="1" applyFill="1" applyBorder="1" applyAlignment="1">
      <alignment horizontal="right"/>
    </xf>
    <xf numFmtId="0" fontId="35" fillId="0" borderId="0" xfId="48" applyFont="1" applyAlignment="1">
      <alignment horizontal="left" wrapText="1"/>
    </xf>
    <xf numFmtId="0" fontId="0" fillId="0" borderId="0" xfId="0" applyAlignment="1">
      <alignment horizontal="center"/>
    </xf>
    <xf numFmtId="0" fontId="13" fillId="42" borderId="17" xfId="0" applyFont="1" applyFill="1" applyBorder="1" applyAlignment="1">
      <alignment horizontal="center" vertical="center"/>
    </xf>
    <xf numFmtId="0" fontId="13" fillId="42" borderId="29" xfId="0" applyFont="1" applyFill="1" applyBorder="1" applyAlignment="1">
      <alignment horizontal="center" vertical="center" wrapText="1"/>
    </xf>
    <xf numFmtId="0" fontId="20" fillId="0" borderId="0" xfId="0" applyFont="1" applyFill="1" applyBorder="1" applyAlignment="1">
      <alignment horizontal="left"/>
    </xf>
    <xf numFmtId="4" fontId="16" fillId="0" borderId="0" xfId="0" applyNumberFormat="1" applyFont="1" applyFill="1" applyBorder="1" applyAlignment="1">
      <alignment horizontal="left" vertical="center" wrapText="1"/>
    </xf>
    <xf numFmtId="175" fontId="28" fillId="37" borderId="0" xfId="51" applyFont="1" applyFill="1" applyBorder="1" applyAlignment="1">
      <alignment horizontal="center" vertical="center" wrapText="1"/>
    </xf>
    <xf numFmtId="164" fontId="60" fillId="0" borderId="0" xfId="0" applyNumberFormat="1" applyFont="1"/>
    <xf numFmtId="164" fontId="60" fillId="0" borderId="11" xfId="0" applyNumberFormat="1" applyFont="1" applyBorder="1"/>
    <xf numFmtId="164" fontId="60" fillId="0" borderId="0" xfId="0" applyNumberFormat="1" applyFont="1" applyAlignment="1">
      <alignment horizontal="right"/>
    </xf>
    <xf numFmtId="0" fontId="16" fillId="0" borderId="0" xfId="42" applyNumberFormat="1" applyFont="1" applyFill="1" applyBorder="1" applyAlignment="1">
      <alignment horizontal="center" vertical="center"/>
    </xf>
    <xf numFmtId="164" fontId="60" fillId="0" borderId="0" xfId="0" applyNumberFormat="1" applyFont="1" applyFill="1"/>
    <xf numFmtId="164" fontId="60" fillId="0" borderId="0" xfId="0" applyNumberFormat="1" applyFont="1" applyFill="1" applyAlignment="1">
      <alignment horizontal="right"/>
    </xf>
    <xf numFmtId="0" fontId="16" fillId="39" borderId="0" xfId="42" applyNumberFormat="1" applyFont="1" applyFill="1" applyBorder="1" applyAlignment="1">
      <alignment horizontal="center" vertical="center"/>
    </xf>
    <xf numFmtId="172" fontId="1" fillId="39" borderId="0" xfId="44" applyNumberFormat="1" applyFont="1" applyFill="1" applyBorder="1" applyAlignment="1">
      <alignment horizontal="center" vertical="center"/>
    </xf>
    <xf numFmtId="164" fontId="60" fillId="39" borderId="0" xfId="0" applyNumberFormat="1" applyFont="1" applyFill="1"/>
    <xf numFmtId="171" fontId="1" fillId="39" borderId="0" xfId="42" applyNumberFormat="1" applyFont="1" applyFill="1" applyBorder="1" applyAlignment="1">
      <alignment horizontal="center" vertical="center"/>
    </xf>
    <xf numFmtId="0" fontId="1" fillId="39" borderId="0" xfId="0" applyFont="1" applyFill="1" applyAlignment="1">
      <alignment horizontal="center" vertical="center"/>
    </xf>
    <xf numFmtId="0" fontId="35" fillId="0" borderId="0" xfId="48" applyFont="1" applyAlignment="1">
      <alignment horizontal="left" wrapText="1"/>
    </xf>
    <xf numFmtId="0" fontId="23" fillId="0" borderId="14" xfId="48" applyBorder="1" applyAlignment="1">
      <alignment horizontal="left" vertical="center" wrapText="1"/>
    </xf>
    <xf numFmtId="0" fontId="23" fillId="0" borderId="15" xfId="48" applyBorder="1" applyAlignment="1">
      <alignment horizontal="left" vertical="center" wrapText="1"/>
    </xf>
    <xf numFmtId="0" fontId="23" fillId="0" borderId="16" xfId="48" applyBorder="1" applyAlignment="1">
      <alignment horizontal="left" vertical="center" wrapText="1"/>
    </xf>
    <xf numFmtId="0" fontId="25" fillId="33" borderId="0" xfId="46" applyFont="1" applyFill="1" applyAlignment="1">
      <alignment horizontal="center" vertical="center"/>
    </xf>
    <xf numFmtId="0" fontId="36" fillId="39" borderId="0" xfId="46" applyFont="1" applyFill="1" applyAlignment="1">
      <alignment horizontal="center" vertical="center"/>
    </xf>
    <xf numFmtId="0" fontId="16" fillId="0" borderId="18" xfId="0" applyFont="1" applyBorder="1" applyAlignment="1">
      <alignment horizontal="center"/>
    </xf>
    <xf numFmtId="0" fontId="16" fillId="0" borderId="19" xfId="0" applyFont="1" applyBorder="1" applyAlignment="1">
      <alignment horizontal="center"/>
    </xf>
    <xf numFmtId="0" fontId="16" fillId="0" borderId="20"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13" fillId="42" borderId="11" xfId="0" applyFont="1" applyFill="1" applyBorder="1" applyAlignment="1">
      <alignment horizontal="center"/>
    </xf>
    <xf numFmtId="43" fontId="13" fillId="42" borderId="11" xfId="42" applyFont="1" applyFill="1" applyBorder="1" applyAlignment="1">
      <alignment horizontal="center" vertical="center"/>
    </xf>
    <xf numFmtId="43" fontId="13" fillId="42" borderId="17" xfId="42" applyFont="1" applyFill="1" applyBorder="1" applyAlignment="1">
      <alignment horizontal="center" vertical="center"/>
    </xf>
    <xf numFmtId="0" fontId="13" fillId="42" borderId="11" xfId="0" applyFont="1" applyFill="1" applyBorder="1" applyAlignment="1">
      <alignment horizontal="center" vertical="center" wrapText="1"/>
    </xf>
    <xf numFmtId="0" fontId="13" fillId="42" borderId="17" xfId="0" applyFont="1" applyFill="1" applyBorder="1" applyAlignment="1">
      <alignment horizontal="center" vertical="center" wrapText="1"/>
    </xf>
    <xf numFmtId="0" fontId="13" fillId="42" borderId="11" xfId="0" applyFont="1" applyFill="1" applyBorder="1" applyAlignment="1">
      <alignment horizontal="center" vertical="center"/>
    </xf>
    <xf numFmtId="0" fontId="13" fillId="42" borderId="17" xfId="0" applyFont="1" applyFill="1" applyBorder="1" applyAlignment="1">
      <alignment horizontal="center" vertical="center"/>
    </xf>
    <xf numFmtId="175" fontId="28" fillId="0" borderId="23" xfId="51" applyFont="1" applyBorder="1" applyAlignment="1">
      <alignment horizontal="center" vertical="center" wrapText="1"/>
    </xf>
    <xf numFmtId="17" fontId="23" fillId="0" borderId="0" xfId="51" applyNumberFormat="1" applyBorder="1" applyAlignment="1">
      <alignment horizontal="center" vertical="center"/>
    </xf>
    <xf numFmtId="17" fontId="23" fillId="0" borderId="24" xfId="51" applyNumberFormat="1" applyBorder="1" applyAlignment="1">
      <alignment horizontal="center" vertical="center"/>
    </xf>
    <xf numFmtId="175" fontId="28" fillId="0" borderId="23" xfId="51" applyFont="1" applyBorder="1" applyAlignment="1">
      <alignment horizontal="center" vertical="center"/>
    </xf>
    <xf numFmtId="2" fontId="23" fillId="0" borderId="0" xfId="44" applyNumberFormat="1" applyFont="1" applyFill="1" applyBorder="1" applyAlignment="1" applyProtection="1">
      <alignment horizontal="center" vertical="center"/>
    </xf>
    <xf numFmtId="2" fontId="23" fillId="0" borderId="0" xfId="52" applyNumberFormat="1" applyFont="1" applyFill="1" applyBorder="1" applyAlignment="1" applyProtection="1">
      <alignment horizontal="center" vertical="center"/>
    </xf>
    <xf numFmtId="2" fontId="23" fillId="0" borderId="24" xfId="52" applyNumberFormat="1" applyFont="1" applyFill="1" applyBorder="1" applyAlignment="1" applyProtection="1">
      <alignment horizontal="center" vertical="center"/>
    </xf>
    <xf numFmtId="0" fontId="13" fillId="42" borderId="29" xfId="0" applyFont="1" applyFill="1" applyBorder="1" applyAlignment="1">
      <alignment horizontal="center" vertical="center" wrapText="1"/>
    </xf>
    <xf numFmtId="165" fontId="20" fillId="39" borderId="29" xfId="42" applyNumberFormat="1" applyFont="1" applyFill="1" applyBorder="1" applyAlignment="1">
      <alignment horizontal="center" vertical="center" wrapText="1"/>
    </xf>
    <xf numFmtId="164" fontId="18" fillId="0" borderId="29" xfId="0" applyNumberFormat="1" applyFont="1" applyBorder="1" applyAlignment="1">
      <alignment horizontal="center" vertical="center"/>
    </xf>
    <xf numFmtId="0" fontId="25" fillId="33" borderId="0" xfId="46" applyFont="1" applyFill="1" applyAlignment="1">
      <alignment horizontal="left" vertical="center"/>
    </xf>
    <xf numFmtId="14" fontId="46" fillId="37" borderId="17" xfId="0" applyNumberFormat="1" applyFont="1" applyFill="1" applyBorder="1" applyAlignment="1">
      <alignment horizontal="left" vertical="center"/>
    </xf>
    <xf numFmtId="0" fontId="38" fillId="33" borderId="0" xfId="46" applyFont="1" applyFill="1" applyAlignment="1">
      <alignment horizontal="left" vertical="center"/>
    </xf>
    <xf numFmtId="0" fontId="20" fillId="0" borderId="0" xfId="0" applyFont="1" applyFill="1" applyBorder="1" applyAlignment="1">
      <alignment horizontal="left"/>
    </xf>
    <xf numFmtId="4" fontId="16" fillId="0" borderId="0" xfId="0" applyNumberFormat="1" applyFont="1" applyFill="1" applyBorder="1" applyAlignment="1">
      <alignment horizontal="left" vertical="center" wrapText="1"/>
    </xf>
    <xf numFmtId="0" fontId="51" fillId="33" borderId="0" xfId="46" applyFont="1" applyFill="1" applyAlignment="1">
      <alignment horizontal="left" vertical="center"/>
    </xf>
    <xf numFmtId="0" fontId="36" fillId="40" borderId="0" xfId="46" applyFont="1" applyFill="1" applyAlignment="1">
      <alignment horizontal="center" vertical="center"/>
    </xf>
    <xf numFmtId="14" fontId="39" fillId="0" borderId="17" xfId="0" applyNumberFormat="1" applyFont="1" applyBorder="1" applyAlignment="1">
      <alignment horizontal="right" vertical="center" wrapText="1"/>
    </xf>
    <xf numFmtId="0" fontId="48" fillId="0" borderId="0" xfId="0" applyFont="1" applyAlignment="1">
      <alignment horizontal="left" wrapText="1"/>
    </xf>
    <xf numFmtId="10" fontId="67" fillId="43" borderId="30" xfId="44" applyNumberFormat="1" applyFont="1" applyFill="1" applyBorder="1" applyAlignment="1">
      <alignment horizontal="center" vertical="center" wrapText="1"/>
    </xf>
    <xf numFmtId="10" fontId="67" fillId="43" borderId="23" xfId="44" applyNumberFormat="1" applyFont="1" applyFill="1" applyBorder="1" applyAlignment="1">
      <alignment horizontal="center" vertical="center" wrapText="1"/>
    </xf>
    <xf numFmtId="10" fontId="67" fillId="43" borderId="31" xfId="44" applyNumberFormat="1" applyFont="1" applyFill="1" applyBorder="1" applyAlignment="1">
      <alignment horizontal="center" vertical="center" wrapText="1"/>
    </xf>
    <xf numFmtId="0" fontId="36" fillId="41" borderId="0" xfId="46" applyFont="1" applyFill="1" applyAlignment="1">
      <alignment horizontal="center" vertical="center"/>
    </xf>
    <xf numFmtId="175" fontId="29" fillId="37" borderId="0" xfId="51" applyFont="1" applyFill="1" applyBorder="1" applyAlignment="1">
      <alignment horizontal="center" vertical="center"/>
    </xf>
    <xf numFmtId="175" fontId="28" fillId="37" borderId="0" xfId="51" applyFont="1" applyFill="1" applyBorder="1" applyAlignment="1">
      <alignment horizontal="center" vertical="center" wrapText="1"/>
    </xf>
    <xf numFmtId="175" fontId="29" fillId="33" borderId="0" xfId="51" applyFont="1" applyFill="1" applyAlignment="1">
      <alignment horizontal="left" vertical="center"/>
    </xf>
    <xf numFmtId="175" fontId="23" fillId="37" borderId="11" xfId="51" applyFont="1" applyFill="1" applyBorder="1" applyAlignment="1">
      <alignment horizontal="left" vertical="center"/>
    </xf>
    <xf numFmtId="175" fontId="23" fillId="37" borderId="17" xfId="51" applyFont="1" applyFill="1" applyBorder="1" applyAlignment="1">
      <alignment horizontal="left" vertical="center"/>
    </xf>
  </cellXfs>
  <cellStyles count="54">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Comma 2 2" xfId="47" xr:uid="{0B4AD55B-5A64-4AD7-A10A-EDB2B18229EC}"/>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Estilo 1" xfId="43" xr:uid="{460E6B31-5E3A-4754-B521-9337BFA5D529}"/>
    <cellStyle name="Moeda 2" xfId="52" xr:uid="{48A69379-2139-4780-9423-2E2D36C541F6}"/>
    <cellStyle name="Neutro" xfId="8" builtinId="28" customBuiltin="1"/>
    <cellStyle name="Normal" xfId="0" builtinId="0"/>
    <cellStyle name="Normal - Style1 2 2" xfId="48" xr:uid="{B4AEA376-5FA6-4BCE-8F2E-894C5C0308F3}"/>
    <cellStyle name="Normal 12" xfId="45" xr:uid="{21AFEC63-8DD9-4142-AA55-033A8D30C045}"/>
    <cellStyle name="Normal 2" xfId="46" xr:uid="{E7D830BD-F724-45BD-AC19-C27D2EE509AE}"/>
    <cellStyle name="Normal 4" xfId="51" xr:uid="{995C0814-09F6-436E-B5FE-36F4BC9A33CC}"/>
    <cellStyle name="Nota" xfId="15" builtinId="10" customBuiltin="1"/>
    <cellStyle name="Percentagem" xfId="49" xr:uid="{17168611-2727-4835-9E6E-9E7F527D4500}"/>
    <cellStyle name="Percentagem 2" xfId="50" xr:uid="{420C0B4F-7700-4E14-9561-6CDBAE6367C6}"/>
    <cellStyle name="Porcentagem" xfId="44" builtinId="5"/>
    <cellStyle name="Ruim" xfId="7" builtinId="27"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2" builtinId="3"/>
    <cellStyle name="Vírgula 2" xfId="53" xr:uid="{C542E767-4E71-4108-A4F6-D03560663BBC}"/>
  </cellStyles>
  <dxfs count="0"/>
  <tableStyles count="0" defaultTableStyle="TableStyleMedium2" defaultPivotStyle="PivotStyleLight16"/>
  <colors>
    <mruColors>
      <color rgb="FFFFFFC5"/>
      <color rgb="FF993300"/>
      <color rgb="FFFFFFC1"/>
      <color rgb="FFFFFF99"/>
      <color rgb="FFFEA4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tyles" Target="styles.xml"/><Relationship Id="rId20" Type="http://schemas.openxmlformats.org/officeDocument/2006/relationships/worksheet" Target="worksheets/sheet20.xml"/><Relationship Id="rId41"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1699B.A3F6E89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1</xdr:col>
      <xdr:colOff>71437</xdr:colOff>
      <xdr:row>0</xdr:row>
      <xdr:rowOff>23815</xdr:rowOff>
    </xdr:from>
    <xdr:to>
      <xdr:col>2</xdr:col>
      <xdr:colOff>1119188</xdr:colOff>
      <xdr:row>4</xdr:row>
      <xdr:rowOff>142875</xdr:rowOff>
    </xdr:to>
    <xdr:pic>
      <xdr:nvPicPr>
        <xdr:cNvPr id="2" name="Imagem 1" descr="l3">
          <a:extLst>
            <a:ext uri="{FF2B5EF4-FFF2-40B4-BE49-F238E27FC236}">
              <a16:creationId xmlns:a16="http://schemas.microsoft.com/office/drawing/2014/main" id="{88C6A787-33E5-4AE3-9704-861A5EE017AC}"/>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85737" y="23815"/>
          <a:ext cx="2276476" cy="8810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42334</xdr:colOff>
      <xdr:row>4</xdr:row>
      <xdr:rowOff>0</xdr:rowOff>
    </xdr:from>
    <xdr:to>
      <xdr:col>2</xdr:col>
      <xdr:colOff>1374334</xdr:colOff>
      <xdr:row>4</xdr:row>
      <xdr:rowOff>0</xdr:rowOff>
    </xdr:to>
    <xdr:sp macro="" textlink="">
      <xdr:nvSpPr>
        <xdr:cNvPr id="2" name="Bevel 1">
          <a:hlinkClick xmlns:r="http://schemas.openxmlformats.org/officeDocument/2006/relationships" r:id="rId1"/>
          <a:extLst>
            <a:ext uri="{FF2B5EF4-FFF2-40B4-BE49-F238E27FC236}">
              <a16:creationId xmlns:a16="http://schemas.microsoft.com/office/drawing/2014/main" id="{C6063DD5-AE30-4F18-ADEA-122A4B7CFF8E}"/>
            </a:ext>
          </a:extLst>
        </xdr:cNvPr>
        <xdr:cNvSpPr/>
      </xdr:nvSpPr>
      <xdr:spPr>
        <a:xfrm>
          <a:off x="156634" y="1248833"/>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spfs04\WORKFA\lydiane\ME\ADASA\AP\MODELO_ER_-_ADASA_xv_1.1x_-_AP_001-2008\(BASE)%20EMPRESA%20REFERENCIA%20-%20ANEEL%20-%20CEB%20AP%20-%20Fina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brspfs04\WORKFA\Users\Valuation%20Group\Business%20Valuation\SERVI&#199;OS\Regula&#231;&#227;o%20Econ&#244;mica\2.%20Projetos\2015\ADASA\6.%20Pesquisas%20DTT\0.%20ADASA%20-%20Planilhas\NT%20005-2010\MODELO_Custos%20Operacionais%20Eficientes%20-%20NT%20005-2010%20-%20Pos-AP001%20-%202010.xls?69D9A924" TargetMode="External"/><Relationship Id="rId1" Type="http://schemas.openxmlformats.org/officeDocument/2006/relationships/externalLinkPath" Target="file:///\\69D9A924\MODELO_Custos%20Operacionais%20Eficientes%20-%20NT%20005-2010%20-%20Pos-AP001%20-%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rspfs\WORKFA\Users\Valuation%20Group\Business%20Valuation\SERVI&#199;OS\Regula&#231;&#227;o%20Econ&#244;mica\2.%20Projetos\2014\Agesan\2.%20Execu&#231;&#227;o\Entrega%202%20-%20Diagn&#243;stico%20da%20Situa&#231;&#227;o%20atual\Item%20V\Lages\DRE%20Hist&#243;rica_Lag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pfs01\WORKFAS\FAS\Clientes%202008\Henkel\WACC\WACC_junho_2008%20Ajustada_Henkel_v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rspbcfs\workfas\Users\CORPORA\Staff\Fernanda%20Sodr&#233;\Tr&#243;pico\Wacc%20VoiP%20Novembro_2004%20fernan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DE CONTROLE"/>
      <sheetName val="Parâmetros"/>
      <sheetName val="Consumidores"/>
      <sheetName val="Dados Físicos"/>
      <sheetName val="Custos Adicionais"/>
      <sheetName val="EmpresasDadosGerais"/>
      <sheetName val="Índices"/>
      <sheetName val="Custo Mat de Tarefas"/>
      <sheetName val="Custos EPC-EPI"/>
      <sheetName val="Custo Equipe"/>
      <sheetName val="Custos de Veículo"/>
      <sheetName val="Administração e Sistemas"/>
      <sheetName val="Salarios"/>
      <sheetName val="Cluster1"/>
      <sheetName val="Cluster2"/>
      <sheetName val="Cluster3"/>
      <sheetName val="Cluster4"/>
      <sheetName val="Cluster5"/>
      <sheetName val="Cluster6"/>
      <sheetName val="Cluster7"/>
      <sheetName val="Cluster8"/>
      <sheetName val="Cluster9"/>
      <sheetName val="Cluster10"/>
      <sheetName val="Gastos Gerencias Regionais"/>
      <sheetName val="Tarefas Comerciais"/>
      <sheetName val="Tarefas de O&amp;M"/>
      <sheetName val="Gastos Sistemas Computacionais"/>
      <sheetName val="Plan1"/>
      <sheetName val="Faturamento"/>
      <sheetName val="Perdas velha"/>
      <sheetName val="Perdas Nao Técnicas"/>
      <sheetName val="Teleatendimentovelho"/>
      <sheetName val="Teleatendimento"/>
      <sheetName val="Relatorio 1"/>
      <sheetName val="Relatori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P-Indices"/>
      <sheetName val="P-Salarios"/>
      <sheetName val="P-Equipes"/>
      <sheetName val="P-Veiculos"/>
      <sheetName val="E-Estrutura"/>
      <sheetName val="E-AdmSist"/>
      <sheetName val="E-ETA-ETE"/>
      <sheetName val="E-Elevatorias"/>
      <sheetName val="E-Comercial"/>
      <sheetName val="E-Economias"/>
      <sheetName val="E-Fisicos-Agua (Cap)"/>
      <sheetName val="E-Fisicos-Agua (ETA)"/>
      <sheetName val="E-Fisicos-Agua (Dist)"/>
      <sheetName val="E-Fisicos-Esgoto (Col)"/>
      <sheetName val="E-Fisicos-Esgoto (ETE)"/>
      <sheetName val="E-Fisicos-Esgoto (Emi)"/>
      <sheetName val="E-Adicionais"/>
      <sheetName val="C-Sistemas"/>
      <sheetName val="C-EstCentral"/>
      <sheetName val="C-Regional"/>
      <sheetName val="C-Elevatorias"/>
      <sheetName val="C-ETA-ETE Adm"/>
      <sheetName val="C-ETA-ETE Insumos"/>
      <sheetName val="C-EscritCom"/>
      <sheetName val="C-Faturamento"/>
      <sheetName val="C-Teleatendimento"/>
      <sheetName val="C-O&amp;M-Agua (Cap)"/>
      <sheetName val="C-O&amp;M-Agua (ETA)"/>
      <sheetName val="C-O&amp;M-Agua (Dist)"/>
      <sheetName val="C-O&amp;M-Esgoto (Col)"/>
      <sheetName val="C-O&amp;M-Esgoto (ETE)"/>
      <sheetName val="C-O&amp;M-Esgoto (Emi)"/>
      <sheetName val="S-Geral"/>
      <sheetName val="S-Sistemas"/>
      <sheetName val="S-EstCentral"/>
      <sheetName val="S-Regional"/>
      <sheetName val="S-Elevatorias"/>
      <sheetName val="S-ETA-ETE"/>
      <sheetName val="S-EscritCom"/>
      <sheetName val="S-Faturamento"/>
      <sheetName val="S-Teleatendimento"/>
      <sheetName val="S-O&amp;M Gasto"/>
      <sheetName val="S-O&amp;M Qtdes"/>
      <sheetName val="S-CustSistema"/>
    </sheetNames>
    <sheetDataSet>
      <sheetData sheetId="0">
        <row r="9">
          <cell r="D9">
            <v>0.12106060606060608</v>
          </cell>
        </row>
        <row r="12">
          <cell r="D12">
            <v>2.1985163471443414E-2</v>
          </cell>
        </row>
        <row r="13">
          <cell r="D13">
            <v>-1.1395249954443298E-2</v>
          </cell>
        </row>
        <row r="15">
          <cell r="D15">
            <v>-4.1405391204552E-2</v>
          </cell>
        </row>
        <row r="16">
          <cell r="D16">
            <v>-6.7652311243394214E-2</v>
          </cell>
        </row>
      </sheetData>
      <sheetData sheetId="1">
        <row r="9">
          <cell r="D9">
            <v>0.28999999999999998</v>
          </cell>
        </row>
        <row r="10">
          <cell r="D10">
            <v>0.08</v>
          </cell>
        </row>
        <row r="11">
          <cell r="D11">
            <v>415</v>
          </cell>
        </row>
        <row r="12">
          <cell r="D12">
            <v>8.3333333333333329E-2</v>
          </cell>
        </row>
        <row r="13">
          <cell r="D13">
            <v>2.7777777777777776E-2</v>
          </cell>
        </row>
        <row r="15">
          <cell r="D15">
            <v>0.1</v>
          </cell>
        </row>
        <row r="16">
          <cell r="D16">
            <v>0.2</v>
          </cell>
        </row>
        <row r="17">
          <cell r="D17">
            <v>0.4</v>
          </cell>
        </row>
        <row r="18">
          <cell r="D18">
            <v>1.4999999999999999E-2</v>
          </cell>
        </row>
        <row r="19">
          <cell r="D19">
            <v>0</v>
          </cell>
        </row>
        <row r="20">
          <cell r="D20">
            <v>0.2</v>
          </cell>
        </row>
        <row r="21">
          <cell r="D21">
            <v>0</v>
          </cell>
        </row>
        <row r="22">
          <cell r="D22">
            <v>7.5</v>
          </cell>
        </row>
        <row r="23">
          <cell r="D23">
            <v>6</v>
          </cell>
        </row>
        <row r="24">
          <cell r="D24">
            <v>5</v>
          </cell>
        </row>
        <row r="25">
          <cell r="D25">
            <v>20</v>
          </cell>
        </row>
        <row r="26">
          <cell r="D26">
            <v>46</v>
          </cell>
        </row>
        <row r="27">
          <cell r="D27">
            <v>50</v>
          </cell>
        </row>
        <row r="28">
          <cell r="D28">
            <v>12</v>
          </cell>
        </row>
      </sheetData>
      <sheetData sheetId="2">
        <row r="9">
          <cell r="C9" t="str">
            <v>PRESIDENTE</v>
          </cell>
          <cell r="E9">
            <v>22456.841666666671</v>
          </cell>
          <cell r="F9">
            <v>22950.559001760659</v>
          </cell>
          <cell r="G9">
            <v>275406.70802112791</v>
          </cell>
          <cell r="L9">
            <v>22950.559001760659</v>
          </cell>
          <cell r="M9">
            <v>7650.1863339202191</v>
          </cell>
          <cell r="N9">
            <v>88742.161473474553</v>
          </cell>
          <cell r="O9">
            <v>24480.596268544705</v>
          </cell>
          <cell r="P9">
            <v>4131.1006203169181</v>
          </cell>
          <cell r="Q9">
            <v>55081.341604225585</v>
          </cell>
          <cell r="R9">
            <v>0</v>
          </cell>
          <cell r="S9">
            <v>203035.94530224265</v>
          </cell>
          <cell r="T9">
            <v>478442.65332337056</v>
          </cell>
          <cell r="U9">
            <v>39870.22111028088</v>
          </cell>
          <cell r="V9">
            <v>277.3580598976061</v>
          </cell>
        </row>
        <row r="10">
          <cell r="C10" t="str">
            <v>DIRETOR</v>
          </cell>
          <cell r="E10">
            <v>20204.134999999998</v>
          </cell>
          <cell r="F10">
            <v>20648.32621077411</v>
          </cell>
          <cell r="G10">
            <v>247779.91452928932</v>
          </cell>
          <cell r="L10">
            <v>20648.32621077411</v>
          </cell>
          <cell r="M10">
            <v>6882.7754035913695</v>
          </cell>
          <cell r="N10">
            <v>79840.194681659894</v>
          </cell>
          <cell r="O10">
            <v>22024.881291492387</v>
          </cell>
          <cell r="P10">
            <v>3716.6987179393395</v>
          </cell>
          <cell r="Q10">
            <v>49555.982905857869</v>
          </cell>
          <cell r="R10">
            <v>0</v>
          </cell>
          <cell r="S10">
            <v>182668.85921131496</v>
          </cell>
          <cell r="T10">
            <v>430448.77374060429</v>
          </cell>
          <cell r="U10">
            <v>35870.731145050355</v>
          </cell>
          <cell r="V10">
            <v>249.53552100904597</v>
          </cell>
        </row>
        <row r="11">
          <cell r="C11" t="str">
            <v>AN.SUPORTE A-V</v>
          </cell>
          <cell r="E11">
            <v>14056.206458333332</v>
          </cell>
          <cell r="F11">
            <v>14365.23445510815</v>
          </cell>
          <cell r="G11">
            <v>172382.8134612978</v>
          </cell>
          <cell r="L11">
            <v>14365.23445510815</v>
          </cell>
          <cell r="M11">
            <v>4788.4114850360502</v>
          </cell>
          <cell r="N11">
            <v>55545.573226418179</v>
          </cell>
          <cell r="O11">
            <v>15322.916752115359</v>
          </cell>
          <cell r="P11">
            <v>2585.7422019194669</v>
          </cell>
          <cell r="Q11">
            <v>34476.562692259562</v>
          </cell>
          <cell r="R11">
            <v>0</v>
          </cell>
          <cell r="S11">
            <v>127084.44081285677</v>
          </cell>
          <cell r="T11">
            <v>299467.25427415455</v>
          </cell>
          <cell r="U11">
            <v>24955.604522846214</v>
          </cell>
          <cell r="V11">
            <v>173.60420537632149</v>
          </cell>
        </row>
        <row r="12">
          <cell r="C12" t="str">
            <v>ANAL.OPERAC. IV</v>
          </cell>
          <cell r="E12">
            <v>12310.005869565217</v>
          </cell>
          <cell r="F12">
            <v>12580.643360942036</v>
          </cell>
          <cell r="G12">
            <v>150967.72033130444</v>
          </cell>
          <cell r="L12">
            <v>12580.643360942036</v>
          </cell>
          <cell r="M12">
            <v>4193.5477869806791</v>
          </cell>
          <cell r="N12">
            <v>48645.154328975877</v>
          </cell>
          <cell r="O12">
            <v>13419.352918338176</v>
          </cell>
          <cell r="P12">
            <v>2264.5158049695665</v>
          </cell>
          <cell r="Q12">
            <v>30193.544066260889</v>
          </cell>
          <cell r="R12">
            <v>0</v>
          </cell>
          <cell r="S12">
            <v>111296.75826646722</v>
          </cell>
          <cell r="T12">
            <v>262264.47859777167</v>
          </cell>
          <cell r="U12">
            <v>21855.373216480973</v>
          </cell>
          <cell r="V12">
            <v>152.03737889725895</v>
          </cell>
        </row>
        <row r="13">
          <cell r="C13" t="str">
            <v>AN.SUPORTE A-IV</v>
          </cell>
          <cell r="E13">
            <v>11291.15836666667</v>
          </cell>
          <cell r="F13">
            <v>11539.396329139792</v>
          </cell>
          <cell r="G13">
            <v>138472.75594967749</v>
          </cell>
          <cell r="L13">
            <v>11539.39632913979</v>
          </cell>
          <cell r="M13">
            <v>3846.4654430465966</v>
          </cell>
          <cell r="N13">
            <v>44618.999139340522</v>
          </cell>
          <cell r="O13">
            <v>12308.68941774911</v>
          </cell>
          <cell r="P13">
            <v>2077.0913392451621</v>
          </cell>
          <cell r="Q13">
            <v>27694.551189935501</v>
          </cell>
          <cell r="R13">
            <v>0</v>
          </cell>
          <cell r="S13">
            <v>102085.19285845668</v>
          </cell>
          <cell r="T13">
            <v>240557.94880813418</v>
          </cell>
          <cell r="U13">
            <v>20046.495734011183</v>
          </cell>
          <cell r="V13">
            <v>139.45388336703431</v>
          </cell>
        </row>
        <row r="14">
          <cell r="C14" t="str">
            <v>AN.SUPORTE A-III</v>
          </cell>
          <cell r="E14">
            <v>10932.878888888888</v>
          </cell>
          <cell r="F14">
            <v>11173.240018474604</v>
          </cell>
          <cell r="G14">
            <v>134078.88022169523</v>
          </cell>
          <cell r="L14">
            <v>11173.240018474602</v>
          </cell>
          <cell r="M14">
            <v>3724.4133394915339</v>
          </cell>
          <cell r="N14">
            <v>43203.194738101796</v>
          </cell>
          <cell r="O14">
            <v>11918.12268637291</v>
          </cell>
          <cell r="P14">
            <v>2011.1832033254284</v>
          </cell>
          <cell r="Q14">
            <v>26815.776044339047</v>
          </cell>
          <cell r="R14">
            <v>0</v>
          </cell>
          <cell r="S14">
            <v>98845.930030105315</v>
          </cell>
          <cell r="T14">
            <v>232924.81025180055</v>
          </cell>
          <cell r="U14">
            <v>19410.400854316711</v>
          </cell>
          <cell r="V14">
            <v>135.02887550829018</v>
          </cell>
        </row>
        <row r="15">
          <cell r="C15" t="str">
            <v>ANAL.OPERAC. III</v>
          </cell>
          <cell r="E15">
            <v>9956.3983854166672</v>
          </cell>
          <cell r="F15">
            <v>10175.291431506868</v>
          </cell>
          <cell r="G15">
            <v>122103.49717808241</v>
          </cell>
          <cell r="I15">
            <v>498</v>
          </cell>
          <cell r="L15">
            <v>10216.791431506867</v>
          </cell>
          <cell r="M15">
            <v>3405.5971438356223</v>
          </cell>
          <cell r="N15">
            <v>39504.926868493218</v>
          </cell>
          <cell r="O15">
            <v>10897.910860273993</v>
          </cell>
          <cell r="P15">
            <v>1831.5524576712362</v>
          </cell>
          <cell r="Q15">
            <v>24420.699435616483</v>
          </cell>
          <cell r="R15">
            <v>0</v>
          </cell>
          <cell r="S15">
            <v>90775.478197397417</v>
          </cell>
          <cell r="T15">
            <v>212878.97537547984</v>
          </cell>
          <cell r="U15">
            <v>17739.914614623322</v>
          </cell>
          <cell r="V15">
            <v>123.40810166694483</v>
          </cell>
        </row>
        <row r="16">
          <cell r="C16" t="str">
            <v>AN.SUPORTE B-III</v>
          </cell>
          <cell r="E16">
            <v>8422.9791666666661</v>
          </cell>
          <cell r="F16">
            <v>8608.1597405623943</v>
          </cell>
          <cell r="G16">
            <v>103297.91688674873</v>
          </cell>
          <cell r="L16">
            <v>8608.1597405623943</v>
          </cell>
          <cell r="M16">
            <v>2869.3865801874645</v>
          </cell>
          <cell r="N16">
            <v>33284.884330174587</v>
          </cell>
          <cell r="O16">
            <v>9182.0370565998874</v>
          </cell>
          <cell r="P16">
            <v>1549.4687533012309</v>
          </cell>
          <cell r="Q16">
            <v>20659.583377349747</v>
          </cell>
          <cell r="R16">
            <v>0</v>
          </cell>
          <cell r="S16">
            <v>76153.519838175314</v>
          </cell>
          <cell r="T16">
            <v>179451.43672492405</v>
          </cell>
          <cell r="U16">
            <v>14954.28639374367</v>
          </cell>
          <cell r="V16">
            <v>104.02981839126032</v>
          </cell>
        </row>
        <row r="17">
          <cell r="C17" t="str">
            <v>ANAL.OPERAC. II</v>
          </cell>
          <cell r="E17">
            <v>7928.1062847222238</v>
          </cell>
          <cell r="F17">
            <v>8102.4069974108197</v>
          </cell>
          <cell r="G17">
            <v>97228.883968929833</v>
          </cell>
          <cell r="I17">
            <v>498</v>
          </cell>
          <cell r="L17">
            <v>8143.9069974108188</v>
          </cell>
          <cell r="M17">
            <v>2714.6356658036061</v>
          </cell>
          <cell r="N17">
            <v>31489.773723321832</v>
          </cell>
          <cell r="O17">
            <v>8686.8341305715403</v>
          </cell>
          <cell r="P17">
            <v>1458.4332595339474</v>
          </cell>
          <cell r="Q17">
            <v>19445.776793785968</v>
          </cell>
          <cell r="R17">
            <v>0</v>
          </cell>
          <cell r="S17">
            <v>72437.360570427729</v>
          </cell>
          <cell r="T17">
            <v>169666.24453935755</v>
          </cell>
          <cell r="U17">
            <v>14138.853711613128</v>
          </cell>
          <cell r="V17">
            <v>98.357243211221771</v>
          </cell>
        </row>
        <row r="18">
          <cell r="C18" t="str">
            <v>AN.SUPORTE A-II</v>
          </cell>
          <cell r="E18">
            <v>6613.185625000001</v>
          </cell>
          <cell r="F18">
            <v>6758.5775920326259</v>
          </cell>
          <cell r="G18">
            <v>81102.931104391508</v>
          </cell>
          <cell r="L18">
            <v>6758.577592032625</v>
          </cell>
          <cell r="M18">
            <v>2252.8591973442085</v>
          </cell>
          <cell r="N18">
            <v>26133.166689192818</v>
          </cell>
          <cell r="O18">
            <v>7209.1494315014679</v>
          </cell>
          <cell r="P18">
            <v>1216.5439665658726</v>
          </cell>
          <cell r="Q18">
            <v>16220.586220878302</v>
          </cell>
          <cell r="R18">
            <v>0</v>
          </cell>
          <cell r="S18">
            <v>59790.883097515296</v>
          </cell>
          <cell r="T18">
            <v>140893.81420190679</v>
          </cell>
          <cell r="U18">
            <v>11741.151183492233</v>
          </cell>
          <cell r="V18">
            <v>81.677573450380748</v>
          </cell>
        </row>
        <row r="19">
          <cell r="C19" t="str">
            <v>TEC.CONTAB. II</v>
          </cell>
          <cell r="E19">
            <v>6534.2722916666671</v>
          </cell>
          <cell r="F19">
            <v>6677.929336165882</v>
          </cell>
          <cell r="G19">
            <v>80135.152033990584</v>
          </cell>
          <cell r="L19">
            <v>6677.929336165882</v>
          </cell>
          <cell r="M19">
            <v>2225.9764453886273</v>
          </cell>
          <cell r="N19">
            <v>25821.326766508075</v>
          </cell>
          <cell r="O19">
            <v>7123.1246252436076</v>
          </cell>
          <cell r="P19">
            <v>1202.0272805098587</v>
          </cell>
          <cell r="Q19">
            <v>16027.030406798118</v>
          </cell>
          <cell r="R19">
            <v>0</v>
          </cell>
          <cell r="S19">
            <v>59077.414860614175</v>
          </cell>
          <cell r="T19">
            <v>139212.56689460477</v>
          </cell>
          <cell r="U19">
            <v>11601.047241217064</v>
          </cell>
          <cell r="V19">
            <v>80.702937330205657</v>
          </cell>
        </row>
        <row r="20">
          <cell r="C20" t="str">
            <v>TEC.OPERAC. IV</v>
          </cell>
          <cell r="E20">
            <v>6300.295196078433</v>
          </cell>
          <cell r="F20">
            <v>6438.8082158825673</v>
          </cell>
          <cell r="G20">
            <v>77265.698590590808</v>
          </cell>
          <cell r="L20">
            <v>6438.8082158825673</v>
          </cell>
          <cell r="M20">
            <v>2146.2694052941888</v>
          </cell>
          <cell r="N20">
            <v>24896.725101412594</v>
          </cell>
          <cell r="O20">
            <v>6868.0620969414058</v>
          </cell>
          <cell r="P20">
            <v>1158.9854788588621</v>
          </cell>
          <cell r="Q20">
            <v>15453.139718118162</v>
          </cell>
          <cell r="R20">
            <v>0</v>
          </cell>
          <cell r="S20">
            <v>56961.990016507778</v>
          </cell>
          <cell r="T20">
            <v>134227.68860709859</v>
          </cell>
          <cell r="U20">
            <v>11185.640717258217</v>
          </cell>
          <cell r="V20">
            <v>77.81315281570933</v>
          </cell>
        </row>
        <row r="21">
          <cell r="C21" t="str">
            <v>TEC.CONTAB. III</v>
          </cell>
          <cell r="E21">
            <v>6095.7141666666676</v>
          </cell>
          <cell r="F21">
            <v>6229.7294390960278</v>
          </cell>
          <cell r="G21">
            <v>74756.753269152337</v>
          </cell>
          <cell r="L21">
            <v>6229.7294390960278</v>
          </cell>
          <cell r="M21">
            <v>2076.5764796986759</v>
          </cell>
          <cell r="N21">
            <v>24088.28716450464</v>
          </cell>
          <cell r="O21">
            <v>6645.0447350357636</v>
          </cell>
          <cell r="P21">
            <v>1121.3512990372851</v>
          </cell>
          <cell r="Q21">
            <v>14951.350653830468</v>
          </cell>
          <cell r="R21">
            <v>0</v>
          </cell>
          <cell r="S21">
            <v>55112.339771202853</v>
          </cell>
          <cell r="T21">
            <v>129869.09304035519</v>
          </cell>
          <cell r="U21">
            <v>10822.4244200296</v>
          </cell>
          <cell r="V21">
            <v>75.286430748031989</v>
          </cell>
        </row>
        <row r="22">
          <cell r="C22" t="str">
            <v>TEC.SEG.TRAB.III</v>
          </cell>
          <cell r="E22">
            <v>5847.2177083333336</v>
          </cell>
          <cell r="F22">
            <v>5975.7697455041607</v>
          </cell>
          <cell r="G22">
            <v>71709.236946049932</v>
          </cell>
          <cell r="L22">
            <v>5975.7697455041607</v>
          </cell>
          <cell r="M22">
            <v>1991.923248501387</v>
          </cell>
          <cell r="N22">
            <v>23106.309682616091</v>
          </cell>
          <cell r="O22">
            <v>6374.1543952044394</v>
          </cell>
          <cell r="P22">
            <v>1075.6385541907489</v>
          </cell>
          <cell r="Q22">
            <v>14341.847389209986</v>
          </cell>
          <cell r="R22">
            <v>0</v>
          </cell>
          <cell r="S22">
            <v>52865.643015226815</v>
          </cell>
          <cell r="T22">
            <v>124574.87996127675</v>
          </cell>
          <cell r="U22">
            <v>10381.239996773062</v>
          </cell>
          <cell r="V22">
            <v>72.217321716682179</v>
          </cell>
        </row>
        <row r="23">
          <cell r="C23" t="str">
            <v>TEC.SECRET. III</v>
          </cell>
          <cell r="E23">
            <v>5695.6366666666663</v>
          </cell>
          <cell r="F23">
            <v>5820.8561698572803</v>
          </cell>
          <cell r="G23">
            <v>69850.27403828736</v>
          </cell>
          <cell r="L23">
            <v>5820.8561698572794</v>
          </cell>
          <cell r="M23">
            <v>1940.2853899524266</v>
          </cell>
          <cell r="N23">
            <v>22507.310523448145</v>
          </cell>
          <cell r="O23">
            <v>6208.9132478477641</v>
          </cell>
          <cell r="P23">
            <v>1047.7541105743103</v>
          </cell>
          <cell r="Q23">
            <v>13970.054807657472</v>
          </cell>
          <cell r="R23">
            <v>0</v>
          </cell>
          <cell r="S23">
            <v>51495.174249337389</v>
          </cell>
          <cell r="T23">
            <v>121345.44828762475</v>
          </cell>
          <cell r="U23">
            <v>10112.120690635396</v>
          </cell>
          <cell r="V23">
            <v>70.345187413115795</v>
          </cell>
        </row>
        <row r="24">
          <cell r="C24" t="str">
            <v>ASSESSOR</v>
          </cell>
          <cell r="E24">
            <v>5286.5783914728681</v>
          </cell>
          <cell r="F24">
            <v>5402.8046816139995</v>
          </cell>
          <cell r="G24">
            <v>64833.656179367994</v>
          </cell>
          <cell r="L24">
            <v>5402.8046816139995</v>
          </cell>
          <cell r="M24">
            <v>1800.9348938713331</v>
          </cell>
          <cell r="N24">
            <v>20890.844768907467</v>
          </cell>
          <cell r="O24">
            <v>5762.9916603882666</v>
          </cell>
          <cell r="P24">
            <v>972.50484269051992</v>
          </cell>
          <cell r="Q24">
            <v>12966.7312358736</v>
          </cell>
          <cell r="R24">
            <v>0</v>
          </cell>
          <cell r="S24">
            <v>47796.812083345183</v>
          </cell>
          <cell r="T24">
            <v>112630.46826271317</v>
          </cell>
          <cell r="U24">
            <v>9385.8723552260981</v>
          </cell>
          <cell r="V24">
            <v>65.293025079833725</v>
          </cell>
        </row>
        <row r="25">
          <cell r="C25" t="str">
            <v>TEC.OPERAC. VI</v>
          </cell>
          <cell r="E25">
            <v>5244.7441666666664</v>
          </cell>
          <cell r="F25">
            <v>5360.0507245367326</v>
          </cell>
          <cell r="G25">
            <v>64320.608694440787</v>
          </cell>
          <cell r="L25">
            <v>5360.0507245367317</v>
          </cell>
          <cell r="M25">
            <v>1786.6835748455774</v>
          </cell>
          <cell r="N25">
            <v>20725.529468208697</v>
          </cell>
          <cell r="O25">
            <v>5717.3874395058483</v>
          </cell>
          <cell r="P25">
            <v>964.80913041661177</v>
          </cell>
          <cell r="Q25">
            <v>12864.121738888158</v>
          </cell>
          <cell r="R25">
            <v>0</v>
          </cell>
          <cell r="S25">
            <v>47418.582076401624</v>
          </cell>
          <cell r="T25">
            <v>111739.19077084241</v>
          </cell>
          <cell r="U25">
            <v>9311.5992309035337</v>
          </cell>
          <cell r="V25">
            <v>64.776342475850669</v>
          </cell>
        </row>
        <row r="26">
          <cell r="C26" t="str">
            <v>TEC.OPERAC. III</v>
          </cell>
          <cell r="E26">
            <v>5176.5381147540984</v>
          </cell>
          <cell r="F26">
            <v>5290.3451514231247</v>
          </cell>
          <cell r="G26">
            <v>63484.1418170775</v>
          </cell>
          <cell r="L26">
            <v>5290.3451514231247</v>
          </cell>
          <cell r="M26">
            <v>1763.4483838077083</v>
          </cell>
          <cell r="N26">
            <v>20456.001252169419</v>
          </cell>
          <cell r="O26">
            <v>5643.0348281846673</v>
          </cell>
          <cell r="P26">
            <v>952.26212725616244</v>
          </cell>
          <cell r="Q26">
            <v>12696.828363415501</v>
          </cell>
          <cell r="R26">
            <v>0</v>
          </cell>
          <cell r="S26">
            <v>46801.920106256584</v>
          </cell>
          <cell r="T26">
            <v>110286.06192333408</v>
          </cell>
          <cell r="U26">
            <v>9190.5051602778403</v>
          </cell>
          <cell r="V26">
            <v>63.933948941063235</v>
          </cell>
        </row>
        <row r="27">
          <cell r="C27" t="str">
            <v>AG.SUPORTE B-III</v>
          </cell>
          <cell r="E27">
            <v>5127.2628665123457</v>
          </cell>
          <cell r="F27">
            <v>5239.9865787936815</v>
          </cell>
          <cell r="G27">
            <v>62879.838945524178</v>
          </cell>
          <cell r="L27">
            <v>5239.9865787936815</v>
          </cell>
          <cell r="M27">
            <v>1746.6621929312271</v>
          </cell>
          <cell r="N27">
            <v>20261.281438002232</v>
          </cell>
          <cell r="O27">
            <v>5589.3190173799267</v>
          </cell>
          <cell r="P27">
            <v>943.19758418286267</v>
          </cell>
          <cell r="Q27">
            <v>12575.967789104836</v>
          </cell>
          <cell r="R27">
            <v>0</v>
          </cell>
          <cell r="S27">
            <v>46356.414600394761</v>
          </cell>
          <cell r="T27">
            <v>109236.25354591894</v>
          </cell>
          <cell r="U27">
            <v>9103.0211288265782</v>
          </cell>
          <cell r="V27">
            <v>63.325364374445762</v>
          </cell>
        </row>
        <row r="28">
          <cell r="C28" t="str">
            <v>TEC.INFORMAT.II</v>
          </cell>
          <cell r="E28">
            <v>4929.7445370370378</v>
          </cell>
          <cell r="F28">
            <v>5038.1257765562523</v>
          </cell>
          <cell r="G28">
            <v>60457.509318675031</v>
          </cell>
          <cell r="L28">
            <v>5038.1257765562523</v>
          </cell>
          <cell r="M28">
            <v>1679.375258852084</v>
          </cell>
          <cell r="N28">
            <v>19480.753002684174</v>
          </cell>
          <cell r="O28">
            <v>5374.0008283266698</v>
          </cell>
          <cell r="P28">
            <v>906.86263978012539</v>
          </cell>
          <cell r="Q28">
            <v>12091.501863735008</v>
          </cell>
          <cell r="R28">
            <v>0</v>
          </cell>
          <cell r="S28">
            <v>44570.619369934313</v>
          </cell>
          <cell r="T28">
            <v>105028.12868860934</v>
          </cell>
          <cell r="U28">
            <v>8752.3440573841126</v>
          </cell>
          <cell r="V28">
            <v>60.885871703541646</v>
          </cell>
        </row>
        <row r="29">
          <cell r="C29" t="str">
            <v>AG.OPERAC. A-VI</v>
          </cell>
          <cell r="E29">
            <v>4918.8289639639643</v>
          </cell>
          <cell r="F29">
            <v>5026.9702228247825</v>
          </cell>
          <cell r="G29">
            <v>60323.64267389739</v>
          </cell>
          <cell r="I29">
            <v>498</v>
          </cell>
          <cell r="L29">
            <v>5068.4702228247825</v>
          </cell>
          <cell r="M29">
            <v>1689.4900742749273</v>
          </cell>
          <cell r="N29">
            <v>19598.084861589159</v>
          </cell>
          <cell r="O29">
            <v>5406.3682376797688</v>
          </cell>
          <cell r="P29">
            <v>904.85464010846079</v>
          </cell>
          <cell r="Q29">
            <v>12064.728534779479</v>
          </cell>
          <cell r="R29">
            <v>0</v>
          </cell>
          <cell r="S29">
            <v>45229.996571256575</v>
          </cell>
          <cell r="T29">
            <v>105553.63924515396</v>
          </cell>
          <cell r="U29">
            <v>8796.1366037628304</v>
          </cell>
          <cell r="V29">
            <v>61.19051550443708</v>
          </cell>
        </row>
        <row r="30">
          <cell r="C30" t="str">
            <v>TEC.INFORMAT.III</v>
          </cell>
          <cell r="E30">
            <v>4898.1683333333331</v>
          </cell>
          <cell r="F30">
            <v>5005.8553648523139</v>
          </cell>
          <cell r="G30">
            <v>60070.264378227766</v>
          </cell>
          <cell r="L30">
            <v>5005.8553648523139</v>
          </cell>
          <cell r="M30">
            <v>1668.6184549507711</v>
          </cell>
          <cell r="N30">
            <v>19355.974077428946</v>
          </cell>
          <cell r="O30">
            <v>5339.5790558424687</v>
          </cell>
          <cell r="P30">
            <v>901.05396567341643</v>
          </cell>
          <cell r="Q30">
            <v>12014.052875645553</v>
          </cell>
          <cell r="R30">
            <v>0</v>
          </cell>
          <cell r="S30">
            <v>44285.13379439347</v>
          </cell>
          <cell r="T30">
            <v>104355.39817262124</v>
          </cell>
          <cell r="U30">
            <v>8696.2831810517691</v>
          </cell>
          <cell r="V30">
            <v>60.495882998621006</v>
          </cell>
        </row>
        <row r="31">
          <cell r="C31" t="str">
            <v>AN.SUPORTE A-I</v>
          </cell>
          <cell r="E31">
            <v>4876.5501255707759</v>
          </cell>
          <cell r="F31">
            <v>4983.7618772581372</v>
          </cell>
          <cell r="G31">
            <v>59805.142527097647</v>
          </cell>
          <cell r="L31">
            <v>4983.7618772581372</v>
          </cell>
          <cell r="M31">
            <v>1661.2539590860456</v>
          </cell>
          <cell r="N31">
            <v>19270.545925398128</v>
          </cell>
          <cell r="O31">
            <v>5316.0126690753459</v>
          </cell>
          <cell r="P31">
            <v>897.07713790646471</v>
          </cell>
          <cell r="Q31">
            <v>11961.02850541953</v>
          </cell>
          <cell r="R31">
            <v>0</v>
          </cell>
          <cell r="S31">
            <v>44089.680074143653</v>
          </cell>
          <cell r="T31">
            <v>103894.82260124129</v>
          </cell>
          <cell r="U31">
            <v>8657.9018834367744</v>
          </cell>
          <cell r="V31">
            <v>60.228882667386259</v>
          </cell>
        </row>
        <row r="32">
          <cell r="C32" t="str">
            <v>AG.OPERAC. B-III</v>
          </cell>
          <cell r="E32">
            <v>4575.4659761904768</v>
          </cell>
          <cell r="F32">
            <v>4676.0583436350516</v>
          </cell>
          <cell r="G32">
            <v>56112.70012362062</v>
          </cell>
          <cell r="L32">
            <v>4676.0583436350516</v>
          </cell>
          <cell r="M32">
            <v>1558.6861145450171</v>
          </cell>
          <cell r="N32">
            <v>18080.758928722196</v>
          </cell>
          <cell r="O32">
            <v>4987.795566544055</v>
          </cell>
          <cell r="P32">
            <v>841.69050185430922</v>
          </cell>
          <cell r="Q32">
            <v>11222.540024724125</v>
          </cell>
          <cell r="R32">
            <v>0</v>
          </cell>
          <cell r="S32">
            <v>41367.52948002475</v>
          </cell>
          <cell r="T32">
            <v>97480.229603645363</v>
          </cell>
          <cell r="U32">
            <v>8123.3524669704466</v>
          </cell>
          <cell r="V32">
            <v>56.510278031098764</v>
          </cell>
        </row>
        <row r="33">
          <cell r="C33" t="str">
            <v>ANAL.OPERAC. I</v>
          </cell>
          <cell r="E33">
            <v>4552.3954074074063</v>
          </cell>
          <cell r="F33">
            <v>4652.4805646259065</v>
          </cell>
          <cell r="G33">
            <v>55829.766775510878</v>
          </cell>
          <cell r="I33">
            <v>498</v>
          </cell>
          <cell r="L33">
            <v>4693.9805646259065</v>
          </cell>
          <cell r="M33">
            <v>1564.6601882086354</v>
          </cell>
          <cell r="N33">
            <v>18150.058183220168</v>
          </cell>
          <cell r="O33">
            <v>5006.9126022676337</v>
          </cell>
          <cell r="P33">
            <v>837.44650163266317</v>
          </cell>
          <cell r="Q33">
            <v>11165.953355102176</v>
          </cell>
          <cell r="R33">
            <v>0</v>
          </cell>
          <cell r="S33">
            <v>41917.011395057183</v>
          </cell>
          <cell r="T33">
            <v>97746.778170568054</v>
          </cell>
          <cell r="U33">
            <v>8145.5648475473381</v>
          </cell>
          <cell r="V33">
            <v>56.664798939459743</v>
          </cell>
        </row>
        <row r="34">
          <cell r="C34" t="str">
            <v>CONS. FISCAL</v>
          </cell>
          <cell r="E34">
            <v>4413.76</v>
          </cell>
          <cell r="F34">
            <v>4510.7972351237186</v>
          </cell>
          <cell r="G34">
            <v>54129.566821484623</v>
          </cell>
          <cell r="L34">
            <v>4510.7972351237186</v>
          </cell>
          <cell r="M34">
            <v>1503.5990783745729</v>
          </cell>
          <cell r="N34">
            <v>17441.749309145045</v>
          </cell>
          <cell r="O34">
            <v>4811.5170507986331</v>
          </cell>
          <cell r="P34">
            <v>811.9435023222693</v>
          </cell>
          <cell r="Q34">
            <v>10825.913364296925</v>
          </cell>
          <cell r="R34">
            <v>0</v>
          </cell>
          <cell r="S34">
            <v>39905.519540061163</v>
          </cell>
          <cell r="T34">
            <v>94035.086361545778</v>
          </cell>
          <cell r="U34">
            <v>7836.2571967954818</v>
          </cell>
          <cell r="V34">
            <v>54.513093542925091</v>
          </cell>
        </row>
        <row r="35">
          <cell r="C35" t="str">
            <v>AG.SUPORTE A-III</v>
          </cell>
          <cell r="E35">
            <v>4317.2598148148154</v>
          </cell>
          <cell r="F35">
            <v>4412.1754775922127</v>
          </cell>
          <cell r="G35">
            <v>52946.105731106552</v>
          </cell>
          <cell r="L35">
            <v>4412.1754775922127</v>
          </cell>
          <cell r="M35">
            <v>1470.7251591974041</v>
          </cell>
          <cell r="N35">
            <v>17060.411846689891</v>
          </cell>
          <cell r="O35">
            <v>4706.3205094316936</v>
          </cell>
          <cell r="P35">
            <v>794.19158596659827</v>
          </cell>
          <cell r="Q35">
            <v>10589.221146221311</v>
          </cell>
          <cell r="R35">
            <v>0</v>
          </cell>
          <cell r="S35">
            <v>39033.045725099109</v>
          </cell>
          <cell r="T35">
            <v>91979.151456205669</v>
          </cell>
          <cell r="U35">
            <v>7664.9292880171388</v>
          </cell>
          <cell r="V35">
            <v>53.321247220988795</v>
          </cell>
        </row>
        <row r="36">
          <cell r="C36" t="str">
            <v>TEC.SEG.TRAB.II</v>
          </cell>
          <cell r="E36">
            <v>4079.4641666666666</v>
          </cell>
          <cell r="F36">
            <v>4169.1518532467289</v>
          </cell>
          <cell r="G36">
            <v>50029.822238960747</v>
          </cell>
          <cell r="L36">
            <v>4169.1518532467289</v>
          </cell>
          <cell r="M36">
            <v>1389.7172844155762</v>
          </cell>
          <cell r="N36">
            <v>16120.720499220686</v>
          </cell>
          <cell r="O36">
            <v>4447.0953101298446</v>
          </cell>
          <cell r="P36">
            <v>750.44733358441113</v>
          </cell>
          <cell r="Q36">
            <v>10005.96444779215</v>
          </cell>
          <cell r="R36">
            <v>0</v>
          </cell>
          <cell r="S36">
            <v>36883.096728389399</v>
          </cell>
          <cell r="T36">
            <v>86912.918967350153</v>
          </cell>
          <cell r="U36">
            <v>7242.7432472791797</v>
          </cell>
          <cell r="V36">
            <v>50.384300850637771</v>
          </cell>
        </row>
        <row r="37">
          <cell r="C37" t="str">
            <v>TEC.OPERAC. II</v>
          </cell>
          <cell r="E37">
            <v>4041.8477845528464</v>
          </cell>
          <cell r="F37">
            <v>4130.7084688229324</v>
          </cell>
          <cell r="G37">
            <v>49568.501625875186</v>
          </cell>
          <cell r="I37">
            <v>498</v>
          </cell>
          <cell r="L37">
            <v>4172.2084688229315</v>
          </cell>
          <cell r="M37">
            <v>1390.7361562743106</v>
          </cell>
          <cell r="N37">
            <v>16132.539412782002</v>
          </cell>
          <cell r="O37">
            <v>4450.3557000777937</v>
          </cell>
          <cell r="P37">
            <v>743.52752438812774</v>
          </cell>
          <cell r="Q37">
            <v>9913.7003251750375</v>
          </cell>
          <cell r="R37">
            <v>0</v>
          </cell>
          <cell r="S37">
            <v>37301.0675875202</v>
          </cell>
          <cell r="T37">
            <v>86869.569213395385</v>
          </cell>
          <cell r="U37">
            <v>7239.1307677829491</v>
          </cell>
          <cell r="V37">
            <v>50.359170558490078</v>
          </cell>
        </row>
        <row r="38">
          <cell r="C38" t="str">
            <v>CONS.DE ADMINIS.</v>
          </cell>
          <cell r="E38">
            <v>3945.6339393939397</v>
          </cell>
          <cell r="F38">
            <v>4032.3793465499907</v>
          </cell>
          <cell r="G38">
            <v>48388.552158599887</v>
          </cell>
          <cell r="L38">
            <v>4032.3793465499903</v>
          </cell>
          <cell r="M38">
            <v>1344.1264488499967</v>
          </cell>
          <cell r="N38">
            <v>15591.866806659962</v>
          </cell>
          <cell r="O38">
            <v>4301.2046363199897</v>
          </cell>
          <cell r="P38">
            <v>725.82828237899832</v>
          </cell>
          <cell r="Q38">
            <v>9677.7104317199774</v>
          </cell>
          <cell r="R38">
            <v>0</v>
          </cell>
          <cell r="S38">
            <v>35673.115952478918</v>
          </cell>
          <cell r="T38">
            <v>84061.668111078805</v>
          </cell>
          <cell r="U38">
            <v>7005.1390092565671</v>
          </cell>
          <cell r="V38">
            <v>48.731401803523944</v>
          </cell>
        </row>
        <row r="39">
          <cell r="C39" t="str">
            <v>AG.OPERAC. A-V</v>
          </cell>
          <cell r="E39">
            <v>3888.8558399999997</v>
          </cell>
          <cell r="F39">
            <v>3974.352971359277</v>
          </cell>
          <cell r="G39">
            <v>47692.235656311328</v>
          </cell>
          <cell r="L39">
            <v>3974.352971359277</v>
          </cell>
          <cell r="M39">
            <v>1324.7843237864256</v>
          </cell>
          <cell r="N39">
            <v>15367.49815592254</v>
          </cell>
          <cell r="O39">
            <v>4239.309836116563</v>
          </cell>
          <cell r="P39">
            <v>715.38353484466984</v>
          </cell>
          <cell r="Q39">
            <v>9538.4471312622663</v>
          </cell>
          <cell r="R39">
            <v>0</v>
          </cell>
          <cell r="S39">
            <v>35159.775953291741</v>
          </cell>
          <cell r="T39">
            <v>82852.011609603069</v>
          </cell>
          <cell r="U39">
            <v>6904.3343008002557</v>
          </cell>
          <cell r="V39">
            <v>48.030151657740909</v>
          </cell>
        </row>
        <row r="40">
          <cell r="C40" t="str">
            <v>AG.SUPORTE B-II</v>
          </cell>
          <cell r="E40">
            <v>3784.5720274914079</v>
          </cell>
          <cell r="F40">
            <v>3867.7764621852584</v>
          </cell>
          <cell r="G40">
            <v>46413.317546223101</v>
          </cell>
          <cell r="L40">
            <v>3867.7764621852584</v>
          </cell>
          <cell r="M40">
            <v>1289.2588207284193</v>
          </cell>
          <cell r="N40">
            <v>14955.402320449664</v>
          </cell>
          <cell r="O40">
            <v>4125.6282263309422</v>
          </cell>
          <cell r="P40">
            <v>696.19976319334648</v>
          </cell>
          <cell r="Q40">
            <v>9282.6635092446213</v>
          </cell>
          <cell r="R40">
            <v>0</v>
          </cell>
          <cell r="S40">
            <v>34216.929102132257</v>
          </cell>
          <cell r="T40">
            <v>80630.246648355358</v>
          </cell>
          <cell r="U40">
            <v>6719.1872206962798</v>
          </cell>
          <cell r="V40">
            <v>46.742171970061079</v>
          </cell>
        </row>
        <row r="41">
          <cell r="C41" t="str">
            <v>AN.SUPORTE B-I</v>
          </cell>
          <cell r="E41">
            <v>3693.3237499999996</v>
          </cell>
          <cell r="F41">
            <v>3774.5220763967141</v>
          </cell>
          <cell r="G41">
            <v>45294.26491676057</v>
          </cell>
          <cell r="L41">
            <v>3774.5220763967141</v>
          </cell>
          <cell r="M41">
            <v>1258.1740254655713</v>
          </cell>
          <cell r="N41">
            <v>14594.818695400629</v>
          </cell>
          <cell r="O41">
            <v>4026.1568814898287</v>
          </cell>
          <cell r="P41">
            <v>679.41397375140855</v>
          </cell>
          <cell r="Q41">
            <v>9058.8529833521152</v>
          </cell>
          <cell r="R41">
            <v>0</v>
          </cell>
          <cell r="S41">
            <v>33391.938635856262</v>
          </cell>
          <cell r="T41">
            <v>78686.203552616833</v>
          </cell>
          <cell r="U41">
            <v>6557.1836293847364</v>
          </cell>
          <cell r="V41">
            <v>45.615190465285117</v>
          </cell>
        </row>
        <row r="42">
          <cell r="C42" t="str">
            <v>AG.OPERAC. A-IV</v>
          </cell>
          <cell r="E42">
            <v>3334.8827245862867</v>
          </cell>
          <cell r="F42">
            <v>3408.2006664444089</v>
          </cell>
          <cell r="G42">
            <v>40898.407997332906</v>
          </cell>
          <cell r="L42">
            <v>3408.2006664444089</v>
          </cell>
          <cell r="M42">
            <v>1136.066888814803</v>
          </cell>
          <cell r="N42">
            <v>13178.375910251714</v>
          </cell>
          <cell r="O42">
            <v>3635.4140442073694</v>
          </cell>
          <cell r="P42">
            <v>613.47611995999353</v>
          </cell>
          <cell r="Q42">
            <v>8179.6815994665812</v>
          </cell>
          <cell r="R42">
            <v>0</v>
          </cell>
          <cell r="S42">
            <v>30151.215229144869</v>
          </cell>
          <cell r="T42">
            <v>71049.623226477779</v>
          </cell>
          <cell r="U42">
            <v>5920.8019355398146</v>
          </cell>
          <cell r="V42">
            <v>41.188187377668278</v>
          </cell>
        </row>
        <row r="43">
          <cell r="C43" t="str">
            <v>AG.OPERAC. B-II</v>
          </cell>
          <cell r="D43" t="str">
            <v>O1e2</v>
          </cell>
          <cell r="E43">
            <v>3239.4658830845806</v>
          </cell>
          <cell r="F43">
            <v>3310.686070084359</v>
          </cell>
          <cell r="G43">
            <v>39728.232841012308</v>
          </cell>
          <cell r="H43">
            <v>0</v>
          </cell>
          <cell r="I43">
            <v>1992</v>
          </cell>
          <cell r="L43">
            <v>3476.686070084359</v>
          </cell>
          <cell r="M43">
            <v>1158.8953566947862</v>
          </cell>
          <cell r="N43">
            <v>13443.186137659523</v>
          </cell>
          <cell r="O43">
            <v>3708.4651414233167</v>
          </cell>
          <cell r="P43">
            <v>595.92349261518461</v>
          </cell>
          <cell r="Q43">
            <v>7945.6465682024618</v>
          </cell>
          <cell r="R43">
            <v>0</v>
          </cell>
          <cell r="S43">
            <v>32320.80276667963</v>
          </cell>
          <cell r="T43">
            <v>72049.035607691942</v>
          </cell>
          <cell r="U43">
            <v>6004.0863006409954</v>
          </cell>
          <cell r="V43">
            <v>41.767556874024315</v>
          </cell>
        </row>
        <row r="44">
          <cell r="C44" t="str">
            <v>EMPR EM COMISSAO</v>
          </cell>
          <cell r="E44">
            <v>2993.9708333333333</v>
          </cell>
          <cell r="F44">
            <v>3059.7937715329003</v>
          </cell>
          <cell r="G44">
            <v>36717.525258394802</v>
          </cell>
          <cell r="L44">
            <v>3059.7937715328999</v>
          </cell>
          <cell r="M44">
            <v>1019.9312571776334</v>
          </cell>
          <cell r="N44">
            <v>11831.202583260547</v>
          </cell>
          <cell r="O44">
            <v>3263.7800229684271</v>
          </cell>
          <cell r="P44">
            <v>550.76287887592207</v>
          </cell>
          <cell r="Q44">
            <v>7343.5050516789606</v>
          </cell>
          <cell r="R44">
            <v>0</v>
          </cell>
          <cell r="S44">
            <v>27068.975565494387</v>
          </cell>
          <cell r="T44">
            <v>63786.50082388919</v>
          </cell>
          <cell r="U44">
            <v>5315.5417353240991</v>
          </cell>
          <cell r="V44">
            <v>36.977681637037215</v>
          </cell>
        </row>
        <row r="45">
          <cell r="C45" t="str">
            <v>VIGIA</v>
          </cell>
          <cell r="E45">
            <v>2877.467916666667</v>
          </cell>
          <cell r="F45">
            <v>2940.7295191984172</v>
          </cell>
          <cell r="G45">
            <v>35288.754230381004</v>
          </cell>
          <cell r="L45">
            <v>2940.7295191984167</v>
          </cell>
          <cell r="M45">
            <v>980.24317306613898</v>
          </cell>
          <cell r="N45">
            <v>11370.820807567212</v>
          </cell>
          <cell r="O45">
            <v>3136.7781538116451</v>
          </cell>
          <cell r="P45">
            <v>529.33131345571508</v>
          </cell>
          <cell r="Q45">
            <v>7057.750846076201</v>
          </cell>
          <cell r="R45">
            <v>0</v>
          </cell>
          <cell r="S45">
            <v>26015.653813175326</v>
          </cell>
          <cell r="T45">
            <v>61304.40804355633</v>
          </cell>
          <cell r="U45">
            <v>5108.7006702963608</v>
          </cell>
          <cell r="V45">
            <v>35.538787271626859</v>
          </cell>
        </row>
        <row r="46">
          <cell r="C46" t="str">
            <v>TEC.OPERAC. I</v>
          </cell>
          <cell r="D46" t="str">
            <v>O3</v>
          </cell>
          <cell r="E46">
            <v>2851.9438677536236</v>
          </cell>
          <cell r="F46">
            <v>2914.6443198975676</v>
          </cell>
          <cell r="G46">
            <v>34975.731838770807</v>
          </cell>
          <cell r="H46">
            <v>0</v>
          </cell>
          <cell r="I46">
            <v>1992</v>
          </cell>
          <cell r="L46">
            <v>3080.6443198975671</v>
          </cell>
          <cell r="M46">
            <v>1026.8814399658556</v>
          </cell>
          <cell r="N46">
            <v>11911.824703603927</v>
          </cell>
          <cell r="O46">
            <v>3286.020607890739</v>
          </cell>
          <cell r="P46">
            <v>524.63597758156209</v>
          </cell>
          <cell r="Q46">
            <v>6995.1463677541615</v>
          </cell>
          <cell r="R46">
            <v>0</v>
          </cell>
          <cell r="S46">
            <v>28817.153416693811</v>
          </cell>
          <cell r="T46">
            <v>63792.885255464615</v>
          </cell>
          <cell r="U46">
            <v>5316.0737712887176</v>
          </cell>
          <cell r="V46">
            <v>36.981382756791078</v>
          </cell>
        </row>
        <row r="47">
          <cell r="C47" t="str">
            <v>AG.OPERAC. A-III</v>
          </cell>
          <cell r="D47" t="str">
            <v>O4</v>
          </cell>
          <cell r="E47">
            <v>2811.5910944206007</v>
          </cell>
          <cell r="F47">
            <v>2873.404384246292</v>
          </cell>
          <cell r="G47">
            <v>34480.852610955502</v>
          </cell>
          <cell r="H47">
            <v>0</v>
          </cell>
          <cell r="I47">
            <v>996</v>
          </cell>
          <cell r="L47">
            <v>2956.4043842462916</v>
          </cell>
          <cell r="M47">
            <v>985.46812808209722</v>
          </cell>
          <cell r="N47">
            <v>11431.430285752327</v>
          </cell>
          <cell r="O47">
            <v>3153.4980098627111</v>
          </cell>
          <cell r="P47">
            <v>517.21278916433255</v>
          </cell>
          <cell r="Q47">
            <v>6896.1705221911006</v>
          </cell>
          <cell r="R47">
            <v>0</v>
          </cell>
          <cell r="S47">
            <v>26936.184119298861</v>
          </cell>
          <cell r="T47">
            <v>61417.03673025436</v>
          </cell>
          <cell r="U47">
            <v>5118.0863941878633</v>
          </cell>
          <cell r="V47">
            <v>35.604079263915573</v>
          </cell>
        </row>
        <row r="48">
          <cell r="C48" t="str">
            <v>TEC.SEG.TRAB.I</v>
          </cell>
          <cell r="E48">
            <v>2681.06</v>
          </cell>
          <cell r="F48">
            <v>2740.0035423767481</v>
          </cell>
          <cell r="G48">
            <v>32880.042508520979</v>
          </cell>
          <cell r="L48">
            <v>2740.0035423767481</v>
          </cell>
          <cell r="M48">
            <v>913.3345141255827</v>
          </cell>
          <cell r="N48">
            <v>10594.68036385676</v>
          </cell>
          <cell r="O48">
            <v>2922.6704452018648</v>
          </cell>
          <cell r="P48">
            <v>493.20063762781467</v>
          </cell>
          <cell r="Q48">
            <v>6576.0085017041965</v>
          </cell>
          <cell r="R48">
            <v>0</v>
          </cell>
          <cell r="S48">
            <v>24239.898004892966</v>
          </cell>
          <cell r="T48">
            <v>57119.940513413945</v>
          </cell>
          <cell r="U48">
            <v>4759.9950427844951</v>
          </cell>
          <cell r="V48">
            <v>33.113008993283444</v>
          </cell>
        </row>
        <row r="49">
          <cell r="C49" t="str">
            <v>TEC.CONTAB. I</v>
          </cell>
          <cell r="E49">
            <v>2601.4783333333335</v>
          </cell>
          <cell r="F49">
            <v>2658.6722597590851</v>
          </cell>
          <cell r="G49">
            <v>31904.067117109022</v>
          </cell>
          <cell r="L49">
            <v>2658.6722597590851</v>
          </cell>
          <cell r="M49">
            <v>886.22408658636164</v>
          </cell>
          <cell r="N49">
            <v>10280.199404401796</v>
          </cell>
          <cell r="O49">
            <v>2835.9170770763576</v>
          </cell>
          <cell r="P49">
            <v>478.56100675663532</v>
          </cell>
          <cell r="Q49">
            <v>6380.8134234218051</v>
          </cell>
          <cell r="R49">
            <v>0</v>
          </cell>
          <cell r="S49">
            <v>23520.38725800204</v>
          </cell>
          <cell r="T49">
            <v>55424.454375111061</v>
          </cell>
          <cell r="U49">
            <v>4618.7045312592554</v>
          </cell>
          <cell r="V49">
            <v>32.130118478325251</v>
          </cell>
        </row>
        <row r="50">
          <cell r="C50" t="str">
            <v>AG.SUPORTE A-I</v>
          </cell>
          <cell r="E50">
            <v>2432.5096639784947</v>
          </cell>
          <cell r="F50">
            <v>2485.9887865869277</v>
          </cell>
          <cell r="G50">
            <v>29831.865439043133</v>
          </cell>
          <cell r="L50">
            <v>2485.9887865869277</v>
          </cell>
          <cell r="M50">
            <v>828.66292886230917</v>
          </cell>
          <cell r="N50">
            <v>9612.4899748027874</v>
          </cell>
          <cell r="O50">
            <v>2651.72137235939</v>
          </cell>
          <cell r="P50">
            <v>447.477981585647</v>
          </cell>
          <cell r="Q50">
            <v>5966.3730878086271</v>
          </cell>
          <cell r="R50">
            <v>0</v>
          </cell>
          <cell r="S50">
            <v>21992.714132005691</v>
          </cell>
          <cell r="T50">
            <v>51824.579571048824</v>
          </cell>
          <cell r="U50">
            <v>4318.7149642540689</v>
          </cell>
          <cell r="V50">
            <v>30.043234533941348</v>
          </cell>
        </row>
        <row r="51">
          <cell r="C51" t="str">
            <v>AG.OPERAC. A-II</v>
          </cell>
          <cell r="E51">
            <v>1996.8821264367816</v>
          </cell>
          <cell r="F51">
            <v>2040.7839064196978</v>
          </cell>
          <cell r="G51">
            <v>24489.406877036374</v>
          </cell>
          <cell r="L51">
            <v>2040.7839064196978</v>
          </cell>
          <cell r="M51">
            <v>680.26130213989927</v>
          </cell>
          <cell r="N51">
            <v>7891.0311048228314</v>
          </cell>
          <cell r="O51">
            <v>2176.8361668476778</v>
          </cell>
          <cell r="P51">
            <v>367.34110315554557</v>
          </cell>
          <cell r="Q51">
            <v>4897.8813754072753</v>
          </cell>
          <cell r="R51">
            <v>0</v>
          </cell>
          <cell r="S51">
            <v>18054.134958792929</v>
          </cell>
          <cell r="T51">
            <v>42543.541835829303</v>
          </cell>
          <cell r="U51">
            <v>3545.2951529857751</v>
          </cell>
          <cell r="V51">
            <v>24.662922803379306</v>
          </cell>
        </row>
        <row r="52">
          <cell r="C52" t="str">
            <v>AG.OPERAC. A-II E</v>
          </cell>
          <cell r="E52">
            <v>1996.8821264367816</v>
          </cell>
          <cell r="F52">
            <v>2040.7839064196978</v>
          </cell>
          <cell r="G52">
            <v>24489.406877036374</v>
          </cell>
          <cell r="L52">
            <v>2040.7839064196978</v>
          </cell>
          <cell r="M52">
            <v>680.26130213989927</v>
          </cell>
          <cell r="N52">
            <v>7891.0311048228314</v>
          </cell>
          <cell r="O52">
            <v>2176.8361668476778</v>
          </cell>
          <cell r="P52">
            <v>367.34110315554557</v>
          </cell>
          <cell r="Q52">
            <v>4897.8813754072753</v>
          </cell>
          <cell r="R52">
            <v>0</v>
          </cell>
          <cell r="S52">
            <v>18054.134958792929</v>
          </cell>
          <cell r="T52">
            <v>42543.541835829303</v>
          </cell>
          <cell r="U52">
            <v>3545.2951529857751</v>
          </cell>
          <cell r="V52">
            <v>24.662922803379306</v>
          </cell>
        </row>
        <row r="53">
          <cell r="C53" t="str">
            <v>AG.OPERAC. A-II A</v>
          </cell>
          <cell r="E53">
            <v>1996.8821264367816</v>
          </cell>
          <cell r="F53">
            <v>2040.7839064196978</v>
          </cell>
          <cell r="G53">
            <v>24489.406877036374</v>
          </cell>
          <cell r="L53">
            <v>2040.7839064196978</v>
          </cell>
          <cell r="M53">
            <v>680.26130213989927</v>
          </cell>
          <cell r="N53">
            <v>7891.0311048228314</v>
          </cell>
          <cell r="O53">
            <v>2176.8361668476778</v>
          </cell>
          <cell r="P53">
            <v>367.34110315554557</v>
          </cell>
          <cell r="Q53">
            <v>4897.8813754072753</v>
          </cell>
          <cell r="R53">
            <v>0</v>
          </cell>
          <cell r="S53">
            <v>18054.134958792929</v>
          </cell>
          <cell r="T53">
            <v>42543.541835829303</v>
          </cell>
          <cell r="U53">
            <v>3545.2951529857751</v>
          </cell>
          <cell r="V53">
            <v>24.662922803379306</v>
          </cell>
        </row>
        <row r="54">
          <cell r="C54" t="str">
            <v>AG.OPERAC. B-I</v>
          </cell>
          <cell r="E54">
            <v>1911.4824629629629</v>
          </cell>
          <cell r="F54">
            <v>1953.5067173840009</v>
          </cell>
          <cell r="G54">
            <v>23442.080608608012</v>
          </cell>
          <cell r="L54">
            <v>1953.5067173840009</v>
          </cell>
          <cell r="M54">
            <v>651.16890579466701</v>
          </cell>
          <cell r="N54">
            <v>7553.5593072181364</v>
          </cell>
          <cell r="O54">
            <v>2083.7404985429343</v>
          </cell>
          <cell r="P54">
            <v>351.63120912912018</v>
          </cell>
          <cell r="Q54">
            <v>4688.4161217216024</v>
          </cell>
          <cell r="R54">
            <v>0</v>
          </cell>
          <cell r="S54">
            <v>17282.02275979046</v>
          </cell>
          <cell r="T54">
            <v>40724.103368398472</v>
          </cell>
          <cell r="U54">
            <v>3393.6752806998725</v>
          </cell>
          <cell r="V54">
            <v>23.608175865738243</v>
          </cell>
        </row>
        <row r="55">
          <cell r="C55" t="str">
            <v>AG.SUPORTE B-I</v>
          </cell>
          <cell r="E55">
            <v>1590.1994937694701</v>
          </cell>
          <cell r="F55">
            <v>1625.1602895921985</v>
          </cell>
          <cell r="G55">
            <v>19501.923475106381</v>
          </cell>
          <cell r="L55">
            <v>1625.1602895921983</v>
          </cell>
          <cell r="M55">
            <v>541.7200965307328</v>
          </cell>
          <cell r="N55">
            <v>6283.9531197564993</v>
          </cell>
          <cell r="O55">
            <v>1733.5043088983448</v>
          </cell>
          <cell r="P55">
            <v>292.52885212659572</v>
          </cell>
          <cell r="Q55">
            <v>3900.3846950212765</v>
          </cell>
          <cell r="R55">
            <v>0</v>
          </cell>
          <cell r="S55">
            <v>14377.25136192565</v>
          </cell>
          <cell r="T55">
            <v>33879.174837032027</v>
          </cell>
          <cell r="U55">
            <v>2823.2645697526691</v>
          </cell>
          <cell r="V55">
            <v>19.640101354801175</v>
          </cell>
        </row>
        <row r="56">
          <cell r="C56" t="str">
            <v>AG.OPERAC. A-I</v>
          </cell>
          <cell r="D56" t="str">
            <v>O5</v>
          </cell>
          <cell r="E56">
            <v>1409.3978961748628</v>
          </cell>
          <cell r="F56">
            <v>1440.3837393185756</v>
          </cell>
          <cell r="G56">
            <v>17284.604871822907</v>
          </cell>
          <cell r="H56">
            <v>0</v>
          </cell>
          <cell r="I56">
            <v>1992</v>
          </cell>
          <cell r="L56">
            <v>1606.3837393185754</v>
          </cell>
          <cell r="M56">
            <v>535.46124643952521</v>
          </cell>
          <cell r="N56">
            <v>6211.3504586984918</v>
          </cell>
          <cell r="O56">
            <v>1713.4759886064805</v>
          </cell>
          <cell r="P56">
            <v>259.26907307734359</v>
          </cell>
          <cell r="Q56">
            <v>3456.9209743645815</v>
          </cell>
          <cell r="R56">
            <v>0</v>
          </cell>
          <cell r="S56">
            <v>15774.861480504998</v>
          </cell>
          <cell r="T56">
            <v>33059.466352327901</v>
          </cell>
          <cell r="U56">
            <v>2754.9555293606586</v>
          </cell>
          <cell r="V56">
            <v>19.164908030335017</v>
          </cell>
        </row>
        <row r="57">
          <cell r="F57">
            <v>0</v>
          </cell>
          <cell r="G57">
            <v>0</v>
          </cell>
          <cell r="L57">
            <v>0</v>
          </cell>
          <cell r="M57">
            <v>0</v>
          </cell>
          <cell r="N57">
            <v>0</v>
          </cell>
          <cell r="O57">
            <v>0</v>
          </cell>
          <cell r="P57">
            <v>0</v>
          </cell>
          <cell r="Q57">
            <v>0</v>
          </cell>
          <cell r="R57">
            <v>0</v>
          </cell>
          <cell r="S57">
            <v>0</v>
          </cell>
          <cell r="T57">
            <v>0</v>
          </cell>
          <cell r="U57">
            <v>0</v>
          </cell>
          <cell r="V57">
            <v>0</v>
          </cell>
        </row>
        <row r="58">
          <cell r="F58">
            <v>0</v>
          </cell>
          <cell r="G58">
            <v>0</v>
          </cell>
          <cell r="L58">
            <v>0</v>
          </cell>
          <cell r="M58">
            <v>0</v>
          </cell>
          <cell r="N58">
            <v>0</v>
          </cell>
          <cell r="O58">
            <v>0</v>
          </cell>
          <cell r="P58">
            <v>0</v>
          </cell>
          <cell r="Q58">
            <v>0</v>
          </cell>
          <cell r="R58">
            <v>0</v>
          </cell>
          <cell r="S58">
            <v>0</v>
          </cell>
          <cell r="T58">
            <v>0</v>
          </cell>
          <cell r="U58">
            <v>0</v>
          </cell>
          <cell r="V58">
            <v>0</v>
          </cell>
        </row>
        <row r="59">
          <cell r="F59">
            <v>0</v>
          </cell>
          <cell r="G59">
            <v>0</v>
          </cell>
          <cell r="L59">
            <v>0</v>
          </cell>
          <cell r="M59">
            <v>0</v>
          </cell>
          <cell r="N59">
            <v>0</v>
          </cell>
          <cell r="O59">
            <v>0</v>
          </cell>
          <cell r="P59">
            <v>0</v>
          </cell>
          <cell r="Q59">
            <v>0</v>
          </cell>
          <cell r="R59">
            <v>0</v>
          </cell>
          <cell r="S59">
            <v>0</v>
          </cell>
          <cell r="T59">
            <v>0</v>
          </cell>
          <cell r="U59">
            <v>0</v>
          </cell>
          <cell r="V59">
            <v>0</v>
          </cell>
        </row>
        <row r="60">
          <cell r="F60">
            <v>0</v>
          </cell>
          <cell r="G60">
            <v>0</v>
          </cell>
          <cell r="L60">
            <v>0</v>
          </cell>
          <cell r="M60">
            <v>0</v>
          </cell>
          <cell r="N60">
            <v>0</v>
          </cell>
          <cell r="O60">
            <v>0</v>
          </cell>
          <cell r="P60">
            <v>0</v>
          </cell>
          <cell r="Q60">
            <v>0</v>
          </cell>
          <cell r="R60">
            <v>0</v>
          </cell>
          <cell r="S60">
            <v>0</v>
          </cell>
          <cell r="T60">
            <v>0</v>
          </cell>
          <cell r="U60">
            <v>0</v>
          </cell>
          <cell r="V60">
            <v>0</v>
          </cell>
        </row>
      </sheetData>
      <sheetData sheetId="3">
        <row r="11">
          <cell r="B11" t="str">
            <v>EQ1</v>
          </cell>
          <cell r="C11" t="str">
            <v>Quantidade</v>
          </cell>
          <cell r="F11">
            <v>1</v>
          </cell>
          <cell r="K11">
            <v>36.981382756791078</v>
          </cell>
          <cell r="L11">
            <v>0.08</v>
          </cell>
          <cell r="M11">
            <v>2.9585106205432861</v>
          </cell>
          <cell r="N11">
            <v>39.939893377334364</v>
          </cell>
          <cell r="P11">
            <v>1</v>
          </cell>
          <cell r="AD11">
            <v>4.5877525252525251</v>
          </cell>
          <cell r="AT11">
            <v>0</v>
          </cell>
          <cell r="AV11">
            <v>44.52764590258689</v>
          </cell>
        </row>
        <row r="12">
          <cell r="C12" t="str">
            <v>Custo Total (R$/Hora)</v>
          </cell>
          <cell r="D12"/>
          <cell r="E12"/>
          <cell r="F12">
            <v>36.981382756791078</v>
          </cell>
          <cell r="G12"/>
          <cell r="H12"/>
          <cell r="I12"/>
          <cell r="J12"/>
          <cell r="O12"/>
          <cell r="P12">
            <v>4.5877525252525251</v>
          </cell>
          <cell r="Q12"/>
          <cell r="R12"/>
          <cell r="S12"/>
          <cell r="T12"/>
          <cell r="U12"/>
          <cell r="V12"/>
          <cell r="W12"/>
          <cell r="X12"/>
          <cell r="Y12"/>
          <cell r="AB12"/>
          <cell r="AC12"/>
          <cell r="AE12"/>
          <cell r="AF12"/>
          <cell r="AG12"/>
          <cell r="AH12"/>
          <cell r="AI12"/>
          <cell r="AJ12"/>
          <cell r="AK12"/>
          <cell r="AL12"/>
          <cell r="AM12"/>
          <cell r="AN12"/>
          <cell r="AO12"/>
          <cell r="AP12"/>
          <cell r="AQ12"/>
          <cell r="AR12"/>
          <cell r="AS12"/>
        </row>
        <row r="13">
          <cell r="B13" t="str">
            <v>EQ2</v>
          </cell>
          <cell r="C13" t="str">
            <v>Quantidade</v>
          </cell>
          <cell r="G13">
            <v>1</v>
          </cell>
          <cell r="K13">
            <v>35.604079263915573</v>
          </cell>
          <cell r="L13">
            <v>0.08</v>
          </cell>
          <cell r="M13">
            <v>2.8483263411132458</v>
          </cell>
          <cell r="N13">
            <v>38.452405605028815</v>
          </cell>
          <cell r="P13">
            <v>1</v>
          </cell>
          <cell r="AD13">
            <v>4.5877525252525251</v>
          </cell>
          <cell r="AT13">
            <v>0</v>
          </cell>
          <cell r="AV13">
            <v>43.040158130281341</v>
          </cell>
        </row>
        <row r="14">
          <cell r="C14" t="str">
            <v>Custo Total (R$/Hora)</v>
          </cell>
          <cell r="D14"/>
          <cell r="E14"/>
          <cell r="F14"/>
          <cell r="G14">
            <v>35.604079263915573</v>
          </cell>
          <cell r="H14"/>
          <cell r="I14"/>
          <cell r="J14"/>
          <cell r="O14"/>
          <cell r="P14">
            <v>4.5877525252525251</v>
          </cell>
          <cell r="Q14"/>
          <cell r="R14"/>
          <cell r="S14"/>
          <cell r="T14"/>
          <cell r="U14"/>
          <cell r="V14"/>
          <cell r="W14"/>
          <cell r="X14"/>
          <cell r="Y14"/>
          <cell r="AB14"/>
          <cell r="AC14"/>
          <cell r="AE14"/>
          <cell r="AF14"/>
          <cell r="AG14"/>
          <cell r="AH14"/>
          <cell r="AI14"/>
          <cell r="AJ14"/>
          <cell r="AK14"/>
          <cell r="AL14"/>
          <cell r="AM14"/>
          <cell r="AN14"/>
          <cell r="AO14"/>
          <cell r="AP14"/>
          <cell r="AQ14"/>
          <cell r="AR14"/>
          <cell r="AS14"/>
        </row>
        <row r="15">
          <cell r="B15" t="str">
            <v>EQ2_T</v>
          </cell>
          <cell r="C15" t="str">
            <v>Quantidade</v>
          </cell>
          <cell r="G15">
            <v>1</v>
          </cell>
          <cell r="K15">
            <v>44.505099079894464</v>
          </cell>
          <cell r="L15">
            <v>0.08</v>
          </cell>
          <cell r="M15">
            <v>3.5604079263915573</v>
          </cell>
          <cell r="N15">
            <v>48.065507006286019</v>
          </cell>
          <cell r="P15">
            <v>1</v>
          </cell>
          <cell r="AD15">
            <v>4.5877525252525251</v>
          </cell>
          <cell r="AT15">
            <v>0</v>
          </cell>
          <cell r="AV15">
            <v>52.653259531538545</v>
          </cell>
        </row>
        <row r="16">
          <cell r="C16" t="str">
            <v>Custo Total (R$/Hora)</v>
          </cell>
          <cell r="D16"/>
          <cell r="E16"/>
          <cell r="F16"/>
          <cell r="G16">
            <v>44.505099079894464</v>
          </cell>
          <cell r="H16"/>
          <cell r="I16"/>
          <cell r="J16"/>
          <cell r="O16"/>
          <cell r="P16">
            <v>4.5877525252525251</v>
          </cell>
          <cell r="Q16"/>
          <cell r="R16"/>
          <cell r="S16"/>
          <cell r="T16"/>
          <cell r="U16"/>
          <cell r="V16"/>
          <cell r="W16"/>
          <cell r="X16"/>
          <cell r="Y16"/>
          <cell r="Z16"/>
          <cell r="AA16"/>
          <cell r="AB16"/>
          <cell r="AC16"/>
          <cell r="AE16"/>
          <cell r="AF16"/>
          <cell r="AG16"/>
          <cell r="AH16"/>
          <cell r="AI16"/>
          <cell r="AJ16"/>
          <cell r="AK16"/>
          <cell r="AL16"/>
          <cell r="AM16"/>
          <cell r="AN16"/>
          <cell r="AO16"/>
          <cell r="AP16"/>
          <cell r="AQ16"/>
          <cell r="AR16"/>
          <cell r="AS16"/>
        </row>
        <row r="17">
          <cell r="B17" t="str">
            <v>EQ3</v>
          </cell>
          <cell r="C17" t="str">
            <v>Quantidade</v>
          </cell>
          <cell r="F17">
            <v>2</v>
          </cell>
          <cell r="H17">
            <v>1</v>
          </cell>
          <cell r="K17">
            <v>93.127673543917169</v>
          </cell>
          <cell r="L17">
            <v>0.08</v>
          </cell>
          <cell r="M17">
            <v>7.4502138835133733</v>
          </cell>
          <cell r="N17">
            <v>100.57788742743054</v>
          </cell>
          <cell r="Q17">
            <v>1</v>
          </cell>
          <cell r="AD17">
            <v>5.955303030303031</v>
          </cell>
          <cell r="AT17">
            <v>0</v>
          </cell>
          <cell r="AV17">
            <v>106.53319045773357</v>
          </cell>
        </row>
        <row r="18">
          <cell r="C18" t="str">
            <v>Custo Total (R$/Hora)</v>
          </cell>
          <cell r="D18"/>
          <cell r="E18"/>
          <cell r="F18">
            <v>73.962765513582156</v>
          </cell>
          <cell r="G18"/>
          <cell r="H18">
            <v>19.164908030335017</v>
          </cell>
          <cell r="I18"/>
          <cell r="J18"/>
          <cell r="O18"/>
          <cell r="P18"/>
          <cell r="Q18">
            <v>5.955303030303031</v>
          </cell>
          <cell r="R18"/>
          <cell r="S18"/>
          <cell r="T18"/>
          <cell r="U18"/>
          <cell r="V18"/>
          <cell r="W18"/>
          <cell r="X18"/>
          <cell r="Y18"/>
          <cell r="AB18"/>
          <cell r="AC18"/>
          <cell r="AE18"/>
          <cell r="AF18"/>
          <cell r="AG18"/>
          <cell r="AH18"/>
          <cell r="AI18"/>
          <cell r="AJ18"/>
          <cell r="AK18"/>
          <cell r="AL18"/>
          <cell r="AM18"/>
          <cell r="AN18"/>
          <cell r="AO18"/>
          <cell r="AP18"/>
          <cell r="AQ18"/>
          <cell r="AR18"/>
          <cell r="AS18"/>
        </row>
        <row r="19">
          <cell r="B19" t="str">
            <v>EQ3_T</v>
          </cell>
          <cell r="C19" t="str">
            <v>Quantidade</v>
          </cell>
          <cell r="F19">
            <v>2</v>
          </cell>
          <cell r="H19">
            <v>1</v>
          </cell>
          <cell r="K19">
            <v>116.40959192989648</v>
          </cell>
          <cell r="L19">
            <v>0.08</v>
          </cell>
          <cell r="M19">
            <v>9.3127673543917187</v>
          </cell>
          <cell r="N19">
            <v>125.7223592842882</v>
          </cell>
          <cell r="Q19">
            <v>1</v>
          </cell>
          <cell r="AD19">
            <v>5.955303030303031</v>
          </cell>
          <cell r="AT19">
            <v>0</v>
          </cell>
          <cell r="AV19">
            <v>131.67766231459123</v>
          </cell>
        </row>
        <row r="20">
          <cell r="C20" t="str">
            <v>Custo Total (R$/Hora)</v>
          </cell>
          <cell r="D20"/>
          <cell r="E20"/>
          <cell r="F20">
            <v>92.453456891977709</v>
          </cell>
          <cell r="G20"/>
          <cell r="H20">
            <v>23.95613503791877</v>
          </cell>
          <cell r="I20"/>
          <cell r="J20"/>
          <cell r="O20"/>
          <cell r="P20"/>
          <cell r="Q20">
            <v>5.955303030303031</v>
          </cell>
          <cell r="R20"/>
          <cell r="S20"/>
          <cell r="T20"/>
          <cell r="U20"/>
          <cell r="V20"/>
          <cell r="W20"/>
          <cell r="X20"/>
          <cell r="Y20"/>
          <cell r="Z20"/>
          <cell r="AA20"/>
          <cell r="AB20"/>
          <cell r="AC20"/>
          <cell r="AE20"/>
          <cell r="AF20"/>
          <cell r="AG20"/>
          <cell r="AH20"/>
          <cell r="AI20"/>
          <cell r="AJ20"/>
          <cell r="AK20"/>
          <cell r="AL20"/>
          <cell r="AM20"/>
          <cell r="AN20"/>
          <cell r="AO20"/>
          <cell r="AP20"/>
          <cell r="AQ20"/>
          <cell r="AR20"/>
          <cell r="AS20"/>
        </row>
        <row r="21">
          <cell r="B21" t="str">
            <v>EQ4</v>
          </cell>
          <cell r="C21" t="str">
            <v>Quantidade</v>
          </cell>
          <cell r="G21">
            <v>2</v>
          </cell>
          <cell r="H21">
            <v>1</v>
          </cell>
          <cell r="K21">
            <v>90.373066558166158</v>
          </cell>
          <cell r="L21">
            <v>0.08</v>
          </cell>
          <cell r="M21">
            <v>7.2298453246532928</v>
          </cell>
          <cell r="N21">
            <v>97.602911882819456</v>
          </cell>
          <cell r="Q21">
            <v>1</v>
          </cell>
          <cell r="AD21">
            <v>5.955303030303031</v>
          </cell>
          <cell r="AT21">
            <v>0</v>
          </cell>
          <cell r="AV21">
            <v>103.55821491312248</v>
          </cell>
        </row>
        <row r="22">
          <cell r="C22" t="str">
            <v>Custo Total (R$/Hora)</v>
          </cell>
          <cell r="D22"/>
          <cell r="E22"/>
          <cell r="F22"/>
          <cell r="G22">
            <v>71.208158527831145</v>
          </cell>
          <cell r="H22">
            <v>19.164908030335017</v>
          </cell>
          <cell r="I22"/>
          <cell r="J22"/>
          <cell r="O22"/>
          <cell r="P22"/>
          <cell r="Q22">
            <v>5.955303030303031</v>
          </cell>
          <cell r="R22"/>
          <cell r="S22"/>
          <cell r="T22"/>
          <cell r="U22"/>
          <cell r="V22"/>
          <cell r="W22"/>
          <cell r="X22"/>
          <cell r="Y22"/>
          <cell r="AB22"/>
          <cell r="AC22"/>
          <cell r="AE22"/>
          <cell r="AF22"/>
          <cell r="AG22"/>
          <cell r="AH22"/>
          <cell r="AI22"/>
          <cell r="AJ22"/>
          <cell r="AK22"/>
          <cell r="AL22"/>
          <cell r="AM22"/>
          <cell r="AN22"/>
          <cell r="AO22"/>
          <cell r="AP22"/>
          <cell r="AQ22"/>
          <cell r="AR22"/>
          <cell r="AS22"/>
        </row>
        <row r="23">
          <cell r="B23" t="str">
            <v>EQ4_T</v>
          </cell>
          <cell r="C23" t="str">
            <v>Quantidade</v>
          </cell>
          <cell r="G23">
            <v>2</v>
          </cell>
          <cell r="H23">
            <v>1</v>
          </cell>
          <cell r="K23">
            <v>112.9663331977077</v>
          </cell>
          <cell r="L23">
            <v>0.08</v>
          </cell>
          <cell r="M23">
            <v>9.0373066558166162</v>
          </cell>
          <cell r="N23">
            <v>122.00363985352432</v>
          </cell>
          <cell r="Q23">
            <v>1</v>
          </cell>
          <cell r="AD23">
            <v>5.955303030303031</v>
          </cell>
          <cell r="AT23">
            <v>0</v>
          </cell>
          <cell r="AV23">
            <v>127.95894288382735</v>
          </cell>
        </row>
        <row r="24">
          <cell r="C24" t="str">
            <v>Custo Total (R$/Hora)</v>
          </cell>
          <cell r="D24"/>
          <cell r="E24"/>
          <cell r="F24"/>
          <cell r="G24">
            <v>89.010198159788928</v>
          </cell>
          <cell r="H24">
            <v>23.95613503791877</v>
          </cell>
          <cell r="I24"/>
          <cell r="J24"/>
          <cell r="O24"/>
          <cell r="P24"/>
          <cell r="Q24">
            <v>5.955303030303031</v>
          </cell>
          <cell r="R24"/>
          <cell r="S24"/>
          <cell r="T24"/>
          <cell r="U24"/>
          <cell r="V24"/>
          <cell r="W24"/>
          <cell r="X24"/>
          <cell r="Y24"/>
          <cell r="Z24"/>
          <cell r="AA24"/>
          <cell r="AB24"/>
          <cell r="AC24"/>
          <cell r="AE24"/>
          <cell r="AF24"/>
          <cell r="AG24"/>
          <cell r="AH24"/>
          <cell r="AI24"/>
          <cell r="AJ24"/>
          <cell r="AK24"/>
          <cell r="AL24"/>
          <cell r="AM24"/>
          <cell r="AN24"/>
          <cell r="AO24"/>
          <cell r="AP24"/>
          <cell r="AQ24"/>
          <cell r="AR24"/>
          <cell r="AS24"/>
        </row>
        <row r="25">
          <cell r="B25" t="str">
            <v>EQ5</v>
          </cell>
          <cell r="C25" t="str">
            <v>Quantidade</v>
          </cell>
          <cell r="F25">
            <v>3</v>
          </cell>
          <cell r="H25">
            <v>1</v>
          </cell>
          <cell r="K25">
            <v>130.10905630070826</v>
          </cell>
          <cell r="L25">
            <v>0.08</v>
          </cell>
          <cell r="M25">
            <v>10.408724504056661</v>
          </cell>
          <cell r="N25">
            <v>140.51778080476493</v>
          </cell>
          <cell r="R25">
            <v>1</v>
          </cell>
          <cell r="AD25">
            <v>6.7662878787878791</v>
          </cell>
          <cell r="AT25">
            <v>0</v>
          </cell>
          <cell r="AV25">
            <v>147.28406868355282</v>
          </cell>
        </row>
        <row r="26">
          <cell r="C26" t="str">
            <v>Custo Total (R$/Hora)</v>
          </cell>
          <cell r="D26"/>
          <cell r="E26"/>
          <cell r="F26">
            <v>110.94414827037323</v>
          </cell>
          <cell r="G26"/>
          <cell r="H26">
            <v>19.164908030335017</v>
          </cell>
          <cell r="I26"/>
          <cell r="J26"/>
          <cell r="O26"/>
          <cell r="P26"/>
          <cell r="Q26"/>
          <cell r="R26">
            <v>6.7662878787878791</v>
          </cell>
          <cell r="S26"/>
          <cell r="T26"/>
          <cell r="U26"/>
          <cell r="V26"/>
          <cell r="W26"/>
          <cell r="X26"/>
          <cell r="Y26"/>
          <cell r="AB26"/>
          <cell r="AC26"/>
          <cell r="AE26"/>
          <cell r="AF26"/>
          <cell r="AG26"/>
          <cell r="AH26"/>
          <cell r="AI26"/>
          <cell r="AJ26"/>
          <cell r="AK26"/>
          <cell r="AL26"/>
          <cell r="AM26"/>
          <cell r="AN26"/>
          <cell r="AO26"/>
          <cell r="AP26"/>
          <cell r="AQ26"/>
          <cell r="AR26"/>
          <cell r="AS26"/>
        </row>
        <row r="27">
          <cell r="B27" t="str">
            <v>EQ6</v>
          </cell>
          <cell r="C27" t="str">
            <v>Quantidade</v>
          </cell>
          <cell r="G27">
            <v>3</v>
          </cell>
          <cell r="H27">
            <v>1</v>
          </cell>
          <cell r="K27">
            <v>125.97714582208174</v>
          </cell>
          <cell r="L27">
            <v>0.08</v>
          </cell>
          <cell r="M27">
            <v>10.07817166576654</v>
          </cell>
          <cell r="N27">
            <v>136.05531748784827</v>
          </cell>
          <cell r="R27">
            <v>1</v>
          </cell>
          <cell r="AD27">
            <v>6.7662878787878791</v>
          </cell>
          <cell r="AT27">
            <v>0</v>
          </cell>
          <cell r="AV27">
            <v>142.82160536663616</v>
          </cell>
        </row>
        <row r="28">
          <cell r="C28" t="str">
            <v>Custo Total (R$/Hora)</v>
          </cell>
          <cell r="D28"/>
          <cell r="E28"/>
          <cell r="F28"/>
          <cell r="G28">
            <v>106.81223779174672</v>
          </cell>
          <cell r="H28">
            <v>19.164908030335017</v>
          </cell>
          <cell r="I28"/>
          <cell r="J28"/>
          <cell r="O28"/>
          <cell r="P28"/>
          <cell r="Q28"/>
          <cell r="R28">
            <v>6.7662878787878791</v>
          </cell>
          <cell r="S28"/>
          <cell r="T28"/>
          <cell r="U28"/>
          <cell r="V28"/>
          <cell r="W28"/>
          <cell r="X28"/>
          <cell r="Y28"/>
          <cell r="AB28"/>
          <cell r="AC28"/>
          <cell r="AE28"/>
          <cell r="AF28"/>
          <cell r="AG28"/>
          <cell r="AH28"/>
          <cell r="AI28"/>
          <cell r="AJ28"/>
          <cell r="AK28"/>
          <cell r="AL28"/>
          <cell r="AM28"/>
          <cell r="AN28"/>
          <cell r="AO28"/>
          <cell r="AP28"/>
          <cell r="AQ28"/>
          <cell r="AR28"/>
          <cell r="AS28"/>
        </row>
        <row r="29">
          <cell r="B29" t="str">
            <v>EQ7</v>
          </cell>
          <cell r="C29" t="str">
            <v>Quantidade</v>
          </cell>
          <cell r="D29">
            <v>1</v>
          </cell>
          <cell r="H29">
            <v>1</v>
          </cell>
          <cell r="K29">
            <v>60.932464904359335</v>
          </cell>
          <cell r="L29">
            <v>0.08</v>
          </cell>
          <cell r="M29">
            <v>4.8745971923487472</v>
          </cell>
          <cell r="N29">
            <v>65.80706209670808</v>
          </cell>
          <cell r="P29">
            <v>1</v>
          </cell>
          <cell r="AD29">
            <v>4.5877525252525251</v>
          </cell>
          <cell r="AF29">
            <v>1</v>
          </cell>
          <cell r="AT29">
            <v>2.6654589371980677</v>
          </cell>
          <cell r="AV29">
            <v>73.060273559158674</v>
          </cell>
        </row>
        <row r="30">
          <cell r="C30" t="str">
            <v>Custo Total (R$/Hora)</v>
          </cell>
          <cell r="D30">
            <v>41.767556874024315</v>
          </cell>
          <cell r="E30"/>
          <cell r="F30"/>
          <cell r="G30"/>
          <cell r="H30">
            <v>19.164908030335017</v>
          </cell>
          <cell r="I30"/>
          <cell r="J30"/>
          <cell r="O30"/>
          <cell r="P30">
            <v>4.5877525252525251</v>
          </cell>
          <cell r="Q30"/>
          <cell r="R30"/>
          <cell r="S30"/>
          <cell r="T30"/>
          <cell r="U30"/>
          <cell r="V30"/>
          <cell r="W30"/>
          <cell r="X30"/>
          <cell r="Y30"/>
          <cell r="AB30"/>
          <cell r="AC30"/>
          <cell r="AE30"/>
          <cell r="AF30">
            <v>2.6654589371980677</v>
          </cell>
          <cell r="AG30"/>
          <cell r="AH30"/>
          <cell r="AI30"/>
          <cell r="AJ30"/>
          <cell r="AK30"/>
          <cell r="AL30"/>
          <cell r="AM30"/>
          <cell r="AN30"/>
          <cell r="AO30"/>
          <cell r="AP30"/>
          <cell r="AQ30"/>
          <cell r="AR30"/>
          <cell r="AS30"/>
        </row>
        <row r="31">
          <cell r="B31" t="str">
            <v>EQ7_T</v>
          </cell>
          <cell r="C31" t="str">
            <v>Quantidade</v>
          </cell>
          <cell r="D31">
            <v>1</v>
          </cell>
          <cell r="H31">
            <v>1</v>
          </cell>
          <cell r="K31">
            <v>76.165581130449169</v>
          </cell>
          <cell r="L31">
            <v>0.08</v>
          </cell>
          <cell r="M31">
            <v>6.0932464904359334</v>
          </cell>
          <cell r="N31">
            <v>82.2588276208851</v>
          </cell>
          <cell r="P31">
            <v>1</v>
          </cell>
          <cell r="AD31">
            <v>4.5877525252525251</v>
          </cell>
          <cell r="AF31">
            <v>1</v>
          </cell>
          <cell r="AT31">
            <v>2.6654589371980677</v>
          </cell>
          <cell r="AV31">
            <v>89.512039083335694</v>
          </cell>
        </row>
        <row r="32">
          <cell r="C32" t="str">
            <v>Custo Total (R$/Hora)</v>
          </cell>
          <cell r="D32">
            <v>52.209446092530392</v>
          </cell>
          <cell r="E32"/>
          <cell r="F32"/>
          <cell r="G32"/>
          <cell r="H32">
            <v>23.95613503791877</v>
          </cell>
          <cell r="I32"/>
          <cell r="J32"/>
          <cell r="O32"/>
          <cell r="P32">
            <v>4.5877525252525251</v>
          </cell>
          <cell r="Q32"/>
          <cell r="R32"/>
          <cell r="S32"/>
          <cell r="T32"/>
          <cell r="U32"/>
          <cell r="V32"/>
          <cell r="W32"/>
          <cell r="X32"/>
          <cell r="Y32"/>
          <cell r="Z32"/>
          <cell r="AA32"/>
          <cell r="AB32"/>
          <cell r="AC32"/>
          <cell r="AE32"/>
          <cell r="AF32">
            <v>2.6654589371980677</v>
          </cell>
          <cell r="AG32"/>
          <cell r="AH32"/>
          <cell r="AI32"/>
          <cell r="AJ32"/>
          <cell r="AK32"/>
          <cell r="AL32"/>
          <cell r="AM32"/>
          <cell r="AN32"/>
          <cell r="AO32"/>
          <cell r="AP32"/>
          <cell r="AQ32"/>
          <cell r="AR32"/>
          <cell r="AS32"/>
        </row>
        <row r="33">
          <cell r="B33" t="str">
            <v>EQ8</v>
          </cell>
          <cell r="C33" t="str">
            <v>Quantidade</v>
          </cell>
          <cell r="E33">
            <v>1</v>
          </cell>
          <cell r="H33">
            <v>1</v>
          </cell>
          <cell r="K33">
            <v>60.932464904359335</v>
          </cell>
          <cell r="L33">
            <v>0.08</v>
          </cell>
          <cell r="M33">
            <v>4.8745971923487472</v>
          </cell>
          <cell r="N33">
            <v>65.80706209670808</v>
          </cell>
          <cell r="P33">
            <v>1</v>
          </cell>
          <cell r="AD33">
            <v>4.5877525252525251</v>
          </cell>
          <cell r="AF33">
            <v>1</v>
          </cell>
          <cell r="AT33">
            <v>2.6654589371980677</v>
          </cell>
          <cell r="AV33">
            <v>73.060273559158674</v>
          </cell>
        </row>
        <row r="34">
          <cell r="C34" t="str">
            <v>Custo Total (R$/Hora)</v>
          </cell>
          <cell r="D34"/>
          <cell r="E34">
            <v>41.767556874024315</v>
          </cell>
          <cell r="F34"/>
          <cell r="G34"/>
          <cell r="H34">
            <v>19.164908030335017</v>
          </cell>
          <cell r="I34"/>
          <cell r="J34"/>
          <cell r="O34"/>
          <cell r="P34">
            <v>4.5877525252525251</v>
          </cell>
          <cell r="Q34"/>
          <cell r="R34"/>
          <cell r="S34"/>
          <cell r="T34"/>
          <cell r="U34"/>
          <cell r="V34"/>
          <cell r="W34"/>
          <cell r="X34"/>
          <cell r="Y34"/>
          <cell r="AB34"/>
          <cell r="AC34"/>
          <cell r="AE34"/>
          <cell r="AF34">
            <v>2.6654589371980677</v>
          </cell>
          <cell r="AG34"/>
          <cell r="AH34"/>
          <cell r="AI34"/>
          <cell r="AJ34"/>
          <cell r="AK34"/>
          <cell r="AL34"/>
          <cell r="AM34"/>
          <cell r="AN34"/>
          <cell r="AO34"/>
          <cell r="AP34"/>
          <cell r="AQ34"/>
          <cell r="AR34"/>
          <cell r="AS34"/>
        </row>
        <row r="35">
          <cell r="B35" t="str">
            <v>EQ8_T</v>
          </cell>
          <cell r="C35" t="str">
            <v>Quantidade</v>
          </cell>
          <cell r="E35">
            <v>1</v>
          </cell>
          <cell r="H35">
            <v>1</v>
          </cell>
          <cell r="K35">
            <v>76.165581130449169</v>
          </cell>
          <cell r="L35">
            <v>0.08</v>
          </cell>
          <cell r="M35">
            <v>6.0932464904359334</v>
          </cell>
          <cell r="N35">
            <v>82.2588276208851</v>
          </cell>
          <cell r="P35">
            <v>1</v>
          </cell>
          <cell r="AD35">
            <v>4.5877525252525251</v>
          </cell>
          <cell r="AF35">
            <v>1</v>
          </cell>
          <cell r="AT35">
            <v>2.6654589371980677</v>
          </cell>
          <cell r="AV35">
            <v>89.512039083335694</v>
          </cell>
        </row>
        <row r="36">
          <cell r="C36" t="str">
            <v>Custo Total (R$/Hora)</v>
          </cell>
          <cell r="D36"/>
          <cell r="E36">
            <v>52.209446092530392</v>
          </cell>
          <cell r="F36"/>
          <cell r="G36"/>
          <cell r="H36">
            <v>23.95613503791877</v>
          </cell>
          <cell r="I36"/>
          <cell r="J36"/>
          <cell r="O36"/>
          <cell r="P36">
            <v>4.5877525252525251</v>
          </cell>
          <cell r="Q36"/>
          <cell r="R36"/>
          <cell r="S36"/>
          <cell r="T36"/>
          <cell r="U36"/>
          <cell r="V36"/>
          <cell r="W36"/>
          <cell r="X36"/>
          <cell r="Y36"/>
          <cell r="Z36"/>
          <cell r="AA36"/>
          <cell r="AB36"/>
          <cell r="AC36"/>
          <cell r="AE36"/>
          <cell r="AF36">
            <v>2.6654589371980677</v>
          </cell>
          <cell r="AG36"/>
          <cell r="AH36"/>
          <cell r="AI36"/>
          <cell r="AJ36"/>
          <cell r="AK36"/>
          <cell r="AL36"/>
          <cell r="AM36"/>
          <cell r="AN36"/>
          <cell r="AO36"/>
          <cell r="AP36"/>
          <cell r="AQ36"/>
          <cell r="AR36"/>
          <cell r="AS36"/>
        </row>
        <row r="37">
          <cell r="B37" t="str">
            <v>EQ9</v>
          </cell>
          <cell r="C37" t="str">
            <v>Quantidade</v>
          </cell>
          <cell r="D37">
            <v>1</v>
          </cell>
          <cell r="H37">
            <v>1</v>
          </cell>
          <cell r="K37">
            <v>60.932464904359335</v>
          </cell>
          <cell r="L37">
            <v>0.08</v>
          </cell>
          <cell r="M37">
            <v>4.8745971923487472</v>
          </cell>
          <cell r="N37">
            <v>65.80706209670808</v>
          </cell>
          <cell r="Q37">
            <v>1</v>
          </cell>
          <cell r="AD37">
            <v>5.955303030303031</v>
          </cell>
          <cell r="AT37">
            <v>0</v>
          </cell>
          <cell r="AV37">
            <v>71.762365127011108</v>
          </cell>
        </row>
        <row r="38">
          <cell r="C38" t="str">
            <v>Custo Total (R$/Hora)</v>
          </cell>
          <cell r="D38">
            <v>41.767556874024315</v>
          </cell>
          <cell r="E38"/>
          <cell r="F38"/>
          <cell r="G38"/>
          <cell r="H38">
            <v>19.164908030335017</v>
          </cell>
          <cell r="I38"/>
          <cell r="J38"/>
          <cell r="O38"/>
          <cell r="P38"/>
          <cell r="Q38">
            <v>5.955303030303031</v>
          </cell>
          <cell r="R38"/>
          <cell r="S38"/>
          <cell r="T38"/>
          <cell r="U38"/>
          <cell r="V38"/>
          <cell r="W38"/>
          <cell r="X38"/>
          <cell r="Y38"/>
          <cell r="AB38"/>
          <cell r="AC38"/>
          <cell r="AE38"/>
          <cell r="AF38"/>
          <cell r="AG38"/>
          <cell r="AH38"/>
          <cell r="AI38"/>
          <cell r="AJ38"/>
          <cell r="AK38"/>
          <cell r="AL38"/>
          <cell r="AM38"/>
          <cell r="AN38"/>
          <cell r="AO38"/>
          <cell r="AP38"/>
          <cell r="AQ38"/>
          <cell r="AR38"/>
          <cell r="AS38"/>
        </row>
        <row r="39">
          <cell r="B39" t="str">
            <v>EQ10</v>
          </cell>
          <cell r="C39" t="str">
            <v>Quantidade</v>
          </cell>
          <cell r="E39">
            <v>1</v>
          </cell>
          <cell r="H39">
            <v>1</v>
          </cell>
          <cell r="K39">
            <v>60.932464904359335</v>
          </cell>
          <cell r="L39">
            <v>0.08</v>
          </cell>
          <cell r="M39">
            <v>4.8745971923487472</v>
          </cell>
          <cell r="N39">
            <v>65.80706209670808</v>
          </cell>
          <cell r="Q39">
            <v>1</v>
          </cell>
          <cell r="AD39">
            <v>5.955303030303031</v>
          </cell>
          <cell r="AT39">
            <v>0</v>
          </cell>
          <cell r="AV39">
            <v>71.762365127011108</v>
          </cell>
        </row>
        <row r="40">
          <cell r="C40" t="str">
            <v>Custo Total (R$/Hora)</v>
          </cell>
          <cell r="D40"/>
          <cell r="E40">
            <v>41.767556874024315</v>
          </cell>
          <cell r="F40"/>
          <cell r="G40"/>
          <cell r="H40">
            <v>19.164908030335017</v>
          </cell>
          <cell r="I40"/>
          <cell r="J40"/>
          <cell r="O40"/>
          <cell r="P40"/>
          <cell r="Q40">
            <v>5.955303030303031</v>
          </cell>
          <cell r="R40"/>
          <cell r="S40"/>
          <cell r="T40"/>
          <cell r="U40"/>
          <cell r="V40"/>
          <cell r="W40"/>
          <cell r="X40"/>
          <cell r="Y40"/>
          <cell r="AB40"/>
          <cell r="AC40"/>
          <cell r="AE40"/>
          <cell r="AF40"/>
          <cell r="AG40"/>
          <cell r="AH40"/>
          <cell r="AI40"/>
          <cell r="AJ40"/>
          <cell r="AK40"/>
          <cell r="AL40"/>
          <cell r="AM40"/>
          <cell r="AN40"/>
          <cell r="AO40"/>
          <cell r="AP40"/>
          <cell r="AQ40"/>
          <cell r="AR40"/>
          <cell r="AS40"/>
        </row>
        <row r="41">
          <cell r="B41" t="str">
            <v>EQ11</v>
          </cell>
          <cell r="C41" t="str">
            <v>Quantidade</v>
          </cell>
          <cell r="D41">
            <v>1</v>
          </cell>
          <cell r="F41">
            <v>1</v>
          </cell>
          <cell r="H41">
            <v>1</v>
          </cell>
          <cell r="K41">
            <v>97.913847661150399</v>
          </cell>
          <cell r="L41">
            <v>0.08</v>
          </cell>
          <cell r="M41">
            <v>7.833107812892032</v>
          </cell>
          <cell r="N41">
            <v>105.74695547404244</v>
          </cell>
          <cell r="AD41">
            <v>0</v>
          </cell>
          <cell r="AT41">
            <v>0</v>
          </cell>
          <cell r="AV41">
            <v>105.74695547404244</v>
          </cell>
        </row>
        <row r="42">
          <cell r="C42" t="str">
            <v>Custo Total (R$/Hora)</v>
          </cell>
          <cell r="D42">
            <v>41.767556874024315</v>
          </cell>
          <cell r="E42"/>
          <cell r="F42">
            <v>36.981382756791078</v>
          </cell>
          <cell r="G42"/>
          <cell r="H42">
            <v>19.164908030335017</v>
          </cell>
          <cell r="I42"/>
          <cell r="J42"/>
          <cell r="O42"/>
          <cell r="P42"/>
          <cell r="Q42"/>
          <cell r="R42"/>
          <cell r="S42"/>
          <cell r="T42"/>
          <cell r="U42"/>
          <cell r="V42"/>
          <cell r="W42"/>
          <cell r="X42"/>
          <cell r="Y42"/>
          <cell r="AB42"/>
          <cell r="AC42"/>
          <cell r="AE42"/>
          <cell r="AF42"/>
          <cell r="AG42"/>
          <cell r="AH42"/>
          <cell r="AI42"/>
          <cell r="AJ42"/>
          <cell r="AK42"/>
          <cell r="AL42"/>
          <cell r="AM42"/>
          <cell r="AN42"/>
          <cell r="AO42"/>
          <cell r="AP42"/>
          <cell r="AQ42"/>
          <cell r="AR42"/>
          <cell r="AS42"/>
        </row>
        <row r="43">
          <cell r="B43" t="str">
            <v>EQ12</v>
          </cell>
          <cell r="C43" t="str">
            <v>Quantidade</v>
          </cell>
          <cell r="E43">
            <v>1</v>
          </cell>
          <cell r="G43">
            <v>1</v>
          </cell>
          <cell r="H43">
            <v>1</v>
          </cell>
          <cell r="K43">
            <v>96.536544168274901</v>
          </cell>
          <cell r="L43">
            <v>0.08</v>
          </cell>
          <cell r="M43">
            <v>7.7229235334619926</v>
          </cell>
          <cell r="N43">
            <v>104.2594677017369</v>
          </cell>
          <cell r="AD43">
            <v>0</v>
          </cell>
          <cell r="AT43">
            <v>0</v>
          </cell>
          <cell r="AV43">
            <v>104.2594677017369</v>
          </cell>
        </row>
        <row r="44">
          <cell r="C44" t="str">
            <v>Custo Total (R$/Hora)</v>
          </cell>
          <cell r="D44"/>
          <cell r="E44">
            <v>41.767556874024315</v>
          </cell>
          <cell r="F44"/>
          <cell r="G44">
            <v>35.604079263915573</v>
          </cell>
          <cell r="H44">
            <v>19.164908030335017</v>
          </cell>
          <cell r="I44"/>
          <cell r="J44"/>
          <cell r="O44"/>
          <cell r="P44"/>
          <cell r="Q44"/>
          <cell r="R44"/>
          <cell r="S44"/>
          <cell r="T44"/>
          <cell r="U44"/>
          <cell r="V44"/>
          <cell r="W44"/>
          <cell r="X44"/>
          <cell r="Y44"/>
          <cell r="AB44"/>
          <cell r="AC44"/>
          <cell r="AE44"/>
          <cell r="AF44"/>
          <cell r="AG44"/>
          <cell r="AH44"/>
          <cell r="AI44"/>
          <cell r="AJ44"/>
          <cell r="AK44"/>
          <cell r="AL44"/>
          <cell r="AM44"/>
          <cell r="AN44"/>
          <cell r="AO44"/>
          <cell r="AP44"/>
          <cell r="AQ44"/>
          <cell r="AR44"/>
          <cell r="AS44"/>
        </row>
        <row r="45">
          <cell r="B45" t="str">
            <v>EQ13</v>
          </cell>
          <cell r="C45" t="str">
            <v>Quantidade</v>
          </cell>
          <cell r="D45">
            <v>2</v>
          </cell>
          <cell r="F45">
            <v>4</v>
          </cell>
          <cell r="H45">
            <v>2</v>
          </cell>
          <cell r="K45">
            <v>269.79046083588298</v>
          </cell>
          <cell r="L45">
            <v>0.08</v>
          </cell>
          <cell r="M45">
            <v>21.583236866870639</v>
          </cell>
          <cell r="N45">
            <v>291.37369770275365</v>
          </cell>
          <cell r="P45">
            <v>2</v>
          </cell>
          <cell r="T45">
            <v>1</v>
          </cell>
          <cell r="AD45">
            <v>30.660353535353536</v>
          </cell>
          <cell r="AI45">
            <v>1</v>
          </cell>
          <cell r="AJ45">
            <v>1</v>
          </cell>
          <cell r="AK45">
            <v>1</v>
          </cell>
          <cell r="AN45">
            <v>1</v>
          </cell>
          <cell r="AO45">
            <v>1</v>
          </cell>
          <cell r="AT45">
            <v>106.31546442687747</v>
          </cell>
          <cell r="AV45">
            <v>428.34951566498466</v>
          </cell>
        </row>
        <row r="46">
          <cell r="C46" t="str">
            <v>Custo Total (R$/Hora)</v>
          </cell>
          <cell r="D46">
            <v>83.53511374804863</v>
          </cell>
          <cell r="E46"/>
          <cell r="F46">
            <v>147.92553102716431</v>
          </cell>
          <cell r="G46"/>
          <cell r="H46">
            <v>38.329816060670034</v>
          </cell>
          <cell r="I46"/>
          <cell r="J46"/>
          <cell r="O46"/>
          <cell r="P46">
            <v>9.1755050505050502</v>
          </cell>
          <cell r="Q46"/>
          <cell r="R46"/>
          <cell r="S46"/>
          <cell r="T46">
            <v>21.484848484848484</v>
          </cell>
          <cell r="U46"/>
          <cell r="V46"/>
          <cell r="W46"/>
          <cell r="X46"/>
          <cell r="Y46"/>
          <cell r="AB46"/>
          <cell r="AC46"/>
          <cell r="AE46"/>
          <cell r="AF46"/>
          <cell r="AG46"/>
          <cell r="AH46"/>
          <cell r="AI46">
            <v>51.491820377689947</v>
          </cell>
          <cell r="AJ46">
            <v>9.9954710144927539</v>
          </cell>
          <cell r="AK46">
            <v>19.990942028985508</v>
          </cell>
          <cell r="AL46"/>
          <cell r="AM46"/>
          <cell r="AN46">
            <v>18.779369784804569</v>
          </cell>
          <cell r="AO46">
            <v>6.0578612209046998</v>
          </cell>
          <cell r="AP46"/>
          <cell r="AQ46"/>
          <cell r="AR46"/>
          <cell r="AS46"/>
        </row>
        <row r="47">
          <cell r="B47" t="str">
            <v>EQ13_T</v>
          </cell>
          <cell r="C47" t="str">
            <v>Quantidade</v>
          </cell>
          <cell r="D47">
            <v>2</v>
          </cell>
          <cell r="F47">
            <v>4</v>
          </cell>
          <cell r="H47">
            <v>2</v>
          </cell>
          <cell r="K47">
            <v>337.23807604485376</v>
          </cell>
          <cell r="L47">
            <v>0.08</v>
          </cell>
          <cell r="M47">
            <v>26.979046083588301</v>
          </cell>
          <cell r="N47">
            <v>364.21712212844204</v>
          </cell>
          <cell r="P47">
            <v>2</v>
          </cell>
          <cell r="T47">
            <v>1</v>
          </cell>
          <cell r="AD47">
            <v>30.660353535353536</v>
          </cell>
          <cell r="AI47">
            <v>1</v>
          </cell>
          <cell r="AJ47">
            <v>1</v>
          </cell>
          <cell r="AK47">
            <v>1</v>
          </cell>
          <cell r="AN47">
            <v>1</v>
          </cell>
          <cell r="AO47">
            <v>1</v>
          </cell>
          <cell r="AT47">
            <v>106.31546442687747</v>
          </cell>
          <cell r="AV47">
            <v>501.19294009067301</v>
          </cell>
        </row>
        <row r="48">
          <cell r="C48" t="str">
            <v>Custo Total (R$/Hora)</v>
          </cell>
          <cell r="D48">
            <v>104.41889218506078</v>
          </cell>
          <cell r="E48"/>
          <cell r="F48">
            <v>184.90691378395542</v>
          </cell>
          <cell r="G48"/>
          <cell r="H48">
            <v>47.91227007583754</v>
          </cell>
          <cell r="I48"/>
          <cell r="J48"/>
          <cell r="O48"/>
          <cell r="P48">
            <v>9.1755050505050502</v>
          </cell>
          <cell r="Q48"/>
          <cell r="R48"/>
          <cell r="S48"/>
          <cell r="T48">
            <v>21.484848484848484</v>
          </cell>
          <cell r="U48"/>
          <cell r="V48"/>
          <cell r="W48"/>
          <cell r="X48"/>
          <cell r="Y48"/>
          <cell r="Z48"/>
          <cell r="AA48"/>
          <cell r="AB48"/>
          <cell r="AC48"/>
          <cell r="AE48"/>
          <cell r="AF48"/>
          <cell r="AG48"/>
          <cell r="AH48"/>
          <cell r="AI48">
            <v>51.491820377689947</v>
          </cell>
          <cell r="AJ48">
            <v>9.9954710144927539</v>
          </cell>
          <cell r="AK48">
            <v>19.990942028985508</v>
          </cell>
          <cell r="AL48"/>
          <cell r="AM48"/>
          <cell r="AN48">
            <v>18.779369784804569</v>
          </cell>
          <cell r="AO48">
            <v>6.0578612209046998</v>
          </cell>
          <cell r="AP48"/>
          <cell r="AQ48"/>
          <cell r="AR48"/>
          <cell r="AS48"/>
        </row>
        <row r="49">
          <cell r="B49" t="str">
            <v>EQ14</v>
          </cell>
          <cell r="C49" t="str">
            <v>Quantidade</v>
          </cell>
          <cell r="E49">
            <v>2</v>
          </cell>
          <cell r="G49">
            <v>4</v>
          </cell>
          <cell r="H49">
            <v>2</v>
          </cell>
          <cell r="K49">
            <v>264.28124686438099</v>
          </cell>
          <cell r="L49">
            <v>0.08</v>
          </cell>
          <cell r="M49">
            <v>21.142499749150481</v>
          </cell>
          <cell r="N49">
            <v>285.42374661353148</v>
          </cell>
          <cell r="P49">
            <v>2</v>
          </cell>
          <cell r="T49">
            <v>1</v>
          </cell>
          <cell r="AD49">
            <v>30.660353535353536</v>
          </cell>
          <cell r="AI49">
            <v>1</v>
          </cell>
          <cell r="AJ49">
            <v>1</v>
          </cell>
          <cell r="AK49">
            <v>1</v>
          </cell>
          <cell r="AN49">
            <v>1</v>
          </cell>
          <cell r="AO49">
            <v>1</v>
          </cell>
          <cell r="AT49">
            <v>106.31546442687747</v>
          </cell>
          <cell r="AV49">
            <v>422.3995645757625</v>
          </cell>
        </row>
        <row r="50">
          <cell r="C50" t="str">
            <v>Custo Total (R$/Hora)</v>
          </cell>
          <cell r="D50"/>
          <cell r="E50">
            <v>83.53511374804863</v>
          </cell>
          <cell r="F50"/>
          <cell r="G50">
            <v>142.41631705566229</v>
          </cell>
          <cell r="H50">
            <v>38.329816060670034</v>
          </cell>
          <cell r="I50"/>
          <cell r="J50"/>
          <cell r="O50"/>
          <cell r="P50">
            <v>9.1755050505050502</v>
          </cell>
          <cell r="Q50"/>
          <cell r="R50"/>
          <cell r="S50"/>
          <cell r="T50">
            <v>21.484848484848484</v>
          </cell>
          <cell r="U50"/>
          <cell r="V50"/>
          <cell r="W50"/>
          <cell r="X50"/>
          <cell r="Y50"/>
          <cell r="AB50"/>
          <cell r="AC50"/>
          <cell r="AE50"/>
          <cell r="AF50"/>
          <cell r="AG50"/>
          <cell r="AH50"/>
          <cell r="AI50">
            <v>51.491820377689947</v>
          </cell>
          <cell r="AJ50">
            <v>9.9954710144927539</v>
          </cell>
          <cell r="AK50">
            <v>19.990942028985508</v>
          </cell>
          <cell r="AL50"/>
          <cell r="AM50"/>
          <cell r="AN50">
            <v>18.779369784804569</v>
          </cell>
          <cell r="AO50">
            <v>6.0578612209046998</v>
          </cell>
          <cell r="AP50"/>
          <cell r="AQ50"/>
          <cell r="AR50"/>
          <cell r="AS50"/>
        </row>
        <row r="51">
          <cell r="B51" t="str">
            <v>EQ14_T</v>
          </cell>
          <cell r="C51" t="str">
            <v>Quantidade</v>
          </cell>
          <cell r="E51">
            <v>2</v>
          </cell>
          <cell r="G51">
            <v>4</v>
          </cell>
          <cell r="H51">
            <v>2</v>
          </cell>
          <cell r="K51">
            <v>330.35155858047619</v>
          </cell>
          <cell r="L51">
            <v>0.08</v>
          </cell>
          <cell r="M51">
            <v>26.428124686438096</v>
          </cell>
          <cell r="N51">
            <v>356.77968326691428</v>
          </cell>
          <cell r="P51">
            <v>2</v>
          </cell>
          <cell r="T51">
            <v>1</v>
          </cell>
          <cell r="AD51">
            <v>30.660353535353536</v>
          </cell>
          <cell r="AI51">
            <v>1</v>
          </cell>
          <cell r="AJ51">
            <v>1</v>
          </cell>
          <cell r="AK51">
            <v>1</v>
          </cell>
          <cell r="AN51">
            <v>1</v>
          </cell>
          <cell r="AO51">
            <v>1</v>
          </cell>
          <cell r="AT51">
            <v>106.31546442687747</v>
          </cell>
          <cell r="AV51">
            <v>493.75550122914524</v>
          </cell>
        </row>
        <row r="52">
          <cell r="C52" t="str">
            <v>Custo Total (R$/Hora)</v>
          </cell>
          <cell r="D52"/>
          <cell r="E52">
            <v>104.41889218506078</v>
          </cell>
          <cell r="F52"/>
          <cell r="G52">
            <v>178.02039631957786</v>
          </cell>
          <cell r="H52">
            <v>47.91227007583754</v>
          </cell>
          <cell r="I52"/>
          <cell r="J52"/>
          <cell r="O52"/>
          <cell r="P52">
            <v>9.1755050505050502</v>
          </cell>
          <cell r="Q52"/>
          <cell r="R52"/>
          <cell r="S52"/>
          <cell r="T52">
            <v>21.484848484848484</v>
          </cell>
          <cell r="U52"/>
          <cell r="V52"/>
          <cell r="W52"/>
          <cell r="X52"/>
          <cell r="Y52"/>
          <cell r="Z52"/>
          <cell r="AA52"/>
          <cell r="AB52"/>
          <cell r="AC52"/>
          <cell r="AE52"/>
          <cell r="AF52"/>
          <cell r="AG52"/>
          <cell r="AH52"/>
          <cell r="AI52">
            <v>51.491820377689947</v>
          </cell>
          <cell r="AJ52">
            <v>9.9954710144927539</v>
          </cell>
          <cell r="AK52">
            <v>19.990942028985508</v>
          </cell>
          <cell r="AL52"/>
          <cell r="AM52"/>
          <cell r="AN52">
            <v>18.779369784804569</v>
          </cell>
          <cell r="AO52">
            <v>6.0578612209046998</v>
          </cell>
          <cell r="AP52"/>
          <cell r="AQ52"/>
          <cell r="AR52"/>
          <cell r="AS52"/>
        </row>
        <row r="53">
          <cell r="B53" t="str">
            <v>EQ15</v>
          </cell>
          <cell r="C53" t="str">
            <v>Quantidade</v>
          </cell>
          <cell r="F53">
            <v>1</v>
          </cell>
          <cell r="H53">
            <v>1</v>
          </cell>
          <cell r="K53">
            <v>56.146290787126091</v>
          </cell>
          <cell r="L53">
            <v>0.08</v>
          </cell>
          <cell r="M53">
            <v>4.4917032629700877</v>
          </cell>
          <cell r="N53">
            <v>60.637994050096182</v>
          </cell>
          <cell r="R53">
            <v>1</v>
          </cell>
          <cell r="W53">
            <v>1</v>
          </cell>
          <cell r="AD53">
            <v>7.7760555555555557</v>
          </cell>
          <cell r="AT53">
            <v>0</v>
          </cell>
          <cell r="AV53">
            <v>68.414049605651741</v>
          </cell>
        </row>
        <row r="54">
          <cell r="C54" t="str">
            <v>Custo Total (R$/Hora)</v>
          </cell>
          <cell r="D54"/>
          <cell r="E54"/>
          <cell r="F54">
            <v>36.981382756791078</v>
          </cell>
          <cell r="G54"/>
          <cell r="H54">
            <v>19.164908030335017</v>
          </cell>
          <cell r="I54"/>
          <cell r="J54"/>
          <cell r="O54"/>
          <cell r="P54"/>
          <cell r="Q54"/>
          <cell r="R54">
            <v>6.7662878787878791</v>
          </cell>
          <cell r="S54"/>
          <cell r="T54"/>
          <cell r="U54"/>
          <cell r="V54"/>
          <cell r="W54">
            <v>1.0097676767676769</v>
          </cell>
          <cell r="X54"/>
          <cell r="Y54"/>
          <cell r="AB54"/>
          <cell r="AC54"/>
          <cell r="AE54"/>
          <cell r="AF54"/>
          <cell r="AG54"/>
          <cell r="AH54"/>
          <cell r="AI54"/>
          <cell r="AJ54"/>
          <cell r="AK54"/>
          <cell r="AL54"/>
          <cell r="AM54"/>
          <cell r="AN54"/>
          <cell r="AO54"/>
          <cell r="AP54"/>
          <cell r="AQ54"/>
          <cell r="AR54"/>
          <cell r="AS54"/>
        </row>
        <row r="55">
          <cell r="B55" t="str">
            <v>EQ16</v>
          </cell>
          <cell r="C55" t="str">
            <v>Quantidade</v>
          </cell>
          <cell r="G55">
            <v>1</v>
          </cell>
          <cell r="H55">
            <v>1</v>
          </cell>
          <cell r="K55">
            <v>54.768987294250593</v>
          </cell>
          <cell r="L55">
            <v>0.08</v>
          </cell>
          <cell r="M55">
            <v>4.3815189835400474</v>
          </cell>
          <cell r="N55">
            <v>59.15050627779064</v>
          </cell>
          <cell r="R55">
            <v>1</v>
          </cell>
          <cell r="W55">
            <v>1</v>
          </cell>
          <cell r="AD55">
            <v>7.7760555555555557</v>
          </cell>
          <cell r="AT55">
            <v>0</v>
          </cell>
          <cell r="AV55">
            <v>66.926561833346199</v>
          </cell>
        </row>
        <row r="56">
          <cell r="C56" t="str">
            <v>Custo Total (R$/Hora)</v>
          </cell>
          <cell r="D56"/>
          <cell r="E56"/>
          <cell r="F56"/>
          <cell r="G56">
            <v>35.604079263915573</v>
          </cell>
          <cell r="H56">
            <v>19.164908030335017</v>
          </cell>
          <cell r="I56"/>
          <cell r="J56"/>
          <cell r="O56"/>
          <cell r="P56"/>
          <cell r="Q56"/>
          <cell r="R56">
            <v>6.7662878787878791</v>
          </cell>
          <cell r="S56"/>
          <cell r="T56"/>
          <cell r="U56"/>
          <cell r="V56"/>
          <cell r="W56">
            <v>1.0097676767676769</v>
          </cell>
          <cell r="X56"/>
          <cell r="Y56"/>
          <cell r="AB56"/>
          <cell r="AC56"/>
          <cell r="AE56"/>
          <cell r="AF56"/>
          <cell r="AG56"/>
          <cell r="AH56"/>
          <cell r="AI56"/>
          <cell r="AJ56"/>
          <cell r="AK56"/>
          <cell r="AL56"/>
          <cell r="AM56"/>
          <cell r="AN56"/>
          <cell r="AO56"/>
          <cell r="AP56"/>
          <cell r="AQ56"/>
          <cell r="AR56"/>
          <cell r="AS56"/>
        </row>
        <row r="57">
          <cell r="B57" t="str">
            <v>EQ17</v>
          </cell>
          <cell r="C57" t="str">
            <v>Quantidade</v>
          </cell>
          <cell r="F57">
            <v>2</v>
          </cell>
          <cell r="H57">
            <v>1</v>
          </cell>
          <cell r="K57">
            <v>93.127673543917169</v>
          </cell>
          <cell r="L57">
            <v>0.08</v>
          </cell>
          <cell r="M57">
            <v>7.4502138835133733</v>
          </cell>
          <cell r="N57">
            <v>100.57788742743054</v>
          </cell>
          <cell r="Q57">
            <v>1</v>
          </cell>
          <cell r="AD57">
            <v>5.955303030303031</v>
          </cell>
          <cell r="AG57">
            <v>1</v>
          </cell>
          <cell r="AT57">
            <v>24.231444883618799</v>
          </cell>
          <cell r="AV57">
            <v>130.76463534135237</v>
          </cell>
        </row>
        <row r="58">
          <cell r="C58" t="str">
            <v>Custo Total (R$/Hora)</v>
          </cell>
          <cell r="D58"/>
          <cell r="E58"/>
          <cell r="F58">
            <v>73.962765513582156</v>
          </cell>
          <cell r="G58"/>
          <cell r="H58">
            <v>19.164908030335017</v>
          </cell>
          <cell r="I58"/>
          <cell r="J58"/>
          <cell r="O58"/>
          <cell r="P58"/>
          <cell r="Q58">
            <v>5.955303030303031</v>
          </cell>
          <cell r="R58"/>
          <cell r="S58"/>
          <cell r="T58"/>
          <cell r="U58"/>
          <cell r="V58"/>
          <cell r="W58"/>
          <cell r="X58"/>
          <cell r="Y58"/>
          <cell r="AB58"/>
          <cell r="AC58"/>
          <cell r="AE58"/>
          <cell r="AF58"/>
          <cell r="AG58">
            <v>24.231444883618799</v>
          </cell>
          <cell r="AH58"/>
          <cell r="AI58"/>
          <cell r="AJ58"/>
          <cell r="AK58"/>
          <cell r="AL58"/>
          <cell r="AM58"/>
          <cell r="AN58"/>
          <cell r="AO58"/>
          <cell r="AP58"/>
          <cell r="AQ58"/>
          <cell r="AR58"/>
          <cell r="AS58"/>
        </row>
        <row r="59">
          <cell r="B59" t="str">
            <v>EQ17_T</v>
          </cell>
          <cell r="C59" t="str">
            <v>Quantidade</v>
          </cell>
          <cell r="F59">
            <v>2</v>
          </cell>
          <cell r="H59">
            <v>1</v>
          </cell>
          <cell r="K59">
            <v>116.40959192989648</v>
          </cell>
          <cell r="L59">
            <v>0.08</v>
          </cell>
          <cell r="M59">
            <v>9.3127673543917187</v>
          </cell>
          <cell r="N59">
            <v>125.7223592842882</v>
          </cell>
          <cell r="Q59">
            <v>1</v>
          </cell>
          <cell r="AD59">
            <v>5.955303030303031</v>
          </cell>
          <cell r="AG59">
            <v>1</v>
          </cell>
          <cell r="AT59">
            <v>24.231444883618799</v>
          </cell>
          <cell r="AV59">
            <v>155.90910719821002</v>
          </cell>
        </row>
        <row r="60">
          <cell r="C60" t="str">
            <v>Custo Total (R$/Hora)</v>
          </cell>
          <cell r="D60"/>
          <cell r="E60"/>
          <cell r="F60">
            <v>92.453456891977709</v>
          </cell>
          <cell r="G60"/>
          <cell r="H60">
            <v>23.95613503791877</v>
          </cell>
          <cell r="I60"/>
          <cell r="J60"/>
          <cell r="O60"/>
          <cell r="P60"/>
          <cell r="Q60">
            <v>5.955303030303031</v>
          </cell>
          <cell r="R60"/>
          <cell r="S60"/>
          <cell r="T60"/>
          <cell r="U60"/>
          <cell r="V60"/>
          <cell r="W60"/>
          <cell r="X60"/>
          <cell r="Y60"/>
          <cell r="Z60"/>
          <cell r="AA60"/>
          <cell r="AB60"/>
          <cell r="AC60"/>
          <cell r="AE60"/>
          <cell r="AF60"/>
          <cell r="AG60">
            <v>24.231444883618799</v>
          </cell>
          <cell r="AH60"/>
          <cell r="AI60"/>
          <cell r="AJ60"/>
          <cell r="AK60"/>
          <cell r="AL60"/>
          <cell r="AM60"/>
          <cell r="AN60"/>
          <cell r="AO60"/>
          <cell r="AP60"/>
          <cell r="AQ60"/>
          <cell r="AR60"/>
          <cell r="AS60"/>
        </row>
        <row r="61">
          <cell r="B61" t="str">
            <v>EQ18</v>
          </cell>
          <cell r="C61" t="str">
            <v>Quantidade</v>
          </cell>
          <cell r="G61">
            <v>1</v>
          </cell>
          <cell r="H61">
            <v>1</v>
          </cell>
          <cell r="K61">
            <v>54.768987294250593</v>
          </cell>
          <cell r="L61">
            <v>0.08</v>
          </cell>
          <cell r="M61">
            <v>4.3815189835400474</v>
          </cell>
          <cell r="N61">
            <v>59.15050627779064</v>
          </cell>
          <cell r="S61">
            <v>1</v>
          </cell>
          <cell r="AD61">
            <v>12.267676767676768</v>
          </cell>
          <cell r="AT61">
            <v>0</v>
          </cell>
          <cell r="AV61">
            <v>71.418183045467401</v>
          </cell>
        </row>
        <row r="62">
          <cell r="C62" t="str">
            <v>Custo Total (R$/Hora)</v>
          </cell>
          <cell r="D62"/>
          <cell r="E62"/>
          <cell r="F62"/>
          <cell r="G62">
            <v>35.604079263915573</v>
          </cell>
          <cell r="H62">
            <v>19.164908030335017</v>
          </cell>
          <cell r="I62"/>
          <cell r="J62"/>
          <cell r="O62"/>
          <cell r="P62"/>
          <cell r="Q62"/>
          <cell r="R62"/>
          <cell r="S62">
            <v>12.267676767676768</v>
          </cell>
          <cell r="T62"/>
          <cell r="U62"/>
          <cell r="V62"/>
          <cell r="W62"/>
          <cell r="X62"/>
          <cell r="Y62"/>
          <cell r="AB62"/>
          <cell r="AC62"/>
          <cell r="AE62"/>
          <cell r="AF62"/>
          <cell r="AG62"/>
          <cell r="AH62"/>
          <cell r="AI62"/>
          <cell r="AJ62"/>
          <cell r="AK62"/>
          <cell r="AL62"/>
          <cell r="AM62"/>
          <cell r="AN62"/>
          <cell r="AO62"/>
          <cell r="AP62"/>
          <cell r="AQ62"/>
          <cell r="AR62"/>
          <cell r="AS62"/>
        </row>
        <row r="63">
          <cell r="B63" t="str">
            <v>EQ19</v>
          </cell>
          <cell r="C63" t="str">
            <v>Quantidade</v>
          </cell>
          <cell r="G63">
            <v>1</v>
          </cell>
          <cell r="H63">
            <v>1</v>
          </cell>
          <cell r="K63">
            <v>54.768987294250593</v>
          </cell>
          <cell r="L63">
            <v>0.08</v>
          </cell>
          <cell r="M63">
            <v>4.3815189835400474</v>
          </cell>
          <cell r="N63">
            <v>59.15050627779064</v>
          </cell>
          <cell r="AD63">
            <v>0</v>
          </cell>
          <cell r="AP63">
            <v>1</v>
          </cell>
          <cell r="AQ63">
            <v>1</v>
          </cell>
          <cell r="AT63">
            <v>29.683519982433026</v>
          </cell>
          <cell r="AV63">
            <v>88.834026260223666</v>
          </cell>
        </row>
        <row r="64">
          <cell r="C64" t="str">
            <v>Custo Total (R$/Hora)</v>
          </cell>
          <cell r="D64"/>
          <cell r="E64"/>
          <cell r="F64"/>
          <cell r="G64">
            <v>35.604079263915573</v>
          </cell>
          <cell r="H64">
            <v>19.164908030335017</v>
          </cell>
          <cell r="I64"/>
          <cell r="J64"/>
          <cell r="O64"/>
          <cell r="P64"/>
          <cell r="Q64"/>
          <cell r="R64"/>
          <cell r="S64"/>
          <cell r="T64"/>
          <cell r="U64"/>
          <cell r="V64"/>
          <cell r="W64"/>
          <cell r="X64"/>
          <cell r="Y64"/>
          <cell r="AB64"/>
          <cell r="AC64"/>
          <cell r="AE64"/>
          <cell r="AF64"/>
          <cell r="AG64"/>
          <cell r="AH64"/>
          <cell r="AI64"/>
          <cell r="AJ64"/>
          <cell r="AK64"/>
          <cell r="AL64"/>
          <cell r="AM64"/>
          <cell r="AN64"/>
          <cell r="AO64"/>
          <cell r="AP64">
            <v>18.173583662714098</v>
          </cell>
          <cell r="AQ64">
            <v>11.509936319718928</v>
          </cell>
          <cell r="AR64"/>
          <cell r="AS64"/>
        </row>
        <row r="65">
          <cell r="B65" t="str">
            <v>EQ19_T</v>
          </cell>
          <cell r="C65" t="str">
            <v>Quantidade</v>
          </cell>
          <cell r="G65">
            <v>1</v>
          </cell>
          <cell r="H65">
            <v>1</v>
          </cell>
          <cell r="K65">
            <v>68.461234117813234</v>
          </cell>
          <cell r="L65">
            <v>0.08</v>
          </cell>
          <cell r="M65">
            <v>5.4768987294250584</v>
          </cell>
          <cell r="N65">
            <v>73.938132847238293</v>
          </cell>
          <cell r="AD65">
            <v>0</v>
          </cell>
          <cell r="AP65">
            <v>1</v>
          </cell>
          <cell r="AQ65">
            <v>1</v>
          </cell>
          <cell r="AT65">
            <v>29.683519982433026</v>
          </cell>
          <cell r="AV65">
            <v>103.62165282967132</v>
          </cell>
        </row>
        <row r="66">
          <cell r="C66" t="str">
            <v>Custo Total (R$/Hora)</v>
          </cell>
          <cell r="D66"/>
          <cell r="E66"/>
          <cell r="F66"/>
          <cell r="G66">
            <v>44.505099079894464</v>
          </cell>
          <cell r="H66">
            <v>23.95613503791877</v>
          </cell>
          <cell r="I66"/>
          <cell r="J66"/>
          <cell r="O66"/>
          <cell r="P66"/>
          <cell r="Q66"/>
          <cell r="R66"/>
          <cell r="S66"/>
          <cell r="T66"/>
          <cell r="U66"/>
          <cell r="V66"/>
          <cell r="W66"/>
          <cell r="X66"/>
          <cell r="Y66"/>
          <cell r="Z66"/>
          <cell r="AA66"/>
          <cell r="AB66"/>
          <cell r="AC66"/>
          <cell r="AE66"/>
          <cell r="AF66"/>
          <cell r="AG66"/>
          <cell r="AH66"/>
          <cell r="AI66"/>
          <cell r="AJ66"/>
          <cell r="AK66"/>
          <cell r="AL66"/>
          <cell r="AM66"/>
          <cell r="AN66"/>
          <cell r="AO66"/>
          <cell r="AP66">
            <v>18.173583662714098</v>
          </cell>
          <cell r="AQ66">
            <v>11.509936319718928</v>
          </cell>
          <cell r="AR66"/>
          <cell r="AS66"/>
        </row>
        <row r="67">
          <cell r="B67" t="str">
            <v>EQ20</v>
          </cell>
          <cell r="C67" t="str">
            <v>Quantidade</v>
          </cell>
          <cell r="K67">
            <v>0</v>
          </cell>
          <cell r="L67">
            <v>0.08</v>
          </cell>
          <cell r="M67">
            <v>0</v>
          </cell>
          <cell r="N67">
            <v>0</v>
          </cell>
          <cell r="AD67">
            <v>0</v>
          </cell>
          <cell r="AT67">
            <v>0</v>
          </cell>
          <cell r="AV67">
            <v>0</v>
          </cell>
        </row>
        <row r="68">
          <cell r="C68" t="str">
            <v>Custo Total (R$/Hora)</v>
          </cell>
          <cell r="D68"/>
          <cell r="E68"/>
          <cell r="F68"/>
          <cell r="G68"/>
          <cell r="H68"/>
          <cell r="I68"/>
          <cell r="J68"/>
          <cell r="O68"/>
          <cell r="P68"/>
          <cell r="Q68"/>
          <cell r="R68"/>
          <cell r="S68"/>
          <cell r="T68"/>
          <cell r="U68"/>
          <cell r="V68"/>
          <cell r="W68"/>
          <cell r="X68"/>
          <cell r="Y68"/>
          <cell r="AB68"/>
          <cell r="AC68"/>
          <cell r="AE68"/>
          <cell r="AF68"/>
          <cell r="AG68"/>
          <cell r="AH68"/>
          <cell r="AI68"/>
          <cell r="AJ68"/>
          <cell r="AK68"/>
          <cell r="AL68"/>
          <cell r="AM68"/>
          <cell r="AN68"/>
          <cell r="AO68"/>
          <cell r="AP68"/>
          <cell r="AQ68"/>
          <cell r="AR68"/>
          <cell r="AS68"/>
        </row>
        <row r="69">
          <cell r="B69" t="str">
            <v>EQ21</v>
          </cell>
          <cell r="C69" t="str">
            <v>Quantidade</v>
          </cell>
          <cell r="G69">
            <v>1</v>
          </cell>
          <cell r="H69">
            <v>1</v>
          </cell>
          <cell r="K69">
            <v>54.768987294250593</v>
          </cell>
          <cell r="L69">
            <v>0.08</v>
          </cell>
          <cell r="M69">
            <v>4.3815189835400474</v>
          </cell>
          <cell r="N69">
            <v>59.15050627779064</v>
          </cell>
          <cell r="T69">
            <v>1</v>
          </cell>
          <cell r="AD69">
            <v>21.484848484848484</v>
          </cell>
          <cell r="AR69">
            <v>1</v>
          </cell>
          <cell r="AT69">
            <v>3.0289306104523499</v>
          </cell>
          <cell r="AV69">
            <v>83.664285373091474</v>
          </cell>
        </row>
        <row r="70">
          <cell r="C70" t="str">
            <v>Custo Total (R$/Hora)</v>
          </cell>
          <cell r="D70"/>
          <cell r="E70"/>
          <cell r="F70"/>
          <cell r="G70">
            <v>35.604079263915573</v>
          </cell>
          <cell r="H70">
            <v>19.164908030335017</v>
          </cell>
          <cell r="I70"/>
          <cell r="J70"/>
          <cell r="O70"/>
          <cell r="P70"/>
          <cell r="Q70"/>
          <cell r="R70"/>
          <cell r="S70"/>
          <cell r="T70">
            <v>21.484848484848484</v>
          </cell>
          <cell r="U70"/>
          <cell r="V70"/>
          <cell r="W70"/>
          <cell r="X70"/>
          <cell r="Y70"/>
          <cell r="AB70"/>
          <cell r="AC70"/>
          <cell r="AE70"/>
          <cell r="AF70"/>
          <cell r="AG70"/>
          <cell r="AH70"/>
          <cell r="AI70"/>
          <cell r="AJ70"/>
          <cell r="AK70"/>
          <cell r="AL70"/>
          <cell r="AM70"/>
          <cell r="AN70"/>
          <cell r="AO70"/>
          <cell r="AP70"/>
          <cell r="AQ70"/>
          <cell r="AR70">
            <v>3.0289306104523499</v>
          </cell>
          <cell r="AS70"/>
        </row>
        <row r="71">
          <cell r="B71" t="str">
            <v>EQ22</v>
          </cell>
          <cell r="C71" t="str">
            <v>Quantidade</v>
          </cell>
          <cell r="G71">
            <v>1</v>
          </cell>
          <cell r="H71">
            <v>2</v>
          </cell>
          <cell r="K71">
            <v>73.933895324585606</v>
          </cell>
          <cell r="L71">
            <v>0.08</v>
          </cell>
          <cell r="M71">
            <v>5.9147116259668486</v>
          </cell>
          <cell r="N71">
            <v>79.848606950552451</v>
          </cell>
          <cell r="T71">
            <v>1</v>
          </cell>
          <cell r="AD71">
            <v>21.484848484848484</v>
          </cell>
          <cell r="AN71">
            <v>1</v>
          </cell>
          <cell r="AT71">
            <v>18.779369784804569</v>
          </cell>
          <cell r="AV71">
            <v>120.11282522020551</v>
          </cell>
        </row>
        <row r="72">
          <cell r="C72" t="str">
            <v>Custo Total (R$/Hora)</v>
          </cell>
          <cell r="D72"/>
          <cell r="E72"/>
          <cell r="F72"/>
          <cell r="G72">
            <v>35.604079263915573</v>
          </cell>
          <cell r="H72">
            <v>38.329816060670034</v>
          </cell>
          <cell r="I72"/>
          <cell r="J72"/>
          <cell r="O72"/>
          <cell r="P72"/>
          <cell r="Q72"/>
          <cell r="R72"/>
          <cell r="S72"/>
          <cell r="T72">
            <v>21.484848484848484</v>
          </cell>
          <cell r="U72"/>
          <cell r="V72"/>
          <cell r="W72"/>
          <cell r="X72"/>
          <cell r="Y72"/>
          <cell r="AB72"/>
          <cell r="AC72"/>
          <cell r="AE72"/>
          <cell r="AF72"/>
          <cell r="AG72"/>
          <cell r="AH72"/>
          <cell r="AI72"/>
          <cell r="AJ72"/>
          <cell r="AK72"/>
          <cell r="AL72"/>
          <cell r="AM72"/>
          <cell r="AN72">
            <v>18.779369784804569</v>
          </cell>
          <cell r="AO72"/>
          <cell r="AP72"/>
          <cell r="AQ72"/>
          <cell r="AR72"/>
          <cell r="AS72"/>
        </row>
        <row r="73">
          <cell r="B73" t="str">
            <v>EQ22_T</v>
          </cell>
          <cell r="C73" t="str">
            <v>Quantidade</v>
          </cell>
          <cell r="G73">
            <v>1</v>
          </cell>
          <cell r="H73">
            <v>2</v>
          </cell>
          <cell r="K73">
            <v>92.417369155732004</v>
          </cell>
          <cell r="L73">
            <v>0.08</v>
          </cell>
          <cell r="M73">
            <v>7.3933895324585608</v>
          </cell>
          <cell r="N73">
            <v>99.81075868819056</v>
          </cell>
          <cell r="T73">
            <v>1</v>
          </cell>
          <cell r="AD73">
            <v>21.484848484848484</v>
          </cell>
          <cell r="AN73">
            <v>1</v>
          </cell>
          <cell r="AT73">
            <v>18.779369784804569</v>
          </cell>
          <cell r="AV73">
            <v>140.0749769578436</v>
          </cell>
        </row>
        <row r="74">
          <cell r="C74" t="str">
            <v>Custo Total (R$/Hora)</v>
          </cell>
          <cell r="D74"/>
          <cell r="E74"/>
          <cell r="F74"/>
          <cell r="G74">
            <v>44.505099079894464</v>
          </cell>
          <cell r="H74">
            <v>47.91227007583754</v>
          </cell>
          <cell r="I74"/>
          <cell r="J74"/>
          <cell r="O74"/>
          <cell r="P74"/>
          <cell r="Q74"/>
          <cell r="R74"/>
          <cell r="S74"/>
          <cell r="T74">
            <v>21.484848484848484</v>
          </cell>
          <cell r="U74"/>
          <cell r="V74"/>
          <cell r="W74"/>
          <cell r="X74"/>
          <cell r="Y74"/>
          <cell r="Z74"/>
          <cell r="AA74"/>
          <cell r="AB74"/>
          <cell r="AC74"/>
          <cell r="AE74"/>
          <cell r="AF74"/>
          <cell r="AG74"/>
          <cell r="AH74"/>
          <cell r="AI74"/>
          <cell r="AJ74"/>
          <cell r="AK74"/>
          <cell r="AL74"/>
          <cell r="AM74"/>
          <cell r="AN74">
            <v>18.779369784804569</v>
          </cell>
          <cell r="AO74"/>
          <cell r="AP74"/>
          <cell r="AQ74"/>
          <cell r="AR74"/>
          <cell r="AS74"/>
        </row>
        <row r="75">
          <cell r="B75" t="str">
            <v>EQ23</v>
          </cell>
          <cell r="C75" t="str">
            <v>Quantidade</v>
          </cell>
          <cell r="F75">
            <v>2</v>
          </cell>
          <cell r="H75">
            <v>1</v>
          </cell>
          <cell r="K75">
            <v>93.127673543917169</v>
          </cell>
          <cell r="L75">
            <v>0.08</v>
          </cell>
          <cell r="M75">
            <v>7.4502138835133733</v>
          </cell>
          <cell r="N75">
            <v>100.57788742743054</v>
          </cell>
          <cell r="T75">
            <v>1</v>
          </cell>
          <cell r="AD75">
            <v>21.484848484848484</v>
          </cell>
          <cell r="AG75">
            <v>1</v>
          </cell>
          <cell r="AT75">
            <v>24.231444883618799</v>
          </cell>
          <cell r="AV75">
            <v>146.29418079589783</v>
          </cell>
        </row>
        <row r="76">
          <cell r="C76" t="str">
            <v>Custo Total (R$/Hora)</v>
          </cell>
          <cell r="D76"/>
          <cell r="E76"/>
          <cell r="F76">
            <v>73.962765513582156</v>
          </cell>
          <cell r="G76"/>
          <cell r="H76">
            <v>19.164908030335017</v>
          </cell>
          <cell r="I76"/>
          <cell r="J76"/>
          <cell r="O76"/>
          <cell r="P76"/>
          <cell r="Q76"/>
          <cell r="R76"/>
          <cell r="S76"/>
          <cell r="T76">
            <v>21.484848484848484</v>
          </cell>
          <cell r="U76"/>
          <cell r="V76"/>
          <cell r="W76"/>
          <cell r="X76"/>
          <cell r="Y76"/>
          <cell r="AB76"/>
          <cell r="AC76"/>
          <cell r="AE76"/>
          <cell r="AF76"/>
          <cell r="AG76">
            <v>24.231444883618799</v>
          </cell>
          <cell r="AH76"/>
          <cell r="AI76"/>
          <cell r="AJ76"/>
          <cell r="AK76"/>
          <cell r="AL76"/>
          <cell r="AM76"/>
          <cell r="AN76"/>
          <cell r="AO76"/>
          <cell r="AP76"/>
          <cell r="AQ76"/>
          <cell r="AR76"/>
          <cell r="AS76"/>
        </row>
        <row r="77">
          <cell r="B77" t="str">
            <v>EQ23_T</v>
          </cell>
          <cell r="C77" t="str">
            <v>Quantidade</v>
          </cell>
          <cell r="F77">
            <v>2</v>
          </cell>
          <cell r="H77">
            <v>1</v>
          </cell>
          <cell r="K77">
            <v>116.40959192989648</v>
          </cell>
          <cell r="L77">
            <v>0.08</v>
          </cell>
          <cell r="M77">
            <v>9.3127673543917187</v>
          </cell>
          <cell r="N77">
            <v>125.7223592842882</v>
          </cell>
          <cell r="T77">
            <v>1</v>
          </cell>
          <cell r="AD77">
            <v>21.484848484848484</v>
          </cell>
          <cell r="AG77">
            <v>1</v>
          </cell>
          <cell r="AT77">
            <v>24.231444883618799</v>
          </cell>
          <cell r="AV77">
            <v>171.43865265275548</v>
          </cell>
        </row>
        <row r="78">
          <cell r="C78" t="str">
            <v>Custo Total (R$/Hora)</v>
          </cell>
          <cell r="D78"/>
          <cell r="E78"/>
          <cell r="F78">
            <v>92.453456891977709</v>
          </cell>
          <cell r="G78"/>
          <cell r="H78">
            <v>23.95613503791877</v>
          </cell>
          <cell r="I78"/>
          <cell r="J78"/>
          <cell r="O78"/>
          <cell r="P78"/>
          <cell r="Q78"/>
          <cell r="R78"/>
          <cell r="S78"/>
          <cell r="T78">
            <v>21.484848484848484</v>
          </cell>
          <cell r="U78"/>
          <cell r="V78"/>
          <cell r="W78"/>
          <cell r="X78"/>
          <cell r="Y78"/>
          <cell r="Z78"/>
          <cell r="AA78"/>
          <cell r="AB78"/>
          <cell r="AC78"/>
          <cell r="AE78"/>
          <cell r="AF78"/>
          <cell r="AG78">
            <v>24.231444883618799</v>
          </cell>
          <cell r="AH78"/>
          <cell r="AI78"/>
          <cell r="AJ78"/>
          <cell r="AK78"/>
          <cell r="AL78"/>
          <cell r="AM78"/>
          <cell r="AN78"/>
          <cell r="AO78"/>
          <cell r="AP78"/>
          <cell r="AQ78"/>
          <cell r="AR78"/>
          <cell r="AS78"/>
        </row>
        <row r="79">
          <cell r="B79" t="str">
            <v>EQ24</v>
          </cell>
          <cell r="C79" t="str">
            <v>Quantidade</v>
          </cell>
          <cell r="G79">
            <v>1</v>
          </cell>
          <cell r="H79">
            <v>1</v>
          </cell>
          <cell r="K79">
            <v>54.768987294250593</v>
          </cell>
          <cell r="L79">
            <v>0.08</v>
          </cell>
          <cell r="M79">
            <v>4.3815189835400474</v>
          </cell>
          <cell r="N79">
            <v>59.15050627779064</v>
          </cell>
          <cell r="R79">
            <v>1</v>
          </cell>
          <cell r="AD79">
            <v>6.7662878787878791</v>
          </cell>
          <cell r="AT79">
            <v>0</v>
          </cell>
          <cell r="AV79">
            <v>65.916794156578518</v>
          </cell>
        </row>
        <row r="80">
          <cell r="C80" t="str">
            <v>Custo Total (R$/Hora)</v>
          </cell>
          <cell r="D80"/>
          <cell r="E80"/>
          <cell r="F80"/>
          <cell r="G80">
            <v>35.604079263915573</v>
          </cell>
          <cell r="H80">
            <v>19.164908030335017</v>
          </cell>
          <cell r="I80"/>
          <cell r="J80"/>
          <cell r="O80"/>
          <cell r="P80"/>
          <cell r="Q80"/>
          <cell r="R80">
            <v>6.7662878787878791</v>
          </cell>
          <cell r="S80"/>
          <cell r="T80"/>
          <cell r="U80"/>
          <cell r="V80"/>
          <cell r="W80"/>
          <cell r="X80"/>
          <cell r="Y80"/>
          <cell r="AB80"/>
          <cell r="AC80"/>
          <cell r="AE80"/>
          <cell r="AF80"/>
          <cell r="AG80"/>
          <cell r="AH80"/>
          <cell r="AI80"/>
          <cell r="AJ80"/>
          <cell r="AK80"/>
          <cell r="AL80"/>
          <cell r="AM80"/>
          <cell r="AN80"/>
          <cell r="AO80"/>
          <cell r="AP80"/>
          <cell r="AQ80"/>
          <cell r="AR80"/>
          <cell r="AS80"/>
        </row>
        <row r="81">
          <cell r="B81" t="str">
            <v>EQ24_T</v>
          </cell>
          <cell r="C81" t="str">
            <v>Quantidade</v>
          </cell>
          <cell r="G81">
            <v>1</v>
          </cell>
          <cell r="H81">
            <v>1</v>
          </cell>
          <cell r="K81">
            <v>68.461234117813234</v>
          </cell>
          <cell r="L81">
            <v>0.08</v>
          </cell>
          <cell r="M81">
            <v>5.4768987294250584</v>
          </cell>
          <cell r="N81">
            <v>73.938132847238293</v>
          </cell>
          <cell r="R81">
            <v>1</v>
          </cell>
          <cell r="AD81">
            <v>6.7662878787878791</v>
          </cell>
          <cell r="AT81">
            <v>0</v>
          </cell>
          <cell r="AV81">
            <v>80.704420726026171</v>
          </cell>
        </row>
        <row r="82">
          <cell r="C82" t="str">
            <v>Custo Total (R$/Hora)</v>
          </cell>
          <cell r="D82"/>
          <cell r="E82"/>
          <cell r="F82"/>
          <cell r="G82">
            <v>44.505099079894464</v>
          </cell>
          <cell r="H82">
            <v>23.95613503791877</v>
          </cell>
          <cell r="I82"/>
          <cell r="J82"/>
          <cell r="O82"/>
          <cell r="P82"/>
          <cell r="Q82"/>
          <cell r="R82">
            <v>6.7662878787878791</v>
          </cell>
          <cell r="S82"/>
          <cell r="T82"/>
          <cell r="U82"/>
          <cell r="V82"/>
          <cell r="W82"/>
          <cell r="X82"/>
          <cell r="Y82"/>
          <cell r="Z82"/>
          <cell r="AA82"/>
          <cell r="AB82"/>
          <cell r="AC82"/>
          <cell r="AE82"/>
          <cell r="AF82"/>
          <cell r="AG82"/>
          <cell r="AH82"/>
          <cell r="AI82"/>
          <cell r="AJ82"/>
          <cell r="AK82"/>
          <cell r="AL82"/>
          <cell r="AM82"/>
          <cell r="AN82"/>
          <cell r="AO82"/>
          <cell r="AP82"/>
          <cell r="AQ82"/>
          <cell r="AR82"/>
          <cell r="AS82"/>
        </row>
        <row r="83">
          <cell r="B83" t="str">
            <v>EQ25</v>
          </cell>
          <cell r="C83" t="str">
            <v>Quantidade</v>
          </cell>
          <cell r="I83">
            <v>1</v>
          </cell>
          <cell r="J83">
            <v>1</v>
          </cell>
          <cell r="K83">
            <v>162.29119215228502</v>
          </cell>
          <cell r="L83">
            <v>0.15</v>
          </cell>
          <cell r="M83">
            <v>24.343678822842751</v>
          </cell>
          <cell r="N83">
            <v>186.63487097512777</v>
          </cell>
          <cell r="P83">
            <v>1</v>
          </cell>
          <cell r="Q83">
            <v>1</v>
          </cell>
          <cell r="T83">
            <v>1</v>
          </cell>
          <cell r="U83">
            <v>1</v>
          </cell>
          <cell r="AD83">
            <v>43.080631313131313</v>
          </cell>
          <cell r="AG83">
            <v>1</v>
          </cell>
          <cell r="AT83">
            <v>24.231444883618799</v>
          </cell>
          <cell r="AV83">
            <v>253.94694717187787</v>
          </cell>
        </row>
        <row r="84">
          <cell r="C84" t="str">
            <v>Custo Total (R$/Hora)</v>
          </cell>
          <cell r="D84"/>
          <cell r="E84"/>
          <cell r="F84"/>
          <cell r="G84"/>
          <cell r="H84"/>
          <cell r="I84">
            <v>63.933948941063235</v>
          </cell>
          <cell r="J84">
            <v>98.357243211221771</v>
          </cell>
          <cell r="O84"/>
          <cell r="P84">
            <v>4.5877525252525251</v>
          </cell>
          <cell r="Q84">
            <v>5.955303030303031</v>
          </cell>
          <cell r="R84"/>
          <cell r="S84"/>
          <cell r="T84">
            <v>21.484848484848484</v>
          </cell>
          <cell r="U84">
            <v>11.052727272727273</v>
          </cell>
          <cell r="V84"/>
          <cell r="W84"/>
          <cell r="X84"/>
          <cell r="Y84"/>
          <cell r="AB84"/>
          <cell r="AC84"/>
          <cell r="AE84"/>
          <cell r="AF84"/>
          <cell r="AG84">
            <v>24.231444883618799</v>
          </cell>
          <cell r="AH84"/>
          <cell r="AI84"/>
          <cell r="AJ84"/>
          <cell r="AK84"/>
          <cell r="AL84"/>
          <cell r="AM84"/>
          <cell r="AN84"/>
          <cell r="AO84"/>
          <cell r="AP84"/>
          <cell r="AQ84"/>
          <cell r="AR84"/>
          <cell r="AS84"/>
        </row>
        <row r="85">
          <cell r="B85" t="str">
            <v>EQ26</v>
          </cell>
          <cell r="C85" t="str">
            <v>Quantidade</v>
          </cell>
          <cell r="G85">
            <v>1</v>
          </cell>
          <cell r="H85">
            <v>1</v>
          </cell>
          <cell r="K85">
            <v>54.768987294250593</v>
          </cell>
          <cell r="L85">
            <v>0.08</v>
          </cell>
          <cell r="M85">
            <v>4.3815189835400474</v>
          </cell>
          <cell r="N85">
            <v>59.15050627779064</v>
          </cell>
          <cell r="Z85">
            <v>1</v>
          </cell>
          <cell r="AD85">
            <v>45.719191919191914</v>
          </cell>
          <cell r="AT85">
            <v>0</v>
          </cell>
          <cell r="AV85">
            <v>104.86969819698255</v>
          </cell>
        </row>
        <row r="86">
          <cell r="C86" t="str">
            <v>Custo Total (R$/Hora)</v>
          </cell>
          <cell r="D86"/>
          <cell r="E86"/>
          <cell r="F86"/>
          <cell r="G86">
            <v>35.604079263915573</v>
          </cell>
          <cell r="H86">
            <v>19.164908030335017</v>
          </cell>
          <cell r="I86"/>
          <cell r="J86"/>
          <cell r="O86"/>
          <cell r="P86"/>
          <cell r="Q86"/>
          <cell r="R86"/>
          <cell r="S86"/>
          <cell r="T86"/>
          <cell r="U86"/>
          <cell r="V86"/>
          <cell r="W86"/>
          <cell r="X86"/>
          <cell r="Y86"/>
          <cell r="Z86">
            <v>45.719191919191914</v>
          </cell>
          <cell r="AB86"/>
          <cell r="AC86"/>
          <cell r="AE86"/>
          <cell r="AF86"/>
          <cell r="AG86"/>
          <cell r="AH86"/>
          <cell r="AI86"/>
          <cell r="AJ86"/>
          <cell r="AK86"/>
          <cell r="AL86"/>
          <cell r="AM86"/>
          <cell r="AN86"/>
          <cell r="AO86"/>
          <cell r="AP86"/>
          <cell r="AQ86"/>
          <cell r="AR86"/>
          <cell r="AS86"/>
        </row>
        <row r="87">
          <cell r="B87" t="str">
            <v>EQ26_T</v>
          </cell>
          <cell r="C87" t="str">
            <v>Quantidade</v>
          </cell>
          <cell r="G87">
            <v>1</v>
          </cell>
          <cell r="H87">
            <v>1</v>
          </cell>
          <cell r="K87">
            <v>68.461234117813234</v>
          </cell>
          <cell r="L87">
            <v>0.08</v>
          </cell>
          <cell r="M87">
            <v>5.4768987294250584</v>
          </cell>
          <cell r="N87">
            <v>73.938132847238293</v>
          </cell>
          <cell r="Z87">
            <v>1</v>
          </cell>
          <cell r="AD87">
            <v>45.719191919191914</v>
          </cell>
          <cell r="AT87">
            <v>0</v>
          </cell>
          <cell r="AV87">
            <v>119.65732476643021</v>
          </cell>
        </row>
        <row r="88">
          <cell r="C88" t="str">
            <v>Custo Total (R$/Hora)</v>
          </cell>
          <cell r="D88"/>
          <cell r="E88"/>
          <cell r="F88"/>
          <cell r="G88">
            <v>44.505099079894464</v>
          </cell>
          <cell r="H88">
            <v>23.95613503791877</v>
          </cell>
          <cell r="I88"/>
          <cell r="J88"/>
          <cell r="O88"/>
          <cell r="P88"/>
          <cell r="Q88"/>
          <cell r="R88"/>
          <cell r="S88"/>
          <cell r="T88"/>
          <cell r="U88"/>
          <cell r="V88"/>
          <cell r="W88"/>
          <cell r="X88"/>
          <cell r="Y88"/>
          <cell r="Z88">
            <v>45.719191919191914</v>
          </cell>
          <cell r="AA88"/>
          <cell r="AB88"/>
          <cell r="AC88"/>
          <cell r="AE88"/>
          <cell r="AF88"/>
          <cell r="AG88"/>
          <cell r="AH88"/>
          <cell r="AI88"/>
          <cell r="AJ88"/>
          <cell r="AK88"/>
          <cell r="AL88"/>
          <cell r="AM88"/>
          <cell r="AN88"/>
          <cell r="AO88"/>
          <cell r="AP88"/>
          <cell r="AQ88"/>
          <cell r="AR88"/>
          <cell r="AS88"/>
        </row>
        <row r="89">
          <cell r="B89" t="str">
            <v>EQ27</v>
          </cell>
          <cell r="C89" t="str">
            <v>Quantidade</v>
          </cell>
          <cell r="G89">
            <v>2</v>
          </cell>
          <cell r="H89">
            <v>2</v>
          </cell>
          <cell r="K89">
            <v>109.53797458850119</v>
          </cell>
          <cell r="L89">
            <v>0.08</v>
          </cell>
          <cell r="M89">
            <v>8.7630379670800949</v>
          </cell>
          <cell r="N89">
            <v>118.30101255558128</v>
          </cell>
          <cell r="S89">
            <v>1</v>
          </cell>
          <cell r="AD89">
            <v>12.267676767676768</v>
          </cell>
          <cell r="AJ89">
            <v>1</v>
          </cell>
          <cell r="AN89">
            <v>1</v>
          </cell>
          <cell r="AT89">
            <v>28.774840799297323</v>
          </cell>
          <cell r="AV89">
            <v>159.34353012255536</v>
          </cell>
        </row>
        <row r="90">
          <cell r="C90" t="str">
            <v>Custo Total (R$/Hora)</v>
          </cell>
          <cell r="D90"/>
          <cell r="E90"/>
          <cell r="F90"/>
          <cell r="G90">
            <v>71.208158527831145</v>
          </cell>
          <cell r="H90">
            <v>38.329816060670034</v>
          </cell>
          <cell r="I90"/>
          <cell r="J90"/>
          <cell r="O90"/>
          <cell r="P90"/>
          <cell r="Q90"/>
          <cell r="R90"/>
          <cell r="S90">
            <v>12.267676767676768</v>
          </cell>
          <cell r="T90"/>
          <cell r="U90"/>
          <cell r="V90"/>
          <cell r="W90"/>
          <cell r="X90"/>
          <cell r="Y90"/>
          <cell r="AB90"/>
          <cell r="AC90"/>
          <cell r="AE90"/>
          <cell r="AF90"/>
          <cell r="AG90"/>
          <cell r="AH90"/>
          <cell r="AI90"/>
          <cell r="AJ90">
            <v>9.9954710144927539</v>
          </cell>
          <cell r="AK90"/>
          <cell r="AL90"/>
          <cell r="AM90"/>
          <cell r="AN90">
            <v>18.779369784804569</v>
          </cell>
          <cell r="AO90"/>
          <cell r="AP90"/>
          <cell r="AQ90"/>
          <cell r="AR90"/>
          <cell r="AS90"/>
        </row>
        <row r="91">
          <cell r="B91" t="str">
            <v>EQ27_T</v>
          </cell>
          <cell r="C91" t="str">
            <v>Quantidade</v>
          </cell>
          <cell r="G91">
            <v>2</v>
          </cell>
          <cell r="H91">
            <v>2</v>
          </cell>
          <cell r="K91">
            <v>136.92246823562647</v>
          </cell>
          <cell r="L91">
            <v>0.08</v>
          </cell>
          <cell r="M91">
            <v>10.953797458850117</v>
          </cell>
          <cell r="N91">
            <v>147.87626569447659</v>
          </cell>
          <cell r="S91">
            <v>1</v>
          </cell>
          <cell r="AD91">
            <v>12.267676767676768</v>
          </cell>
          <cell r="AJ91">
            <v>1</v>
          </cell>
          <cell r="AN91">
            <v>1</v>
          </cell>
          <cell r="AT91">
            <v>28.774840799297323</v>
          </cell>
          <cell r="AV91">
            <v>188.91878326145067</v>
          </cell>
        </row>
        <row r="92">
          <cell r="C92" t="str">
            <v>Custo Total (R$/Hora)</v>
          </cell>
          <cell r="D92"/>
          <cell r="E92"/>
          <cell r="F92"/>
          <cell r="G92">
            <v>89.010198159788928</v>
          </cell>
          <cell r="H92">
            <v>47.91227007583754</v>
          </cell>
          <cell r="I92"/>
          <cell r="J92"/>
          <cell r="O92"/>
          <cell r="P92"/>
          <cell r="Q92"/>
          <cell r="R92"/>
          <cell r="S92">
            <v>12.267676767676768</v>
          </cell>
          <cell r="T92"/>
          <cell r="U92"/>
          <cell r="V92"/>
          <cell r="W92"/>
          <cell r="X92"/>
          <cell r="Y92"/>
          <cell r="Z92"/>
          <cell r="AA92"/>
          <cell r="AB92"/>
          <cell r="AC92"/>
          <cell r="AE92"/>
          <cell r="AF92"/>
          <cell r="AG92"/>
          <cell r="AH92"/>
          <cell r="AI92"/>
          <cell r="AJ92">
            <v>9.9954710144927539</v>
          </cell>
          <cell r="AK92"/>
          <cell r="AL92"/>
          <cell r="AM92"/>
          <cell r="AN92">
            <v>18.779369784804569</v>
          </cell>
          <cell r="AO92"/>
          <cell r="AP92"/>
          <cell r="AQ92"/>
          <cell r="AR92"/>
          <cell r="AS92"/>
        </row>
        <row r="93">
          <cell r="B93" t="str">
            <v>EQ28</v>
          </cell>
          <cell r="C93" t="str">
            <v>Quantidade</v>
          </cell>
          <cell r="F93">
            <v>1</v>
          </cell>
          <cell r="H93">
            <v>1</v>
          </cell>
          <cell r="K93">
            <v>56.146290787126091</v>
          </cell>
          <cell r="L93">
            <v>0.08</v>
          </cell>
          <cell r="M93">
            <v>4.4917032629700877</v>
          </cell>
          <cell r="N93">
            <v>60.637994050096182</v>
          </cell>
          <cell r="P93">
            <v>1</v>
          </cell>
          <cell r="AD93">
            <v>4.5877525252525251</v>
          </cell>
          <cell r="AT93">
            <v>0</v>
          </cell>
          <cell r="AV93">
            <v>65.225746575348708</v>
          </cell>
        </row>
        <row r="94">
          <cell r="C94" t="str">
            <v>Custo Total (R$/Hora)</v>
          </cell>
          <cell r="D94"/>
          <cell r="E94"/>
          <cell r="F94">
            <v>36.981382756791078</v>
          </cell>
          <cell r="G94"/>
          <cell r="H94">
            <v>19.164908030335017</v>
          </cell>
          <cell r="I94"/>
          <cell r="J94"/>
          <cell r="O94"/>
          <cell r="P94">
            <v>4.5877525252525251</v>
          </cell>
          <cell r="Q94"/>
          <cell r="R94"/>
          <cell r="S94"/>
          <cell r="T94"/>
          <cell r="U94"/>
          <cell r="V94"/>
          <cell r="W94"/>
          <cell r="X94"/>
          <cell r="Y94"/>
          <cell r="AB94"/>
          <cell r="AC94"/>
          <cell r="AE94"/>
          <cell r="AF94"/>
          <cell r="AG94"/>
          <cell r="AH94"/>
          <cell r="AI94"/>
          <cell r="AJ94"/>
          <cell r="AK94"/>
          <cell r="AL94"/>
          <cell r="AM94"/>
          <cell r="AN94"/>
          <cell r="AO94"/>
          <cell r="AP94"/>
          <cell r="AQ94"/>
          <cell r="AR94"/>
          <cell r="AS94"/>
        </row>
        <row r="95">
          <cell r="B95" t="str">
            <v>EQ29</v>
          </cell>
          <cell r="C95" t="str">
            <v>Quantidade</v>
          </cell>
          <cell r="F95">
            <v>1</v>
          </cell>
          <cell r="G95">
            <v>1</v>
          </cell>
          <cell r="H95">
            <v>1</v>
          </cell>
          <cell r="K95">
            <v>91.750370051041656</v>
          </cell>
          <cell r="L95">
            <v>0.08</v>
          </cell>
          <cell r="M95">
            <v>7.340029604083333</v>
          </cell>
          <cell r="N95">
            <v>99.090399655124983</v>
          </cell>
          <cell r="P95">
            <v>1</v>
          </cell>
          <cell r="AD95">
            <v>4.5877525252525251</v>
          </cell>
          <cell r="AT95">
            <v>0</v>
          </cell>
          <cell r="AV95">
            <v>103.67815218037751</v>
          </cell>
        </row>
        <row r="96">
          <cell r="C96" t="str">
            <v>Custo Total (R$/Hora)</v>
          </cell>
          <cell r="D96"/>
          <cell r="E96"/>
          <cell r="F96">
            <v>36.981382756791078</v>
          </cell>
          <cell r="G96">
            <v>35.604079263915573</v>
          </cell>
          <cell r="H96">
            <v>19.164908030335017</v>
          </cell>
          <cell r="I96"/>
          <cell r="J96"/>
          <cell r="O96"/>
          <cell r="P96">
            <v>4.5877525252525251</v>
          </cell>
          <cell r="Q96"/>
          <cell r="R96"/>
          <cell r="S96"/>
          <cell r="T96"/>
          <cell r="U96"/>
          <cell r="V96"/>
          <cell r="W96"/>
          <cell r="X96"/>
          <cell r="Y96"/>
          <cell r="AB96"/>
          <cell r="AC96"/>
          <cell r="AE96"/>
          <cell r="AF96"/>
          <cell r="AG96"/>
          <cell r="AH96"/>
          <cell r="AI96"/>
          <cell r="AJ96"/>
          <cell r="AK96"/>
          <cell r="AL96"/>
          <cell r="AM96"/>
          <cell r="AN96"/>
          <cell r="AO96"/>
          <cell r="AP96"/>
          <cell r="AQ96"/>
          <cell r="AR96"/>
          <cell r="AS96"/>
        </row>
        <row r="97">
          <cell r="B97" t="str">
            <v>EQ30</v>
          </cell>
          <cell r="C97" t="str">
            <v>Quantidade</v>
          </cell>
          <cell r="G97">
            <v>1</v>
          </cell>
          <cell r="H97">
            <v>1</v>
          </cell>
          <cell r="K97">
            <v>54.768987294250593</v>
          </cell>
          <cell r="L97">
            <v>0.08</v>
          </cell>
          <cell r="M97">
            <v>4.3815189835400474</v>
          </cell>
          <cell r="N97">
            <v>59.15050627779064</v>
          </cell>
          <cell r="Y97">
            <v>1</v>
          </cell>
          <cell r="AD97">
            <v>52.119191919191913</v>
          </cell>
          <cell r="AT97">
            <v>0</v>
          </cell>
          <cell r="AV97">
            <v>111.26969819698255</v>
          </cell>
        </row>
        <row r="98">
          <cell r="C98" t="str">
            <v>Custo Total (R$/Hora)</v>
          </cell>
          <cell r="D98"/>
          <cell r="E98"/>
          <cell r="F98"/>
          <cell r="G98">
            <v>35.604079263915573</v>
          </cell>
          <cell r="H98">
            <v>19.164908030335017</v>
          </cell>
          <cell r="I98"/>
          <cell r="J98"/>
          <cell r="O98"/>
          <cell r="P98"/>
          <cell r="Q98"/>
          <cell r="R98"/>
          <cell r="S98"/>
          <cell r="T98"/>
          <cell r="U98"/>
          <cell r="V98"/>
          <cell r="W98"/>
          <cell r="X98"/>
          <cell r="Y98">
            <v>52.119191919191913</v>
          </cell>
          <cell r="AB98"/>
          <cell r="AC98"/>
          <cell r="AE98"/>
          <cell r="AF98"/>
          <cell r="AG98"/>
          <cell r="AH98"/>
          <cell r="AI98"/>
          <cell r="AJ98"/>
          <cell r="AK98"/>
          <cell r="AL98"/>
          <cell r="AM98"/>
          <cell r="AN98"/>
          <cell r="AO98"/>
          <cell r="AP98"/>
          <cell r="AQ98"/>
          <cell r="AR98"/>
          <cell r="AS98"/>
        </row>
        <row r="99">
          <cell r="B99" t="str">
            <v>EQ31</v>
          </cell>
          <cell r="C99" t="str">
            <v>Quantidade</v>
          </cell>
          <cell r="G99">
            <v>1</v>
          </cell>
          <cell r="H99">
            <v>1</v>
          </cell>
          <cell r="K99">
            <v>54.768987294250593</v>
          </cell>
          <cell r="L99">
            <v>0.08</v>
          </cell>
          <cell r="M99">
            <v>4.3815189835400474</v>
          </cell>
          <cell r="N99">
            <v>59.15050627779064</v>
          </cell>
          <cell r="X99">
            <v>1</v>
          </cell>
          <cell r="AD99">
            <v>22.620833333333334</v>
          </cell>
          <cell r="AT99">
            <v>0</v>
          </cell>
          <cell r="AV99">
            <v>81.771339611123977</v>
          </cell>
        </row>
        <row r="100">
          <cell r="C100" t="str">
            <v>Custo Total (R$/Hora)</v>
          </cell>
          <cell r="D100"/>
          <cell r="E100"/>
          <cell r="F100"/>
          <cell r="G100">
            <v>35.604079263915573</v>
          </cell>
          <cell r="H100">
            <v>19.164908030335017</v>
          </cell>
          <cell r="I100"/>
          <cell r="J100"/>
          <cell r="O100"/>
          <cell r="P100"/>
          <cell r="Q100"/>
          <cell r="R100"/>
          <cell r="S100"/>
          <cell r="T100"/>
          <cell r="U100"/>
          <cell r="V100"/>
          <cell r="W100"/>
          <cell r="X100">
            <v>22.620833333333334</v>
          </cell>
          <cell r="Y100"/>
          <cell r="AB100"/>
          <cell r="AC100"/>
          <cell r="AE100"/>
          <cell r="AF100"/>
          <cell r="AG100"/>
          <cell r="AH100"/>
          <cell r="AI100"/>
          <cell r="AJ100"/>
          <cell r="AK100"/>
          <cell r="AL100"/>
          <cell r="AM100"/>
          <cell r="AN100"/>
          <cell r="AO100"/>
          <cell r="AP100"/>
          <cell r="AQ100"/>
          <cell r="AR100"/>
          <cell r="AS100"/>
        </row>
        <row r="101">
          <cell r="B101" t="str">
            <v>EQ32</v>
          </cell>
          <cell r="C101" t="str">
            <v>Quantidade</v>
          </cell>
          <cell r="K101">
            <v>0</v>
          </cell>
          <cell r="L101">
            <v>0.08</v>
          </cell>
          <cell r="M101">
            <v>0</v>
          </cell>
          <cell r="N101">
            <v>0</v>
          </cell>
          <cell r="AD101">
            <v>0</v>
          </cell>
          <cell r="AT101">
            <v>0</v>
          </cell>
          <cell r="AV101">
            <v>0</v>
          </cell>
        </row>
        <row r="102">
          <cell r="C102" t="str">
            <v>Custo Total (R$/Hora)</v>
          </cell>
          <cell r="D102"/>
          <cell r="E102"/>
          <cell r="F102"/>
          <cell r="G102"/>
          <cell r="H102"/>
          <cell r="I102"/>
          <cell r="J102"/>
          <cell r="O102"/>
          <cell r="P102"/>
          <cell r="Q102"/>
          <cell r="R102"/>
          <cell r="S102"/>
          <cell r="T102"/>
          <cell r="U102"/>
          <cell r="V102"/>
          <cell r="W102"/>
          <cell r="X102"/>
          <cell r="Y102"/>
          <cell r="AB102"/>
          <cell r="AC102"/>
          <cell r="AE102"/>
          <cell r="AF102"/>
          <cell r="AG102"/>
          <cell r="AH102"/>
          <cell r="AI102"/>
          <cell r="AJ102"/>
          <cell r="AK102"/>
          <cell r="AL102"/>
          <cell r="AM102"/>
          <cell r="AN102"/>
          <cell r="AO102"/>
          <cell r="AP102"/>
          <cell r="AQ102"/>
          <cell r="AR102"/>
          <cell r="AS102"/>
        </row>
        <row r="105">
          <cell r="B105" t="str">
            <v>EQUIPES COM TURNO</v>
          </cell>
          <cell r="C105" t="str">
            <v>Custo Unitário 6h (R$/Hora)</v>
          </cell>
          <cell r="D105">
            <v>52.209446092530392</v>
          </cell>
          <cell r="E105">
            <v>52.209446092530392</v>
          </cell>
          <cell r="F105">
            <v>46.226728445988854</v>
          </cell>
          <cell r="G105">
            <v>44.505099079894464</v>
          </cell>
          <cell r="H105">
            <v>23.95613503791877</v>
          </cell>
          <cell r="I105">
            <v>79.917436176329048</v>
          </cell>
          <cell r="J105">
            <v>122.94655401402721</v>
          </cell>
          <cell r="K105" t="str">
            <v>Mão de Obra</v>
          </cell>
          <cell r="L105" t="str">
            <v>% EPI + EPC</v>
          </cell>
          <cell r="M105" t="str">
            <v>Custo EPI + EPC</v>
          </cell>
          <cell r="N105" t="str">
            <v>Mão de Obra Total</v>
          </cell>
          <cell r="O105">
            <v>4.4077525252525254</v>
          </cell>
          <cell r="P105">
            <v>4.5877525252525251</v>
          </cell>
          <cell r="Q105">
            <v>5.955303030303031</v>
          </cell>
          <cell r="R105">
            <v>6.7662878787878791</v>
          </cell>
          <cell r="S105">
            <v>12.267676767676768</v>
          </cell>
          <cell r="T105">
            <v>21.484848484848484</v>
          </cell>
          <cell r="U105">
            <v>11.052727272727273</v>
          </cell>
          <cell r="V105">
            <v>2.2656969696969695</v>
          </cell>
          <cell r="W105">
            <v>1.0097676767676769</v>
          </cell>
          <cell r="X105">
            <v>22.620833333333334</v>
          </cell>
          <cell r="Y105">
            <v>52.119191919191913</v>
          </cell>
          <cell r="Z105">
            <v>45.719191919191914</v>
          </cell>
          <cell r="AA105">
            <v>0</v>
          </cell>
          <cell r="AB105">
            <v>0</v>
          </cell>
          <cell r="AC105">
            <v>0</v>
          </cell>
          <cell r="AD105" t="str">
            <v>Veículo</v>
          </cell>
          <cell r="AE105">
            <v>0.51491820377689945</v>
          </cell>
          <cell r="AF105">
            <v>2.6654589371980677</v>
          </cell>
          <cell r="AG105">
            <v>24.231444883618799</v>
          </cell>
          <cell r="AH105">
            <v>28.774840799297323</v>
          </cell>
          <cell r="AI105">
            <v>51.491820377689947</v>
          </cell>
          <cell r="AJ105">
            <v>9.9954710144927539</v>
          </cell>
          <cell r="AK105">
            <v>19.990942028985508</v>
          </cell>
          <cell r="AL105">
            <v>3.6347167325428191E-2</v>
          </cell>
          <cell r="AM105">
            <v>0</v>
          </cell>
          <cell r="AN105">
            <v>18.779369784804569</v>
          </cell>
          <cell r="AO105">
            <v>6.0578612209046998</v>
          </cell>
          <cell r="AP105">
            <v>18.173583662714098</v>
          </cell>
          <cell r="AQ105">
            <v>11.509936319718928</v>
          </cell>
          <cell r="AR105">
            <v>3.0289306104523499</v>
          </cell>
          <cell r="AS105">
            <v>0</v>
          </cell>
          <cell r="AT105" t="str">
            <v>Máquinas</v>
          </cell>
          <cell r="AV105" t="str">
            <v>EQUIPE</v>
          </cell>
        </row>
      </sheetData>
      <sheetData sheetId="4">
        <row r="13">
          <cell r="C13" t="str">
            <v>Veículo Leve Administrativo</v>
          </cell>
          <cell r="D13">
            <v>25000</v>
          </cell>
          <cell r="E13">
            <v>0</v>
          </cell>
          <cell r="F13">
            <v>0</v>
          </cell>
          <cell r="G13">
            <v>4</v>
          </cell>
          <cell r="H13">
            <v>5</v>
          </cell>
          <cell r="I13">
            <v>22000</v>
          </cell>
          <cell r="J13">
            <v>15</v>
          </cell>
          <cell r="K13" t="str">
            <v>Gasolina</v>
          </cell>
          <cell r="L13">
            <v>2.7</v>
          </cell>
          <cell r="M13">
            <v>0.05</v>
          </cell>
          <cell r="N13">
            <v>0.06</v>
          </cell>
          <cell r="O13">
            <v>3000</v>
          </cell>
          <cell r="Q13">
            <v>3960.0000000000005</v>
          </cell>
          <cell r="R13">
            <v>1250</v>
          </cell>
          <cell r="S13">
            <v>1500</v>
          </cell>
          <cell r="T13">
            <v>6513.257575757576</v>
          </cell>
          <cell r="U13">
            <v>13223.257575757576</v>
          </cell>
          <cell r="V13">
            <v>1101.9381313131314</v>
          </cell>
          <cell r="W13">
            <v>4.4077525252525254</v>
          </cell>
        </row>
        <row r="14">
          <cell r="C14" t="str">
            <v>Veículo Leve Operacional</v>
          </cell>
          <cell r="D14">
            <v>25000</v>
          </cell>
          <cell r="E14">
            <v>0</v>
          </cell>
          <cell r="F14">
            <v>0</v>
          </cell>
          <cell r="G14">
            <v>4</v>
          </cell>
          <cell r="H14">
            <v>5</v>
          </cell>
          <cell r="I14">
            <v>25000</v>
          </cell>
          <cell r="J14">
            <v>15</v>
          </cell>
          <cell r="K14" t="str">
            <v>Gasolina</v>
          </cell>
          <cell r="L14">
            <v>2.7</v>
          </cell>
          <cell r="M14">
            <v>0.05</v>
          </cell>
          <cell r="N14">
            <v>0.06</v>
          </cell>
          <cell r="O14">
            <v>3000</v>
          </cell>
          <cell r="Q14">
            <v>4500.0000000000009</v>
          </cell>
          <cell r="R14">
            <v>1250</v>
          </cell>
          <cell r="S14">
            <v>1500</v>
          </cell>
          <cell r="T14">
            <v>6513.257575757576</v>
          </cell>
          <cell r="U14">
            <v>13763.257575757576</v>
          </cell>
          <cell r="V14">
            <v>1146.9381313131314</v>
          </cell>
          <cell r="W14">
            <v>4.5877525252525251</v>
          </cell>
        </row>
        <row r="15">
          <cell r="C15" t="str">
            <v>Veículo Leve tipo Pick-Up</v>
          </cell>
          <cell r="D15">
            <v>30000</v>
          </cell>
          <cell r="E15">
            <v>0</v>
          </cell>
          <cell r="F15">
            <v>0</v>
          </cell>
          <cell r="G15">
            <v>2</v>
          </cell>
          <cell r="H15">
            <v>5</v>
          </cell>
          <cell r="I15">
            <v>25000</v>
          </cell>
          <cell r="J15">
            <v>10</v>
          </cell>
          <cell r="K15" t="str">
            <v>Gasolina</v>
          </cell>
          <cell r="L15">
            <v>2.7</v>
          </cell>
          <cell r="M15">
            <v>0.05</v>
          </cell>
          <cell r="N15">
            <v>0.06</v>
          </cell>
          <cell r="O15">
            <v>3000</v>
          </cell>
          <cell r="Q15">
            <v>6750</v>
          </cell>
          <cell r="R15">
            <v>1500</v>
          </cell>
          <cell r="S15">
            <v>1800</v>
          </cell>
          <cell r="T15">
            <v>7815.909090909091</v>
          </cell>
          <cell r="U15">
            <v>17865.909090909092</v>
          </cell>
          <cell r="V15">
            <v>1488.8257575757577</v>
          </cell>
          <cell r="W15">
            <v>5.955303030303031</v>
          </cell>
        </row>
        <row r="16">
          <cell r="C16" t="str">
            <v>Veículo Médio tipo Pick-Up</v>
          </cell>
          <cell r="D16">
            <v>45000</v>
          </cell>
          <cell r="E16">
            <v>0</v>
          </cell>
          <cell r="F16">
            <v>0</v>
          </cell>
          <cell r="G16">
            <v>2</v>
          </cell>
          <cell r="H16">
            <v>8</v>
          </cell>
          <cell r="I16">
            <v>20000</v>
          </cell>
          <cell r="J16">
            <v>8</v>
          </cell>
          <cell r="K16" t="str">
            <v>Diesel</v>
          </cell>
          <cell r="L16">
            <v>1.9</v>
          </cell>
          <cell r="M16">
            <v>0.1</v>
          </cell>
          <cell r="N16">
            <v>0.06</v>
          </cell>
          <cell r="O16">
            <v>3000</v>
          </cell>
          <cell r="Q16">
            <v>4750</v>
          </cell>
          <cell r="R16">
            <v>4500</v>
          </cell>
          <cell r="S16">
            <v>2700</v>
          </cell>
          <cell r="T16">
            <v>8348.863636363636</v>
          </cell>
          <cell r="U16">
            <v>20298.863636363636</v>
          </cell>
          <cell r="V16">
            <v>1691.5719696969697</v>
          </cell>
          <cell r="W16">
            <v>6.7662878787878791</v>
          </cell>
        </row>
        <row r="17">
          <cell r="C17" t="str">
            <v>Caminhão Leve</v>
          </cell>
          <cell r="D17">
            <v>100000</v>
          </cell>
          <cell r="E17">
            <v>0</v>
          </cell>
          <cell r="F17">
            <v>0</v>
          </cell>
          <cell r="G17">
            <v>3</v>
          </cell>
          <cell r="H17">
            <v>10</v>
          </cell>
          <cell r="I17">
            <v>15000</v>
          </cell>
          <cell r="J17">
            <v>6</v>
          </cell>
          <cell r="K17" t="str">
            <v>Diesel</v>
          </cell>
          <cell r="L17">
            <v>1.9</v>
          </cell>
          <cell r="M17">
            <v>0.1</v>
          </cell>
          <cell r="N17">
            <v>0.06</v>
          </cell>
          <cell r="O17">
            <v>3000</v>
          </cell>
          <cell r="Q17">
            <v>4750</v>
          </cell>
          <cell r="R17">
            <v>10000</v>
          </cell>
          <cell r="S17">
            <v>6000</v>
          </cell>
          <cell r="T17">
            <v>16053.030303030304</v>
          </cell>
          <cell r="U17">
            <v>36803.030303030304</v>
          </cell>
          <cell r="V17">
            <v>3066.9191919191921</v>
          </cell>
          <cell r="W17">
            <v>12.267676767676768</v>
          </cell>
        </row>
        <row r="18">
          <cell r="C18" t="str">
            <v>Caminhão Pesado</v>
          </cell>
          <cell r="D18">
            <v>150000</v>
          </cell>
          <cell r="E18">
            <v>0</v>
          </cell>
          <cell r="F18">
            <v>0</v>
          </cell>
          <cell r="G18">
            <v>3</v>
          </cell>
          <cell r="H18">
            <v>15</v>
          </cell>
          <cell r="I18">
            <v>45000</v>
          </cell>
          <cell r="J18">
            <v>4</v>
          </cell>
          <cell r="K18" t="str">
            <v>Diesel</v>
          </cell>
          <cell r="L18">
            <v>1.9</v>
          </cell>
          <cell r="M18">
            <v>0.1</v>
          </cell>
          <cell r="N18">
            <v>0.06</v>
          </cell>
          <cell r="O18">
            <v>3000</v>
          </cell>
          <cell r="Q18">
            <v>21375</v>
          </cell>
          <cell r="R18">
            <v>15000</v>
          </cell>
          <cell r="S18">
            <v>9000</v>
          </cell>
          <cell r="T18">
            <v>19079.545454545456</v>
          </cell>
          <cell r="U18">
            <v>64454.545454545456</v>
          </cell>
          <cell r="V18">
            <v>5371.212121212121</v>
          </cell>
          <cell r="W18">
            <v>21.484848484848484</v>
          </cell>
        </row>
        <row r="19">
          <cell r="C19" t="str">
            <v>Utilitário - Van</v>
          </cell>
          <cell r="D19">
            <v>45000</v>
          </cell>
          <cell r="E19">
            <v>0</v>
          </cell>
          <cell r="F19">
            <v>0</v>
          </cell>
          <cell r="G19">
            <v>10</v>
          </cell>
          <cell r="H19">
            <v>5</v>
          </cell>
          <cell r="I19">
            <v>15000</v>
          </cell>
          <cell r="J19">
            <v>10</v>
          </cell>
          <cell r="K19" t="str">
            <v>Gasolina</v>
          </cell>
          <cell r="L19">
            <v>2.7</v>
          </cell>
          <cell r="M19">
            <v>0.05</v>
          </cell>
          <cell r="N19">
            <v>0.06</v>
          </cell>
          <cell r="O19">
            <v>1875</v>
          </cell>
          <cell r="Q19">
            <v>4050.0000000000005</v>
          </cell>
          <cell r="R19">
            <v>2250</v>
          </cell>
          <cell r="S19">
            <v>2700</v>
          </cell>
          <cell r="T19">
            <v>11723.863636363636</v>
          </cell>
          <cell r="U19">
            <v>20723.863636363636</v>
          </cell>
          <cell r="V19">
            <v>1726.9886363636363</v>
          </cell>
          <cell r="W19">
            <v>11.052727272727273</v>
          </cell>
        </row>
        <row r="20">
          <cell r="C20" t="str">
            <v>Motocicleta</v>
          </cell>
          <cell r="D20">
            <v>6000</v>
          </cell>
          <cell r="E20">
            <v>0</v>
          </cell>
          <cell r="F20">
            <v>0</v>
          </cell>
          <cell r="G20">
            <v>1</v>
          </cell>
          <cell r="H20">
            <v>5</v>
          </cell>
          <cell r="I20">
            <v>30000</v>
          </cell>
          <cell r="J20">
            <v>40</v>
          </cell>
          <cell r="K20" t="str">
            <v>Gasolina</v>
          </cell>
          <cell r="L20">
            <v>2.7</v>
          </cell>
          <cell r="M20">
            <v>0.05</v>
          </cell>
          <cell r="N20">
            <v>0.06</v>
          </cell>
          <cell r="O20">
            <v>1875</v>
          </cell>
          <cell r="Q20">
            <v>2025.0000000000002</v>
          </cell>
          <cell r="R20">
            <v>300</v>
          </cell>
          <cell r="S20">
            <v>360</v>
          </cell>
          <cell r="T20">
            <v>1563.1818181818182</v>
          </cell>
          <cell r="U20">
            <v>4248.181818181818</v>
          </cell>
          <cell r="V20">
            <v>354.0151515151515</v>
          </cell>
          <cell r="W20">
            <v>2.2656969696969695</v>
          </cell>
        </row>
        <row r="21">
          <cell r="C21" t="str">
            <v>Lancha</v>
          </cell>
          <cell r="D21">
            <v>10000</v>
          </cell>
          <cell r="E21">
            <v>0</v>
          </cell>
          <cell r="F21">
            <v>0</v>
          </cell>
          <cell r="G21">
            <v>4</v>
          </cell>
          <cell r="H21">
            <v>10</v>
          </cell>
          <cell r="I21">
            <v>1200</v>
          </cell>
          <cell r="J21">
            <v>10</v>
          </cell>
          <cell r="K21" t="str">
            <v>Gasolina</v>
          </cell>
          <cell r="L21">
            <v>2.7</v>
          </cell>
          <cell r="M21">
            <v>0.05</v>
          </cell>
          <cell r="N21">
            <v>0.06</v>
          </cell>
          <cell r="O21">
            <v>3000</v>
          </cell>
          <cell r="Q21">
            <v>324</v>
          </cell>
          <cell r="R21">
            <v>500</v>
          </cell>
          <cell r="S21">
            <v>600</v>
          </cell>
          <cell r="T21">
            <v>1605.3030303030305</v>
          </cell>
          <cell r="U21">
            <v>3029.3030303030305</v>
          </cell>
          <cell r="V21">
            <v>252.4419191919192</v>
          </cell>
          <cell r="W21">
            <v>1.0097676767676769</v>
          </cell>
        </row>
        <row r="22">
          <cell r="C22" t="str">
            <v>Caminhão Basculante</v>
          </cell>
          <cell r="D22">
            <v>150000</v>
          </cell>
          <cell r="E22">
            <v>15000</v>
          </cell>
          <cell r="F22">
            <v>0</v>
          </cell>
          <cell r="G22">
            <v>3</v>
          </cell>
          <cell r="H22">
            <v>15</v>
          </cell>
          <cell r="I22">
            <v>45000</v>
          </cell>
          <cell r="J22">
            <v>4</v>
          </cell>
          <cell r="K22" t="str">
            <v>Diesel</v>
          </cell>
          <cell r="L22">
            <v>1.9</v>
          </cell>
          <cell r="M22">
            <v>0.1</v>
          </cell>
          <cell r="N22">
            <v>0.06</v>
          </cell>
          <cell r="O22">
            <v>3000</v>
          </cell>
          <cell r="Q22">
            <v>21375</v>
          </cell>
          <cell r="R22">
            <v>16500</v>
          </cell>
          <cell r="S22">
            <v>9000</v>
          </cell>
          <cell r="T22">
            <v>20987.5</v>
          </cell>
          <cell r="U22">
            <v>67862.5</v>
          </cell>
          <cell r="V22">
            <v>5655.208333333333</v>
          </cell>
          <cell r="W22">
            <v>22.620833333333334</v>
          </cell>
        </row>
        <row r="23">
          <cell r="C23" t="str">
            <v>Caminhão Munck</v>
          </cell>
          <cell r="D23">
            <v>470000</v>
          </cell>
          <cell r="E23">
            <v>0</v>
          </cell>
          <cell r="F23">
            <v>0</v>
          </cell>
          <cell r="G23">
            <v>3</v>
          </cell>
          <cell r="H23">
            <v>15</v>
          </cell>
          <cell r="I23">
            <v>45000</v>
          </cell>
          <cell r="J23">
            <v>4</v>
          </cell>
          <cell r="K23" t="str">
            <v>Diesel</v>
          </cell>
          <cell r="L23">
            <v>1.9</v>
          </cell>
          <cell r="M23">
            <v>0.1</v>
          </cell>
          <cell r="N23">
            <v>0.06</v>
          </cell>
          <cell r="O23">
            <v>3000</v>
          </cell>
          <cell r="Q23">
            <v>21375</v>
          </cell>
          <cell r="R23">
            <v>47000</v>
          </cell>
          <cell r="S23">
            <v>28200</v>
          </cell>
          <cell r="T23">
            <v>59782.57575757576</v>
          </cell>
          <cell r="U23">
            <v>156357.57575757575</v>
          </cell>
          <cell r="V23">
            <v>13029.797979797979</v>
          </cell>
          <cell r="W23">
            <v>52.119191919191913</v>
          </cell>
        </row>
        <row r="24">
          <cell r="C24" t="str">
            <v>Caminhão Pipa</v>
          </cell>
          <cell r="D24">
            <v>150000</v>
          </cell>
          <cell r="E24">
            <v>320000</v>
          </cell>
          <cell r="F24">
            <v>0</v>
          </cell>
          <cell r="G24">
            <v>3</v>
          </cell>
          <cell r="H24">
            <v>15</v>
          </cell>
          <cell r="I24">
            <v>45000</v>
          </cell>
          <cell r="J24">
            <v>4</v>
          </cell>
          <cell r="K24" t="str">
            <v>Diesel</v>
          </cell>
          <cell r="L24">
            <v>1.9</v>
          </cell>
          <cell r="M24">
            <v>0.1</v>
          </cell>
          <cell r="N24">
            <v>0.06</v>
          </cell>
          <cell r="O24">
            <v>3000</v>
          </cell>
          <cell r="Q24">
            <v>21375</v>
          </cell>
          <cell r="R24">
            <v>47000</v>
          </cell>
          <cell r="S24">
            <v>9000</v>
          </cell>
          <cell r="T24">
            <v>59782.57575757576</v>
          </cell>
          <cell r="U24">
            <v>137157.57575757575</v>
          </cell>
          <cell r="V24">
            <v>11429.797979797979</v>
          </cell>
          <cell r="W24">
            <v>45.719191919191914</v>
          </cell>
        </row>
        <row r="25">
          <cell r="E25">
            <v>0</v>
          </cell>
          <cell r="F25">
            <v>0</v>
          </cell>
          <cell r="L25">
            <v>0</v>
          </cell>
          <cell r="O25">
            <v>3000</v>
          </cell>
          <cell r="Q25">
            <v>0</v>
          </cell>
          <cell r="R25">
            <v>0</v>
          </cell>
          <cell r="S25">
            <v>0</v>
          </cell>
          <cell r="T25">
            <v>0</v>
          </cell>
          <cell r="U25">
            <v>0</v>
          </cell>
          <cell r="V25">
            <v>0</v>
          </cell>
          <cell r="W25">
            <v>0</v>
          </cell>
        </row>
        <row r="26">
          <cell r="E26">
            <v>0</v>
          </cell>
          <cell r="F26">
            <v>0</v>
          </cell>
          <cell r="L26">
            <v>0</v>
          </cell>
          <cell r="O26">
            <v>3000</v>
          </cell>
          <cell r="Q26">
            <v>0</v>
          </cell>
          <cell r="R26">
            <v>0</v>
          </cell>
          <cell r="S26">
            <v>0</v>
          </cell>
          <cell r="T26">
            <v>0</v>
          </cell>
          <cell r="U26">
            <v>0</v>
          </cell>
          <cell r="V26">
            <v>0</v>
          </cell>
          <cell r="W26">
            <v>0</v>
          </cell>
        </row>
        <row r="27">
          <cell r="E27">
            <v>0</v>
          </cell>
          <cell r="F27">
            <v>0</v>
          </cell>
          <cell r="L27">
            <v>0</v>
          </cell>
          <cell r="O27">
            <v>3000</v>
          </cell>
          <cell r="Q27">
            <v>0</v>
          </cell>
          <cell r="R27">
            <v>0</v>
          </cell>
          <cell r="S27">
            <v>0</v>
          </cell>
          <cell r="T27">
            <v>0</v>
          </cell>
          <cell r="U27">
            <v>0</v>
          </cell>
          <cell r="V27">
            <v>0</v>
          </cell>
          <cell r="W27">
            <v>0</v>
          </cell>
        </row>
        <row r="33">
          <cell r="C33" t="str">
            <v>Compressor</v>
          </cell>
          <cell r="D33">
            <v>8500</v>
          </cell>
          <cell r="E33">
            <v>0</v>
          </cell>
          <cell r="F33">
            <v>0</v>
          </cell>
          <cell r="H33">
            <v>15</v>
          </cell>
          <cell r="L33">
            <v>0</v>
          </cell>
          <cell r="M33">
            <v>0.03</v>
          </cell>
          <cell r="N33">
            <v>0.01</v>
          </cell>
          <cell r="O33">
            <v>2760</v>
          </cell>
          <cell r="Q33">
            <v>0</v>
          </cell>
          <cell r="R33">
            <v>255</v>
          </cell>
          <cell r="S33">
            <v>85</v>
          </cell>
          <cell r="T33">
            <v>1081.1742424242425</v>
          </cell>
          <cell r="U33">
            <v>1421.1742424242425</v>
          </cell>
          <cell r="V33">
            <v>118.43118686868688</v>
          </cell>
          <cell r="W33">
            <v>0.51491820377689945</v>
          </cell>
        </row>
        <row r="34">
          <cell r="C34" t="str">
            <v>Empilhadeira</v>
          </cell>
          <cell r="D34">
            <v>44000</v>
          </cell>
          <cell r="E34">
            <v>0</v>
          </cell>
          <cell r="F34">
            <v>0</v>
          </cell>
          <cell r="H34">
            <v>15</v>
          </cell>
          <cell r="L34">
            <v>0</v>
          </cell>
          <cell r="M34">
            <v>0.03</v>
          </cell>
          <cell r="N34">
            <v>0.01</v>
          </cell>
          <cell r="O34">
            <v>2760</v>
          </cell>
          <cell r="Q34">
            <v>0</v>
          </cell>
          <cell r="R34">
            <v>1320</v>
          </cell>
          <cell r="S34">
            <v>440</v>
          </cell>
          <cell r="T34">
            <v>5596.666666666667</v>
          </cell>
          <cell r="U34">
            <v>7356.666666666667</v>
          </cell>
          <cell r="V34">
            <v>613.05555555555554</v>
          </cell>
          <cell r="W34">
            <v>2.6654589371980677</v>
          </cell>
        </row>
        <row r="35">
          <cell r="C35" t="str">
            <v>Equipamento de Jato - Desobstrutor</v>
          </cell>
          <cell r="D35">
            <v>400000</v>
          </cell>
          <cell r="E35">
            <v>0</v>
          </cell>
          <cell r="F35">
            <v>0</v>
          </cell>
          <cell r="H35">
            <v>15</v>
          </cell>
          <cell r="L35">
            <v>0</v>
          </cell>
          <cell r="M35">
            <v>0.03</v>
          </cell>
          <cell r="N35">
            <v>0.01</v>
          </cell>
          <cell r="O35">
            <v>2760</v>
          </cell>
          <cell r="Q35">
            <v>0</v>
          </cell>
          <cell r="R35">
            <v>12000</v>
          </cell>
          <cell r="S35">
            <v>4000</v>
          </cell>
          <cell r="T35">
            <v>50878.787878787887</v>
          </cell>
          <cell r="U35">
            <v>66878.787878787887</v>
          </cell>
          <cell r="V35">
            <v>5573.2323232323242</v>
          </cell>
          <cell r="W35">
            <v>24.231444883618799</v>
          </cell>
        </row>
        <row r="36">
          <cell r="C36" t="str">
            <v>Escavadeira</v>
          </cell>
          <cell r="D36">
            <v>475000</v>
          </cell>
          <cell r="E36">
            <v>0</v>
          </cell>
          <cell r="F36">
            <v>0</v>
          </cell>
          <cell r="H36">
            <v>15</v>
          </cell>
          <cell r="L36">
            <v>0</v>
          </cell>
          <cell r="M36">
            <v>0.03</v>
          </cell>
          <cell r="N36">
            <v>0.01</v>
          </cell>
          <cell r="O36">
            <v>2760</v>
          </cell>
          <cell r="Q36">
            <v>0</v>
          </cell>
          <cell r="R36">
            <v>14250</v>
          </cell>
          <cell r="S36">
            <v>4750</v>
          </cell>
          <cell r="T36">
            <v>60418.560606060608</v>
          </cell>
          <cell r="U36">
            <v>79418.560606060608</v>
          </cell>
          <cell r="V36">
            <v>6618.2133838383843</v>
          </cell>
          <cell r="W36">
            <v>28.774840799297323</v>
          </cell>
        </row>
        <row r="37">
          <cell r="C37" t="str">
            <v>Guindaste</v>
          </cell>
          <cell r="D37">
            <v>850000</v>
          </cell>
          <cell r="E37">
            <v>0</v>
          </cell>
          <cell r="F37">
            <v>0</v>
          </cell>
          <cell r="H37">
            <v>15</v>
          </cell>
          <cell r="L37">
            <v>0</v>
          </cell>
          <cell r="M37">
            <v>0.03</v>
          </cell>
          <cell r="N37">
            <v>0.01</v>
          </cell>
          <cell r="O37">
            <v>2760</v>
          </cell>
          <cell r="Q37">
            <v>0</v>
          </cell>
          <cell r="R37">
            <v>25500</v>
          </cell>
          <cell r="S37">
            <v>8500</v>
          </cell>
          <cell r="T37">
            <v>108117.42424242425</v>
          </cell>
          <cell r="U37">
            <v>142117.42424242425</v>
          </cell>
          <cell r="V37">
            <v>11843.118686868687</v>
          </cell>
          <cell r="W37">
            <v>51.491820377689947</v>
          </cell>
        </row>
        <row r="38">
          <cell r="C38" t="str">
            <v>Maquina de Cortar Asfalto</v>
          </cell>
          <cell r="D38">
            <v>165000</v>
          </cell>
          <cell r="E38">
            <v>0</v>
          </cell>
          <cell r="F38">
            <v>0</v>
          </cell>
          <cell r="H38">
            <v>15</v>
          </cell>
          <cell r="L38">
            <v>0</v>
          </cell>
          <cell r="M38">
            <v>0.03</v>
          </cell>
          <cell r="N38">
            <v>0.01</v>
          </cell>
          <cell r="O38">
            <v>2760</v>
          </cell>
          <cell r="Q38">
            <v>0</v>
          </cell>
          <cell r="R38">
            <v>4950</v>
          </cell>
          <cell r="S38">
            <v>1650</v>
          </cell>
          <cell r="T38">
            <v>20987.5</v>
          </cell>
          <cell r="U38">
            <v>27587.5</v>
          </cell>
          <cell r="V38">
            <v>2298.9583333333335</v>
          </cell>
          <cell r="W38">
            <v>9.9954710144927539</v>
          </cell>
        </row>
        <row r="39">
          <cell r="C39" t="str">
            <v>Motoniveladora</v>
          </cell>
          <cell r="D39">
            <v>330000</v>
          </cell>
          <cell r="E39">
            <v>0</v>
          </cell>
          <cell r="F39">
            <v>0</v>
          </cell>
          <cell r="H39">
            <v>15</v>
          </cell>
          <cell r="L39">
            <v>0</v>
          </cell>
          <cell r="M39">
            <v>0.03</v>
          </cell>
          <cell r="N39">
            <v>0.01</v>
          </cell>
          <cell r="O39">
            <v>2760</v>
          </cell>
          <cell r="Q39">
            <v>0</v>
          </cell>
          <cell r="R39">
            <v>9900</v>
          </cell>
          <cell r="S39">
            <v>3300</v>
          </cell>
          <cell r="T39">
            <v>41975</v>
          </cell>
          <cell r="U39">
            <v>55175</v>
          </cell>
          <cell r="V39">
            <v>4597.916666666667</v>
          </cell>
          <cell r="W39">
            <v>19.990942028985508</v>
          </cell>
        </row>
        <row r="40">
          <cell r="C40" t="str">
            <v>Motor Estacionario</v>
          </cell>
          <cell r="D40">
            <v>600</v>
          </cell>
          <cell r="E40">
            <v>0</v>
          </cell>
          <cell r="F40">
            <v>0</v>
          </cell>
          <cell r="H40">
            <v>15</v>
          </cell>
          <cell r="L40">
            <v>0</v>
          </cell>
          <cell r="M40">
            <v>0.03</v>
          </cell>
          <cell r="N40">
            <v>0.01</v>
          </cell>
          <cell r="O40">
            <v>2760</v>
          </cell>
          <cell r="Q40">
            <v>0</v>
          </cell>
          <cell r="R40">
            <v>18</v>
          </cell>
          <cell r="S40">
            <v>6</v>
          </cell>
          <cell r="T40">
            <v>76.318181818181813</v>
          </cell>
          <cell r="U40">
            <v>100.31818181818181</v>
          </cell>
          <cell r="V40">
            <v>8.3598484848484844</v>
          </cell>
          <cell r="W40">
            <v>3.6347167325428191E-2</v>
          </cell>
        </row>
        <row r="41">
          <cell r="C41" t="str">
            <v>Plataforma</v>
          </cell>
          <cell r="E41">
            <v>0</v>
          </cell>
          <cell r="F41">
            <v>0</v>
          </cell>
          <cell r="L41">
            <v>0</v>
          </cell>
          <cell r="M41">
            <v>0.03</v>
          </cell>
          <cell r="N41">
            <v>0.01</v>
          </cell>
          <cell r="O41">
            <v>2760</v>
          </cell>
          <cell r="Q41">
            <v>0</v>
          </cell>
          <cell r="R41">
            <v>0</v>
          </cell>
          <cell r="S41">
            <v>0</v>
          </cell>
          <cell r="T41">
            <v>0</v>
          </cell>
          <cell r="U41">
            <v>0</v>
          </cell>
          <cell r="V41">
            <v>0</v>
          </cell>
          <cell r="W41">
            <v>0</v>
          </cell>
        </row>
        <row r="42">
          <cell r="C42" t="str">
            <v>Retroescavadeira</v>
          </cell>
          <cell r="D42">
            <v>310000</v>
          </cell>
          <cell r="E42">
            <v>0</v>
          </cell>
          <cell r="F42">
            <v>0</v>
          </cell>
          <cell r="H42">
            <v>15</v>
          </cell>
          <cell r="L42">
            <v>0</v>
          </cell>
          <cell r="M42">
            <v>0.03</v>
          </cell>
          <cell r="N42">
            <v>0.01</v>
          </cell>
          <cell r="O42">
            <v>2760</v>
          </cell>
          <cell r="Q42">
            <v>0</v>
          </cell>
          <cell r="R42">
            <v>9300</v>
          </cell>
          <cell r="S42">
            <v>3100</v>
          </cell>
          <cell r="T42">
            <v>39431.060606060608</v>
          </cell>
          <cell r="U42">
            <v>51831.060606060608</v>
          </cell>
          <cell r="V42">
            <v>4319.2550505050503</v>
          </cell>
          <cell r="W42">
            <v>18.779369784804569</v>
          </cell>
        </row>
        <row r="43">
          <cell r="C43" t="str">
            <v>Trator</v>
          </cell>
          <cell r="D43">
            <v>100000</v>
          </cell>
          <cell r="E43">
            <v>0</v>
          </cell>
          <cell r="F43">
            <v>0</v>
          </cell>
          <cell r="H43">
            <v>15</v>
          </cell>
          <cell r="L43">
            <v>0</v>
          </cell>
          <cell r="M43">
            <v>0.03</v>
          </cell>
          <cell r="N43">
            <v>0.01</v>
          </cell>
          <cell r="O43">
            <v>2760</v>
          </cell>
          <cell r="Q43">
            <v>0</v>
          </cell>
          <cell r="R43">
            <v>3000</v>
          </cell>
          <cell r="S43">
            <v>1000</v>
          </cell>
          <cell r="T43">
            <v>12719.696969696972</v>
          </cell>
          <cell r="U43">
            <v>16719.696969696972</v>
          </cell>
          <cell r="V43">
            <v>1393.3080808080811</v>
          </cell>
          <cell r="W43">
            <v>6.0578612209046998</v>
          </cell>
        </row>
        <row r="44">
          <cell r="C44" t="str">
            <v>Trator Esteira</v>
          </cell>
          <cell r="D44">
            <v>300000</v>
          </cell>
          <cell r="E44">
            <v>0</v>
          </cell>
          <cell r="F44">
            <v>0</v>
          </cell>
          <cell r="H44">
            <v>15</v>
          </cell>
          <cell r="L44">
            <v>0</v>
          </cell>
          <cell r="M44">
            <v>0.03</v>
          </cell>
          <cell r="N44">
            <v>0.01</v>
          </cell>
          <cell r="O44">
            <v>2760</v>
          </cell>
          <cell r="Q44">
            <v>0</v>
          </cell>
          <cell r="R44">
            <v>9000</v>
          </cell>
          <cell r="S44">
            <v>3000</v>
          </cell>
          <cell r="T44">
            <v>38159.090909090912</v>
          </cell>
          <cell r="U44">
            <v>50159.090909090912</v>
          </cell>
          <cell r="V44">
            <v>4179.9242424242429</v>
          </cell>
          <cell r="W44">
            <v>18.173583662714098</v>
          </cell>
        </row>
        <row r="45">
          <cell r="C45" t="str">
            <v>Trator Roçadeira</v>
          </cell>
          <cell r="D45">
            <v>190000</v>
          </cell>
          <cell r="E45">
            <v>0</v>
          </cell>
          <cell r="F45">
            <v>0</v>
          </cell>
          <cell r="H45">
            <v>15</v>
          </cell>
          <cell r="L45">
            <v>0</v>
          </cell>
          <cell r="M45">
            <v>0.03</v>
          </cell>
          <cell r="N45">
            <v>0.01</v>
          </cell>
          <cell r="O45">
            <v>2760</v>
          </cell>
          <cell r="Q45">
            <v>0</v>
          </cell>
          <cell r="R45">
            <v>5700</v>
          </cell>
          <cell r="S45">
            <v>1900</v>
          </cell>
          <cell r="T45">
            <v>24167.424242424244</v>
          </cell>
          <cell r="U45">
            <v>31767.424242424244</v>
          </cell>
          <cell r="V45">
            <v>2647.2853535353538</v>
          </cell>
          <cell r="W45">
            <v>11.509936319718928</v>
          </cell>
        </row>
        <row r="46">
          <cell r="C46" t="str">
            <v>Caminhão Limpa Fossa</v>
          </cell>
          <cell r="D46">
            <v>50000</v>
          </cell>
          <cell r="E46">
            <v>0</v>
          </cell>
          <cell r="F46">
            <v>0</v>
          </cell>
          <cell r="H46">
            <v>15</v>
          </cell>
          <cell r="L46">
            <v>0</v>
          </cell>
          <cell r="M46">
            <v>0.03</v>
          </cell>
          <cell r="N46">
            <v>0.01</v>
          </cell>
          <cell r="O46">
            <v>2760</v>
          </cell>
          <cell r="Q46">
            <v>0</v>
          </cell>
          <cell r="R46">
            <v>1500</v>
          </cell>
          <cell r="S46">
            <v>500</v>
          </cell>
          <cell r="T46">
            <v>6359.8484848484859</v>
          </cell>
          <cell r="U46">
            <v>8359.8484848484859</v>
          </cell>
          <cell r="V46">
            <v>696.65404040404053</v>
          </cell>
          <cell r="W46">
            <v>3.0289306104523499</v>
          </cell>
        </row>
        <row r="47">
          <cell r="E47">
            <v>0</v>
          </cell>
          <cell r="F47">
            <v>0</v>
          </cell>
          <cell r="L47">
            <v>0</v>
          </cell>
          <cell r="M47">
            <v>0.03</v>
          </cell>
          <cell r="N47">
            <v>0.01</v>
          </cell>
          <cell r="O47">
            <v>2760</v>
          </cell>
          <cell r="Q47">
            <v>0</v>
          </cell>
          <cell r="R47">
            <v>0</v>
          </cell>
          <cell r="S47">
            <v>0</v>
          </cell>
          <cell r="T47">
            <v>0</v>
          </cell>
          <cell r="U47">
            <v>0</v>
          </cell>
          <cell r="V47">
            <v>0</v>
          </cell>
          <cell r="W47">
            <v>0</v>
          </cell>
        </row>
      </sheetData>
      <sheetData sheetId="5">
        <row r="457">
          <cell r="D457">
            <v>10</v>
          </cell>
        </row>
        <row r="458">
          <cell r="D458">
            <v>0.95</v>
          </cell>
        </row>
      </sheetData>
      <sheetData sheetId="6">
        <row r="9">
          <cell r="D9">
            <v>16.821443846765277</v>
          </cell>
          <cell r="I9">
            <v>12.5</v>
          </cell>
        </row>
        <row r="10">
          <cell r="D10">
            <v>9.387105</v>
          </cell>
          <cell r="I10">
            <v>9.387105</v>
          </cell>
        </row>
        <row r="11">
          <cell r="D11">
            <v>9.387105</v>
          </cell>
        </row>
        <row r="12">
          <cell r="D12">
            <v>9.387105</v>
          </cell>
          <cell r="I12">
            <v>10</v>
          </cell>
        </row>
        <row r="13">
          <cell r="D13">
            <v>10</v>
          </cell>
          <cell r="I13">
            <v>10</v>
          </cell>
        </row>
        <row r="14">
          <cell r="D14">
            <v>5</v>
          </cell>
        </row>
        <row r="15">
          <cell r="D15">
            <v>2.4488099999999999</v>
          </cell>
          <cell r="I15">
            <v>10</v>
          </cell>
        </row>
        <row r="16">
          <cell r="D16">
            <v>6.4135499999999999</v>
          </cell>
          <cell r="I16">
            <v>10</v>
          </cell>
        </row>
        <row r="17">
          <cell r="D17">
            <v>147.25972741978148</v>
          </cell>
        </row>
        <row r="18">
          <cell r="D18">
            <v>68.109899858415858</v>
          </cell>
        </row>
        <row r="19">
          <cell r="D19">
            <v>33.765986229574423</v>
          </cell>
        </row>
        <row r="20">
          <cell r="D20">
            <v>0.05</v>
          </cell>
        </row>
        <row r="21">
          <cell r="D21">
            <v>50</v>
          </cell>
        </row>
        <row r="22">
          <cell r="D22">
            <v>100</v>
          </cell>
        </row>
        <row r="23">
          <cell r="D23">
            <v>6</v>
          </cell>
        </row>
        <row r="33">
          <cell r="E33">
            <v>8</v>
          </cell>
        </row>
        <row r="34">
          <cell r="E34">
            <v>8</v>
          </cell>
        </row>
        <row r="35">
          <cell r="E35">
            <v>5</v>
          </cell>
        </row>
        <row r="36">
          <cell r="E36">
            <v>5</v>
          </cell>
        </row>
        <row r="43">
          <cell r="D43">
            <v>1500</v>
          </cell>
        </row>
        <row r="44">
          <cell r="D44">
            <v>2500</v>
          </cell>
        </row>
      </sheetData>
      <sheetData sheetId="7">
        <row r="9">
          <cell r="C9" t="str">
            <v>Poli Aniônico (Agua)</v>
          </cell>
          <cell r="D9">
            <v>15.89</v>
          </cell>
        </row>
        <row r="10">
          <cell r="C10" t="str">
            <v>Carvão Ativado em Pó</v>
          </cell>
          <cell r="D10">
            <v>0</v>
          </cell>
        </row>
        <row r="11">
          <cell r="C11" t="str">
            <v>Permanganato de Potássio</v>
          </cell>
          <cell r="D11">
            <v>0</v>
          </cell>
        </row>
        <row r="12">
          <cell r="C12" t="str">
            <v>Cal Hidratada (Agua)</v>
          </cell>
          <cell r="D12">
            <v>0.30399999999999999</v>
          </cell>
        </row>
        <row r="13">
          <cell r="C13" t="str">
            <v>Cal Virgem (Agua)</v>
          </cell>
          <cell r="D13">
            <v>0.28100000000000003</v>
          </cell>
        </row>
        <row r="14">
          <cell r="C14" t="str">
            <v>Ácido Fluossilícico</v>
          </cell>
          <cell r="D14">
            <v>0.58099999999999996</v>
          </cell>
        </row>
        <row r="15">
          <cell r="C15" t="str">
            <v>Cloro Gasoso (ETA)</v>
          </cell>
          <cell r="D15">
            <v>3.93</v>
          </cell>
        </row>
        <row r="16">
          <cell r="C16" t="str">
            <v>Cloro Gasoso (UTS)</v>
          </cell>
          <cell r="D16">
            <v>4.5</v>
          </cell>
        </row>
        <row r="17">
          <cell r="C17" t="str">
            <v>Hipoclorito de Sódio</v>
          </cell>
          <cell r="D17">
            <v>1.77</v>
          </cell>
        </row>
        <row r="18">
          <cell r="C18" t="str">
            <v>Policloreto de Alumínio - PAC (Coagulante)</v>
          </cell>
          <cell r="D18">
            <v>1.399</v>
          </cell>
        </row>
        <row r="19">
          <cell r="C19" t="str">
            <v>Sulfato Al Liq. (Coagulante)</v>
          </cell>
          <cell r="D19">
            <v>0.51600000000000001</v>
          </cell>
        </row>
        <row r="20">
          <cell r="C20" t="str">
            <v>Carbonato de Sodio</v>
          </cell>
          <cell r="D20">
            <v>2.35</v>
          </cell>
        </row>
        <row r="21">
          <cell r="C21" t="str">
            <v>Fluorssilicato de Sódio</v>
          </cell>
          <cell r="D21">
            <v>2.4300000000000002</v>
          </cell>
        </row>
        <row r="22">
          <cell r="C22" t="str">
            <v>Tricloro</v>
          </cell>
          <cell r="D22">
            <v>12.6</v>
          </cell>
        </row>
        <row r="23">
          <cell r="C23" t="str">
            <v>Poli Prensa (Lodo)</v>
          </cell>
          <cell r="D23">
            <v>11.99</v>
          </cell>
        </row>
        <row r="24">
          <cell r="C24" t="str">
            <v>Poli Centrífuga (Lodo)</v>
          </cell>
          <cell r="D24">
            <v>11.74</v>
          </cell>
        </row>
        <row r="25">
          <cell r="C25" t="str">
            <v>Poli Aniônico (Esgoto)</v>
          </cell>
          <cell r="D25">
            <v>10.8</v>
          </cell>
        </row>
        <row r="26">
          <cell r="C26" t="str">
            <v>Sulfato Al (Coagulante)</v>
          </cell>
          <cell r="D26">
            <v>0.41</v>
          </cell>
        </row>
        <row r="27">
          <cell r="C27" t="str">
            <v>Cloreto Férrico (Coagulante)</v>
          </cell>
          <cell r="D27">
            <v>0.72</v>
          </cell>
        </row>
        <row r="28">
          <cell r="C28" t="str">
            <v>Cal (Esgoto)</v>
          </cell>
          <cell r="D28">
            <v>0.21</v>
          </cell>
        </row>
        <row r="29">
          <cell r="C29" t="str">
            <v>Clorocal</v>
          </cell>
          <cell r="D29">
            <v>2.95</v>
          </cell>
        </row>
        <row r="32">
          <cell r="D32">
            <v>15.1</v>
          </cell>
        </row>
        <row r="33">
          <cell r="D33">
            <v>0.2</v>
          </cell>
        </row>
        <row r="34">
          <cell r="D34">
            <v>15</v>
          </cell>
        </row>
        <row r="86">
          <cell r="J86">
            <v>0.49689394445730495</v>
          </cell>
        </row>
      </sheetData>
      <sheetData sheetId="8">
        <row r="8">
          <cell r="D8">
            <v>15.1</v>
          </cell>
        </row>
        <row r="9">
          <cell r="D9">
            <v>0.2</v>
          </cell>
        </row>
        <row r="10">
          <cell r="D10">
            <v>5</v>
          </cell>
        </row>
        <row r="176">
          <cell r="M176">
            <v>0.25023519583894582</v>
          </cell>
        </row>
      </sheetData>
      <sheetData sheetId="9"/>
      <sheetData sheetId="10">
        <row r="26">
          <cell r="J26">
            <v>496222</v>
          </cell>
          <cell r="L26">
            <v>6.1499999999999999E-2</v>
          </cell>
        </row>
        <row r="39">
          <cell r="J39">
            <v>402990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D9">
            <v>3319.1813750684933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sheetName val="Recebidos"/>
      <sheetName val="Rec. 2010"/>
      <sheetName val="Rec. 2011"/>
      <sheetName val="Rec. 2013"/>
      <sheetName val="Desp. 2010"/>
      <sheetName val="Desp. 2011"/>
      <sheetName val="Desp. 2012"/>
      <sheetName val="Verificar_Desp. 2013"/>
      <sheetName val="Verificar_Desp 2012"/>
      <sheetName val="Verificar_Rec. 20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ão Relatótio"/>
      <sheetName val="Final"/>
      <sheetName val="Controle"/>
      <sheetName val="BETA"/>
      <sheetName val="Country Risk"/>
      <sheetName val="T-Bonds"/>
      <sheetName val="Long-Horizon ERP"/>
      <sheetName val="Mid-Cap Premia"/>
      <sheetName val="Low-Cap Premia"/>
      <sheetName val="Micro-Cap Premia"/>
      <sheetName val="US Inflation"/>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erc"/>
      <sheetName val="Kterc (2)"/>
      <sheetName val="Final"/>
      <sheetName val="Controle"/>
      <sheetName val="BETA (2)"/>
      <sheetName val="BETA"/>
      <sheetName val="Country Risk"/>
      <sheetName val="T-Bonds"/>
      <sheetName val="Long-Horizon ERP"/>
      <sheetName val="Mid-Cap Premia"/>
      <sheetName val="Low-Cap Premia"/>
      <sheetName val="Micro-Cap Premia"/>
      <sheetName val="US Inflation"/>
      <sheetName val="Fat TI"/>
    </sheetNames>
    <sheetDataSet>
      <sheetData sheetId="0" refreshError="1"/>
      <sheetData sheetId="1" refreshError="1"/>
      <sheetData sheetId="2" refreshError="1"/>
      <sheetData sheetId="3"/>
      <sheetData sheetId="4" refreshError="1"/>
      <sheetData sheetId="5" refreshError="1"/>
      <sheetData sheetId="6" refreshError="1"/>
      <sheetData sheetId="7" refreshError="1">
        <row r="6">
          <cell r="E6">
            <v>5.0370069444444434</v>
          </cell>
        </row>
      </sheetData>
      <sheetData sheetId="8" refreshError="1"/>
      <sheetData sheetId="9" refreshError="1"/>
      <sheetData sheetId="10" refreshError="1"/>
      <sheetData sheetId="11" refreshError="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Brendha Montes Silva" id="{70D48715-3490-4B6D-A8AC-E5987A010F54}" userId="S::brendha.silva@adasa.df.gov.br::5de146b3-7454-4714-9877-d7f89793a253" providerId="AD"/>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68" dT="2020-12-30T18:49:17.88" personId="{70D48715-3490-4B6D-A8AC-E5987A010F54}" id="{3DDAF92F-E776-41E5-8456-808FEF52C790}">
    <text>Valor Ajustado</text>
  </threadedComment>
</ThreadedComments>
</file>

<file path=xl/threadedComments/threadedComment2.xml><?xml version="1.0" encoding="utf-8"?>
<ThreadedComments xmlns="http://schemas.microsoft.com/office/spreadsheetml/2018/threadedcomments" xmlns:x="http://schemas.openxmlformats.org/spreadsheetml/2006/main">
  <threadedComment ref="V11" dT="2020-12-30T14:03:38.73" personId="{70D48715-3490-4B6D-A8AC-E5987A010F54}" id="{7EABEDF4-791B-4FD9-A47C-D756CF95F5E3}">
    <text>FONTE: 
"Índice Nacional de Preços ao Consumidor Amplo - IPCA"
https://www.ibge.gov.br/estatisticas/economicas/precos-e-custos/9256-indice-nacional-de-precos-ao-consumidor-amplo.html?edicao=20932&amp;t=series-historicas</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03-08T14:13:02.53" personId="{70D48715-3490-4B6D-A8AC-E5987A010F54}" id="{50F450E4-3D89-4A68-81C7-B9AC787FF4DE}">
    <text xml:space="preserve">http://www.adasa.df.gov.br/images/Produtos-PDSB/Produto_3/1_PDSB_DF_Tomo_III_Agua_Produto_3_FASE_B_0817_R2.pdf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3BA12-43CB-43ED-A355-7E3F4227D262}">
  <dimension ref="B4:J16"/>
  <sheetViews>
    <sheetView showGridLines="0" zoomScale="80" zoomScaleNormal="80" workbookViewId="0">
      <selection activeCell="B8" sqref="B8"/>
    </sheetView>
  </sheetViews>
  <sheetFormatPr defaultRowHeight="15" x14ac:dyDescent="0.25"/>
  <cols>
    <col min="1" max="1" width="1.7109375" customWidth="1"/>
    <col min="2" max="10" width="18.42578125" customWidth="1"/>
  </cols>
  <sheetData>
    <row r="4" spans="2:10" x14ac:dyDescent="0.25">
      <c r="B4" s="51"/>
      <c r="C4" s="51"/>
      <c r="D4" s="51"/>
      <c r="E4" s="51"/>
      <c r="F4" s="51"/>
      <c r="G4" s="32"/>
      <c r="H4" s="51"/>
      <c r="I4" s="51"/>
      <c r="J4" s="51"/>
    </row>
    <row r="6" spans="2:10" ht="20.25" x14ac:dyDescent="0.25">
      <c r="B6" s="33" t="s">
        <v>0</v>
      </c>
      <c r="C6" s="32"/>
      <c r="D6" s="32"/>
      <c r="E6" s="32"/>
      <c r="F6" s="32"/>
      <c r="G6" s="32"/>
      <c r="H6" s="32"/>
      <c r="I6" s="32"/>
      <c r="J6" s="32"/>
    </row>
    <row r="7" spans="2:10" ht="15.75" x14ac:dyDescent="0.25">
      <c r="B7" s="34" t="s">
        <v>307</v>
      </c>
      <c r="C7" s="32"/>
      <c r="D7" s="32"/>
      <c r="E7" s="32"/>
      <c r="F7" s="32"/>
      <c r="G7" s="32"/>
      <c r="H7" s="32"/>
      <c r="I7" s="32"/>
      <c r="J7" s="32"/>
    </row>
    <row r="8" spans="2:10" ht="15.75" x14ac:dyDescent="0.25">
      <c r="B8" s="34"/>
      <c r="C8" s="32"/>
      <c r="D8" s="32"/>
      <c r="E8" s="32"/>
      <c r="F8" s="32"/>
      <c r="G8" s="32"/>
      <c r="H8" s="32"/>
      <c r="I8" s="32"/>
      <c r="J8" s="32"/>
    </row>
    <row r="9" spans="2:10" x14ac:dyDescent="0.25">
      <c r="B9" s="35"/>
      <c r="C9" s="32"/>
      <c r="D9" s="32"/>
      <c r="E9" s="32"/>
      <c r="F9" s="32"/>
      <c r="G9" s="32"/>
      <c r="H9" s="32"/>
      <c r="I9" s="32"/>
      <c r="J9" s="32"/>
    </row>
    <row r="10" spans="2:10" x14ac:dyDescent="0.25">
      <c r="B10" s="32"/>
      <c r="C10" s="32"/>
      <c r="D10" s="32"/>
      <c r="E10" s="32"/>
      <c r="F10" s="32"/>
      <c r="G10" s="32"/>
      <c r="H10" s="32"/>
      <c r="I10" s="32"/>
      <c r="J10" s="32"/>
    </row>
    <row r="11" spans="2:10" x14ac:dyDescent="0.25">
      <c r="B11" s="342" t="s">
        <v>1</v>
      </c>
      <c r="C11" s="342"/>
      <c r="D11" s="342"/>
      <c r="E11" s="342"/>
      <c r="F11" s="342"/>
      <c r="G11" s="342"/>
      <c r="H11" s="342"/>
      <c r="I11" s="342"/>
      <c r="J11" s="342"/>
    </row>
    <row r="12" spans="2:10" x14ac:dyDescent="0.25">
      <c r="B12" s="324"/>
      <c r="C12" s="324"/>
      <c r="D12" s="324"/>
      <c r="E12" s="324"/>
      <c r="F12" s="324"/>
      <c r="G12" s="324"/>
      <c r="H12" s="324"/>
      <c r="I12" s="324"/>
      <c r="J12" s="324"/>
    </row>
    <row r="13" spans="2:10" ht="120" customHeight="1" x14ac:dyDescent="0.25">
      <c r="B13" s="343" t="s">
        <v>2</v>
      </c>
      <c r="C13" s="344"/>
      <c r="D13" s="344"/>
      <c r="E13" s="344"/>
      <c r="F13" s="344"/>
      <c r="G13" s="344"/>
      <c r="H13" s="344"/>
      <c r="I13" s="344"/>
      <c r="J13" s="345"/>
    </row>
    <row r="15" spans="2:10" x14ac:dyDescent="0.25">
      <c r="B15" s="51" t="s">
        <v>3</v>
      </c>
      <c r="C15" s="51"/>
      <c r="D15" s="51"/>
      <c r="E15" s="51"/>
      <c r="F15" s="51"/>
      <c r="G15" s="51"/>
      <c r="H15" s="51"/>
      <c r="I15" s="51"/>
      <c r="J15" s="51"/>
    </row>
    <row r="16" spans="2:10" x14ac:dyDescent="0.25">
      <c r="B16" s="51" t="s">
        <v>4</v>
      </c>
      <c r="C16" s="51"/>
      <c r="D16" s="51"/>
      <c r="E16" s="51"/>
      <c r="F16" s="51"/>
      <c r="G16" s="51"/>
      <c r="H16" s="51"/>
      <c r="I16" s="51"/>
      <c r="J16" s="51"/>
    </row>
  </sheetData>
  <customSheetViews>
    <customSheetView guid="{9658BFCB-F494-4EC4-95C2-C125FDE12354}" scale="80" showGridLines="0">
      <selection activeCell="B16" sqref="B16"/>
      <pageMargins left="0" right="0" top="0" bottom="0" header="0" footer="0"/>
      <pageSetup paperSize="9" orientation="portrait" r:id="rId1"/>
    </customSheetView>
  </customSheetViews>
  <mergeCells count="2">
    <mergeCell ref="B11:J11"/>
    <mergeCell ref="B13:J13"/>
  </mergeCells>
  <pageMargins left="0" right="0" top="0" bottom="0" header="0" footer="0"/>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W38"/>
  <sheetViews>
    <sheetView showGridLines="0" zoomScale="80" zoomScaleNormal="80" workbookViewId="0">
      <pane ySplit="9" topLeftCell="A10" activePane="bottomLeft" state="frozen"/>
      <selection pane="bottomLeft" activeCell="B12" sqref="B12"/>
    </sheetView>
  </sheetViews>
  <sheetFormatPr defaultColWidth="0" defaultRowHeight="15" zeroHeight="1" x14ac:dyDescent="0.25"/>
  <cols>
    <col min="1" max="1" width="34" style="97" customWidth="1"/>
    <col min="2" max="22" width="12.7109375" style="97" customWidth="1"/>
    <col min="23" max="23" width="9.140625" style="97" customWidth="1"/>
    <col min="24" max="16384" width="9.140625" style="97" hidden="1"/>
  </cols>
  <sheetData>
    <row r="1" spans="1:23" x14ac:dyDescent="0.25">
      <c r="A1" s="37"/>
      <c r="B1" s="51"/>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130</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51"/>
      <c r="C6" s="51"/>
      <c r="D6" s="51"/>
      <c r="E6" s="51"/>
      <c r="F6" s="51"/>
      <c r="G6" s="51"/>
      <c r="H6" s="51"/>
      <c r="I6" s="51"/>
      <c r="J6" s="51"/>
      <c r="K6" s="51"/>
      <c r="L6" s="51"/>
      <c r="M6" s="51"/>
      <c r="N6" s="51"/>
      <c r="O6" s="51"/>
      <c r="P6" s="51"/>
      <c r="Q6" s="51"/>
      <c r="R6" s="51"/>
      <c r="S6" s="51"/>
      <c r="T6" s="51"/>
      <c r="U6" s="51"/>
      <c r="V6" s="51"/>
      <c r="W6" s="51"/>
    </row>
    <row r="7" spans="1:23" x14ac:dyDescent="0.25">
      <c r="A7" s="37"/>
      <c r="B7" s="51"/>
      <c r="C7" s="51"/>
      <c r="D7" s="51"/>
      <c r="E7" s="51"/>
      <c r="F7" s="51"/>
      <c r="G7" s="51"/>
      <c r="H7" s="51"/>
      <c r="I7" s="51"/>
      <c r="J7" s="51"/>
      <c r="K7" s="51"/>
      <c r="L7" s="51"/>
      <c r="M7" s="51"/>
      <c r="N7" s="51"/>
      <c r="O7" s="51"/>
      <c r="P7" s="51"/>
      <c r="Q7" s="51"/>
      <c r="R7" s="51"/>
      <c r="S7" s="51"/>
      <c r="T7" s="51"/>
      <c r="U7" s="51"/>
      <c r="V7" s="51"/>
      <c r="W7" s="51"/>
    </row>
    <row r="8" spans="1:23" ht="17.25" x14ac:dyDescent="0.25">
      <c r="A8" s="104" t="s">
        <v>131</v>
      </c>
    </row>
    <row r="9" spans="1:23"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2001</v>
      </c>
      <c r="O9" s="97">
        <v>2012</v>
      </c>
      <c r="P9" s="97">
        <v>2013</v>
      </c>
      <c r="Q9" s="97">
        <v>2014</v>
      </c>
      <c r="R9" s="97">
        <v>2015</v>
      </c>
      <c r="S9" s="97">
        <v>2016</v>
      </c>
      <c r="T9" s="97">
        <v>2017</v>
      </c>
      <c r="U9" s="97">
        <v>2018</v>
      </c>
      <c r="V9" s="97">
        <v>2019</v>
      </c>
    </row>
    <row r="10" spans="1:23" x14ac:dyDescent="0.25">
      <c r="A10" s="97" t="s">
        <v>33</v>
      </c>
    </row>
    <row r="11" spans="1:23" x14ac:dyDescent="0.25">
      <c r="A11" s="105" t="s">
        <v>65</v>
      </c>
      <c r="B11" s="113">
        <f>IFERROR(RecAg!B11/qAg!B11,"")</f>
        <v>4448.1967016797253</v>
      </c>
      <c r="C11" s="113">
        <f>IFERROR(RecAg!C11/qAg!C11,"")</f>
        <v>4676.0102132040802</v>
      </c>
      <c r="D11" s="113">
        <f>IFERROR(RecAg!D11/qAg!D11,"")</f>
        <v>3554.4106352631811</v>
      </c>
      <c r="E11" s="113">
        <f>IFERROR(RecAg!E11/qAg!E11,"")</f>
        <v>3108.7565501331696</v>
      </c>
      <c r="F11" s="113">
        <f>IFERROR(RecAg!F11/qAg!F11,"")</f>
        <v>3073.4585050599517</v>
      </c>
      <c r="G11" s="113">
        <f>IFERROR(RecAg!G11/qAg!G11,"")</f>
        <v>2751.717322898573</v>
      </c>
      <c r="H11" s="113">
        <f>IFERROR(RecAg!H11/qAg!H11,"")</f>
        <v>3070.9635491320591</v>
      </c>
      <c r="I11" s="113">
        <f>IFERROR(RecAg!I11/qAg!I11,"")</f>
        <v>3674.1698327548906</v>
      </c>
      <c r="J11" s="113">
        <f>IFERROR(RecAg!J11/qAg!J11,"")</f>
        <v>3610.8041265898319</v>
      </c>
      <c r="K11" s="113">
        <f>IFERROR(RecAg!K11/qAg!K11,"")</f>
        <v>3754.4381564406453</v>
      </c>
      <c r="L11" s="113">
        <f>IFERROR(RecAg!L11/qAg!L11,"")</f>
        <v>4036.8875295642606</v>
      </c>
      <c r="M11" s="113">
        <f>IFERROR(RecAg!M11/qAg!M11,"")</f>
        <v>4158.6870689618427</v>
      </c>
      <c r="N11" s="113">
        <f>IFERROR(RecAg!N11/qAg!N11,"")</f>
        <v>4095.5587596697142</v>
      </c>
      <c r="O11" s="113">
        <f>IFERROR(RecAg!O11/qAg!O11,"")</f>
        <v>4010.4753685360151</v>
      </c>
      <c r="P11" s="113">
        <f>IFERROR(RecAg!P11/qAg!P11,"")</f>
        <v>3800.3916855892885</v>
      </c>
      <c r="Q11" s="113">
        <f>IFERROR(RecAg!Q11/qAg!Q11,"")</f>
        <v>3444.4854635362958</v>
      </c>
      <c r="R11" s="113">
        <f>IFERROR(RecAg!R11/qAg!R11,"")</f>
        <v>3267.9946757588718</v>
      </c>
      <c r="S11" s="113">
        <f>IFERROR(RecAg!S11/qAg!S11,"")</f>
        <v>3490.9207773583512</v>
      </c>
      <c r="T11" s="113">
        <f>IFERROR(RecAg!T11/qAg!T11,"")</f>
        <v>3544.7880298726827</v>
      </c>
      <c r="U11" s="113">
        <f>IFERROR(RecAg!U11/qAg!U11,"")</f>
        <v>3490.6865494295707</v>
      </c>
      <c r="V11" s="113">
        <f>IFERROR(RecAg!V11/qAg!V11,"")</f>
        <v>3802.1662293682139</v>
      </c>
    </row>
    <row r="12" spans="1:23" x14ac:dyDescent="0.25">
      <c r="A12" s="105" t="s">
        <v>61</v>
      </c>
      <c r="B12" s="113">
        <f>IFERROR(RecAg!B12/qAg!B12,"")</f>
        <v>2437.6746307334724</v>
      </c>
      <c r="C12" s="113">
        <f>IFERROR(RecAg!C12/qAg!C12,"")</f>
        <v>2077.0083567861839</v>
      </c>
      <c r="D12" s="113">
        <f>IFERROR(RecAg!D12/qAg!D12,"")</f>
        <v>2196.7782436036791</v>
      </c>
      <c r="E12" s="113">
        <f>IFERROR(RecAg!E12/qAg!E12,"")</f>
        <v>1945.2968806219524</v>
      </c>
      <c r="F12" s="113">
        <f>IFERROR(RecAg!F12/qAg!F12,"")</f>
        <v>1882.1484529846352</v>
      </c>
      <c r="G12" s="113">
        <f>IFERROR(RecAg!G12/qAg!G12,"")</f>
        <v>2523.0348404795886</v>
      </c>
      <c r="H12" s="113">
        <f>IFERROR(RecAg!H12/qAg!H12,"")</f>
        <v>2144.1280844261928</v>
      </c>
      <c r="I12" s="113">
        <f>IFERROR(RecAg!I12/qAg!I12,"")</f>
        <v>2415.3059835864397</v>
      </c>
      <c r="J12" s="113">
        <f>IFERROR(RecAg!J12/qAg!J12,"")</f>
        <v>1994.7065561412755</v>
      </c>
      <c r="K12" s="113">
        <f>IFERROR(RecAg!K12/qAg!K12,"")</f>
        <v>2638.2098501019932</v>
      </c>
      <c r="L12" s="113">
        <f>IFERROR(RecAg!L12/qAg!L12,"")</f>
        <v>2183.9818467453388</v>
      </c>
      <c r="M12" s="113">
        <f>IFERROR(RecAg!M12/qAg!M12,"")</f>
        <v>2519.2825131275604</v>
      </c>
      <c r="N12" s="113">
        <f>IFERROR(RecAg!N12/qAg!N12,"")</f>
        <v>2372.1907772187815</v>
      </c>
      <c r="O12" s="113" t="str">
        <f>IFERROR(RecAg!O12/qAg!O12,"")</f>
        <v/>
      </c>
      <c r="P12" s="113">
        <f>IFERROR(RecAg!P12/qAg!P12,"")</f>
        <v>3222.8220444753274</v>
      </c>
      <c r="Q12" s="113">
        <f>IFERROR(RecAg!Q12/qAg!Q12,"")</f>
        <v>3251.724706854593</v>
      </c>
      <c r="R12" s="113">
        <f>IFERROR(RecAg!R12/qAg!R12,"")</f>
        <v>3088.6842705585573</v>
      </c>
      <c r="S12" s="113">
        <f>IFERROR(RecAg!S12/qAg!S12,"")</f>
        <v>3504.2499068969732</v>
      </c>
      <c r="T12" s="113">
        <f>IFERROR(RecAg!T12/qAg!T12,"")</f>
        <v>3649.5618421993881</v>
      </c>
      <c r="U12" s="113">
        <f>IFERROR(RecAg!U12/qAg!U12,"")</f>
        <v>3460.1709729774161</v>
      </c>
      <c r="V12" s="113">
        <f>IFERROR(RecAg!V12/qAg!V12,"")</f>
        <v>4016.8008606937783</v>
      </c>
    </row>
    <row r="13" spans="1:23" x14ac:dyDescent="0.25">
      <c r="A13" s="105" t="s">
        <v>59</v>
      </c>
      <c r="B13" s="113">
        <f>IFERROR(RecAg!B13/qAg!B13,"")</f>
        <v>2894.6129712320885</v>
      </c>
      <c r="C13" s="113">
        <f>IFERROR(RecAg!C13/qAg!C13,"")</f>
        <v>2691.8034113441245</v>
      </c>
      <c r="D13" s="113">
        <f>IFERROR(RecAg!D13/qAg!D13,"")</f>
        <v>2619.2587175888652</v>
      </c>
      <c r="E13" s="113">
        <f>IFERROR(RecAg!E13/qAg!E13,"")</f>
        <v>2531.1466191034392</v>
      </c>
      <c r="F13" s="113">
        <f>IFERROR(RecAg!F13/qAg!F13,"")</f>
        <v>2406.7367218707641</v>
      </c>
      <c r="G13" s="113">
        <f>IFERROR(RecAg!G13/qAg!G13,"")</f>
        <v>2486.7733313708682</v>
      </c>
      <c r="H13" s="113">
        <f>IFERROR(RecAg!H13/qAg!H13,"")</f>
        <v>2745.6871179523318</v>
      </c>
      <c r="I13" s="113">
        <f>IFERROR(RecAg!I13/qAg!I13,"")</f>
        <v>2902.0716543995268</v>
      </c>
      <c r="J13" s="113">
        <f>IFERROR(RecAg!J13/qAg!J13,"")</f>
        <v>2988.9557977212785</v>
      </c>
      <c r="K13" s="113">
        <f>IFERROR(RecAg!K13/qAg!K13,"")</f>
        <v>3060.5720642995893</v>
      </c>
      <c r="L13" s="113">
        <f>IFERROR(RecAg!L13/qAg!L13,"")</f>
        <v>3582.4732218845597</v>
      </c>
      <c r="M13" s="113">
        <f>IFERROR(RecAg!M13/qAg!M13,"")</f>
        <v>3340.4196805134666</v>
      </c>
      <c r="N13" s="113">
        <f>IFERROR(RecAg!N13/qAg!N13,"")</f>
        <v>3161.150704975219</v>
      </c>
      <c r="O13" s="113">
        <f>IFERROR(RecAg!O13/qAg!O13,"")</f>
        <v>3361.3507935788712</v>
      </c>
      <c r="P13" s="113">
        <f>IFERROR(RecAg!P13/qAg!P13,"")</f>
        <v>3117.3311957939054</v>
      </c>
      <c r="Q13" s="113">
        <f>IFERROR(RecAg!Q13/qAg!Q13,"")</f>
        <v>2653.8712095635133</v>
      </c>
      <c r="R13" s="113">
        <f>IFERROR(RecAg!R13/qAg!R13,"")</f>
        <v>2759.0347059388823</v>
      </c>
      <c r="S13" s="113">
        <f>IFERROR(RecAg!S13/qAg!S13,"")</f>
        <v>2837.5244205128215</v>
      </c>
      <c r="T13" s="113">
        <f>IFERROR(RecAg!T13/qAg!T13,"")</f>
        <v>3171.4479108098712</v>
      </c>
      <c r="U13" s="113">
        <f>IFERROR(RecAg!U13/qAg!U13,"")</f>
        <v>3464.0824900225907</v>
      </c>
      <c r="V13" s="113">
        <f>IFERROR(RecAg!V13/qAg!V13,"")</f>
        <v>3319.3955060702724</v>
      </c>
    </row>
    <row r="14" spans="1:23" x14ac:dyDescent="0.25">
      <c r="A14" s="105" t="s">
        <v>67</v>
      </c>
      <c r="B14" s="113">
        <f>IFERROR(RecAg!B14/qAg!B14,"")</f>
        <v>5310.7411884384546</v>
      </c>
      <c r="C14" s="113">
        <f>IFERROR(RecAg!C14/qAg!C14,"")</f>
        <v>5556.1390096257355</v>
      </c>
      <c r="D14" s="113">
        <f>IFERROR(RecAg!D14/qAg!D14,"")</f>
        <v>4434.1964389789864</v>
      </c>
      <c r="E14" s="113">
        <f>IFERROR(RecAg!E14/qAg!E14,"")</f>
        <v>3597.9416781059399</v>
      </c>
      <c r="F14" s="113">
        <f>IFERROR(RecAg!F14/qAg!F14,"")</f>
        <v>4359.9090773149319</v>
      </c>
      <c r="G14" s="113">
        <f>IFERROR(RecAg!G14/qAg!G14,"")</f>
        <v>5110.9653169121193</v>
      </c>
      <c r="H14" s="113">
        <f>IFERROR(RecAg!H14/qAg!H14,"")</f>
        <v>4581.5666479309366</v>
      </c>
      <c r="I14" s="113">
        <f>IFERROR(RecAg!I14/qAg!I14,"")</f>
        <v>4951.1043697012537</v>
      </c>
      <c r="J14" s="113">
        <f>IFERROR(RecAg!J14/qAg!J14,"")</f>
        <v>6262.6472825380142</v>
      </c>
      <c r="K14" s="113">
        <f>IFERROR(RecAg!K14/qAg!K14,"")</f>
        <v>6443.4067686787421</v>
      </c>
      <c r="L14" s="113">
        <f>IFERROR(RecAg!L14/qAg!L14,"")</f>
        <v>6545.4538115468622</v>
      </c>
      <c r="M14" s="113">
        <f>IFERROR(RecAg!M14/qAg!M14,"")</f>
        <v>6193.4800273687915</v>
      </c>
      <c r="N14" s="113">
        <f>IFERROR(RecAg!N14/qAg!N14,"")</f>
        <v>5980.6383723349663</v>
      </c>
      <c r="O14" s="113">
        <f>IFERROR(RecAg!O14/qAg!O14,"")</f>
        <v>5620.037280370876</v>
      </c>
      <c r="P14" s="113">
        <f>IFERROR(RecAg!P14/qAg!P14,"")</f>
        <v>5713.1737674016895</v>
      </c>
      <c r="Q14" s="113">
        <f>IFERROR(RecAg!Q14/qAg!Q14,"")</f>
        <v>6020.6063557251273</v>
      </c>
      <c r="R14" s="113">
        <f>IFERROR(RecAg!R14/qAg!R14,"")</f>
        <v>4947.2681215377133</v>
      </c>
      <c r="S14" s="113">
        <f>IFERROR(RecAg!S14/qAg!S14,"")</f>
        <v>4684.6075572510654</v>
      </c>
      <c r="T14" s="113">
        <f>IFERROR(RecAg!T14/qAg!T14,"")</f>
        <v>4600.6447532370084</v>
      </c>
      <c r="U14" s="113">
        <f>IFERROR(RecAg!U14/qAg!U14,"")</f>
        <v>5055.3105541730347</v>
      </c>
      <c r="V14" s="113">
        <f>IFERROR(RecAg!V14/qAg!V14,"")</f>
        <v>4871.8509826122599</v>
      </c>
    </row>
    <row r="15" spans="1:23" x14ac:dyDescent="0.25">
      <c r="A15" s="105" t="s">
        <v>66</v>
      </c>
      <c r="B15" s="113">
        <f>IFERROR(RecAg!B15/qAg!B15,"")</f>
        <v>2914.9478385569819</v>
      </c>
      <c r="C15" s="113">
        <f>IFERROR(RecAg!C15/qAg!C15,"")</f>
        <v>2956.271042146052</v>
      </c>
      <c r="D15" s="113">
        <f>IFERROR(RecAg!D15/qAg!D15,"")</f>
        <v>2753.1791456762039</v>
      </c>
      <c r="E15" s="113">
        <f>IFERROR(RecAg!E15/qAg!E15,"")</f>
        <v>2813.8509008319147</v>
      </c>
      <c r="F15" s="113">
        <f>IFERROR(RecAg!F15/qAg!F15,"")</f>
        <v>2837.531184584559</v>
      </c>
      <c r="G15" s="113">
        <f>IFERROR(RecAg!G15/qAg!G15,"")</f>
        <v>2958.1097687312545</v>
      </c>
      <c r="H15" s="113">
        <f>IFERROR(RecAg!H15/qAg!H15,"")</f>
        <v>2939.7950749530419</v>
      </c>
      <c r="I15" s="113">
        <f>IFERROR(RecAg!I15/qAg!I15,"")</f>
        <v>2838.7143426943244</v>
      </c>
      <c r="J15" s="113">
        <f>IFERROR(RecAg!J15/qAg!J15,"")</f>
        <v>3331.2228196079614</v>
      </c>
      <c r="K15" s="113">
        <f>IFERROR(RecAg!K15/qAg!K15,"")</f>
        <v>3876.5109863132093</v>
      </c>
      <c r="L15" s="113">
        <f>IFERROR(RecAg!L15/qAg!L15,"")</f>
        <v>4005.2793632034995</v>
      </c>
      <c r="M15" s="113">
        <f>IFERROR(RecAg!M15/qAg!M15,"")</f>
        <v>4120.9702322204848</v>
      </c>
      <c r="N15" s="113">
        <f>IFERROR(RecAg!N15/qAg!N15,"")</f>
        <v>3833.941952063738</v>
      </c>
      <c r="O15" s="113">
        <f>IFERROR(RecAg!O15/qAg!O15,"")</f>
        <v>3997.3157603535506</v>
      </c>
      <c r="P15" s="113">
        <f>IFERROR(RecAg!P15/qAg!P15,"")</f>
        <v>3789.0140297223229</v>
      </c>
      <c r="Q15" s="113">
        <f>IFERROR(RecAg!Q15/qAg!Q15,"")</f>
        <v>4001.3195340790094</v>
      </c>
      <c r="R15" s="113">
        <f>IFERROR(RecAg!R15/qAg!R15,"")</f>
        <v>4255.3764722353708</v>
      </c>
      <c r="S15" s="113">
        <f>IFERROR(RecAg!S15/qAg!S15,"")</f>
        <v>4192.0274939563033</v>
      </c>
      <c r="T15" s="113">
        <f>IFERROR(RecAg!T15/qAg!T15,"")</f>
        <v>4644.3031254685829</v>
      </c>
      <c r="U15" s="113">
        <f>IFERROR(RecAg!U15/qAg!U15,"")</f>
        <v>4541.7281743142585</v>
      </c>
      <c r="V15" s="113">
        <f>IFERROR(RecAg!V15/qAg!V15,"")</f>
        <v>4581.5437475880426</v>
      </c>
    </row>
    <row r="16" spans="1:23" x14ac:dyDescent="0.25">
      <c r="A16" s="105" t="s">
        <v>63</v>
      </c>
      <c r="B16" s="113" t="str">
        <f>IFERROR(RecAg!B16/qAg!B16,"")</f>
        <v/>
      </c>
      <c r="C16" s="113" t="str">
        <f>IFERROR(RecAg!C16/qAg!C16,"")</f>
        <v/>
      </c>
      <c r="D16" s="113">
        <f>IFERROR(RecAg!D16/qAg!D16,"")</f>
        <v>2864.1521002832137</v>
      </c>
      <c r="E16" s="113">
        <f>IFERROR(RecAg!E16/qAg!E16,"")</f>
        <v>2556.1261660815444</v>
      </c>
      <c r="F16" s="113">
        <f>IFERROR(RecAg!F16/qAg!F16,"")</f>
        <v>2266.139643454248</v>
      </c>
      <c r="G16" s="113">
        <f>IFERROR(RecAg!G16/qAg!G16,"")</f>
        <v>2410.8725048454835</v>
      </c>
      <c r="H16" s="113">
        <f>IFERROR(RecAg!H16/qAg!H16,"")</f>
        <v>2368.161372547328</v>
      </c>
      <c r="I16" s="113">
        <f>IFERROR(RecAg!I16/qAg!I16,"")</f>
        <v>2340.5220441408323</v>
      </c>
      <c r="J16" s="113">
        <f>IFERROR(RecAg!J16/qAg!J16,"")</f>
        <v>2916.7041815110683</v>
      </c>
      <c r="K16" s="113">
        <f>IFERROR(RecAg!K16/qAg!K16,"")</f>
        <v>2878.3706111301831</v>
      </c>
      <c r="L16" s="113">
        <f>IFERROR(RecAg!L16/qAg!L16,"")</f>
        <v>3101.4591104186675</v>
      </c>
      <c r="M16" s="113">
        <f>IFERROR(RecAg!M16/qAg!M16,"")</f>
        <v>2936.0222493053884</v>
      </c>
      <c r="N16" s="113">
        <f>IFERROR(RecAg!N16/qAg!N16,"")</f>
        <v>2757.0344182876092</v>
      </c>
      <c r="O16" s="113">
        <f>IFERROR(RecAg!O16/qAg!O16,"")</f>
        <v>2633.4969657795227</v>
      </c>
      <c r="P16" s="113">
        <f>IFERROR(RecAg!P16/qAg!P16,"")</f>
        <v>3010.0124464632045</v>
      </c>
      <c r="Q16" s="113">
        <f>IFERROR(RecAg!Q16/qAg!Q16,"")</f>
        <v>2699.0003094329813</v>
      </c>
      <c r="R16" s="113">
        <f>IFERROR(RecAg!R16/qAg!R16,"")</f>
        <v>2605.8825338579668</v>
      </c>
      <c r="S16" s="113">
        <f>IFERROR(RecAg!S16/qAg!S16,"")</f>
        <v>2603.0502863942261</v>
      </c>
      <c r="T16" s="113" t="str">
        <f>IFERROR(RecAg!T16/qAg!T16,"")</f>
        <v/>
      </c>
      <c r="U16" s="113" t="str">
        <f>IFERROR(RecAg!U16/qAg!U16,"")</f>
        <v/>
      </c>
      <c r="V16" s="113" t="str">
        <f>IFERROR(RecAg!V16/qAg!V16,"")</f>
        <v/>
      </c>
    </row>
    <row r="17" spans="1:22" x14ac:dyDescent="0.25">
      <c r="A17" s="105" t="s">
        <v>40</v>
      </c>
      <c r="B17" s="113">
        <f>IFERROR(RecAg!B17/qAg!B17,"")</f>
        <v>3140.9254222163941</v>
      </c>
      <c r="C17" s="113">
        <f>IFERROR(RecAg!C17/qAg!C17,"")</f>
        <v>3276.5805223667389</v>
      </c>
      <c r="D17" s="113">
        <f>IFERROR(RecAg!D17/qAg!D17,"")</f>
        <v>3269.9429287582393</v>
      </c>
      <c r="E17" s="113">
        <f>IFERROR(RecAg!E17/qAg!E17,"")</f>
        <v>3346.1093784249028</v>
      </c>
      <c r="F17" s="113">
        <f>IFERROR(RecAg!F17/qAg!F17,"")</f>
        <v>3438.7044418986961</v>
      </c>
      <c r="G17" s="113">
        <f>IFERROR(RecAg!G17/qAg!G17,"")</f>
        <v>3813.7671361097423</v>
      </c>
      <c r="H17" s="113">
        <f>IFERROR(RecAg!H17/qAg!H17,"")</f>
        <v>4427.4358550426141</v>
      </c>
      <c r="I17" s="113">
        <f>IFERROR(RecAg!I17/qAg!I17,"")</f>
        <v>4763.44504540047</v>
      </c>
      <c r="J17" s="113">
        <f>IFERROR(RecAg!J17/qAg!J17,"")</f>
        <v>4849.2348207922678</v>
      </c>
      <c r="K17" s="113">
        <f>IFERROR(RecAg!K17/qAg!K17,"")</f>
        <v>4733.8545260599249</v>
      </c>
      <c r="L17" s="113">
        <f>IFERROR(RecAg!L17/qAg!L17,"")</f>
        <v>4671.8240069904068</v>
      </c>
      <c r="M17" s="113">
        <f>IFERROR(RecAg!M17/qAg!M17,"")</f>
        <v>4715.2367185746198</v>
      </c>
      <c r="N17" s="113">
        <f>IFERROR(RecAg!N17/qAg!N17,"")</f>
        <v>4759.3027418261527</v>
      </c>
      <c r="O17" s="113">
        <f>IFERROR(RecAg!O17/qAg!O17,"")</f>
        <v>5146.3728400074306</v>
      </c>
      <c r="P17" s="113">
        <f>IFERROR(RecAg!P17/qAg!P17,"")</f>
        <v>5272.8622647440652</v>
      </c>
      <c r="Q17" s="113">
        <f>IFERROR(RecAg!Q17/qAg!Q17,"")</f>
        <v>5260.0933410232446</v>
      </c>
      <c r="R17" s="113">
        <f>IFERROR(RecAg!R17/qAg!R17,"")</f>
        <v>5209.5017696129462</v>
      </c>
      <c r="S17" s="113">
        <f>IFERROR(RecAg!S17/qAg!S17,"")</f>
        <v>5280.9470067747707</v>
      </c>
      <c r="T17" s="113">
        <f>IFERROR(RecAg!T17/qAg!T17,"")</f>
        <v>5119.8301541845549</v>
      </c>
      <c r="U17" s="113">
        <f>IFERROR(RecAg!U17/qAg!U17,"")</f>
        <v>4963.210836355418</v>
      </c>
      <c r="V17" s="113">
        <f>IFERROR(RecAg!V17/qAg!V17,"")</f>
        <v>5071.4505818879343</v>
      </c>
    </row>
    <row r="18" spans="1:22" x14ac:dyDescent="0.25">
      <c r="A18" s="105" t="s">
        <v>62</v>
      </c>
      <c r="B18" s="113">
        <f>IFERROR(RecAg!B18/qAg!B18,"")</f>
        <v>2083.9160197271635</v>
      </c>
      <c r="C18" s="113">
        <f>IFERROR(RecAg!C18/qAg!C18,"")</f>
        <v>1941.3824050104301</v>
      </c>
      <c r="D18" s="113">
        <f>IFERROR(RecAg!D18/qAg!D18,"")</f>
        <v>2192.5682042363751</v>
      </c>
      <c r="E18" s="113">
        <f>IFERROR(RecAg!E18/qAg!E18,"")</f>
        <v>2156.2544252744838</v>
      </c>
      <c r="F18" s="113">
        <f>IFERROR(RecAg!F18/qAg!F18,"")</f>
        <v>2275.3095808062731</v>
      </c>
      <c r="G18" s="113">
        <f>IFERROR(RecAg!G18/qAg!G18,"")</f>
        <v>2460.8511775447369</v>
      </c>
      <c r="H18" s="113">
        <f>IFERROR(RecAg!H18/qAg!H18,"")</f>
        <v>2592.2971104345174</v>
      </c>
      <c r="I18" s="113">
        <f>IFERROR(RecAg!I18/qAg!I18,"")</f>
        <v>2726.592649681922</v>
      </c>
      <c r="J18" s="113">
        <f>IFERROR(RecAg!J18/qAg!J18,"")</f>
        <v>2691.2837530174693</v>
      </c>
      <c r="K18" s="113">
        <f>IFERROR(RecAg!K18/qAg!K18,"")</f>
        <v>2765.2189061983281</v>
      </c>
      <c r="L18" s="113">
        <f>IFERROR(RecAg!L18/qAg!L18,"")</f>
        <v>2821.8590870882676</v>
      </c>
      <c r="M18" s="113">
        <f>IFERROR(RecAg!M18/qAg!M18,"")</f>
        <v>2883.8370293286184</v>
      </c>
      <c r="N18" s="113">
        <f>IFERROR(RecAg!N18/qAg!N18,"")</f>
        <v>2919.5224949094622</v>
      </c>
      <c r="O18" s="113">
        <f>IFERROR(RecAg!O18/qAg!O18,"")</f>
        <v>2995.8563849833181</v>
      </c>
      <c r="P18" s="113">
        <f>IFERROR(RecAg!P18/qAg!P18,"")</f>
        <v>3079.0507240048209</v>
      </c>
      <c r="Q18" s="113">
        <f>IFERROR(RecAg!Q18/qAg!Q18,"")</f>
        <v>2995.837757607384</v>
      </c>
      <c r="R18" s="113">
        <f>IFERROR(RecAg!R18/qAg!R18,"")</f>
        <v>2775.96031449152</v>
      </c>
      <c r="S18" s="113">
        <f>IFERROR(RecAg!S18/qAg!S18,"")</f>
        <v>3074.2646655749068</v>
      </c>
      <c r="T18" s="113">
        <f>IFERROR(RecAg!T18/qAg!T18,"")</f>
        <v>3277.3197645814303</v>
      </c>
      <c r="U18" s="113">
        <f>IFERROR(RecAg!U18/qAg!U18,"")</f>
        <v>3609.9484021005842</v>
      </c>
      <c r="V18" s="113">
        <f>IFERROR(RecAg!V18/qAg!V18,"")</f>
        <v>3916.3777842506124</v>
      </c>
    </row>
    <row r="19" spans="1:22" x14ac:dyDescent="0.25">
      <c r="A19" s="105" t="s">
        <v>45</v>
      </c>
      <c r="B19" s="113">
        <f>IFERROR(RecAg!B19/qAg!B19,"")</f>
        <v>2451.7957053174905</v>
      </c>
      <c r="C19" s="113">
        <f>IFERROR(RecAg!C19/qAg!C19,"")</f>
        <v>2611.7364417517174</v>
      </c>
      <c r="D19" s="113">
        <f>IFERROR(RecAg!D19/qAg!D19,"")</f>
        <v>3349.4360421051852</v>
      </c>
      <c r="E19" s="113">
        <f>IFERROR(RecAg!E19/qAg!E19,"")</f>
        <v>2988.4949370745767</v>
      </c>
      <c r="F19" s="113">
        <f>IFERROR(RecAg!F19/qAg!F19,"")</f>
        <v>3059.1764884059157</v>
      </c>
      <c r="G19" s="113">
        <f>IFERROR(RecAg!G19/qAg!G19,"")</f>
        <v>3221.2660471254767</v>
      </c>
      <c r="H19" s="113">
        <f>IFERROR(RecAg!H19/qAg!H19,"")</f>
        <v>3475.0216851330078</v>
      </c>
      <c r="I19" s="113">
        <f>IFERROR(RecAg!I19/qAg!I19,"")</f>
        <v>3656.8363290556044</v>
      </c>
      <c r="J19" s="113">
        <f>IFERROR(RecAg!J19/qAg!J19,"")</f>
        <v>3604.3337003562715</v>
      </c>
      <c r="K19" s="113">
        <f>IFERROR(RecAg!K19/qAg!K19,"")</f>
        <v>3732.0023474158265</v>
      </c>
      <c r="L19" s="113">
        <f>IFERROR(RecAg!L19/qAg!L19,"")</f>
        <v>3692.3766362064248</v>
      </c>
      <c r="M19" s="113">
        <f>IFERROR(RecAg!M19/qAg!M19,"")</f>
        <v>3693.9137734512947</v>
      </c>
      <c r="N19" s="113">
        <f>IFERROR(RecAg!N19/qAg!N19,"")</f>
        <v>3628.2503774850352</v>
      </c>
      <c r="O19" s="113">
        <f>IFERROR(RecAg!O19/qAg!O19,"")</f>
        <v>3779.2624805023233</v>
      </c>
      <c r="P19" s="113">
        <f>IFERROR(RecAg!P19/qAg!P19,"")</f>
        <v>3822.5739816267383</v>
      </c>
      <c r="Q19" s="113">
        <f>IFERROR(RecAg!Q19/qAg!Q19,"")</f>
        <v>3852.5399904996193</v>
      </c>
      <c r="R19" s="113">
        <f>IFERROR(RecAg!R19/qAg!R19,"")</f>
        <v>3690.8028342946855</v>
      </c>
      <c r="S19" s="113">
        <f>IFERROR(RecAg!S19/qAg!S19,"")</f>
        <v>4181.7174483447488</v>
      </c>
      <c r="T19" s="113">
        <f>IFERROR(RecAg!T19/qAg!T19,"")</f>
        <v>4411.3671677289094</v>
      </c>
      <c r="U19" s="113">
        <f>IFERROR(RecAg!U19/qAg!U19,"")</f>
        <v>4252.4144128032585</v>
      </c>
      <c r="V19" s="113">
        <f>IFERROR(RecAg!V19/qAg!V19,"")</f>
        <v>4272.9007139497335</v>
      </c>
    </row>
    <row r="20" spans="1:22" x14ac:dyDescent="0.25">
      <c r="A20" s="105" t="s">
        <v>52</v>
      </c>
      <c r="B20" s="113">
        <f>IFERROR(RecAg!B20/qAg!B20,"")</f>
        <v>3681.7613539840245</v>
      </c>
      <c r="C20" s="113">
        <f>IFERROR(RecAg!C20/qAg!C20,"")</f>
        <v>3601.5633132689404</v>
      </c>
      <c r="D20" s="113">
        <f>IFERROR(RecAg!D20/qAg!D20,"")</f>
        <v>3577.389268319173</v>
      </c>
      <c r="E20" s="113">
        <f>IFERROR(RecAg!E20/qAg!E20,"")</f>
        <v>3746.5857861673412</v>
      </c>
      <c r="F20" s="113">
        <f>IFERROR(RecAg!F20/qAg!F20,"")</f>
        <v>3807.705572409458</v>
      </c>
      <c r="G20" s="113">
        <f>IFERROR(RecAg!G20/qAg!G20,"")</f>
        <v>4096.1629287774322</v>
      </c>
      <c r="H20" s="113">
        <f>IFERROR(RecAg!H20/qAg!H20,"")</f>
        <v>3985.7390938269195</v>
      </c>
      <c r="I20" s="113">
        <f>IFERROR(RecAg!I20/qAg!I20,"")</f>
        <v>3984.2829897950542</v>
      </c>
      <c r="J20" s="113">
        <f>IFERROR(RecAg!J20/qAg!J20,"")</f>
        <v>4444.0552353064222</v>
      </c>
      <c r="K20" s="113">
        <f>IFERROR(RecAg!K20/qAg!K20,"")</f>
        <v>4688.5200586328674</v>
      </c>
      <c r="L20" s="113">
        <f>IFERROR(RecAg!L20/qAg!L20,"")</f>
        <v>4726.8821169868115</v>
      </c>
      <c r="M20" s="113">
        <f>IFERROR(RecAg!M20/qAg!M20,"")</f>
        <v>4564.4418092548794</v>
      </c>
      <c r="N20" s="113">
        <f>IFERROR(RecAg!N20/qAg!N20,"")</f>
        <v>4527.9998851109058</v>
      </c>
      <c r="O20" s="113" t="str">
        <f>IFERROR(RecAg!O20/qAg!O20,"")</f>
        <v/>
      </c>
      <c r="P20" s="113">
        <f>IFERROR(RecAg!P20/qAg!P20,"")</f>
        <v>5047.3332346270035</v>
      </c>
      <c r="Q20" s="113">
        <f>IFERROR(RecAg!Q20/qAg!Q20,"")</f>
        <v>3881.2831134963822</v>
      </c>
      <c r="R20" s="113">
        <f>IFERROR(RecAg!R20/qAg!R20,"")</f>
        <v>4388.2306217115865</v>
      </c>
      <c r="S20" s="113">
        <f>IFERROR(RecAg!S20/qAg!S20,"")</f>
        <v>5859.445866207041</v>
      </c>
      <c r="T20" s="113">
        <f>IFERROR(RecAg!T20/qAg!T20,"")</f>
        <v>5629.0913062734362</v>
      </c>
      <c r="U20" s="113">
        <f>IFERROR(RecAg!U20/qAg!U20,"")</f>
        <v>6054.1248683775966</v>
      </c>
      <c r="V20" s="113">
        <f>IFERROR(RecAg!V20/qAg!V20,"")</f>
        <v>0</v>
      </c>
    </row>
    <row r="21" spans="1:22" x14ac:dyDescent="0.25">
      <c r="A21" s="105" t="s">
        <v>54</v>
      </c>
      <c r="B21" s="113">
        <f>IFERROR(RecAg!B21/qAg!B21,"")</f>
        <v>4157.150040902482</v>
      </c>
      <c r="C21" s="113">
        <f>IFERROR(RecAg!C21/qAg!C21,"")</f>
        <v>4151.4316408688637</v>
      </c>
      <c r="D21" s="113">
        <f>IFERROR(RecAg!D21/qAg!D21,"")</f>
        <v>4121.5914807216641</v>
      </c>
      <c r="E21" s="113">
        <f>IFERROR(RecAg!E21/qAg!E21,"")</f>
        <v>4022.9072457338561</v>
      </c>
      <c r="F21" s="113">
        <f>IFERROR(RecAg!F21/qAg!F21,"")</f>
        <v>3908.6374409989526</v>
      </c>
      <c r="G21" s="113">
        <f>IFERROR(RecAg!G21/qAg!G21,"")</f>
        <v>4045.389314447832</v>
      </c>
      <c r="H21" s="113">
        <f>IFERROR(RecAg!H21/qAg!H21,"")</f>
        <v>4466.9148529950871</v>
      </c>
      <c r="I21" s="113">
        <f>IFERROR(RecAg!I21/qAg!I21,"")</f>
        <v>4919.6110694606723</v>
      </c>
      <c r="J21" s="113">
        <f>IFERROR(RecAg!J21/qAg!J21,"")</f>
        <v>4616.9645868235948</v>
      </c>
      <c r="K21" s="113">
        <f>IFERROR(RecAg!K21/qAg!K21,"")</f>
        <v>4794.8189942599311</v>
      </c>
      <c r="L21" s="113">
        <f>IFERROR(RecAg!L21/qAg!L21,"")</f>
        <v>4923.7177894019433</v>
      </c>
      <c r="M21" s="113">
        <f>IFERROR(RecAg!M21/qAg!M21,"")</f>
        <v>4538.4599747423654</v>
      </c>
      <c r="N21" s="113">
        <f>IFERROR(RecAg!N21/qAg!N21,"")</f>
        <v>4673.9152586309547</v>
      </c>
      <c r="O21" s="113">
        <f>IFERROR(RecAg!O21/qAg!O21,"")</f>
        <v>4728.8413848997789</v>
      </c>
      <c r="P21" s="113">
        <f>IFERROR(RecAg!P21/qAg!P21,"")</f>
        <v>4661.2982369415495</v>
      </c>
      <c r="Q21" s="113">
        <f>IFERROR(RecAg!Q21/qAg!Q21,"")</f>
        <v>4740.31341596312</v>
      </c>
      <c r="R21" s="113">
        <f>IFERROR(RecAg!R21/qAg!R21,"")</f>
        <v>4535.3177180197945</v>
      </c>
      <c r="S21" s="113">
        <f>IFERROR(RecAg!S21/qAg!S21,"")</f>
        <v>4750.1094568451208</v>
      </c>
      <c r="T21" s="113">
        <f>IFERROR(RecAg!T21/qAg!T21,"")</f>
        <v>4950.2604252472629</v>
      </c>
      <c r="U21" s="113">
        <f>IFERROR(RecAg!U21/qAg!U21,"")</f>
        <v>5025.2801987239745</v>
      </c>
      <c r="V21" s="113">
        <f>IFERROR(RecAg!V21/qAg!V21,"")</f>
        <v>6643.3638594531922</v>
      </c>
    </row>
    <row r="22" spans="1:22" x14ac:dyDescent="0.25">
      <c r="A22" s="105" t="s">
        <v>35</v>
      </c>
      <c r="B22" s="113">
        <f>IFERROR(RecAg!B22/qAg!B22,"")</f>
        <v>3130.9482058045355</v>
      </c>
      <c r="C22" s="113">
        <f>IFERROR(RecAg!C22/qAg!C22,"")</f>
        <v>3246.8939109024782</v>
      </c>
      <c r="D22" s="113">
        <f>IFERROR(RecAg!D22/qAg!D22,"")</f>
        <v>3070.2179966361646</v>
      </c>
      <c r="E22" s="113">
        <f>IFERROR(RecAg!E22/qAg!E22,"")</f>
        <v>3008.0667167988067</v>
      </c>
      <c r="F22" s="113">
        <f>IFERROR(RecAg!F22/qAg!F22,"")</f>
        <v>3339.9349834500176</v>
      </c>
      <c r="G22" s="113">
        <f>IFERROR(RecAg!G22/qAg!G22,"")</f>
        <v>3216.4703436397485</v>
      </c>
      <c r="H22" s="113">
        <f>IFERROR(RecAg!H22/qAg!H22,"")</f>
        <v>4128.3255626600894</v>
      </c>
      <c r="I22" s="113">
        <f>IFERROR(RecAg!I22/qAg!I22,"")</f>
        <v>4115.2031747161527</v>
      </c>
      <c r="J22" s="113">
        <f>IFERROR(RecAg!J22/qAg!J22,"")</f>
        <v>4485.4990482802405</v>
      </c>
      <c r="K22" s="113">
        <f>IFERROR(RecAg!K22/qAg!K22,"")</f>
        <v>4042.7786108327741</v>
      </c>
      <c r="L22" s="113">
        <f>IFERROR(RecAg!L22/qAg!L22,"")</f>
        <v>4378.6138039736697</v>
      </c>
      <c r="M22" s="113">
        <f>IFERROR(RecAg!M22/qAg!M22,"")</f>
        <v>4429.5193350229738</v>
      </c>
      <c r="N22" s="113">
        <f>IFERROR(RecAg!N22/qAg!N22,"")</f>
        <v>4010.7420356517564</v>
      </c>
      <c r="O22" s="113">
        <f>IFERROR(RecAg!O22/qAg!O22,"")</f>
        <v>4193.4436159772858</v>
      </c>
      <c r="P22" s="113">
        <f>IFERROR(RecAg!P22/qAg!P22,"")</f>
        <v>4104.0756741599425</v>
      </c>
      <c r="Q22" s="113">
        <f>IFERROR(RecAg!Q22/qAg!Q22,"")</f>
        <v>4474.3110619883573</v>
      </c>
      <c r="R22" s="113">
        <f>IFERROR(RecAg!R22/qAg!R22,"")</f>
        <v>3933.1463751547649</v>
      </c>
      <c r="S22" s="113">
        <f>IFERROR(RecAg!S22/qAg!S22,"")</f>
        <v>3977.7591928487877</v>
      </c>
      <c r="T22" s="113">
        <f>IFERROR(RecAg!T22/qAg!T22,"")</f>
        <v>4247.144579209632</v>
      </c>
      <c r="U22" s="113">
        <f>IFERROR(RecAg!U22/qAg!U22,"")</f>
        <v>4067.1509220020853</v>
      </c>
      <c r="V22" s="113">
        <f>IFERROR(RecAg!V22/qAg!V22,"")</f>
        <v>5742.5927875447251</v>
      </c>
    </row>
    <row r="23" spans="1:22" x14ac:dyDescent="0.25">
      <c r="A23" s="105" t="s">
        <v>42</v>
      </c>
      <c r="B23" s="113">
        <f>IFERROR(RecAg!B23/qAg!B23,"")</f>
        <v>2745.9215760830111</v>
      </c>
      <c r="C23" s="113">
        <f>IFERROR(RecAg!C23/qAg!C23,"")</f>
        <v>2951.4327921693198</v>
      </c>
      <c r="D23" s="113">
        <f>IFERROR(RecAg!D23/qAg!D23,"")</f>
        <v>2963.9364962642203</v>
      </c>
      <c r="E23" s="113">
        <f>IFERROR(RecAg!E23/qAg!E23,"")</f>
        <v>3014.0728915041168</v>
      </c>
      <c r="F23" s="113">
        <f>IFERROR(RecAg!F23/qAg!F23,"")</f>
        <v>3181.5316134583104</v>
      </c>
      <c r="G23" s="113">
        <f>IFERROR(RecAg!G23/qAg!G23,"")</f>
        <v>3434.1485695633864</v>
      </c>
      <c r="H23" s="113">
        <f>IFERROR(RecAg!H23/qAg!H23,"")</f>
        <v>3297.9464720522546</v>
      </c>
      <c r="I23" s="113">
        <f>IFERROR(RecAg!I23/qAg!I23,"")</f>
        <v>3370.5429168097294</v>
      </c>
      <c r="J23" s="113">
        <f>IFERROR(RecAg!J23/qAg!J23,"")</f>
        <v>3388.5058287682778</v>
      </c>
      <c r="K23" s="113">
        <f>IFERROR(RecAg!K23/qAg!K23,"")</f>
        <v>3380.1444744219343</v>
      </c>
      <c r="L23" s="113">
        <f>IFERROR(RecAg!L23/qAg!L23,"")</f>
        <v>3370.1644970214406</v>
      </c>
      <c r="M23" s="113">
        <f>IFERROR(RecAg!M23/qAg!M23,"")</f>
        <v>3302.9000437704462</v>
      </c>
      <c r="N23" s="113">
        <f>IFERROR(RecAg!N23/qAg!N23,"")</f>
        <v>3319.7409919864313</v>
      </c>
      <c r="O23" s="113">
        <f>IFERROR(RecAg!O23/qAg!O23,"")</f>
        <v>3414.1825716889907</v>
      </c>
      <c r="P23" s="113">
        <f>IFERROR(RecAg!P23/qAg!P23,"")</f>
        <v>3481.215388549097</v>
      </c>
      <c r="Q23" s="113">
        <f>IFERROR(RecAg!Q23/qAg!Q23,"")</f>
        <v>3586.0718119431181</v>
      </c>
      <c r="R23" s="113">
        <f>IFERROR(RecAg!R23/qAg!R23,"")</f>
        <v>3403.6087043870948</v>
      </c>
      <c r="S23" s="113">
        <f>IFERROR(RecAg!S23/qAg!S23,"")</f>
        <v>3506.5905685117914</v>
      </c>
      <c r="T23" s="113">
        <f>IFERROR(RecAg!T23/qAg!T23,"")</f>
        <v>3631.6494629030444</v>
      </c>
      <c r="U23" s="113">
        <f>IFERROR(RecAg!U23/qAg!U23,"")</f>
        <v>3670.6650236160554</v>
      </c>
      <c r="V23" s="113">
        <f>IFERROR(RecAg!V23/qAg!V23,"")</f>
        <v>3763.0873343393218</v>
      </c>
    </row>
    <row r="24" spans="1:22" x14ac:dyDescent="0.25">
      <c r="A24" s="105" t="s">
        <v>57</v>
      </c>
      <c r="B24" s="113">
        <f>IFERROR(RecAg!B24/qAg!B24,"")</f>
        <v>2646.636606377217</v>
      </c>
      <c r="C24" s="113">
        <f>IFERROR(RecAg!C24/qAg!C24,"")</f>
        <v>2461.2399175172891</v>
      </c>
      <c r="D24" s="113">
        <f>IFERROR(RecAg!D24/qAg!D24,"")</f>
        <v>2612.8821050810438</v>
      </c>
      <c r="E24" s="113">
        <f>IFERROR(RecAg!E24/qAg!E24,"")</f>
        <v>2653.0287708421824</v>
      </c>
      <c r="F24" s="113">
        <f>IFERROR(RecAg!F24/qAg!F24,"")</f>
        <v>2845.9524232730823</v>
      </c>
      <c r="G24" s="113">
        <f>IFERROR(RecAg!G24/qAg!G24,"")</f>
        <v>3338.8023353771127</v>
      </c>
      <c r="H24" s="113">
        <f>IFERROR(RecAg!H24/qAg!H24,"")</f>
        <v>3453.2457792377932</v>
      </c>
      <c r="I24" s="113">
        <f>IFERROR(RecAg!I24/qAg!I24,"")</f>
        <v>3752.9390777301314</v>
      </c>
      <c r="J24" s="113">
        <f>IFERROR(RecAg!J24/qAg!J24,"")</f>
        <v>3991.4383706195845</v>
      </c>
      <c r="K24" s="113">
        <f>IFERROR(RecAg!K24/qAg!K24,"")</f>
        <v>3583.0410806091545</v>
      </c>
      <c r="L24" s="113">
        <f>IFERROR(RecAg!L24/qAg!L24,"")</f>
        <v>3889.358208965808</v>
      </c>
      <c r="M24" s="113">
        <f>IFERROR(RecAg!M24/qAg!M24,"")</f>
        <v>3807.9697937415322</v>
      </c>
      <c r="N24" s="113">
        <f>IFERROR(RecAg!N24/qAg!N24,"")</f>
        <v>3695.7716195278945</v>
      </c>
      <c r="O24" s="113">
        <f>IFERROR(RecAg!O24/qAg!O24,"")</f>
        <v>3880.1136523727309</v>
      </c>
      <c r="P24" s="113">
        <f>IFERROR(RecAg!P24/qAg!P24,"")</f>
        <v>3792.1471706761045</v>
      </c>
      <c r="Q24" s="113">
        <f>IFERROR(RecAg!Q24/qAg!Q24,"")</f>
        <v>3758.5767562926626</v>
      </c>
      <c r="R24" s="113">
        <f>IFERROR(RecAg!R24/qAg!R24,"")</f>
        <v>3726.5525975365149</v>
      </c>
      <c r="S24" s="113">
        <f>IFERROR(RecAg!S24/qAg!S24,"")</f>
        <v>3931.7366311890069</v>
      </c>
      <c r="T24" s="113">
        <f>IFERROR(RecAg!T24/qAg!T24,"")</f>
        <v>3782.502014056397</v>
      </c>
      <c r="U24" s="113">
        <f>IFERROR(RecAg!U24/qAg!U24,"")</f>
        <v>3969.0531732584282</v>
      </c>
      <c r="V24" s="113">
        <f>IFERROR(RecAg!V24/qAg!V24,"")</f>
        <v>3836.3719165320827</v>
      </c>
    </row>
    <row r="25" spans="1:22" x14ac:dyDescent="0.25">
      <c r="A25" s="105" t="s">
        <v>64</v>
      </c>
      <c r="B25" s="113" t="str">
        <f>IFERROR(RecAg!B25/qAg!B25,"")</f>
        <v/>
      </c>
      <c r="C25" s="113" t="str">
        <f>IFERROR(RecAg!C25/qAg!C25,"")</f>
        <v/>
      </c>
      <c r="D25" s="113" t="str">
        <f>IFERROR(RecAg!D25/qAg!D25,"")</f>
        <v/>
      </c>
      <c r="E25" s="113" t="str">
        <f>IFERROR(RecAg!E25/qAg!E25,"")</f>
        <v/>
      </c>
      <c r="F25" s="113" t="str">
        <f>IFERROR(RecAg!F25/qAg!F25,"")</f>
        <v/>
      </c>
      <c r="G25" s="113" t="str">
        <f>IFERROR(RecAg!G25/qAg!G25,"")</f>
        <v/>
      </c>
      <c r="H25" s="113" t="str">
        <f>IFERROR(RecAg!H25/qAg!H25,"")</f>
        <v/>
      </c>
      <c r="I25" s="113" t="str">
        <f>IFERROR(RecAg!I25/qAg!I25,"")</f>
        <v/>
      </c>
      <c r="J25" s="113" t="str">
        <f>IFERROR(RecAg!J25/qAg!J25,"")</f>
        <v/>
      </c>
      <c r="K25" s="113" t="str">
        <f>IFERROR(RecAg!K25/qAg!K25,"")</f>
        <v/>
      </c>
      <c r="L25" s="113" t="str">
        <f>IFERROR(RecAg!L25/qAg!L25,"")</f>
        <v/>
      </c>
      <c r="M25" s="113">
        <f>IFERROR(RecAg!M25/qAg!M25,"")</f>
        <v>2066.3487677985863</v>
      </c>
      <c r="N25" s="113">
        <f>IFERROR(RecAg!N25/qAg!N25,"")</f>
        <v>2630.8473070772993</v>
      </c>
      <c r="O25" s="113">
        <f>IFERROR(RecAg!O25/qAg!O25,"")</f>
        <v>2100.5790205213743</v>
      </c>
      <c r="P25" s="113">
        <f>IFERROR(RecAg!P25/qAg!P25,"")</f>
        <v>2226.0616308117051</v>
      </c>
      <c r="Q25" s="113">
        <f>IFERROR(RecAg!Q25/qAg!Q25,"")</f>
        <v>2265.9057657923727</v>
      </c>
      <c r="R25" s="113">
        <f>IFERROR(RecAg!R25/qAg!R25,"")</f>
        <v>2617.2181505729013</v>
      </c>
      <c r="S25" s="113">
        <f>IFERROR(RecAg!S25/qAg!S25,"")</f>
        <v>2378.5846041364289</v>
      </c>
      <c r="T25" s="113">
        <f>IFERROR(RecAg!T25/qAg!T25,"")</f>
        <v>2854.3561655166664</v>
      </c>
      <c r="U25" s="113">
        <f>IFERROR(RecAg!U25/qAg!U25,"")</f>
        <v>2718.7864883287803</v>
      </c>
      <c r="V25" s="113">
        <f>IFERROR(RecAg!V25/qAg!V25,"")</f>
        <v>3104.9009174771259</v>
      </c>
    </row>
    <row r="26" spans="1:22" x14ac:dyDescent="0.25">
      <c r="A26" s="105" t="s">
        <v>43</v>
      </c>
      <c r="B26" s="113">
        <f>IFERROR(RecAg!B26/qAg!B26,"")</f>
        <v>2530.9691022338652</v>
      </c>
      <c r="C26" s="113">
        <f>IFERROR(RecAg!C26/qAg!C26,"")</f>
        <v>2723.763367538299</v>
      </c>
      <c r="D26" s="113">
        <f>IFERROR(RecAg!D26/qAg!D26,"")</f>
        <v>2818.9713283867814</v>
      </c>
      <c r="E26" s="113">
        <f>IFERROR(RecAg!E26/qAg!E26,"")</f>
        <v>2566.1176010800441</v>
      </c>
      <c r="F26" s="113">
        <f>IFERROR(RecAg!F26/qAg!F26,"")</f>
        <v>2949.0418143982388</v>
      </c>
      <c r="G26" s="113">
        <f>IFERROR(RecAg!G26/qAg!G26,"")</f>
        <v>3110.6715364491097</v>
      </c>
      <c r="H26" s="113">
        <f>IFERROR(RecAg!H26/qAg!H26,"")</f>
        <v>3614.1983920262337</v>
      </c>
      <c r="I26" s="113">
        <f>IFERROR(RecAg!I26/qAg!I26,"")</f>
        <v>4403.89215300861</v>
      </c>
      <c r="J26" s="113">
        <f>IFERROR(RecAg!J26/qAg!J26,"")</f>
        <v>4968.8940620593048</v>
      </c>
      <c r="K26" s="113">
        <f>IFERROR(RecAg!K26/qAg!K26,"")</f>
        <v>5180.303410418187</v>
      </c>
      <c r="L26" s="113">
        <f>IFERROR(RecAg!L26/qAg!L26,"")</f>
        <v>5167.2474045912486</v>
      </c>
      <c r="M26" s="113">
        <f>IFERROR(RecAg!M26/qAg!M26,"")</f>
        <v>4938.7401188656668</v>
      </c>
      <c r="N26" s="113">
        <f>IFERROR(RecAg!N26/qAg!N26,"")</f>
        <v>4720.078561396168</v>
      </c>
      <c r="O26" s="113">
        <f>IFERROR(RecAg!O26/qAg!O26,"")</f>
        <v>4538.1981088235252</v>
      </c>
      <c r="P26" s="113" t="str">
        <f>IFERROR(RecAg!P26/qAg!P26,"")</f>
        <v/>
      </c>
      <c r="Q26" s="113" t="str">
        <f>IFERROR(RecAg!Q26/qAg!Q26,"")</f>
        <v/>
      </c>
      <c r="R26" s="113">
        <f>IFERROR(RecAg!R26/qAg!R26,"")</f>
        <v>4181.7006212768856</v>
      </c>
      <c r="S26" s="113">
        <f>IFERROR(RecAg!S26/qAg!S26,"")</f>
        <v>4703.1554103161707</v>
      </c>
      <c r="T26" s="113">
        <f>IFERROR(RecAg!T26/qAg!T26,"")</f>
        <v>4297.0896869120843</v>
      </c>
      <c r="U26" s="113">
        <f>IFERROR(RecAg!U26/qAg!U26,"")</f>
        <v>5239.7094518471122</v>
      </c>
      <c r="V26" s="113">
        <f>IFERROR(RecAg!V26/qAg!V26,"")</f>
        <v>5452.6267676959524</v>
      </c>
    </row>
    <row r="27" spans="1:22" x14ac:dyDescent="0.25">
      <c r="A27" s="105" t="s">
        <v>56</v>
      </c>
      <c r="B27" s="113">
        <f>IFERROR(RecAg!B27/qAg!B27,"")</f>
        <v>5707.0455923929358</v>
      </c>
      <c r="C27" s="113">
        <f>IFERROR(RecAg!C27/qAg!C27,"")</f>
        <v>6066.603596030177</v>
      </c>
      <c r="D27" s="113">
        <f>IFERROR(RecAg!D27/qAg!D27,"")</f>
        <v>3358.2858419075869</v>
      </c>
      <c r="E27" s="113">
        <f>IFERROR(RecAg!E27/qAg!E27,"")</f>
        <v>5929.3211134772109</v>
      </c>
      <c r="F27" s="113">
        <f>IFERROR(RecAg!F27/qAg!F27,"")</f>
        <v>6432.5629154228945</v>
      </c>
      <c r="G27" s="113">
        <f>IFERROR(RecAg!G27/qAg!G27,"")</f>
        <v>6928.4303637030171</v>
      </c>
      <c r="H27" s="113">
        <f>IFERROR(RecAg!H27/qAg!H27,"")</f>
        <v>4912.901210371856</v>
      </c>
      <c r="I27" s="113">
        <f>IFERROR(RecAg!I27/qAg!I27,"")</f>
        <v>5135.740187731778</v>
      </c>
      <c r="J27" s="113">
        <f>IFERROR(RecAg!J27/qAg!J27,"")</f>
        <v>5157.6544421939143</v>
      </c>
      <c r="K27" s="113">
        <f>IFERROR(RecAg!K27/qAg!K27,"")</f>
        <v>5301.7971975961991</v>
      </c>
      <c r="L27" s="113">
        <f>IFERROR(RecAg!L27/qAg!L27,"")</f>
        <v>5449.7693432180049</v>
      </c>
      <c r="M27" s="113">
        <f>IFERROR(RecAg!M27/qAg!M27,"")</f>
        <v>5421.1608059674518</v>
      </c>
      <c r="N27" s="113">
        <f>IFERROR(RecAg!N27/qAg!N27,"")</f>
        <v>8051.2398793660368</v>
      </c>
      <c r="O27" s="113">
        <f>IFERROR(RecAg!O27/qAg!O27,"")</f>
        <v>8080.4317756931505</v>
      </c>
      <c r="P27" s="113">
        <f>IFERROR(RecAg!P27/qAg!P27,"")</f>
        <v>8167.2432821084558</v>
      </c>
      <c r="Q27" s="113">
        <f>IFERROR(RecAg!Q27/qAg!Q27,"")</f>
        <v>8180.3122933170744</v>
      </c>
      <c r="R27" s="113">
        <f>IFERROR(RecAg!R27/qAg!R27,"")</f>
        <v>6287.5494047005041</v>
      </c>
      <c r="S27" s="113">
        <f>IFERROR(RecAg!S27/qAg!S27,"")</f>
        <v>6619.8217951499255</v>
      </c>
      <c r="T27" s="113">
        <f>IFERROR(RecAg!T27/qAg!T27,"")</f>
        <v>8758.3255305201565</v>
      </c>
      <c r="U27" s="113">
        <f>IFERROR(RecAg!U27/qAg!U27,"")</f>
        <v>8766.3623127352676</v>
      </c>
      <c r="V27" s="113">
        <f>IFERROR(RecAg!V27/qAg!V27,"")</f>
        <v>8792.2961083808914</v>
      </c>
    </row>
    <row r="28" spans="1:22" x14ac:dyDescent="0.25">
      <c r="A28" s="105" t="s">
        <v>41</v>
      </c>
      <c r="B28" s="113">
        <f>IFERROR(RecAg!B28/qAg!B28,"")</f>
        <v>3426.6179833314127</v>
      </c>
      <c r="C28" s="113">
        <f>IFERROR(RecAg!C28/qAg!C28,"")</f>
        <v>3472.1324580818205</v>
      </c>
      <c r="D28" s="113">
        <f>IFERROR(RecAg!D28/qAg!D28,"")</f>
        <v>3891.1771874254073</v>
      </c>
      <c r="E28" s="113">
        <f>IFERROR(RecAg!E28/qAg!E28,"")</f>
        <v>3763.324897720332</v>
      </c>
      <c r="F28" s="113">
        <f>IFERROR(RecAg!F28/qAg!F28,"")</f>
        <v>3441.8377512621951</v>
      </c>
      <c r="G28" s="113">
        <f>IFERROR(RecAg!G28/qAg!G28,"")</f>
        <v>3171.0669361702949</v>
      </c>
      <c r="H28" s="113">
        <f>IFERROR(RecAg!H28/qAg!H28,"")</f>
        <v>3323.9665788175089</v>
      </c>
      <c r="I28" s="113">
        <f>IFERROR(RecAg!I28/qAg!I28,"")</f>
        <v>3647.9634152761464</v>
      </c>
      <c r="J28" s="113">
        <f>IFERROR(RecAg!J28/qAg!J28,"")</f>
        <v>3501.9711554826226</v>
      </c>
      <c r="K28" s="113">
        <f>IFERROR(RecAg!K28/qAg!K28,"")</f>
        <v>3576.7712616459371</v>
      </c>
      <c r="L28" s="113">
        <f>IFERROR(RecAg!L28/qAg!L28,"")</f>
        <v>3562.952688057404</v>
      </c>
      <c r="M28" s="113">
        <f>IFERROR(RecAg!M28/qAg!M28,"")</f>
        <v>3178.4590176147981</v>
      </c>
      <c r="N28" s="113">
        <f>IFERROR(RecAg!N28/qAg!N28,"")</f>
        <v>3015.6419279719753</v>
      </c>
      <c r="O28" s="113">
        <f>IFERROR(RecAg!O28/qAg!O28,"")</f>
        <v>2876.0862570420531</v>
      </c>
      <c r="P28" s="113">
        <f>IFERROR(RecAg!P28/qAg!P28,"")</f>
        <v>2796.0646458738456</v>
      </c>
      <c r="Q28" s="113">
        <f>IFERROR(RecAg!Q28/qAg!Q28,"")</f>
        <v>2687.0145402103676</v>
      </c>
      <c r="R28" s="113">
        <f>IFERROR(RecAg!R28/qAg!R28,"")</f>
        <v>2380.8951424268485</v>
      </c>
      <c r="S28" s="113">
        <f>IFERROR(RecAg!S28/qAg!S28,"")</f>
        <v>2768.6789698441912</v>
      </c>
      <c r="T28" s="113">
        <f>IFERROR(RecAg!T28/qAg!T28,"")</f>
        <v>2847.8239248796499</v>
      </c>
      <c r="U28" s="113" t="str">
        <f>IFERROR(RecAg!U28/qAg!U28,"")</f>
        <v/>
      </c>
      <c r="V28" s="113">
        <f>IFERROR(RecAg!V28/qAg!V28,"")</f>
        <v>0</v>
      </c>
    </row>
    <row r="29" spans="1:22" x14ac:dyDescent="0.25">
      <c r="A29" s="105" t="s">
        <v>53</v>
      </c>
      <c r="B29" s="113">
        <f>IFERROR(RecAg!B29/qAg!B29,"")</f>
        <v>3113.7103245433755</v>
      </c>
      <c r="C29" s="113">
        <f>IFERROR(RecAg!C29/qAg!C29,"")</f>
        <v>3410.1745892305216</v>
      </c>
      <c r="D29" s="113">
        <f>IFERROR(RecAg!D29/qAg!D29,"")</f>
        <v>3393.8294475292628</v>
      </c>
      <c r="E29" s="113">
        <f>IFERROR(RecAg!E29/qAg!E29,"")</f>
        <v>3581.2810323072176</v>
      </c>
      <c r="F29" s="113">
        <f>IFERROR(RecAg!F29/qAg!F29,"")</f>
        <v>3748.4853619704145</v>
      </c>
      <c r="G29" s="113">
        <f>IFERROR(RecAg!G29/qAg!G29,"")</f>
        <v>3699.1974924132305</v>
      </c>
      <c r="H29" s="113">
        <f>IFERROR(RecAg!H29/qAg!H29,"")</f>
        <v>4262.2432290956567</v>
      </c>
      <c r="I29" s="113">
        <f>IFERROR(RecAg!I29/qAg!I29,"")</f>
        <v>4493.7557402675284</v>
      </c>
      <c r="J29" s="113">
        <f>IFERROR(RecAg!J29/qAg!J29,"")</f>
        <v>4364.4553013060631</v>
      </c>
      <c r="K29" s="113">
        <f>IFERROR(RecAg!K29/qAg!K29,"")</f>
        <v>4654.1524057621846</v>
      </c>
      <c r="L29" s="113">
        <f>IFERROR(RecAg!L29/qAg!L29,"")</f>
        <v>4753.3854166816855</v>
      </c>
      <c r="M29" s="113">
        <f>IFERROR(RecAg!M29/qAg!M29,"")</f>
        <v>4847.5889417350836</v>
      </c>
      <c r="N29" s="113">
        <f>IFERROR(RecAg!N29/qAg!N29,"")</f>
        <v>4665.93783852249</v>
      </c>
      <c r="O29" s="113">
        <f>IFERROR(RecAg!O29/qAg!O29,"")</f>
        <v>4965.0758148432024</v>
      </c>
      <c r="P29" s="113">
        <f>IFERROR(RecAg!P29/qAg!P29,"")</f>
        <v>4750.1993105211477</v>
      </c>
      <c r="Q29" s="113">
        <f>IFERROR(RecAg!Q29/qAg!Q29,"")</f>
        <v>4617.2723491561519</v>
      </c>
      <c r="R29" s="113">
        <f>IFERROR(RecAg!R29/qAg!R29,"")</f>
        <v>4239.0573520662729</v>
      </c>
      <c r="S29" s="113">
        <f>IFERROR(RecAg!S29/qAg!S29,"")</f>
        <v>4801.8174982803403</v>
      </c>
      <c r="T29" s="113">
        <f>IFERROR(RecAg!T29/qAg!T29,"")</f>
        <v>5017.4382268324189</v>
      </c>
      <c r="U29" s="113">
        <f>IFERROR(RecAg!U29/qAg!U29,"")</f>
        <v>5054.076548405048</v>
      </c>
      <c r="V29" s="113">
        <f>IFERROR(RecAg!V29/qAg!V29,"")</f>
        <v>5508.5134890432255</v>
      </c>
    </row>
    <row r="30" spans="1:22" x14ac:dyDescent="0.25">
      <c r="A30" s="105" t="s">
        <v>47</v>
      </c>
      <c r="B30" s="113">
        <f>IFERROR(RecAg!B30/qAg!B30,"")</f>
        <v>2616.5877655293575</v>
      </c>
      <c r="C30" s="113">
        <f>IFERROR(RecAg!C30/qAg!C30,"")</f>
        <v>2934.6355183181763</v>
      </c>
      <c r="D30" s="113">
        <f>IFERROR(RecAg!D30/qAg!D30,"")</f>
        <v>2845.190002136987</v>
      </c>
      <c r="E30" s="113">
        <f>IFERROR(RecAg!E30/qAg!E30,"")</f>
        <v>2663.3310737664829</v>
      </c>
      <c r="F30" s="113">
        <f>IFERROR(RecAg!F30/qAg!F30,"")</f>
        <v>2762.7715053526831</v>
      </c>
      <c r="G30" s="113">
        <f>IFERROR(RecAg!G30/qAg!G30,"")</f>
        <v>2839.2310811388679</v>
      </c>
      <c r="H30" s="113">
        <f>IFERROR(RecAg!H30/qAg!H30,"")</f>
        <v>3033.9599130908659</v>
      </c>
      <c r="I30" s="113">
        <f>IFERROR(RecAg!I30/qAg!I30,"")</f>
        <v>3186.9975169691565</v>
      </c>
      <c r="J30" s="113">
        <f>IFERROR(RecAg!J30/qAg!J30,"")</f>
        <v>3325.3000964087155</v>
      </c>
      <c r="K30" s="113">
        <f>IFERROR(RecAg!K30/qAg!K30,"")</f>
        <v>3492.2412192559241</v>
      </c>
      <c r="L30" s="113">
        <f>IFERROR(RecAg!L30/qAg!L30,"")</f>
        <v>3771.7387841725376</v>
      </c>
      <c r="M30" s="113">
        <f>IFERROR(RecAg!M30/qAg!M30,"")</f>
        <v>3893.3353720095415</v>
      </c>
      <c r="N30" s="113">
        <f>IFERROR(RecAg!N30/qAg!N30,"")</f>
        <v>4124.7330656849545</v>
      </c>
      <c r="O30" s="113">
        <f>IFERROR(RecAg!O30/qAg!O30,"")</f>
        <v>4294.7787445831482</v>
      </c>
      <c r="P30" s="113">
        <f>IFERROR(RecAg!P30/qAg!P30,"")</f>
        <v>4430.6509774359874</v>
      </c>
      <c r="Q30" s="113">
        <f>IFERROR(RecAg!Q30/qAg!Q30,"")</f>
        <v>4376.8531321447263</v>
      </c>
      <c r="R30" s="113">
        <f>IFERROR(RecAg!R30/qAg!R30,"")</f>
        <v>4550.5610428694681</v>
      </c>
      <c r="S30" s="113">
        <f>IFERROR(RecAg!S30/qAg!S30,"")</f>
        <v>3942.1839732923331</v>
      </c>
      <c r="T30" s="113">
        <f>IFERROR(RecAg!T30/qAg!T30,"")</f>
        <v>4575.5530544875019</v>
      </c>
      <c r="U30" s="113">
        <f>IFERROR(RecAg!U30/qAg!U30,"")</f>
        <v>5814.6258588274386</v>
      </c>
      <c r="V30" s="113">
        <f>IFERROR(RecAg!V30/qAg!V30,"")</f>
        <v>5828.3218533624968</v>
      </c>
    </row>
    <row r="31" spans="1:22" x14ac:dyDescent="0.25">
      <c r="A31" s="105" t="s">
        <v>37</v>
      </c>
      <c r="B31" s="113">
        <f>IFERROR(RecAg!B31/qAg!B31,"")</f>
        <v>3152.373830650331</v>
      </c>
      <c r="C31" s="113">
        <f>IFERROR(RecAg!C31/qAg!C31,"")</f>
        <v>3259.1174510254441</v>
      </c>
      <c r="D31" s="113">
        <f>IFERROR(RecAg!D31/qAg!D31,"")</f>
        <v>3137.486606192776</v>
      </c>
      <c r="E31" s="113">
        <f>IFERROR(RecAg!E31/qAg!E31,"")</f>
        <v>2969.3309014995948</v>
      </c>
      <c r="F31" s="113">
        <f>IFERROR(RecAg!F31/qAg!F31,"")</f>
        <v>2962.8135155146115</v>
      </c>
      <c r="G31" s="113">
        <f>IFERROR(RecAg!G31/qAg!G31,"")</f>
        <v>3140.2915320900474</v>
      </c>
      <c r="H31" s="113">
        <f>IFERROR(RecAg!H31/qAg!H31,"")</f>
        <v>3306.8836624084729</v>
      </c>
      <c r="I31" s="113">
        <f>IFERROR(RecAg!I31/qAg!I31,"")</f>
        <v>3483.929496448025</v>
      </c>
      <c r="J31" s="113">
        <f>IFERROR(RecAg!J31/qAg!J31,"")</f>
        <v>3508.2564792997405</v>
      </c>
      <c r="K31" s="113">
        <f>IFERROR(RecAg!K31/qAg!K31,"")</f>
        <v>3431.8642550234867</v>
      </c>
      <c r="L31" s="113">
        <f>IFERROR(RecAg!L31/qAg!L31,"")</f>
        <v>3394.2015611145935</v>
      </c>
      <c r="M31" s="113">
        <f>IFERROR(RecAg!M31/qAg!M31,"")</f>
        <v>3323.9828526776632</v>
      </c>
      <c r="N31" s="113">
        <f>IFERROR(RecAg!N31/qAg!N31,"")</f>
        <v>3283.0655880820659</v>
      </c>
      <c r="O31" s="113">
        <f>IFERROR(RecAg!O31/qAg!O31,"")</f>
        <v>3278.3609608411653</v>
      </c>
      <c r="P31" s="113">
        <f>IFERROR(RecAg!P31/qAg!P31,"")</f>
        <v>3249.0768737461517</v>
      </c>
      <c r="Q31" s="113">
        <f>IFERROR(RecAg!Q31/qAg!Q31,"")</f>
        <v>2963.3907472089691</v>
      </c>
      <c r="R31" s="113">
        <f>IFERROR(RecAg!R31/qAg!R31,"")</f>
        <v>3044.1321917534369</v>
      </c>
      <c r="S31" s="113">
        <f>IFERROR(RecAg!S31/qAg!S31,"")</f>
        <v>3304.9320950721208</v>
      </c>
      <c r="T31" s="113">
        <f>IFERROR(RecAg!T31/qAg!T31,"")</f>
        <v>3277.8738602080989</v>
      </c>
      <c r="U31" s="113">
        <f>IFERROR(RecAg!U31/qAg!U31,"")</f>
        <v>3446.3958378966049</v>
      </c>
      <c r="V31" s="113">
        <f>IFERROR(RecAg!V31/qAg!V31,"")</f>
        <v>3685.7138871681223</v>
      </c>
    </row>
    <row r="32" spans="1:22" x14ac:dyDescent="0.25">
      <c r="A32" s="105" t="s">
        <v>51</v>
      </c>
      <c r="B32" s="113">
        <f>IFERROR(RecAg!B32/qAg!B32,"")</f>
        <v>3105.6823177914553</v>
      </c>
      <c r="C32" s="113">
        <f>IFERROR(RecAg!C32/qAg!C32,"")</f>
        <v>3135.0521717621855</v>
      </c>
      <c r="D32" s="113">
        <f>IFERROR(RecAg!D32/qAg!D32,"")</f>
        <v>3148.1103339452211</v>
      </c>
      <c r="E32" s="113">
        <f>IFERROR(RecAg!E32/qAg!E32,"")</f>
        <v>3353.4714041331385</v>
      </c>
      <c r="F32" s="113">
        <f>IFERROR(RecAg!F32/qAg!F32,"")</f>
        <v>3914.3004662669182</v>
      </c>
      <c r="G32" s="113">
        <f>IFERROR(RecAg!G32/qAg!G32,"")</f>
        <v>4082.1426412908754</v>
      </c>
      <c r="H32" s="113">
        <f>IFERROR(RecAg!H32/qAg!H32,"")</f>
        <v>3739.8471398997613</v>
      </c>
      <c r="I32" s="113">
        <f>IFERROR(RecAg!I32/qAg!I32,"")</f>
        <v>4792.3848466293066</v>
      </c>
      <c r="J32" s="113">
        <f>IFERROR(RecAg!J32/qAg!J32,"")</f>
        <v>4930.7038363253796</v>
      </c>
      <c r="K32" s="113">
        <f>IFERROR(RecAg!K32/qAg!K32,"")</f>
        <v>4793.5617112172549</v>
      </c>
      <c r="L32" s="113">
        <f>IFERROR(RecAg!L32/qAg!L32,"")</f>
        <v>4885.3266974909084</v>
      </c>
      <c r="M32" s="113">
        <f>IFERROR(RecAg!M32/qAg!M32,"")</f>
        <v>4904.2934565960513</v>
      </c>
      <c r="N32" s="113">
        <f>IFERROR(RecAg!N32/qAg!N32,"")</f>
        <v>5002.2095489657795</v>
      </c>
      <c r="O32" s="113">
        <f>IFERROR(RecAg!O32/qAg!O32,"")</f>
        <v>5043.7699490583191</v>
      </c>
      <c r="P32" s="113">
        <f>IFERROR(RecAg!P32/qAg!P32,"")</f>
        <v>5036.5986960381197</v>
      </c>
      <c r="Q32" s="113">
        <f>IFERROR(RecAg!Q32/qAg!Q32,"")</f>
        <v>4957.9412193492062</v>
      </c>
      <c r="R32" s="113">
        <f>IFERROR(RecAg!R32/qAg!R32,"")</f>
        <v>5212.9759144861582</v>
      </c>
      <c r="S32" s="113">
        <f>IFERROR(RecAg!S32/qAg!S32,"")</f>
        <v>6096.8697365126</v>
      </c>
      <c r="T32" s="113">
        <f>IFERROR(RecAg!T32/qAg!T32,"")</f>
        <v>6386.1511664824802</v>
      </c>
      <c r="U32" s="113">
        <f>IFERROR(RecAg!U32/qAg!U32,"")</f>
        <v>6281.190697873556</v>
      </c>
      <c r="V32" s="113">
        <f>IFERROR(RecAg!V32/qAg!V32,"")</f>
        <v>5285.4928343989013</v>
      </c>
    </row>
    <row r="33" spans="1:22" x14ac:dyDescent="0.25">
      <c r="A33" s="105" t="s">
        <v>49</v>
      </c>
      <c r="B33" s="113">
        <f>IFERROR(RecAg!B33/qAg!B33,"")</f>
        <v>2870.5655435512535</v>
      </c>
      <c r="C33" s="113">
        <f>IFERROR(RecAg!C33/qAg!C33,"")</f>
        <v>2891.5665057947308</v>
      </c>
      <c r="D33" s="113">
        <f>IFERROR(RecAg!D33/qAg!D33,"")</f>
        <v>3398.513359617536</v>
      </c>
      <c r="E33" s="113">
        <f>IFERROR(RecAg!E33/qAg!E33,"")</f>
        <v>3069.3661730332888</v>
      </c>
      <c r="F33" s="113">
        <f>IFERROR(RecAg!F33/qAg!F33,"")</f>
        <v>3028.8303544075311</v>
      </c>
      <c r="G33" s="113">
        <f>IFERROR(RecAg!G33/qAg!G33,"")</f>
        <v>3851.3977189191569</v>
      </c>
      <c r="H33" s="113">
        <f>IFERROR(RecAg!H33/qAg!H33,"")</f>
        <v>3980.9062899933178</v>
      </c>
      <c r="I33" s="113">
        <f>IFERROR(RecAg!I33/qAg!I33,"")</f>
        <v>3845.1636212007757</v>
      </c>
      <c r="J33" s="113">
        <f>IFERROR(RecAg!J33/qAg!J33,"")</f>
        <v>4211.3867844515235</v>
      </c>
      <c r="K33" s="113">
        <f>IFERROR(RecAg!K33/qAg!K33,"")</f>
        <v>4216.9456136652516</v>
      </c>
      <c r="L33" s="113">
        <f>IFERROR(RecAg!L33/qAg!L33,"")</f>
        <v>4325.4925162790341</v>
      </c>
      <c r="M33" s="113">
        <f>IFERROR(RecAg!M33/qAg!M33,"")</f>
        <v>4375.9642662440947</v>
      </c>
      <c r="N33" s="113">
        <f>IFERROR(RecAg!N33/qAg!N33,"")</f>
        <v>4242.9141573785209</v>
      </c>
      <c r="O33" s="113">
        <f>IFERROR(RecAg!O33/qAg!O33,"")</f>
        <v>4280.6280736476183</v>
      </c>
      <c r="P33" s="113">
        <f>IFERROR(RecAg!P33/qAg!P33,"")</f>
        <v>4391.1444530234594</v>
      </c>
      <c r="Q33" s="113">
        <f>IFERROR(RecAg!Q33/qAg!Q33,"")</f>
        <v>4620.2803498472849</v>
      </c>
      <c r="R33" s="113">
        <f>IFERROR(RecAg!R33/qAg!R33,"")</f>
        <v>4575.1257580779666</v>
      </c>
      <c r="S33" s="113">
        <f>IFERROR(RecAg!S33/qAg!S33,"")</f>
        <v>5068.0338091457179</v>
      </c>
      <c r="T33" s="113">
        <f>IFERROR(RecAg!T33/qAg!T33,"")</f>
        <v>5477.4464557711699</v>
      </c>
      <c r="U33" s="113">
        <f>IFERROR(RecAg!U33/qAg!U33,"")</f>
        <v>5733.5302346763374</v>
      </c>
      <c r="V33" s="113">
        <f>IFERROR(RecAg!V33/qAg!V33,"")</f>
        <v>5482.2429313766525</v>
      </c>
    </row>
    <row r="34" spans="1:22" x14ac:dyDescent="0.25">
      <c r="A34" s="105" t="s">
        <v>39</v>
      </c>
      <c r="B34" s="113">
        <f>IFERROR(RecAg!B34/qAg!B34,"")</f>
        <v>3557.4537306437524</v>
      </c>
      <c r="C34" s="113">
        <f>IFERROR(RecAg!C34/qAg!C34,"")</f>
        <v>3728.2215270139523</v>
      </c>
      <c r="D34" s="113">
        <f>IFERROR(RecAg!D34/qAg!D34,"")</f>
        <v>3878.2895801906434</v>
      </c>
      <c r="E34" s="113">
        <f>IFERROR(RecAg!E34/qAg!E34,"")</f>
        <v>4051.9865019397416</v>
      </c>
      <c r="F34" s="113">
        <f>IFERROR(RecAg!F34/qAg!F34,"")</f>
        <v>3999.5823512285479</v>
      </c>
      <c r="G34" s="113">
        <f>IFERROR(RecAg!G34/qAg!G34,"")</f>
        <v>4006.998086417454</v>
      </c>
      <c r="H34" s="113">
        <f>IFERROR(RecAg!H34/qAg!H34,"")</f>
        <v>3988.6101847996538</v>
      </c>
      <c r="I34" s="113">
        <f>IFERROR(RecAg!I34/qAg!I34,"")</f>
        <v>3867.6314475923941</v>
      </c>
      <c r="J34" s="113">
        <f>IFERROR(RecAg!J34/qAg!J34,"")</f>
        <v>3720.4099009959286</v>
      </c>
      <c r="K34" s="113">
        <f>IFERROR(RecAg!K34/qAg!K34,"")</f>
        <v>3590.5534290694004</v>
      </c>
      <c r="L34" s="113">
        <f>IFERROR(RecAg!L34/qAg!L34,"")</f>
        <v>3482.2423408736709</v>
      </c>
      <c r="M34" s="113">
        <f>IFERROR(RecAg!M34/qAg!M34,"")</f>
        <v>3326.7484511265784</v>
      </c>
      <c r="N34" s="113">
        <f>IFERROR(RecAg!N34/qAg!N34,"")</f>
        <v>3553.1930559277175</v>
      </c>
      <c r="O34" s="113">
        <f>IFERROR(RecAg!O34/qAg!O34,"")</f>
        <v>3923.1605935320563</v>
      </c>
      <c r="P34" s="113">
        <f>IFERROR(RecAg!P34/qAg!P34,"")</f>
        <v>3987.1988133580999</v>
      </c>
      <c r="Q34" s="113">
        <f>IFERROR(RecAg!Q34/qAg!Q34,"")</f>
        <v>3948.0956409727955</v>
      </c>
      <c r="R34" s="113">
        <f>IFERROR(RecAg!R34/qAg!R34,"")</f>
        <v>3982.2425502174733</v>
      </c>
      <c r="S34" s="113">
        <f>IFERROR(RecAg!S34/qAg!S34,"")</f>
        <v>4391.7516530972816</v>
      </c>
      <c r="T34" s="113">
        <f>IFERROR(RecAg!T34/qAg!T34,"")</f>
        <v>5019.4334216554753</v>
      </c>
      <c r="U34" s="113">
        <f>IFERROR(RecAg!U34/qAg!U34,"")</f>
        <v>5528.8870754190166</v>
      </c>
      <c r="V34" s="113">
        <f>IFERROR(RecAg!V34/qAg!V34,"")</f>
        <v>0</v>
      </c>
    </row>
    <row r="35" spans="1:22" x14ac:dyDescent="0.25">
      <c r="A35" s="105" t="s">
        <v>55</v>
      </c>
      <c r="B35" s="113">
        <f>IFERROR(RecAg!B35/qAg!B35,"")</f>
        <v>3716.2634690512587</v>
      </c>
      <c r="C35" s="113">
        <f>IFERROR(RecAg!C35/qAg!C35,"")</f>
        <v>4078.9948876558537</v>
      </c>
      <c r="D35" s="113">
        <f>IFERROR(RecAg!D35/qAg!D35,"")</f>
        <v>3433.4096640950643</v>
      </c>
      <c r="E35" s="113">
        <f>IFERROR(RecAg!E35/qAg!E35,"")</f>
        <v>3923.1519075528122</v>
      </c>
      <c r="F35" s="113">
        <f>IFERROR(RecAg!F35/qAg!F35,"")</f>
        <v>4158.9550266887609</v>
      </c>
      <c r="G35" s="113">
        <f>IFERROR(RecAg!G35/qAg!G35,"")</f>
        <v>4328.6929525295163</v>
      </c>
      <c r="H35" s="113">
        <f>IFERROR(RecAg!H35/qAg!H35,"")</f>
        <v>4358.3052003559142</v>
      </c>
      <c r="I35" s="113">
        <f>IFERROR(RecAg!I35/qAg!I35,"")</f>
        <v>4435.2015122312787</v>
      </c>
      <c r="J35" s="113">
        <f>IFERROR(RecAg!J35/qAg!J35,"")</f>
        <v>4629.2041693936426</v>
      </c>
      <c r="K35" s="113">
        <f>IFERROR(RecAg!K35/qAg!K35,"")</f>
        <v>5005.5843742414145</v>
      </c>
      <c r="L35" s="113">
        <f>IFERROR(RecAg!L35/qAg!L35,"")</f>
        <v>5007.9847782591733</v>
      </c>
      <c r="M35" s="113">
        <f>IFERROR(RecAg!M35/qAg!M35,"")</f>
        <v>4651.8128438303665</v>
      </c>
      <c r="N35" s="113">
        <f>IFERROR(RecAg!N35/qAg!N35,"")</f>
        <v>4421.6395509176737</v>
      </c>
      <c r="O35" s="113">
        <f>IFERROR(RecAg!O35/qAg!O35,"")</f>
        <v>4459.4476410023381</v>
      </c>
      <c r="P35" s="113">
        <f>IFERROR(RecAg!P35/qAg!P35,"")</f>
        <v>4415.3697671326872</v>
      </c>
      <c r="Q35" s="113">
        <f>IFERROR(RecAg!Q35/qAg!Q35,"")</f>
        <v>4384.1694687868367</v>
      </c>
      <c r="R35" s="113">
        <f>IFERROR(RecAg!R35/qAg!R35,"")</f>
        <v>4476.8183905545238</v>
      </c>
      <c r="S35" s="113">
        <f>IFERROR(RecAg!S35/qAg!S35,"")</f>
        <v>5266.5554273516227</v>
      </c>
      <c r="T35" s="113">
        <f>IFERROR(RecAg!T35/qAg!T35,"")</f>
        <v>5481.3338712414816</v>
      </c>
      <c r="U35" s="113">
        <f>IFERROR(RecAg!U35/qAg!U35,"")</f>
        <v>5376.3479846369855</v>
      </c>
      <c r="V35" s="113">
        <f>IFERROR(RecAg!V35/qAg!V35,"")</f>
        <v>5474.9297445839802</v>
      </c>
    </row>
    <row r="36" spans="1:22" x14ac:dyDescent="0.25">
      <c r="B36" s="114"/>
      <c r="C36" s="114"/>
      <c r="D36" s="114"/>
      <c r="E36" s="114"/>
      <c r="F36" s="114"/>
      <c r="G36" s="114"/>
      <c r="H36" s="114"/>
      <c r="I36" s="114"/>
      <c r="J36" s="114"/>
      <c r="K36" s="114"/>
      <c r="L36" s="114"/>
      <c r="M36" s="114"/>
      <c r="N36" s="114"/>
      <c r="O36" s="114"/>
      <c r="P36" s="114"/>
      <c r="Q36" s="114"/>
      <c r="R36" s="114"/>
      <c r="S36" s="114"/>
      <c r="T36" s="114"/>
      <c r="U36" s="114"/>
    </row>
    <row r="37" spans="1:22" hidden="1" x14ac:dyDescent="0.25">
      <c r="B37" s="114"/>
      <c r="C37" s="114"/>
      <c r="D37" s="114"/>
      <c r="E37" s="114"/>
      <c r="F37" s="114"/>
      <c r="G37" s="114"/>
      <c r="H37" s="114"/>
      <c r="I37" s="114"/>
      <c r="J37" s="114"/>
      <c r="K37" s="114"/>
      <c r="L37" s="114"/>
      <c r="M37" s="114"/>
      <c r="N37" s="114"/>
      <c r="O37" s="114"/>
      <c r="P37" s="114"/>
      <c r="Q37" s="114"/>
      <c r="R37" s="114"/>
      <c r="S37" s="114"/>
      <c r="T37" s="114"/>
      <c r="U37" s="114"/>
    </row>
    <row r="38" spans="1:22" hidden="1" x14ac:dyDescent="0.25">
      <c r="B38" s="114"/>
      <c r="C38" s="114"/>
      <c r="D38" s="114"/>
      <c r="E38" s="114"/>
      <c r="F38" s="114"/>
      <c r="G38" s="114"/>
      <c r="H38" s="114"/>
      <c r="I38" s="114"/>
      <c r="J38" s="114"/>
      <c r="K38" s="114"/>
      <c r="L38" s="114"/>
      <c r="M38" s="114"/>
      <c r="N38" s="114"/>
      <c r="O38" s="114"/>
      <c r="P38" s="114"/>
      <c r="Q38" s="114"/>
      <c r="R38" s="114"/>
      <c r="S38" s="114"/>
      <c r="T38" s="114"/>
      <c r="U38" s="114"/>
    </row>
  </sheetData>
  <customSheetViews>
    <customSheetView guid="{9658BFCB-F494-4EC4-95C2-C125FDE12354}" scale="110" showGridLines="0" hiddenRows="1" hiddenColumns="1">
      <pane ySplit="9" topLeftCell="A10" activePane="bottomLeft" state="frozen"/>
      <selection pane="bottomLeft"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W37"/>
  <sheetViews>
    <sheetView showGridLines="0" zoomScale="80" zoomScaleNormal="80" workbookViewId="0">
      <pane ySplit="10" topLeftCell="A11" activePane="bottomLeft" state="frozen"/>
      <selection pane="bottomLeft" activeCell="E17" sqref="E17"/>
    </sheetView>
  </sheetViews>
  <sheetFormatPr defaultColWidth="0" defaultRowHeight="15" zeroHeight="1" x14ac:dyDescent="0.25"/>
  <cols>
    <col min="1" max="1" width="29.140625" style="97" customWidth="1"/>
    <col min="2" max="22" width="12.7109375" style="97" customWidth="1"/>
    <col min="23" max="23" width="6.28515625" style="97" customWidth="1"/>
    <col min="24" max="16384" width="9.140625" style="97" hidden="1"/>
  </cols>
  <sheetData>
    <row r="1" spans="1:23" x14ac:dyDescent="0.25">
      <c r="A1" s="37"/>
      <c r="B1" s="51"/>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132</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51"/>
      <c r="C6" s="51"/>
      <c r="D6" s="51"/>
      <c r="E6" s="51"/>
      <c r="F6" s="51"/>
      <c r="G6" s="51"/>
      <c r="H6" s="51"/>
      <c r="I6" s="51"/>
      <c r="J6" s="51"/>
      <c r="K6" s="51"/>
      <c r="L6" s="51"/>
      <c r="M6" s="51"/>
      <c r="N6" s="51"/>
      <c r="O6" s="51"/>
      <c r="P6" s="51"/>
      <c r="Q6" s="51"/>
      <c r="R6" s="51"/>
      <c r="S6" s="51"/>
      <c r="T6" s="51"/>
      <c r="U6" s="51"/>
      <c r="V6" s="51"/>
      <c r="W6" s="51"/>
    </row>
    <row r="7" spans="1:23" x14ac:dyDescent="0.25">
      <c r="A7" s="37"/>
      <c r="B7" s="51"/>
      <c r="C7" s="51"/>
      <c r="D7" s="51"/>
      <c r="E7" s="51"/>
      <c r="F7" s="51"/>
      <c r="G7" s="51"/>
      <c r="H7" s="51"/>
      <c r="I7" s="51"/>
      <c r="J7" s="51"/>
      <c r="K7" s="51"/>
      <c r="L7" s="51"/>
      <c r="M7" s="51"/>
      <c r="N7" s="51"/>
      <c r="O7" s="51"/>
      <c r="P7" s="51"/>
      <c r="Q7" s="51"/>
      <c r="R7" s="51"/>
      <c r="S7" s="51"/>
      <c r="T7" s="51"/>
      <c r="U7" s="51"/>
      <c r="V7" s="51"/>
      <c r="W7" s="51"/>
    </row>
    <row r="8" spans="1:23" x14ac:dyDescent="0.25"/>
    <row r="9" spans="1:23" ht="17.25" x14ac:dyDescent="0.25">
      <c r="A9" s="104" t="s">
        <v>133</v>
      </c>
    </row>
    <row r="10" spans="1:23" x14ac:dyDescent="0.25">
      <c r="A10" s="97" t="s">
        <v>116</v>
      </c>
      <c r="B10" s="97">
        <v>1999</v>
      </c>
      <c r="C10" s="97">
        <v>2000</v>
      </c>
      <c r="D10" s="97">
        <v>2001</v>
      </c>
      <c r="E10" s="97">
        <v>2002</v>
      </c>
      <c r="F10" s="97">
        <v>2003</v>
      </c>
      <c r="G10" s="97">
        <v>2004</v>
      </c>
      <c r="H10" s="97">
        <v>2005</v>
      </c>
      <c r="I10" s="97">
        <v>2006</v>
      </c>
      <c r="J10" s="97">
        <v>2007</v>
      </c>
      <c r="K10" s="97">
        <v>2008</v>
      </c>
      <c r="L10" s="97">
        <v>2009</v>
      </c>
      <c r="M10" s="97">
        <v>2010</v>
      </c>
      <c r="N10" s="97">
        <v>2011</v>
      </c>
      <c r="O10" s="97">
        <v>2012</v>
      </c>
      <c r="P10" s="97">
        <v>2013</v>
      </c>
      <c r="Q10" s="97">
        <v>2014</v>
      </c>
      <c r="R10" s="97">
        <v>2015</v>
      </c>
      <c r="S10" s="97">
        <v>2016</v>
      </c>
      <c r="T10" s="97">
        <v>2017</v>
      </c>
      <c r="U10" s="97">
        <v>2018</v>
      </c>
      <c r="V10" s="97">
        <v>2019</v>
      </c>
    </row>
    <row r="11" spans="1:23" x14ac:dyDescent="0.25">
      <c r="A11" s="97" t="s">
        <v>33</v>
      </c>
    </row>
    <row r="12" spans="1:23" x14ac:dyDescent="0.25">
      <c r="A12" s="105" t="s">
        <v>65</v>
      </c>
      <c r="B12" s="113">
        <f>IFERROR(RecEg!B11/qEg!B11,"")</f>
        <v>4022.0329721224612</v>
      </c>
      <c r="C12" s="113">
        <f>IFERROR(RecEg!C11/qEg!C11,"")</f>
        <v>3239.1356596359933</v>
      </c>
      <c r="D12" s="113">
        <f>IFERROR(RecEg!D11/qEg!D11,"")</f>
        <v>2836.9662592171144</v>
      </c>
      <c r="E12" s="113">
        <f>IFERROR(RecEg!E11/qEg!E11,"")</f>
        <v>2510.7117497432278</v>
      </c>
      <c r="F12" s="113">
        <f>IFERROR(RecEg!F11/qEg!F11,"")</f>
        <v>2430.2227297892323</v>
      </c>
      <c r="G12" s="113">
        <f>IFERROR(RecEg!G11/qEg!G11,"")</f>
        <v>2591.4066450659197</v>
      </c>
      <c r="H12" s="113">
        <f>IFERROR(RecEg!H11/qEg!H11,"")</f>
        <v>2533.2896316969409</v>
      </c>
      <c r="I12" s="113">
        <f>IFERROR(RecEg!I11/qEg!I11,"")</f>
        <v>2391.6615551398327</v>
      </c>
      <c r="J12" s="113">
        <f>IFERROR(RecEg!J11/qEg!J11,"")</f>
        <v>2824.7558827157691</v>
      </c>
      <c r="K12" s="113">
        <f>IFERROR(RecEg!K11/qEg!K11,"")</f>
        <v>2853.3162082849735</v>
      </c>
      <c r="L12" s="113">
        <f>IFERROR(RecEg!L11/qEg!L11,"")</f>
        <v>2994.4916648209792</v>
      </c>
      <c r="M12" s="113">
        <f>IFERROR(RecEg!M11/qEg!M11,"")</f>
        <v>3081.7001487559314</v>
      </c>
      <c r="N12" s="113">
        <f>IFERROR(RecEg!N11/qEg!N11,"")</f>
        <v>3097.9667406221256</v>
      </c>
      <c r="O12" s="113">
        <f>IFERROR(RecEg!O11/qEg!O11,"")</f>
        <v>3329.9315266167077</v>
      </c>
      <c r="P12" s="113">
        <f>IFERROR(RecEg!P11/qEg!P11,"")</f>
        <v>3222.5119653504717</v>
      </c>
      <c r="Q12" s="113">
        <f>IFERROR(RecEg!Q11/qEg!Q11,"")</f>
        <v>2992.6750160037732</v>
      </c>
      <c r="R12" s="113">
        <f>IFERROR(RecEg!R11/qEg!R11,"")</f>
        <v>2524.2789291794115</v>
      </c>
      <c r="S12" s="113">
        <f>IFERROR(RecEg!S11/qEg!S11,"")</f>
        <v>2798.997324849694</v>
      </c>
      <c r="T12" s="113" t="str">
        <f>IFERROR(RecEg!T11/qEg!T11,"")</f>
        <v/>
      </c>
      <c r="U12" s="113">
        <f>IFERROR(RecEg!U11/qEg!U11,"")</f>
        <v>1982.0083247232187</v>
      </c>
      <c r="V12" s="113">
        <f>IFERROR(RecEg!V11/qEg!V11,"")</f>
        <v>2951.1514730834488</v>
      </c>
    </row>
    <row r="13" spans="1:23" x14ac:dyDescent="0.25">
      <c r="A13" s="105" t="s">
        <v>61</v>
      </c>
      <c r="B13" s="113" t="str">
        <f>IFERROR(RecEg!B12/qEg!B12,"")</f>
        <v/>
      </c>
      <c r="C13" s="113" t="str">
        <f>IFERROR(RecEg!C12/qEg!C12,"")</f>
        <v/>
      </c>
      <c r="D13" s="113" t="str">
        <f>IFERROR(RecEg!D12/qEg!D12,"")</f>
        <v/>
      </c>
      <c r="E13" s="113">
        <f>IFERROR(RecEg!E12/qEg!E12,"")</f>
        <v>2218.8330930187885</v>
      </c>
      <c r="F13" s="113">
        <f>IFERROR(RecEg!F12/qEg!F12,"")</f>
        <v>2057.5702435924877</v>
      </c>
      <c r="G13" s="113">
        <f>IFERROR(RecEg!G12/qEg!G12,"")</f>
        <v>3118.6616616075707</v>
      </c>
      <c r="H13" s="113">
        <f>IFERROR(RecEg!H12/qEg!H12,"")</f>
        <v>2569.4564741970848</v>
      </c>
      <c r="I13" s="113">
        <f>IFERROR(RecEg!I12/qEg!I12,"")</f>
        <v>2745.2395515792609</v>
      </c>
      <c r="J13" s="113">
        <f>IFERROR(RecEg!J12/qEg!J12,"")</f>
        <v>2488.7963216186754</v>
      </c>
      <c r="K13" s="113" t="str">
        <f>IFERROR(RecEg!K12/qEg!K12,"")</f>
        <v/>
      </c>
      <c r="L13" s="113" t="str">
        <f>IFERROR(RecEg!L12/qEg!L12,"")</f>
        <v/>
      </c>
      <c r="M13" s="113">
        <f>IFERROR(RecEg!M12/qEg!M12,"")</f>
        <v>2601.6246341980827</v>
      </c>
      <c r="N13" s="113">
        <f>IFERROR(RecEg!N12/qEg!N12,"")</f>
        <v>3113.7770645991764</v>
      </c>
      <c r="O13" s="113">
        <f>IFERROR(RecEg!O12/qEg!O12,"")</f>
        <v>3164.5572812219502</v>
      </c>
      <c r="P13" s="113">
        <f>IFERROR(RecEg!P12/qEg!P12,"")</f>
        <v>484.25976351419297</v>
      </c>
      <c r="Q13" s="113">
        <f>IFERROR(RecEg!Q12/qEg!Q12,"")</f>
        <v>3981.782062590079</v>
      </c>
      <c r="R13" s="113">
        <f>IFERROR(RecEg!R12/qEg!R12,"")</f>
        <v>3806.1877257581446</v>
      </c>
      <c r="S13" s="113">
        <f>IFERROR(RecEg!S12/qEg!S12,"")</f>
        <v>4400.9567844138601</v>
      </c>
      <c r="T13" s="113">
        <f>IFERROR(RecEg!T12/qEg!T12,"")</f>
        <v>4655.9339374950314</v>
      </c>
      <c r="U13" s="113">
        <f>IFERROR(RecEg!U12/qEg!U12,"")</f>
        <v>4345.7883279294365</v>
      </c>
      <c r="V13" s="113">
        <f>IFERROR(RecEg!V12/qEg!V12,"")</f>
        <v>5016.1755667842426</v>
      </c>
    </row>
    <row r="14" spans="1:23" x14ac:dyDescent="0.25">
      <c r="A14" s="105" t="s">
        <v>59</v>
      </c>
      <c r="B14" s="113">
        <f>IFERROR(RecEg!B13/qEg!B13,"")</f>
        <v>3124.1517282846021</v>
      </c>
      <c r="C14" s="113">
        <f>IFERROR(RecEg!C13/qEg!C13,"")</f>
        <v>2880.2434241147889</v>
      </c>
      <c r="D14" s="113">
        <f>IFERROR(RecEg!D13/qEg!D13,"")</f>
        <v>2884.3840870411736</v>
      </c>
      <c r="E14" s="113">
        <f>IFERROR(RecEg!E13/qEg!E13,"")</f>
        <v>2699.2325144073125</v>
      </c>
      <c r="F14" s="113">
        <f>IFERROR(RecEg!F13/qEg!F13,"")</f>
        <v>2274.2559476926294</v>
      </c>
      <c r="G14" s="113">
        <f>IFERROR(RecEg!G13/qEg!G13,"")</f>
        <v>2354.2296646456875</v>
      </c>
      <c r="H14" s="113">
        <f>IFERROR(RecEg!H13/qEg!H13,"")</f>
        <v>2882.4919859752094</v>
      </c>
      <c r="I14" s="113">
        <f>IFERROR(RecEg!I13/qEg!I13,"")</f>
        <v>2954.8562265467217</v>
      </c>
      <c r="J14" s="113">
        <f>IFERROR(RecEg!J13/qEg!J13,"")</f>
        <v>3095.4987507889646</v>
      </c>
      <c r="K14" s="113">
        <f>IFERROR(RecEg!K13/qEg!K13,"")</f>
        <v>2946.9031108288664</v>
      </c>
      <c r="L14" s="113">
        <f>IFERROR(RecEg!L13/qEg!L13,"")</f>
        <v>3444.8943009404275</v>
      </c>
      <c r="M14" s="113">
        <f>IFERROR(RecEg!M13/qEg!M13,"")</f>
        <v>3336.6724398512451</v>
      </c>
      <c r="N14" s="113">
        <f>IFERROR(RecEg!N13/qEg!N13,"")</f>
        <v>3142.9184767369115</v>
      </c>
      <c r="O14" s="113">
        <f>IFERROR(RecEg!O13/qEg!O13,"")</f>
        <v>3293.1286765534619</v>
      </c>
      <c r="P14" s="113">
        <f>IFERROR(RecEg!P13/qEg!P13,"")</f>
        <v>2424.5720535263754</v>
      </c>
      <c r="Q14" s="113">
        <f>IFERROR(RecEg!Q13/qEg!Q13,"")</f>
        <v>2462.5958402644301</v>
      </c>
      <c r="R14" s="113">
        <f>IFERROR(RecEg!R13/qEg!R13,"")</f>
        <v>2784.2717352847781</v>
      </c>
      <c r="S14" s="113">
        <f>IFERROR(RecEg!S13/qEg!S13,"")</f>
        <v>2887.8770739273837</v>
      </c>
      <c r="T14" s="113">
        <f>IFERROR(RecEg!T13/qEg!T13,"")</f>
        <v>3130.5879875804962</v>
      </c>
      <c r="U14" s="113" t="str">
        <f>IFERROR(RecEg!U13/qEg!U13,"")</f>
        <v/>
      </c>
      <c r="V14" s="113" t="str">
        <f>IFERROR(RecEg!V13/qEg!V13,"")</f>
        <v/>
      </c>
    </row>
    <row r="15" spans="1:23" x14ac:dyDescent="0.25">
      <c r="A15" s="105" t="s">
        <v>67</v>
      </c>
      <c r="B15" s="113">
        <f>IFERROR(RecEg!B14/qEg!B14,"")</f>
        <v>3589.5012337727094</v>
      </c>
      <c r="C15" s="113">
        <f>IFERROR(RecEg!C14/qEg!C14,"")</f>
        <v>1151.5305776079758</v>
      </c>
      <c r="D15" s="113" t="str">
        <f>IFERROR(RecEg!D14/qEg!D14,"")</f>
        <v/>
      </c>
      <c r="E15" s="113" t="str">
        <f>IFERROR(RecEg!E14/qEg!E14,"")</f>
        <v/>
      </c>
      <c r="F15" s="113">
        <f>IFERROR(RecEg!F14/qEg!F14,"")</f>
        <v>2523.2051109455429</v>
      </c>
      <c r="G15" s="113">
        <f>IFERROR(RecEg!G14/qEg!G14,"")</f>
        <v>2772.4955040900172</v>
      </c>
      <c r="H15" s="113" t="str">
        <f>IFERROR(RecEg!H14/qEg!H14,"")</f>
        <v/>
      </c>
      <c r="I15" s="113">
        <f>IFERROR(RecEg!I14/qEg!I14,"")</f>
        <v>2763.8958209154271</v>
      </c>
      <c r="J15" s="113">
        <f>IFERROR(RecEg!J14/qEg!J14,"")</f>
        <v>3504.6836646127917</v>
      </c>
      <c r="K15" s="113">
        <f>IFERROR(RecEg!K14/qEg!K14,"")</f>
        <v>3698.0852991307293</v>
      </c>
      <c r="L15" s="113">
        <f>IFERROR(RecEg!L14/qEg!L14,"")</f>
        <v>3844.3903665704611</v>
      </c>
      <c r="M15" s="113">
        <f>IFERROR(RecEg!M14/qEg!M14,"")</f>
        <v>3380.010162004648</v>
      </c>
      <c r="N15" s="113">
        <f>IFERROR(RecEg!N14/qEg!N14,"")</f>
        <v>3367.4104723985542</v>
      </c>
      <c r="O15" s="113">
        <f>IFERROR(RecEg!O14/qEg!O14,"")</f>
        <v>2882.5435277892698</v>
      </c>
      <c r="P15" s="113">
        <f>IFERROR(RecEg!P14/qEg!P14,"")</f>
        <v>3133.8464288900518</v>
      </c>
      <c r="Q15" s="113">
        <f>IFERROR(RecEg!Q14/qEg!Q14,"")</f>
        <v>3223.0189961406259</v>
      </c>
      <c r="R15" s="113">
        <f>IFERROR(RecEg!R14/qEg!R14,"")</f>
        <v>2550.2833284294711</v>
      </c>
      <c r="S15" s="113">
        <f>IFERROR(RecEg!S14/qEg!S14,"")</f>
        <v>3192.8918605266072</v>
      </c>
      <c r="T15" s="113">
        <f>IFERROR(RecEg!T14/qEg!T14,"")</f>
        <v>2917.2293644167862</v>
      </c>
      <c r="U15" s="113">
        <f>IFERROR(RecEg!U14/qEg!U14,"")</f>
        <v>2713.6760572580638</v>
      </c>
      <c r="V15" s="113">
        <f>IFERROR(RecEg!V14/qEg!V14,"")</f>
        <v>3081.2992057026477</v>
      </c>
    </row>
    <row r="16" spans="1:23" x14ac:dyDescent="0.25">
      <c r="A16" s="105" t="s">
        <v>66</v>
      </c>
      <c r="B16" s="113">
        <f>IFERROR(RecEg!B15/qEg!B15,"")</f>
        <v>1452.6456697911369</v>
      </c>
      <c r="C16" s="113">
        <f>IFERROR(RecEg!C15/qEg!C15,"")</f>
        <v>1808.3661852449766</v>
      </c>
      <c r="D16" s="113">
        <f>IFERROR(RecEg!D15/qEg!D15,"")</f>
        <v>1753.1161548030177</v>
      </c>
      <c r="E16" s="113">
        <f>IFERROR(RecEg!E15/qEg!E15,"")</f>
        <v>1699.4952805361929</v>
      </c>
      <c r="F16" s="113">
        <f>IFERROR(RecEg!F15/qEg!F15,"")</f>
        <v>1905.8710940863145</v>
      </c>
      <c r="G16" s="113">
        <f>IFERROR(RecEg!G15/qEg!G15,"")</f>
        <v>1997.6582123235487</v>
      </c>
      <c r="H16" s="113">
        <f>IFERROR(RecEg!H15/qEg!H15,"")</f>
        <v>2112.0700569823712</v>
      </c>
      <c r="I16" s="113">
        <f>IFERROR(RecEg!I15/qEg!I15,"")</f>
        <v>2026.5851698902459</v>
      </c>
      <c r="J16" s="113">
        <f>IFERROR(RecEg!J15/qEg!J15,"")</f>
        <v>2437.7880128006618</v>
      </c>
      <c r="K16" s="113">
        <f>IFERROR(RecEg!K15/qEg!K15,"")</f>
        <v>2676.9108083170022</v>
      </c>
      <c r="L16" s="113">
        <f>IFERROR(RecEg!L15/qEg!L15,"")</f>
        <v>3007.5812649324066</v>
      </c>
      <c r="M16" s="113">
        <f>IFERROR(RecEg!M15/qEg!M15,"")</f>
        <v>2875.1267143690625</v>
      </c>
      <c r="N16" s="113">
        <f>IFERROR(RecEg!N15/qEg!N15,"")</f>
        <v>2981.2401531603045</v>
      </c>
      <c r="O16" s="113">
        <f>IFERROR(RecEg!O15/qEg!O15,"")</f>
        <v>3389.3378642937632</v>
      </c>
      <c r="P16" s="113">
        <f>IFERROR(RecEg!P15/qEg!P15,"")</f>
        <v>3087.8707472960964</v>
      </c>
      <c r="Q16" s="113">
        <f>IFERROR(RecEg!Q15/qEg!Q15,"")</f>
        <v>3214.6166494256113</v>
      </c>
      <c r="R16" s="113">
        <f>IFERROR(RecEg!R15/qEg!R15,"")</f>
        <v>3238.8695124859291</v>
      </c>
      <c r="S16" s="113">
        <f>IFERROR(RecEg!S15/qEg!S15,"")</f>
        <v>3379.6957341966049</v>
      </c>
      <c r="T16" s="113">
        <f>IFERROR(RecEg!T15/qEg!T15,"")</f>
        <v>3580.765532126471</v>
      </c>
      <c r="U16" s="113">
        <f>IFERROR(RecEg!U15/qEg!U15,"")</f>
        <v>3170.9753830095774</v>
      </c>
      <c r="V16" s="113" t="str">
        <f>IFERROR(RecEg!V15/qEg!V15,"")</f>
        <v/>
      </c>
    </row>
    <row r="17" spans="1:22" x14ac:dyDescent="0.25">
      <c r="A17" s="105" t="s">
        <v>63</v>
      </c>
      <c r="B17" s="113">
        <f>IFERROR(RecEg!B16/qEg!B16,"")</f>
        <v>2786.8549729841066</v>
      </c>
      <c r="C17" s="113">
        <f>IFERROR(RecEg!C16/qEg!C16,"")</f>
        <v>2962.9547994087193</v>
      </c>
      <c r="D17" s="113">
        <f>IFERROR(RecEg!D16/qEg!D16,"")</f>
        <v>3818.9614705541971</v>
      </c>
      <c r="E17" s="113">
        <f>IFERROR(RecEg!E16/qEg!E16,"")</f>
        <v>3784.1304751997932</v>
      </c>
      <c r="F17" s="113">
        <f>IFERROR(RecEg!F16/qEg!F16,"")</f>
        <v>4264.7278994732724</v>
      </c>
      <c r="G17" s="113">
        <f>IFERROR(RecEg!G16/qEg!G16,"")</f>
        <v>3756.5697560796366</v>
      </c>
      <c r="H17" s="113">
        <f>IFERROR(RecEg!H16/qEg!H16,"")</f>
        <v>3558.2531147754012</v>
      </c>
      <c r="I17" s="113">
        <f>IFERROR(RecEg!I16/qEg!I16,"")</f>
        <v>3520.2461306187547</v>
      </c>
      <c r="J17" s="113">
        <f>IFERROR(RecEg!J16/qEg!J16,"")</f>
        <v>3974.3750830751987</v>
      </c>
      <c r="K17" s="113">
        <f>IFERROR(RecEg!K16/qEg!K16,"")</f>
        <v>3804.8864879369544</v>
      </c>
      <c r="L17" s="113">
        <f>IFERROR(RecEg!L16/qEg!L16,"")</f>
        <v>4503.1552670227766</v>
      </c>
      <c r="M17" s="113">
        <f>IFERROR(RecEg!M16/qEg!M16,"")</f>
        <v>4200.5230004564464</v>
      </c>
      <c r="N17" s="113">
        <f>IFERROR(RecEg!N16/qEg!N16,"")</f>
        <v>4329.0321395547408</v>
      </c>
      <c r="O17" s="113">
        <f>IFERROR(RecEg!O16/qEg!O16,"")</f>
        <v>4003.5934868379272</v>
      </c>
      <c r="P17" s="113" t="str">
        <f>IFERROR(RecEg!P16/qEg!P16,"")</f>
        <v/>
      </c>
      <c r="Q17" s="113" t="str">
        <f>IFERROR(RecEg!Q16/qEg!Q16,"")</f>
        <v/>
      </c>
      <c r="R17" s="113">
        <f>IFERROR(RecEg!R16/qEg!R16,"")</f>
        <v>3929.1675909772384</v>
      </c>
      <c r="S17" s="113">
        <f>IFERROR(RecEg!S16/qEg!S16,"")</f>
        <v>4096.9874759488857</v>
      </c>
      <c r="T17" s="113">
        <f>IFERROR(RecEg!T16/qEg!T16,"")</f>
        <v>3983.5674092426766</v>
      </c>
      <c r="U17" s="113" t="str">
        <f>IFERROR(RecEg!U16/qEg!U16,"")</f>
        <v/>
      </c>
      <c r="V17" s="113" t="str">
        <f>IFERROR(RecEg!V16/qEg!V16,"")</f>
        <v/>
      </c>
    </row>
    <row r="18" spans="1:22" x14ac:dyDescent="0.25">
      <c r="A18" s="105" t="s">
        <v>40</v>
      </c>
      <c r="B18" s="113">
        <f>IFERROR(RecEg!B17/qEg!B17,"")</f>
        <v>2920.6868121896655</v>
      </c>
      <c r="C18" s="113">
        <f>IFERROR(RecEg!C17/qEg!C17,"")</f>
        <v>3076.2517538972556</v>
      </c>
      <c r="D18" s="113">
        <f>IFERROR(RecEg!D17/qEg!D17,"")</f>
        <v>3046.2612670795024</v>
      </c>
      <c r="E18" s="113">
        <f>IFERROR(RecEg!E17/qEg!E17,"")</f>
        <v>3133.701580014997</v>
      </c>
      <c r="F18" s="113">
        <f>IFERROR(RecEg!F17/qEg!F17,"")</f>
        <v>3323.7389296481197</v>
      </c>
      <c r="G18" s="113">
        <f>IFERROR(RecEg!G17/qEg!G17,"")</f>
        <v>3583.1881459263004</v>
      </c>
      <c r="H18" s="113">
        <f>IFERROR(RecEg!H17/qEg!H17,"")</f>
        <v>4181.3679479879465</v>
      </c>
      <c r="I18" s="113">
        <f>IFERROR(RecEg!I17/qEg!I17,"")</f>
        <v>4569.1448187368233</v>
      </c>
      <c r="J18" s="113">
        <f>IFERROR(RecEg!J17/qEg!J17,"")</f>
        <v>4680.4473287157443</v>
      </c>
      <c r="K18" s="113">
        <f>IFERROR(RecEg!K17/qEg!K17,"")</f>
        <v>4591.7704794338242</v>
      </c>
      <c r="L18" s="113">
        <f>IFERROR(RecEg!L17/qEg!L17,"")</f>
        <v>4504.9719240924387</v>
      </c>
      <c r="M18" s="113">
        <f>IFERROR(RecEg!M17/qEg!M17,"")</f>
        <v>4505.5470434586914</v>
      </c>
      <c r="N18" s="113">
        <f>IFERROR(RecEg!N17/qEg!N17,"")</f>
        <v>4597.0563787882911</v>
      </c>
      <c r="O18" s="113">
        <f>IFERROR(RecEg!O17/qEg!O17,"")</f>
        <v>4985.8146581110323</v>
      </c>
      <c r="P18" s="113">
        <f>IFERROR(RecEg!P17/qEg!P17,"")</f>
        <v>5105.1984705776786</v>
      </c>
      <c r="Q18" s="113">
        <f>IFERROR(RecEg!Q17/qEg!Q17,"")</f>
        <v>5058.0308586027131</v>
      </c>
      <c r="R18" s="113">
        <f>IFERROR(RecEg!R17/qEg!R17,"")</f>
        <v>5105.0506566533013</v>
      </c>
      <c r="S18" s="113">
        <f>IFERROR(RecEg!S17/qEg!S17,"")</f>
        <v>5252.6135708918291</v>
      </c>
      <c r="T18" s="113">
        <f>IFERROR(RecEg!T17/qEg!T17,"")</f>
        <v>5135.2537634856826</v>
      </c>
      <c r="U18" s="113">
        <f>IFERROR(RecEg!U17/qEg!U17,"")</f>
        <v>5060.3305268413706</v>
      </c>
      <c r="V18" s="113">
        <f>IFERROR(RecEg!V17/qEg!V17,"")</f>
        <v>5106.1844971938772</v>
      </c>
    </row>
    <row r="19" spans="1:22" x14ac:dyDescent="0.25">
      <c r="A19" s="105" t="s">
        <v>62</v>
      </c>
      <c r="B19" s="113">
        <f>IFERROR(RecEg!B18/qEg!B18,"")</f>
        <v>2213.6109218944312</v>
      </c>
      <c r="C19" s="113">
        <f>IFERROR(RecEg!C18/qEg!C18,"")</f>
        <v>2185.9515124471495</v>
      </c>
      <c r="D19" s="113">
        <f>IFERROR(RecEg!D18/qEg!D18,"")</f>
        <v>2493.20969386555</v>
      </c>
      <c r="E19" s="113">
        <f>IFERROR(RecEg!E18/qEg!E18,"")</f>
        <v>2373.3962157383153</v>
      </c>
      <c r="F19" s="113">
        <f>IFERROR(RecEg!F18/qEg!F18,"")</f>
        <v>2464.1661530688834</v>
      </c>
      <c r="G19" s="113">
        <f>IFERROR(RecEg!G18/qEg!G18,"")</f>
        <v>2766.0879378524364</v>
      </c>
      <c r="H19" s="113">
        <f>IFERROR(RecEg!H18/qEg!H18,"")</f>
        <v>2699.3239874430969</v>
      </c>
      <c r="I19" s="113">
        <f>IFERROR(RecEg!I18/qEg!I18,"")</f>
        <v>2920.2938937009167</v>
      </c>
      <c r="J19" s="113">
        <f>IFERROR(RecEg!J18/qEg!J18,"")</f>
        <v>2886.3653142331245</v>
      </c>
      <c r="K19" s="113">
        <f>IFERROR(RecEg!K18/qEg!K18,"")</f>
        <v>3020.6148112726823</v>
      </c>
      <c r="L19" s="113">
        <f>IFERROR(RecEg!L18/qEg!L18,"")</f>
        <v>2911.2047977442517</v>
      </c>
      <c r="M19" s="113">
        <f>IFERROR(RecEg!M18/qEg!M18,"")</f>
        <v>3030.2508320842539</v>
      </c>
      <c r="N19" s="113">
        <f>IFERROR(RecEg!N18/qEg!N18,"")</f>
        <v>3214.9253643401617</v>
      </c>
      <c r="O19" s="113">
        <f>IFERROR(RecEg!O18/qEg!O18,"")</f>
        <v>3282.4115494505759</v>
      </c>
      <c r="P19" s="113">
        <f>IFERROR(RecEg!P18/qEg!P18,"")</f>
        <v>2940.4330153739961</v>
      </c>
      <c r="Q19" s="113">
        <f>IFERROR(RecEg!Q18/qEg!Q18,"")</f>
        <v>3330.883281755991</v>
      </c>
      <c r="R19" s="113">
        <f>IFERROR(RecEg!R18/qEg!R18,"")</f>
        <v>3084.3337014839326</v>
      </c>
      <c r="S19" s="113">
        <f>IFERROR(RecEg!S18/qEg!S18,"")</f>
        <v>3455.3372994965289</v>
      </c>
      <c r="T19" s="113">
        <f>IFERROR(RecEg!T18/qEg!T18,"")</f>
        <v>3712.5719278766533</v>
      </c>
      <c r="U19" s="113">
        <f>IFERROR(RecEg!U18/qEg!U18,"")</f>
        <v>4073.8741967038613</v>
      </c>
      <c r="V19" s="113">
        <f>IFERROR(RecEg!V18/qEg!V18,"")</f>
        <v>0</v>
      </c>
    </row>
    <row r="20" spans="1:22" x14ac:dyDescent="0.25">
      <c r="A20" s="105" t="s">
        <v>45</v>
      </c>
      <c r="B20" s="113">
        <f>IFERROR(RecEg!B19/qEg!B19,"")</f>
        <v>2632.8804616876291</v>
      </c>
      <c r="C20" s="113">
        <f>IFERROR(RecEg!C19/qEg!C19,"")</f>
        <v>2844.0317154239674</v>
      </c>
      <c r="D20" s="113">
        <f>IFERROR(RecEg!D19/qEg!D19,"")</f>
        <v>3493.8102927190039</v>
      </c>
      <c r="E20" s="113">
        <f>IFERROR(RecEg!E19/qEg!E19,"")</f>
        <v>3122.5667782956316</v>
      </c>
      <c r="F20" s="113">
        <f>IFERROR(RecEg!F19/qEg!F19,"")</f>
        <v>2764.8585788806135</v>
      </c>
      <c r="G20" s="113">
        <f>IFERROR(RecEg!G19/qEg!G19,"")</f>
        <v>2808.3244037001718</v>
      </c>
      <c r="H20" s="113">
        <f>IFERROR(RecEg!H19/qEg!H19,"")</f>
        <v>3167.0136444058853</v>
      </c>
      <c r="I20" s="113">
        <f>IFERROR(RecEg!I19/qEg!I19,"")</f>
        <v>3268.5460366198608</v>
      </c>
      <c r="J20" s="113">
        <f>IFERROR(RecEg!J19/qEg!J19,"")</f>
        <v>3310.3958287825103</v>
      </c>
      <c r="K20" s="113">
        <f>IFERROR(RecEg!K19/qEg!K19,"")</f>
        <v>3584.0897969097782</v>
      </c>
      <c r="L20" s="113">
        <f>IFERROR(RecEg!L19/qEg!L19,"")</f>
        <v>3799.0797940592506</v>
      </c>
      <c r="M20" s="113">
        <f>IFERROR(RecEg!M19/qEg!M19,"")</f>
        <v>3558.2276000012898</v>
      </c>
      <c r="N20" s="113">
        <f>IFERROR(RecEg!N19/qEg!N19,"")</f>
        <v>3694.0016995841834</v>
      </c>
      <c r="O20" s="113">
        <f>IFERROR(RecEg!O19/qEg!O19,"")</f>
        <v>3819.5874560796897</v>
      </c>
      <c r="P20" s="113">
        <f>IFERROR(RecEg!P19/qEg!P19,"")</f>
        <v>3845.5855496223999</v>
      </c>
      <c r="Q20" s="113">
        <f>IFERROR(RecEg!Q19/qEg!Q19,"")</f>
        <v>3540.9483155332528</v>
      </c>
      <c r="R20" s="113">
        <f>IFERROR(RecEg!R19/qEg!R19,"")</f>
        <v>3573.6395074405118</v>
      </c>
      <c r="S20" s="113">
        <f>IFERROR(RecEg!S19/qEg!S19,"")</f>
        <v>3854.7650593543358</v>
      </c>
      <c r="T20" s="113">
        <f>IFERROR(RecEg!T19/qEg!T19,"")</f>
        <v>4181.8494986849537</v>
      </c>
      <c r="U20" s="113">
        <f>IFERROR(RecEg!U19/qEg!U19,"")</f>
        <v>4449.7048734244254</v>
      </c>
      <c r="V20" s="113">
        <f>IFERROR(RecEg!V19/qEg!V19,"")</f>
        <v>4039.2062272135504</v>
      </c>
    </row>
    <row r="21" spans="1:22" x14ac:dyDescent="0.25">
      <c r="A21" s="105" t="s">
        <v>52</v>
      </c>
      <c r="B21" s="113">
        <f>IFERROR(RecEg!B20/qEg!B20,"")</f>
        <v>3333.9658457386413</v>
      </c>
      <c r="C21" s="113">
        <f>IFERROR(RecEg!C20/qEg!C20,"")</f>
        <v>3859.7899438880913</v>
      </c>
      <c r="D21" s="113">
        <f>IFERROR(RecEg!D20/qEg!D20,"")</f>
        <v>3018.7497100787755</v>
      </c>
      <c r="E21" s="113">
        <f>IFERROR(RecEg!E20/qEg!E20,"")</f>
        <v>3223.1767096802391</v>
      </c>
      <c r="F21" s="113">
        <f>IFERROR(RecEg!F20/qEg!F20,"")</f>
        <v>3157.3012392837936</v>
      </c>
      <c r="G21" s="113">
        <f>IFERROR(RecEg!G20/qEg!G20,"")</f>
        <v>3467.1770771180149</v>
      </c>
      <c r="H21" s="113">
        <f>IFERROR(RecEg!H20/qEg!H20,"")</f>
        <v>3505.0998215433901</v>
      </c>
      <c r="I21" s="113">
        <f>IFERROR(RecEg!I20/qEg!I20,"")</f>
        <v>3411.7046783462492</v>
      </c>
      <c r="J21" s="113">
        <f>IFERROR(RecEg!J20/qEg!J20,"")</f>
        <v>4105.1312105507495</v>
      </c>
      <c r="K21" s="113">
        <f>IFERROR(RecEg!K20/qEg!K20,"")</f>
        <v>3967.9010525907074</v>
      </c>
      <c r="L21" s="113">
        <f>IFERROR(RecEg!L20/qEg!L20,"")</f>
        <v>4116.0965419366839</v>
      </c>
      <c r="M21" s="113">
        <f>IFERROR(RecEg!M20/qEg!M20,"")</f>
        <v>3706.2668167168317</v>
      </c>
      <c r="N21" s="113">
        <f>IFERROR(RecEg!N20/qEg!N20,"")</f>
        <v>3867.7834814091261</v>
      </c>
      <c r="O21" s="113">
        <f>IFERROR(RecEg!O20/qEg!O20,"")</f>
        <v>3621.9036899799971</v>
      </c>
      <c r="P21" s="113">
        <f>IFERROR(RecEg!P20/qEg!P20,"")</f>
        <v>5805.4207563680884</v>
      </c>
      <c r="Q21" s="113">
        <f>IFERROR(RecEg!Q20/qEg!Q20,"")</f>
        <v>4739.961225021957</v>
      </c>
      <c r="R21" s="113">
        <f>IFERROR(RecEg!R20/qEg!R20,"")</f>
        <v>4922.5653838811322</v>
      </c>
      <c r="S21" s="113">
        <f>IFERROR(RecEg!S20/qEg!S20,"")</f>
        <v>6259.9390837743767</v>
      </c>
      <c r="T21" s="113">
        <f>IFERROR(RecEg!T20/qEg!T20,"")</f>
        <v>7140.165150711061</v>
      </c>
      <c r="U21" s="113" t="str">
        <f>IFERROR(RecEg!U20/qEg!U20,"")</f>
        <v/>
      </c>
      <c r="V21" s="113" t="str">
        <f>IFERROR(RecEg!V20/qEg!V20,"")</f>
        <v/>
      </c>
    </row>
    <row r="22" spans="1:22" x14ac:dyDescent="0.25">
      <c r="A22" s="105" t="s">
        <v>54</v>
      </c>
      <c r="B22" s="113">
        <f>IFERROR(RecEg!B21/qEg!B21,"")</f>
        <v>3374.358791099075</v>
      </c>
      <c r="C22" s="113">
        <f>IFERROR(RecEg!C21/qEg!C21,"")</f>
        <v>3377.9423434043551</v>
      </c>
      <c r="D22" s="113">
        <f>IFERROR(RecEg!D21/qEg!D21,"")</f>
        <v>3254.8291391834528</v>
      </c>
      <c r="E22" s="113">
        <f>IFERROR(RecEg!E21/qEg!E21,"")</f>
        <v>3371.4925739236533</v>
      </c>
      <c r="F22" s="113">
        <f>IFERROR(RecEg!F21/qEg!F21,"")</f>
        <v>3352.8733263315949</v>
      </c>
      <c r="G22" s="113">
        <f>IFERROR(RecEg!G21/qEg!G21,"")</f>
        <v>3494.6169186727075</v>
      </c>
      <c r="H22" s="113">
        <f>IFERROR(RecEg!H21/qEg!H21,"")</f>
        <v>3847.1996754450588</v>
      </c>
      <c r="I22" s="113">
        <f>IFERROR(RecEg!I21/qEg!I21,"")</f>
        <v>4290.7745790633071</v>
      </c>
      <c r="J22" s="113">
        <f>IFERROR(RecEg!J21/qEg!J21,"")</f>
        <v>4263.9217780293056</v>
      </c>
      <c r="K22" s="113">
        <f>IFERROR(RecEg!K21/qEg!K21,"")</f>
        <v>5239.118658426919</v>
      </c>
      <c r="L22" s="113">
        <f>IFERROR(RecEg!L21/qEg!L21,"")</f>
        <v>5684.9147892953333</v>
      </c>
      <c r="M22" s="113">
        <f>IFERROR(RecEg!M21/qEg!M21,"")</f>
        <v>5594.0413689411134</v>
      </c>
      <c r="N22" s="113">
        <f>IFERROR(RecEg!N21/qEg!N21,"")</f>
        <v>5426.7305888999663</v>
      </c>
      <c r="O22" s="113">
        <f>IFERROR(RecEg!O21/qEg!O21,"")</f>
        <v>5474.1024666041803</v>
      </c>
      <c r="P22" s="113">
        <f>IFERROR(RecEg!P21/qEg!P21,"")</f>
        <v>5467.9288090046193</v>
      </c>
      <c r="Q22" s="113">
        <f>IFERROR(RecEg!Q21/qEg!Q21,"")</f>
        <v>5437.8004544461846</v>
      </c>
      <c r="R22" s="113">
        <f>IFERROR(RecEg!R21/qEg!R21,"")</f>
        <v>5242.2866958225841</v>
      </c>
      <c r="S22" s="113">
        <f>IFERROR(RecEg!S21/qEg!S21,"")</f>
        <v>4773.9549527150293</v>
      </c>
      <c r="T22" s="113">
        <f>IFERROR(RecEg!T21/qEg!T21,"")</f>
        <v>5739.9211050371732</v>
      </c>
      <c r="U22" s="113">
        <f>IFERROR(RecEg!U21/qEg!U21,"")</f>
        <v>5796.2575215900351</v>
      </c>
      <c r="V22" s="113">
        <f>IFERROR(RecEg!V21/qEg!V21,"")</f>
        <v>6525.8273062388325</v>
      </c>
    </row>
    <row r="23" spans="1:22" x14ac:dyDescent="0.25">
      <c r="A23" s="105" t="s">
        <v>35</v>
      </c>
      <c r="B23" s="113" t="str">
        <f>IFERROR(RecEg!B22/qEg!B22,"")</f>
        <v/>
      </c>
      <c r="C23" s="113">
        <f>IFERROR(RecEg!C22/qEg!C22,"")</f>
        <v>3468.5737184285981</v>
      </c>
      <c r="D23" s="113">
        <f>IFERROR(RecEg!D22/qEg!D22,"")</f>
        <v>3340.8203526030384</v>
      </c>
      <c r="E23" s="113">
        <f>IFERROR(RecEg!E22/qEg!E22,"")</f>
        <v>3275.0596053489799</v>
      </c>
      <c r="F23" s="113">
        <f>IFERROR(RecEg!F22/qEg!F22,"")</f>
        <v>3482.3343320842969</v>
      </c>
      <c r="G23" s="113">
        <f>IFERROR(RecEg!G22/qEg!G22,"")</f>
        <v>3772.9716971558773</v>
      </c>
      <c r="H23" s="113">
        <f>IFERROR(RecEg!H22/qEg!H22,"")</f>
        <v>4698.1676639158359</v>
      </c>
      <c r="I23" s="113">
        <f>IFERROR(RecEg!I22/qEg!I22,"")</f>
        <v>4605.3694650036523</v>
      </c>
      <c r="J23" s="113">
        <f>IFERROR(RecEg!J22/qEg!J22,"")</f>
        <v>5156.8446621310077</v>
      </c>
      <c r="K23" s="113">
        <f>IFERROR(RecEg!K22/qEg!K22,"")</f>
        <v>5354.3439636742296</v>
      </c>
      <c r="L23" s="113">
        <f>IFERROR(RecEg!L22/qEg!L22,"")</f>
        <v>5943.6024438078703</v>
      </c>
      <c r="M23" s="113">
        <f>IFERROR(RecEg!M22/qEg!M22,"")</f>
        <v>6009.0746351965727</v>
      </c>
      <c r="N23" s="113">
        <f>IFERROR(RecEg!N22/qEg!N22,"")</f>
        <v>6029.8420897414053</v>
      </c>
      <c r="O23" s="113">
        <f>IFERROR(RecEg!O22/qEg!O22,"")</f>
        <v>5777.0165092694642</v>
      </c>
      <c r="P23" s="113">
        <f>IFERROR(RecEg!P22/qEg!P22,"")</f>
        <v>5118.3814071528286</v>
      </c>
      <c r="Q23" s="113">
        <f>IFERROR(RecEg!Q22/qEg!Q22,"")</f>
        <v>5701.8532038333778</v>
      </c>
      <c r="R23" s="113">
        <f>IFERROR(RecEg!R22/qEg!R22,"")</f>
        <v>5432.114127633844</v>
      </c>
      <c r="S23" s="113">
        <f>IFERROR(RecEg!S22/qEg!S22,"")</f>
        <v>5515.1749476137838</v>
      </c>
      <c r="T23" s="113">
        <f>IFERROR(RecEg!T22/qEg!T22,"")</f>
        <v>6125.6034700069113</v>
      </c>
      <c r="U23" s="113">
        <f>IFERROR(RecEg!U22/qEg!U22,"")</f>
        <v>6318.6450380326114</v>
      </c>
      <c r="V23" s="113">
        <f>IFERROR(RecEg!V22/qEg!V22,"")</f>
        <v>5762.1949168955362</v>
      </c>
    </row>
    <row r="24" spans="1:22" x14ac:dyDescent="0.25">
      <c r="A24" s="105" t="s">
        <v>42</v>
      </c>
      <c r="B24" s="113">
        <f>IFERROR(RecEg!B23/qEg!B23,"")</f>
        <v>1940.5764962929861</v>
      </c>
      <c r="C24" s="113">
        <f>IFERROR(RecEg!C23/qEg!C23,"")</f>
        <v>2229.1717638951545</v>
      </c>
      <c r="D24" s="113">
        <f>IFERROR(RecEg!D23/qEg!D23,"")</f>
        <v>2252.421702407883</v>
      </c>
      <c r="E24" s="113">
        <f>IFERROR(RecEg!E23/qEg!E23,"")</f>
        <v>2280.2026948496473</v>
      </c>
      <c r="F24" s="113">
        <f>IFERROR(RecEg!F23/qEg!F23,"")</f>
        <v>2468.596973094961</v>
      </c>
      <c r="G24" s="113">
        <f>IFERROR(RecEg!G23/qEg!G23,"")</f>
        <v>2274.1793033181907</v>
      </c>
      <c r="H24" s="113">
        <f>IFERROR(RecEg!H23/qEg!H23,"")</f>
        <v>2320.8383844713339</v>
      </c>
      <c r="I24" s="113">
        <f>IFERROR(RecEg!I23/qEg!I23,"")</f>
        <v>2416.6208401001709</v>
      </c>
      <c r="J24" s="113">
        <f>IFERROR(RecEg!J23/qEg!J23,"")</f>
        <v>2306.8858751398379</v>
      </c>
      <c r="K24" s="113">
        <f>IFERROR(RecEg!K23/qEg!K23,"")</f>
        <v>2347.2264497440324</v>
      </c>
      <c r="L24" s="113">
        <f>IFERROR(RecEg!L23/qEg!L23,"")</f>
        <v>2359.8036274147789</v>
      </c>
      <c r="M24" s="113">
        <f>IFERROR(RecEg!M23/qEg!M23,"")</f>
        <v>2322.8744698278338</v>
      </c>
      <c r="N24" s="113">
        <f>IFERROR(RecEg!N23/qEg!N23,"")</f>
        <v>2177.8875358659725</v>
      </c>
      <c r="O24" s="113">
        <f>IFERROR(RecEg!O23/qEg!O23,"")</f>
        <v>2530.7014009586305</v>
      </c>
      <c r="P24" s="113">
        <f>IFERROR(RecEg!P23/qEg!P23,"")</f>
        <v>2699.4066129153703</v>
      </c>
      <c r="Q24" s="113">
        <f>IFERROR(RecEg!Q23/qEg!Q23,"")</f>
        <v>3001.9221775963506</v>
      </c>
      <c r="R24" s="113">
        <f>IFERROR(RecEg!R23/qEg!R23,"")</f>
        <v>2990.9182647005691</v>
      </c>
      <c r="S24" s="113">
        <f>IFERROR(RecEg!S23/qEg!S23,"")</f>
        <v>3133.7156873494851</v>
      </c>
      <c r="T24" s="113">
        <f>IFERROR(RecEg!T23/qEg!T23,"")</f>
        <v>3278.6122940994123</v>
      </c>
      <c r="U24" s="113">
        <f>IFERROR(RecEg!U23/qEg!U23,"")</f>
        <v>3414.424757332079</v>
      </c>
      <c r="V24" s="113">
        <f>IFERROR(RecEg!V23/qEg!V23,"")</f>
        <v>3520.5613128038053</v>
      </c>
    </row>
    <row r="25" spans="1:22" x14ac:dyDescent="0.25">
      <c r="A25" s="105" t="s">
        <v>57</v>
      </c>
      <c r="B25" s="113">
        <f>IFERROR(RecEg!B24/qEg!B24,"")</f>
        <v>2422.7308678549275</v>
      </c>
      <c r="C25" s="113">
        <f>IFERROR(RecEg!C24/qEg!C24,"")</f>
        <v>2505.0778356463043</v>
      </c>
      <c r="D25" s="113">
        <f>IFERROR(RecEg!D24/qEg!D24,"")</f>
        <v>2880.6473882495434</v>
      </c>
      <c r="E25" s="113">
        <f>IFERROR(RecEg!E24/qEg!E24,"")</f>
        <v>2953.6880687635362</v>
      </c>
      <c r="F25" s="113">
        <f>IFERROR(RecEg!F24/qEg!F24,"")</f>
        <v>3132.5146584652925</v>
      </c>
      <c r="G25" s="113">
        <f>IFERROR(RecEg!G24/qEg!G24,"")</f>
        <v>3443.3287592643951</v>
      </c>
      <c r="H25" s="113">
        <f>IFERROR(RecEg!H24/qEg!H24,"")</f>
        <v>3274.2140955829113</v>
      </c>
      <c r="I25" s="113">
        <f>IFERROR(RecEg!I24/qEg!I24,"")</f>
        <v>3522.4800611831938</v>
      </c>
      <c r="J25" s="113">
        <f>IFERROR(RecEg!J24/qEg!J24,"")</f>
        <v>3952.8573483697737</v>
      </c>
      <c r="K25" s="113">
        <f>IFERROR(RecEg!K24/qEg!K24,"")</f>
        <v>3574.0706104111428</v>
      </c>
      <c r="L25" s="113">
        <f>IFERROR(RecEg!L24/qEg!L24,"")</f>
        <v>3720.2853607304169</v>
      </c>
      <c r="M25" s="113">
        <f>IFERROR(RecEg!M24/qEg!M24,"")</f>
        <v>4198.2477807324231</v>
      </c>
      <c r="N25" s="113">
        <f>IFERROR(RecEg!N24/qEg!N24,"")</f>
        <v>4471.7852695663278</v>
      </c>
      <c r="O25" s="113">
        <f>IFERROR(RecEg!O24/qEg!O24,"")</f>
        <v>4302.0592306477583</v>
      </c>
      <c r="P25" s="113">
        <f>IFERROR(RecEg!P24/qEg!P24,"")</f>
        <v>4180.0452223725824</v>
      </c>
      <c r="Q25" s="113">
        <f>IFERROR(RecEg!Q24/qEg!Q24,"")</f>
        <v>3822.1737166074267</v>
      </c>
      <c r="R25" s="113">
        <f>IFERROR(RecEg!R24/qEg!R24,"")</f>
        <v>3815.9806394777115</v>
      </c>
      <c r="S25" s="113">
        <f>IFERROR(RecEg!S24/qEg!S24,"")</f>
        <v>3843.3643833143446</v>
      </c>
      <c r="T25" s="113">
        <f>IFERROR(RecEg!T24/qEg!T24,"")</f>
        <v>3759.2143640038939</v>
      </c>
      <c r="U25" s="113">
        <f>IFERROR(RecEg!U24/qEg!U24,"")</f>
        <v>3712.461327850388</v>
      </c>
      <c r="V25" s="113" t="str">
        <f>IFERROR(RecEg!V24/qEg!V24,"")</f>
        <v/>
      </c>
    </row>
    <row r="26" spans="1:22" x14ac:dyDescent="0.25">
      <c r="A26" s="105" t="s">
        <v>64</v>
      </c>
      <c r="B26" s="113" t="str">
        <f>IFERROR(RecEg!B25/qEg!B25,"")</f>
        <v/>
      </c>
      <c r="C26" s="113" t="str">
        <f>IFERROR(RecEg!C25/qEg!C25,"")</f>
        <v/>
      </c>
      <c r="D26" s="113" t="str">
        <f>IFERROR(RecEg!D25/qEg!D25,"")</f>
        <v/>
      </c>
      <c r="E26" s="113" t="str">
        <f>IFERROR(RecEg!E25/qEg!E25,"")</f>
        <v/>
      </c>
      <c r="F26" s="113" t="str">
        <f>IFERROR(RecEg!F25/qEg!F25,"")</f>
        <v/>
      </c>
      <c r="G26" s="113" t="str">
        <f>IFERROR(RecEg!G25/qEg!G25,"")</f>
        <v/>
      </c>
      <c r="H26" s="113" t="str">
        <f>IFERROR(RecEg!H25/qEg!H25,"")</f>
        <v/>
      </c>
      <c r="I26" s="113" t="str">
        <f>IFERROR(RecEg!I25/qEg!I25,"")</f>
        <v/>
      </c>
      <c r="J26" s="113" t="str">
        <f>IFERROR(RecEg!J25/qEg!J25,"")</f>
        <v/>
      </c>
      <c r="K26" s="113" t="str">
        <f>IFERROR(RecEg!K25/qEg!K25,"")</f>
        <v/>
      </c>
      <c r="L26" s="113">
        <f>IFERROR(RecEg!L25/qEg!L25,"")</f>
        <v>2163.7859922865446</v>
      </c>
      <c r="M26" s="113" t="str">
        <f>IFERROR(RecEg!M25/qEg!M25,"")</f>
        <v/>
      </c>
      <c r="N26" s="113">
        <f>IFERROR(RecEg!N25/qEg!N25,"")</f>
        <v>1529.0073061183323</v>
      </c>
      <c r="O26" s="113">
        <f>IFERROR(RecEg!O25/qEg!O25,"")</f>
        <v>472.15220673474528</v>
      </c>
      <c r="P26" s="113">
        <f>IFERROR(RecEg!P25/qEg!P25,"")</f>
        <v>1318.7911313509703</v>
      </c>
      <c r="Q26" s="113">
        <f>IFERROR(RecEg!Q25/qEg!Q25,"")</f>
        <v>1689.7184142854089</v>
      </c>
      <c r="R26" s="113">
        <f>IFERROR(RecEg!R25/qEg!R25,"")</f>
        <v>1430.5579200679779</v>
      </c>
      <c r="S26" s="113">
        <f>IFERROR(RecEg!S25/qEg!S25,"")</f>
        <v>1746.65628556246</v>
      </c>
      <c r="T26" s="113">
        <f>IFERROR(RecEg!T25/qEg!T25,"")</f>
        <v>1046.8794016017448</v>
      </c>
      <c r="U26" s="113">
        <f>IFERROR(RecEg!U25/qEg!U25,"")</f>
        <v>1791.6304801459949</v>
      </c>
      <c r="V26" s="113">
        <f>IFERROR(RecEg!V25/qEg!V25,"")</f>
        <v>1887.5849529276861</v>
      </c>
    </row>
    <row r="27" spans="1:22" x14ac:dyDescent="0.25">
      <c r="A27" s="105" t="s">
        <v>43</v>
      </c>
      <c r="B27" s="113">
        <f>IFERROR(RecEg!B26/qEg!B26,"")</f>
        <v>2388.9851476449171</v>
      </c>
      <c r="C27" s="113">
        <f>IFERROR(RecEg!C26/qEg!C26,"")</f>
        <v>2548.1989856620307</v>
      </c>
      <c r="D27" s="113">
        <f>IFERROR(RecEg!D26/qEg!D26,"")</f>
        <v>2654.4393125459969</v>
      </c>
      <c r="E27" s="113">
        <f>IFERROR(RecEg!E26/qEg!E26,"")</f>
        <v>2429.6062278353393</v>
      </c>
      <c r="F27" s="113">
        <f>IFERROR(RecEg!F26/qEg!F26,"")</f>
        <v>2775.2414289532553</v>
      </c>
      <c r="G27" s="113">
        <f>IFERROR(RecEg!G26/qEg!G26,"")</f>
        <v>2900.4765978919863</v>
      </c>
      <c r="H27" s="113">
        <f>IFERROR(RecEg!H26/qEg!H26,"")</f>
        <v>3318.2748854521642</v>
      </c>
      <c r="I27" s="113">
        <f>IFERROR(RecEg!I26/qEg!I26,"")</f>
        <v>3620.7706994163682</v>
      </c>
      <c r="J27" s="113">
        <f>IFERROR(RecEg!J26/qEg!J26,"")</f>
        <v>3170.6803746771307</v>
      </c>
      <c r="K27" s="113">
        <f>IFERROR(RecEg!K26/qEg!K26,"")</f>
        <v>3133.7721143071813</v>
      </c>
      <c r="L27" s="113">
        <f>IFERROR(RecEg!L26/qEg!L26,"")</f>
        <v>3072.3008070864739</v>
      </c>
      <c r="M27" s="113">
        <f>IFERROR(RecEg!M26/qEg!M26,"")</f>
        <v>2905.0948763798692</v>
      </c>
      <c r="N27" s="113">
        <f>IFERROR(RecEg!N26/qEg!N26,"")</f>
        <v>3139.7000664625757</v>
      </c>
      <c r="O27" s="113">
        <f>IFERROR(RecEg!O26/qEg!O26,"")</f>
        <v>3498.7793307005286</v>
      </c>
      <c r="P27" s="113">
        <f>IFERROR(RecEg!P26/qEg!P26,"")</f>
        <v>3575.9381401206219</v>
      </c>
      <c r="Q27" s="113">
        <f>IFERROR(RecEg!Q26/qEg!Q26,"")</f>
        <v>3489.6863905793889</v>
      </c>
      <c r="R27" s="113">
        <f>IFERROR(RecEg!R26/qEg!R26,"")</f>
        <v>3380.0383875680182</v>
      </c>
      <c r="S27" s="113">
        <f>IFERROR(RecEg!S26/qEg!S26,"")</f>
        <v>3837.8083020186623</v>
      </c>
      <c r="T27" s="113">
        <f>IFERROR(RecEg!T26/qEg!T26,"")</f>
        <v>3507.2595954356675</v>
      </c>
      <c r="U27" s="113">
        <f>IFERROR(RecEg!U26/qEg!U26,"")</f>
        <v>4296.0720142624687</v>
      </c>
      <c r="V27" s="113">
        <f>IFERROR(RecEg!V26/qEg!V26,"")</f>
        <v>4485.8916209939543</v>
      </c>
    </row>
    <row r="28" spans="1:22" x14ac:dyDescent="0.25">
      <c r="A28" s="105" t="s">
        <v>56</v>
      </c>
      <c r="B28" s="113">
        <f>IFERROR(RecEg!B27/qEg!B27,"")</f>
        <v>4623.2680152518715</v>
      </c>
      <c r="C28" s="113">
        <f>IFERROR(RecEg!C27/qEg!C27,"")</f>
        <v>5362.2762288962595</v>
      </c>
      <c r="D28" s="113">
        <f>IFERROR(RecEg!D27/qEg!D27,"")</f>
        <v>4954.691637201393</v>
      </c>
      <c r="E28" s="113">
        <f>IFERROR(RecEg!E27/qEg!E27,"")</f>
        <v>4267.8457361287919</v>
      </c>
      <c r="F28" s="113">
        <f>IFERROR(RecEg!F27/qEg!F27,"")</f>
        <v>4806.5974378477822</v>
      </c>
      <c r="G28" s="113">
        <f>IFERROR(RecEg!G27/qEg!G27,"")</f>
        <v>5526.828870284372</v>
      </c>
      <c r="H28" s="113">
        <f>IFERROR(RecEg!H27/qEg!H27,"")</f>
        <v>5211.6849927795656</v>
      </c>
      <c r="I28" s="113">
        <f>IFERROR(RecEg!I27/qEg!I27,"")</f>
        <v>5853.1346811445665</v>
      </c>
      <c r="J28" s="113">
        <f>IFERROR(RecEg!J27/qEg!J27,"")</f>
        <v>4861.1192186019871</v>
      </c>
      <c r="K28" s="113">
        <f>IFERROR(RecEg!K27/qEg!K27,"")</f>
        <v>4404.7847428672503</v>
      </c>
      <c r="L28" s="113">
        <f>IFERROR(RecEg!L27/qEg!L27,"")</f>
        <v>4527.4344644698049</v>
      </c>
      <c r="M28" s="113">
        <f>IFERROR(RecEg!M27/qEg!M27,"")</f>
        <v>3122.55563191908</v>
      </c>
      <c r="N28" s="113">
        <f>IFERROR(RecEg!N27/qEg!N27,"")</f>
        <v>3291.7992444612964</v>
      </c>
      <c r="O28" s="113">
        <f>IFERROR(RecEg!O27/qEg!O27,"")</f>
        <v>3477.8671819817541</v>
      </c>
      <c r="P28" s="113">
        <f>IFERROR(RecEg!P27/qEg!P27,"")</f>
        <v>3512.9527935118299</v>
      </c>
      <c r="Q28" s="113">
        <f>IFERROR(RecEg!Q27/qEg!Q27,"")</f>
        <v>3527.3646715639529</v>
      </c>
      <c r="R28" s="113">
        <f>IFERROR(RecEg!R27/qEg!R27,"")</f>
        <v>4471.5713592153816</v>
      </c>
      <c r="S28" s="113">
        <f>IFERROR(RecEg!S27/qEg!S27,"")</f>
        <v>4514.0030385872024</v>
      </c>
      <c r="T28" s="113">
        <f>IFERROR(RecEg!T27/qEg!T27,"")</f>
        <v>4625.1349370057796</v>
      </c>
      <c r="U28" s="113">
        <f>IFERROR(RecEg!U27/qEg!U27,"")</f>
        <v>0</v>
      </c>
      <c r="V28" s="113">
        <f>IFERROR(RecEg!V27/qEg!V27,"")</f>
        <v>0</v>
      </c>
    </row>
    <row r="29" spans="1:22" x14ac:dyDescent="0.25">
      <c r="A29" s="105" t="s">
        <v>41</v>
      </c>
      <c r="B29" s="113">
        <f>IFERROR(RecEg!B28/qEg!B28,"")</f>
        <v>2783.5443941061508</v>
      </c>
      <c r="C29" s="113">
        <f>IFERROR(RecEg!C28/qEg!C28,"")</f>
        <v>2771.1953186289479</v>
      </c>
      <c r="D29" s="113">
        <f>IFERROR(RecEg!D28/qEg!D28,"")</f>
        <v>3039.998134210442</v>
      </c>
      <c r="E29" s="113">
        <f>IFERROR(RecEg!E28/qEg!E28,"")</f>
        <v>2897.5818550282538</v>
      </c>
      <c r="F29" s="113">
        <f>IFERROR(RecEg!F28/qEg!F28,"")</f>
        <v>2891.6176505789754</v>
      </c>
      <c r="G29" s="113">
        <f>IFERROR(RecEg!G28/qEg!G28,"")</f>
        <v>2422.9259456230197</v>
      </c>
      <c r="H29" s="113">
        <f>IFERROR(RecEg!H28/qEg!H28,"")</f>
        <v>2676.3244556867098</v>
      </c>
      <c r="I29" s="113">
        <f>IFERROR(RecEg!I28/qEg!I28,"")</f>
        <v>3017.5544196332944</v>
      </c>
      <c r="J29" s="113">
        <f>IFERROR(RecEg!J28/qEg!J28,"")</f>
        <v>15210.965925355358</v>
      </c>
      <c r="K29" s="113">
        <f>IFERROR(RecEg!K28/qEg!K28,"")</f>
        <v>5221.3016137086834</v>
      </c>
      <c r="L29" s="113">
        <f>IFERROR(RecEg!L28/qEg!L28,"")</f>
        <v>2734.4409030723987</v>
      </c>
      <c r="M29" s="113">
        <f>IFERROR(RecEg!M28/qEg!M28,"")</f>
        <v>2653.083659842619</v>
      </c>
      <c r="N29" s="113" t="str">
        <f>IFERROR(RecEg!N28/qEg!N28,"")</f>
        <v/>
      </c>
      <c r="O29" s="113">
        <f>IFERROR(RecEg!O28/qEg!O28,"")</f>
        <v>9574.3217324498673</v>
      </c>
      <c r="P29" s="113">
        <f>IFERROR(RecEg!P28/qEg!P28,"")</f>
        <v>2296.0724572398676</v>
      </c>
      <c r="Q29" s="113">
        <f>IFERROR(RecEg!Q28/qEg!Q28,"")</f>
        <v>1943.1067155855283</v>
      </c>
      <c r="R29" s="113">
        <f>IFERROR(RecEg!R28/qEg!R28,"")</f>
        <v>1879.9055615395491</v>
      </c>
      <c r="S29" s="113">
        <f>IFERROR(RecEg!S28/qEg!S28,"")</f>
        <v>1854.8024953019353</v>
      </c>
      <c r="T29" s="113">
        <f>IFERROR(RecEg!T28/qEg!T28,"")</f>
        <v>1964.2401767381784</v>
      </c>
      <c r="U29" s="113">
        <f>IFERROR(RecEg!U28/qEg!U28,"")</f>
        <v>0</v>
      </c>
      <c r="V29" s="113">
        <f>IFERROR(RecEg!V28/qEg!V28,"")</f>
        <v>0</v>
      </c>
    </row>
    <row r="30" spans="1:22" x14ac:dyDescent="0.25">
      <c r="A30" s="105" t="s">
        <v>53</v>
      </c>
      <c r="B30" s="113">
        <f>IFERROR(RecEg!B29/qEg!B29,"")</f>
        <v>2628.0549375969808</v>
      </c>
      <c r="C30" s="113">
        <f>IFERROR(RecEg!C29/qEg!C29,"")</f>
        <v>3045.7768353975298</v>
      </c>
      <c r="D30" s="113">
        <f>IFERROR(RecEg!D29/qEg!D29,"")</f>
        <v>2961.9184677117405</v>
      </c>
      <c r="E30" s="113">
        <f>IFERROR(RecEg!E29/qEg!E29,"")</f>
        <v>3024.0223972277849</v>
      </c>
      <c r="F30" s="113">
        <f>IFERROR(RecEg!F29/qEg!F29,"")</f>
        <v>3080.5729640390837</v>
      </c>
      <c r="G30" s="113">
        <f>IFERROR(RecEg!G29/qEg!G29,"")</f>
        <v>3147.3264641960141</v>
      </c>
      <c r="H30" s="113">
        <f>IFERROR(RecEg!H29/qEg!H29,"")</f>
        <v>3264.5489009036351</v>
      </c>
      <c r="I30" s="113">
        <f>IFERROR(RecEg!I29/qEg!I29,"")</f>
        <v>3631.5894900673911</v>
      </c>
      <c r="J30" s="113">
        <f>IFERROR(RecEg!J29/qEg!J29,"")</f>
        <v>3444.7728461372512</v>
      </c>
      <c r="K30" s="113">
        <f>IFERROR(RecEg!K29/qEg!K29,"")</f>
        <v>3676.4815078097008</v>
      </c>
      <c r="L30" s="113">
        <f>IFERROR(RecEg!L29/qEg!L29,"")</f>
        <v>3725.6055085794069</v>
      </c>
      <c r="M30" s="113">
        <f>IFERROR(RecEg!M29/qEg!M29,"")</f>
        <v>3762.3303953511609</v>
      </c>
      <c r="N30" s="113">
        <f>IFERROR(RecEg!N29/qEg!N29,"")</f>
        <v>3732.7465750632837</v>
      </c>
      <c r="O30" s="113">
        <f>IFERROR(RecEg!O29/qEg!O29,"")</f>
        <v>3898.6348804413119</v>
      </c>
      <c r="P30" s="113">
        <f>IFERROR(RecEg!P29/qEg!P29,"")</f>
        <v>3608.3246186834667</v>
      </c>
      <c r="Q30" s="113">
        <f>IFERROR(RecEg!Q29/qEg!Q29,"")</f>
        <v>3451.1489338491997</v>
      </c>
      <c r="R30" s="113">
        <f>IFERROR(RecEg!R29/qEg!R29,"")</f>
        <v>3421.2191489682823</v>
      </c>
      <c r="S30" s="113">
        <f>IFERROR(RecEg!S29/qEg!S29,"")</f>
        <v>3594.2074067185026</v>
      </c>
      <c r="T30" s="113">
        <f>IFERROR(RecEg!T29/qEg!T29,"")</f>
        <v>4087.5314271224061</v>
      </c>
      <c r="U30" s="113">
        <f>IFERROR(RecEg!U29/qEg!U29,"")</f>
        <v>0</v>
      </c>
      <c r="V30" s="113">
        <f>IFERROR(RecEg!V29/qEg!V29,"")</f>
        <v>0</v>
      </c>
    </row>
    <row r="31" spans="1:22" x14ac:dyDescent="0.25">
      <c r="A31" s="105" t="s">
        <v>47</v>
      </c>
      <c r="B31" s="113">
        <f>IFERROR(RecEg!B30/qEg!B30,"")</f>
        <v>1917.9702348893395</v>
      </c>
      <c r="C31" s="113">
        <f>IFERROR(RecEg!C30/qEg!C30,"")</f>
        <v>1862.1317990931545</v>
      </c>
      <c r="D31" s="113">
        <f>IFERROR(RecEg!D30/qEg!D30,"")</f>
        <v>2110.1065791065594</v>
      </c>
      <c r="E31" s="113">
        <f>IFERROR(RecEg!E30/qEg!E30,"")</f>
        <v>2002.8564807773882</v>
      </c>
      <c r="F31" s="113">
        <f>IFERROR(RecEg!F30/qEg!F30,"")</f>
        <v>2078.3063183324193</v>
      </c>
      <c r="G31" s="113">
        <f>IFERROR(RecEg!G30/qEg!G30,"")</f>
        <v>2105.5918960580871</v>
      </c>
      <c r="H31" s="113">
        <f>IFERROR(RecEg!H30/qEg!H30,"")</f>
        <v>2102.3787723738569</v>
      </c>
      <c r="I31" s="113">
        <f>IFERROR(RecEg!I30/qEg!I30,"")</f>
        <v>2361.1317238581046</v>
      </c>
      <c r="J31" s="113">
        <f>IFERROR(RecEg!J30/qEg!J30,"")</f>
        <v>2468.8038570291019</v>
      </c>
      <c r="K31" s="113">
        <f>IFERROR(RecEg!K30/qEg!K30,"")</f>
        <v>2624.7680034557975</v>
      </c>
      <c r="L31" s="113">
        <f>IFERROR(RecEg!L30/qEg!L30,"")</f>
        <v>2823.446563761162</v>
      </c>
      <c r="M31" s="113">
        <f>IFERROR(RecEg!M30/qEg!M30,"")</f>
        <v>2960.5739245543068</v>
      </c>
      <c r="N31" s="113">
        <f>IFERROR(RecEg!N30/qEg!N30,"")</f>
        <v>3059.9749981367654</v>
      </c>
      <c r="O31" s="113">
        <f>IFERROR(RecEg!O30/qEg!O30,"")</f>
        <v>3228.1589430790018</v>
      </c>
      <c r="P31" s="113">
        <f>IFERROR(RecEg!P30/qEg!P30,"")</f>
        <v>3363.4876561154165</v>
      </c>
      <c r="Q31" s="113">
        <f>IFERROR(RecEg!Q30/qEg!Q30,"")</f>
        <v>3288.5314206723347</v>
      </c>
      <c r="R31" s="113">
        <f>IFERROR(RecEg!R30/qEg!R30,"")</f>
        <v>3849.3010300116043</v>
      </c>
      <c r="S31" s="113">
        <f>IFERROR(RecEg!S30/qEg!S30,"")</f>
        <v>3264.5601561285807</v>
      </c>
      <c r="T31" s="113">
        <f>IFERROR(RecEg!T30/qEg!T30,"")</f>
        <v>3878.15925188234</v>
      </c>
      <c r="U31" s="113">
        <f>IFERROR(RecEg!U30/qEg!U30,"")</f>
        <v>4452.9571475071652</v>
      </c>
      <c r="V31" s="113">
        <f>IFERROR(RecEg!V30/qEg!V30,"")</f>
        <v>4453.7464093887484</v>
      </c>
    </row>
    <row r="32" spans="1:22" x14ac:dyDescent="0.25">
      <c r="A32" s="105" t="s">
        <v>37</v>
      </c>
      <c r="B32" s="113">
        <f>IFERROR(RecEg!B31/qEg!B31,"")</f>
        <v>4085.4435934164171</v>
      </c>
      <c r="C32" s="113">
        <f>IFERROR(RecEg!C31/qEg!C31,"")</f>
        <v>4030.9599576622504</v>
      </c>
      <c r="D32" s="113">
        <f>IFERROR(RecEg!D31/qEg!D31,"")</f>
        <v>3892.4863761348333</v>
      </c>
      <c r="E32" s="113">
        <f>IFERROR(RecEg!E31/qEg!E31,"")</f>
        <v>3742.7732832495653</v>
      </c>
      <c r="F32" s="113">
        <f>IFERROR(RecEg!F31/qEg!F31,"")</f>
        <v>3777.6985590315453</v>
      </c>
      <c r="G32" s="113">
        <f>IFERROR(RecEg!G31/qEg!G31,"")</f>
        <v>3769.5444332061484</v>
      </c>
      <c r="H32" s="113">
        <f>IFERROR(RecEg!H31/qEg!H31,"")</f>
        <v>3953.0788239676381</v>
      </c>
      <c r="I32" s="113">
        <f>IFERROR(RecEg!I31/qEg!I31,"")</f>
        <v>4136.5803335088676</v>
      </c>
      <c r="J32" s="113">
        <f>IFERROR(RecEg!J31/qEg!J31,"")</f>
        <v>4083.0703458379394</v>
      </c>
      <c r="K32" s="113">
        <f>IFERROR(RecEg!K31/qEg!K31,"")</f>
        <v>3998.6612209015766</v>
      </c>
      <c r="L32" s="113">
        <f>IFERROR(RecEg!L31/qEg!L31,"")</f>
        <v>3942.5931008827074</v>
      </c>
      <c r="M32" s="113">
        <f>IFERROR(RecEg!M31/qEg!M31,"")</f>
        <v>3867.4997289875428</v>
      </c>
      <c r="N32" s="113">
        <f>IFERROR(RecEg!N31/qEg!N31,"")</f>
        <v>3802.6426687251183</v>
      </c>
      <c r="O32" s="113">
        <f>IFERROR(RecEg!O31/qEg!O31,"")</f>
        <v>3753.6263584667263</v>
      </c>
      <c r="P32" s="113">
        <f>IFERROR(RecEg!P31/qEg!P31,"")</f>
        <v>3699.8996944490823</v>
      </c>
      <c r="Q32" s="113">
        <f>IFERROR(RecEg!Q31/qEg!Q31,"")</f>
        <v>3302.1684651843734</v>
      </c>
      <c r="R32" s="113">
        <f>IFERROR(RecEg!R31/qEg!R31,"")</f>
        <v>3062.6998701404855</v>
      </c>
      <c r="S32" s="113">
        <f>IFERROR(RecEg!S31/qEg!S31,"")</f>
        <v>3552.617539360167</v>
      </c>
      <c r="T32" s="113">
        <f>IFERROR(RecEg!T31/qEg!T31,"")</f>
        <v>3694.8005688526182</v>
      </c>
      <c r="U32" s="113">
        <f>IFERROR(RecEg!U31/qEg!U31,"")</f>
        <v>3838.5833407090586</v>
      </c>
      <c r="V32" s="113">
        <f>IFERROR(RecEg!V31/qEg!V31,"")</f>
        <v>0</v>
      </c>
    </row>
    <row r="33" spans="1:22" x14ac:dyDescent="0.25">
      <c r="A33" s="105" t="s">
        <v>51</v>
      </c>
      <c r="B33" s="113">
        <f>IFERROR(RecEg!B32/qEg!B32,"")</f>
        <v>2621.9678917004539</v>
      </c>
      <c r="C33" s="113">
        <f>IFERROR(RecEg!C32/qEg!C32,"")</f>
        <v>2659.2095755660034</v>
      </c>
      <c r="D33" s="113">
        <f>IFERROR(RecEg!D32/qEg!D32,"")</f>
        <v>2642.1705166493211</v>
      </c>
      <c r="E33" s="113">
        <f>IFERROR(RecEg!E32/qEg!E32,"")</f>
        <v>2828.3735435342323</v>
      </c>
      <c r="F33" s="113">
        <f>IFERROR(RecEg!F32/qEg!F32,"")</f>
        <v>3393.6932588297559</v>
      </c>
      <c r="G33" s="113">
        <f>IFERROR(RecEg!G32/qEg!G32,"")</f>
        <v>3485.1382128123505</v>
      </c>
      <c r="H33" s="113">
        <f>IFERROR(RecEg!H32/qEg!H32,"")</f>
        <v>3592.7081992267558</v>
      </c>
      <c r="I33" s="113">
        <f>IFERROR(RecEg!I32/qEg!I32,"")</f>
        <v>3480.0603851730898</v>
      </c>
      <c r="J33" s="113">
        <f>IFERROR(RecEg!J32/qEg!J32,"")</f>
        <v>3543.4590279024337</v>
      </c>
      <c r="K33" s="113">
        <f>IFERROR(RecEg!K32/qEg!K32,"")</f>
        <v>3513.0116226947612</v>
      </c>
      <c r="L33" s="113">
        <f>IFERROR(RecEg!L32/qEg!L32,"")</f>
        <v>3598.4546378562909</v>
      </c>
      <c r="M33" s="113">
        <f>IFERROR(RecEg!M32/qEg!M32,"")</f>
        <v>3798.2710455538713</v>
      </c>
      <c r="N33" s="113">
        <f>IFERROR(RecEg!N32/qEg!N32,"")</f>
        <v>3839.8312515978955</v>
      </c>
      <c r="O33" s="113">
        <f>IFERROR(RecEg!O32/qEg!O32,"")</f>
        <v>3858.1908546000504</v>
      </c>
      <c r="P33" s="113">
        <f>IFERROR(RecEg!P32/qEg!P32,"")</f>
        <v>3857.3072520520873</v>
      </c>
      <c r="Q33" s="113">
        <f>IFERROR(RecEg!Q32/qEg!Q32,"")</f>
        <v>3873.453140803671</v>
      </c>
      <c r="R33" s="113">
        <f>IFERROR(RecEg!R32/qEg!R32,"")</f>
        <v>4119.4633284420524</v>
      </c>
      <c r="S33" s="113">
        <f>IFERROR(RecEg!S32/qEg!S32,"")</f>
        <v>4860.7290866567982</v>
      </c>
      <c r="T33" s="113">
        <f>IFERROR(RecEg!T32/qEg!T32,"")</f>
        <v>5106.0785595288389</v>
      </c>
      <c r="U33" s="113">
        <f>IFERROR(RecEg!U32/qEg!U32,"")</f>
        <v>5164.0162254822917</v>
      </c>
      <c r="V33" s="113">
        <f>IFERROR(RecEg!V32/qEg!V32,"")</f>
        <v>0</v>
      </c>
    </row>
    <row r="34" spans="1:22" x14ac:dyDescent="0.25">
      <c r="A34" s="105" t="s">
        <v>49</v>
      </c>
      <c r="B34" s="113" t="str">
        <f>IFERROR(RecEg!B33/qEg!B33,"")</f>
        <v/>
      </c>
      <c r="C34" s="113" t="str">
        <f>IFERROR(RecEg!C33/qEg!C33,"")</f>
        <v/>
      </c>
      <c r="D34" s="113">
        <f>IFERROR(RecEg!D33/qEg!D33,"")</f>
        <v>17809.511281513383</v>
      </c>
      <c r="E34" s="113">
        <f>IFERROR(RecEg!E33/qEg!E33,"")</f>
        <v>2488.5379990130759</v>
      </c>
      <c r="F34" s="113">
        <f>IFERROR(RecEg!F33/qEg!F33,"")</f>
        <v>2908.1662877730146</v>
      </c>
      <c r="G34" s="113">
        <f>IFERROR(RecEg!G33/qEg!G33,"")</f>
        <v>3408.0802863598788</v>
      </c>
      <c r="H34" s="113">
        <f>IFERROR(RecEg!H33/qEg!H33,"")</f>
        <v>3829.4999182239849</v>
      </c>
      <c r="I34" s="113">
        <f>IFERROR(RecEg!I33/qEg!I33,"")</f>
        <v>3772.9895806355453</v>
      </c>
      <c r="J34" s="113">
        <f>IFERROR(RecEg!J33/qEg!J33,"")</f>
        <v>5126.2224708584899</v>
      </c>
      <c r="K34" s="113">
        <f>IFERROR(RecEg!K33/qEg!K33,"")</f>
        <v>4098.4196791360491</v>
      </c>
      <c r="L34" s="113">
        <f>IFERROR(RecEg!L33/qEg!L33,"")</f>
        <v>3680.1581834428034</v>
      </c>
      <c r="M34" s="113">
        <f>IFERROR(RecEg!M33/qEg!M33,"")</f>
        <v>3910.456813043284</v>
      </c>
      <c r="N34" s="113">
        <f>IFERROR(RecEg!N33/qEg!N33,"")</f>
        <v>3787.1439748492289</v>
      </c>
      <c r="O34" s="113">
        <f>IFERROR(RecEg!O33/qEg!O33,"")</f>
        <v>3978.423697875864</v>
      </c>
      <c r="P34" s="113">
        <f>IFERROR(RecEg!P33/qEg!P33,"")</f>
        <v>3896.4862676973803</v>
      </c>
      <c r="Q34" s="113">
        <f>IFERROR(RecEg!Q33/qEg!Q33,"")</f>
        <v>3978.8418368656753</v>
      </c>
      <c r="R34" s="113">
        <f>IFERROR(RecEg!R33/qEg!R33,"")</f>
        <v>4019.6446625576955</v>
      </c>
      <c r="S34" s="113">
        <f>IFERROR(RecEg!S33/qEg!S33,"")</f>
        <v>4472.3382406498777</v>
      </c>
      <c r="T34" s="113">
        <f>IFERROR(RecEg!T33/qEg!T33,"")</f>
        <v>4705.2868784252887</v>
      </c>
      <c r="U34" s="113">
        <f>IFERROR(RecEg!U33/qEg!U33,"")</f>
        <v>0</v>
      </c>
      <c r="V34" s="113">
        <f>IFERROR(RecEg!V33/qEg!V33,"")</f>
        <v>0</v>
      </c>
    </row>
    <row r="35" spans="1:22" x14ac:dyDescent="0.25">
      <c r="A35" s="105" t="s">
        <v>39</v>
      </c>
      <c r="B35" s="113">
        <f>IFERROR(RecEg!B34/qEg!B34,"")</f>
        <v>2888.0342335519167</v>
      </c>
      <c r="C35" s="113">
        <f>IFERROR(RecEg!C34/qEg!C34,"")</f>
        <v>3011.6666132040059</v>
      </c>
      <c r="D35" s="113">
        <f>IFERROR(RecEg!D34/qEg!D34,"")</f>
        <v>3086.3274429912735</v>
      </c>
      <c r="E35" s="113">
        <f>IFERROR(RecEg!E34/qEg!E34,"")</f>
        <v>3262.3230573956835</v>
      </c>
      <c r="F35" s="113">
        <f>IFERROR(RecEg!F34/qEg!F34,"")</f>
        <v>3150.5715579781977</v>
      </c>
      <c r="G35" s="113">
        <f>IFERROR(RecEg!G34/qEg!G34,"")</f>
        <v>3240.3373877689801</v>
      </c>
      <c r="H35" s="113">
        <f>IFERROR(RecEg!H34/qEg!H34,"")</f>
        <v>3295.9135665097328</v>
      </c>
      <c r="I35" s="113">
        <f>IFERROR(RecEg!I34/qEg!I34,"")</f>
        <v>3158.4417364734445</v>
      </c>
      <c r="J35" s="113">
        <f>IFERROR(RecEg!J34/qEg!J34,"")</f>
        <v>3059.7495993045382</v>
      </c>
      <c r="K35" s="113">
        <f>IFERROR(RecEg!K34/qEg!K34,"")</f>
        <v>2929.9674144890869</v>
      </c>
      <c r="L35" s="113">
        <f>IFERROR(RecEg!L34/qEg!L34,"")</f>
        <v>2825.767117437847</v>
      </c>
      <c r="M35" s="113">
        <f>IFERROR(RecEg!M34/qEg!M34,"")</f>
        <v>2698.1337417779569</v>
      </c>
      <c r="N35" s="113">
        <f>IFERROR(RecEg!N34/qEg!N34,"")</f>
        <v>2845.6042314539404</v>
      </c>
      <c r="O35" s="113">
        <f>IFERROR(RecEg!O34/qEg!O34,"")</f>
        <v>3072.0494386077949</v>
      </c>
      <c r="P35" s="113">
        <f>IFERROR(RecEg!P34/qEg!P34,"")</f>
        <v>3172.3636931616998</v>
      </c>
      <c r="Q35" s="113">
        <f>IFERROR(RecEg!Q34/qEg!Q34,"")</f>
        <v>3122.9746793197892</v>
      </c>
      <c r="R35" s="113">
        <f>IFERROR(RecEg!R34/qEg!R34,"")</f>
        <v>3150.824310821688</v>
      </c>
      <c r="S35" s="113">
        <f>IFERROR(RecEg!S34/qEg!S34,"")</f>
        <v>3465.5279462492895</v>
      </c>
      <c r="T35" s="113">
        <f>IFERROR(RecEg!T34/qEg!T34,"")</f>
        <v>3971.042395628474</v>
      </c>
      <c r="U35" s="113">
        <f>IFERROR(RecEg!U34/qEg!U34,"")</f>
        <v>4330.591156530757</v>
      </c>
      <c r="V35" s="113">
        <f>IFERROR(RecEg!V34/qEg!V34,"")</f>
        <v>0</v>
      </c>
    </row>
    <row r="36" spans="1:22" x14ac:dyDescent="0.25">
      <c r="A36" s="105" t="s">
        <v>55</v>
      </c>
      <c r="B36" s="113">
        <f>IFERROR(RecEg!B35/qEg!B35,"")</f>
        <v>2792.9948778315115</v>
      </c>
      <c r="C36" s="113">
        <f>IFERROR(RecEg!C35/qEg!C35,"")</f>
        <v>2867.0549522033016</v>
      </c>
      <c r="D36" s="113">
        <f>IFERROR(RecEg!D35/qEg!D35,"")</f>
        <v>2507.7150747528299</v>
      </c>
      <c r="E36" s="113">
        <f>IFERROR(RecEg!E35/qEg!E35,"")</f>
        <v>2620.2541256126874</v>
      </c>
      <c r="F36" s="113">
        <f>IFERROR(RecEg!F35/qEg!F35,"")</f>
        <v>2677.8677997081227</v>
      </c>
      <c r="G36" s="113">
        <f>IFERROR(RecEg!G35/qEg!G35,"")</f>
        <v>2663.8514297873471</v>
      </c>
      <c r="H36" s="113">
        <f>IFERROR(RecEg!H35/qEg!H35,"")</f>
        <v>2755.2687534284064</v>
      </c>
      <c r="I36" s="113">
        <f>IFERROR(RecEg!I35/qEg!I35,"")</f>
        <v>2732.5026828877253</v>
      </c>
      <c r="J36" s="113">
        <f>IFERROR(RecEg!J35/qEg!J35,"")</f>
        <v>2743.9268255181682</v>
      </c>
      <c r="K36" s="113">
        <f>IFERROR(RecEg!K35/qEg!K35,"")</f>
        <v>2713.9662175508574</v>
      </c>
      <c r="L36" s="113">
        <f>IFERROR(RecEg!L35/qEg!L35,"")</f>
        <v>2611.5760983175337</v>
      </c>
      <c r="M36" s="113">
        <f>IFERROR(RecEg!M35/qEg!M35,"")</f>
        <v>2580.2622112896406</v>
      </c>
      <c r="N36" s="113">
        <f>IFERROR(RecEg!N35/qEg!N35,"")</f>
        <v>2528.660109519084</v>
      </c>
      <c r="O36" s="113">
        <f>IFERROR(RecEg!O35/qEg!O35,"")</f>
        <v>2591.813421512531</v>
      </c>
      <c r="P36" s="113">
        <f>IFERROR(RecEg!P35/qEg!P35,"")</f>
        <v>2669.6615136564524</v>
      </c>
      <c r="Q36" s="113">
        <f>IFERROR(RecEg!Q35/qEg!Q35,"")</f>
        <v>2639.5947591264817</v>
      </c>
      <c r="R36" s="113">
        <f>IFERROR(RecEg!R35/qEg!R35,"")</f>
        <v>2691.5728012860354</v>
      </c>
      <c r="S36" s="113">
        <f>IFERROR(RecEg!S35/qEg!S35,"")</f>
        <v>3109.7021023847274</v>
      </c>
      <c r="T36" s="113">
        <f>IFERROR(RecEg!T35/qEg!T35,"")</f>
        <v>3226.0663956764884</v>
      </c>
      <c r="U36" s="113">
        <f>IFERROR(RecEg!U35/qEg!U35,"")</f>
        <v>0</v>
      </c>
      <c r="V36" s="113">
        <f>IFERROR(RecEg!V35/qEg!V35,"")</f>
        <v>0</v>
      </c>
    </row>
    <row r="37" spans="1:22" x14ac:dyDescent="0.25">
      <c r="B37" s="113"/>
    </row>
  </sheetData>
  <customSheetViews>
    <customSheetView guid="{9658BFCB-F494-4EC4-95C2-C125FDE12354}" scale="80" showGridLines="0" hiddenRows="1" hiddenColumns="1">
      <pane ySplit="10" topLeftCell="A11" activePane="bottomLeft" state="frozen"/>
      <selection pane="bottomLeft"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Y38"/>
  <sheetViews>
    <sheetView showGridLines="0" zoomScale="70" zoomScaleNormal="70" workbookViewId="0">
      <pane ySplit="10" topLeftCell="A11" activePane="bottomLeft" state="frozen"/>
      <selection pane="bottomLeft" activeCell="V10" sqref="V10"/>
    </sheetView>
  </sheetViews>
  <sheetFormatPr defaultColWidth="0" defaultRowHeight="15" zeroHeight="1" x14ac:dyDescent="0.25"/>
  <cols>
    <col min="1" max="1" width="20.85546875" style="115" customWidth="1"/>
    <col min="2" max="22" width="12.7109375" style="97" customWidth="1"/>
    <col min="23" max="23" width="4.28515625" style="97" customWidth="1"/>
    <col min="24" max="25" width="7.28515625" style="97" hidden="1" customWidth="1"/>
    <col min="26" max="16384" width="8.7109375" style="97" hidden="1"/>
  </cols>
  <sheetData>
    <row r="1" spans="1:22" x14ac:dyDescent="0.25">
      <c r="A1" s="37"/>
      <c r="B1" s="51"/>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134</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51"/>
      <c r="C6" s="51"/>
      <c r="D6" s="51"/>
      <c r="E6" s="51"/>
      <c r="F6" s="51"/>
      <c r="G6" s="51"/>
      <c r="H6" s="51"/>
      <c r="I6" s="51"/>
      <c r="J6" s="51"/>
      <c r="K6" s="51"/>
      <c r="L6" s="51"/>
      <c r="M6" s="51"/>
      <c r="N6" s="51"/>
      <c r="O6" s="51"/>
      <c r="P6" s="51"/>
      <c r="Q6" s="51"/>
      <c r="R6" s="51"/>
      <c r="S6" s="51"/>
      <c r="T6" s="51"/>
      <c r="U6" s="51"/>
      <c r="V6" s="51"/>
    </row>
    <row r="7" spans="1:22" x14ac:dyDescent="0.25">
      <c r="A7" s="328" t="s">
        <v>135</v>
      </c>
      <c r="B7" s="374" t="str">
        <f>'Base de dados (Boxplot)'!L8</f>
        <v xml:space="preserve">Volume de Água Faturado </v>
      </c>
      <c r="C7" s="374"/>
      <c r="D7" s="374"/>
      <c r="E7" s="116"/>
      <c r="F7" s="107" t="s">
        <v>136</v>
      </c>
      <c r="G7" s="116" t="str">
        <f>'Base de dados (Boxplot)'!L9</f>
        <v xml:space="preserve">AG011 </v>
      </c>
    </row>
    <row r="8" spans="1:22" s="107" customFormat="1" x14ac:dyDescent="0.25">
      <c r="A8" s="328"/>
      <c r="C8" s="116"/>
    </row>
    <row r="9" spans="1:22" x14ac:dyDescent="0.25">
      <c r="A9" s="183"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2" x14ac:dyDescent="0.25">
      <c r="A10" s="183" t="s">
        <v>33</v>
      </c>
    </row>
    <row r="11" spans="1:22" x14ac:dyDescent="0.25">
      <c r="A11" s="105" t="s">
        <v>65</v>
      </c>
      <c r="B11" s="318">
        <f>SUMIFS('Base de dados (Boxplot)'!L:L,'Base de dados (Boxplot)'!E:E,qAg!$B$9,'Base de dados (Boxplot)'!H:H,qAg!A11)</f>
        <v>57124</v>
      </c>
      <c r="C11" s="318">
        <f>SUMIFS('Base de dados (Boxplot)'!L:L,'Base de dados (Boxplot)'!E:E,qAg!$C$9,'Base de dados (Boxplot)'!H:H,qAg!A11)</f>
        <v>53706</v>
      </c>
      <c r="D11" s="318">
        <f>SUMIFS('Base de dados (Boxplot)'!L:L,'Base de dados (Boxplot)'!E:E,qAg!$D$9,'Base de dados (Boxplot)'!H:H,qAg!A11)</f>
        <v>63443</v>
      </c>
      <c r="E11" s="318">
        <f>SUMIFS('Base de dados (Boxplot)'!L:L,'Base de dados (Boxplot)'!E:E,qAg!$E$9,'Base de dados (Boxplot)'!H:H,qAg!A11)</f>
        <v>64619</v>
      </c>
      <c r="F11" s="318">
        <f>SUMIFS('Base de dados (Boxplot)'!L:L,'Base de dados (Boxplot)'!E:E,qAg!$F$9,'Base de dados (Boxplot)'!H:H,qAg!A11)</f>
        <v>64139</v>
      </c>
      <c r="G11" s="318">
        <f>SUMIFS('Base de dados (Boxplot)'!L:L,'Base de dados (Boxplot)'!E:E,qAg!$G$9,'Base de dados (Boxplot)'!H:H,qAg!A11)</f>
        <v>73609</v>
      </c>
      <c r="H11" s="318">
        <f>SUMIFS('Base de dados (Boxplot)'!L:L,'Base de dados (Boxplot)'!E:E,qAg!$H$9,'Base de dados (Boxplot)'!H:H,qAg!A11)</f>
        <v>79779</v>
      </c>
      <c r="I11" s="318">
        <f>SUMIFS('Base de dados (Boxplot)'!L:L,'Base de dados (Boxplot)'!E:E,qAg!$I$9,'Base de dados (Boxplot)'!H:H,qAg!A11)</f>
        <v>71932</v>
      </c>
      <c r="J11" s="318">
        <f>SUMIFS('Base de dados (Boxplot)'!L:L,'Base de dados (Boxplot)'!E:E,qAg!$J$9,'Base de dados (Boxplot)'!H:H,qAg!A11)</f>
        <v>79628.59</v>
      </c>
      <c r="K11" s="318">
        <f>SUMIFS('Base de dados (Boxplot)'!L:L,'Base de dados (Boxplot)'!E:E,qAg!$K$9,'Base de dados (Boxplot)'!H:H,qAg!A11)</f>
        <v>82440.91</v>
      </c>
      <c r="L11" s="318">
        <f>SUMIFS('Base de dados (Boxplot)'!L:L,'Base de dados (Boxplot)'!E:E,qAg!$L$9,'Base de dados (Boxplot)'!H:H,qAg!A11)</f>
        <v>81696</v>
      </c>
      <c r="M11" s="318">
        <f>SUMIFS('Base de dados (Boxplot)'!L:L,'Base de dados (Boxplot)'!E:E,qAg!$M$9,'Base de dados (Boxplot)'!H:H,qAg!A11)</f>
        <v>86016.59</v>
      </c>
      <c r="N11" s="318">
        <f>SUMIFS('Base de dados (Boxplot)'!L:L,'Base de dados (Boxplot)'!E:E,qAg!$N$9,'Base de dados (Boxplot)'!H:H,qAg!A11)</f>
        <v>89801.34</v>
      </c>
      <c r="O11" s="318">
        <f>SUMIFS('Base de dados (Boxplot)'!L:L,'Base de dados (Boxplot)'!E:E,qAg!$O$9,'Base de dados (Boxplot)'!H:H,qAg!A11)</f>
        <v>100397.66</v>
      </c>
      <c r="P11" s="318">
        <f>SUMIFS('Base de dados (Boxplot)'!L:L,'Base de dados (Boxplot)'!E:E,qAg!$P$9,'Base de dados (Boxplot)'!H:H,qAg!A11)</f>
        <v>105071.12</v>
      </c>
      <c r="Q11" s="318">
        <f>SUMIFS('Base de dados (Boxplot)'!L:L,'Base de dados (Boxplot)'!E:E,qAg!$Q$9,'Base de dados (Boxplot)'!H:H,qAg!A11)</f>
        <v>110229.99</v>
      </c>
      <c r="R11" s="318">
        <f>SUMIFS('Base de dados (Boxplot)'!L:L,'Base de dados (Boxplot)'!E:E,qAg!$R$9,'Base de dados (Boxplot)'!H:H,qAg!A11)</f>
        <v>112586.9</v>
      </c>
      <c r="S11" s="318">
        <f>SUMIFS('Base de dados (Boxplot)'!L:L,'Base de dados (Boxplot)'!E:E,qAg!$S$9,'Base de dados (Boxplot)'!H:H,qAg!A11)</f>
        <v>111313.65</v>
      </c>
      <c r="T11" s="318">
        <f>SUMIFS('Base de dados (Boxplot)'!L:L,'Base de dados (Boxplot)'!E:E,qAg!$T$9,'Base de dados (Boxplot)'!H:H,qAg!A11)</f>
        <v>114341.1</v>
      </c>
      <c r="U11" s="318">
        <f>SUMIFS('Base de dados (Boxplot)'!L:L,'Base de dados (Boxplot)'!E:E,qAg!$U$9,'Base de dados (Boxplot)'!H:H,qAg!A11)</f>
        <v>62176.89</v>
      </c>
      <c r="V11" s="318">
        <f>SUMIFS('Base de dados (Boxplot)'!L:L,'Base de dados (Boxplot)'!E:E,qAg!$V$9,'Base de dados (Boxplot)'!H:H,qAg!A11)</f>
        <v>61834.2</v>
      </c>
    </row>
    <row r="12" spans="1:22" x14ac:dyDescent="0.25">
      <c r="A12" s="105" t="s">
        <v>61</v>
      </c>
      <c r="B12" s="318">
        <f>SUMIFS('Base de dados (Boxplot)'!L:L,'Base de dados (Boxplot)'!E:E,qAg!$B$9,'Base de dados (Boxplot)'!H:H,qAg!A12)</f>
        <v>71785</v>
      </c>
      <c r="C12" s="318">
        <f>SUMIFS('Base de dados (Boxplot)'!L:L,'Base de dados (Boxplot)'!E:E,qAg!$C$9,'Base de dados (Boxplot)'!H:H,qAg!A12)</f>
        <v>74764</v>
      </c>
      <c r="D12" s="318">
        <f>SUMIFS('Base de dados (Boxplot)'!L:L,'Base de dados (Boxplot)'!E:E,qAg!$D$9,'Base de dados (Boxplot)'!H:H,qAg!A12)</f>
        <v>77631</v>
      </c>
      <c r="E12" s="318">
        <f>SUMIFS('Base de dados (Boxplot)'!L:L,'Base de dados (Boxplot)'!E:E,qAg!$E$9,'Base de dados (Boxplot)'!H:H,qAg!A12)</f>
        <v>84616</v>
      </c>
      <c r="F12" s="318">
        <f>SUMIFS('Base de dados (Boxplot)'!L:L,'Base de dados (Boxplot)'!E:E,qAg!$F$9,'Base de dados (Boxplot)'!H:H,qAg!A12)</f>
        <v>90124</v>
      </c>
      <c r="G12" s="318">
        <f>SUMIFS('Base de dados (Boxplot)'!L:L,'Base de dados (Boxplot)'!E:E,qAg!$G$9,'Base de dados (Boxplot)'!H:H,qAg!A12)</f>
        <v>88907.9</v>
      </c>
      <c r="H12" s="318">
        <f>SUMIFS('Base de dados (Boxplot)'!L:L,'Base de dados (Boxplot)'!E:E,qAg!$H$9,'Base de dados (Boxplot)'!H:H,qAg!A12)</f>
        <v>85518</v>
      </c>
      <c r="I12" s="318">
        <f>SUMIFS('Base de dados (Boxplot)'!L:L,'Base de dados (Boxplot)'!E:E,qAg!$I$9,'Base de dados (Boxplot)'!H:H,qAg!A12)</f>
        <v>77887</v>
      </c>
      <c r="J12" s="318">
        <f>SUMIFS('Base de dados (Boxplot)'!L:L,'Base de dados (Boxplot)'!E:E,qAg!$J$9,'Base de dados (Boxplot)'!H:H,qAg!A12)</f>
        <v>103360.57</v>
      </c>
      <c r="K12" s="318">
        <f>SUMIFS('Base de dados (Boxplot)'!L:L,'Base de dados (Boxplot)'!E:E,qAg!$K$9,'Base de dados (Boxplot)'!H:H,qAg!A12)</f>
        <v>81570.009999999995</v>
      </c>
      <c r="L12" s="318">
        <f>SUMIFS('Base de dados (Boxplot)'!L:L,'Base de dados (Boxplot)'!E:E,qAg!$L$9,'Base de dados (Boxplot)'!H:H,qAg!A12)</f>
        <v>91708.78</v>
      </c>
      <c r="M12" s="318">
        <f>SUMIFS('Base de dados (Boxplot)'!L:L,'Base de dados (Boxplot)'!E:E,qAg!$M$9,'Base de dados (Boxplot)'!H:H,qAg!A12)</f>
        <v>90745.43</v>
      </c>
      <c r="N12" s="318">
        <f>SUMIFS('Base de dados (Boxplot)'!L:L,'Base de dados (Boxplot)'!E:E,qAg!$N$9,'Base de dados (Boxplot)'!H:H,qAg!A12)</f>
        <v>97354.7</v>
      </c>
      <c r="O12" s="318">
        <f>SUMIFS('Base de dados (Boxplot)'!L:L,'Base de dados (Boxplot)'!E:E,qAg!$O$9,'Base de dados (Boxplot)'!H:H,qAg!A12)</f>
        <v>0</v>
      </c>
      <c r="P12" s="318">
        <f>SUMIFS('Base de dados (Boxplot)'!L:L,'Base de dados (Boxplot)'!E:E,qAg!$P$9,'Base de dados (Boxplot)'!H:H,qAg!A12)</f>
        <v>104654.37</v>
      </c>
      <c r="Q12" s="318">
        <f>SUMIFS('Base de dados (Boxplot)'!L:L,'Base de dados (Boxplot)'!E:E,qAg!$Q$9,'Base de dados (Boxplot)'!H:H,qAg!A12)</f>
        <v>102409.47</v>
      </c>
      <c r="R12" s="318">
        <f>SUMIFS('Base de dados (Boxplot)'!L:L,'Base de dados (Boxplot)'!E:E,qAg!$R$9,'Base de dados (Boxplot)'!H:H,qAg!A12)</f>
        <v>102770.87</v>
      </c>
      <c r="S12" s="318">
        <f>SUMIFS('Base de dados (Boxplot)'!L:L,'Base de dados (Boxplot)'!E:E,qAg!$S$9,'Base de dados (Boxplot)'!H:H,qAg!A12)</f>
        <v>105112.22</v>
      </c>
      <c r="T12" s="318">
        <f>SUMIFS('Base de dados (Boxplot)'!L:L,'Base de dados (Boxplot)'!E:E,qAg!$T$9,'Base de dados (Boxplot)'!H:H,qAg!A12)</f>
        <v>103872.34</v>
      </c>
      <c r="U12" s="318">
        <f>SUMIFS('Base de dados (Boxplot)'!L:L,'Base de dados (Boxplot)'!E:E,qAg!$U$9,'Base de dados (Boxplot)'!H:H,qAg!A12)</f>
        <v>101453.66</v>
      </c>
      <c r="V12" s="318">
        <f>SUMIFS('Base de dados (Boxplot)'!L:L,'Base de dados (Boxplot)'!E:E,qAg!$V$9,'Base de dados (Boxplot)'!H:H,qAg!A12)</f>
        <v>98945.76</v>
      </c>
    </row>
    <row r="13" spans="1:22" x14ac:dyDescent="0.25">
      <c r="A13" s="105" t="s">
        <v>59</v>
      </c>
      <c r="B13" s="318">
        <f>SUMIFS('Base de dados (Boxplot)'!L:L,'Base de dados (Boxplot)'!E:E,qAg!$B$9,'Base de dados (Boxplot)'!H:H,qAg!A13)</f>
        <v>14194.88</v>
      </c>
      <c r="C13" s="318">
        <f>SUMIFS('Base de dados (Boxplot)'!L:L,'Base de dados (Boxplot)'!E:E,qAg!$C$9,'Base de dados (Boxplot)'!H:H,qAg!A13)</f>
        <v>14496.29</v>
      </c>
      <c r="D13" s="318">
        <f>SUMIFS('Base de dados (Boxplot)'!L:L,'Base de dados (Boxplot)'!E:E,qAg!$D$9,'Base de dados (Boxplot)'!H:H,qAg!A13)</f>
        <v>14763.59</v>
      </c>
      <c r="E13" s="318">
        <f>SUMIFS('Base de dados (Boxplot)'!L:L,'Base de dados (Boxplot)'!E:E,qAg!$E$9,'Base de dados (Boxplot)'!H:H,qAg!A13)</f>
        <v>15779.6</v>
      </c>
      <c r="F13" s="318">
        <f>SUMIFS('Base de dados (Boxplot)'!L:L,'Base de dados (Boxplot)'!E:E,qAg!$F$9,'Base de dados (Boxplot)'!H:H,qAg!A13)</f>
        <v>15495.6</v>
      </c>
      <c r="G13" s="318">
        <f>SUMIFS('Base de dados (Boxplot)'!L:L,'Base de dados (Boxplot)'!E:E,qAg!$G$9,'Base de dados (Boxplot)'!H:H,qAg!A13)</f>
        <v>15191</v>
      </c>
      <c r="H13" s="318">
        <f>SUMIFS('Base de dados (Boxplot)'!L:L,'Base de dados (Boxplot)'!E:E,qAg!$H$9,'Base de dados (Boxplot)'!H:H,qAg!A13)</f>
        <v>15486</v>
      </c>
      <c r="I13" s="318">
        <f>SUMIFS('Base de dados (Boxplot)'!L:L,'Base de dados (Boxplot)'!E:E,qAg!$I$9,'Base de dados (Boxplot)'!H:H,qAg!A13)</f>
        <v>15593</v>
      </c>
      <c r="J13" s="318">
        <f>SUMIFS('Base de dados (Boxplot)'!L:L,'Base de dados (Boxplot)'!E:E,qAg!$J$9,'Base de dados (Boxplot)'!H:H,qAg!A13)</f>
        <v>16119.72</v>
      </c>
      <c r="K13" s="318">
        <f>SUMIFS('Base de dados (Boxplot)'!L:L,'Base de dados (Boxplot)'!E:E,qAg!$K$9,'Base de dados (Boxplot)'!H:H,qAg!A13)</f>
        <v>16160.17</v>
      </c>
      <c r="L13" s="318">
        <f>SUMIFS('Base de dados (Boxplot)'!L:L,'Base de dados (Boxplot)'!E:E,qAg!$L$9,'Base de dados (Boxplot)'!H:H,qAg!A13)</f>
        <v>16719.25</v>
      </c>
      <c r="M13" s="318">
        <f>SUMIFS('Base de dados (Boxplot)'!L:L,'Base de dados (Boxplot)'!E:E,qAg!$M$9,'Base de dados (Boxplot)'!H:H,qAg!A13)</f>
        <v>16535.37</v>
      </c>
      <c r="N13" s="318">
        <f>SUMIFS('Base de dados (Boxplot)'!L:L,'Base de dados (Boxplot)'!E:E,qAg!$N$9,'Base de dados (Boxplot)'!H:H,qAg!A13)</f>
        <v>16798.13</v>
      </c>
      <c r="O13" s="318">
        <f>SUMIFS('Base de dados (Boxplot)'!L:L,'Base de dados (Boxplot)'!E:E,qAg!$O$9,'Base de dados (Boxplot)'!H:H,qAg!A13)</f>
        <v>17198.3</v>
      </c>
      <c r="P13" s="318">
        <f>SUMIFS('Base de dados (Boxplot)'!L:L,'Base de dados (Boxplot)'!E:E,qAg!$P$9,'Base de dados (Boxplot)'!H:H,qAg!A13)</f>
        <v>18688.310000000001</v>
      </c>
      <c r="Q13" s="318">
        <f>SUMIFS('Base de dados (Boxplot)'!L:L,'Base de dados (Boxplot)'!E:E,qAg!$Q$9,'Base de dados (Boxplot)'!H:H,qAg!A13)</f>
        <v>19974</v>
      </c>
      <c r="R13" s="318">
        <f>SUMIFS('Base de dados (Boxplot)'!L:L,'Base de dados (Boxplot)'!E:E,qAg!$R$9,'Base de dados (Boxplot)'!H:H,qAg!A13)</f>
        <v>19713.45</v>
      </c>
      <c r="S13" s="318">
        <f>SUMIFS('Base de dados (Boxplot)'!L:L,'Base de dados (Boxplot)'!E:E,qAg!$S$9,'Base de dados (Boxplot)'!H:H,qAg!A13)</f>
        <v>20700.919999999998</v>
      </c>
      <c r="T13" s="318">
        <f>SUMIFS('Base de dados (Boxplot)'!L:L,'Base de dados (Boxplot)'!E:E,qAg!$T$9,'Base de dados (Boxplot)'!H:H,qAg!A13)</f>
        <v>20316.91</v>
      </c>
      <c r="U13" s="318">
        <f>SUMIFS('Base de dados (Boxplot)'!L:L,'Base de dados (Boxplot)'!E:E,qAg!$U$9,'Base de dados (Boxplot)'!H:H,qAg!A13)</f>
        <v>19976.93</v>
      </c>
      <c r="V13" s="318">
        <f>SUMIFS('Base de dados (Boxplot)'!L:L,'Base de dados (Boxplot)'!E:E,qAg!$V$9,'Base de dados (Boxplot)'!H:H,qAg!A13)</f>
        <v>20072.41</v>
      </c>
    </row>
    <row r="14" spans="1:22" x14ac:dyDescent="0.25">
      <c r="A14" s="105" t="s">
        <v>67</v>
      </c>
      <c r="B14" s="318">
        <f>SUMIFS('Base de dados (Boxplot)'!L:L,'Base de dados (Boxplot)'!E:E,qAg!$B$9,'Base de dados (Boxplot)'!H:H,qAg!A14)</f>
        <v>18304</v>
      </c>
      <c r="C14" s="318">
        <f>SUMIFS('Base de dados (Boxplot)'!L:L,'Base de dados (Boxplot)'!E:E,qAg!$C$9,'Base de dados (Boxplot)'!H:H,qAg!A14)</f>
        <v>14877.59</v>
      </c>
      <c r="D14" s="318">
        <f>SUMIFS('Base de dados (Boxplot)'!L:L,'Base de dados (Boxplot)'!E:E,qAg!$D$9,'Base de dados (Boxplot)'!H:H,qAg!A14)</f>
        <v>16657.59</v>
      </c>
      <c r="E14" s="318">
        <f>SUMIFS('Base de dados (Boxplot)'!L:L,'Base de dados (Boxplot)'!E:E,qAg!$E$9,'Base de dados (Boxplot)'!H:H,qAg!A14)</f>
        <v>16145</v>
      </c>
      <c r="F14" s="318">
        <f>SUMIFS('Base de dados (Boxplot)'!L:L,'Base de dados (Boxplot)'!E:E,qAg!$F$9,'Base de dados (Boxplot)'!H:H,qAg!A14)</f>
        <v>16831.900000000001</v>
      </c>
      <c r="G14" s="318">
        <f>SUMIFS('Base de dados (Boxplot)'!L:L,'Base de dados (Boxplot)'!E:E,qAg!$G$9,'Base de dados (Boxplot)'!H:H,qAg!A14)</f>
        <v>18102</v>
      </c>
      <c r="H14" s="318">
        <f>SUMIFS('Base de dados (Boxplot)'!L:L,'Base de dados (Boxplot)'!E:E,qAg!$H$9,'Base de dados (Boxplot)'!H:H,qAg!A14)</f>
        <v>19347.5</v>
      </c>
      <c r="I14" s="318">
        <f>SUMIFS('Base de dados (Boxplot)'!L:L,'Base de dados (Boxplot)'!E:E,qAg!$I$9,'Base de dados (Boxplot)'!H:H,qAg!A14)</f>
        <v>19999.8</v>
      </c>
      <c r="J14" s="318">
        <f>SUMIFS('Base de dados (Boxplot)'!L:L,'Base de dados (Boxplot)'!E:E,qAg!$J$9,'Base de dados (Boxplot)'!H:H,qAg!A14)</f>
        <v>20877.400000000001</v>
      </c>
      <c r="K14" s="318">
        <f>SUMIFS('Base de dados (Boxplot)'!L:L,'Base de dados (Boxplot)'!E:E,qAg!$K$9,'Base de dados (Boxplot)'!H:H,qAg!A14)</f>
        <v>21363.599999999999</v>
      </c>
      <c r="L14" s="318">
        <f>SUMIFS('Base de dados (Boxplot)'!L:L,'Base de dados (Boxplot)'!E:E,qAg!$L$9,'Base de dados (Boxplot)'!H:H,qAg!A14)</f>
        <v>22035.8</v>
      </c>
      <c r="M14" s="318">
        <f>SUMIFS('Base de dados (Boxplot)'!L:L,'Base de dados (Boxplot)'!E:E,qAg!$M$9,'Base de dados (Boxplot)'!H:H,qAg!A14)</f>
        <v>25627</v>
      </c>
      <c r="N14" s="318">
        <f>SUMIFS('Base de dados (Boxplot)'!L:L,'Base de dados (Boxplot)'!E:E,qAg!$N$9,'Base de dados (Boxplot)'!H:H,qAg!A14)</f>
        <v>27026.400000000001</v>
      </c>
      <c r="O14" s="318">
        <f>SUMIFS('Base de dados (Boxplot)'!L:L,'Base de dados (Boxplot)'!E:E,qAg!$O$9,'Base de dados (Boxplot)'!H:H,qAg!A14)</f>
        <v>27795.29</v>
      </c>
      <c r="P14" s="318">
        <f>SUMIFS('Base de dados (Boxplot)'!L:L,'Base de dados (Boxplot)'!E:E,qAg!$P$9,'Base de dados (Boxplot)'!H:H,qAg!A14)</f>
        <v>29875.439999999999</v>
      </c>
      <c r="Q14" s="318">
        <f>SUMIFS('Base de dados (Boxplot)'!L:L,'Base de dados (Boxplot)'!E:E,qAg!$Q$9,'Base de dados (Boxplot)'!H:H,qAg!A14)</f>
        <v>29762.18</v>
      </c>
      <c r="R14" s="318">
        <f>SUMIFS('Base de dados (Boxplot)'!L:L,'Base de dados (Boxplot)'!E:E,qAg!$R$9,'Base de dados (Boxplot)'!H:H,qAg!A14)</f>
        <v>31674.32</v>
      </c>
      <c r="S14" s="318">
        <f>SUMIFS('Base de dados (Boxplot)'!L:L,'Base de dados (Boxplot)'!E:E,qAg!$S$9,'Base de dados (Boxplot)'!H:H,qAg!A14)</f>
        <v>33031</v>
      </c>
      <c r="T14" s="318">
        <f>SUMIFS('Base de dados (Boxplot)'!L:L,'Base de dados (Boxplot)'!E:E,qAg!$T$9,'Base de dados (Boxplot)'!H:H,qAg!A14)</f>
        <v>26541.34</v>
      </c>
      <c r="U14" s="318">
        <f>SUMIFS('Base de dados (Boxplot)'!L:L,'Base de dados (Boxplot)'!E:E,qAg!$U$9,'Base de dados (Boxplot)'!H:H,qAg!A14)</f>
        <v>23979.55</v>
      </c>
      <c r="V14" s="318">
        <f>SUMIFS('Base de dados (Boxplot)'!L:L,'Base de dados (Boxplot)'!E:E,qAg!$V$9,'Base de dados (Boxplot)'!H:H,qAg!A14)</f>
        <v>23616.639999999999</v>
      </c>
    </row>
    <row r="15" spans="1:22" x14ac:dyDescent="0.25">
      <c r="A15" s="105" t="s">
        <v>66</v>
      </c>
      <c r="B15" s="318">
        <f>SUMIFS('Base de dados (Boxplot)'!L:L,'Base de dados (Boxplot)'!E:E,qAg!$B$9,'Base de dados (Boxplot)'!H:H,qAg!A15)</f>
        <v>94029.7</v>
      </c>
      <c r="C15" s="318">
        <f>SUMIFS('Base de dados (Boxplot)'!L:L,'Base de dados (Boxplot)'!E:E,qAg!$C$9,'Base de dados (Boxplot)'!H:H,qAg!A15)</f>
        <v>96279</v>
      </c>
      <c r="D15" s="318">
        <f>SUMIFS('Base de dados (Boxplot)'!L:L,'Base de dados (Boxplot)'!E:E,qAg!$D$9,'Base de dados (Boxplot)'!H:H,qAg!A15)</f>
        <v>100716.6</v>
      </c>
      <c r="E15" s="318">
        <f>SUMIFS('Base de dados (Boxplot)'!L:L,'Base de dados (Boxplot)'!E:E,qAg!$E$9,'Base de dados (Boxplot)'!H:H,qAg!A15)</f>
        <v>105761.3</v>
      </c>
      <c r="F15" s="318">
        <f>SUMIFS('Base de dados (Boxplot)'!L:L,'Base de dados (Boxplot)'!E:E,qAg!$F$9,'Base de dados (Boxplot)'!H:H,qAg!A15)</f>
        <v>110264.5</v>
      </c>
      <c r="G15" s="318">
        <f>SUMIFS('Base de dados (Boxplot)'!L:L,'Base de dados (Boxplot)'!E:E,qAg!$G$9,'Base de dados (Boxplot)'!H:H,qAg!A15)</f>
        <v>111038.7</v>
      </c>
      <c r="H15" s="318">
        <f>SUMIFS('Base de dados (Boxplot)'!L:L,'Base de dados (Boxplot)'!E:E,qAg!$H$9,'Base de dados (Boxplot)'!H:H,qAg!A15)</f>
        <v>120793.7</v>
      </c>
      <c r="I15" s="318">
        <f>SUMIFS('Base de dados (Boxplot)'!L:L,'Base de dados (Boxplot)'!E:E,qAg!$I$9,'Base de dados (Boxplot)'!H:H,qAg!A15)</f>
        <v>141841</v>
      </c>
      <c r="J15" s="318">
        <f>SUMIFS('Base de dados (Boxplot)'!L:L,'Base de dados (Boxplot)'!E:E,qAg!$J$9,'Base de dados (Boxplot)'!H:H,qAg!A15)</f>
        <v>115152.44</v>
      </c>
      <c r="K15" s="318">
        <f>SUMIFS('Base de dados (Boxplot)'!L:L,'Base de dados (Boxplot)'!E:E,qAg!$K$9,'Base de dados (Boxplot)'!H:H,qAg!A15)</f>
        <v>98505.93</v>
      </c>
      <c r="L15" s="318">
        <f>SUMIFS('Base de dados (Boxplot)'!L:L,'Base de dados (Boxplot)'!E:E,qAg!$L$9,'Base de dados (Boxplot)'!H:H,qAg!A15)</f>
        <v>100210.85</v>
      </c>
      <c r="M15" s="318">
        <f>SUMIFS('Base de dados (Boxplot)'!L:L,'Base de dados (Boxplot)'!E:E,qAg!$M$9,'Base de dados (Boxplot)'!H:H,qAg!A15)</f>
        <v>106893.05</v>
      </c>
      <c r="N15" s="318">
        <f>SUMIFS('Base de dados (Boxplot)'!L:L,'Base de dados (Boxplot)'!E:E,qAg!$N$9,'Base de dados (Boxplot)'!H:H,qAg!A15)</f>
        <v>113746.59</v>
      </c>
      <c r="O15" s="318">
        <f>SUMIFS('Base de dados (Boxplot)'!L:L,'Base de dados (Boxplot)'!E:E,qAg!$O$9,'Base de dados (Boxplot)'!H:H,qAg!A15)</f>
        <v>116941.56</v>
      </c>
      <c r="P15" s="318">
        <f>SUMIFS('Base de dados (Boxplot)'!L:L,'Base de dados (Boxplot)'!E:E,qAg!$P$9,'Base de dados (Boxplot)'!H:H,qAg!A15)</f>
        <v>122595.8</v>
      </c>
      <c r="Q15" s="318">
        <f>SUMIFS('Base de dados (Boxplot)'!L:L,'Base de dados (Boxplot)'!E:E,qAg!$Q$9,'Base de dados (Boxplot)'!H:H,qAg!A15)</f>
        <v>126163.93</v>
      </c>
      <c r="R15" s="318">
        <f>SUMIFS('Base de dados (Boxplot)'!L:L,'Base de dados (Boxplot)'!E:E,qAg!$R$9,'Base de dados (Boxplot)'!H:H,qAg!A15)</f>
        <v>116230.8</v>
      </c>
      <c r="S15" s="318">
        <f>SUMIFS('Base de dados (Boxplot)'!L:L,'Base de dados (Boxplot)'!E:E,qAg!$S$9,'Base de dados (Boxplot)'!H:H,qAg!A15)</f>
        <v>126077.05</v>
      </c>
      <c r="T15" s="318">
        <f>SUMIFS('Base de dados (Boxplot)'!L:L,'Base de dados (Boxplot)'!E:E,qAg!$T$9,'Base de dados (Boxplot)'!H:H,qAg!A15)</f>
        <v>119601.94</v>
      </c>
      <c r="U15" s="318">
        <f>SUMIFS('Base de dados (Boxplot)'!L:L,'Base de dados (Boxplot)'!E:E,qAg!$U$9,'Base de dados (Boxplot)'!H:H,qAg!A15)</f>
        <v>130057.96</v>
      </c>
      <c r="V15" s="318">
        <f>SUMIFS('Base de dados (Boxplot)'!L:L,'Base de dados (Boxplot)'!E:E,qAg!$V$9,'Base de dados (Boxplot)'!H:H,qAg!A15)</f>
        <v>129044.6</v>
      </c>
    </row>
    <row r="16" spans="1:22" x14ac:dyDescent="0.25">
      <c r="A16" s="105" t="s">
        <v>63</v>
      </c>
      <c r="B16" s="318">
        <f>SUMIFS('Base de dados (Boxplot)'!L:L,'Base de dados (Boxplot)'!E:E,qAg!$B$9,'Base de dados (Boxplot)'!H:H,qAg!A16)</f>
        <v>0</v>
      </c>
      <c r="C16" s="318">
        <f>SUMIFS('Base de dados (Boxplot)'!L:L,'Base de dados (Boxplot)'!E:E,qAg!$C$9,'Base de dados (Boxplot)'!H:H,qAg!A16)</f>
        <v>0</v>
      </c>
      <c r="D16" s="318">
        <f>SUMIFS('Base de dados (Boxplot)'!L:L,'Base de dados (Boxplot)'!E:E,qAg!$D$9,'Base de dados (Boxplot)'!H:H,qAg!A16)</f>
        <v>14245.67</v>
      </c>
      <c r="E16" s="318">
        <f>SUMIFS('Base de dados (Boxplot)'!L:L,'Base de dados (Boxplot)'!E:E,qAg!$E$9,'Base de dados (Boxplot)'!H:H,qAg!A16)</f>
        <v>15616.8</v>
      </c>
      <c r="F16" s="318">
        <f>SUMIFS('Base de dados (Boxplot)'!L:L,'Base de dados (Boxplot)'!E:E,qAg!$F$9,'Base de dados (Boxplot)'!H:H,qAg!A16)</f>
        <v>15864.1</v>
      </c>
      <c r="G16" s="318">
        <f>SUMIFS('Base de dados (Boxplot)'!L:L,'Base de dados (Boxplot)'!E:E,qAg!$G$9,'Base de dados (Boxplot)'!H:H,qAg!A16)</f>
        <v>16139.2</v>
      </c>
      <c r="H16" s="318">
        <f>SUMIFS('Base de dados (Boxplot)'!L:L,'Base de dados (Boxplot)'!E:E,qAg!$H$9,'Base de dados (Boxplot)'!H:H,qAg!A16)</f>
        <v>16609.900000000001</v>
      </c>
      <c r="I16" s="318">
        <f>SUMIFS('Base de dados (Boxplot)'!L:L,'Base de dados (Boxplot)'!E:E,qAg!$I$9,'Base de dados (Boxplot)'!H:H,qAg!A16)</f>
        <v>16890.8</v>
      </c>
      <c r="J16" s="318">
        <f>SUMIFS('Base de dados (Boxplot)'!L:L,'Base de dados (Boxplot)'!E:E,qAg!$J$9,'Base de dados (Boxplot)'!H:H,qAg!A16)</f>
        <v>17159.330000000002</v>
      </c>
      <c r="K16" s="318">
        <f>SUMIFS('Base de dados (Boxplot)'!L:L,'Base de dados (Boxplot)'!E:E,qAg!$K$9,'Base de dados (Boxplot)'!H:H,qAg!A16)</f>
        <v>16450.75</v>
      </c>
      <c r="L16" s="318">
        <f>SUMIFS('Base de dados (Boxplot)'!L:L,'Base de dados (Boxplot)'!E:E,qAg!$L$9,'Base de dados (Boxplot)'!H:H,qAg!A16)</f>
        <v>16329.26</v>
      </c>
      <c r="M16" s="318">
        <f>SUMIFS('Base de dados (Boxplot)'!L:L,'Base de dados (Boxplot)'!E:E,qAg!$M$9,'Base de dados (Boxplot)'!H:H,qAg!A16)</f>
        <v>16308.86</v>
      </c>
      <c r="N16" s="318">
        <f>SUMIFS('Base de dados (Boxplot)'!L:L,'Base de dados (Boxplot)'!E:E,qAg!$N$9,'Base de dados (Boxplot)'!H:H,qAg!A16)</f>
        <v>16336.81</v>
      </c>
      <c r="O16" s="318">
        <f>SUMIFS('Base de dados (Boxplot)'!L:L,'Base de dados (Boxplot)'!E:E,qAg!$O$9,'Base de dados (Boxplot)'!H:H,qAg!A16)</f>
        <v>17616.12</v>
      </c>
      <c r="P16" s="318">
        <f>SUMIFS('Base de dados (Boxplot)'!L:L,'Base de dados (Boxplot)'!E:E,qAg!$P$9,'Base de dados (Boxplot)'!H:H,qAg!A16)</f>
        <v>18641.509999999998</v>
      </c>
      <c r="Q16" s="318">
        <f>SUMIFS('Base de dados (Boxplot)'!L:L,'Base de dados (Boxplot)'!E:E,qAg!$Q$9,'Base de dados (Boxplot)'!H:H,qAg!A16)</f>
        <v>17190</v>
      </c>
      <c r="R16" s="318">
        <f>SUMIFS('Base de dados (Boxplot)'!L:L,'Base de dados (Boxplot)'!E:E,qAg!$R$9,'Base de dados (Boxplot)'!H:H,qAg!A16)</f>
        <v>17154.63</v>
      </c>
      <c r="S16" s="318">
        <f>SUMIFS('Base de dados (Boxplot)'!L:L,'Base de dados (Boxplot)'!E:E,qAg!$S$9,'Base de dados (Boxplot)'!H:H,qAg!A16)</f>
        <v>18751.84</v>
      </c>
      <c r="T16" s="318">
        <f>SUMIFS('Base de dados (Boxplot)'!L:L,'Base de dados (Boxplot)'!E:E,qAg!$T$9,'Base de dados (Boxplot)'!H:H,qAg!A16)</f>
        <v>0</v>
      </c>
      <c r="U16" s="318">
        <f>SUMIFS('Base de dados (Boxplot)'!L:L,'Base de dados (Boxplot)'!E:E,qAg!$U$9,'Base de dados (Boxplot)'!H:H,qAg!A16)</f>
        <v>0</v>
      </c>
      <c r="V16" s="318">
        <f>SUMIFS('Base de dados (Boxplot)'!L:L,'Base de dados (Boxplot)'!E:E,qAg!$V$9,'Base de dados (Boxplot)'!H:H,qAg!A16)</f>
        <v>0</v>
      </c>
    </row>
    <row r="17" spans="1:22" x14ac:dyDescent="0.25">
      <c r="A17" s="105" t="s">
        <v>40</v>
      </c>
      <c r="B17" s="318">
        <f>SUMIFS('Base de dados (Boxplot)'!L:L,'Base de dados (Boxplot)'!E:E,qAg!$B$9,'Base de dados (Boxplot)'!H:H,qAg!A17)</f>
        <v>144753</v>
      </c>
      <c r="C17" s="318">
        <f>SUMIFS('Base de dados (Boxplot)'!L:L,'Base de dados (Boxplot)'!E:E,qAg!$C$9,'Base de dados (Boxplot)'!H:H,qAg!A17)</f>
        <v>140391</v>
      </c>
      <c r="D17" s="318">
        <f>SUMIFS('Base de dados (Boxplot)'!L:L,'Base de dados (Boxplot)'!E:E,qAg!$D$9,'Base de dados (Boxplot)'!H:H,qAg!A17)</f>
        <v>136828</v>
      </c>
      <c r="E17" s="318">
        <f>SUMIFS('Base de dados (Boxplot)'!L:L,'Base de dados (Boxplot)'!E:E,qAg!$E$9,'Base de dados (Boxplot)'!H:H,qAg!A17)</f>
        <v>142152</v>
      </c>
      <c r="F17" s="318">
        <f>SUMIFS('Base de dados (Boxplot)'!L:L,'Base de dados (Boxplot)'!E:E,qAg!$F$9,'Base de dados (Boxplot)'!H:H,qAg!A17)</f>
        <v>143113</v>
      </c>
      <c r="G17" s="318">
        <f>SUMIFS('Base de dados (Boxplot)'!L:L,'Base de dados (Boxplot)'!E:E,qAg!$G$9,'Base de dados (Boxplot)'!H:H,qAg!A17)</f>
        <v>146338.79999999999</v>
      </c>
      <c r="H17" s="318">
        <f>SUMIFS('Base de dados (Boxplot)'!L:L,'Base de dados (Boxplot)'!E:E,qAg!$H$9,'Base de dados (Boxplot)'!H:H,qAg!A17)</f>
        <v>150201.4</v>
      </c>
      <c r="I17" s="318">
        <f>SUMIFS('Base de dados (Boxplot)'!L:L,'Base de dados (Boxplot)'!E:E,qAg!$I$9,'Base de dados (Boxplot)'!H:H,qAg!A17)</f>
        <v>156554</v>
      </c>
      <c r="J17" s="318">
        <f>SUMIFS('Base de dados (Boxplot)'!L:L,'Base de dados (Boxplot)'!E:E,qAg!$J$9,'Base de dados (Boxplot)'!H:H,qAg!A17)</f>
        <v>161152</v>
      </c>
      <c r="K17" s="318">
        <f>SUMIFS('Base de dados (Boxplot)'!L:L,'Base de dados (Boxplot)'!E:E,qAg!$K$9,'Base de dados (Boxplot)'!H:H,qAg!A17)</f>
        <v>165919</v>
      </c>
      <c r="L17" s="318">
        <f>SUMIFS('Base de dados (Boxplot)'!L:L,'Base de dados (Boxplot)'!E:E,qAg!$L$9,'Base de dados (Boxplot)'!H:H,qAg!A17)</f>
        <v>168483</v>
      </c>
      <c r="M17" s="318">
        <f>SUMIFS('Base de dados (Boxplot)'!L:L,'Base de dados (Boxplot)'!E:E,qAg!$M$9,'Base de dados (Boxplot)'!H:H,qAg!A17)</f>
        <v>177280</v>
      </c>
      <c r="N17" s="318">
        <f>SUMIFS('Base de dados (Boxplot)'!L:L,'Base de dados (Boxplot)'!E:E,qAg!$N$9,'Base de dados (Boxplot)'!H:H,qAg!A17)</f>
        <v>179778</v>
      </c>
      <c r="O17" s="318">
        <f>SUMIFS('Base de dados (Boxplot)'!L:L,'Base de dados (Boxplot)'!E:E,qAg!$O$9,'Base de dados (Boxplot)'!H:H,qAg!A17)</f>
        <v>184221.95</v>
      </c>
      <c r="P17" s="318">
        <f>SUMIFS('Base de dados (Boxplot)'!L:L,'Base de dados (Boxplot)'!E:E,qAg!$P$9,'Base de dados (Boxplot)'!H:H,qAg!A17)</f>
        <v>186909</v>
      </c>
      <c r="Q17" s="318">
        <f>SUMIFS('Base de dados (Boxplot)'!L:L,'Base de dados (Boxplot)'!E:E,qAg!$Q$9,'Base de dados (Boxplot)'!H:H,qAg!A17)</f>
        <v>187122</v>
      </c>
      <c r="R17" s="318">
        <f>SUMIFS('Base de dados (Boxplot)'!L:L,'Base de dados (Boxplot)'!E:E,qAg!$R$9,'Base de dados (Boxplot)'!H:H,qAg!A17)</f>
        <v>185300</v>
      </c>
      <c r="S17" s="318">
        <f>SUMIFS('Base de dados (Boxplot)'!L:L,'Base de dados (Boxplot)'!E:E,qAg!$S$9,'Base de dados (Boxplot)'!H:H,qAg!A17)</f>
        <v>187771</v>
      </c>
      <c r="T17" s="318">
        <f>SUMIFS('Base de dados (Boxplot)'!L:L,'Base de dados (Boxplot)'!E:E,qAg!$T$9,'Base de dados (Boxplot)'!H:H,qAg!A17)</f>
        <v>175029</v>
      </c>
      <c r="U17" s="318">
        <f>SUMIFS('Base de dados (Boxplot)'!L:L,'Base de dados (Boxplot)'!E:E,qAg!$U$9,'Base de dados (Boxplot)'!H:H,qAg!A17)</f>
        <v>176918</v>
      </c>
      <c r="V17" s="318">
        <f>SUMIFS('Base de dados (Boxplot)'!L:L,'Base de dados (Boxplot)'!E:E,qAg!$V$9,'Base de dados (Boxplot)'!H:H,qAg!A17)</f>
        <v>185070</v>
      </c>
    </row>
    <row r="18" spans="1:22" x14ac:dyDescent="0.25">
      <c r="A18" s="105" t="s">
        <v>62</v>
      </c>
      <c r="B18" s="318">
        <f>SUMIFS('Base de dados (Boxplot)'!L:L,'Base de dados (Boxplot)'!E:E,qAg!$B$9,'Base de dados (Boxplot)'!H:H,qAg!A18)</f>
        <v>166859</v>
      </c>
      <c r="C18" s="318">
        <f>SUMIFS('Base de dados (Boxplot)'!L:L,'Base de dados (Boxplot)'!E:E,qAg!$C$9,'Base de dados (Boxplot)'!H:H,qAg!A18)</f>
        <v>164353</v>
      </c>
      <c r="D18" s="318">
        <f>SUMIFS('Base de dados (Boxplot)'!L:L,'Base de dados (Boxplot)'!E:E,qAg!$D$9,'Base de dados (Boxplot)'!H:H,qAg!A18)</f>
        <v>169666</v>
      </c>
      <c r="E18" s="318">
        <f>SUMIFS('Base de dados (Boxplot)'!L:L,'Base de dados (Boxplot)'!E:E,qAg!$E$9,'Base de dados (Boxplot)'!H:H,qAg!A18)</f>
        <v>179033</v>
      </c>
      <c r="F18" s="318">
        <f>SUMIFS('Base de dados (Boxplot)'!L:L,'Base de dados (Boxplot)'!E:E,qAg!$F$9,'Base de dados (Boxplot)'!H:H,qAg!A18)</f>
        <v>186148</v>
      </c>
      <c r="G18" s="318">
        <f>SUMIFS('Base de dados (Boxplot)'!L:L,'Base de dados (Boxplot)'!E:E,qAg!$G$9,'Base de dados (Boxplot)'!H:H,qAg!A18)</f>
        <v>189275.74</v>
      </c>
      <c r="H18" s="318">
        <f>SUMIFS('Base de dados (Boxplot)'!L:L,'Base de dados (Boxplot)'!E:E,qAg!$H$9,'Base de dados (Boxplot)'!H:H,qAg!A18)</f>
        <v>197258</v>
      </c>
      <c r="I18" s="318">
        <f>SUMIFS('Base de dados (Boxplot)'!L:L,'Base de dados (Boxplot)'!E:E,qAg!$I$9,'Base de dados (Boxplot)'!H:H,qAg!A18)</f>
        <v>193672</v>
      </c>
      <c r="J18" s="318">
        <f>SUMIFS('Base de dados (Boxplot)'!L:L,'Base de dados (Boxplot)'!E:E,qAg!$J$9,'Base de dados (Boxplot)'!H:H,qAg!A18)</f>
        <v>215774</v>
      </c>
      <c r="K18" s="318">
        <f>SUMIFS('Base de dados (Boxplot)'!L:L,'Base de dados (Boxplot)'!E:E,qAg!$K$9,'Base de dados (Boxplot)'!H:H,qAg!A18)</f>
        <v>223501</v>
      </c>
      <c r="L18" s="318">
        <f>SUMIFS('Base de dados (Boxplot)'!L:L,'Base de dados (Boxplot)'!E:E,qAg!$L$9,'Base de dados (Boxplot)'!H:H,qAg!A18)</f>
        <v>232446</v>
      </c>
      <c r="M18" s="318">
        <f>SUMIFS('Base de dados (Boxplot)'!L:L,'Base de dados (Boxplot)'!E:E,qAg!$M$9,'Base de dados (Boxplot)'!H:H,qAg!A18)</f>
        <v>250727</v>
      </c>
      <c r="N18" s="318">
        <f>SUMIFS('Base de dados (Boxplot)'!L:L,'Base de dados (Boxplot)'!E:E,qAg!$N$9,'Base de dados (Boxplot)'!H:H,qAg!A18)</f>
        <v>250029</v>
      </c>
      <c r="O18" s="318">
        <f>SUMIFS('Base de dados (Boxplot)'!L:L,'Base de dados (Boxplot)'!E:E,qAg!$O$9,'Base de dados (Boxplot)'!H:H,qAg!A18)</f>
        <v>265363</v>
      </c>
      <c r="P18" s="318">
        <f>SUMIFS('Base de dados (Boxplot)'!L:L,'Base de dados (Boxplot)'!E:E,qAg!$P$9,'Base de dados (Boxplot)'!H:H,qAg!A18)</f>
        <v>273714.51</v>
      </c>
      <c r="Q18" s="318">
        <f>SUMIFS('Base de dados (Boxplot)'!L:L,'Base de dados (Boxplot)'!E:E,qAg!$Q$9,'Base de dados (Boxplot)'!H:H,qAg!A18)</f>
        <v>277263.58</v>
      </c>
      <c r="R18" s="318">
        <f>SUMIFS('Base de dados (Boxplot)'!L:L,'Base de dados (Boxplot)'!E:E,qAg!$R$9,'Base de dados (Boxplot)'!H:H,qAg!A18)</f>
        <v>274418.98</v>
      </c>
      <c r="S18" s="318">
        <f>SUMIFS('Base de dados (Boxplot)'!L:L,'Base de dados (Boxplot)'!E:E,qAg!$S$9,'Base de dados (Boxplot)'!H:H,qAg!A18)</f>
        <v>270148.71000000002</v>
      </c>
      <c r="T18" s="318">
        <f>SUMIFS('Base de dados (Boxplot)'!L:L,'Base de dados (Boxplot)'!E:E,qAg!$T$9,'Base de dados (Boxplot)'!H:H,qAg!A18)</f>
        <v>265420.7</v>
      </c>
      <c r="U18" s="318">
        <f>SUMIFS('Base de dados (Boxplot)'!L:L,'Base de dados (Boxplot)'!E:E,qAg!$U$9,'Base de dados (Boxplot)'!H:H,qAg!A18)</f>
        <v>265154.28999999998</v>
      </c>
      <c r="V18" s="318">
        <f>SUMIFS('Base de dados (Boxplot)'!L:L,'Base de dados (Boxplot)'!E:E,qAg!$V$9,'Base de dados (Boxplot)'!H:H,qAg!A18)</f>
        <v>265794.59000000003</v>
      </c>
    </row>
    <row r="19" spans="1:22" x14ac:dyDescent="0.25">
      <c r="A19" s="105" t="s">
        <v>45</v>
      </c>
      <c r="B19" s="318">
        <f>SUMIFS('Base de dados (Boxplot)'!L:L,'Base de dados (Boxplot)'!E:E,qAg!$B$9,'Base de dados (Boxplot)'!H:H,qAg!A19)</f>
        <v>89599</v>
      </c>
      <c r="C19" s="318">
        <f>SUMIFS('Base de dados (Boxplot)'!L:L,'Base de dados (Boxplot)'!E:E,qAg!$C$9,'Base de dados (Boxplot)'!H:H,qAg!A19)</f>
        <v>93235</v>
      </c>
      <c r="D19" s="318">
        <f>SUMIFS('Base de dados (Boxplot)'!L:L,'Base de dados (Boxplot)'!E:E,qAg!$D$9,'Base de dados (Boxplot)'!H:H,qAg!A19)</f>
        <v>97608</v>
      </c>
      <c r="E19" s="318">
        <f>SUMIFS('Base de dados (Boxplot)'!L:L,'Base de dados (Boxplot)'!E:E,qAg!$E$9,'Base de dados (Boxplot)'!H:H,qAg!A19)</f>
        <v>102275</v>
      </c>
      <c r="F19" s="318">
        <f>SUMIFS('Base de dados (Boxplot)'!L:L,'Base de dados (Boxplot)'!E:E,qAg!$F$9,'Base de dados (Boxplot)'!H:H,qAg!A19)</f>
        <v>107092</v>
      </c>
      <c r="G19" s="318">
        <f>SUMIFS('Base de dados (Boxplot)'!L:L,'Base de dados (Boxplot)'!E:E,qAg!$G$9,'Base de dados (Boxplot)'!H:H,qAg!A19)</f>
        <v>110471</v>
      </c>
      <c r="H19" s="318">
        <f>SUMIFS('Base de dados (Boxplot)'!L:L,'Base de dados (Boxplot)'!E:E,qAg!$H$9,'Base de dados (Boxplot)'!H:H,qAg!A19)</f>
        <v>113609</v>
      </c>
      <c r="I19" s="318">
        <f>SUMIFS('Base de dados (Boxplot)'!L:L,'Base de dados (Boxplot)'!E:E,qAg!$I$9,'Base de dados (Boxplot)'!H:H,qAg!A19)</f>
        <v>112402</v>
      </c>
      <c r="J19" s="318">
        <f>SUMIFS('Base de dados (Boxplot)'!L:L,'Base de dados (Boxplot)'!E:E,qAg!$J$9,'Base de dados (Boxplot)'!H:H,qAg!A19)</f>
        <v>119621.44</v>
      </c>
      <c r="K19" s="318">
        <f>SUMIFS('Base de dados (Boxplot)'!L:L,'Base de dados (Boxplot)'!E:E,qAg!$K$9,'Base de dados (Boxplot)'!H:H,qAg!A19)</f>
        <v>120993.34</v>
      </c>
      <c r="L19" s="318">
        <f>SUMIFS('Base de dados (Boxplot)'!L:L,'Base de dados (Boxplot)'!E:E,qAg!$L$9,'Base de dados (Boxplot)'!H:H,qAg!A19)</f>
        <v>124943.14</v>
      </c>
      <c r="M19" s="318">
        <f>SUMIFS('Base de dados (Boxplot)'!L:L,'Base de dados (Boxplot)'!E:E,qAg!$M$9,'Base de dados (Boxplot)'!H:H,qAg!A19)</f>
        <v>124334.39</v>
      </c>
      <c r="N19" s="318">
        <f>SUMIFS('Base de dados (Boxplot)'!L:L,'Base de dados (Boxplot)'!E:E,qAg!$N$9,'Base de dados (Boxplot)'!H:H,qAg!A19)</f>
        <v>134664.1</v>
      </c>
      <c r="O19" s="318">
        <f>SUMIFS('Base de dados (Boxplot)'!L:L,'Base de dados (Boxplot)'!E:E,qAg!$O$9,'Base de dados (Boxplot)'!H:H,qAg!A19)</f>
        <v>136382.64000000001</v>
      </c>
      <c r="P19" s="318">
        <f>SUMIFS('Base de dados (Boxplot)'!L:L,'Base de dados (Boxplot)'!E:E,qAg!$P$9,'Base de dados (Boxplot)'!H:H,qAg!A19)</f>
        <v>139699.41</v>
      </c>
      <c r="Q19" s="318">
        <f>SUMIFS('Base de dados (Boxplot)'!L:L,'Base de dados (Boxplot)'!E:E,qAg!$Q$9,'Base de dados (Boxplot)'!H:H,qAg!A19)</f>
        <v>136381.12</v>
      </c>
      <c r="R19" s="318">
        <f>SUMIFS('Base de dados (Boxplot)'!L:L,'Base de dados (Boxplot)'!E:E,qAg!$R$9,'Base de dados (Boxplot)'!H:H,qAg!A19)</f>
        <v>135539.71</v>
      </c>
      <c r="S19" s="318">
        <f>SUMIFS('Base de dados (Boxplot)'!L:L,'Base de dados (Boxplot)'!E:E,qAg!$S$9,'Base de dados (Boxplot)'!H:H,qAg!A19)</f>
        <v>133278.29</v>
      </c>
      <c r="T19" s="318">
        <f>SUMIFS('Base de dados (Boxplot)'!L:L,'Base de dados (Boxplot)'!E:E,qAg!$T$9,'Base de dados (Boxplot)'!H:H,qAg!A19)</f>
        <v>138317.76000000001</v>
      </c>
      <c r="U19" s="318">
        <f>SUMIFS('Base de dados (Boxplot)'!L:L,'Base de dados (Boxplot)'!E:E,qAg!$U$9,'Base de dados (Boxplot)'!H:H,qAg!A19)</f>
        <v>152006.29</v>
      </c>
      <c r="V19" s="318">
        <f>SUMIFS('Base de dados (Boxplot)'!L:L,'Base de dados (Boxplot)'!E:E,qAg!$V$9,'Base de dados (Boxplot)'!H:H,qAg!A19)</f>
        <v>149944.73000000001</v>
      </c>
    </row>
    <row r="20" spans="1:22" x14ac:dyDescent="0.25">
      <c r="A20" s="105" t="s">
        <v>52</v>
      </c>
      <c r="B20" s="318">
        <f>SUMIFS('Base de dados (Boxplot)'!L:L,'Base de dados (Boxplot)'!E:E,qAg!$B$9,'Base de dados (Boxplot)'!H:H,qAg!A20)</f>
        <v>49387</v>
      </c>
      <c r="C20" s="318">
        <f>SUMIFS('Base de dados (Boxplot)'!L:L,'Base de dados (Boxplot)'!E:E,qAg!$C$9,'Base de dados (Boxplot)'!H:H,qAg!A20)</f>
        <v>60110</v>
      </c>
      <c r="D20" s="318">
        <f>SUMIFS('Base de dados (Boxplot)'!L:L,'Base de dados (Boxplot)'!E:E,qAg!$D$9,'Base de dados (Boxplot)'!H:H,qAg!A20)</f>
        <v>50316</v>
      </c>
      <c r="E20" s="318">
        <f>SUMIFS('Base de dados (Boxplot)'!L:L,'Base de dados (Boxplot)'!E:E,qAg!$E$9,'Base de dados (Boxplot)'!H:H,qAg!A20)</f>
        <v>51783</v>
      </c>
      <c r="F20" s="318">
        <f>SUMIFS('Base de dados (Boxplot)'!L:L,'Base de dados (Boxplot)'!E:E,qAg!$F$9,'Base de dados (Boxplot)'!H:H,qAg!A20)</f>
        <v>52644</v>
      </c>
      <c r="G20" s="318">
        <f>SUMIFS('Base de dados (Boxplot)'!L:L,'Base de dados (Boxplot)'!E:E,qAg!$G$9,'Base de dados (Boxplot)'!H:H,qAg!A20)</f>
        <v>54254</v>
      </c>
      <c r="H20" s="318">
        <f>SUMIFS('Base de dados (Boxplot)'!L:L,'Base de dados (Boxplot)'!E:E,qAg!$H$9,'Base de dados (Boxplot)'!H:H,qAg!A20)</f>
        <v>55342.400000000001</v>
      </c>
      <c r="I20" s="318">
        <f>SUMIFS('Base de dados (Boxplot)'!L:L,'Base de dados (Boxplot)'!E:E,qAg!$I$9,'Base de dados (Boxplot)'!H:H,qAg!A20)</f>
        <v>54866</v>
      </c>
      <c r="J20" s="318">
        <f>SUMIFS('Base de dados (Boxplot)'!L:L,'Base de dados (Boxplot)'!E:E,qAg!$J$9,'Base de dados (Boxplot)'!H:H,qAg!A20)</f>
        <v>53840.03</v>
      </c>
      <c r="K20" s="318">
        <f>SUMIFS('Base de dados (Boxplot)'!L:L,'Base de dados (Boxplot)'!E:E,qAg!$K$9,'Base de dados (Boxplot)'!H:H,qAg!A20)</f>
        <v>54142.63</v>
      </c>
      <c r="L20" s="318">
        <f>SUMIFS('Base de dados (Boxplot)'!L:L,'Base de dados (Boxplot)'!E:E,qAg!$L$9,'Base de dados (Boxplot)'!H:H,qAg!A20)</f>
        <v>54678.73</v>
      </c>
      <c r="M20" s="318">
        <f>SUMIFS('Base de dados (Boxplot)'!L:L,'Base de dados (Boxplot)'!E:E,qAg!$M$9,'Base de dados (Boxplot)'!H:H,qAg!A20)</f>
        <v>56172.73</v>
      </c>
      <c r="N20" s="318">
        <f>SUMIFS('Base de dados (Boxplot)'!L:L,'Base de dados (Boxplot)'!E:E,qAg!$N$9,'Base de dados (Boxplot)'!H:H,qAg!A20)</f>
        <v>60267.97</v>
      </c>
      <c r="O20" s="318">
        <f>SUMIFS('Base de dados (Boxplot)'!L:L,'Base de dados (Boxplot)'!E:E,qAg!$O$9,'Base de dados (Boxplot)'!H:H,qAg!A20)</f>
        <v>0</v>
      </c>
      <c r="P20" s="318">
        <f>SUMIFS('Base de dados (Boxplot)'!L:L,'Base de dados (Boxplot)'!E:E,qAg!$P$9,'Base de dados (Boxplot)'!H:H,qAg!A20)</f>
        <v>63924.07</v>
      </c>
      <c r="Q20" s="318">
        <f>SUMIFS('Base de dados (Boxplot)'!L:L,'Base de dados (Boxplot)'!E:E,qAg!$Q$9,'Base de dados (Boxplot)'!H:H,qAg!A20)</f>
        <v>67989.710000000006</v>
      </c>
      <c r="R20" s="318">
        <f>SUMIFS('Base de dados (Boxplot)'!L:L,'Base de dados (Boxplot)'!E:E,qAg!$R$9,'Base de dados (Boxplot)'!H:H,qAg!A20)</f>
        <v>66815.520000000004</v>
      </c>
      <c r="S20" s="318">
        <f>SUMIFS('Base de dados (Boxplot)'!L:L,'Base de dados (Boxplot)'!E:E,qAg!$S$9,'Base de dados (Boxplot)'!H:H,qAg!A20)</f>
        <v>66305.679999999993</v>
      </c>
      <c r="T20" s="318">
        <f>SUMIFS('Base de dados (Boxplot)'!L:L,'Base de dados (Boxplot)'!E:E,qAg!$T$9,'Base de dados (Boxplot)'!H:H,qAg!A20)</f>
        <v>64907.87</v>
      </c>
      <c r="U20" s="318">
        <f>SUMIFS('Base de dados (Boxplot)'!L:L,'Base de dados (Boxplot)'!E:E,qAg!$U$9,'Base de dados (Boxplot)'!H:H,qAg!A20)</f>
        <v>68589.350000000006</v>
      </c>
      <c r="V20" s="318">
        <f>SUMIFS('Base de dados (Boxplot)'!L:L,'Base de dados (Boxplot)'!E:E,qAg!$V$9,'Base de dados (Boxplot)'!H:H,qAg!A20)</f>
        <v>68543.009999999995</v>
      </c>
    </row>
    <row r="21" spans="1:22" x14ac:dyDescent="0.25">
      <c r="A21" s="105" t="s">
        <v>54</v>
      </c>
      <c r="B21" s="318">
        <f>SUMIFS('Base de dados (Boxplot)'!L:L,'Base de dados (Boxplot)'!E:E,qAg!$B$9,'Base de dados (Boxplot)'!H:H,qAg!A21)</f>
        <v>177287.79</v>
      </c>
      <c r="C21" s="318">
        <f>SUMIFS('Base de dados (Boxplot)'!L:L,'Base de dados (Boxplot)'!E:E,qAg!$C$9,'Base de dados (Boxplot)'!H:H,qAg!A21)</f>
        <v>184033.2</v>
      </c>
      <c r="D21" s="318">
        <f>SUMIFS('Base de dados (Boxplot)'!L:L,'Base de dados (Boxplot)'!E:E,qAg!$D$9,'Base de dados (Boxplot)'!H:H,qAg!A21)</f>
        <v>187957.4</v>
      </c>
      <c r="E21" s="318">
        <f>SUMIFS('Base de dados (Boxplot)'!L:L,'Base de dados (Boxplot)'!E:E,qAg!$E$9,'Base de dados (Boxplot)'!H:H,qAg!A21)</f>
        <v>190681.5</v>
      </c>
      <c r="F21" s="318">
        <f>SUMIFS('Base de dados (Boxplot)'!L:L,'Base de dados (Boxplot)'!E:E,qAg!$F$9,'Base de dados (Boxplot)'!H:H,qAg!A21)</f>
        <v>175466.1</v>
      </c>
      <c r="G21" s="318">
        <f>SUMIFS('Base de dados (Boxplot)'!L:L,'Base de dados (Boxplot)'!E:E,qAg!$G$9,'Base de dados (Boxplot)'!H:H,qAg!A21)</f>
        <v>167643.79999999999</v>
      </c>
      <c r="H21" s="318">
        <f>SUMIFS('Base de dados (Boxplot)'!L:L,'Base de dados (Boxplot)'!E:E,qAg!$H$9,'Base de dados (Boxplot)'!H:H,qAg!A21)</f>
        <v>151321.5</v>
      </c>
      <c r="I21" s="318">
        <f>SUMIFS('Base de dados (Boxplot)'!L:L,'Base de dados (Boxplot)'!E:E,qAg!$I$9,'Base de dados (Boxplot)'!H:H,qAg!A21)</f>
        <v>142070.39999999999</v>
      </c>
      <c r="J21" s="318">
        <f>SUMIFS('Base de dados (Boxplot)'!L:L,'Base de dados (Boxplot)'!E:E,qAg!$J$9,'Base de dados (Boxplot)'!H:H,qAg!A21)</f>
        <v>142983.79999999999</v>
      </c>
      <c r="K21" s="318">
        <f>SUMIFS('Base de dados (Boxplot)'!L:L,'Base de dados (Boxplot)'!E:E,qAg!$K$9,'Base de dados (Boxplot)'!H:H,qAg!A21)</f>
        <v>145451.03</v>
      </c>
      <c r="L21" s="318">
        <f>SUMIFS('Base de dados (Boxplot)'!L:L,'Base de dados (Boxplot)'!E:E,qAg!$L$9,'Base de dados (Boxplot)'!H:H,qAg!A21)</f>
        <v>149928.54</v>
      </c>
      <c r="M21" s="318">
        <f>SUMIFS('Base de dados (Boxplot)'!L:L,'Base de dados (Boxplot)'!E:E,qAg!$M$9,'Base de dados (Boxplot)'!H:H,qAg!A21)</f>
        <v>161790.5</v>
      </c>
      <c r="N21" s="318">
        <f>SUMIFS('Base de dados (Boxplot)'!L:L,'Base de dados (Boxplot)'!E:E,qAg!$N$9,'Base de dados (Boxplot)'!H:H,qAg!A21)</f>
        <v>159026.32</v>
      </c>
      <c r="O21" s="318">
        <f>SUMIFS('Base de dados (Boxplot)'!L:L,'Base de dados (Boxplot)'!E:E,qAg!$O$9,'Base de dados (Boxplot)'!H:H,qAg!A21)</f>
        <v>168053.06</v>
      </c>
      <c r="P21" s="318">
        <f>SUMIFS('Base de dados (Boxplot)'!L:L,'Base de dados (Boxplot)'!E:E,qAg!$P$9,'Base de dados (Boxplot)'!H:H,qAg!A21)</f>
        <v>174654.69</v>
      </c>
      <c r="Q21" s="318">
        <f>SUMIFS('Base de dados (Boxplot)'!L:L,'Base de dados (Boxplot)'!E:E,qAg!$Q$9,'Base de dados (Boxplot)'!H:H,qAg!A21)</f>
        <v>181860.73</v>
      </c>
      <c r="R21" s="318">
        <f>SUMIFS('Base de dados (Boxplot)'!L:L,'Base de dados (Boxplot)'!E:E,qAg!$R$9,'Base de dados (Boxplot)'!H:H,qAg!A21)</f>
        <v>183185.72</v>
      </c>
      <c r="S21" s="318">
        <f>SUMIFS('Base de dados (Boxplot)'!L:L,'Base de dados (Boxplot)'!E:E,qAg!$S$9,'Base de dados (Boxplot)'!H:H,qAg!A21)</f>
        <v>188736.22</v>
      </c>
      <c r="T21" s="318">
        <f>SUMIFS('Base de dados (Boxplot)'!L:L,'Base de dados (Boxplot)'!E:E,qAg!$T$9,'Base de dados (Boxplot)'!H:H,qAg!A21)</f>
        <v>193164.22</v>
      </c>
      <c r="U21" s="318">
        <f>SUMIFS('Base de dados (Boxplot)'!L:L,'Base de dados (Boxplot)'!E:E,qAg!$U$9,'Base de dados (Boxplot)'!H:H,qAg!A21)</f>
        <v>193858.31</v>
      </c>
      <c r="V21" s="318">
        <f>SUMIFS('Base de dados (Boxplot)'!L:L,'Base de dados (Boxplot)'!E:E,qAg!$V$9,'Base de dados (Boxplot)'!H:H,qAg!A21)</f>
        <v>144984.57999999999</v>
      </c>
    </row>
    <row r="22" spans="1:22" x14ac:dyDescent="0.25">
      <c r="A22" s="105" t="s">
        <v>35</v>
      </c>
      <c r="B22" s="318">
        <f>SUMIFS('Base de dados (Boxplot)'!L:L,'Base de dados (Boxplot)'!E:E,qAg!$B$9,'Base de dados (Boxplot)'!H:H,qAg!A22)</f>
        <v>815474</v>
      </c>
      <c r="C22" s="318">
        <f>SUMIFS('Base de dados (Boxplot)'!L:L,'Base de dados (Boxplot)'!E:E,qAg!$C$9,'Base de dados (Boxplot)'!H:H,qAg!A22)</f>
        <v>750987.37</v>
      </c>
      <c r="D22" s="318">
        <f>SUMIFS('Base de dados (Boxplot)'!L:L,'Base de dados (Boxplot)'!E:E,qAg!$D$9,'Base de dados (Boxplot)'!H:H,qAg!A22)</f>
        <v>748664.37</v>
      </c>
      <c r="E22" s="318">
        <f>SUMIFS('Base de dados (Boxplot)'!L:L,'Base de dados (Boxplot)'!E:E,qAg!$E$9,'Base de dados (Boxplot)'!H:H,qAg!A22)</f>
        <v>771714</v>
      </c>
      <c r="F22" s="318">
        <f>SUMIFS('Base de dados (Boxplot)'!L:L,'Base de dados (Boxplot)'!E:E,qAg!$F$9,'Base de dados (Boxplot)'!H:H,qAg!A22)</f>
        <v>855550</v>
      </c>
      <c r="G22" s="318">
        <f>SUMIFS('Base de dados (Boxplot)'!L:L,'Base de dados (Boxplot)'!E:E,qAg!$G$9,'Base de dados (Boxplot)'!H:H,qAg!A22)</f>
        <v>852004</v>
      </c>
      <c r="H22" s="318">
        <f>SUMIFS('Base de dados (Boxplot)'!L:L,'Base de dados (Boxplot)'!E:E,qAg!$H$9,'Base de dados (Boxplot)'!H:H,qAg!A22)</f>
        <v>824745.7</v>
      </c>
      <c r="I22" s="318">
        <f>SUMIFS('Base de dados (Boxplot)'!L:L,'Base de dados (Boxplot)'!E:E,qAg!$I$9,'Base de dados (Boxplot)'!H:H,qAg!A22)</f>
        <v>791001</v>
      </c>
      <c r="J22" s="318">
        <f>SUMIFS('Base de dados (Boxplot)'!L:L,'Base de dados (Boxplot)'!E:E,qAg!$J$9,'Base de dados (Boxplot)'!H:H,qAg!A22)</f>
        <v>769017.69</v>
      </c>
      <c r="K22" s="318">
        <f>SUMIFS('Base de dados (Boxplot)'!L:L,'Base de dados (Boxplot)'!E:E,qAg!$K$9,'Base de dados (Boxplot)'!H:H,qAg!A22)</f>
        <v>870945</v>
      </c>
      <c r="L22" s="318">
        <f>SUMIFS('Base de dados (Boxplot)'!L:L,'Base de dados (Boxplot)'!E:E,qAg!$L$9,'Base de dados (Boxplot)'!H:H,qAg!A22)</f>
        <v>790425</v>
      </c>
      <c r="M22" s="318">
        <f>SUMIFS('Base de dados (Boxplot)'!L:L,'Base de dados (Boxplot)'!E:E,qAg!$M$9,'Base de dados (Boxplot)'!H:H,qAg!A22)</f>
        <v>808824</v>
      </c>
      <c r="N22" s="318">
        <f>SUMIFS('Base de dados (Boxplot)'!L:L,'Base de dados (Boxplot)'!E:E,qAg!$N$9,'Base de dados (Boxplot)'!H:H,qAg!A22)</f>
        <v>834848.05</v>
      </c>
      <c r="O22" s="318">
        <f>SUMIFS('Base de dados (Boxplot)'!L:L,'Base de dados (Boxplot)'!E:E,qAg!$O$9,'Base de dados (Boxplot)'!H:H,qAg!A22)</f>
        <v>852158</v>
      </c>
      <c r="P22" s="318">
        <f>SUMIFS('Base de dados (Boxplot)'!L:L,'Base de dados (Boxplot)'!E:E,qAg!$P$9,'Base de dados (Boxplot)'!H:H,qAg!A22)</f>
        <v>858703.3</v>
      </c>
      <c r="Q22" s="318">
        <f>SUMIFS('Base de dados (Boxplot)'!L:L,'Base de dados (Boxplot)'!E:E,qAg!$Q$9,'Base de dados (Boxplot)'!H:H,qAg!A22)</f>
        <v>863109.98</v>
      </c>
      <c r="R22" s="318">
        <f>SUMIFS('Base de dados (Boxplot)'!L:L,'Base de dados (Boxplot)'!E:E,qAg!$R$9,'Base de dados (Boxplot)'!H:H,qAg!A22)</f>
        <v>874020</v>
      </c>
      <c r="S22" s="318">
        <f>SUMIFS('Base de dados (Boxplot)'!L:L,'Base de dados (Boxplot)'!E:E,qAg!$S$9,'Base de dados (Boxplot)'!H:H,qAg!A22)</f>
        <v>850013</v>
      </c>
      <c r="T22" s="318">
        <f>SUMIFS('Base de dados (Boxplot)'!L:L,'Base de dados (Boxplot)'!E:E,qAg!$T$9,'Base de dados (Boxplot)'!H:H,qAg!A22)</f>
        <v>865286</v>
      </c>
      <c r="U22" s="318">
        <f>SUMIFS('Base de dados (Boxplot)'!L:L,'Base de dados (Boxplot)'!E:E,qAg!$U$9,'Base de dados (Boxplot)'!H:H,qAg!A22)</f>
        <v>918985</v>
      </c>
      <c r="V22" s="318">
        <f>SUMIFS('Base de dados (Boxplot)'!L:L,'Base de dados (Boxplot)'!E:E,qAg!$V$9,'Base de dados (Boxplot)'!H:H,qAg!A22)</f>
        <v>710446</v>
      </c>
    </row>
    <row r="23" spans="1:22" x14ac:dyDescent="0.25">
      <c r="A23" s="105" t="s">
        <v>42</v>
      </c>
      <c r="B23" s="318">
        <f>SUMIFS('Base de dados (Boxplot)'!L:L,'Base de dados (Boxplot)'!E:E,qAg!$B$9,'Base de dados (Boxplot)'!H:H,qAg!A23)</f>
        <v>157847</v>
      </c>
      <c r="C23" s="318">
        <f>SUMIFS('Base de dados (Boxplot)'!L:L,'Base de dados (Boxplot)'!E:E,qAg!$C$9,'Base de dados (Boxplot)'!H:H,qAg!A23)</f>
        <v>154977</v>
      </c>
      <c r="D23" s="318">
        <f>SUMIFS('Base de dados (Boxplot)'!L:L,'Base de dados (Boxplot)'!E:E,qAg!$D$9,'Base de dados (Boxplot)'!H:H,qAg!A23)</f>
        <v>153304</v>
      </c>
      <c r="E23" s="318">
        <f>SUMIFS('Base de dados (Boxplot)'!L:L,'Base de dados (Boxplot)'!E:E,qAg!$E$9,'Base de dados (Boxplot)'!H:H,qAg!A23)</f>
        <v>152915</v>
      </c>
      <c r="F23" s="318">
        <f>SUMIFS('Base de dados (Boxplot)'!L:L,'Base de dados (Boxplot)'!E:E,qAg!$F$9,'Base de dados (Boxplot)'!H:H,qAg!A23)</f>
        <v>157211</v>
      </c>
      <c r="G23" s="318">
        <f>SUMIFS('Base de dados (Boxplot)'!L:L,'Base de dados (Boxplot)'!E:E,qAg!$G$9,'Base de dados (Boxplot)'!H:H,qAg!A23)</f>
        <v>157080</v>
      </c>
      <c r="H23" s="318">
        <f>SUMIFS('Base de dados (Boxplot)'!L:L,'Base de dados (Boxplot)'!E:E,qAg!$H$9,'Base de dados (Boxplot)'!H:H,qAg!A23)</f>
        <v>159704</v>
      </c>
      <c r="I23" s="318">
        <f>SUMIFS('Base de dados (Boxplot)'!L:L,'Base de dados (Boxplot)'!E:E,qAg!$I$9,'Base de dados (Boxplot)'!H:H,qAg!A23)</f>
        <v>164101</v>
      </c>
      <c r="J23" s="318">
        <f>SUMIFS('Base de dados (Boxplot)'!L:L,'Base de dados (Boxplot)'!E:E,qAg!$J$9,'Base de dados (Boxplot)'!H:H,qAg!A23)</f>
        <v>164451.10999999999</v>
      </c>
      <c r="K23" s="318">
        <f>SUMIFS('Base de dados (Boxplot)'!L:L,'Base de dados (Boxplot)'!E:E,qAg!$K$9,'Base de dados (Boxplot)'!H:H,qAg!A23)</f>
        <v>168753.62</v>
      </c>
      <c r="L23" s="318">
        <f>SUMIFS('Base de dados (Boxplot)'!L:L,'Base de dados (Boxplot)'!E:E,qAg!$L$9,'Base de dados (Boxplot)'!H:H,qAg!A23)</f>
        <v>177070.57</v>
      </c>
      <c r="M23" s="318">
        <f>SUMIFS('Base de dados (Boxplot)'!L:L,'Base de dados (Boxplot)'!E:E,qAg!$M$9,'Base de dados (Boxplot)'!H:H,qAg!A23)</f>
        <v>181880.98</v>
      </c>
      <c r="N23" s="318">
        <f>SUMIFS('Base de dados (Boxplot)'!L:L,'Base de dados (Boxplot)'!E:E,qAg!$N$9,'Base de dados (Boxplot)'!H:H,qAg!A23)</f>
        <v>182567.69</v>
      </c>
      <c r="O23" s="318">
        <f>SUMIFS('Base de dados (Boxplot)'!L:L,'Base de dados (Boxplot)'!E:E,qAg!$O$9,'Base de dados (Boxplot)'!H:H,qAg!A23)</f>
        <v>184338.57</v>
      </c>
      <c r="P23" s="318">
        <f>SUMIFS('Base de dados (Boxplot)'!L:L,'Base de dados (Boxplot)'!E:E,qAg!$P$9,'Base de dados (Boxplot)'!H:H,qAg!A23)</f>
        <v>188722.36</v>
      </c>
      <c r="Q23" s="318">
        <f>SUMIFS('Base de dados (Boxplot)'!L:L,'Base de dados (Boxplot)'!E:E,qAg!$Q$9,'Base de dados (Boxplot)'!H:H,qAg!A23)</f>
        <v>192557.72</v>
      </c>
      <c r="R23" s="318">
        <f>SUMIFS('Base de dados (Boxplot)'!L:L,'Base de dados (Boxplot)'!E:E,qAg!$R$9,'Base de dados (Boxplot)'!H:H,qAg!A23)</f>
        <v>184675.95</v>
      </c>
      <c r="S23" s="318">
        <f>SUMIFS('Base de dados (Boxplot)'!L:L,'Base de dados (Boxplot)'!E:E,qAg!$S$9,'Base de dados (Boxplot)'!H:H,qAg!A23)</f>
        <v>181643.01</v>
      </c>
      <c r="T23" s="318">
        <f>SUMIFS('Base de dados (Boxplot)'!L:L,'Base de dados (Boxplot)'!E:E,qAg!$T$9,'Base de dados (Boxplot)'!H:H,qAg!A23)</f>
        <v>177528.59</v>
      </c>
      <c r="U23" s="318">
        <f>SUMIFS('Base de dados (Boxplot)'!L:L,'Base de dados (Boxplot)'!E:E,qAg!$U$9,'Base de dados (Boxplot)'!H:H,qAg!A23)</f>
        <v>177557</v>
      </c>
      <c r="V23" s="318">
        <f>SUMIFS('Base de dados (Boxplot)'!L:L,'Base de dados (Boxplot)'!E:E,qAg!$V$9,'Base de dados (Boxplot)'!H:H,qAg!A23)</f>
        <v>177265.21</v>
      </c>
    </row>
    <row r="24" spans="1:22" x14ac:dyDescent="0.25">
      <c r="A24" s="105" t="s">
        <v>57</v>
      </c>
      <c r="B24" s="318">
        <f>SUMIFS('Base de dados (Boxplot)'!L:L,'Base de dados (Boxplot)'!E:E,qAg!$B$9,'Base de dados (Boxplot)'!H:H,qAg!A24)</f>
        <v>181775</v>
      </c>
      <c r="C24" s="318">
        <f>SUMIFS('Base de dados (Boxplot)'!L:L,'Base de dados (Boxplot)'!E:E,qAg!$C$9,'Base de dados (Boxplot)'!H:H,qAg!A24)</f>
        <v>187733</v>
      </c>
      <c r="D24" s="318">
        <f>SUMIFS('Base de dados (Boxplot)'!L:L,'Base de dados (Boxplot)'!E:E,qAg!$D$9,'Base de dados (Boxplot)'!H:H,qAg!A24)</f>
        <v>201146.79</v>
      </c>
      <c r="E24" s="318">
        <f>SUMIFS('Base de dados (Boxplot)'!L:L,'Base de dados (Boxplot)'!E:E,qAg!$E$9,'Base de dados (Boxplot)'!H:H,qAg!A24)</f>
        <v>206048.9</v>
      </c>
      <c r="F24" s="318">
        <f>SUMIFS('Base de dados (Boxplot)'!L:L,'Base de dados (Boxplot)'!E:E,qAg!$F$9,'Base de dados (Boxplot)'!H:H,qAg!A24)</f>
        <v>208039.3</v>
      </c>
      <c r="G24" s="318">
        <f>SUMIFS('Base de dados (Boxplot)'!L:L,'Base de dados (Boxplot)'!E:E,qAg!$G$9,'Base de dados (Boxplot)'!H:H,qAg!A24)</f>
        <v>212537.1</v>
      </c>
      <c r="H24" s="318">
        <f>SUMIFS('Base de dados (Boxplot)'!L:L,'Base de dados (Boxplot)'!E:E,qAg!$H$9,'Base de dados (Boxplot)'!H:H,qAg!A24)</f>
        <v>212370.1</v>
      </c>
      <c r="I24" s="318">
        <f>SUMIFS('Base de dados (Boxplot)'!L:L,'Base de dados (Boxplot)'!E:E,qAg!$I$9,'Base de dados (Boxplot)'!H:H,qAg!A24)</f>
        <v>214191</v>
      </c>
      <c r="J24" s="318">
        <f>SUMIFS('Base de dados (Boxplot)'!L:L,'Base de dados (Boxplot)'!E:E,qAg!$J$9,'Base de dados (Boxplot)'!H:H,qAg!A24)</f>
        <v>221571.63</v>
      </c>
      <c r="K24" s="318">
        <f>SUMIFS('Base de dados (Boxplot)'!L:L,'Base de dados (Boxplot)'!E:E,qAg!$K$9,'Base de dados (Boxplot)'!H:H,qAg!A24)</f>
        <v>241809.18</v>
      </c>
      <c r="L24" s="318">
        <f>SUMIFS('Base de dados (Boxplot)'!L:L,'Base de dados (Boxplot)'!E:E,qAg!$L$9,'Base de dados (Boxplot)'!H:H,qAg!A24)</f>
        <v>256944.04</v>
      </c>
      <c r="M24" s="318">
        <f>SUMIFS('Base de dados (Boxplot)'!L:L,'Base de dados (Boxplot)'!E:E,qAg!$M$9,'Base de dados (Boxplot)'!H:H,qAg!A24)</f>
        <v>268341.24</v>
      </c>
      <c r="N24" s="318">
        <f>SUMIFS('Base de dados (Boxplot)'!L:L,'Base de dados (Boxplot)'!E:E,qAg!$N$9,'Base de dados (Boxplot)'!H:H,qAg!A24)</f>
        <v>284734.44</v>
      </c>
      <c r="O24" s="318">
        <f>SUMIFS('Base de dados (Boxplot)'!L:L,'Base de dados (Boxplot)'!E:E,qAg!$O$9,'Base de dados (Boxplot)'!H:H,qAg!A24)</f>
        <v>299519.93</v>
      </c>
      <c r="P24" s="318">
        <f>SUMIFS('Base de dados (Boxplot)'!L:L,'Base de dados (Boxplot)'!E:E,qAg!$P$9,'Base de dados (Boxplot)'!H:H,qAg!A24)</f>
        <v>306309.24</v>
      </c>
      <c r="Q24" s="318">
        <f>SUMIFS('Base de dados (Boxplot)'!L:L,'Base de dados (Boxplot)'!E:E,qAg!$Q$9,'Base de dados (Boxplot)'!H:H,qAg!A24)</f>
        <v>328104.51</v>
      </c>
      <c r="R24" s="318">
        <f>SUMIFS('Base de dados (Boxplot)'!L:L,'Base de dados (Boxplot)'!E:E,qAg!$R$9,'Base de dados (Boxplot)'!H:H,qAg!A24)</f>
        <v>331763.21999999997</v>
      </c>
      <c r="S24" s="318">
        <f>SUMIFS('Base de dados (Boxplot)'!L:L,'Base de dados (Boxplot)'!E:E,qAg!$S$9,'Base de dados (Boxplot)'!H:H,qAg!A24)</f>
        <v>310638.14</v>
      </c>
      <c r="T24" s="318">
        <f>SUMIFS('Base de dados (Boxplot)'!L:L,'Base de dados (Boxplot)'!E:E,qAg!$T$9,'Base de dados (Boxplot)'!H:H,qAg!A24)</f>
        <v>326681.18</v>
      </c>
      <c r="U24" s="318">
        <f>SUMIFS('Base de dados (Boxplot)'!L:L,'Base de dados (Boxplot)'!E:E,qAg!$U$9,'Base de dados (Boxplot)'!H:H,qAg!A24)</f>
        <v>323943.56</v>
      </c>
      <c r="V24" s="318">
        <f>SUMIFS('Base de dados (Boxplot)'!L:L,'Base de dados (Boxplot)'!E:E,qAg!$V$9,'Base de dados (Boxplot)'!H:H,qAg!A24)</f>
        <v>346561.9</v>
      </c>
    </row>
    <row r="25" spans="1:22" x14ac:dyDescent="0.25">
      <c r="A25" s="105" t="s">
        <v>64</v>
      </c>
      <c r="B25" s="318">
        <f>SUMIFS('Base de dados (Boxplot)'!L:L,'Base de dados (Boxplot)'!E:E,qAg!$B$9,'Base de dados (Boxplot)'!H:H,qAg!A25)</f>
        <v>0</v>
      </c>
      <c r="C25" s="318">
        <f>SUMIFS('Base de dados (Boxplot)'!L:L,'Base de dados (Boxplot)'!E:E,qAg!$C$9,'Base de dados (Boxplot)'!H:H,qAg!A25)</f>
        <v>0</v>
      </c>
      <c r="D25" s="318">
        <f>SUMIFS('Base de dados (Boxplot)'!L:L,'Base de dados (Boxplot)'!E:E,qAg!$D$9,'Base de dados (Boxplot)'!H:H,qAg!A25)</f>
        <v>0</v>
      </c>
      <c r="E25" s="318">
        <f>SUMIFS('Base de dados (Boxplot)'!L:L,'Base de dados (Boxplot)'!E:E,qAg!$E$9,'Base de dados (Boxplot)'!H:H,qAg!A25)</f>
        <v>0</v>
      </c>
      <c r="F25" s="318">
        <f>SUMIFS('Base de dados (Boxplot)'!L:L,'Base de dados (Boxplot)'!E:E,qAg!$F$9,'Base de dados (Boxplot)'!H:H,qAg!A25)</f>
        <v>0</v>
      </c>
      <c r="G25" s="318">
        <f>SUMIFS('Base de dados (Boxplot)'!L:L,'Base de dados (Boxplot)'!E:E,qAg!$G$9,'Base de dados (Boxplot)'!H:H,qAg!A25)</f>
        <v>0</v>
      </c>
      <c r="H25" s="318">
        <f>SUMIFS('Base de dados (Boxplot)'!L:L,'Base de dados (Boxplot)'!E:E,qAg!$H$9,'Base de dados (Boxplot)'!H:H,qAg!A25)</f>
        <v>0</v>
      </c>
      <c r="I25" s="318">
        <f>SUMIFS('Base de dados (Boxplot)'!L:L,'Base de dados (Boxplot)'!E:E,qAg!$I$9,'Base de dados (Boxplot)'!H:H,qAg!A25)</f>
        <v>0</v>
      </c>
      <c r="J25" s="318">
        <f>SUMIFS('Base de dados (Boxplot)'!L:L,'Base de dados (Boxplot)'!E:E,qAg!$J$9,'Base de dados (Boxplot)'!H:H,qAg!A25)</f>
        <v>0</v>
      </c>
      <c r="K25" s="318">
        <f>SUMIFS('Base de dados (Boxplot)'!L:L,'Base de dados (Boxplot)'!E:E,qAg!$K$9,'Base de dados (Boxplot)'!H:H,qAg!A25)</f>
        <v>0</v>
      </c>
      <c r="L25" s="318">
        <f>SUMIFS('Base de dados (Boxplot)'!L:L,'Base de dados (Boxplot)'!E:E,qAg!$L$9,'Base de dados (Boxplot)'!H:H,qAg!A25)</f>
        <v>0</v>
      </c>
      <c r="M25" s="318">
        <f>SUMIFS('Base de dados (Boxplot)'!L:L,'Base de dados (Boxplot)'!E:E,qAg!$M$9,'Base de dados (Boxplot)'!H:H,qAg!A25)</f>
        <v>4218</v>
      </c>
      <c r="N25" s="318">
        <f>SUMIFS('Base de dados (Boxplot)'!L:L,'Base de dados (Boxplot)'!E:E,qAg!$N$9,'Base de dados (Boxplot)'!H:H,qAg!A25)</f>
        <v>5168.6499999999996</v>
      </c>
      <c r="O25" s="318">
        <f>SUMIFS('Base de dados (Boxplot)'!L:L,'Base de dados (Boxplot)'!E:E,qAg!$O$9,'Base de dados (Boxplot)'!H:H,qAg!A25)</f>
        <v>8249.14</v>
      </c>
      <c r="P25" s="318">
        <f>SUMIFS('Base de dados (Boxplot)'!L:L,'Base de dados (Boxplot)'!E:E,qAg!$P$9,'Base de dados (Boxplot)'!H:H,qAg!A25)</f>
        <v>8128.81</v>
      </c>
      <c r="Q25" s="318">
        <f>SUMIFS('Base de dados (Boxplot)'!L:L,'Base de dados (Boxplot)'!E:E,qAg!$Q$9,'Base de dados (Boxplot)'!H:H,qAg!A25)</f>
        <v>8007.91</v>
      </c>
      <c r="R25" s="318">
        <f>SUMIFS('Base de dados (Boxplot)'!L:L,'Base de dados (Boxplot)'!E:E,qAg!$R$9,'Base de dados (Boxplot)'!H:H,qAg!A25)</f>
        <v>7937.85</v>
      </c>
      <c r="S25" s="318">
        <f>SUMIFS('Base de dados (Boxplot)'!L:L,'Base de dados (Boxplot)'!E:E,qAg!$S$9,'Base de dados (Boxplot)'!H:H,qAg!A25)</f>
        <v>9131.19</v>
      </c>
      <c r="T25" s="318">
        <f>SUMIFS('Base de dados (Boxplot)'!L:L,'Base de dados (Boxplot)'!E:E,qAg!$T$9,'Base de dados (Boxplot)'!H:H,qAg!A25)</f>
        <v>7856.13</v>
      </c>
      <c r="U25" s="318">
        <f>SUMIFS('Base de dados (Boxplot)'!L:L,'Base de dados (Boxplot)'!E:E,qAg!$U$9,'Base de dados (Boxplot)'!H:H,qAg!A25)</f>
        <v>8577.51</v>
      </c>
      <c r="V25" s="318">
        <f>SUMIFS('Base de dados (Boxplot)'!L:L,'Base de dados (Boxplot)'!E:E,qAg!$V$9,'Base de dados (Boxplot)'!H:H,qAg!A25)</f>
        <v>8788.23</v>
      </c>
    </row>
    <row r="26" spans="1:22" x14ac:dyDescent="0.25">
      <c r="A26" s="105" t="s">
        <v>43</v>
      </c>
      <c r="B26" s="318">
        <f>SUMIFS('Base de dados (Boxplot)'!L:L,'Base de dados (Boxplot)'!E:E,qAg!$B$9,'Base de dados (Boxplot)'!H:H,qAg!A26)</f>
        <v>600155</v>
      </c>
      <c r="C26" s="318">
        <f>SUMIFS('Base de dados (Boxplot)'!L:L,'Base de dados (Boxplot)'!E:E,qAg!$C$9,'Base de dados (Boxplot)'!H:H,qAg!A26)</f>
        <v>603206</v>
      </c>
      <c r="D26" s="318">
        <f>SUMIFS('Base de dados (Boxplot)'!L:L,'Base de dados (Boxplot)'!E:E,qAg!$D$9,'Base de dados (Boxplot)'!H:H,qAg!A26)</f>
        <v>593459</v>
      </c>
      <c r="E26" s="318">
        <f>SUMIFS('Base de dados (Boxplot)'!L:L,'Base de dados (Boxplot)'!E:E,qAg!$E$9,'Base de dados (Boxplot)'!H:H,qAg!A26)</f>
        <v>613861</v>
      </c>
      <c r="F26" s="318">
        <f>SUMIFS('Base de dados (Boxplot)'!L:L,'Base de dados (Boxplot)'!E:E,qAg!$F$9,'Base de dados (Boxplot)'!H:H,qAg!A26)</f>
        <v>619314</v>
      </c>
      <c r="G26" s="318">
        <f>SUMIFS('Base de dados (Boxplot)'!L:L,'Base de dados (Boxplot)'!E:E,qAg!$G$9,'Base de dados (Boxplot)'!H:H,qAg!A26)</f>
        <v>608430</v>
      </c>
      <c r="H26" s="318">
        <f>SUMIFS('Base de dados (Boxplot)'!L:L,'Base de dados (Boxplot)'!E:E,qAg!$H$9,'Base de dados (Boxplot)'!H:H,qAg!A26)</f>
        <v>617600</v>
      </c>
      <c r="I26" s="318">
        <f>SUMIFS('Base de dados (Boxplot)'!L:L,'Base de dados (Boxplot)'!E:E,qAg!$I$9,'Base de dados (Boxplot)'!H:H,qAg!A26)</f>
        <v>575671</v>
      </c>
      <c r="J26" s="318">
        <f>SUMIFS('Base de dados (Boxplot)'!L:L,'Base de dados (Boxplot)'!E:E,qAg!$J$9,'Base de dados (Boxplot)'!H:H,qAg!A26)</f>
        <v>589718.72</v>
      </c>
      <c r="K26" s="318">
        <f>SUMIFS('Base de dados (Boxplot)'!L:L,'Base de dados (Boxplot)'!E:E,qAg!$K$9,'Base de dados (Boxplot)'!H:H,qAg!A26)</f>
        <v>594647.27</v>
      </c>
      <c r="L26" s="318">
        <f>SUMIFS('Base de dados (Boxplot)'!L:L,'Base de dados (Boxplot)'!E:E,qAg!$L$9,'Base de dados (Boxplot)'!H:H,qAg!A26)</f>
        <v>601811.39</v>
      </c>
      <c r="M26" s="318">
        <f>SUMIFS('Base de dados (Boxplot)'!L:L,'Base de dados (Boxplot)'!E:E,qAg!$M$9,'Base de dados (Boxplot)'!H:H,qAg!A26)</f>
        <v>625034.6</v>
      </c>
      <c r="N26" s="318">
        <f>SUMIFS('Base de dados (Boxplot)'!L:L,'Base de dados (Boxplot)'!E:E,qAg!$N$9,'Base de dados (Boxplot)'!H:H,qAg!A26)</f>
        <v>643788.97</v>
      </c>
      <c r="O26" s="318">
        <f>SUMIFS('Base de dados (Boxplot)'!L:L,'Base de dados (Boxplot)'!E:E,qAg!$O$9,'Base de dados (Boxplot)'!H:H,qAg!A26)</f>
        <v>660552.69999999995</v>
      </c>
      <c r="P26" s="318">
        <f>SUMIFS('Base de dados (Boxplot)'!L:L,'Base de dados (Boxplot)'!E:E,qAg!$P$9,'Base de dados (Boxplot)'!H:H,qAg!A26)</f>
        <v>0</v>
      </c>
      <c r="Q26" s="318">
        <f>SUMIFS('Base de dados (Boxplot)'!L:L,'Base de dados (Boxplot)'!E:E,qAg!$Q$9,'Base de dados (Boxplot)'!H:H,qAg!A26)</f>
        <v>0</v>
      </c>
      <c r="R26" s="318">
        <f>SUMIFS('Base de dados (Boxplot)'!L:L,'Base de dados (Boxplot)'!E:E,qAg!$R$9,'Base de dados (Boxplot)'!H:H,qAg!A26)</f>
        <v>634319.19999999995</v>
      </c>
      <c r="S26" s="318">
        <f>SUMIFS('Base de dados (Boxplot)'!L:L,'Base de dados (Boxplot)'!E:E,qAg!$S$9,'Base de dados (Boxplot)'!H:H,qAg!A26)</f>
        <v>607382.02</v>
      </c>
      <c r="T26" s="318">
        <f>SUMIFS('Base de dados (Boxplot)'!L:L,'Base de dados (Boxplot)'!E:E,qAg!$T$9,'Base de dados (Boxplot)'!H:H,qAg!A26)</f>
        <v>584773.4</v>
      </c>
      <c r="U26" s="318">
        <f>SUMIFS('Base de dados (Boxplot)'!L:L,'Base de dados (Boxplot)'!E:E,qAg!$U$9,'Base de dados (Boxplot)'!H:H,qAg!A26)</f>
        <v>578102.68999999994</v>
      </c>
      <c r="V26" s="318">
        <f>SUMIFS('Base de dados (Boxplot)'!L:L,'Base de dados (Boxplot)'!E:E,qAg!$V$9,'Base de dados (Boxplot)'!H:H,qAg!A26)</f>
        <v>596815.73</v>
      </c>
    </row>
    <row r="27" spans="1:22" x14ac:dyDescent="0.25">
      <c r="A27" s="105" t="s">
        <v>56</v>
      </c>
      <c r="B27" s="318">
        <f>SUMIFS('Base de dados (Boxplot)'!L:L,'Base de dados (Boxplot)'!E:E,qAg!$B$9,'Base de dados (Boxplot)'!H:H,qAg!A27)</f>
        <v>236386.53</v>
      </c>
      <c r="C27" s="318">
        <f>SUMIFS('Base de dados (Boxplot)'!L:L,'Base de dados (Boxplot)'!E:E,qAg!$C$9,'Base de dados (Boxplot)'!H:H,qAg!A27)</f>
        <v>235897</v>
      </c>
      <c r="D27" s="318">
        <f>SUMIFS('Base de dados (Boxplot)'!L:L,'Base de dados (Boxplot)'!E:E,qAg!$D$9,'Base de dados (Boxplot)'!H:H,qAg!A27)</f>
        <v>238069</v>
      </c>
      <c r="E27" s="318">
        <f>SUMIFS('Base de dados (Boxplot)'!L:L,'Base de dados (Boxplot)'!E:E,qAg!$E$9,'Base de dados (Boxplot)'!H:H,qAg!A27)</f>
        <v>239882</v>
      </c>
      <c r="F27" s="318">
        <f>SUMIFS('Base de dados (Boxplot)'!L:L,'Base de dados (Boxplot)'!E:E,qAg!$F$9,'Base de dados (Boxplot)'!H:H,qAg!A27)</f>
        <v>243051</v>
      </c>
      <c r="G27" s="318">
        <f>SUMIFS('Base de dados (Boxplot)'!L:L,'Base de dados (Boxplot)'!E:E,qAg!$G$9,'Base de dados (Boxplot)'!H:H,qAg!A27)</f>
        <v>245590</v>
      </c>
      <c r="H27" s="318">
        <f>SUMIFS('Base de dados (Boxplot)'!L:L,'Base de dados (Boxplot)'!E:E,qAg!$H$9,'Base de dados (Boxplot)'!H:H,qAg!A27)</f>
        <v>361123</v>
      </c>
      <c r="I27" s="318">
        <f>SUMIFS('Base de dados (Boxplot)'!L:L,'Base de dados (Boxplot)'!E:E,qAg!$I$9,'Base de dados (Boxplot)'!H:H,qAg!A27)</f>
        <v>365782</v>
      </c>
      <c r="J27" s="318">
        <f>SUMIFS('Base de dados (Boxplot)'!L:L,'Base de dados (Boxplot)'!E:E,qAg!$J$9,'Base de dados (Boxplot)'!H:H,qAg!A27)</f>
        <v>373349</v>
      </c>
      <c r="K27" s="318">
        <f>SUMIFS('Base de dados (Boxplot)'!L:L,'Base de dados (Boxplot)'!E:E,qAg!$K$9,'Base de dados (Boxplot)'!H:H,qAg!A27)</f>
        <v>378276</v>
      </c>
      <c r="L27" s="318">
        <f>SUMIFS('Base de dados (Boxplot)'!L:L,'Base de dados (Boxplot)'!E:E,qAg!$L$9,'Base de dados (Boxplot)'!H:H,qAg!A27)</f>
        <v>382412</v>
      </c>
      <c r="M27" s="318">
        <f>SUMIFS('Base de dados (Boxplot)'!L:L,'Base de dados (Boxplot)'!E:E,qAg!$M$9,'Base de dados (Boxplot)'!H:H,qAg!A27)</f>
        <v>391540</v>
      </c>
      <c r="N27" s="318">
        <f>SUMIFS('Base de dados (Boxplot)'!L:L,'Base de dados (Boxplot)'!E:E,qAg!$N$9,'Base de dados (Boxplot)'!H:H,qAg!A27)</f>
        <v>271160.2</v>
      </c>
      <c r="O27" s="318">
        <f>SUMIFS('Base de dados (Boxplot)'!L:L,'Base de dados (Boxplot)'!E:E,qAg!$O$9,'Base de dados (Boxplot)'!H:H,qAg!A27)</f>
        <v>275621.25</v>
      </c>
      <c r="P27" s="318">
        <f>SUMIFS('Base de dados (Boxplot)'!L:L,'Base de dados (Boxplot)'!E:E,qAg!$P$9,'Base de dados (Boxplot)'!H:H,qAg!A27)</f>
        <v>274861.52</v>
      </c>
      <c r="Q27" s="318">
        <f>SUMIFS('Base de dados (Boxplot)'!L:L,'Base de dados (Boxplot)'!E:E,qAg!$Q$9,'Base de dados (Boxplot)'!H:H,qAg!A27)</f>
        <v>292350</v>
      </c>
      <c r="R27" s="318">
        <f>SUMIFS('Base de dados (Boxplot)'!L:L,'Base de dados (Boxplot)'!E:E,qAg!$R$9,'Base de dados (Boxplot)'!H:H,qAg!A27)</f>
        <v>362311.5</v>
      </c>
      <c r="S27" s="318">
        <f>SUMIFS('Base de dados (Boxplot)'!L:L,'Base de dados (Boxplot)'!E:E,qAg!$S$9,'Base de dados (Boxplot)'!H:H,qAg!A27)</f>
        <v>364964.8</v>
      </c>
      <c r="T27" s="318">
        <f>SUMIFS('Base de dados (Boxplot)'!L:L,'Base de dados (Boxplot)'!E:E,qAg!$T$9,'Base de dados (Boxplot)'!H:H,qAg!A27)</f>
        <v>293726.53999999998</v>
      </c>
      <c r="U27" s="318">
        <f>SUMIFS('Base de dados (Boxplot)'!L:L,'Base de dados (Boxplot)'!E:E,qAg!$U$9,'Base de dados (Boxplot)'!H:H,qAg!A27)</f>
        <v>294149.32</v>
      </c>
      <c r="V27" s="318">
        <f>SUMIFS('Base de dados (Boxplot)'!L:L,'Base de dados (Boxplot)'!E:E,qAg!$V$9,'Base de dados (Boxplot)'!H:H,qAg!A27)</f>
        <v>299019.5</v>
      </c>
    </row>
    <row r="28" spans="1:22" x14ac:dyDescent="0.25">
      <c r="A28" s="105" t="s">
        <v>41</v>
      </c>
      <c r="B28" s="318">
        <f>SUMIFS('Base de dados (Boxplot)'!L:L,'Base de dados (Boxplot)'!E:E,qAg!$B$9,'Base de dados (Boxplot)'!H:H,qAg!A28)</f>
        <v>80980.61</v>
      </c>
      <c r="C28" s="318">
        <f>SUMIFS('Base de dados (Boxplot)'!L:L,'Base de dados (Boxplot)'!E:E,qAg!$C$9,'Base de dados (Boxplot)'!H:H,qAg!A28)</f>
        <v>79898.399999999994</v>
      </c>
      <c r="D28" s="318">
        <f>SUMIFS('Base de dados (Boxplot)'!L:L,'Base de dados (Boxplot)'!E:E,qAg!$D$9,'Base de dados (Boxplot)'!H:H,qAg!A28)</f>
        <v>81105.78</v>
      </c>
      <c r="E28" s="318">
        <f>SUMIFS('Base de dados (Boxplot)'!L:L,'Base de dados (Boxplot)'!E:E,qAg!$E$9,'Base de dados (Boxplot)'!H:H,qAg!A28)</f>
        <v>80743</v>
      </c>
      <c r="F28" s="318">
        <f>SUMIFS('Base de dados (Boxplot)'!L:L,'Base de dados (Boxplot)'!E:E,qAg!$F$9,'Base de dados (Boxplot)'!H:H,qAg!A28)</f>
        <v>79270</v>
      </c>
      <c r="G28" s="318">
        <f>SUMIFS('Base de dados (Boxplot)'!L:L,'Base de dados (Boxplot)'!E:E,qAg!$G$9,'Base de dados (Boxplot)'!H:H,qAg!A28)</f>
        <v>77826.2</v>
      </c>
      <c r="H28" s="318">
        <f>SUMIFS('Base de dados (Boxplot)'!L:L,'Base de dados (Boxplot)'!E:E,qAg!$H$9,'Base de dados (Boxplot)'!H:H,qAg!A28)</f>
        <v>80179.399999999994</v>
      </c>
      <c r="I28" s="318">
        <f>SUMIFS('Base de dados (Boxplot)'!L:L,'Base de dados (Boxplot)'!E:E,qAg!$I$9,'Base de dados (Boxplot)'!H:H,qAg!A28)</f>
        <v>81029.100000000006</v>
      </c>
      <c r="J28" s="318">
        <f>SUMIFS('Base de dados (Boxplot)'!L:L,'Base de dados (Boxplot)'!E:E,qAg!$J$9,'Base de dados (Boxplot)'!H:H,qAg!A28)</f>
        <v>81473.649999999994</v>
      </c>
      <c r="K28" s="318">
        <f>SUMIFS('Base de dados (Boxplot)'!L:L,'Base de dados (Boxplot)'!E:E,qAg!$K$9,'Base de dados (Boxplot)'!H:H,qAg!A28)</f>
        <v>82663.34</v>
      </c>
      <c r="L28" s="318">
        <f>SUMIFS('Base de dados (Boxplot)'!L:L,'Base de dados (Boxplot)'!E:E,qAg!$L$9,'Base de dados (Boxplot)'!H:H,qAg!A28)</f>
        <v>83439.47</v>
      </c>
      <c r="M28" s="318">
        <f>SUMIFS('Base de dados (Boxplot)'!L:L,'Base de dados (Boxplot)'!E:E,qAg!$M$9,'Base de dados (Boxplot)'!H:H,qAg!A28)</f>
        <v>86937.38</v>
      </c>
      <c r="N28" s="318">
        <f>SUMIFS('Base de dados (Boxplot)'!L:L,'Base de dados (Boxplot)'!E:E,qAg!$N$9,'Base de dados (Boxplot)'!H:H,qAg!A28)</f>
        <v>88427</v>
      </c>
      <c r="O28" s="318">
        <f>SUMIFS('Base de dados (Boxplot)'!L:L,'Base de dados (Boxplot)'!E:E,qAg!$O$9,'Base de dados (Boxplot)'!H:H,qAg!A28)</f>
        <v>85094</v>
      </c>
      <c r="P28" s="318">
        <f>SUMIFS('Base de dados (Boxplot)'!L:L,'Base de dados (Boxplot)'!E:E,qAg!$P$9,'Base de dados (Boxplot)'!H:H,qAg!A28)</f>
        <v>85778</v>
      </c>
      <c r="Q28" s="318">
        <f>SUMIFS('Base de dados (Boxplot)'!L:L,'Base de dados (Boxplot)'!E:E,qAg!$Q$9,'Base de dados (Boxplot)'!H:H,qAg!A28)</f>
        <v>88524.25</v>
      </c>
      <c r="R28" s="318">
        <f>SUMIFS('Base de dados (Boxplot)'!L:L,'Base de dados (Boxplot)'!E:E,qAg!$R$9,'Base de dados (Boxplot)'!H:H,qAg!A28)</f>
        <v>89164.51</v>
      </c>
      <c r="S28" s="318">
        <f>SUMIFS('Base de dados (Boxplot)'!L:L,'Base de dados (Boxplot)'!E:E,qAg!$S$9,'Base de dados (Boxplot)'!H:H,qAg!A28)</f>
        <v>90941.61</v>
      </c>
      <c r="T28" s="318">
        <f>SUMIFS('Base de dados (Boxplot)'!L:L,'Base de dados (Boxplot)'!E:E,qAg!$T$9,'Base de dados (Boxplot)'!H:H,qAg!A28)</f>
        <v>93907.67</v>
      </c>
      <c r="U28" s="318">
        <f>SUMIFS('Base de dados (Boxplot)'!L:L,'Base de dados (Boxplot)'!E:E,qAg!$U$9,'Base de dados (Boxplot)'!H:H,qAg!A28)</f>
        <v>0</v>
      </c>
      <c r="V28" s="318">
        <f>SUMIFS('Base de dados (Boxplot)'!L:L,'Base de dados (Boxplot)'!E:E,qAg!$V$9,'Base de dados (Boxplot)'!H:H,qAg!A28)</f>
        <v>96436.03</v>
      </c>
    </row>
    <row r="29" spans="1:22" x14ac:dyDescent="0.25">
      <c r="A29" s="105" t="s">
        <v>53</v>
      </c>
      <c r="B29" s="318">
        <f>SUMIFS('Base de dados (Boxplot)'!L:L,'Base de dados (Boxplot)'!E:E,qAg!$B$9,'Base de dados (Boxplot)'!H:H,qAg!A29)</f>
        <v>62172</v>
      </c>
      <c r="C29" s="318">
        <f>SUMIFS('Base de dados (Boxplot)'!L:L,'Base de dados (Boxplot)'!E:E,qAg!$C$9,'Base de dados (Boxplot)'!H:H,qAg!A29)</f>
        <v>62280</v>
      </c>
      <c r="D29" s="318">
        <f>SUMIFS('Base de dados (Boxplot)'!L:L,'Base de dados (Boxplot)'!E:E,qAg!$D$9,'Base de dados (Boxplot)'!H:H,qAg!A29)</f>
        <v>62162</v>
      </c>
      <c r="E29" s="318">
        <f>SUMIFS('Base de dados (Boxplot)'!L:L,'Base de dados (Boxplot)'!E:E,qAg!$E$9,'Base de dados (Boxplot)'!H:H,qAg!A29)</f>
        <v>62742</v>
      </c>
      <c r="F29" s="318">
        <f>SUMIFS('Base de dados (Boxplot)'!L:L,'Base de dados (Boxplot)'!E:E,qAg!$F$9,'Base de dados (Boxplot)'!H:H,qAg!A29)</f>
        <v>64188</v>
      </c>
      <c r="G29" s="318">
        <f>SUMIFS('Base de dados (Boxplot)'!L:L,'Base de dados (Boxplot)'!E:E,qAg!$G$9,'Base de dados (Boxplot)'!H:H,qAg!A29)</f>
        <v>65948</v>
      </c>
      <c r="H29" s="318">
        <f>SUMIFS('Base de dados (Boxplot)'!L:L,'Base de dados (Boxplot)'!E:E,qAg!$H$9,'Base de dados (Boxplot)'!H:H,qAg!A29)</f>
        <v>67228</v>
      </c>
      <c r="I29" s="318">
        <f>SUMIFS('Base de dados (Boxplot)'!L:L,'Base de dados (Boxplot)'!E:E,qAg!$I$9,'Base de dados (Boxplot)'!H:H,qAg!A29)</f>
        <v>72125</v>
      </c>
      <c r="J29" s="318">
        <f>SUMIFS('Base de dados (Boxplot)'!L:L,'Base de dados (Boxplot)'!E:E,qAg!$J$9,'Base de dados (Boxplot)'!H:H,qAg!A29)</f>
        <v>73302</v>
      </c>
      <c r="K29" s="318">
        <f>SUMIFS('Base de dados (Boxplot)'!L:L,'Base de dados (Boxplot)'!E:E,qAg!$K$9,'Base de dados (Boxplot)'!H:H,qAg!A29)</f>
        <v>73992</v>
      </c>
      <c r="L29" s="318">
        <f>SUMIFS('Base de dados (Boxplot)'!L:L,'Base de dados (Boxplot)'!E:E,qAg!$L$9,'Base de dados (Boxplot)'!H:H,qAg!A29)</f>
        <v>76298.210000000006</v>
      </c>
      <c r="M29" s="318">
        <f>SUMIFS('Base de dados (Boxplot)'!L:L,'Base de dados (Boxplot)'!E:E,qAg!$M$9,'Base de dados (Boxplot)'!H:H,qAg!A29)</f>
        <v>79423.759999999995</v>
      </c>
      <c r="N29" s="318">
        <f>SUMIFS('Base de dados (Boxplot)'!L:L,'Base de dados (Boxplot)'!E:E,qAg!$N$9,'Base de dados (Boxplot)'!H:H,qAg!A29)</f>
        <v>84198</v>
      </c>
      <c r="O29" s="318">
        <f>SUMIFS('Base de dados (Boxplot)'!L:L,'Base de dados (Boxplot)'!E:E,qAg!$O$9,'Base de dados (Boxplot)'!H:H,qAg!A29)</f>
        <v>88054</v>
      </c>
      <c r="P29" s="318">
        <f>SUMIFS('Base de dados (Boxplot)'!L:L,'Base de dados (Boxplot)'!E:E,qAg!$P$9,'Base de dados (Boxplot)'!H:H,qAg!A29)</f>
        <v>90826</v>
      </c>
      <c r="Q29" s="318">
        <f>SUMIFS('Base de dados (Boxplot)'!L:L,'Base de dados (Boxplot)'!E:E,qAg!$Q$9,'Base de dados (Boxplot)'!H:H,qAg!A29)</f>
        <v>92353</v>
      </c>
      <c r="R29" s="318">
        <f>SUMIFS('Base de dados (Boxplot)'!L:L,'Base de dados (Boxplot)'!E:E,qAg!$R$9,'Base de dados (Boxplot)'!H:H,qAg!A29)</f>
        <v>93249.03</v>
      </c>
      <c r="S29" s="318">
        <f>SUMIFS('Base de dados (Boxplot)'!L:L,'Base de dados (Boxplot)'!E:E,qAg!$S$9,'Base de dados (Boxplot)'!H:H,qAg!A29)</f>
        <v>92596.64</v>
      </c>
      <c r="T29" s="318">
        <f>SUMIFS('Base de dados (Boxplot)'!L:L,'Base de dados (Boxplot)'!E:E,qAg!$T$9,'Base de dados (Boxplot)'!H:H,qAg!A29)</f>
        <v>91011.59</v>
      </c>
      <c r="U29" s="318">
        <f>SUMIFS('Base de dados (Boxplot)'!L:L,'Base de dados (Boxplot)'!E:E,qAg!$U$9,'Base de dados (Boxplot)'!H:H,qAg!A29)</f>
        <v>92395.9</v>
      </c>
      <c r="V29" s="318">
        <f>SUMIFS('Base de dados (Boxplot)'!L:L,'Base de dados (Boxplot)'!E:E,qAg!$V$9,'Base de dados (Boxplot)'!H:H,qAg!A29)</f>
        <v>91826.75</v>
      </c>
    </row>
    <row r="30" spans="1:22" x14ac:dyDescent="0.25">
      <c r="A30" s="105" t="s">
        <v>47</v>
      </c>
      <c r="B30" s="318">
        <f>SUMIFS('Base de dados (Boxplot)'!L:L,'Base de dados (Boxplot)'!E:E,qAg!$B$9,'Base de dados (Boxplot)'!H:H,qAg!A30)</f>
        <v>319017</v>
      </c>
      <c r="C30" s="318">
        <f>SUMIFS('Base de dados (Boxplot)'!L:L,'Base de dados (Boxplot)'!E:E,qAg!$C$9,'Base de dados (Boxplot)'!H:H,qAg!A30)</f>
        <v>326380.40000000002</v>
      </c>
      <c r="D30" s="318">
        <f>SUMIFS('Base de dados (Boxplot)'!L:L,'Base de dados (Boxplot)'!E:E,qAg!$D$9,'Base de dados (Boxplot)'!H:H,qAg!A30)</f>
        <v>326228.18</v>
      </c>
      <c r="E30" s="318">
        <f>SUMIFS('Base de dados (Boxplot)'!L:L,'Base de dados (Boxplot)'!E:E,qAg!$E$9,'Base de dados (Boxplot)'!H:H,qAg!A30)</f>
        <v>342222.9</v>
      </c>
      <c r="F30" s="318">
        <f>SUMIFS('Base de dados (Boxplot)'!L:L,'Base de dados (Boxplot)'!E:E,qAg!$F$9,'Base de dados (Boxplot)'!H:H,qAg!A30)</f>
        <v>364608.2</v>
      </c>
      <c r="G30" s="318">
        <f>SUMIFS('Base de dados (Boxplot)'!L:L,'Base de dados (Boxplot)'!E:E,qAg!$G$9,'Base de dados (Boxplot)'!H:H,qAg!A30)</f>
        <v>372771.3</v>
      </c>
      <c r="H30" s="318">
        <f>SUMIFS('Base de dados (Boxplot)'!L:L,'Base de dados (Boxplot)'!E:E,qAg!$H$9,'Base de dados (Boxplot)'!H:H,qAg!A30)</f>
        <v>382969.9</v>
      </c>
      <c r="I30" s="318">
        <f>SUMIFS('Base de dados (Boxplot)'!L:L,'Base de dados (Boxplot)'!E:E,qAg!$I$9,'Base de dados (Boxplot)'!H:H,qAg!A30)</f>
        <v>399080</v>
      </c>
      <c r="J30" s="318">
        <f>SUMIFS('Base de dados (Boxplot)'!L:L,'Base de dados (Boxplot)'!E:E,qAg!$J$9,'Base de dados (Boxplot)'!H:H,qAg!A30)</f>
        <v>414737</v>
      </c>
      <c r="K30" s="318">
        <f>SUMIFS('Base de dados (Boxplot)'!L:L,'Base de dados (Boxplot)'!E:E,qAg!$K$9,'Base de dados (Boxplot)'!H:H,qAg!A30)</f>
        <v>423602.36</v>
      </c>
      <c r="L30" s="318">
        <f>SUMIFS('Base de dados (Boxplot)'!L:L,'Base de dados (Boxplot)'!E:E,qAg!$L$9,'Base de dados (Boxplot)'!H:H,qAg!A30)</f>
        <v>430086.31</v>
      </c>
      <c r="M30" s="318">
        <f>SUMIFS('Base de dados (Boxplot)'!L:L,'Base de dados (Boxplot)'!E:E,qAg!$M$9,'Base de dados (Boxplot)'!H:H,qAg!A30)</f>
        <v>452251.75</v>
      </c>
      <c r="N30" s="318">
        <f>SUMIFS('Base de dados (Boxplot)'!L:L,'Base de dados (Boxplot)'!E:E,qAg!$N$9,'Base de dados (Boxplot)'!H:H,qAg!A30)</f>
        <v>466066.44</v>
      </c>
      <c r="O30" s="318">
        <f>SUMIFS('Base de dados (Boxplot)'!L:L,'Base de dados (Boxplot)'!E:E,qAg!$O$9,'Base de dados (Boxplot)'!H:H,qAg!A30)</f>
        <v>480586.19</v>
      </c>
      <c r="P30" s="318">
        <f>SUMIFS('Base de dados (Boxplot)'!L:L,'Base de dados (Boxplot)'!E:E,qAg!$P$9,'Base de dados (Boxplot)'!H:H,qAg!A30)</f>
        <v>478450.44</v>
      </c>
      <c r="Q30" s="318">
        <f>SUMIFS('Base de dados (Boxplot)'!L:L,'Base de dados (Boxplot)'!E:E,qAg!$Q$9,'Base de dados (Boxplot)'!H:H,qAg!A30)</f>
        <v>503395.41</v>
      </c>
      <c r="R30" s="318">
        <f>SUMIFS('Base de dados (Boxplot)'!L:L,'Base de dados (Boxplot)'!E:E,qAg!$R$9,'Base de dados (Boxplot)'!H:H,qAg!A30)</f>
        <v>463378.84</v>
      </c>
      <c r="S30" s="318">
        <f>SUMIFS('Base de dados (Boxplot)'!L:L,'Base de dados (Boxplot)'!E:E,qAg!$S$9,'Base de dados (Boxplot)'!H:H,qAg!A30)</f>
        <v>544365.91</v>
      </c>
      <c r="T30" s="318">
        <f>SUMIFS('Base de dados (Boxplot)'!L:L,'Base de dados (Boxplot)'!E:E,qAg!$T$9,'Base de dados (Boxplot)'!H:H,qAg!A30)</f>
        <v>499230.11</v>
      </c>
      <c r="U30" s="318">
        <f>SUMIFS('Base de dados (Boxplot)'!L:L,'Base de dados (Boxplot)'!E:E,qAg!$U$9,'Base de dados (Boxplot)'!H:H,qAg!A30)</f>
        <v>413703.93</v>
      </c>
      <c r="V30" s="318">
        <f>SUMIFS('Base de dados (Boxplot)'!L:L,'Base de dados (Boxplot)'!E:E,qAg!$V$9,'Base de dados (Boxplot)'!H:H,qAg!A30)</f>
        <v>421725.81</v>
      </c>
    </row>
    <row r="31" spans="1:22" x14ac:dyDescent="0.25">
      <c r="A31" s="105" t="s">
        <v>37</v>
      </c>
      <c r="B31" s="318">
        <f>SUMIFS('Base de dados (Boxplot)'!L:L,'Base de dados (Boxplot)'!E:E,qAg!$B$9,'Base de dados (Boxplot)'!H:H,qAg!A31)</f>
        <v>1782068</v>
      </c>
      <c r="C31" s="318">
        <f>SUMIFS('Base de dados (Boxplot)'!L:L,'Base de dados (Boxplot)'!E:E,qAg!$C$9,'Base de dados (Boxplot)'!H:H,qAg!A31)</f>
        <v>1729652</v>
      </c>
      <c r="D31" s="318">
        <f>SUMIFS('Base de dados (Boxplot)'!L:L,'Base de dados (Boxplot)'!E:E,qAg!$D$9,'Base de dados (Boxplot)'!H:H,qAg!A31)</f>
        <v>1697552.5</v>
      </c>
      <c r="E31" s="318">
        <f>SUMIFS('Base de dados (Boxplot)'!L:L,'Base de dados (Boxplot)'!E:E,qAg!$E$9,'Base de dados (Boxplot)'!H:H,qAg!A31)</f>
        <v>1770233.4</v>
      </c>
      <c r="F31" s="318">
        <f>SUMIFS('Base de dados (Boxplot)'!L:L,'Base de dados (Boxplot)'!E:E,qAg!$F$9,'Base de dados (Boxplot)'!H:H,qAg!A31)</f>
        <v>1764801.9</v>
      </c>
      <c r="G31" s="318">
        <f>SUMIFS('Base de dados (Boxplot)'!L:L,'Base de dados (Boxplot)'!E:E,qAg!$G$9,'Base de dados (Boxplot)'!H:H,qAg!A31)</f>
        <v>1692382.2</v>
      </c>
      <c r="H31" s="318">
        <f>SUMIFS('Base de dados (Boxplot)'!L:L,'Base de dados (Boxplot)'!E:E,qAg!$H$9,'Base de dados (Boxplot)'!H:H,qAg!A31)</f>
        <v>1758873</v>
      </c>
      <c r="I31" s="318">
        <f>SUMIFS('Base de dados (Boxplot)'!L:L,'Base de dados (Boxplot)'!E:E,qAg!$I$9,'Base de dados (Boxplot)'!H:H,qAg!A31)</f>
        <v>1806417</v>
      </c>
      <c r="J31" s="318">
        <f>SUMIFS('Base de dados (Boxplot)'!L:L,'Base de dados (Boxplot)'!E:E,qAg!$J$9,'Base de dados (Boxplot)'!H:H,qAg!A31)</f>
        <v>1846496.93</v>
      </c>
      <c r="K31" s="318">
        <f>SUMIFS('Base de dados (Boxplot)'!L:L,'Base de dados (Boxplot)'!E:E,qAg!$K$9,'Base de dados (Boxplot)'!H:H,qAg!A31)</f>
        <v>1877732.4</v>
      </c>
      <c r="L31" s="318">
        <f>SUMIFS('Base de dados (Boxplot)'!L:L,'Base de dados (Boxplot)'!E:E,qAg!$L$9,'Base de dados (Boxplot)'!H:H,qAg!A31)</f>
        <v>1917308.68</v>
      </c>
      <c r="M31" s="318">
        <f>SUMIFS('Base de dados (Boxplot)'!L:L,'Base de dados (Boxplot)'!E:E,qAg!$M$9,'Base de dados (Boxplot)'!H:H,qAg!A31)</f>
        <v>1994367.32</v>
      </c>
      <c r="N31" s="318">
        <f>SUMIFS('Base de dados (Boxplot)'!L:L,'Base de dados (Boxplot)'!E:E,qAg!$N$9,'Base de dados (Boxplot)'!H:H,qAg!A31)</f>
        <v>2044640</v>
      </c>
      <c r="O31" s="318">
        <f>SUMIFS('Base de dados (Boxplot)'!L:L,'Base de dados (Boxplot)'!E:E,qAg!$O$9,'Base de dados (Boxplot)'!H:H,qAg!A31)</f>
        <v>2093721.02</v>
      </c>
      <c r="P31" s="318">
        <f>SUMIFS('Base de dados (Boxplot)'!L:L,'Base de dados (Boxplot)'!E:E,qAg!$P$9,'Base de dados (Boxplot)'!H:H,qAg!A31)</f>
        <v>2134405.8199999998</v>
      </c>
      <c r="Q31" s="318">
        <f>SUMIFS('Base de dados (Boxplot)'!L:L,'Base de dados (Boxplot)'!E:E,qAg!$Q$9,'Base de dados (Boxplot)'!H:H,qAg!A31)</f>
        <v>2058577.59</v>
      </c>
      <c r="R31" s="318">
        <f>SUMIFS('Base de dados (Boxplot)'!L:L,'Base de dados (Boxplot)'!E:E,qAg!$R$9,'Base de dados (Boxplot)'!H:H,qAg!A31)</f>
        <v>1898310.04</v>
      </c>
      <c r="S31" s="318">
        <f>SUMIFS('Base de dados (Boxplot)'!L:L,'Base de dados (Boxplot)'!E:E,qAg!$S$9,'Base de dados (Boxplot)'!H:H,qAg!A31)</f>
        <v>1982011.29</v>
      </c>
      <c r="T31" s="318">
        <f>SUMIFS('Base de dados (Boxplot)'!L:L,'Base de dados (Boxplot)'!E:E,qAg!$T$9,'Base de dados (Boxplot)'!H:H,qAg!A31)</f>
        <v>2062410.87</v>
      </c>
      <c r="U31" s="318">
        <f>SUMIFS('Base de dados (Boxplot)'!L:L,'Base de dados (Boxplot)'!E:E,qAg!$U$9,'Base de dados (Boxplot)'!H:H,qAg!A31)</f>
        <v>2094525.15</v>
      </c>
      <c r="V31" s="318">
        <f>SUMIFS('Base de dados (Boxplot)'!L:L,'Base de dados (Boxplot)'!E:E,qAg!$V$9,'Base de dados (Boxplot)'!H:H,qAg!A31)</f>
        <v>2099871.46</v>
      </c>
    </row>
    <row r="32" spans="1:22" x14ac:dyDescent="0.25">
      <c r="A32" s="105" t="s">
        <v>51</v>
      </c>
      <c r="B32" s="318">
        <f>SUMIFS('Base de dados (Boxplot)'!L:L,'Base de dados (Boxplot)'!E:E,qAg!$B$9,'Base de dados (Boxplot)'!H:H,qAg!A32)</f>
        <v>167036</v>
      </c>
      <c r="C32" s="318">
        <f>SUMIFS('Base de dados (Boxplot)'!L:L,'Base de dados (Boxplot)'!E:E,qAg!$C$9,'Base de dados (Boxplot)'!H:H,qAg!A32)</f>
        <v>167742</v>
      </c>
      <c r="D32" s="318">
        <f>SUMIFS('Base de dados (Boxplot)'!L:L,'Base de dados (Boxplot)'!E:E,qAg!$D$9,'Base de dados (Boxplot)'!H:H,qAg!A32)</f>
        <v>168299</v>
      </c>
      <c r="E32" s="318">
        <f>SUMIFS('Base de dados (Boxplot)'!L:L,'Base de dados (Boxplot)'!E:E,qAg!$E$9,'Base de dados (Boxplot)'!H:H,qAg!A32)</f>
        <v>177840.5</v>
      </c>
      <c r="F32" s="318">
        <f>SUMIFS('Base de dados (Boxplot)'!L:L,'Base de dados (Boxplot)'!E:E,qAg!$F$9,'Base de dados (Boxplot)'!H:H,qAg!A32)</f>
        <v>172120.2</v>
      </c>
      <c r="G32" s="318">
        <f>SUMIFS('Base de dados (Boxplot)'!L:L,'Base de dados (Boxplot)'!E:E,qAg!$G$9,'Base de dados (Boxplot)'!H:H,qAg!A32)</f>
        <v>175678.3</v>
      </c>
      <c r="H32" s="318">
        <f>SUMIFS('Base de dados (Boxplot)'!L:L,'Base de dados (Boxplot)'!E:E,qAg!$H$9,'Base de dados (Boxplot)'!H:H,qAg!A32)</f>
        <v>187850.2</v>
      </c>
      <c r="I32" s="318">
        <f>SUMIFS('Base de dados (Boxplot)'!L:L,'Base de dados (Boxplot)'!E:E,qAg!$I$9,'Base de dados (Boxplot)'!H:H,qAg!A32)</f>
        <v>187077</v>
      </c>
      <c r="J32" s="318">
        <f>SUMIFS('Base de dados (Boxplot)'!L:L,'Base de dados (Boxplot)'!E:E,qAg!$J$9,'Base de dados (Boxplot)'!H:H,qAg!A32)</f>
        <v>200013.37</v>
      </c>
      <c r="K32" s="318">
        <f>SUMIFS('Base de dados (Boxplot)'!L:L,'Base de dados (Boxplot)'!E:E,qAg!$K$9,'Base de dados (Boxplot)'!H:H,qAg!A32)</f>
        <v>204617.24</v>
      </c>
      <c r="L32" s="318">
        <f>SUMIFS('Base de dados (Boxplot)'!L:L,'Base de dados (Boxplot)'!E:E,qAg!$L$9,'Base de dados (Boxplot)'!H:H,qAg!A32)</f>
        <v>209481.3</v>
      </c>
      <c r="M32" s="318">
        <f>SUMIFS('Base de dados (Boxplot)'!L:L,'Base de dados (Boxplot)'!E:E,qAg!$M$9,'Base de dados (Boxplot)'!H:H,qAg!A32)</f>
        <v>229180.43</v>
      </c>
      <c r="N32" s="318">
        <f>SUMIFS('Base de dados (Boxplot)'!L:L,'Base de dados (Boxplot)'!E:E,qAg!$N$9,'Base de dados (Boxplot)'!H:H,qAg!A32)</f>
        <v>237044.38</v>
      </c>
      <c r="O32" s="318">
        <f>SUMIFS('Base de dados (Boxplot)'!L:L,'Base de dados (Boxplot)'!E:E,qAg!$O$9,'Base de dados (Boxplot)'!H:H,qAg!A32)</f>
        <v>252202.42</v>
      </c>
      <c r="P32" s="318">
        <f>SUMIFS('Base de dados (Boxplot)'!L:L,'Base de dados (Boxplot)'!E:E,qAg!$P$9,'Base de dados (Boxplot)'!H:H,qAg!A32)</f>
        <v>261041.22</v>
      </c>
      <c r="Q32" s="318">
        <f>SUMIFS('Base de dados (Boxplot)'!L:L,'Base de dados (Boxplot)'!E:E,qAg!$Q$9,'Base de dados (Boxplot)'!H:H,qAg!A32)</f>
        <v>270039.43</v>
      </c>
      <c r="R32" s="318">
        <f>SUMIFS('Base de dados (Boxplot)'!L:L,'Base de dados (Boxplot)'!E:E,qAg!$R$9,'Base de dados (Boxplot)'!H:H,qAg!A32)</f>
        <v>263525.65000000002</v>
      </c>
      <c r="S32" s="318">
        <f>SUMIFS('Base de dados (Boxplot)'!L:L,'Base de dados (Boxplot)'!E:E,qAg!$S$9,'Base de dados (Boxplot)'!H:H,qAg!A32)</f>
        <v>263507.18</v>
      </c>
      <c r="T32" s="318">
        <f>SUMIFS('Base de dados (Boxplot)'!L:L,'Base de dados (Boxplot)'!E:E,qAg!$T$9,'Base de dados (Boxplot)'!H:H,qAg!A32)</f>
        <v>263482.01</v>
      </c>
      <c r="U32" s="318">
        <f>SUMIFS('Base de dados (Boxplot)'!L:L,'Base de dados (Boxplot)'!E:E,qAg!$U$9,'Base de dados (Boxplot)'!H:H,qAg!A32)</f>
        <v>261132.74</v>
      </c>
      <c r="V32" s="318">
        <f>SUMIFS('Base de dados (Boxplot)'!L:L,'Base de dados (Boxplot)'!E:E,qAg!$V$9,'Base de dados (Boxplot)'!H:H,qAg!A32)</f>
        <v>308738.23</v>
      </c>
    </row>
    <row r="33" spans="1:22" x14ac:dyDescent="0.25">
      <c r="A33" s="105" t="s">
        <v>49</v>
      </c>
      <c r="B33" s="318">
        <f>SUMIFS('Base de dados (Boxplot)'!L:L,'Base de dados (Boxplot)'!E:E,qAg!$B$9,'Base de dados (Boxplot)'!H:H,qAg!A33)</f>
        <v>28061.8</v>
      </c>
      <c r="C33" s="318">
        <f>SUMIFS('Base de dados (Boxplot)'!L:L,'Base de dados (Boxplot)'!E:E,qAg!$C$9,'Base de dados (Boxplot)'!H:H,qAg!A33)</f>
        <v>31655</v>
      </c>
      <c r="D33" s="318">
        <f>SUMIFS('Base de dados (Boxplot)'!L:L,'Base de dados (Boxplot)'!E:E,qAg!$D$9,'Base de dados (Boxplot)'!H:H,qAg!A33)</f>
        <v>32951</v>
      </c>
      <c r="E33" s="318">
        <f>SUMIFS('Base de dados (Boxplot)'!L:L,'Base de dados (Boxplot)'!E:E,qAg!$E$9,'Base de dados (Boxplot)'!H:H,qAg!A33)</f>
        <v>37387.4</v>
      </c>
      <c r="F33" s="318">
        <f>SUMIFS('Base de dados (Boxplot)'!L:L,'Base de dados (Boxplot)'!E:E,qAg!$F$9,'Base de dados (Boxplot)'!H:H,qAg!A33)</f>
        <v>38651.300000000003</v>
      </c>
      <c r="G33" s="318">
        <f>SUMIFS('Base de dados (Boxplot)'!L:L,'Base de dados (Boxplot)'!E:E,qAg!$G$9,'Base de dados (Boxplot)'!H:H,qAg!A33)</f>
        <v>41240.300000000003</v>
      </c>
      <c r="H33" s="318">
        <f>SUMIFS('Base de dados (Boxplot)'!L:L,'Base de dados (Boxplot)'!E:E,qAg!$H$9,'Base de dados (Boxplot)'!H:H,qAg!A33)</f>
        <v>41275</v>
      </c>
      <c r="I33" s="318">
        <f>SUMIFS('Base de dados (Boxplot)'!L:L,'Base de dados (Boxplot)'!E:E,qAg!$I$9,'Base de dados (Boxplot)'!H:H,qAg!A33)</f>
        <v>44451.4</v>
      </c>
      <c r="J33" s="318">
        <f>SUMIFS('Base de dados (Boxplot)'!L:L,'Base de dados (Boxplot)'!E:E,qAg!$J$9,'Base de dados (Boxplot)'!H:H,qAg!A33)</f>
        <v>46303.14</v>
      </c>
      <c r="K33" s="318">
        <f>SUMIFS('Base de dados (Boxplot)'!L:L,'Base de dados (Boxplot)'!E:E,qAg!$K$9,'Base de dados (Boxplot)'!H:H,qAg!A33)</f>
        <v>49536.44</v>
      </c>
      <c r="L33" s="318">
        <f>SUMIFS('Base de dados (Boxplot)'!L:L,'Base de dados (Boxplot)'!E:E,qAg!$L$9,'Base de dados (Boxplot)'!H:H,qAg!A33)</f>
        <v>52263.38</v>
      </c>
      <c r="M33" s="318">
        <f>SUMIFS('Base de dados (Boxplot)'!L:L,'Base de dados (Boxplot)'!E:E,qAg!$M$9,'Base de dados (Boxplot)'!H:H,qAg!A33)</f>
        <v>56396.5</v>
      </c>
      <c r="N33" s="318">
        <f>SUMIFS('Base de dados (Boxplot)'!L:L,'Base de dados (Boxplot)'!E:E,qAg!$N$9,'Base de dados (Boxplot)'!H:H,qAg!A33)</f>
        <v>58131.15</v>
      </c>
      <c r="O33" s="318">
        <f>SUMIFS('Base de dados (Boxplot)'!L:L,'Base de dados (Boxplot)'!E:E,qAg!$O$9,'Base de dados (Boxplot)'!H:H,qAg!A33)</f>
        <v>61782.82</v>
      </c>
      <c r="P33" s="318">
        <f>SUMIFS('Base de dados (Boxplot)'!L:L,'Base de dados (Boxplot)'!E:E,qAg!$P$9,'Base de dados (Boxplot)'!H:H,qAg!A33)</f>
        <v>55724.59</v>
      </c>
      <c r="Q33" s="318">
        <f>SUMIFS('Base de dados (Boxplot)'!L:L,'Base de dados (Boxplot)'!E:E,qAg!$Q$9,'Base de dados (Boxplot)'!H:H,qAg!A33)</f>
        <v>56801.88</v>
      </c>
      <c r="R33" s="318">
        <f>SUMIFS('Base de dados (Boxplot)'!L:L,'Base de dados (Boxplot)'!E:E,qAg!$R$9,'Base de dados (Boxplot)'!H:H,qAg!A33)</f>
        <v>59634.52</v>
      </c>
      <c r="S33" s="318">
        <f>SUMIFS('Base de dados (Boxplot)'!L:L,'Base de dados (Boxplot)'!E:E,qAg!$S$9,'Base de dados (Boxplot)'!H:H,qAg!A33)</f>
        <v>60874.59</v>
      </c>
      <c r="T33" s="318">
        <f>SUMIFS('Base de dados (Boxplot)'!L:L,'Base de dados (Boxplot)'!E:E,qAg!$T$9,'Base de dados (Boxplot)'!H:H,qAg!A33)</f>
        <v>59943.45</v>
      </c>
      <c r="U33" s="318">
        <f>SUMIFS('Base de dados (Boxplot)'!L:L,'Base de dados (Boxplot)'!E:E,qAg!$U$9,'Base de dados (Boxplot)'!H:H,qAg!A33)</f>
        <v>60469.91</v>
      </c>
      <c r="V33" s="318">
        <f>SUMIFS('Base de dados (Boxplot)'!L:L,'Base de dados (Boxplot)'!E:E,qAg!$V$9,'Base de dados (Boxplot)'!H:H,qAg!A33)</f>
        <v>62451.34</v>
      </c>
    </row>
    <row r="34" spans="1:22" x14ac:dyDescent="0.25">
      <c r="A34" s="105" t="s">
        <v>39</v>
      </c>
      <c r="B34" s="318">
        <f>SUMIFS('Base de dados (Boxplot)'!L:L,'Base de dados (Boxplot)'!E:E,qAg!$B$9,'Base de dados (Boxplot)'!H:H,qAg!A34)</f>
        <v>398123.62</v>
      </c>
      <c r="C34" s="318">
        <f>SUMIFS('Base de dados (Boxplot)'!L:L,'Base de dados (Boxplot)'!E:E,qAg!$C$9,'Base de dados (Boxplot)'!H:H,qAg!A34)</f>
        <v>406575.31</v>
      </c>
      <c r="D34" s="318">
        <f>SUMIFS('Base de dados (Boxplot)'!L:L,'Base de dados (Boxplot)'!E:E,qAg!$D$9,'Base de dados (Boxplot)'!H:H,qAg!A34)</f>
        <v>408691</v>
      </c>
      <c r="E34" s="318">
        <f>SUMIFS('Base de dados (Boxplot)'!L:L,'Base de dados (Boxplot)'!E:E,qAg!$E$9,'Base de dados (Boxplot)'!H:H,qAg!A34)</f>
        <v>415214</v>
      </c>
      <c r="F34" s="318">
        <f>SUMIFS('Base de dados (Boxplot)'!L:L,'Base de dados (Boxplot)'!E:E,qAg!$F$9,'Base de dados (Boxplot)'!H:H,qAg!A34)</f>
        <v>419053</v>
      </c>
      <c r="G34" s="318">
        <f>SUMIFS('Base de dados (Boxplot)'!L:L,'Base de dados (Boxplot)'!E:E,qAg!$G$9,'Base de dados (Boxplot)'!H:H,qAg!A34)</f>
        <v>425496</v>
      </c>
      <c r="H34" s="318">
        <f>SUMIFS('Base de dados (Boxplot)'!L:L,'Base de dados (Boxplot)'!E:E,qAg!$H$9,'Base de dados (Boxplot)'!H:H,qAg!A34)</f>
        <v>438141</v>
      </c>
      <c r="I34" s="318">
        <f>SUMIFS('Base de dados (Boxplot)'!L:L,'Base de dados (Boxplot)'!E:E,qAg!$I$9,'Base de dados (Boxplot)'!H:H,qAg!A34)</f>
        <v>447145.1</v>
      </c>
      <c r="J34" s="318">
        <f>SUMIFS('Base de dados (Boxplot)'!L:L,'Base de dados (Boxplot)'!E:E,qAg!$J$9,'Base de dados (Boxplot)'!H:H,qAg!A34)</f>
        <v>460268.75</v>
      </c>
      <c r="K34" s="318">
        <f>SUMIFS('Base de dados (Boxplot)'!L:L,'Base de dados (Boxplot)'!E:E,qAg!$K$9,'Base de dados (Boxplot)'!H:H,qAg!A34)</f>
        <v>472576.03</v>
      </c>
      <c r="L34" s="318">
        <f>SUMIFS('Base de dados (Boxplot)'!L:L,'Base de dados (Boxplot)'!E:E,qAg!$L$9,'Base de dados (Boxplot)'!H:H,qAg!A34)</f>
        <v>487595.41</v>
      </c>
      <c r="M34" s="318">
        <f>SUMIFS('Base de dados (Boxplot)'!L:L,'Base de dados (Boxplot)'!E:E,qAg!$M$9,'Base de dados (Boxplot)'!H:H,qAg!A34)</f>
        <v>507289.86</v>
      </c>
      <c r="N34" s="318">
        <f>SUMIFS('Base de dados (Boxplot)'!L:L,'Base de dados (Boxplot)'!E:E,qAg!$N$9,'Base de dados (Boxplot)'!H:H,qAg!A34)</f>
        <v>526513.49</v>
      </c>
      <c r="O34" s="318">
        <f>SUMIFS('Base de dados (Boxplot)'!L:L,'Base de dados (Boxplot)'!E:E,qAg!$O$9,'Base de dados (Boxplot)'!H:H,qAg!A34)</f>
        <v>549096.75</v>
      </c>
      <c r="P34" s="318">
        <f>SUMIFS('Base de dados (Boxplot)'!L:L,'Base de dados (Boxplot)'!E:E,qAg!$P$9,'Base de dados (Boxplot)'!H:H,qAg!A34)</f>
        <v>559807.93000000005</v>
      </c>
      <c r="Q34" s="318">
        <f>SUMIFS('Base de dados (Boxplot)'!L:L,'Base de dados (Boxplot)'!E:E,qAg!$Q$9,'Base de dados (Boxplot)'!H:H,qAg!A34)</f>
        <v>581617.81999999995</v>
      </c>
      <c r="R34" s="318">
        <f>SUMIFS('Base de dados (Boxplot)'!L:L,'Base de dados (Boxplot)'!E:E,qAg!$R$9,'Base de dados (Boxplot)'!H:H,qAg!A34)</f>
        <v>578280.91</v>
      </c>
      <c r="S34" s="318">
        <f>SUMIFS('Base de dados (Boxplot)'!L:L,'Base de dados (Boxplot)'!E:E,qAg!$S$9,'Base de dados (Boxplot)'!H:H,qAg!A34)</f>
        <v>585885.46</v>
      </c>
      <c r="T34" s="318">
        <f>SUMIFS('Base de dados (Boxplot)'!L:L,'Base de dados (Boxplot)'!E:E,qAg!$T$9,'Base de dados (Boxplot)'!H:H,qAg!A34)</f>
        <v>547582.77</v>
      </c>
      <c r="U34" s="318">
        <f>SUMIFS('Base de dados (Boxplot)'!L:L,'Base de dados (Boxplot)'!E:E,qAg!$U$9,'Base de dados (Boxplot)'!H:H,qAg!A34)</f>
        <v>512579.84000000003</v>
      </c>
      <c r="V34" s="318">
        <f>SUMIFS('Base de dados (Boxplot)'!L:L,'Base de dados (Boxplot)'!E:E,qAg!$V$9,'Base de dados (Boxplot)'!H:H,qAg!A34)</f>
        <v>528465.72</v>
      </c>
    </row>
    <row r="35" spans="1:22" x14ac:dyDescent="0.25">
      <c r="A35" s="105" t="s">
        <v>55</v>
      </c>
      <c r="B35" s="318">
        <f>SUMIFS('Base de dados (Boxplot)'!L:L,'Base de dados (Boxplot)'!E:E,qAg!$B$9,'Base de dados (Boxplot)'!H:H,qAg!A35)</f>
        <v>63164</v>
      </c>
      <c r="C35" s="318">
        <f>SUMIFS('Base de dados (Boxplot)'!L:L,'Base de dados (Boxplot)'!E:E,qAg!$C$9,'Base de dados (Boxplot)'!H:H,qAg!A35)</f>
        <v>49826.69</v>
      </c>
      <c r="D35" s="318">
        <f>SUMIFS('Base de dados (Boxplot)'!L:L,'Base de dados (Boxplot)'!E:E,qAg!$D$9,'Base de dados (Boxplot)'!H:H,qAg!A35)</f>
        <v>53527.28</v>
      </c>
      <c r="E35" s="318">
        <f>SUMIFS('Base de dados (Boxplot)'!L:L,'Base de dados (Boxplot)'!E:E,qAg!$E$9,'Base de dados (Boxplot)'!H:H,qAg!A35)</f>
        <v>50885.7</v>
      </c>
      <c r="F35" s="318">
        <f>SUMIFS('Base de dados (Boxplot)'!L:L,'Base de dados (Boxplot)'!E:E,qAg!$F$9,'Base de dados (Boxplot)'!H:H,qAg!A35)</f>
        <v>50914</v>
      </c>
      <c r="G35" s="318">
        <f>SUMIFS('Base de dados (Boxplot)'!L:L,'Base de dados (Boxplot)'!E:E,qAg!$G$9,'Base de dados (Boxplot)'!H:H,qAg!A35)</f>
        <v>52386</v>
      </c>
      <c r="H35" s="318">
        <f>SUMIFS('Base de dados (Boxplot)'!L:L,'Base de dados (Boxplot)'!E:E,qAg!$H$9,'Base de dados (Boxplot)'!H:H,qAg!A35)</f>
        <v>55530.9</v>
      </c>
      <c r="I35" s="318">
        <f>SUMIFS('Base de dados (Boxplot)'!L:L,'Base de dados (Boxplot)'!E:E,qAg!$I$9,'Base de dados (Boxplot)'!H:H,qAg!A35)</f>
        <v>56920</v>
      </c>
      <c r="J35" s="318">
        <f>SUMIFS('Base de dados (Boxplot)'!L:L,'Base de dados (Boxplot)'!E:E,qAg!$J$9,'Base de dados (Boxplot)'!H:H,qAg!A35)</f>
        <v>59070</v>
      </c>
      <c r="K35" s="318">
        <f>SUMIFS('Base de dados (Boxplot)'!L:L,'Base de dados (Boxplot)'!E:E,qAg!$K$9,'Base de dados (Boxplot)'!H:H,qAg!A35)</f>
        <v>62232.4</v>
      </c>
      <c r="L35" s="318">
        <f>SUMIFS('Base de dados (Boxplot)'!L:L,'Base de dados (Boxplot)'!E:E,qAg!$L$9,'Base de dados (Boxplot)'!H:H,qAg!A35)</f>
        <v>64542</v>
      </c>
      <c r="M35" s="318">
        <f>SUMIFS('Base de dados (Boxplot)'!L:L,'Base de dados (Boxplot)'!E:E,qAg!$M$9,'Base de dados (Boxplot)'!H:H,qAg!A35)</f>
        <v>68079.45</v>
      </c>
      <c r="N35" s="318">
        <f>SUMIFS('Base de dados (Boxplot)'!L:L,'Base de dados (Boxplot)'!E:E,qAg!$N$9,'Base de dados (Boxplot)'!H:H,qAg!A35)</f>
        <v>70846.399999999994</v>
      </c>
      <c r="O35" s="318">
        <f>SUMIFS('Base de dados (Boxplot)'!L:L,'Base de dados (Boxplot)'!E:E,qAg!$O$9,'Base de dados (Boxplot)'!H:H,qAg!A35)</f>
        <v>74705.52</v>
      </c>
      <c r="P35" s="318">
        <f>SUMIFS('Base de dados (Boxplot)'!L:L,'Base de dados (Boxplot)'!E:E,qAg!$P$9,'Base de dados (Boxplot)'!H:H,qAg!A35)</f>
        <v>76456.56</v>
      </c>
      <c r="Q35" s="318">
        <f>SUMIFS('Base de dados (Boxplot)'!L:L,'Base de dados (Boxplot)'!E:E,qAg!$Q$9,'Base de dados (Boxplot)'!H:H,qAg!A35)</f>
        <v>79072</v>
      </c>
      <c r="R35" s="318">
        <f>SUMIFS('Base de dados (Boxplot)'!L:L,'Base de dados (Boxplot)'!E:E,qAg!$R$9,'Base de dados (Boxplot)'!H:H,qAg!A35)</f>
        <v>79194.94</v>
      </c>
      <c r="S35" s="318">
        <f>SUMIFS('Base de dados (Boxplot)'!L:L,'Base de dados (Boxplot)'!E:E,qAg!$S$9,'Base de dados (Boxplot)'!H:H,qAg!A35)</f>
        <v>80253.070000000007</v>
      </c>
      <c r="T35" s="318">
        <f>SUMIFS('Base de dados (Boxplot)'!L:L,'Base de dados (Boxplot)'!E:E,qAg!$T$9,'Base de dados (Boxplot)'!H:H,qAg!A35)</f>
        <v>82306.66</v>
      </c>
      <c r="U35" s="318">
        <f>SUMIFS('Base de dados (Boxplot)'!L:L,'Base de dados (Boxplot)'!E:E,qAg!$U$9,'Base de dados (Boxplot)'!H:H,qAg!A35)</f>
        <v>82960.09</v>
      </c>
      <c r="V35" s="318">
        <f>SUMIFS('Base de dados (Boxplot)'!L:L,'Base de dados (Boxplot)'!E:E,qAg!$V$9,'Base de dados (Boxplot)'!H:H,qAg!A35)</f>
        <v>86348.93</v>
      </c>
    </row>
    <row r="36" spans="1:22" x14ac:dyDescent="0.25">
      <c r="A36" s="328"/>
      <c r="B36" s="114"/>
      <c r="C36" s="114"/>
      <c r="D36" s="114"/>
      <c r="E36" s="114"/>
      <c r="F36" s="114"/>
      <c r="G36" s="114"/>
      <c r="H36" s="114"/>
      <c r="I36" s="114"/>
      <c r="J36" s="114"/>
      <c r="K36" s="114"/>
      <c r="L36" s="114"/>
      <c r="M36" s="114"/>
      <c r="N36" s="114"/>
      <c r="O36" s="114"/>
      <c r="P36" s="114"/>
      <c r="Q36" s="114"/>
      <c r="R36" s="114"/>
      <c r="S36" s="114"/>
      <c r="T36" s="114"/>
      <c r="U36" s="114"/>
    </row>
    <row r="37" spans="1:22" hidden="1" x14ac:dyDescent="0.25">
      <c r="A37" s="328"/>
      <c r="B37" s="114"/>
      <c r="C37" s="114"/>
      <c r="D37" s="114"/>
      <c r="E37" s="114"/>
      <c r="F37" s="114"/>
      <c r="G37" s="114"/>
      <c r="H37" s="114"/>
      <c r="I37" s="114"/>
      <c r="J37" s="114"/>
      <c r="K37" s="114"/>
      <c r="L37" s="114"/>
      <c r="M37" s="114"/>
      <c r="N37" s="114"/>
      <c r="O37" s="114"/>
      <c r="P37" s="114"/>
      <c r="Q37" s="114"/>
      <c r="R37" s="114"/>
      <c r="S37" s="114"/>
      <c r="T37" s="114"/>
      <c r="U37" s="114"/>
    </row>
    <row r="38" spans="1:22" hidden="1" x14ac:dyDescent="0.25">
      <c r="A38" s="328"/>
      <c r="B38" s="114"/>
      <c r="C38" s="114"/>
      <c r="D38" s="114"/>
      <c r="E38" s="114"/>
      <c r="F38" s="114"/>
      <c r="G38" s="114"/>
      <c r="H38" s="114"/>
      <c r="I38" s="114"/>
      <c r="J38" s="114"/>
      <c r="K38" s="114"/>
      <c r="L38" s="114"/>
      <c r="M38" s="114"/>
      <c r="N38" s="114"/>
      <c r="O38" s="114"/>
      <c r="P38" s="114"/>
      <c r="Q38" s="114"/>
      <c r="R38" s="114"/>
      <c r="S38" s="114"/>
      <c r="T38" s="114"/>
      <c r="U38" s="114"/>
    </row>
  </sheetData>
  <customSheetViews>
    <customSheetView guid="{9658BFCB-F494-4EC4-95C2-C125FDE12354}" scale="50" showGridLines="0" hiddenRows="1" hiddenColumns="1">
      <pane ySplit="10" topLeftCell="A11" activePane="bottomLeft" state="frozen"/>
      <selection pane="bottomLeft" sqref="A1:AA7"/>
      <pageMargins left="0" right="0" top="0" bottom="0" header="0" footer="0"/>
      <pageSetup paperSize="9" orientation="portrait" horizontalDpi="4294967293" verticalDpi="4294967293" r:id="rId1"/>
    </customSheetView>
  </customSheetViews>
  <mergeCells count="5">
    <mergeCell ref="A2:V2"/>
    <mergeCell ref="A3:V3"/>
    <mergeCell ref="A4:V4"/>
    <mergeCell ref="A5:V5"/>
    <mergeCell ref="B7:D7"/>
  </mergeCells>
  <pageMargins left="0" right="0" top="0" bottom="0" header="0" footer="0"/>
  <pageSetup paperSize="9" orientation="portrait" horizontalDpi="4294967293" verticalDpi="4294967293"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W38"/>
  <sheetViews>
    <sheetView showGridLines="0" zoomScale="70" zoomScaleNormal="70" workbookViewId="0">
      <pane ySplit="9" topLeftCell="A10" activePane="bottomLeft" state="frozen"/>
      <selection pane="bottomLeft" activeCell="H18" sqref="H18"/>
    </sheetView>
  </sheetViews>
  <sheetFormatPr defaultColWidth="0" defaultRowHeight="15" zeroHeight="1" x14ac:dyDescent="0.25"/>
  <cols>
    <col min="1" max="1" width="18.140625" style="97" customWidth="1"/>
    <col min="2" max="22" width="15.7109375" style="97" customWidth="1"/>
    <col min="23" max="23" width="8.7109375" style="97" customWidth="1"/>
    <col min="24" max="16384" width="8.7109375" style="97" hidden="1"/>
  </cols>
  <sheetData>
    <row r="1" spans="1:23" x14ac:dyDescent="0.25">
      <c r="A1" s="37"/>
      <c r="B1" s="51"/>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137</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51"/>
      <c r="C6" s="51"/>
      <c r="D6" s="51"/>
      <c r="E6" s="51"/>
      <c r="F6" s="51"/>
      <c r="G6" s="51"/>
      <c r="H6" s="51"/>
      <c r="I6" s="51"/>
      <c r="J6" s="51"/>
      <c r="K6" s="51"/>
      <c r="L6" s="51"/>
      <c r="M6" s="51"/>
      <c r="N6" s="51"/>
      <c r="O6" s="51"/>
      <c r="P6" s="51"/>
      <c r="Q6" s="51"/>
      <c r="R6" s="51"/>
      <c r="S6" s="51"/>
      <c r="T6" s="51"/>
      <c r="U6" s="51"/>
      <c r="V6" s="51"/>
      <c r="W6" s="51"/>
    </row>
    <row r="7" spans="1:23" s="104" customFormat="1" x14ac:dyDescent="0.25">
      <c r="A7" s="104" t="s">
        <v>135</v>
      </c>
      <c r="B7" s="374" t="str">
        <f>'Base de dados (Boxplot)'!N8</f>
        <v xml:space="preserve">Volume de Esgoto Faturado </v>
      </c>
      <c r="C7" s="374"/>
      <c r="D7" s="104" t="s">
        <v>136</v>
      </c>
      <c r="E7" s="104" t="str">
        <f>'Base de dados (Boxplot)'!N9</f>
        <v xml:space="preserve">ES007 </v>
      </c>
    </row>
    <row r="8" spans="1:23" s="104" customFormat="1" x14ac:dyDescent="0.25">
      <c r="B8" s="328"/>
      <c r="C8" s="328"/>
    </row>
    <row r="9" spans="1:23"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3" x14ac:dyDescent="0.25">
      <c r="A10" s="97" t="s">
        <v>33</v>
      </c>
    </row>
    <row r="11" spans="1:23" x14ac:dyDescent="0.25">
      <c r="A11" s="105" t="s">
        <v>65</v>
      </c>
      <c r="B11" s="319">
        <f>SUMIFS('Base de dados (Boxplot)'!N:N,'Base de dados (Boxplot)'!E:E,qEg!$B$9,'Base de dados (Boxplot)'!H:H,qEg!A11)</f>
        <v>6551</v>
      </c>
      <c r="C11" s="319">
        <f>SUMIFS('Base de dados (Boxplot)'!N:N,'Base de dados (Boxplot)'!E:E,qEg!$C$9,'Base de dados (Boxplot)'!H:H,qEg!A11)</f>
        <v>7431</v>
      </c>
      <c r="D11" s="319">
        <f>SUMIFS('Base de dados (Boxplot)'!N:N,'Base de dados (Boxplot)'!E:E,qEg!$D$9,'Base de dados (Boxplot)'!H:H,qEg!A11)</f>
        <v>6312</v>
      </c>
      <c r="E11" s="319">
        <f>SUMIFS('Base de dados (Boxplot)'!N:N,'Base de dados (Boxplot)'!E:E,qEg!$E$9,'Base de dados (Boxplot)'!H:H,qEg!A11)</f>
        <v>6632</v>
      </c>
      <c r="F11" s="319">
        <f>SUMIFS('Base de dados (Boxplot)'!N:N,'Base de dados (Boxplot)'!E:E,qEg!$F$9,'Base de dados (Boxplot)'!H:H,qEg!A11)</f>
        <v>6753</v>
      </c>
      <c r="G11" s="319">
        <f>SUMIFS('Base de dados (Boxplot)'!N:N,'Base de dados (Boxplot)'!E:E,qEg!$G$9,'Base de dados (Boxplot)'!H:H,qEg!A11)</f>
        <v>6778</v>
      </c>
      <c r="H11" s="319">
        <f>SUMIFS('Base de dados (Boxplot)'!N:N,'Base de dados (Boxplot)'!E:E,qEg!$H$9,'Base de dados (Boxplot)'!H:H,qEg!A11)</f>
        <v>7580</v>
      </c>
      <c r="I11" s="319">
        <f>SUMIFS('Base de dados (Boxplot)'!N:N,'Base de dados (Boxplot)'!E:E,qEg!$I$9,'Base de dados (Boxplot)'!H:H,qEg!A11)</f>
        <v>8508</v>
      </c>
      <c r="J11" s="319">
        <f>SUMIFS('Base de dados (Boxplot)'!N:N,'Base de dados (Boxplot)'!E:E,qEg!$J$9,'Base de dados (Boxplot)'!H:H,qEg!A11)</f>
        <v>8468</v>
      </c>
      <c r="K11" s="319">
        <f>SUMIFS('Base de dados (Boxplot)'!N:N,'Base de dados (Boxplot)'!E:E,qEg!$K$9,'Base de dados (Boxplot)'!H:H,qEg!A11)</f>
        <v>9243</v>
      </c>
      <c r="L11" s="319">
        <f>SUMIFS('Base de dados (Boxplot)'!N:N,'Base de dados (Boxplot)'!E:E,qEg!$L$9,'Base de dados (Boxplot)'!H:H,qEg!A11)</f>
        <v>9548</v>
      </c>
      <c r="M11" s="319">
        <f>SUMIFS('Base de dados (Boxplot)'!N:N,'Base de dados (Boxplot)'!E:E,qEg!$M$9,'Base de dados (Boxplot)'!H:H,qEg!A11)</f>
        <v>10118.26</v>
      </c>
      <c r="N11" s="319">
        <f>SUMIFS('Base de dados (Boxplot)'!N:N,'Base de dados (Boxplot)'!E:E,qEg!$N$9,'Base de dados (Boxplot)'!H:H,qEg!A11)</f>
        <v>10599.83</v>
      </c>
      <c r="O11" s="319">
        <f>SUMIFS('Base de dados (Boxplot)'!N:N,'Base de dados (Boxplot)'!E:E,qEg!$O$9,'Base de dados (Boxplot)'!H:H,qEg!A11)</f>
        <v>10582.23</v>
      </c>
      <c r="P11" s="319">
        <f>SUMIFS('Base de dados (Boxplot)'!N:N,'Base de dados (Boxplot)'!E:E,qEg!$P$9,'Base de dados (Boxplot)'!H:H,qEg!A11)</f>
        <v>10991.66</v>
      </c>
      <c r="Q11" s="319">
        <f>SUMIFS('Base de dados (Boxplot)'!N:N,'Base de dados (Boxplot)'!E:E,qEg!$Q$9,'Base de dados (Boxplot)'!H:H,qEg!A11)</f>
        <v>12812.65</v>
      </c>
      <c r="R11" s="319">
        <f>SUMIFS('Base de dados (Boxplot)'!N:N,'Base de dados (Boxplot)'!E:E,qEg!$R$9,'Base de dados (Boxplot)'!H:H,qEg!A11)</f>
        <v>14509.21</v>
      </c>
      <c r="S11" s="319">
        <f>SUMIFS('Base de dados (Boxplot)'!N:N,'Base de dados (Boxplot)'!E:E,qEg!$S$9,'Base de dados (Boxplot)'!H:H,qEg!A11)</f>
        <v>14607.11</v>
      </c>
      <c r="T11" s="319">
        <f>SUMIFS('Base de dados (Boxplot)'!N:N,'Base de dados (Boxplot)'!E:E,qEg!$T$9,'Base de dados (Boxplot)'!H:H,qEg!A11)</f>
        <v>0</v>
      </c>
      <c r="U11" s="319">
        <f>SUMIFS('Base de dados (Boxplot)'!N:N,'Base de dados (Boxplot)'!E:E,qEg!$U$9,'Base de dados (Boxplot)'!H:H,qEg!A11)</f>
        <v>6679.47</v>
      </c>
      <c r="V11" s="318">
        <f>SUMIFS('Base de dados (Boxplot)'!N:N,'Base de dados (Boxplot)'!E:E,qEg!$V$9,'Base de dados (Boxplot)'!H:H,qEg!A11)</f>
        <v>5445.72</v>
      </c>
    </row>
    <row r="12" spans="1:23" x14ac:dyDescent="0.25">
      <c r="A12" s="105" t="s">
        <v>61</v>
      </c>
      <c r="B12" s="319">
        <f>SUMIFS('Base de dados (Boxplot)'!N:N,'Base de dados (Boxplot)'!E:E,qEg!$B$9,'Base de dados (Boxplot)'!H:H,qEg!A12)</f>
        <v>0</v>
      </c>
      <c r="C12" s="319">
        <f>SUMIFS('Base de dados (Boxplot)'!N:N,'Base de dados (Boxplot)'!E:E,qEg!$C$9,'Base de dados (Boxplot)'!H:H,qEg!A12)</f>
        <v>0</v>
      </c>
      <c r="D12" s="319">
        <f>SUMIFS('Base de dados (Boxplot)'!N:N,'Base de dados (Boxplot)'!E:E,qEg!$D$9,'Base de dados (Boxplot)'!H:H,qEg!A12)</f>
        <v>0</v>
      </c>
      <c r="E12" s="319">
        <f>SUMIFS('Base de dados (Boxplot)'!N:N,'Base de dados (Boxplot)'!E:E,qEg!$E$9,'Base de dados (Boxplot)'!H:H,qEg!A12)</f>
        <v>27889</v>
      </c>
      <c r="F12" s="319">
        <f>SUMIFS('Base de dados (Boxplot)'!N:N,'Base de dados (Boxplot)'!E:E,qEg!$F$9,'Base de dados (Boxplot)'!H:H,qEg!A12)</f>
        <v>28536</v>
      </c>
      <c r="G12" s="319">
        <f>SUMIFS('Base de dados (Boxplot)'!N:N,'Base de dados (Boxplot)'!E:E,qEg!$G$9,'Base de dados (Boxplot)'!H:H,qEg!A12)</f>
        <v>28136</v>
      </c>
      <c r="H12" s="319">
        <f>SUMIFS('Base de dados (Boxplot)'!N:N,'Base de dados (Boxplot)'!E:E,qEg!$H$9,'Base de dados (Boxplot)'!H:H,qEg!A12)</f>
        <v>28382</v>
      </c>
      <c r="I12" s="319">
        <f>SUMIFS('Base de dados (Boxplot)'!N:N,'Base de dados (Boxplot)'!E:E,qEg!$I$9,'Base de dados (Boxplot)'!H:H,qEg!A12)</f>
        <v>28128</v>
      </c>
      <c r="J12" s="319">
        <f>SUMIFS('Base de dados (Boxplot)'!N:N,'Base de dados (Boxplot)'!E:E,qEg!$J$9,'Base de dados (Boxplot)'!H:H,qEg!A12)</f>
        <v>29911</v>
      </c>
      <c r="K12" s="319">
        <f>SUMIFS('Base de dados (Boxplot)'!N:N,'Base de dados (Boxplot)'!E:E,qEg!$K$9,'Base de dados (Boxplot)'!H:H,qEg!A12)</f>
        <v>0</v>
      </c>
      <c r="L12" s="319">
        <f>SUMIFS('Base de dados (Boxplot)'!N:N,'Base de dados (Boxplot)'!E:E,qEg!$L$9,'Base de dados (Boxplot)'!H:H,qEg!A12)</f>
        <v>0</v>
      </c>
      <c r="M12" s="319">
        <f>SUMIFS('Base de dados (Boxplot)'!N:N,'Base de dados (Boxplot)'!E:E,qEg!$M$9,'Base de dados (Boxplot)'!H:H,qEg!A12)</f>
        <v>33342.879999999997</v>
      </c>
      <c r="N12" s="319">
        <f>SUMIFS('Base de dados (Boxplot)'!N:N,'Base de dados (Boxplot)'!E:E,qEg!$N$9,'Base de dados (Boxplot)'!H:H,qEg!A12)</f>
        <v>27908.79</v>
      </c>
      <c r="O12" s="319">
        <f>SUMIFS('Base de dados (Boxplot)'!N:N,'Base de dados (Boxplot)'!E:E,qEg!$O$9,'Base de dados (Boxplot)'!H:H,qEg!A12)</f>
        <v>34117.32</v>
      </c>
      <c r="P12" s="319">
        <f>SUMIFS('Base de dados (Boxplot)'!N:N,'Base de dados (Boxplot)'!E:E,qEg!$P$9,'Base de dados (Boxplot)'!H:H,qEg!A12)</f>
        <v>34004.54</v>
      </c>
      <c r="Q12" s="319">
        <f>SUMIFS('Base de dados (Boxplot)'!N:N,'Base de dados (Boxplot)'!E:E,qEg!$Q$9,'Base de dados (Boxplot)'!H:H,qEg!A12)</f>
        <v>34440.21</v>
      </c>
      <c r="R12" s="319">
        <f>SUMIFS('Base de dados (Boxplot)'!N:N,'Base de dados (Boxplot)'!E:E,qEg!$R$9,'Base de dados (Boxplot)'!H:H,qEg!A12)</f>
        <v>33258.42</v>
      </c>
      <c r="S12" s="319">
        <f>SUMIFS('Base de dados (Boxplot)'!N:N,'Base de dados (Boxplot)'!E:E,qEg!$S$9,'Base de dados (Boxplot)'!H:H,qEg!A12)</f>
        <v>34370.61</v>
      </c>
      <c r="T12" s="319">
        <f>SUMIFS('Base de dados (Boxplot)'!N:N,'Base de dados (Boxplot)'!E:E,qEg!$T$9,'Base de dados (Boxplot)'!H:H,qEg!A12)</f>
        <v>34754.800000000003</v>
      </c>
      <c r="U12" s="319">
        <f>SUMIFS('Base de dados (Boxplot)'!N:N,'Base de dados (Boxplot)'!E:E,qEg!$U$9,'Base de dados (Boxplot)'!H:H,qEg!A12)</f>
        <v>35178.26</v>
      </c>
      <c r="V12" s="318">
        <f>SUMIFS('Base de dados (Boxplot)'!N:N,'Base de dados (Boxplot)'!E:E,qEg!$V$9,'Base de dados (Boxplot)'!H:H,qEg!A12)</f>
        <v>34621.64</v>
      </c>
    </row>
    <row r="13" spans="1:23" x14ac:dyDescent="0.25">
      <c r="A13" s="105" t="s">
        <v>59</v>
      </c>
      <c r="B13" s="319">
        <f>SUMIFS('Base de dados (Boxplot)'!N:N,'Base de dados (Boxplot)'!E:E,qEg!$B$9,'Base de dados (Boxplot)'!H:H,qEg!A13)</f>
        <v>3248.17</v>
      </c>
      <c r="C13" s="319">
        <f>SUMIFS('Base de dados (Boxplot)'!N:N,'Base de dados (Boxplot)'!E:E,qEg!$C$9,'Base de dados (Boxplot)'!H:H,qEg!A13)</f>
        <v>3084.8</v>
      </c>
      <c r="D13" s="319">
        <f>SUMIFS('Base de dados (Boxplot)'!N:N,'Base de dados (Boxplot)'!E:E,qEg!$D$9,'Base de dados (Boxplot)'!H:H,qEg!A13)</f>
        <v>2989.89</v>
      </c>
      <c r="E13" s="319">
        <f>SUMIFS('Base de dados (Boxplot)'!N:N,'Base de dados (Boxplot)'!E:E,qEg!$E$9,'Base de dados (Boxplot)'!H:H,qEg!A13)</f>
        <v>3407.7</v>
      </c>
      <c r="F13" s="319">
        <f>SUMIFS('Base de dados (Boxplot)'!N:N,'Base de dados (Boxplot)'!E:E,qEg!$F$9,'Base de dados (Boxplot)'!H:H,qEg!A13)</f>
        <v>3636.2</v>
      </c>
      <c r="G13" s="319">
        <f>SUMIFS('Base de dados (Boxplot)'!N:N,'Base de dados (Boxplot)'!E:E,qEg!$G$9,'Base de dados (Boxplot)'!H:H,qEg!A13)</f>
        <v>3978.1</v>
      </c>
      <c r="H13" s="319">
        <f>SUMIFS('Base de dados (Boxplot)'!N:N,'Base de dados (Boxplot)'!E:E,qEg!$H$9,'Base de dados (Boxplot)'!H:H,qEg!A13)</f>
        <v>4060.4</v>
      </c>
      <c r="I13" s="319">
        <f>SUMIFS('Base de dados (Boxplot)'!N:N,'Base de dados (Boxplot)'!E:E,qEg!$I$9,'Base de dados (Boxplot)'!H:H,qEg!A13)</f>
        <v>3842.9</v>
      </c>
      <c r="J13" s="319">
        <f>SUMIFS('Base de dados (Boxplot)'!N:N,'Base de dados (Boxplot)'!E:E,qEg!$J$9,'Base de dados (Boxplot)'!H:H,qEg!A13)</f>
        <v>4117.6000000000004</v>
      </c>
      <c r="K13" s="319">
        <f>SUMIFS('Base de dados (Boxplot)'!N:N,'Base de dados (Boxplot)'!E:E,qEg!$K$9,'Base de dados (Boxplot)'!H:H,qEg!A13)</f>
        <v>3992.07</v>
      </c>
      <c r="L13" s="319">
        <f>SUMIFS('Base de dados (Boxplot)'!N:N,'Base de dados (Boxplot)'!E:E,qEg!$L$9,'Base de dados (Boxplot)'!H:H,qEg!A13)</f>
        <v>4006.45</v>
      </c>
      <c r="M13" s="319">
        <f>SUMIFS('Base de dados (Boxplot)'!N:N,'Base de dados (Boxplot)'!E:E,qEg!$M$9,'Base de dados (Boxplot)'!H:H,qEg!A13)</f>
        <v>3765.79</v>
      </c>
      <c r="N13" s="319">
        <f>SUMIFS('Base de dados (Boxplot)'!N:N,'Base de dados (Boxplot)'!E:E,qEg!$N$9,'Base de dados (Boxplot)'!H:H,qEg!A13)</f>
        <v>3686.14</v>
      </c>
      <c r="O13" s="319">
        <f>SUMIFS('Base de dados (Boxplot)'!N:N,'Base de dados (Boxplot)'!E:E,qEg!$O$9,'Base de dados (Boxplot)'!H:H,qEg!A13)</f>
        <v>3794.53</v>
      </c>
      <c r="P13" s="319">
        <f>SUMIFS('Base de dados (Boxplot)'!N:N,'Base de dados (Boxplot)'!E:E,qEg!$P$9,'Base de dados (Boxplot)'!H:H,qEg!A13)</f>
        <v>4345.1000000000004</v>
      </c>
      <c r="Q13" s="319">
        <f>SUMIFS('Base de dados (Boxplot)'!N:N,'Base de dados (Boxplot)'!E:E,qEg!$Q$9,'Base de dados (Boxplot)'!H:H,qEg!A13)</f>
        <v>6174.33</v>
      </c>
      <c r="R13" s="319">
        <f>SUMIFS('Base de dados (Boxplot)'!N:N,'Base de dados (Boxplot)'!E:E,qEg!$R$9,'Base de dados (Boxplot)'!H:H,qEg!A13)</f>
        <v>6410.55</v>
      </c>
      <c r="S13" s="319">
        <f>SUMIFS('Base de dados (Boxplot)'!N:N,'Base de dados (Boxplot)'!E:E,qEg!$S$9,'Base de dados (Boxplot)'!H:H,qEg!A13)</f>
        <v>7052.83</v>
      </c>
      <c r="T13" s="319">
        <f>SUMIFS('Base de dados (Boxplot)'!N:N,'Base de dados (Boxplot)'!E:E,qEg!$T$9,'Base de dados (Boxplot)'!H:H,qEg!A13)</f>
        <v>7248.72</v>
      </c>
      <c r="U13" s="319">
        <f>SUMIFS('Base de dados (Boxplot)'!N:N,'Base de dados (Boxplot)'!E:E,qEg!$U$9,'Base de dados (Boxplot)'!H:H,qEg!A13)</f>
        <v>0</v>
      </c>
      <c r="V13" s="318">
        <f>SUMIFS('Base de dados (Boxplot)'!N:N,'Base de dados (Boxplot)'!E:E,qEg!$V$9,'Base de dados (Boxplot)'!H:H,qEg!A13)</f>
        <v>0</v>
      </c>
    </row>
    <row r="14" spans="1:23" x14ac:dyDescent="0.25">
      <c r="A14" s="105" t="s">
        <v>67</v>
      </c>
      <c r="B14" s="319">
        <f>SUMIFS('Base de dados (Boxplot)'!N:N,'Base de dados (Boxplot)'!E:E,qEg!$B$9,'Base de dados (Boxplot)'!H:H,qEg!A14)</f>
        <v>680</v>
      </c>
      <c r="C14" s="319">
        <f>SUMIFS('Base de dados (Boxplot)'!N:N,'Base de dados (Boxplot)'!E:E,qEg!$C$9,'Base de dados (Boxplot)'!H:H,qEg!A14)</f>
        <v>616.79</v>
      </c>
      <c r="D14" s="319">
        <f>SUMIFS('Base de dados (Boxplot)'!N:N,'Base de dados (Boxplot)'!E:E,qEg!$D$9,'Base de dados (Boxplot)'!H:H,qEg!A14)</f>
        <v>0</v>
      </c>
      <c r="E14" s="319">
        <f>SUMIFS('Base de dados (Boxplot)'!N:N,'Base de dados (Boxplot)'!E:E,qEg!$E$9,'Base de dados (Boxplot)'!H:H,qEg!A14)</f>
        <v>0</v>
      </c>
      <c r="F14" s="319">
        <f>SUMIFS('Base de dados (Boxplot)'!N:N,'Base de dados (Boxplot)'!E:E,qEg!$F$9,'Base de dados (Boxplot)'!H:H,qEg!A14)</f>
        <v>918</v>
      </c>
      <c r="G14" s="319">
        <f>SUMIFS('Base de dados (Boxplot)'!N:N,'Base de dados (Boxplot)'!E:E,qEg!$G$9,'Base de dados (Boxplot)'!H:H,qEg!A14)</f>
        <v>929.1</v>
      </c>
      <c r="H14" s="319">
        <f>SUMIFS('Base de dados (Boxplot)'!N:N,'Base de dados (Boxplot)'!E:E,qEg!$H$9,'Base de dados (Boxplot)'!H:H,qEg!A14)</f>
        <v>0</v>
      </c>
      <c r="I14" s="319">
        <f>SUMIFS('Base de dados (Boxplot)'!N:N,'Base de dados (Boxplot)'!E:E,qEg!$I$9,'Base de dados (Boxplot)'!H:H,qEg!A14)</f>
        <v>906.9</v>
      </c>
      <c r="J14" s="319">
        <f>SUMIFS('Base de dados (Boxplot)'!N:N,'Base de dados (Boxplot)'!E:E,qEg!$J$9,'Base de dados (Boxplot)'!H:H,qEg!A14)</f>
        <v>872.6</v>
      </c>
      <c r="K14" s="319">
        <f>SUMIFS('Base de dados (Boxplot)'!N:N,'Base de dados (Boxplot)'!E:E,qEg!$K$9,'Base de dados (Boxplot)'!H:H,qEg!A14)</f>
        <v>830</v>
      </c>
      <c r="L14" s="319">
        <f>SUMIFS('Base de dados (Boxplot)'!N:N,'Base de dados (Boxplot)'!E:E,qEg!$L$9,'Base de dados (Boxplot)'!H:H,qEg!A14)</f>
        <v>832.3</v>
      </c>
      <c r="M14" s="319">
        <f>SUMIFS('Base de dados (Boxplot)'!N:N,'Base de dados (Boxplot)'!E:E,qEg!$M$9,'Base de dados (Boxplot)'!H:H,qEg!A14)</f>
        <v>974.4</v>
      </c>
      <c r="N14" s="319">
        <f>SUMIFS('Base de dados (Boxplot)'!N:N,'Base de dados (Boxplot)'!E:E,qEg!$N$9,'Base de dados (Boxplot)'!H:H,qEg!A14)</f>
        <v>1025.6199999999999</v>
      </c>
      <c r="O14" s="319">
        <f>SUMIFS('Base de dados (Boxplot)'!N:N,'Base de dados (Boxplot)'!E:E,qEg!$O$9,'Base de dados (Boxplot)'!H:H,qEg!A14)</f>
        <v>1163.82</v>
      </c>
      <c r="P14" s="319">
        <f>SUMIFS('Base de dados (Boxplot)'!N:N,'Base de dados (Boxplot)'!E:E,qEg!$P$9,'Base de dados (Boxplot)'!H:H,qEg!A14)</f>
        <v>1164.04</v>
      </c>
      <c r="Q14" s="319">
        <f>SUMIFS('Base de dados (Boxplot)'!N:N,'Base de dados (Boxplot)'!E:E,qEg!$Q$9,'Base de dados (Boxplot)'!H:H,qEg!A14)</f>
        <v>1223.6199999999999</v>
      </c>
      <c r="R14" s="319">
        <f>SUMIFS('Base de dados (Boxplot)'!N:N,'Base de dados (Boxplot)'!E:E,qEg!$R$9,'Base de dados (Boxplot)'!H:H,qEg!A14)</f>
        <v>1208.8399999999999</v>
      </c>
      <c r="S14" s="319">
        <f>SUMIFS('Base de dados (Boxplot)'!N:N,'Base de dados (Boxplot)'!E:E,qEg!$S$9,'Base de dados (Boxplot)'!H:H,qEg!A14)</f>
        <v>1442</v>
      </c>
      <c r="T14" s="319">
        <f>SUMIFS('Base de dados (Boxplot)'!N:N,'Base de dados (Boxplot)'!E:E,qEg!$T$9,'Base de dados (Boxplot)'!H:H,qEg!A14)</f>
        <v>1208.82</v>
      </c>
      <c r="U14" s="319">
        <f>SUMIFS('Base de dados (Boxplot)'!N:N,'Base de dados (Boxplot)'!E:E,qEg!$U$9,'Base de dados (Boxplot)'!H:H,qEg!A14)</f>
        <v>1249.92</v>
      </c>
      <c r="V14" s="318">
        <f>SUMIFS('Base de dados (Boxplot)'!N:N,'Base de dados (Boxplot)'!E:E,qEg!$V$9,'Base de dados (Boxplot)'!H:H,qEg!A14)</f>
        <v>982</v>
      </c>
    </row>
    <row r="15" spans="1:23" x14ac:dyDescent="0.25">
      <c r="A15" s="105" t="s">
        <v>66</v>
      </c>
      <c r="B15" s="319">
        <f>SUMIFS('Base de dados (Boxplot)'!N:N,'Base de dados (Boxplot)'!E:E,qEg!$B$9,'Base de dados (Boxplot)'!H:H,qEg!A15)</f>
        <v>17493.189999999999</v>
      </c>
      <c r="C15" s="319">
        <f>SUMIFS('Base de dados (Boxplot)'!N:N,'Base de dados (Boxplot)'!E:E,qEg!$C$9,'Base de dados (Boxplot)'!H:H,qEg!A15)</f>
        <v>18259</v>
      </c>
      <c r="D15" s="319">
        <f>SUMIFS('Base de dados (Boxplot)'!N:N,'Base de dados (Boxplot)'!E:E,qEg!$D$9,'Base de dados (Boxplot)'!H:H,qEg!A15)</f>
        <v>20699</v>
      </c>
      <c r="E15" s="319">
        <f>SUMIFS('Base de dados (Boxplot)'!N:N,'Base de dados (Boxplot)'!E:E,qEg!$E$9,'Base de dados (Boxplot)'!H:H,qEg!A15)</f>
        <v>22525.3</v>
      </c>
      <c r="F15" s="319">
        <f>SUMIFS('Base de dados (Boxplot)'!N:N,'Base de dados (Boxplot)'!E:E,qEg!$F$9,'Base de dados (Boxplot)'!H:H,qEg!A15)</f>
        <v>23317.1</v>
      </c>
      <c r="G15" s="319">
        <f>SUMIFS('Base de dados (Boxplot)'!N:N,'Base de dados (Boxplot)'!E:E,qEg!$G$9,'Base de dados (Boxplot)'!H:H,qEg!A15)</f>
        <v>23900.1</v>
      </c>
      <c r="H15" s="319">
        <f>SUMIFS('Base de dados (Boxplot)'!N:N,'Base de dados (Boxplot)'!E:E,qEg!$H$9,'Base de dados (Boxplot)'!H:H,qEg!A15)</f>
        <v>26740.1</v>
      </c>
      <c r="I15" s="319">
        <f>SUMIFS('Base de dados (Boxplot)'!N:N,'Base de dados (Boxplot)'!E:E,qEg!$I$9,'Base de dados (Boxplot)'!H:H,qEg!A15)</f>
        <v>31043.4</v>
      </c>
      <c r="J15" s="319">
        <f>SUMIFS('Base de dados (Boxplot)'!N:N,'Base de dados (Boxplot)'!E:E,qEg!$J$9,'Base de dados (Boxplot)'!H:H,qEg!A15)</f>
        <v>27242.27</v>
      </c>
      <c r="K15" s="319">
        <f>SUMIFS('Base de dados (Boxplot)'!N:N,'Base de dados (Boxplot)'!E:E,qEg!$K$9,'Base de dados (Boxplot)'!H:H,qEg!A15)</f>
        <v>25757.41</v>
      </c>
      <c r="L15" s="319">
        <f>SUMIFS('Base de dados (Boxplot)'!N:N,'Base de dados (Boxplot)'!E:E,qEg!$L$9,'Base de dados (Boxplot)'!H:H,qEg!A15)</f>
        <v>26814.639999999999</v>
      </c>
      <c r="M15" s="319">
        <f>SUMIFS('Base de dados (Boxplot)'!N:N,'Base de dados (Boxplot)'!E:E,qEg!$M$9,'Base de dados (Boxplot)'!H:H,qEg!A15)</f>
        <v>29242.84</v>
      </c>
      <c r="N15" s="319">
        <f>SUMIFS('Base de dados (Boxplot)'!N:N,'Base de dados (Boxplot)'!E:E,qEg!$N$9,'Base de dados (Boxplot)'!H:H,qEg!A15)</f>
        <v>29106.7</v>
      </c>
      <c r="O15" s="319">
        <f>SUMIFS('Base de dados (Boxplot)'!N:N,'Base de dados (Boxplot)'!E:E,qEg!$O$9,'Base de dados (Boxplot)'!H:H,qEg!A15)</f>
        <v>27794.09</v>
      </c>
      <c r="P15" s="319">
        <f>SUMIFS('Base de dados (Boxplot)'!N:N,'Base de dados (Boxplot)'!E:E,qEg!$P$9,'Base de dados (Boxplot)'!H:H,qEg!A15)</f>
        <v>29370</v>
      </c>
      <c r="Q15" s="319">
        <f>SUMIFS('Base de dados (Boxplot)'!N:N,'Base de dados (Boxplot)'!E:E,qEg!$Q$9,'Base de dados (Boxplot)'!H:H,qEg!A15)</f>
        <v>31457.72</v>
      </c>
      <c r="R15" s="319">
        <f>SUMIFS('Base de dados (Boxplot)'!N:N,'Base de dados (Boxplot)'!E:E,qEg!$R$9,'Base de dados (Boxplot)'!H:H,qEg!A15)</f>
        <v>31442.2</v>
      </c>
      <c r="S15" s="319">
        <f>SUMIFS('Base de dados (Boxplot)'!N:N,'Base de dados (Boxplot)'!E:E,qEg!$S$9,'Base de dados (Boxplot)'!H:H,qEg!A15)</f>
        <v>31575.43</v>
      </c>
      <c r="T15" s="319">
        <f>SUMIFS('Base de dados (Boxplot)'!N:N,'Base de dados (Boxplot)'!E:E,qEg!$T$9,'Base de dados (Boxplot)'!H:H,qEg!A15)</f>
        <v>31559.94</v>
      </c>
      <c r="U15" s="319">
        <f>SUMIFS('Base de dados (Boxplot)'!N:N,'Base de dados (Boxplot)'!E:E,qEg!$U$9,'Base de dados (Boxplot)'!H:H,qEg!A15)</f>
        <v>38786.97</v>
      </c>
      <c r="V15" s="318">
        <f>SUMIFS('Base de dados (Boxplot)'!N:N,'Base de dados (Boxplot)'!E:E,qEg!$V$9,'Base de dados (Boxplot)'!H:H,qEg!A15)</f>
        <v>0</v>
      </c>
    </row>
    <row r="16" spans="1:23" x14ac:dyDescent="0.25">
      <c r="A16" s="105" t="s">
        <v>63</v>
      </c>
      <c r="B16" s="319">
        <f>SUMIFS('Base de dados (Boxplot)'!N:N,'Base de dados (Boxplot)'!E:E,qEg!$B$9,'Base de dados (Boxplot)'!H:H,qEg!A16)</f>
        <v>2464.92</v>
      </c>
      <c r="C16" s="319">
        <f>SUMIFS('Base de dados (Boxplot)'!N:N,'Base de dados (Boxplot)'!E:E,qEg!$C$9,'Base de dados (Boxplot)'!H:H,qEg!A16)</f>
        <v>2464.92</v>
      </c>
      <c r="D16" s="319">
        <f>SUMIFS('Base de dados (Boxplot)'!N:N,'Base de dados (Boxplot)'!E:E,qEg!$D$9,'Base de dados (Boxplot)'!H:H,qEg!A16)</f>
        <v>1942.31</v>
      </c>
      <c r="E16" s="319">
        <f>SUMIFS('Base de dados (Boxplot)'!N:N,'Base de dados (Boxplot)'!E:E,qEg!$E$9,'Base de dados (Boxplot)'!H:H,qEg!A16)</f>
        <v>2023.3</v>
      </c>
      <c r="F16" s="319">
        <f>SUMIFS('Base de dados (Boxplot)'!N:N,'Base de dados (Boxplot)'!E:E,qEg!$F$9,'Base de dados (Boxplot)'!H:H,qEg!A16)</f>
        <v>1821.2</v>
      </c>
      <c r="G16" s="319">
        <f>SUMIFS('Base de dados (Boxplot)'!N:N,'Base de dados (Boxplot)'!E:E,qEg!$G$9,'Base de dados (Boxplot)'!H:H,qEg!A16)</f>
        <v>2026.3</v>
      </c>
      <c r="H16" s="319">
        <f>SUMIFS('Base de dados (Boxplot)'!N:N,'Base de dados (Boxplot)'!E:E,qEg!$H$9,'Base de dados (Boxplot)'!H:H,qEg!A16)</f>
        <v>2116.4</v>
      </c>
      <c r="I16" s="319">
        <f>SUMIFS('Base de dados (Boxplot)'!N:N,'Base de dados (Boxplot)'!E:E,qEg!$I$9,'Base de dados (Boxplot)'!H:H,qEg!A16)</f>
        <v>2155.6</v>
      </c>
      <c r="J16" s="319">
        <f>SUMIFS('Base de dados (Boxplot)'!N:N,'Base de dados (Boxplot)'!E:E,qEg!$J$9,'Base de dados (Boxplot)'!H:H,qEg!A16)</f>
        <v>2102.88</v>
      </c>
      <c r="K16" s="319">
        <f>SUMIFS('Base de dados (Boxplot)'!N:N,'Base de dados (Boxplot)'!E:E,qEg!$K$9,'Base de dados (Boxplot)'!H:H,qEg!A16)</f>
        <v>2041.67</v>
      </c>
      <c r="L16" s="319">
        <f>SUMIFS('Base de dados (Boxplot)'!N:N,'Base de dados (Boxplot)'!E:E,qEg!$L$9,'Base de dados (Boxplot)'!H:H,qEg!A16)</f>
        <v>2029.18</v>
      </c>
      <c r="M16" s="319">
        <f>SUMIFS('Base de dados (Boxplot)'!N:N,'Base de dados (Boxplot)'!E:E,qEg!$M$9,'Base de dados (Boxplot)'!H:H,qEg!A16)</f>
        <v>2054.1799999999998</v>
      </c>
      <c r="N16" s="319">
        <f>SUMIFS('Base de dados (Boxplot)'!N:N,'Base de dados (Boxplot)'!E:E,qEg!$N$9,'Base de dados (Boxplot)'!H:H,qEg!A16)</f>
        <v>2130.39</v>
      </c>
      <c r="O16" s="319">
        <f>SUMIFS('Base de dados (Boxplot)'!N:N,'Base de dados (Boxplot)'!E:E,qEg!$O$9,'Base de dados (Boxplot)'!H:H,qEg!A16)</f>
        <v>2434.19</v>
      </c>
      <c r="P16" s="319">
        <f>SUMIFS('Base de dados (Boxplot)'!N:N,'Base de dados (Boxplot)'!E:E,qEg!$P$9,'Base de dados (Boxplot)'!H:H,qEg!A16)</f>
        <v>0</v>
      </c>
      <c r="Q16" s="319">
        <f>SUMIFS('Base de dados (Boxplot)'!N:N,'Base de dados (Boxplot)'!E:E,qEg!$Q$9,'Base de dados (Boxplot)'!H:H,qEg!A16)</f>
        <v>0</v>
      </c>
      <c r="R16" s="319">
        <f>SUMIFS('Base de dados (Boxplot)'!N:N,'Base de dados (Boxplot)'!E:E,qEg!$R$9,'Base de dados (Boxplot)'!H:H,qEg!A16)</f>
        <v>2181.91</v>
      </c>
      <c r="S16" s="319">
        <f>SUMIFS('Base de dados (Boxplot)'!N:N,'Base de dados (Boxplot)'!E:E,qEg!$S$9,'Base de dados (Boxplot)'!H:H,qEg!A16)</f>
        <v>2276.91</v>
      </c>
      <c r="T16" s="319">
        <f>SUMIFS('Base de dados (Boxplot)'!N:N,'Base de dados (Boxplot)'!E:E,qEg!$T$9,'Base de dados (Boxplot)'!H:H,qEg!A16)</f>
        <v>2668.18</v>
      </c>
      <c r="U16" s="319">
        <f>SUMIFS('Base de dados (Boxplot)'!N:N,'Base de dados (Boxplot)'!E:E,qEg!$U$9,'Base de dados (Boxplot)'!H:H,qEg!A16)</f>
        <v>0</v>
      </c>
      <c r="V16" s="318">
        <f>SUMIFS('Base de dados (Boxplot)'!N:N,'Base de dados (Boxplot)'!E:E,qEg!$V$9,'Base de dados (Boxplot)'!H:H,qEg!A16)</f>
        <v>0</v>
      </c>
    </row>
    <row r="17" spans="1:22" x14ac:dyDescent="0.25">
      <c r="A17" s="105" t="s">
        <v>40</v>
      </c>
      <c r="B17" s="319">
        <f>SUMIFS('Base de dados (Boxplot)'!N:N,'Base de dados (Boxplot)'!E:E,qEg!$B$9,'Base de dados (Boxplot)'!H:H,qEg!A17)</f>
        <v>129199</v>
      </c>
      <c r="C17" s="319">
        <f>SUMIFS('Base de dados (Boxplot)'!N:N,'Base de dados (Boxplot)'!E:E,qEg!$C$9,'Base de dados (Boxplot)'!H:H,qEg!A17)</f>
        <v>128050</v>
      </c>
      <c r="D17" s="319">
        <f>SUMIFS('Base de dados (Boxplot)'!N:N,'Base de dados (Boxplot)'!E:E,qEg!$D$9,'Base de dados (Boxplot)'!H:H,qEg!A17)</f>
        <v>124897</v>
      </c>
      <c r="E17" s="319">
        <f>SUMIFS('Base de dados (Boxplot)'!N:N,'Base de dados (Boxplot)'!E:E,qEg!$E$9,'Base de dados (Boxplot)'!H:H,qEg!A17)</f>
        <v>127910</v>
      </c>
      <c r="F17" s="319">
        <f>SUMIFS('Base de dados (Boxplot)'!N:N,'Base de dados (Boxplot)'!E:E,qEg!$F$9,'Base de dados (Boxplot)'!H:H,qEg!A17)</f>
        <v>127417</v>
      </c>
      <c r="G17" s="319">
        <f>SUMIFS('Base de dados (Boxplot)'!N:N,'Base de dados (Boxplot)'!E:E,qEg!$G$9,'Base de dados (Boxplot)'!H:H,qEg!A17)</f>
        <v>128544.9</v>
      </c>
      <c r="H17" s="319">
        <f>SUMIFS('Base de dados (Boxplot)'!N:N,'Base de dados (Boxplot)'!E:E,qEg!$H$9,'Base de dados (Boxplot)'!H:H,qEg!A17)</f>
        <v>130349.6</v>
      </c>
      <c r="I17" s="319">
        <f>SUMIFS('Base de dados (Boxplot)'!N:N,'Base de dados (Boxplot)'!E:E,qEg!$I$9,'Base de dados (Boxplot)'!H:H,qEg!A17)</f>
        <v>132479.1</v>
      </c>
      <c r="J17" s="319">
        <f>SUMIFS('Base de dados (Boxplot)'!N:N,'Base de dados (Boxplot)'!E:E,qEg!$J$9,'Base de dados (Boxplot)'!H:H,qEg!A17)</f>
        <v>134467</v>
      </c>
      <c r="K17" s="319">
        <f>SUMIFS('Base de dados (Boxplot)'!N:N,'Base de dados (Boxplot)'!E:E,qEg!$K$9,'Base de dados (Boxplot)'!H:H,qEg!A17)</f>
        <v>136525.57999999999</v>
      </c>
      <c r="L17" s="319">
        <f>SUMIFS('Base de dados (Boxplot)'!N:N,'Base de dados (Boxplot)'!E:E,qEg!$L$9,'Base de dados (Boxplot)'!H:H,qEg!A17)</f>
        <v>139487.03</v>
      </c>
      <c r="M17" s="319">
        <f>SUMIFS('Base de dados (Boxplot)'!N:N,'Base de dados (Boxplot)'!E:E,qEg!$M$9,'Base de dados (Boxplot)'!H:H,qEg!A17)</f>
        <v>146575</v>
      </c>
      <c r="N17" s="319">
        <f>SUMIFS('Base de dados (Boxplot)'!N:N,'Base de dados (Boxplot)'!E:E,qEg!$N$9,'Base de dados (Boxplot)'!H:H,qEg!A17)</f>
        <v>149431.19</v>
      </c>
      <c r="O17" s="319">
        <f>SUMIFS('Base de dados (Boxplot)'!N:N,'Base de dados (Boxplot)'!E:E,qEg!$O$9,'Base de dados (Boxplot)'!H:H,qEg!A17)</f>
        <v>154093.17000000001</v>
      </c>
      <c r="P17" s="319">
        <f>SUMIFS('Base de dados (Boxplot)'!N:N,'Base de dados (Boxplot)'!E:E,qEg!$P$9,'Base de dados (Boxplot)'!H:H,qEg!A17)</f>
        <v>157154</v>
      </c>
      <c r="Q17" s="319">
        <f>SUMIFS('Base de dados (Boxplot)'!N:N,'Base de dados (Boxplot)'!E:E,qEg!$Q$9,'Base de dados (Boxplot)'!H:H,qEg!A17)</f>
        <v>156551</v>
      </c>
      <c r="R17" s="319">
        <f>SUMIFS('Base de dados (Boxplot)'!N:N,'Base de dados (Boxplot)'!E:E,qEg!$R$9,'Base de dados (Boxplot)'!H:H,qEg!A17)</f>
        <v>155090</v>
      </c>
      <c r="S17" s="319">
        <f>SUMIFS('Base de dados (Boxplot)'!N:N,'Base de dados (Boxplot)'!E:E,qEg!$S$9,'Base de dados (Boxplot)'!H:H,qEg!A17)</f>
        <v>157298</v>
      </c>
      <c r="T17" s="319">
        <f>SUMIFS('Base de dados (Boxplot)'!N:N,'Base de dados (Boxplot)'!E:E,qEg!$T$9,'Base de dados (Boxplot)'!H:H,qEg!A17)</f>
        <v>145732</v>
      </c>
      <c r="U17" s="319">
        <f>SUMIFS('Base de dados (Boxplot)'!N:N,'Base de dados (Boxplot)'!E:E,qEg!$U$9,'Base de dados (Boxplot)'!H:H,qEg!A17)</f>
        <v>148454</v>
      </c>
      <c r="V17" s="318">
        <f>SUMIFS('Base de dados (Boxplot)'!N:N,'Base de dados (Boxplot)'!E:E,qEg!$V$9,'Base de dados (Boxplot)'!H:H,qEg!A17)</f>
        <v>156800</v>
      </c>
    </row>
    <row r="18" spans="1:22" x14ac:dyDescent="0.25">
      <c r="A18" s="105" t="s">
        <v>62</v>
      </c>
      <c r="B18" s="319">
        <f>SUMIFS('Base de dados (Boxplot)'!N:N,'Base de dados (Boxplot)'!E:E,qEg!$B$9,'Base de dados (Boxplot)'!H:H,qEg!A18)</f>
        <v>65248</v>
      </c>
      <c r="C18" s="319">
        <f>SUMIFS('Base de dados (Boxplot)'!N:N,'Base de dados (Boxplot)'!E:E,qEg!$C$9,'Base de dados (Boxplot)'!H:H,qEg!A18)</f>
        <v>67913</v>
      </c>
      <c r="D18" s="319">
        <f>SUMIFS('Base de dados (Boxplot)'!N:N,'Base de dados (Boxplot)'!E:E,qEg!$D$9,'Base de dados (Boxplot)'!H:H,qEg!A18)</f>
        <v>72145</v>
      </c>
      <c r="E18" s="319">
        <f>SUMIFS('Base de dados (Boxplot)'!N:N,'Base de dados (Boxplot)'!E:E,qEg!$E$9,'Base de dados (Boxplot)'!H:H,qEg!A18)</f>
        <v>76494</v>
      </c>
      <c r="F18" s="319">
        <f>SUMIFS('Base de dados (Boxplot)'!N:N,'Base de dados (Boxplot)'!E:E,qEg!$F$9,'Base de dados (Boxplot)'!H:H,qEg!A18)</f>
        <v>79337</v>
      </c>
      <c r="G18" s="319">
        <f>SUMIFS('Base de dados (Boxplot)'!N:N,'Base de dados (Boxplot)'!E:E,qEg!$G$9,'Base de dados (Boxplot)'!H:H,qEg!A18)</f>
        <v>76870</v>
      </c>
      <c r="H18" s="319">
        <f>SUMIFS('Base de dados (Boxplot)'!N:N,'Base de dados (Boxplot)'!E:E,qEg!$H$9,'Base de dados (Boxplot)'!H:H,qEg!A18)</f>
        <v>70374</v>
      </c>
      <c r="I18" s="319">
        <f>SUMIFS('Base de dados (Boxplot)'!N:N,'Base de dados (Boxplot)'!E:E,qEg!$I$9,'Base de dados (Boxplot)'!H:H,qEg!A18)</f>
        <v>78350</v>
      </c>
      <c r="J18" s="319">
        <f>SUMIFS('Base de dados (Boxplot)'!N:N,'Base de dados (Boxplot)'!E:E,qEg!$J$9,'Base de dados (Boxplot)'!H:H,qEg!A18)</f>
        <v>83400</v>
      </c>
      <c r="K18" s="319">
        <f>SUMIFS('Base de dados (Boxplot)'!N:N,'Base de dados (Boxplot)'!E:E,qEg!$K$9,'Base de dados (Boxplot)'!H:H,qEg!A18)</f>
        <v>87359</v>
      </c>
      <c r="L18" s="319">
        <f>SUMIFS('Base de dados (Boxplot)'!N:N,'Base de dados (Boxplot)'!E:E,qEg!$L$9,'Base de dados (Boxplot)'!H:H,qEg!A18)</f>
        <v>91484</v>
      </c>
      <c r="M18" s="319">
        <f>SUMIFS('Base de dados (Boxplot)'!N:N,'Base de dados (Boxplot)'!E:E,qEg!$M$9,'Base de dados (Boxplot)'!H:H,qEg!A18)</f>
        <v>98083</v>
      </c>
      <c r="N18" s="319">
        <f>SUMIFS('Base de dados (Boxplot)'!N:N,'Base de dados (Boxplot)'!E:E,qEg!$N$9,'Base de dados (Boxplot)'!H:H,qEg!A18)</f>
        <v>74129</v>
      </c>
      <c r="O18" s="319">
        <f>SUMIFS('Base de dados (Boxplot)'!N:N,'Base de dados (Boxplot)'!E:E,qEg!$O$9,'Base de dados (Boxplot)'!H:H,qEg!A18)</f>
        <v>84958.8</v>
      </c>
      <c r="P18" s="319">
        <f>SUMIFS('Base de dados (Boxplot)'!N:N,'Base de dados (Boxplot)'!E:E,qEg!$P$9,'Base de dados (Boxplot)'!H:H,qEg!A18)</f>
        <v>100427</v>
      </c>
      <c r="Q18" s="319">
        <f>SUMIFS('Base de dados (Boxplot)'!N:N,'Base de dados (Boxplot)'!E:E,qEg!$Q$9,'Base de dados (Boxplot)'!H:H,qEg!A18)</f>
        <v>93189.07</v>
      </c>
      <c r="R18" s="319">
        <f>SUMIFS('Base de dados (Boxplot)'!N:N,'Base de dados (Boxplot)'!E:E,qEg!$R$9,'Base de dados (Boxplot)'!H:H,qEg!A18)</f>
        <v>93921.67</v>
      </c>
      <c r="S18" s="319">
        <f>SUMIFS('Base de dados (Boxplot)'!N:N,'Base de dados (Boxplot)'!E:E,qEg!$S$9,'Base de dados (Boxplot)'!H:H,qEg!A18)</f>
        <v>94927.13</v>
      </c>
      <c r="T18" s="319">
        <f>SUMIFS('Base de dados (Boxplot)'!N:N,'Base de dados (Boxplot)'!E:E,qEg!$T$9,'Base de dados (Boxplot)'!H:H,qEg!A18)</f>
        <v>96658.84</v>
      </c>
      <c r="U18" s="319">
        <f>SUMIFS('Base de dados (Boxplot)'!N:N,'Base de dados (Boxplot)'!E:E,qEg!$U$9,'Base de dados (Boxplot)'!H:H,qEg!A18)</f>
        <v>103224.45</v>
      </c>
      <c r="V18" s="318">
        <f>SUMIFS('Base de dados (Boxplot)'!N:N,'Base de dados (Boxplot)'!E:E,qEg!$V$9,'Base de dados (Boxplot)'!H:H,qEg!A18)</f>
        <v>100528.37</v>
      </c>
    </row>
    <row r="19" spans="1:22" x14ac:dyDescent="0.25">
      <c r="A19" s="105" t="s">
        <v>45</v>
      </c>
      <c r="B19" s="319">
        <f>SUMIFS('Base de dados (Boxplot)'!N:N,'Base de dados (Boxplot)'!E:E,qEg!$B$9,'Base de dados (Boxplot)'!H:H,qEg!A19)</f>
        <v>27671</v>
      </c>
      <c r="C19" s="319">
        <f>SUMIFS('Base de dados (Boxplot)'!N:N,'Base de dados (Boxplot)'!E:E,qEg!$C$9,'Base de dados (Boxplot)'!H:H,qEg!A19)</f>
        <v>29124</v>
      </c>
      <c r="D19" s="319">
        <f>SUMIFS('Base de dados (Boxplot)'!N:N,'Base de dados (Boxplot)'!E:E,qEg!$D$9,'Base de dados (Boxplot)'!H:H,qEg!A19)</f>
        <v>30048</v>
      </c>
      <c r="E19" s="319">
        <f>SUMIFS('Base de dados (Boxplot)'!N:N,'Base de dados (Boxplot)'!E:E,qEg!$E$9,'Base de dados (Boxplot)'!H:H,qEg!A19)</f>
        <v>32355</v>
      </c>
      <c r="F19" s="319">
        <f>SUMIFS('Base de dados (Boxplot)'!N:N,'Base de dados (Boxplot)'!E:E,qEg!$F$9,'Base de dados (Boxplot)'!H:H,qEg!A19)</f>
        <v>35448</v>
      </c>
      <c r="G19" s="319">
        <f>SUMIFS('Base de dados (Boxplot)'!N:N,'Base de dados (Boxplot)'!E:E,qEg!$G$9,'Base de dados (Boxplot)'!H:H,qEg!A19)</f>
        <v>36054</v>
      </c>
      <c r="H19" s="319">
        <f>SUMIFS('Base de dados (Boxplot)'!N:N,'Base de dados (Boxplot)'!E:E,qEg!$H$9,'Base de dados (Boxplot)'!H:H,qEg!A19)</f>
        <v>36206.9</v>
      </c>
      <c r="I19" s="319">
        <f>SUMIFS('Base de dados (Boxplot)'!N:N,'Base de dados (Boxplot)'!E:E,qEg!$I$9,'Base de dados (Boxplot)'!H:H,qEg!A19)</f>
        <v>37960.800000000003</v>
      </c>
      <c r="J19" s="319">
        <f>SUMIFS('Base de dados (Boxplot)'!N:N,'Base de dados (Boxplot)'!E:E,qEg!$J$9,'Base de dados (Boxplot)'!H:H,qEg!A19)</f>
        <v>37962</v>
      </c>
      <c r="K19" s="319">
        <f>SUMIFS('Base de dados (Boxplot)'!N:N,'Base de dados (Boxplot)'!E:E,qEg!$K$9,'Base de dados (Boxplot)'!H:H,qEg!A19)</f>
        <v>39123.410000000003</v>
      </c>
      <c r="L19" s="319">
        <f>SUMIFS('Base de dados (Boxplot)'!N:N,'Base de dados (Boxplot)'!E:E,qEg!$L$9,'Base de dados (Boxplot)'!H:H,qEg!A19)</f>
        <v>40107.1</v>
      </c>
      <c r="M19" s="319">
        <f>SUMIFS('Base de dados (Boxplot)'!N:N,'Base de dados (Boxplot)'!E:E,qEg!$M$9,'Base de dados (Boxplot)'!H:H,qEg!A19)</f>
        <v>43152.4</v>
      </c>
      <c r="N19" s="319">
        <f>SUMIFS('Base de dados (Boxplot)'!N:N,'Base de dados (Boxplot)'!E:E,qEg!$N$9,'Base de dados (Boxplot)'!H:H,qEg!A19)</f>
        <v>45405.02</v>
      </c>
      <c r="O19" s="319">
        <f>SUMIFS('Base de dados (Boxplot)'!N:N,'Base de dados (Boxplot)'!E:E,qEg!$O$9,'Base de dados (Boxplot)'!H:H,qEg!A19)</f>
        <v>47875.53</v>
      </c>
      <c r="P19" s="319">
        <f>SUMIFS('Base de dados (Boxplot)'!N:N,'Base de dados (Boxplot)'!E:E,qEg!$P$9,'Base de dados (Boxplot)'!H:H,qEg!A19)</f>
        <v>49825.01</v>
      </c>
      <c r="Q19" s="319">
        <f>SUMIFS('Base de dados (Boxplot)'!N:N,'Base de dados (Boxplot)'!E:E,qEg!$Q$9,'Base de dados (Boxplot)'!H:H,qEg!A19)</f>
        <v>52710.84</v>
      </c>
      <c r="R19" s="319">
        <f>SUMIFS('Base de dados (Boxplot)'!N:N,'Base de dados (Boxplot)'!E:E,qEg!$R$9,'Base de dados (Boxplot)'!H:H,qEg!A19)</f>
        <v>52025.24</v>
      </c>
      <c r="S19" s="319">
        <f>SUMIFS('Base de dados (Boxplot)'!N:N,'Base de dados (Boxplot)'!E:E,qEg!$S$9,'Base de dados (Boxplot)'!H:H,qEg!A19)</f>
        <v>55084.2</v>
      </c>
      <c r="T19" s="319">
        <f>SUMIFS('Base de dados (Boxplot)'!N:N,'Base de dados (Boxplot)'!E:E,qEg!$T$9,'Base de dados (Boxplot)'!H:H,qEg!A19)</f>
        <v>56548.09</v>
      </c>
      <c r="U19" s="319">
        <f>SUMIFS('Base de dados (Boxplot)'!N:N,'Base de dados (Boxplot)'!E:E,qEg!$U$9,'Base de dados (Boxplot)'!H:H,qEg!A19)</f>
        <v>56455.3</v>
      </c>
      <c r="V19" s="318">
        <f>SUMIFS('Base de dados (Boxplot)'!N:N,'Base de dados (Boxplot)'!E:E,qEg!$V$9,'Base de dados (Boxplot)'!H:H,qEg!A19)</f>
        <v>60957.279999999999</v>
      </c>
    </row>
    <row r="20" spans="1:22" x14ac:dyDescent="0.25">
      <c r="A20" s="105" t="s">
        <v>52</v>
      </c>
      <c r="B20" s="319">
        <f>SUMIFS('Base de dados (Boxplot)'!N:N,'Base de dados (Boxplot)'!E:E,qEg!$B$9,'Base de dados (Boxplot)'!H:H,qEg!A20)</f>
        <v>10965</v>
      </c>
      <c r="C20" s="319">
        <f>SUMIFS('Base de dados (Boxplot)'!N:N,'Base de dados (Boxplot)'!E:E,qEg!$C$9,'Base de dados (Boxplot)'!H:H,qEg!A20)</f>
        <v>10897</v>
      </c>
      <c r="D20" s="319">
        <f>SUMIFS('Base de dados (Boxplot)'!N:N,'Base de dados (Boxplot)'!E:E,qEg!$D$9,'Base de dados (Boxplot)'!H:H,qEg!A20)</f>
        <v>10387</v>
      </c>
      <c r="E20" s="319">
        <f>SUMIFS('Base de dados (Boxplot)'!N:N,'Base de dados (Boxplot)'!E:E,qEg!$E$9,'Base de dados (Boxplot)'!H:H,qEg!A20)</f>
        <v>10502</v>
      </c>
      <c r="F20" s="319">
        <f>SUMIFS('Base de dados (Boxplot)'!N:N,'Base de dados (Boxplot)'!E:E,qEg!$F$9,'Base de dados (Boxplot)'!H:H,qEg!A20)</f>
        <v>10202</v>
      </c>
      <c r="G20" s="319">
        <f>SUMIFS('Base de dados (Boxplot)'!N:N,'Base de dados (Boxplot)'!E:E,qEg!$G$9,'Base de dados (Boxplot)'!H:H,qEg!A20)</f>
        <v>10348</v>
      </c>
      <c r="H20" s="319">
        <f>SUMIFS('Base de dados (Boxplot)'!N:N,'Base de dados (Boxplot)'!E:E,qEg!$H$9,'Base de dados (Boxplot)'!H:H,qEg!A20)</f>
        <v>10612.5</v>
      </c>
      <c r="I20" s="319">
        <f>SUMIFS('Base de dados (Boxplot)'!N:N,'Base de dados (Boxplot)'!E:E,qEg!$I$9,'Base de dados (Boxplot)'!H:H,qEg!A20)</f>
        <v>10768</v>
      </c>
      <c r="J20" s="319">
        <f>SUMIFS('Base de dados (Boxplot)'!N:N,'Base de dados (Boxplot)'!E:E,qEg!$J$9,'Base de dados (Boxplot)'!H:H,qEg!A20)</f>
        <v>10536.9</v>
      </c>
      <c r="K20" s="319">
        <f>SUMIFS('Base de dados (Boxplot)'!N:N,'Base de dados (Boxplot)'!E:E,qEg!$K$9,'Base de dados (Boxplot)'!H:H,qEg!A20)</f>
        <v>11543.3</v>
      </c>
      <c r="L20" s="319">
        <f>SUMIFS('Base de dados (Boxplot)'!N:N,'Base de dados (Boxplot)'!E:E,qEg!$L$9,'Base de dados (Boxplot)'!H:H,qEg!A20)</f>
        <v>11217.98</v>
      </c>
      <c r="M20" s="319">
        <f>SUMIFS('Base de dados (Boxplot)'!N:N,'Base de dados (Boxplot)'!E:E,qEg!$M$9,'Base de dados (Boxplot)'!H:H,qEg!A20)</f>
        <v>12042.91</v>
      </c>
      <c r="N20" s="319">
        <f>SUMIFS('Base de dados (Boxplot)'!N:N,'Base de dados (Boxplot)'!E:E,qEg!$N$9,'Base de dados (Boxplot)'!H:H,qEg!A20)</f>
        <v>12779.33</v>
      </c>
      <c r="O20" s="319">
        <f>SUMIFS('Base de dados (Boxplot)'!N:N,'Base de dados (Boxplot)'!E:E,qEg!$O$9,'Base de dados (Boxplot)'!H:H,qEg!A20)</f>
        <v>13154.9</v>
      </c>
      <c r="P20" s="319">
        <f>SUMIFS('Base de dados (Boxplot)'!N:N,'Base de dados (Boxplot)'!E:E,qEg!$P$9,'Base de dados (Boxplot)'!H:H,qEg!A20)</f>
        <v>12419.56</v>
      </c>
      <c r="Q20" s="319">
        <f>SUMIFS('Base de dados (Boxplot)'!N:N,'Base de dados (Boxplot)'!E:E,qEg!$Q$9,'Base de dados (Boxplot)'!H:H,qEg!A20)</f>
        <v>13096.06</v>
      </c>
      <c r="R20" s="319">
        <f>SUMIFS('Base de dados (Boxplot)'!N:N,'Base de dados (Boxplot)'!E:E,qEg!$R$9,'Base de dados (Boxplot)'!H:H,qEg!A20)</f>
        <v>13461.92</v>
      </c>
      <c r="S20" s="319">
        <f>SUMIFS('Base de dados (Boxplot)'!N:N,'Base de dados (Boxplot)'!E:E,qEg!$S$9,'Base de dados (Boxplot)'!H:H,qEg!A20)</f>
        <v>14182.01</v>
      </c>
      <c r="T20" s="319">
        <f>SUMIFS('Base de dados (Boxplot)'!N:N,'Base de dados (Boxplot)'!E:E,qEg!$T$9,'Base de dados (Boxplot)'!H:H,qEg!A20)</f>
        <v>11686.84</v>
      </c>
      <c r="U20" s="319">
        <f>SUMIFS('Base de dados (Boxplot)'!N:N,'Base de dados (Boxplot)'!E:E,qEg!$U$9,'Base de dados (Boxplot)'!H:H,qEg!A20)</f>
        <v>0</v>
      </c>
      <c r="V20" s="318">
        <f>SUMIFS('Base de dados (Boxplot)'!N:N,'Base de dados (Boxplot)'!E:E,qEg!$V$9,'Base de dados (Boxplot)'!H:H,qEg!A20)</f>
        <v>0</v>
      </c>
    </row>
    <row r="21" spans="1:22" x14ac:dyDescent="0.25">
      <c r="A21" s="105" t="s">
        <v>54</v>
      </c>
      <c r="B21" s="319">
        <f>SUMIFS('Base de dados (Boxplot)'!N:N,'Base de dados (Boxplot)'!E:E,qEg!$B$9,'Base de dados (Boxplot)'!H:H,qEg!A21)</f>
        <v>23546.9</v>
      </c>
      <c r="C21" s="319">
        <f>SUMIFS('Base de dados (Boxplot)'!N:N,'Base de dados (Boxplot)'!E:E,qEg!$C$9,'Base de dados (Boxplot)'!H:H,qEg!A21)</f>
        <v>23466.19</v>
      </c>
      <c r="D21" s="319">
        <f>SUMIFS('Base de dados (Boxplot)'!N:N,'Base de dados (Boxplot)'!E:E,qEg!$D$9,'Base de dados (Boxplot)'!H:H,qEg!A21)</f>
        <v>23929.19</v>
      </c>
      <c r="E21" s="319">
        <f>SUMIFS('Base de dados (Boxplot)'!N:N,'Base de dados (Boxplot)'!E:E,qEg!$E$9,'Base de dados (Boxplot)'!H:H,qEg!A21)</f>
        <v>25906.3</v>
      </c>
      <c r="F21" s="319">
        <f>SUMIFS('Base de dados (Boxplot)'!N:N,'Base de dados (Boxplot)'!E:E,qEg!$F$9,'Base de dados (Boxplot)'!H:H,qEg!A21)</f>
        <v>26459.5</v>
      </c>
      <c r="G21" s="319">
        <f>SUMIFS('Base de dados (Boxplot)'!N:N,'Base de dados (Boxplot)'!E:E,qEg!$G$9,'Base de dados (Boxplot)'!H:H,qEg!A21)</f>
        <v>26420.6</v>
      </c>
      <c r="H21" s="319">
        <f>SUMIFS('Base de dados (Boxplot)'!N:N,'Base de dados (Boxplot)'!E:E,qEg!$H$9,'Base de dados (Boxplot)'!H:H,qEg!A21)</f>
        <v>23117.5</v>
      </c>
      <c r="I21" s="319">
        <f>SUMIFS('Base de dados (Boxplot)'!N:N,'Base de dados (Boxplot)'!E:E,qEg!$I$9,'Base de dados (Boxplot)'!H:H,qEg!A21)</f>
        <v>18987</v>
      </c>
      <c r="J21" s="319">
        <f>SUMIFS('Base de dados (Boxplot)'!N:N,'Base de dados (Boxplot)'!E:E,qEg!$J$9,'Base de dados (Boxplot)'!H:H,qEg!A21)</f>
        <v>20399.5</v>
      </c>
      <c r="K21" s="319">
        <f>SUMIFS('Base de dados (Boxplot)'!N:N,'Base de dados (Boxplot)'!E:E,qEg!$K$9,'Base de dados (Boxplot)'!H:H,qEg!A21)</f>
        <v>21241.78</v>
      </c>
      <c r="L21" s="319">
        <f>SUMIFS('Base de dados (Boxplot)'!N:N,'Base de dados (Boxplot)'!E:E,qEg!$L$9,'Base de dados (Boxplot)'!H:H,qEg!A21)</f>
        <v>22269.3</v>
      </c>
      <c r="M21" s="319">
        <f>SUMIFS('Base de dados (Boxplot)'!N:N,'Base de dados (Boxplot)'!E:E,qEg!$M$9,'Base de dados (Boxplot)'!H:H,qEg!A21)</f>
        <v>22737.23</v>
      </c>
      <c r="N21" s="319">
        <f>SUMIFS('Base de dados (Boxplot)'!N:N,'Base de dados (Boxplot)'!E:E,qEg!$N$9,'Base de dados (Boxplot)'!H:H,qEg!A21)</f>
        <v>27494.97</v>
      </c>
      <c r="O21" s="319">
        <f>SUMIFS('Base de dados (Boxplot)'!N:N,'Base de dados (Boxplot)'!E:E,qEg!$O$9,'Base de dados (Boxplot)'!H:H,qEg!A21)</f>
        <v>29225.96</v>
      </c>
      <c r="P21" s="319">
        <f>SUMIFS('Base de dados (Boxplot)'!N:N,'Base de dados (Boxplot)'!E:E,qEg!$P$9,'Base de dados (Boxplot)'!H:H,qEg!A21)</f>
        <v>30588.94</v>
      </c>
      <c r="Q21" s="319">
        <f>SUMIFS('Base de dados (Boxplot)'!N:N,'Base de dados (Boxplot)'!E:E,qEg!$Q$9,'Base de dados (Boxplot)'!H:H,qEg!A21)</f>
        <v>32365.26</v>
      </c>
      <c r="R21" s="319">
        <f>SUMIFS('Base de dados (Boxplot)'!N:N,'Base de dados (Boxplot)'!E:E,qEg!$R$9,'Base de dados (Boxplot)'!H:H,qEg!A21)</f>
        <v>33095.26</v>
      </c>
      <c r="S21" s="319">
        <f>SUMIFS('Base de dados (Boxplot)'!N:N,'Base de dados (Boxplot)'!E:E,qEg!$S$9,'Base de dados (Boxplot)'!H:H,qEg!A21)</f>
        <v>39581.19</v>
      </c>
      <c r="T21" s="319">
        <f>SUMIFS('Base de dados (Boxplot)'!N:N,'Base de dados (Boxplot)'!E:E,qEg!$T$9,'Base de dados (Boxplot)'!H:H,qEg!A21)</f>
        <v>37904.97</v>
      </c>
      <c r="U21" s="319">
        <f>SUMIFS('Base de dados (Boxplot)'!N:N,'Base de dados (Boxplot)'!E:E,qEg!$U$9,'Base de dados (Boxplot)'!H:H,qEg!A21)</f>
        <v>39606.28</v>
      </c>
      <c r="V21" s="318">
        <f>SUMIFS('Base de dados (Boxplot)'!N:N,'Base de dados (Boxplot)'!E:E,qEg!$V$9,'Base de dados (Boxplot)'!H:H,qEg!A21)</f>
        <v>36220.879999999997</v>
      </c>
    </row>
    <row r="22" spans="1:22" x14ac:dyDescent="0.25">
      <c r="A22" s="105" t="s">
        <v>35</v>
      </c>
      <c r="B22" s="319">
        <f>SUMIFS('Base de dados (Boxplot)'!N:N,'Base de dados (Boxplot)'!E:E,qEg!$B$9,'Base de dados (Boxplot)'!H:H,qEg!A22)</f>
        <v>0</v>
      </c>
      <c r="C22" s="319">
        <f>SUMIFS('Base de dados (Boxplot)'!N:N,'Base de dados (Boxplot)'!E:E,qEg!$C$9,'Base de dados (Boxplot)'!H:H,qEg!A22)</f>
        <v>438598.84</v>
      </c>
      <c r="D22" s="319">
        <f>SUMIFS('Base de dados (Boxplot)'!N:N,'Base de dados (Boxplot)'!E:E,qEg!$D$9,'Base de dados (Boxplot)'!H:H,qEg!A22)</f>
        <v>421901.5</v>
      </c>
      <c r="E22" s="319">
        <f>SUMIFS('Base de dados (Boxplot)'!N:N,'Base de dados (Boxplot)'!E:E,qEg!$E$9,'Base de dados (Boxplot)'!H:H,qEg!A22)</f>
        <v>408949</v>
      </c>
      <c r="F22" s="319">
        <f>SUMIFS('Base de dados (Boxplot)'!N:N,'Base de dados (Boxplot)'!E:E,qEg!$F$9,'Base de dados (Boxplot)'!H:H,qEg!A22)</f>
        <v>404681</v>
      </c>
      <c r="G22" s="319">
        <f>SUMIFS('Base de dados (Boxplot)'!N:N,'Base de dados (Boxplot)'!E:E,qEg!$G$9,'Base de dados (Boxplot)'!H:H,qEg!A22)</f>
        <v>372416</v>
      </c>
      <c r="H22" s="319">
        <f>SUMIFS('Base de dados (Boxplot)'!N:N,'Base de dados (Boxplot)'!E:E,qEg!$H$9,'Base de dados (Boxplot)'!H:H,qEg!A22)</f>
        <v>350410</v>
      </c>
      <c r="I22" s="319">
        <f>SUMIFS('Base de dados (Boxplot)'!N:N,'Base de dados (Boxplot)'!E:E,qEg!$I$9,'Base de dados (Boxplot)'!H:H,qEg!A22)</f>
        <v>373775</v>
      </c>
      <c r="J22" s="319">
        <f>SUMIFS('Base de dados (Boxplot)'!N:N,'Base de dados (Boxplot)'!E:E,qEg!$J$9,'Base de dados (Boxplot)'!H:H,qEg!A22)</f>
        <v>358449</v>
      </c>
      <c r="K22" s="319">
        <f>SUMIFS('Base de dados (Boxplot)'!N:N,'Base de dados (Boxplot)'!E:E,qEg!$K$9,'Base de dados (Boxplot)'!H:H,qEg!A22)</f>
        <v>381429</v>
      </c>
      <c r="L22" s="319">
        <f>SUMIFS('Base de dados (Boxplot)'!N:N,'Base de dados (Boxplot)'!E:E,qEg!$L$9,'Base de dados (Boxplot)'!H:H,qEg!A22)</f>
        <v>343140</v>
      </c>
      <c r="M22" s="319">
        <f>SUMIFS('Base de dados (Boxplot)'!N:N,'Base de dados (Boxplot)'!E:E,qEg!$M$9,'Base de dados (Boxplot)'!H:H,qEg!A22)</f>
        <v>352681</v>
      </c>
      <c r="N22" s="319">
        <f>SUMIFS('Base de dados (Boxplot)'!N:N,'Base de dados (Boxplot)'!E:E,qEg!$N$9,'Base de dados (Boxplot)'!H:H,qEg!A22)</f>
        <v>352736</v>
      </c>
      <c r="O22" s="319">
        <f>SUMIFS('Base de dados (Boxplot)'!N:N,'Base de dados (Boxplot)'!E:E,qEg!$O$9,'Base de dados (Boxplot)'!H:H,qEg!A22)</f>
        <v>347247</v>
      </c>
      <c r="P22" s="319">
        <f>SUMIFS('Base de dados (Boxplot)'!N:N,'Base de dados (Boxplot)'!E:E,qEg!$P$9,'Base de dados (Boxplot)'!H:H,qEg!A22)</f>
        <v>369930</v>
      </c>
      <c r="Q22" s="319">
        <f>SUMIFS('Base de dados (Boxplot)'!N:N,'Base de dados (Boxplot)'!E:E,qEg!$Q$9,'Base de dados (Boxplot)'!H:H,qEg!A22)</f>
        <v>350902</v>
      </c>
      <c r="R22" s="319">
        <f>SUMIFS('Base de dados (Boxplot)'!N:N,'Base de dados (Boxplot)'!E:E,qEg!$R$9,'Base de dados (Boxplot)'!H:H,qEg!A22)</f>
        <v>328710</v>
      </c>
      <c r="S22" s="319">
        <f>SUMIFS('Base de dados (Boxplot)'!N:N,'Base de dados (Boxplot)'!E:E,qEg!$S$9,'Base de dados (Boxplot)'!H:H,qEg!A22)</f>
        <v>326982</v>
      </c>
      <c r="T22" s="319">
        <f>SUMIFS('Base de dados (Boxplot)'!N:N,'Base de dados (Boxplot)'!E:E,qEg!$T$9,'Base de dados (Boxplot)'!H:H,qEg!A22)</f>
        <v>317502</v>
      </c>
      <c r="U22" s="319">
        <f>SUMIFS('Base de dados (Boxplot)'!N:N,'Base de dados (Boxplot)'!E:E,qEg!$U$9,'Base de dados (Boxplot)'!H:H,qEg!A22)</f>
        <v>325610</v>
      </c>
      <c r="V22" s="318">
        <f>SUMIFS('Base de dados (Boxplot)'!N:N,'Base de dados (Boxplot)'!E:E,qEg!$V$9,'Base de dados (Boxplot)'!H:H,qEg!A22)</f>
        <v>379402</v>
      </c>
    </row>
    <row r="23" spans="1:22" x14ac:dyDescent="0.25">
      <c r="A23" s="105" t="s">
        <v>42</v>
      </c>
      <c r="B23" s="319">
        <f>SUMIFS('Base de dados (Boxplot)'!N:N,'Base de dados (Boxplot)'!E:E,qEg!$B$9,'Base de dados (Boxplot)'!H:H,qEg!A23)</f>
        <v>19934</v>
      </c>
      <c r="C23" s="319">
        <f>SUMIFS('Base de dados (Boxplot)'!N:N,'Base de dados (Boxplot)'!E:E,qEg!$C$9,'Base de dados (Boxplot)'!H:H,qEg!A23)</f>
        <v>19195</v>
      </c>
      <c r="D23" s="319">
        <f>SUMIFS('Base de dados (Boxplot)'!N:N,'Base de dados (Boxplot)'!E:E,qEg!$D$9,'Base de dados (Boxplot)'!H:H,qEg!A23)</f>
        <v>20221</v>
      </c>
      <c r="E23" s="319">
        <f>SUMIFS('Base de dados (Boxplot)'!N:N,'Base de dados (Boxplot)'!E:E,qEg!$E$9,'Base de dados (Boxplot)'!H:H,qEg!A23)</f>
        <v>23524</v>
      </c>
      <c r="F23" s="319">
        <f>SUMIFS('Base de dados (Boxplot)'!N:N,'Base de dados (Boxplot)'!E:E,qEg!$F$9,'Base de dados (Boxplot)'!H:H,qEg!A23)</f>
        <v>25074</v>
      </c>
      <c r="G23" s="319">
        <f>SUMIFS('Base de dados (Boxplot)'!N:N,'Base de dados (Boxplot)'!E:E,qEg!$G$9,'Base de dados (Boxplot)'!H:H,qEg!A23)</f>
        <v>28196</v>
      </c>
      <c r="H23" s="319">
        <f>SUMIFS('Base de dados (Boxplot)'!N:N,'Base de dados (Boxplot)'!E:E,qEg!$H$9,'Base de dados (Boxplot)'!H:H,qEg!A23)</f>
        <v>32271</v>
      </c>
      <c r="I23" s="319">
        <f>SUMIFS('Base de dados (Boxplot)'!N:N,'Base de dados (Boxplot)'!E:E,qEg!$I$9,'Base de dados (Boxplot)'!H:H,qEg!A23)</f>
        <v>35359</v>
      </c>
      <c r="J23" s="319">
        <f>SUMIFS('Base de dados (Boxplot)'!N:N,'Base de dados (Boxplot)'!E:E,qEg!$J$9,'Base de dados (Boxplot)'!H:H,qEg!A23)</f>
        <v>38442.129999999997</v>
      </c>
      <c r="K23" s="319">
        <f>SUMIFS('Base de dados (Boxplot)'!N:N,'Base de dados (Boxplot)'!E:E,qEg!$K$9,'Base de dados (Boxplot)'!H:H,qEg!A23)</f>
        <v>40792.800000000003</v>
      </c>
      <c r="L23" s="319">
        <f>SUMIFS('Base de dados (Boxplot)'!N:N,'Base de dados (Boxplot)'!E:E,qEg!$L$9,'Base de dados (Boxplot)'!H:H,qEg!A23)</f>
        <v>45046.51</v>
      </c>
      <c r="M23" s="319">
        <f>SUMIFS('Base de dados (Boxplot)'!N:N,'Base de dados (Boxplot)'!E:E,qEg!$M$9,'Base de dados (Boxplot)'!H:H,qEg!A23)</f>
        <v>47443.68</v>
      </c>
      <c r="N23" s="319">
        <f>SUMIFS('Base de dados (Boxplot)'!N:N,'Base de dados (Boxplot)'!E:E,qEg!$N$9,'Base de dados (Boxplot)'!H:H,qEg!A23)</f>
        <v>49484.65</v>
      </c>
      <c r="O23" s="319">
        <f>SUMIFS('Base de dados (Boxplot)'!N:N,'Base de dados (Boxplot)'!E:E,qEg!$O$9,'Base de dados (Boxplot)'!H:H,qEg!A23)</f>
        <v>52690.41</v>
      </c>
      <c r="P23" s="319">
        <f>SUMIFS('Base de dados (Boxplot)'!N:N,'Base de dados (Boxplot)'!E:E,qEg!$P$9,'Base de dados (Boxplot)'!H:H,qEg!A23)</f>
        <v>59707.31</v>
      </c>
      <c r="Q23" s="319">
        <f>SUMIFS('Base de dados (Boxplot)'!N:N,'Base de dados (Boxplot)'!E:E,qEg!$Q$9,'Base de dados (Boxplot)'!H:H,qEg!A23)</f>
        <v>65491.58</v>
      </c>
      <c r="R23" s="319">
        <f>SUMIFS('Base de dados (Boxplot)'!N:N,'Base de dados (Boxplot)'!E:E,qEg!$R$9,'Base de dados (Boxplot)'!H:H,qEg!A23)</f>
        <v>66034.64</v>
      </c>
      <c r="S23" s="319">
        <f>SUMIFS('Base de dados (Boxplot)'!N:N,'Base de dados (Boxplot)'!E:E,qEg!$S$9,'Base de dados (Boxplot)'!H:H,qEg!A23)</f>
        <v>73260.67</v>
      </c>
      <c r="T23" s="319">
        <f>SUMIFS('Base de dados (Boxplot)'!N:N,'Base de dados (Boxplot)'!E:E,qEg!$T$9,'Base de dados (Boxplot)'!H:H,qEg!A23)</f>
        <v>77485.570000000007</v>
      </c>
      <c r="U23" s="319">
        <f>SUMIFS('Base de dados (Boxplot)'!N:N,'Base de dados (Boxplot)'!E:E,qEg!$U$9,'Base de dados (Boxplot)'!H:H,qEg!A23)</f>
        <v>81271.759999999995</v>
      </c>
      <c r="V23" s="318">
        <f>SUMIFS('Base de dados (Boxplot)'!N:N,'Base de dados (Boxplot)'!E:E,qEg!$V$9,'Base de dados (Boxplot)'!H:H,qEg!A23)</f>
        <v>82801.710000000006</v>
      </c>
    </row>
    <row r="24" spans="1:22" x14ac:dyDescent="0.25">
      <c r="A24" s="105" t="s">
        <v>57</v>
      </c>
      <c r="B24" s="319">
        <f>SUMIFS('Base de dados (Boxplot)'!N:N,'Base de dados (Boxplot)'!E:E,qEg!$B$9,'Base de dados (Boxplot)'!H:H,qEg!A24)</f>
        <v>54326</v>
      </c>
      <c r="C24" s="319">
        <f>SUMIFS('Base de dados (Boxplot)'!N:N,'Base de dados (Boxplot)'!E:E,qEg!$C$9,'Base de dados (Boxplot)'!H:H,qEg!A24)</f>
        <v>57379</v>
      </c>
      <c r="D24" s="319">
        <f>SUMIFS('Base de dados (Boxplot)'!N:N,'Base de dados (Boxplot)'!E:E,qEg!$D$9,'Base de dados (Boxplot)'!H:H,qEg!A24)</f>
        <v>55531</v>
      </c>
      <c r="E24" s="319">
        <f>SUMIFS('Base de dados (Boxplot)'!N:N,'Base de dados (Boxplot)'!E:E,qEg!$E$9,'Base de dados (Boxplot)'!H:H,qEg!A24)</f>
        <v>53319.1</v>
      </c>
      <c r="F24" s="319">
        <f>SUMIFS('Base de dados (Boxplot)'!N:N,'Base de dados (Boxplot)'!E:E,qEg!$F$9,'Base de dados (Boxplot)'!H:H,qEg!A24)</f>
        <v>58584.9</v>
      </c>
      <c r="G24" s="319">
        <f>SUMIFS('Base de dados (Boxplot)'!N:N,'Base de dados (Boxplot)'!E:E,qEg!$G$9,'Base de dados (Boxplot)'!H:H,qEg!A24)</f>
        <v>58781.3</v>
      </c>
      <c r="H24" s="319">
        <f>SUMIFS('Base de dados (Boxplot)'!N:N,'Base de dados (Boxplot)'!E:E,qEg!$H$9,'Base de dados (Boxplot)'!H:H,qEg!A24)</f>
        <v>63413</v>
      </c>
      <c r="I24" s="319">
        <f>SUMIFS('Base de dados (Boxplot)'!N:N,'Base de dados (Boxplot)'!E:E,qEg!$I$9,'Base de dados (Boxplot)'!H:H,qEg!A24)</f>
        <v>65012.9</v>
      </c>
      <c r="J24" s="319">
        <f>SUMIFS('Base de dados (Boxplot)'!N:N,'Base de dados (Boxplot)'!E:E,qEg!$J$9,'Base de dados (Boxplot)'!H:H,qEg!A24)</f>
        <v>62179.54</v>
      </c>
      <c r="K24" s="319">
        <f>SUMIFS('Base de dados (Boxplot)'!N:N,'Base de dados (Boxplot)'!E:E,qEg!$K$9,'Base de dados (Boxplot)'!H:H,qEg!A24)</f>
        <v>65279.360000000001</v>
      </c>
      <c r="L24" s="319">
        <f>SUMIFS('Base de dados (Boxplot)'!N:N,'Base de dados (Boxplot)'!E:E,qEg!$L$9,'Base de dados (Boxplot)'!H:H,qEg!A24)</f>
        <v>68405.73</v>
      </c>
      <c r="M24" s="319">
        <f>SUMIFS('Base de dados (Boxplot)'!N:N,'Base de dados (Boxplot)'!E:E,qEg!$M$9,'Base de dados (Boxplot)'!H:H,qEg!A24)</f>
        <v>61996.11</v>
      </c>
      <c r="N24" s="319">
        <f>SUMIFS('Base de dados (Boxplot)'!N:N,'Base de dados (Boxplot)'!E:E,qEg!$N$9,'Base de dados (Boxplot)'!H:H,qEg!A24)</f>
        <v>61083.45</v>
      </c>
      <c r="O24" s="319">
        <f>SUMIFS('Base de dados (Boxplot)'!N:N,'Base de dados (Boxplot)'!E:E,qEg!$O$9,'Base de dados (Boxplot)'!H:H,qEg!A24)</f>
        <v>64349.65</v>
      </c>
      <c r="P24" s="319">
        <f>SUMIFS('Base de dados (Boxplot)'!N:N,'Base de dados (Boxplot)'!E:E,qEg!$P$9,'Base de dados (Boxplot)'!H:H,qEg!A24)</f>
        <v>67372.639999999999</v>
      </c>
      <c r="Q24" s="319">
        <f>SUMIFS('Base de dados (Boxplot)'!N:N,'Base de dados (Boxplot)'!E:E,qEg!$Q$9,'Base de dados (Boxplot)'!H:H,qEg!A24)</f>
        <v>79493</v>
      </c>
      <c r="R24" s="319">
        <f>SUMIFS('Base de dados (Boxplot)'!N:N,'Base de dados (Boxplot)'!E:E,qEg!$R$9,'Base de dados (Boxplot)'!H:H,qEg!A24)</f>
        <v>84131.02</v>
      </c>
      <c r="S24" s="319">
        <f>SUMIFS('Base de dados (Boxplot)'!N:N,'Base de dados (Boxplot)'!E:E,qEg!$S$9,'Base de dados (Boxplot)'!H:H,qEg!A24)</f>
        <v>90852.39</v>
      </c>
      <c r="T24" s="319">
        <f>SUMIFS('Base de dados (Boxplot)'!N:N,'Base de dados (Boxplot)'!E:E,qEg!$T$9,'Base de dados (Boxplot)'!H:H,qEg!A24)</f>
        <v>99068.5</v>
      </c>
      <c r="U24" s="319">
        <f>SUMIFS('Base de dados (Boxplot)'!N:N,'Base de dados (Boxplot)'!E:E,qEg!$U$9,'Base de dados (Boxplot)'!H:H,qEg!A24)</f>
        <v>101419.7</v>
      </c>
      <c r="V24" s="318">
        <f>SUMIFS('Base de dados (Boxplot)'!N:N,'Base de dados (Boxplot)'!E:E,qEg!$V$9,'Base de dados (Boxplot)'!H:H,qEg!A24)</f>
        <v>0</v>
      </c>
    </row>
    <row r="25" spans="1:22" x14ac:dyDescent="0.25">
      <c r="A25" s="105" t="s">
        <v>64</v>
      </c>
      <c r="B25" s="319">
        <f>SUMIFS('Base de dados (Boxplot)'!N:N,'Base de dados (Boxplot)'!E:E,qEg!$B$9,'Base de dados (Boxplot)'!H:H,qEg!A25)</f>
        <v>0</v>
      </c>
      <c r="C25" s="319">
        <f>SUMIFS('Base de dados (Boxplot)'!N:N,'Base de dados (Boxplot)'!E:E,qEg!$C$9,'Base de dados (Boxplot)'!H:H,qEg!A25)</f>
        <v>0</v>
      </c>
      <c r="D25" s="319">
        <f>SUMIFS('Base de dados (Boxplot)'!N:N,'Base de dados (Boxplot)'!E:E,qEg!$D$9,'Base de dados (Boxplot)'!H:H,qEg!A25)</f>
        <v>0</v>
      </c>
      <c r="E25" s="319">
        <f>SUMIFS('Base de dados (Boxplot)'!N:N,'Base de dados (Boxplot)'!E:E,qEg!$E$9,'Base de dados (Boxplot)'!H:H,qEg!A25)</f>
        <v>0</v>
      </c>
      <c r="F25" s="319">
        <f>SUMIFS('Base de dados (Boxplot)'!N:N,'Base de dados (Boxplot)'!E:E,qEg!$F$9,'Base de dados (Boxplot)'!H:H,qEg!A25)</f>
        <v>0</v>
      </c>
      <c r="G25" s="319">
        <f>SUMIFS('Base de dados (Boxplot)'!N:N,'Base de dados (Boxplot)'!E:E,qEg!$G$9,'Base de dados (Boxplot)'!H:H,qEg!A25)</f>
        <v>0</v>
      </c>
      <c r="H25" s="319">
        <f>SUMIFS('Base de dados (Boxplot)'!N:N,'Base de dados (Boxplot)'!E:E,qEg!$H$9,'Base de dados (Boxplot)'!H:H,qEg!A25)</f>
        <v>0</v>
      </c>
      <c r="I25" s="319">
        <f>SUMIFS('Base de dados (Boxplot)'!N:N,'Base de dados (Boxplot)'!E:E,qEg!$I$9,'Base de dados (Boxplot)'!H:H,qEg!A25)</f>
        <v>0</v>
      </c>
      <c r="J25" s="319">
        <f>SUMIFS('Base de dados (Boxplot)'!N:N,'Base de dados (Boxplot)'!E:E,qEg!$J$9,'Base de dados (Boxplot)'!H:H,qEg!A25)</f>
        <v>0</v>
      </c>
      <c r="K25" s="319">
        <f>SUMIFS('Base de dados (Boxplot)'!N:N,'Base de dados (Boxplot)'!E:E,qEg!$K$9,'Base de dados (Boxplot)'!H:H,qEg!A25)</f>
        <v>0</v>
      </c>
      <c r="L25" s="319">
        <f>SUMIFS('Base de dados (Boxplot)'!N:N,'Base de dados (Boxplot)'!E:E,qEg!$L$9,'Base de dados (Boxplot)'!H:H,qEg!A25)</f>
        <v>159.32</v>
      </c>
      <c r="M25" s="319">
        <f>SUMIFS('Base de dados (Boxplot)'!N:N,'Base de dados (Boxplot)'!E:E,qEg!$M$9,'Base de dados (Boxplot)'!H:H,qEg!A25)</f>
        <v>0</v>
      </c>
      <c r="N25" s="319">
        <f>SUMIFS('Base de dados (Boxplot)'!N:N,'Base de dados (Boxplot)'!E:E,qEg!$N$9,'Base de dados (Boxplot)'!H:H,qEg!A25)</f>
        <v>403.19</v>
      </c>
      <c r="O25" s="319">
        <f>SUMIFS('Base de dados (Boxplot)'!N:N,'Base de dados (Boxplot)'!E:E,qEg!$O$9,'Base de dados (Boxplot)'!H:H,qEg!A25)</f>
        <v>1660.76</v>
      </c>
      <c r="P25" s="319">
        <f>SUMIFS('Base de dados (Boxplot)'!N:N,'Base de dados (Boxplot)'!E:E,qEg!$P$9,'Base de dados (Boxplot)'!H:H,qEg!A25)</f>
        <v>2977.52</v>
      </c>
      <c r="Q25" s="319">
        <f>SUMIFS('Base de dados (Boxplot)'!N:N,'Base de dados (Boxplot)'!E:E,qEg!$Q$9,'Base de dados (Boxplot)'!H:H,qEg!A25)</f>
        <v>3526.41</v>
      </c>
      <c r="R25" s="319">
        <f>SUMIFS('Base de dados (Boxplot)'!N:N,'Base de dados (Boxplot)'!E:E,qEg!$R$9,'Base de dados (Boxplot)'!H:H,qEg!A25)</f>
        <v>3603.94</v>
      </c>
      <c r="S25" s="319">
        <f>SUMIFS('Base de dados (Boxplot)'!N:N,'Base de dados (Boxplot)'!E:E,qEg!$S$9,'Base de dados (Boxplot)'!H:H,qEg!A25)</f>
        <v>3889.53</v>
      </c>
      <c r="T25" s="319">
        <f>SUMIFS('Base de dados (Boxplot)'!N:N,'Base de dados (Boxplot)'!E:E,qEg!$T$9,'Base de dados (Boxplot)'!H:H,qEg!A25)</f>
        <v>3515.26</v>
      </c>
      <c r="U25" s="319">
        <f>SUMIFS('Base de dados (Boxplot)'!N:N,'Base de dados (Boxplot)'!E:E,qEg!$U$9,'Base de dados (Boxplot)'!H:H,qEg!A25)</f>
        <v>3780.95</v>
      </c>
      <c r="V25" s="318">
        <f>SUMIFS('Base de dados (Boxplot)'!N:N,'Base de dados (Boxplot)'!E:E,qEg!$V$9,'Base de dados (Boxplot)'!H:H,qEg!A25)</f>
        <v>4107.51</v>
      </c>
    </row>
    <row r="26" spans="1:22" x14ac:dyDescent="0.25">
      <c r="A26" s="105" t="s">
        <v>43</v>
      </c>
      <c r="B26" s="319">
        <f>SUMIFS('Base de dados (Boxplot)'!N:N,'Base de dados (Boxplot)'!E:E,qEg!$B$9,'Base de dados (Boxplot)'!H:H,qEg!A26)</f>
        <v>275051</v>
      </c>
      <c r="C26" s="319">
        <f>SUMIFS('Base de dados (Boxplot)'!N:N,'Base de dados (Boxplot)'!E:E,qEg!$C$9,'Base de dados (Boxplot)'!H:H,qEg!A26)</f>
        <v>279322</v>
      </c>
      <c r="D26" s="319">
        <f>SUMIFS('Base de dados (Boxplot)'!N:N,'Base de dados (Boxplot)'!E:E,qEg!$D$9,'Base de dados (Boxplot)'!H:H,qEg!A26)</f>
        <v>277572</v>
      </c>
      <c r="E26" s="319">
        <f>SUMIFS('Base de dados (Boxplot)'!N:N,'Base de dados (Boxplot)'!E:E,qEg!$E$9,'Base de dados (Boxplot)'!H:H,qEg!A26)</f>
        <v>290502</v>
      </c>
      <c r="F26" s="319">
        <f>SUMIFS('Base de dados (Boxplot)'!N:N,'Base de dados (Boxplot)'!E:E,qEg!$F$9,'Base de dados (Boxplot)'!H:H,qEg!A26)</f>
        <v>298546</v>
      </c>
      <c r="G26" s="319">
        <f>SUMIFS('Base de dados (Boxplot)'!N:N,'Base de dados (Boxplot)'!E:E,qEg!$G$9,'Base de dados (Boxplot)'!H:H,qEg!A26)</f>
        <v>305614</v>
      </c>
      <c r="H26" s="319">
        <f>SUMIFS('Base de dados (Boxplot)'!N:N,'Base de dados (Boxplot)'!E:E,qEg!$H$9,'Base de dados (Boxplot)'!H:H,qEg!A26)</f>
        <v>318856</v>
      </c>
      <c r="I26" s="319">
        <f>SUMIFS('Base de dados (Boxplot)'!N:N,'Base de dados (Boxplot)'!E:E,qEg!$I$9,'Base de dados (Boxplot)'!H:H,qEg!A26)</f>
        <v>303869</v>
      </c>
      <c r="J26" s="319">
        <f>SUMIFS('Base de dados (Boxplot)'!N:N,'Base de dados (Boxplot)'!E:E,qEg!$J$9,'Base de dados (Boxplot)'!H:H,qEg!A26)</f>
        <v>317726.58</v>
      </c>
      <c r="K26" s="319">
        <f>SUMIFS('Base de dados (Boxplot)'!N:N,'Base de dados (Boxplot)'!E:E,qEg!$K$9,'Base de dados (Boxplot)'!H:H,qEg!A26)</f>
        <v>326406.75</v>
      </c>
      <c r="L26" s="319">
        <f>SUMIFS('Base de dados (Boxplot)'!N:N,'Base de dados (Boxplot)'!E:E,qEg!$L$9,'Base de dados (Boxplot)'!H:H,qEg!A26)</f>
        <v>356906.9</v>
      </c>
      <c r="M26" s="319">
        <f>SUMIFS('Base de dados (Boxplot)'!N:N,'Base de dados (Boxplot)'!E:E,qEg!$M$9,'Base de dados (Boxplot)'!H:H,qEg!A26)</f>
        <v>382057.61</v>
      </c>
      <c r="N26" s="319">
        <f>SUMIFS('Base de dados (Boxplot)'!N:N,'Base de dados (Boxplot)'!E:E,qEg!$N$9,'Base de dados (Boxplot)'!H:H,qEg!A26)</f>
        <v>402422.35</v>
      </c>
      <c r="O26" s="319">
        <f>SUMIFS('Base de dados (Boxplot)'!N:N,'Base de dados (Boxplot)'!E:E,qEg!$O$9,'Base de dados (Boxplot)'!H:H,qEg!A26)</f>
        <v>427158.91</v>
      </c>
      <c r="P26" s="319">
        <f>SUMIFS('Base de dados (Boxplot)'!N:N,'Base de dados (Boxplot)'!E:E,qEg!$P$9,'Base de dados (Boxplot)'!H:H,qEg!A26)</f>
        <v>443527.21</v>
      </c>
      <c r="Q26" s="319">
        <f>SUMIFS('Base de dados (Boxplot)'!N:N,'Base de dados (Boxplot)'!E:E,qEg!$Q$9,'Base de dados (Boxplot)'!H:H,qEg!A26)</f>
        <v>449500.41</v>
      </c>
      <c r="R26" s="319">
        <f>SUMIFS('Base de dados (Boxplot)'!N:N,'Base de dados (Boxplot)'!E:E,qEg!$R$9,'Base de dados (Boxplot)'!H:H,qEg!A26)</f>
        <v>418362.6</v>
      </c>
      <c r="S26" s="319">
        <f>SUMIFS('Base de dados (Boxplot)'!N:N,'Base de dados (Boxplot)'!E:E,qEg!$S$9,'Base de dados (Boxplot)'!H:H,qEg!A26)</f>
        <v>409810.99</v>
      </c>
      <c r="T26" s="319">
        <f>SUMIFS('Base de dados (Boxplot)'!N:N,'Base de dados (Boxplot)'!E:E,qEg!$T$9,'Base de dados (Boxplot)'!H:H,qEg!A26)</f>
        <v>398658.29</v>
      </c>
      <c r="U26" s="319">
        <f>SUMIFS('Base de dados (Boxplot)'!N:N,'Base de dados (Boxplot)'!E:E,qEg!$U$9,'Base de dados (Boxplot)'!H:H,qEg!A26)</f>
        <v>397602.59</v>
      </c>
      <c r="V26" s="318">
        <f>SUMIFS('Base de dados (Boxplot)'!N:N,'Base de dados (Boxplot)'!E:E,qEg!$V$9,'Base de dados (Boxplot)'!H:H,qEg!A26)</f>
        <v>416381.01</v>
      </c>
    </row>
    <row r="27" spans="1:22" x14ac:dyDescent="0.25">
      <c r="A27" s="105" t="s">
        <v>56</v>
      </c>
      <c r="B27" s="319">
        <f>SUMIFS('Base de dados (Boxplot)'!N:N,'Base de dados (Boxplot)'!E:E,qEg!$B$9,'Base de dados (Boxplot)'!H:H,qEg!A27)</f>
        <v>18790.73</v>
      </c>
      <c r="C27" s="319">
        <f>SUMIFS('Base de dados (Boxplot)'!N:N,'Base de dados (Boxplot)'!E:E,qEg!$C$9,'Base de dados (Boxplot)'!H:H,qEg!A27)</f>
        <v>18557</v>
      </c>
      <c r="D27" s="319">
        <f>SUMIFS('Base de dados (Boxplot)'!N:N,'Base de dados (Boxplot)'!E:E,qEg!$D$9,'Base de dados (Boxplot)'!H:H,qEg!A27)</f>
        <v>18419</v>
      </c>
      <c r="E27" s="319">
        <f>SUMIFS('Base de dados (Boxplot)'!N:N,'Base de dados (Boxplot)'!E:E,qEg!$E$9,'Base de dados (Boxplot)'!H:H,qEg!A27)</f>
        <v>18701</v>
      </c>
      <c r="F27" s="319">
        <f>SUMIFS('Base de dados (Boxplot)'!N:N,'Base de dados (Boxplot)'!E:E,qEg!$F$9,'Base de dados (Boxplot)'!H:H,qEg!A27)</f>
        <v>19731.599999999999</v>
      </c>
      <c r="G27" s="319">
        <f>SUMIFS('Base de dados (Boxplot)'!N:N,'Base de dados (Boxplot)'!E:E,qEg!$G$9,'Base de dados (Boxplot)'!H:H,qEg!A27)</f>
        <v>18963</v>
      </c>
      <c r="H27" s="319">
        <f>SUMIFS('Base de dados (Boxplot)'!N:N,'Base de dados (Boxplot)'!E:E,qEg!$H$9,'Base de dados (Boxplot)'!H:H,qEg!A27)</f>
        <v>19460</v>
      </c>
      <c r="I27" s="319">
        <f>SUMIFS('Base de dados (Boxplot)'!N:N,'Base de dados (Boxplot)'!E:E,qEg!$I$9,'Base de dados (Boxplot)'!H:H,qEg!A27)</f>
        <v>20544</v>
      </c>
      <c r="J27" s="319">
        <f>SUMIFS('Base de dados (Boxplot)'!N:N,'Base de dados (Boxplot)'!E:E,qEg!$J$9,'Base de dados (Boxplot)'!H:H,qEg!A27)</f>
        <v>24363</v>
      </c>
      <c r="K27" s="319">
        <f>SUMIFS('Base de dados (Boxplot)'!N:N,'Base de dados (Boxplot)'!E:E,qEg!$K$9,'Base de dados (Boxplot)'!H:H,qEg!A27)</f>
        <v>26454</v>
      </c>
      <c r="L27" s="319">
        <f>SUMIFS('Base de dados (Boxplot)'!N:N,'Base de dados (Boxplot)'!E:E,qEg!$L$9,'Base de dados (Boxplot)'!H:H,qEg!A27)</f>
        <v>26714</v>
      </c>
      <c r="M27" s="319">
        <f>SUMIFS('Base de dados (Boxplot)'!N:N,'Base de dados (Boxplot)'!E:E,qEg!$M$9,'Base de dados (Boxplot)'!H:H,qEg!A27)</f>
        <v>28809</v>
      </c>
      <c r="N27" s="319">
        <f>SUMIFS('Base de dados (Boxplot)'!N:N,'Base de dados (Boxplot)'!E:E,qEg!$N$9,'Base de dados (Boxplot)'!H:H,qEg!A27)</f>
        <v>27984</v>
      </c>
      <c r="O27" s="319">
        <f>SUMIFS('Base de dados (Boxplot)'!N:N,'Base de dados (Boxplot)'!E:E,qEg!$O$9,'Base de dados (Boxplot)'!H:H,qEg!A27)</f>
        <v>28160.080000000002</v>
      </c>
      <c r="P27" s="319">
        <f>SUMIFS('Base de dados (Boxplot)'!N:N,'Base de dados (Boxplot)'!E:E,qEg!$P$9,'Base de dados (Boxplot)'!H:H,qEg!A27)</f>
        <v>29165.32</v>
      </c>
      <c r="Q27" s="319">
        <f>SUMIFS('Base de dados (Boxplot)'!N:N,'Base de dados (Boxplot)'!E:E,qEg!$Q$9,'Base de dados (Boxplot)'!H:H,qEg!A27)</f>
        <v>31921</v>
      </c>
      <c r="R27" s="319">
        <f>SUMIFS('Base de dados (Boxplot)'!N:N,'Base de dados (Boxplot)'!E:E,qEg!$R$9,'Base de dados (Boxplot)'!H:H,qEg!A27)</f>
        <v>31382.36</v>
      </c>
      <c r="S27" s="319">
        <f>SUMIFS('Base de dados (Boxplot)'!N:N,'Base de dados (Boxplot)'!E:E,qEg!$S$9,'Base de dados (Boxplot)'!H:H,qEg!A27)</f>
        <v>33831.519999999997</v>
      </c>
      <c r="T27" s="319">
        <f>SUMIFS('Base de dados (Boxplot)'!N:N,'Base de dados (Boxplot)'!E:E,qEg!$T$9,'Base de dados (Boxplot)'!H:H,qEg!A27)</f>
        <v>36245.29</v>
      </c>
      <c r="U27" s="319">
        <f>SUMIFS('Base de dados (Boxplot)'!N:N,'Base de dados (Boxplot)'!E:E,qEg!$U$9,'Base de dados (Boxplot)'!H:H,qEg!A27)</f>
        <v>37775.42</v>
      </c>
      <c r="V27" s="318">
        <f>SUMIFS('Base de dados (Boxplot)'!N:N,'Base de dados (Boxplot)'!E:E,qEg!$V$9,'Base de dados (Boxplot)'!H:H,qEg!A27)</f>
        <v>40730.17</v>
      </c>
    </row>
    <row r="28" spans="1:22" x14ac:dyDescent="0.25">
      <c r="A28" s="105" t="s">
        <v>41</v>
      </c>
      <c r="B28" s="319">
        <f>SUMIFS('Base de dados (Boxplot)'!N:N,'Base de dados (Boxplot)'!E:E,qEg!$B$9,'Base de dados (Boxplot)'!H:H,qEg!A28)</f>
        <v>6246.91</v>
      </c>
      <c r="C28" s="319">
        <f>SUMIFS('Base de dados (Boxplot)'!N:N,'Base de dados (Boxplot)'!E:E,qEg!$C$9,'Base de dados (Boxplot)'!H:H,qEg!A28)</f>
        <v>5808.29</v>
      </c>
      <c r="D28" s="319">
        <f>SUMIFS('Base de dados (Boxplot)'!N:N,'Base de dados (Boxplot)'!E:E,qEg!$D$9,'Base de dados (Boxplot)'!H:H,qEg!A28)</f>
        <v>5552.6</v>
      </c>
      <c r="E28" s="319">
        <f>SUMIFS('Base de dados (Boxplot)'!N:N,'Base de dados (Boxplot)'!E:E,qEg!$E$9,'Base de dados (Boxplot)'!H:H,qEg!A28)</f>
        <v>5530</v>
      </c>
      <c r="F28" s="319">
        <f>SUMIFS('Base de dados (Boxplot)'!N:N,'Base de dados (Boxplot)'!E:E,qEg!$F$9,'Base de dados (Boxplot)'!H:H,qEg!A28)</f>
        <v>5205</v>
      </c>
      <c r="G28" s="319">
        <f>SUMIFS('Base de dados (Boxplot)'!N:N,'Base de dados (Boxplot)'!E:E,qEg!$G$9,'Base de dados (Boxplot)'!H:H,qEg!A28)</f>
        <v>5147</v>
      </c>
      <c r="H28" s="319">
        <f>SUMIFS('Base de dados (Boxplot)'!N:N,'Base de dados (Boxplot)'!E:E,qEg!$H$9,'Base de dados (Boxplot)'!H:H,qEg!A28)</f>
        <v>5638</v>
      </c>
      <c r="I28" s="319">
        <f>SUMIFS('Base de dados (Boxplot)'!N:N,'Base de dados (Boxplot)'!E:E,qEg!$I$9,'Base de dados (Boxplot)'!H:H,qEg!A28)</f>
        <v>5831</v>
      </c>
      <c r="J28" s="319">
        <f>SUMIFS('Base de dados (Boxplot)'!N:N,'Base de dados (Boxplot)'!E:E,qEg!$J$9,'Base de dados (Boxplot)'!H:H,qEg!A28)</f>
        <v>1132.32</v>
      </c>
      <c r="K28" s="319">
        <f>SUMIFS('Base de dados (Boxplot)'!N:N,'Base de dados (Boxplot)'!E:E,qEg!$K$9,'Base de dados (Boxplot)'!H:H,qEg!A28)</f>
        <v>3600.7</v>
      </c>
      <c r="L28" s="319">
        <f>SUMIFS('Base de dados (Boxplot)'!N:N,'Base de dados (Boxplot)'!E:E,qEg!$L$9,'Base de dados (Boxplot)'!H:H,qEg!A28)</f>
        <v>6489.08</v>
      </c>
      <c r="M28" s="319">
        <f>SUMIFS('Base de dados (Boxplot)'!N:N,'Base de dados (Boxplot)'!E:E,qEg!$M$9,'Base de dados (Boxplot)'!H:H,qEg!A28)</f>
        <v>6637</v>
      </c>
      <c r="N28" s="319">
        <f>SUMIFS('Base de dados (Boxplot)'!N:N,'Base de dados (Boxplot)'!E:E,qEg!$N$9,'Base de dados (Boxplot)'!H:H,qEg!A28)</f>
        <v>0</v>
      </c>
      <c r="O28" s="319">
        <f>SUMIFS('Base de dados (Boxplot)'!N:N,'Base de dados (Boxplot)'!E:E,qEg!$O$9,'Base de dados (Boxplot)'!H:H,qEg!A28)</f>
        <v>1963</v>
      </c>
      <c r="P28" s="319">
        <f>SUMIFS('Base de dados (Boxplot)'!N:N,'Base de dados (Boxplot)'!E:E,qEg!$P$9,'Base de dados (Boxplot)'!H:H,qEg!A28)</f>
        <v>7836</v>
      </c>
      <c r="Q28" s="319">
        <f>SUMIFS('Base de dados (Boxplot)'!N:N,'Base de dados (Boxplot)'!E:E,qEg!$Q$9,'Base de dados (Boxplot)'!H:H,qEg!A28)</f>
        <v>11074.64</v>
      </c>
      <c r="R28" s="319">
        <f>SUMIFS('Base de dados (Boxplot)'!N:N,'Base de dados (Boxplot)'!E:E,qEg!$R$9,'Base de dados (Boxplot)'!H:H,qEg!A28)</f>
        <v>11074.64</v>
      </c>
      <c r="S28" s="319">
        <f>SUMIFS('Base de dados (Boxplot)'!N:N,'Base de dados (Boxplot)'!E:E,qEg!$S$9,'Base de dados (Boxplot)'!H:H,qEg!A28)</f>
        <v>12251.42</v>
      </c>
      <c r="T28" s="319">
        <f>SUMIFS('Base de dados (Boxplot)'!N:N,'Base de dados (Boxplot)'!E:E,qEg!$T$9,'Base de dados (Boxplot)'!H:H,qEg!A28)</f>
        <v>12832.01</v>
      </c>
      <c r="U28" s="319">
        <f>SUMIFS('Base de dados (Boxplot)'!N:N,'Base de dados (Boxplot)'!E:E,qEg!$U$9,'Base de dados (Boxplot)'!H:H,qEg!A28)</f>
        <v>13661.27</v>
      </c>
      <c r="V28" s="318">
        <f>SUMIFS('Base de dados (Boxplot)'!N:N,'Base de dados (Boxplot)'!E:E,qEg!$V$9,'Base de dados (Boxplot)'!H:H,qEg!A28)</f>
        <v>15097.34</v>
      </c>
    </row>
    <row r="29" spans="1:22" x14ac:dyDescent="0.25">
      <c r="A29" s="105" t="s">
        <v>53</v>
      </c>
      <c r="B29" s="319">
        <f>SUMIFS('Base de dados (Boxplot)'!N:N,'Base de dados (Boxplot)'!E:E,qEg!$B$9,'Base de dados (Boxplot)'!H:H,qEg!A29)</f>
        <v>9295</v>
      </c>
      <c r="C29" s="319">
        <f>SUMIFS('Base de dados (Boxplot)'!N:N,'Base de dados (Boxplot)'!E:E,qEg!$C$9,'Base de dados (Boxplot)'!H:H,qEg!A29)</f>
        <v>10019</v>
      </c>
      <c r="D29" s="319">
        <f>SUMIFS('Base de dados (Boxplot)'!N:N,'Base de dados (Boxplot)'!E:E,qEg!$D$9,'Base de dados (Boxplot)'!H:H,qEg!A29)</f>
        <v>9799</v>
      </c>
      <c r="E29" s="319">
        <f>SUMIFS('Base de dados (Boxplot)'!N:N,'Base de dados (Boxplot)'!E:E,qEg!$E$9,'Base de dados (Boxplot)'!H:H,qEg!A29)</f>
        <v>10580</v>
      </c>
      <c r="F29" s="319">
        <f>SUMIFS('Base de dados (Boxplot)'!N:N,'Base de dados (Boxplot)'!E:E,qEg!$F$9,'Base de dados (Boxplot)'!H:H,qEg!A29)</f>
        <v>10818</v>
      </c>
      <c r="G29" s="319">
        <f>SUMIFS('Base de dados (Boxplot)'!N:N,'Base de dados (Boxplot)'!E:E,qEg!$G$9,'Base de dados (Boxplot)'!H:H,qEg!A29)</f>
        <v>11624</v>
      </c>
      <c r="H29" s="319">
        <f>SUMIFS('Base de dados (Boxplot)'!N:N,'Base de dados (Boxplot)'!E:E,qEg!$H$9,'Base de dados (Boxplot)'!H:H,qEg!A29)</f>
        <v>11543</v>
      </c>
      <c r="I29" s="319">
        <f>SUMIFS('Base de dados (Boxplot)'!N:N,'Base de dados (Boxplot)'!E:E,qEg!$I$9,'Base de dados (Boxplot)'!H:H,qEg!A29)</f>
        <v>12783</v>
      </c>
      <c r="J29" s="319">
        <f>SUMIFS('Base de dados (Boxplot)'!N:N,'Base de dados (Boxplot)'!E:E,qEg!$J$9,'Base de dados (Boxplot)'!H:H,qEg!A29)</f>
        <v>13300</v>
      </c>
      <c r="K29" s="319">
        <f>SUMIFS('Base de dados (Boxplot)'!N:N,'Base de dados (Boxplot)'!E:E,qEg!$K$9,'Base de dados (Boxplot)'!H:H,qEg!A29)</f>
        <v>13606</v>
      </c>
      <c r="L29" s="319">
        <f>SUMIFS('Base de dados (Boxplot)'!N:N,'Base de dados (Boxplot)'!E:E,qEg!$L$9,'Base de dados (Boxplot)'!H:H,qEg!A29)</f>
        <v>14133</v>
      </c>
      <c r="M29" s="319">
        <f>SUMIFS('Base de dados (Boxplot)'!N:N,'Base de dados (Boxplot)'!E:E,qEg!$M$9,'Base de dados (Boxplot)'!H:H,qEg!A29)</f>
        <v>14849.03</v>
      </c>
      <c r="N29" s="319">
        <f>SUMIFS('Base de dados (Boxplot)'!N:N,'Base de dados (Boxplot)'!E:E,qEg!$N$9,'Base de dados (Boxplot)'!H:H,qEg!A29)</f>
        <v>15848</v>
      </c>
      <c r="O29" s="319">
        <f>SUMIFS('Base de dados (Boxplot)'!N:N,'Base de dados (Boxplot)'!E:E,qEg!$O$9,'Base de dados (Boxplot)'!H:H,qEg!A29)</f>
        <v>16366</v>
      </c>
      <c r="P29" s="319">
        <f>SUMIFS('Base de dados (Boxplot)'!N:N,'Base de dados (Boxplot)'!E:E,qEg!$P$9,'Base de dados (Boxplot)'!H:H,qEg!A29)</f>
        <v>17514.93</v>
      </c>
      <c r="Q29" s="319">
        <f>SUMIFS('Base de dados (Boxplot)'!N:N,'Base de dados (Boxplot)'!E:E,qEg!$Q$9,'Base de dados (Boxplot)'!H:H,qEg!A29)</f>
        <v>18249</v>
      </c>
      <c r="R29" s="319">
        <f>SUMIFS('Base de dados (Boxplot)'!N:N,'Base de dados (Boxplot)'!E:E,qEg!$R$9,'Base de dados (Boxplot)'!H:H,qEg!A29)</f>
        <v>19537.5</v>
      </c>
      <c r="S29" s="319">
        <f>SUMIFS('Base de dados (Boxplot)'!N:N,'Base de dados (Boxplot)'!E:E,qEg!$S$9,'Base de dados (Boxplot)'!H:H,qEg!A29)</f>
        <v>22700.51</v>
      </c>
      <c r="T29" s="319">
        <f>SUMIFS('Base de dados (Boxplot)'!N:N,'Base de dados (Boxplot)'!E:E,qEg!$T$9,'Base de dados (Boxplot)'!H:H,qEg!A29)</f>
        <v>23161.64</v>
      </c>
      <c r="U29" s="319">
        <f>SUMIFS('Base de dados (Boxplot)'!N:N,'Base de dados (Boxplot)'!E:E,qEg!$U$9,'Base de dados (Boxplot)'!H:H,qEg!A29)</f>
        <v>24242.959999999999</v>
      </c>
      <c r="V29" s="318">
        <f>SUMIFS('Base de dados (Boxplot)'!N:N,'Base de dados (Boxplot)'!E:E,qEg!$V$9,'Base de dados (Boxplot)'!H:H,qEg!A29)</f>
        <v>25098.48</v>
      </c>
    </row>
    <row r="30" spans="1:22" x14ac:dyDescent="0.25">
      <c r="A30" s="105" t="s">
        <v>47</v>
      </c>
      <c r="B30" s="319">
        <f>SUMIFS('Base de dados (Boxplot)'!N:N,'Base de dados (Boxplot)'!E:E,qEg!$B$9,'Base de dados (Boxplot)'!H:H,qEg!A30)</f>
        <v>68332</v>
      </c>
      <c r="C30" s="319">
        <f>SUMIFS('Base de dados (Boxplot)'!N:N,'Base de dados (Boxplot)'!E:E,qEg!$C$9,'Base de dados (Boxplot)'!H:H,qEg!A30)</f>
        <v>71330.100000000006</v>
      </c>
      <c r="D30" s="319">
        <f>SUMIFS('Base de dados (Boxplot)'!N:N,'Base de dados (Boxplot)'!E:E,qEg!$D$9,'Base de dados (Boxplot)'!H:H,qEg!A30)</f>
        <v>77264.600000000006</v>
      </c>
      <c r="E30" s="319">
        <f>SUMIFS('Base de dados (Boxplot)'!N:N,'Base de dados (Boxplot)'!E:E,qEg!$E$9,'Base de dados (Boxplot)'!H:H,qEg!A30)</f>
        <v>84552.2</v>
      </c>
      <c r="F30" s="319">
        <f>SUMIFS('Base de dados (Boxplot)'!N:N,'Base de dados (Boxplot)'!E:E,qEg!$F$9,'Base de dados (Boxplot)'!H:H,qEg!A30)</f>
        <v>94849</v>
      </c>
      <c r="G30" s="319">
        <f>SUMIFS('Base de dados (Boxplot)'!N:N,'Base de dados (Boxplot)'!E:E,qEg!$G$9,'Base de dados (Boxplot)'!H:H,qEg!A30)</f>
        <v>108004.4</v>
      </c>
      <c r="H30" s="319">
        <f>SUMIFS('Base de dados (Boxplot)'!N:N,'Base de dados (Boxplot)'!E:E,qEg!$H$9,'Base de dados (Boxplot)'!H:H,qEg!A30)</f>
        <v>128725.8</v>
      </c>
      <c r="I30" s="319">
        <f>SUMIFS('Base de dados (Boxplot)'!N:N,'Base de dados (Boxplot)'!E:E,qEg!$I$9,'Base de dados (Boxplot)'!H:H,qEg!A30)</f>
        <v>134877</v>
      </c>
      <c r="J30" s="319">
        <f>SUMIFS('Base de dados (Boxplot)'!N:N,'Base de dados (Boxplot)'!E:E,qEg!$J$9,'Base de dados (Boxplot)'!H:H,qEg!A30)</f>
        <v>144516</v>
      </c>
      <c r="K30" s="319">
        <f>SUMIFS('Base de dados (Boxplot)'!N:N,'Base de dados (Boxplot)'!E:E,qEg!$K$9,'Base de dados (Boxplot)'!H:H,qEg!A30)</f>
        <v>153807</v>
      </c>
      <c r="L30" s="319">
        <f>SUMIFS('Base de dados (Boxplot)'!N:N,'Base de dados (Boxplot)'!E:E,qEg!$L$9,'Base de dados (Boxplot)'!H:H,qEg!A30)</f>
        <v>160136.62</v>
      </c>
      <c r="M30" s="319">
        <f>SUMIFS('Base de dados (Boxplot)'!N:N,'Base de dados (Boxplot)'!E:E,qEg!$M$9,'Base de dados (Boxplot)'!H:H,qEg!A30)</f>
        <v>170771</v>
      </c>
      <c r="N30" s="319">
        <f>SUMIFS('Base de dados (Boxplot)'!N:N,'Base de dados (Boxplot)'!E:E,qEg!$N$9,'Base de dados (Boxplot)'!H:H,qEg!A30)</f>
        <v>176848</v>
      </c>
      <c r="O30" s="319">
        <f>SUMIFS('Base de dados (Boxplot)'!N:N,'Base de dados (Boxplot)'!E:E,qEg!$O$9,'Base de dados (Boxplot)'!H:H,qEg!A30)</f>
        <v>185400.99</v>
      </c>
      <c r="P30" s="319">
        <f>SUMIFS('Base de dados (Boxplot)'!N:N,'Base de dados (Boxplot)'!E:E,qEg!$P$9,'Base de dados (Boxplot)'!H:H,qEg!A30)</f>
        <v>193756.91</v>
      </c>
      <c r="Q30" s="319">
        <f>SUMIFS('Base de dados (Boxplot)'!N:N,'Base de dados (Boxplot)'!E:E,qEg!$Q$9,'Base de dados (Boxplot)'!H:H,qEg!A30)</f>
        <v>209295.54</v>
      </c>
      <c r="R30" s="319">
        <f>SUMIFS('Base de dados (Boxplot)'!N:N,'Base de dados (Boxplot)'!E:E,qEg!$R$9,'Base de dados (Boxplot)'!H:H,qEg!A30)</f>
        <v>182649.67</v>
      </c>
      <c r="S30" s="319">
        <f>SUMIFS('Base de dados (Boxplot)'!N:N,'Base de dados (Boxplot)'!E:E,qEg!$S$9,'Base de dados (Boxplot)'!H:H,qEg!A30)</f>
        <v>230655.83</v>
      </c>
      <c r="T30" s="319">
        <f>SUMIFS('Base de dados (Boxplot)'!N:N,'Base de dados (Boxplot)'!E:E,qEg!$T$9,'Base de dados (Boxplot)'!H:H,qEg!A30)</f>
        <v>213015.9</v>
      </c>
      <c r="U30" s="319">
        <f>SUMIFS('Base de dados (Boxplot)'!N:N,'Base de dados (Boxplot)'!E:E,qEg!$U$9,'Base de dados (Boxplot)'!H:H,qEg!A30)</f>
        <v>198560.13</v>
      </c>
      <c r="V30" s="318">
        <f>SUMIFS('Base de dados (Boxplot)'!N:N,'Base de dados (Boxplot)'!E:E,qEg!$V$9,'Base de dados (Boxplot)'!H:H,qEg!A30)</f>
        <v>204773.63</v>
      </c>
    </row>
    <row r="31" spans="1:22" x14ac:dyDescent="0.25">
      <c r="A31" s="105" t="s">
        <v>37</v>
      </c>
      <c r="B31" s="319">
        <f>SUMIFS('Base de dados (Boxplot)'!N:N,'Base de dados (Boxplot)'!E:E,qEg!$B$9,'Base de dados (Boxplot)'!H:H,qEg!A31)</f>
        <v>1058219</v>
      </c>
      <c r="C31" s="319">
        <f>SUMIFS('Base de dados (Boxplot)'!N:N,'Base de dados (Boxplot)'!E:E,qEg!$C$9,'Base de dados (Boxplot)'!H:H,qEg!A31)</f>
        <v>1070061</v>
      </c>
      <c r="D31" s="319">
        <f>SUMIFS('Base de dados (Boxplot)'!N:N,'Base de dados (Boxplot)'!E:E,qEg!$D$9,'Base de dados (Boxplot)'!H:H,qEg!A31)</f>
        <v>1053786</v>
      </c>
      <c r="E31" s="319">
        <f>SUMIFS('Base de dados (Boxplot)'!N:N,'Base de dados (Boxplot)'!E:E,qEg!$E$9,'Base de dados (Boxplot)'!H:H,qEg!A31)</f>
        <v>1105460.1000000001</v>
      </c>
      <c r="F31" s="319">
        <f>SUMIFS('Base de dados (Boxplot)'!N:N,'Base de dados (Boxplot)'!E:E,qEg!$F$9,'Base de dados (Boxplot)'!H:H,qEg!A31)</f>
        <v>1109583.6000000001</v>
      </c>
      <c r="G31" s="319">
        <f>SUMIFS('Base de dados (Boxplot)'!N:N,'Base de dados (Boxplot)'!E:E,qEg!$G$9,'Base de dados (Boxplot)'!H:H,qEg!A31)</f>
        <v>1141449</v>
      </c>
      <c r="H31" s="319">
        <f>SUMIFS('Base de dados (Boxplot)'!N:N,'Base de dados (Boxplot)'!E:E,qEg!$H$9,'Base de dados (Boxplot)'!H:H,qEg!A31)</f>
        <v>1198081</v>
      </c>
      <c r="I31" s="319">
        <f>SUMIFS('Base de dados (Boxplot)'!N:N,'Base de dados (Boxplot)'!E:E,qEg!$I$9,'Base de dados (Boxplot)'!H:H,qEg!A31)</f>
        <v>1245738.5</v>
      </c>
      <c r="J31" s="319">
        <f>SUMIFS('Base de dados (Boxplot)'!N:N,'Base de dados (Boxplot)'!E:E,qEg!$J$9,'Base de dados (Boxplot)'!H:H,qEg!A31)</f>
        <v>1299644.04</v>
      </c>
      <c r="K31" s="319">
        <f>SUMIFS('Base de dados (Boxplot)'!N:N,'Base de dados (Boxplot)'!E:E,qEg!$K$9,'Base de dados (Boxplot)'!H:H,qEg!A31)</f>
        <v>1329792.98</v>
      </c>
      <c r="L31" s="319">
        <f>SUMIFS('Base de dados (Boxplot)'!N:N,'Base de dados (Boxplot)'!E:E,qEg!$L$9,'Base de dados (Boxplot)'!H:H,qEg!A31)</f>
        <v>1372957.03</v>
      </c>
      <c r="M31" s="319">
        <f>SUMIFS('Base de dados (Boxplot)'!N:N,'Base de dados (Boxplot)'!E:E,qEg!$M$9,'Base de dados (Boxplot)'!H:H,qEg!A31)</f>
        <v>1434344.72</v>
      </c>
      <c r="N31" s="319">
        <f>SUMIFS('Base de dados (Boxplot)'!N:N,'Base de dados (Boxplot)'!E:E,qEg!$N$9,'Base de dados (Boxplot)'!H:H,qEg!A31)</f>
        <v>1486391.13</v>
      </c>
      <c r="O31" s="319">
        <f>SUMIFS('Base de dados (Boxplot)'!N:N,'Base de dados (Boxplot)'!E:E,qEg!$O$9,'Base de dados (Boxplot)'!H:H,qEg!A31)</f>
        <v>1535166.37</v>
      </c>
      <c r="P31" s="319">
        <f>SUMIFS('Base de dados (Boxplot)'!N:N,'Base de dados (Boxplot)'!E:E,qEg!$P$9,'Base de dados (Boxplot)'!H:H,qEg!A31)</f>
        <v>1578355.06</v>
      </c>
      <c r="Q31" s="319">
        <f>SUMIFS('Base de dados (Boxplot)'!N:N,'Base de dados (Boxplot)'!E:E,qEg!$Q$9,'Base de dados (Boxplot)'!H:H,qEg!A31)</f>
        <v>1562315.34</v>
      </c>
      <c r="R31" s="319">
        <f>SUMIFS('Base de dados (Boxplot)'!N:N,'Base de dados (Boxplot)'!E:E,qEg!$R$9,'Base de dados (Boxplot)'!H:H,qEg!A31)</f>
        <v>1480242.71</v>
      </c>
      <c r="S31" s="319">
        <f>SUMIFS('Base de dados (Boxplot)'!N:N,'Base de dados (Boxplot)'!E:E,qEg!$S$9,'Base de dados (Boxplot)'!H:H,qEg!A31)</f>
        <v>1550803.49</v>
      </c>
      <c r="T31" s="319">
        <f>SUMIFS('Base de dados (Boxplot)'!N:N,'Base de dados (Boxplot)'!E:E,qEg!$T$9,'Base de dados (Boxplot)'!H:H,qEg!A31)</f>
        <v>1606207.22</v>
      </c>
      <c r="U31" s="319">
        <f>SUMIFS('Base de dados (Boxplot)'!N:N,'Base de dados (Boxplot)'!E:E,qEg!$U$9,'Base de dados (Boxplot)'!H:H,qEg!A31)</f>
        <v>1638593.94</v>
      </c>
      <c r="V31" s="318">
        <f>SUMIFS('Base de dados (Boxplot)'!N:N,'Base de dados (Boxplot)'!E:E,qEg!$V$9,'Base de dados (Boxplot)'!H:H,qEg!A31)</f>
        <v>1766058.07</v>
      </c>
    </row>
    <row r="32" spans="1:22" x14ac:dyDescent="0.25">
      <c r="A32" s="105" t="s">
        <v>51</v>
      </c>
      <c r="B32" s="319">
        <f>SUMIFS('Base de dados (Boxplot)'!N:N,'Base de dados (Boxplot)'!E:E,qEg!$B$9,'Base de dados (Boxplot)'!H:H,qEg!A32)</f>
        <v>81537</v>
      </c>
      <c r="C32" s="319">
        <f>SUMIFS('Base de dados (Boxplot)'!N:N,'Base de dados (Boxplot)'!E:E,qEg!$C$9,'Base de dados (Boxplot)'!H:H,qEg!A32)</f>
        <v>83140</v>
      </c>
      <c r="D32" s="319">
        <f>SUMIFS('Base de dados (Boxplot)'!N:N,'Base de dados (Boxplot)'!E:E,qEg!$D$9,'Base de dados (Boxplot)'!H:H,qEg!A32)</f>
        <v>84498</v>
      </c>
      <c r="E32" s="319">
        <f>SUMIFS('Base de dados (Boxplot)'!N:N,'Base de dados (Boxplot)'!E:E,qEg!$E$9,'Base de dados (Boxplot)'!H:H,qEg!A32)</f>
        <v>88522</v>
      </c>
      <c r="F32" s="319">
        <f>SUMIFS('Base de dados (Boxplot)'!N:N,'Base de dados (Boxplot)'!E:E,qEg!$F$9,'Base de dados (Boxplot)'!H:H,qEg!A32)</f>
        <v>85056.6</v>
      </c>
      <c r="G32" s="319">
        <f>SUMIFS('Base de dados (Boxplot)'!N:N,'Base de dados (Boxplot)'!E:E,qEg!$G$9,'Base de dados (Boxplot)'!H:H,qEg!A32)</f>
        <v>85771.1</v>
      </c>
      <c r="H32" s="319">
        <f>SUMIFS('Base de dados (Boxplot)'!N:N,'Base de dados (Boxplot)'!E:E,qEg!$H$9,'Base de dados (Boxplot)'!H:H,qEg!A32)</f>
        <v>87891.1</v>
      </c>
      <c r="I32" s="319">
        <f>SUMIFS('Base de dados (Boxplot)'!N:N,'Base de dados (Boxplot)'!E:E,qEg!$I$9,'Base de dados (Boxplot)'!H:H,qEg!A32)</f>
        <v>89473.7</v>
      </c>
      <c r="J32" s="319">
        <f>SUMIFS('Base de dados (Boxplot)'!N:N,'Base de dados (Boxplot)'!E:E,qEg!$J$9,'Base de dados (Boxplot)'!H:H,qEg!A32)</f>
        <v>96012.160000000003</v>
      </c>
      <c r="K32" s="319">
        <f>SUMIFS('Base de dados (Boxplot)'!N:N,'Base de dados (Boxplot)'!E:E,qEg!$K$9,'Base de dados (Boxplot)'!H:H,qEg!A32)</f>
        <v>100086.68</v>
      </c>
      <c r="L32" s="319">
        <f>SUMIFS('Base de dados (Boxplot)'!N:N,'Base de dados (Boxplot)'!E:E,qEg!$L$9,'Base de dados (Boxplot)'!H:H,qEg!A32)</f>
        <v>103114.7</v>
      </c>
      <c r="M32" s="319">
        <f>SUMIFS('Base de dados (Boxplot)'!N:N,'Base de dados (Boxplot)'!E:E,qEg!$M$9,'Base de dados (Boxplot)'!H:H,qEg!A32)</f>
        <v>111788.26</v>
      </c>
      <c r="N32" s="319">
        <f>SUMIFS('Base de dados (Boxplot)'!N:N,'Base de dados (Boxplot)'!E:E,qEg!$N$9,'Base de dados (Boxplot)'!H:H,qEg!A32)</f>
        <v>116540.79</v>
      </c>
      <c r="O32" s="319">
        <f>SUMIFS('Base de dados (Boxplot)'!N:N,'Base de dados (Boxplot)'!E:E,qEg!$O$9,'Base de dados (Boxplot)'!H:H,qEg!A32)</f>
        <v>125483.34</v>
      </c>
      <c r="P32" s="319">
        <f>SUMIFS('Base de dados (Boxplot)'!N:N,'Base de dados (Boxplot)'!E:E,qEg!$P$9,'Base de dados (Boxplot)'!H:H,qEg!A32)</f>
        <v>132253.32</v>
      </c>
      <c r="Q32" s="319">
        <f>SUMIFS('Base de dados (Boxplot)'!N:N,'Base de dados (Boxplot)'!E:E,qEg!$Q$9,'Base de dados (Boxplot)'!H:H,qEg!A32)</f>
        <v>140478.54999999999</v>
      </c>
      <c r="R32" s="319">
        <f>SUMIFS('Base de dados (Boxplot)'!N:N,'Base de dados (Boxplot)'!E:E,qEg!$R$9,'Base de dados (Boxplot)'!H:H,qEg!A32)</f>
        <v>141613.43</v>
      </c>
      <c r="S32" s="319">
        <f>SUMIFS('Base de dados (Boxplot)'!N:N,'Base de dados (Boxplot)'!E:E,qEg!$S$9,'Base de dados (Boxplot)'!H:H,qEg!A32)</f>
        <v>144799.57999999999</v>
      </c>
      <c r="T32" s="319">
        <f>SUMIFS('Base de dados (Boxplot)'!N:N,'Base de dados (Boxplot)'!E:E,qEg!$T$9,'Base de dados (Boxplot)'!H:H,qEg!A32)</f>
        <v>148664.07</v>
      </c>
      <c r="U32" s="319">
        <f>SUMIFS('Base de dados (Boxplot)'!N:N,'Base de dados (Boxplot)'!E:E,qEg!$U$9,'Base de dados (Boxplot)'!H:H,qEg!A32)</f>
        <v>151592.17000000001</v>
      </c>
      <c r="V32" s="318">
        <f>SUMIFS('Base de dados (Boxplot)'!N:N,'Base de dados (Boxplot)'!E:E,qEg!$V$9,'Base de dados (Boxplot)'!H:H,qEg!A32)</f>
        <v>161553.73000000001</v>
      </c>
    </row>
    <row r="33" spans="1:22" x14ac:dyDescent="0.25">
      <c r="A33" s="105" t="s">
        <v>49</v>
      </c>
      <c r="B33" s="319">
        <f>SUMIFS('Base de dados (Boxplot)'!N:N,'Base de dados (Boxplot)'!E:E,qEg!$B$9,'Base de dados (Boxplot)'!H:H,qEg!A33)</f>
        <v>0</v>
      </c>
      <c r="C33" s="319">
        <f>SUMIFS('Base de dados (Boxplot)'!N:N,'Base de dados (Boxplot)'!E:E,qEg!$C$9,'Base de dados (Boxplot)'!H:H,qEg!A33)</f>
        <v>0</v>
      </c>
      <c r="D33" s="319">
        <f>SUMIFS('Base de dados (Boxplot)'!N:N,'Base de dados (Boxplot)'!E:E,qEg!$D$9,'Base de dados (Boxplot)'!H:H,qEg!A33)</f>
        <v>133.6</v>
      </c>
      <c r="E33" s="319">
        <f>SUMIFS('Base de dados (Boxplot)'!N:N,'Base de dados (Boxplot)'!E:E,qEg!$E$9,'Base de dados (Boxplot)'!H:H,qEg!A33)</f>
        <v>2280</v>
      </c>
      <c r="F33" s="319">
        <f>SUMIFS('Base de dados (Boxplot)'!N:N,'Base de dados (Boxplot)'!E:E,qEg!$F$9,'Base de dados (Boxplot)'!H:H,qEg!A33)</f>
        <v>3247.2</v>
      </c>
      <c r="G33" s="319">
        <f>SUMIFS('Base de dados (Boxplot)'!N:N,'Base de dados (Boxplot)'!E:E,qEg!$G$9,'Base de dados (Boxplot)'!H:H,qEg!A33)</f>
        <v>3549</v>
      </c>
      <c r="H33" s="319">
        <f>SUMIFS('Base de dados (Boxplot)'!N:N,'Base de dados (Boxplot)'!E:E,qEg!$H$9,'Base de dados (Boxplot)'!H:H,qEg!A33)</f>
        <v>4053.6</v>
      </c>
      <c r="I33" s="319">
        <f>SUMIFS('Base de dados (Boxplot)'!N:N,'Base de dados (Boxplot)'!E:E,qEg!$I$9,'Base de dados (Boxplot)'!H:H,qEg!A33)</f>
        <v>4762.8</v>
      </c>
      <c r="J33" s="319">
        <f>SUMIFS('Base de dados (Boxplot)'!N:N,'Base de dados (Boxplot)'!E:E,qEg!$J$9,'Base de dados (Boxplot)'!H:H,qEg!A33)</f>
        <v>4192.3900000000003</v>
      </c>
      <c r="K33" s="319">
        <f>SUMIFS('Base de dados (Boxplot)'!N:N,'Base de dados (Boxplot)'!E:E,qEg!$K$9,'Base de dados (Boxplot)'!H:H,qEg!A33)</f>
        <v>6119.57</v>
      </c>
      <c r="L33" s="319">
        <f>SUMIFS('Base de dados (Boxplot)'!N:N,'Base de dados (Boxplot)'!E:E,qEg!$L$9,'Base de dados (Boxplot)'!H:H,qEg!A33)</f>
        <v>8257.6299999999992</v>
      </c>
      <c r="M33" s="319">
        <f>SUMIFS('Base de dados (Boxplot)'!N:N,'Base de dados (Boxplot)'!E:E,qEg!$M$9,'Base de dados (Boxplot)'!H:H,qEg!A33)</f>
        <v>10084.02</v>
      </c>
      <c r="N33" s="319">
        <f>SUMIFS('Base de dados (Boxplot)'!N:N,'Base de dados (Boxplot)'!E:E,qEg!$N$9,'Base de dados (Boxplot)'!H:H,qEg!A33)</f>
        <v>10765.12</v>
      </c>
      <c r="O33" s="319">
        <f>SUMIFS('Base de dados (Boxplot)'!N:N,'Base de dados (Boxplot)'!E:E,qEg!$O$9,'Base de dados (Boxplot)'!H:H,qEg!A33)</f>
        <v>11547.48</v>
      </c>
      <c r="P33" s="319">
        <f>SUMIFS('Base de dados (Boxplot)'!N:N,'Base de dados (Boxplot)'!E:E,qEg!$P$9,'Base de dados (Boxplot)'!H:H,qEg!A33)</f>
        <v>13763.42</v>
      </c>
      <c r="Q33" s="319">
        <f>SUMIFS('Base de dados (Boxplot)'!N:N,'Base de dados (Boxplot)'!E:E,qEg!$Q$9,'Base de dados (Boxplot)'!H:H,qEg!A33)</f>
        <v>14740.99</v>
      </c>
      <c r="R33" s="319">
        <f>SUMIFS('Base de dados (Boxplot)'!N:N,'Base de dados (Boxplot)'!E:E,qEg!$R$9,'Base de dados (Boxplot)'!H:H,qEg!A33)</f>
        <v>17528.330000000002</v>
      </c>
      <c r="S33" s="319">
        <f>SUMIFS('Base de dados (Boxplot)'!N:N,'Base de dados (Boxplot)'!E:E,qEg!$S$9,'Base de dados (Boxplot)'!H:H,qEg!A33)</f>
        <v>19576.060000000001</v>
      </c>
      <c r="T33" s="319">
        <f>SUMIFS('Base de dados (Boxplot)'!N:N,'Base de dados (Boxplot)'!E:E,qEg!$T$9,'Base de dados (Boxplot)'!H:H,qEg!A33)</f>
        <v>21559.74</v>
      </c>
      <c r="U33" s="319">
        <f>SUMIFS('Base de dados (Boxplot)'!N:N,'Base de dados (Boxplot)'!E:E,qEg!$U$9,'Base de dados (Boxplot)'!H:H,qEg!A33)</f>
        <v>21721.95</v>
      </c>
      <c r="V33" s="318">
        <f>SUMIFS('Base de dados (Boxplot)'!N:N,'Base de dados (Boxplot)'!E:E,qEg!$V$9,'Base de dados (Boxplot)'!H:H,qEg!A33)</f>
        <v>23489.59</v>
      </c>
    </row>
    <row r="34" spans="1:22" x14ac:dyDescent="0.25">
      <c r="A34" s="105" t="s">
        <v>39</v>
      </c>
      <c r="B34" s="319">
        <f>SUMIFS('Base de dados (Boxplot)'!N:N,'Base de dados (Boxplot)'!E:E,qEg!$B$9,'Base de dados (Boxplot)'!H:H,qEg!A34)</f>
        <v>156832.37</v>
      </c>
      <c r="C34" s="319">
        <f>SUMIFS('Base de dados (Boxplot)'!N:N,'Base de dados (Boxplot)'!E:E,qEg!$C$9,'Base de dados (Boxplot)'!H:H,qEg!A34)</f>
        <v>175077</v>
      </c>
      <c r="D34" s="319">
        <f>SUMIFS('Base de dados (Boxplot)'!N:N,'Base de dados (Boxplot)'!E:E,qEg!$D$9,'Base de dados (Boxplot)'!H:H,qEg!A34)</f>
        <v>183624</v>
      </c>
      <c r="E34" s="319">
        <f>SUMIFS('Base de dados (Boxplot)'!N:N,'Base de dados (Boxplot)'!E:E,qEg!$E$9,'Base de dados (Boxplot)'!H:H,qEg!A34)</f>
        <v>192169.7</v>
      </c>
      <c r="F34" s="319">
        <f>SUMIFS('Base de dados (Boxplot)'!N:N,'Base de dados (Boxplot)'!E:E,qEg!$F$9,'Base de dados (Boxplot)'!H:H,qEg!A34)</f>
        <v>202140</v>
      </c>
      <c r="G34" s="319">
        <f>SUMIFS('Base de dados (Boxplot)'!N:N,'Base de dados (Boxplot)'!E:E,qEg!$G$9,'Base de dados (Boxplot)'!H:H,qEg!A34)</f>
        <v>206345</v>
      </c>
      <c r="H34" s="319">
        <f>SUMIFS('Base de dados (Boxplot)'!N:N,'Base de dados (Boxplot)'!E:E,qEg!$H$9,'Base de dados (Boxplot)'!H:H,qEg!A34)</f>
        <v>217331</v>
      </c>
      <c r="I34" s="319">
        <f>SUMIFS('Base de dados (Boxplot)'!N:N,'Base de dados (Boxplot)'!E:E,qEg!$I$9,'Base de dados (Boxplot)'!H:H,qEg!A34)</f>
        <v>229693.99</v>
      </c>
      <c r="J34" s="319">
        <f>SUMIFS('Base de dados (Boxplot)'!N:N,'Base de dados (Boxplot)'!E:E,qEg!$J$9,'Base de dados (Boxplot)'!H:H,qEg!A34)</f>
        <v>246448.14</v>
      </c>
      <c r="K34" s="319">
        <f>SUMIFS('Base de dados (Boxplot)'!N:N,'Base de dados (Boxplot)'!E:E,qEg!$K$9,'Base de dados (Boxplot)'!H:H,qEg!A34)</f>
        <v>265767.06</v>
      </c>
      <c r="L34" s="319">
        <f>SUMIFS('Base de dados (Boxplot)'!N:N,'Base de dados (Boxplot)'!E:E,qEg!$L$9,'Base de dados (Boxplot)'!H:H,qEg!A34)</f>
        <v>285686.71000000002</v>
      </c>
      <c r="M34" s="319">
        <f>SUMIFS('Base de dados (Boxplot)'!N:N,'Base de dados (Boxplot)'!E:E,qEg!$M$9,'Base de dados (Boxplot)'!H:H,qEg!A34)</f>
        <v>306464.73</v>
      </c>
      <c r="N34" s="319">
        <f>SUMIFS('Base de dados (Boxplot)'!N:N,'Base de dados (Boxplot)'!E:E,qEg!$N$9,'Base de dados (Boxplot)'!H:H,qEg!A34)</f>
        <v>325004.13</v>
      </c>
      <c r="O34" s="319">
        <f>SUMIFS('Base de dados (Boxplot)'!N:N,'Base de dados (Boxplot)'!E:E,qEg!$O$9,'Base de dados (Boxplot)'!H:H,qEg!A34)</f>
        <v>346850.48</v>
      </c>
      <c r="P34" s="319">
        <f>SUMIFS('Base de dados (Boxplot)'!N:N,'Base de dados (Boxplot)'!E:E,qEg!$P$9,'Base de dados (Boxplot)'!H:H,qEg!A34)</f>
        <v>363626.01</v>
      </c>
      <c r="Q34" s="319">
        <f>SUMIFS('Base de dados (Boxplot)'!N:N,'Base de dados (Boxplot)'!E:E,qEg!$Q$9,'Base de dados (Boxplot)'!H:H,qEg!A34)</f>
        <v>385046.59</v>
      </c>
      <c r="R34" s="319">
        <f>SUMIFS('Base de dados (Boxplot)'!N:N,'Base de dados (Boxplot)'!E:E,qEg!$R$9,'Base de dados (Boxplot)'!H:H,qEg!A34)</f>
        <v>392423.45</v>
      </c>
      <c r="S34" s="319">
        <f>SUMIFS('Base de dados (Boxplot)'!N:N,'Base de dados (Boxplot)'!E:E,qEg!$S$9,'Base de dados (Boxplot)'!H:H,qEg!A34)</f>
        <v>408498.51</v>
      </c>
      <c r="T34" s="319">
        <f>SUMIFS('Base de dados (Boxplot)'!N:N,'Base de dados (Boxplot)'!E:E,qEg!$T$9,'Base de dados (Boxplot)'!H:H,qEg!A34)</f>
        <v>393639.94</v>
      </c>
      <c r="U34" s="319">
        <f>SUMIFS('Base de dados (Boxplot)'!N:N,'Base de dados (Boxplot)'!E:E,qEg!$U$9,'Base de dados (Boxplot)'!H:H,qEg!A34)</f>
        <v>378878.03</v>
      </c>
      <c r="V34" s="318">
        <f>SUMIFS('Base de dados (Boxplot)'!N:N,'Base de dados (Boxplot)'!E:E,qEg!$V$9,'Base de dados (Boxplot)'!H:H,qEg!A34)</f>
        <v>399190.17</v>
      </c>
    </row>
    <row r="35" spans="1:22" x14ac:dyDescent="0.25">
      <c r="A35" s="105" t="s">
        <v>55</v>
      </c>
      <c r="B35" s="319">
        <f>SUMIFS('Base de dados (Boxplot)'!N:N,'Base de dados (Boxplot)'!E:E,qEg!$B$9,'Base de dados (Boxplot)'!H:H,qEg!A35)</f>
        <v>7141.2</v>
      </c>
      <c r="C35" s="319">
        <f>SUMIFS('Base de dados (Boxplot)'!N:N,'Base de dados (Boxplot)'!E:E,qEg!$C$9,'Base de dados (Boxplot)'!H:H,qEg!A35)</f>
        <v>3834.3</v>
      </c>
      <c r="D35" s="319">
        <f>SUMIFS('Base de dados (Boxplot)'!N:N,'Base de dados (Boxplot)'!E:E,qEg!$D$9,'Base de dados (Boxplot)'!H:H,qEg!A35)</f>
        <v>3844.87</v>
      </c>
      <c r="E35" s="319">
        <f>SUMIFS('Base de dados (Boxplot)'!N:N,'Base de dados (Boxplot)'!E:E,qEg!$E$9,'Base de dados (Boxplot)'!H:H,qEg!A35)</f>
        <v>4595</v>
      </c>
      <c r="F35" s="319">
        <f>SUMIFS('Base de dados (Boxplot)'!N:N,'Base de dados (Boxplot)'!E:E,qEg!$F$9,'Base de dados (Boxplot)'!H:H,qEg!A35)</f>
        <v>5559</v>
      </c>
      <c r="G35" s="319">
        <f>SUMIFS('Base de dados (Boxplot)'!N:N,'Base de dados (Boxplot)'!E:E,qEg!$G$9,'Base de dados (Boxplot)'!H:H,qEg!A35)</f>
        <v>6321</v>
      </c>
      <c r="H35" s="319">
        <f>SUMIFS('Base de dados (Boxplot)'!N:N,'Base de dados (Boxplot)'!E:E,qEg!$H$9,'Base de dados (Boxplot)'!H:H,qEg!A35)</f>
        <v>6327</v>
      </c>
      <c r="I35" s="319">
        <f>SUMIFS('Base de dados (Boxplot)'!N:N,'Base de dados (Boxplot)'!E:E,qEg!$I$9,'Base de dados (Boxplot)'!H:H,qEg!A35)</f>
        <v>6875</v>
      </c>
      <c r="J35" s="319">
        <f>SUMIFS('Base de dados (Boxplot)'!N:N,'Base de dados (Boxplot)'!E:E,qEg!$J$9,'Base de dados (Boxplot)'!H:H,qEg!A35)</f>
        <v>7348</v>
      </c>
      <c r="K35" s="319">
        <f>SUMIFS('Base de dados (Boxplot)'!N:N,'Base de dados (Boxplot)'!E:E,qEg!$K$9,'Base de dados (Boxplot)'!H:H,qEg!A35)</f>
        <v>8013</v>
      </c>
      <c r="L35" s="319">
        <f>SUMIFS('Base de dados (Boxplot)'!N:N,'Base de dados (Boxplot)'!E:E,qEg!$L$9,'Base de dados (Boxplot)'!H:H,qEg!A35)</f>
        <v>8557</v>
      </c>
      <c r="M35" s="319">
        <f>SUMIFS('Base de dados (Boxplot)'!N:N,'Base de dados (Boxplot)'!E:E,qEg!$M$9,'Base de dados (Boxplot)'!H:H,qEg!A35)</f>
        <v>10080.32</v>
      </c>
      <c r="N35" s="319">
        <f>SUMIFS('Base de dados (Boxplot)'!N:N,'Base de dados (Boxplot)'!E:E,qEg!$N$9,'Base de dados (Boxplot)'!H:H,qEg!A35)</f>
        <v>12789.77</v>
      </c>
      <c r="O35" s="319">
        <f>SUMIFS('Base de dados (Boxplot)'!N:N,'Base de dados (Boxplot)'!E:E,qEg!$O$9,'Base de dados (Boxplot)'!H:H,qEg!A35)</f>
        <v>15602.22</v>
      </c>
      <c r="P35" s="319">
        <f>SUMIFS('Base de dados (Boxplot)'!N:N,'Base de dados (Boxplot)'!E:E,qEg!$P$9,'Base de dados (Boxplot)'!H:H,qEg!A35)</f>
        <v>17937.04</v>
      </c>
      <c r="Q35" s="319">
        <f>SUMIFS('Base de dados (Boxplot)'!N:N,'Base de dados (Boxplot)'!E:E,qEg!$Q$9,'Base de dados (Boxplot)'!H:H,qEg!A35)</f>
        <v>21628</v>
      </c>
      <c r="R35" s="319">
        <f>SUMIFS('Base de dados (Boxplot)'!N:N,'Base de dados (Boxplot)'!E:E,qEg!$R$9,'Base de dados (Boxplot)'!H:H,qEg!A35)</f>
        <v>24431.99</v>
      </c>
      <c r="S35" s="319">
        <f>SUMIFS('Base de dados (Boxplot)'!N:N,'Base de dados (Boxplot)'!E:E,qEg!$S$9,'Base de dados (Boxplot)'!H:H,qEg!A35)</f>
        <v>27593.24</v>
      </c>
      <c r="T35" s="319">
        <f>SUMIFS('Base de dados (Boxplot)'!N:N,'Base de dados (Boxplot)'!E:E,qEg!$T$9,'Base de dados (Boxplot)'!H:H,qEg!A35)</f>
        <v>29874.63</v>
      </c>
      <c r="U35" s="319">
        <f>SUMIFS('Base de dados (Boxplot)'!N:N,'Base de dados (Boxplot)'!E:E,qEg!$U$9,'Base de dados (Boxplot)'!H:H,qEg!A35)</f>
        <v>31858.28</v>
      </c>
      <c r="V35" s="318">
        <f>SUMIFS('Base de dados (Boxplot)'!N:N,'Base de dados (Boxplot)'!E:E,qEg!$V$9,'Base de dados (Boxplot)'!H:H,qEg!A35)</f>
        <v>35846.839999999997</v>
      </c>
    </row>
    <row r="36" spans="1:22" x14ac:dyDescent="0.25">
      <c r="B36" s="114"/>
      <c r="C36" s="114"/>
      <c r="D36" s="114"/>
      <c r="E36" s="114"/>
      <c r="F36" s="114"/>
      <c r="G36" s="114"/>
      <c r="H36" s="114"/>
      <c r="I36" s="114"/>
      <c r="J36" s="114"/>
      <c r="K36" s="114"/>
      <c r="L36" s="114"/>
      <c r="M36" s="114"/>
      <c r="N36" s="114"/>
      <c r="O36" s="114"/>
      <c r="P36" s="114"/>
      <c r="Q36" s="114"/>
      <c r="R36" s="114"/>
      <c r="S36" s="114"/>
      <c r="T36" s="114"/>
      <c r="U36" s="114"/>
    </row>
    <row r="37" spans="1:22" hidden="1" x14ac:dyDescent="0.25">
      <c r="B37" s="114"/>
      <c r="C37" s="114"/>
      <c r="D37" s="114"/>
      <c r="E37" s="114"/>
      <c r="F37" s="114"/>
      <c r="G37" s="114"/>
      <c r="H37" s="114"/>
      <c r="I37" s="114"/>
      <c r="J37" s="114"/>
      <c r="K37" s="114"/>
      <c r="L37" s="114"/>
      <c r="M37" s="114"/>
      <c r="N37" s="114"/>
      <c r="O37" s="114"/>
      <c r="P37" s="114"/>
      <c r="Q37" s="114"/>
      <c r="R37" s="114"/>
      <c r="S37" s="114"/>
      <c r="T37" s="114"/>
      <c r="U37" s="114"/>
    </row>
    <row r="38" spans="1:22" hidden="1" x14ac:dyDescent="0.25">
      <c r="B38" s="114"/>
      <c r="C38" s="114"/>
      <c r="D38" s="114"/>
      <c r="E38" s="114"/>
      <c r="F38" s="114"/>
      <c r="G38" s="114"/>
      <c r="H38" s="114"/>
      <c r="I38" s="114"/>
      <c r="J38" s="114"/>
      <c r="K38" s="114"/>
      <c r="L38" s="114"/>
      <c r="M38" s="114"/>
      <c r="N38" s="114"/>
      <c r="O38" s="114"/>
      <c r="P38" s="114"/>
      <c r="Q38" s="114"/>
      <c r="R38" s="114"/>
      <c r="S38" s="114"/>
      <c r="T38" s="114"/>
      <c r="U38" s="114"/>
    </row>
  </sheetData>
  <customSheetViews>
    <customSheetView guid="{9658BFCB-F494-4EC4-95C2-C125FDE12354}" scale="50" showGridLines="0" hiddenRows="1" hiddenColumns="1">
      <pane ySplit="9" topLeftCell="A10" activePane="bottomLeft" state="frozen"/>
      <selection pane="bottomLeft" sqref="A1:AA7"/>
      <pageMargins left="0" right="0" top="0" bottom="0" header="0" footer="0"/>
      <pageSetup paperSize="9" orientation="portrait" r:id="rId1"/>
    </customSheetView>
  </customSheetViews>
  <mergeCells count="5">
    <mergeCell ref="A2:V2"/>
    <mergeCell ref="A3:V3"/>
    <mergeCell ref="A4:V4"/>
    <mergeCell ref="A5:V5"/>
    <mergeCell ref="B7:C7"/>
  </mergeCells>
  <pageMargins left="0" right="0" top="0" bottom="0" header="0" footer="0"/>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1E05-03F9-430F-BD30-C61B397D7212}">
  <sheetPr>
    <tabColor theme="4" tint="0.59999389629810485"/>
  </sheetPr>
  <dimension ref="A1:W68"/>
  <sheetViews>
    <sheetView showGridLines="0" topLeftCell="H1" zoomScale="70" zoomScaleNormal="70" workbookViewId="0">
      <pane ySplit="9" topLeftCell="A10" activePane="bottomLeft" state="frozen"/>
      <selection pane="bottomLeft" activeCell="A66" sqref="A66"/>
    </sheetView>
  </sheetViews>
  <sheetFormatPr defaultColWidth="0" defaultRowHeight="15" customHeight="1" zeroHeight="1" x14ac:dyDescent="0.25"/>
  <cols>
    <col min="1" max="1" width="32.7109375" style="97" customWidth="1"/>
    <col min="2" max="22" width="17.7109375" style="97" bestFit="1" customWidth="1"/>
    <col min="23" max="23" width="16.7109375" style="97" customWidth="1"/>
    <col min="24" max="16384" width="16.7109375" style="97" hidden="1"/>
  </cols>
  <sheetData>
    <row r="1" spans="1:22" x14ac:dyDescent="0.25">
      <c r="A1" s="37"/>
      <c r="B1" s="51"/>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138</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51"/>
      <c r="C6" s="51"/>
      <c r="D6" s="51"/>
      <c r="E6" s="51"/>
      <c r="F6" s="51"/>
      <c r="G6" s="51"/>
      <c r="H6" s="51"/>
      <c r="I6" s="51"/>
      <c r="J6" s="51"/>
      <c r="K6" s="51"/>
      <c r="L6" s="51"/>
      <c r="M6" s="51"/>
      <c r="N6" s="51"/>
      <c r="O6" s="51"/>
      <c r="P6" s="51"/>
      <c r="Q6" s="51"/>
      <c r="R6" s="51"/>
      <c r="S6" s="51"/>
      <c r="T6" s="51"/>
      <c r="U6" s="51"/>
      <c r="V6" s="51"/>
    </row>
    <row r="7" spans="1:22" x14ac:dyDescent="0.25">
      <c r="A7" s="37"/>
      <c r="B7" s="51"/>
      <c r="C7" s="51"/>
      <c r="D7" s="51"/>
      <c r="E7" s="51"/>
      <c r="F7" s="51"/>
      <c r="G7" s="51"/>
      <c r="H7" s="51"/>
      <c r="I7" s="51"/>
      <c r="J7" s="51"/>
      <c r="K7" s="51"/>
      <c r="L7" s="51"/>
      <c r="M7" s="51"/>
      <c r="N7" s="51"/>
      <c r="O7" s="51"/>
      <c r="P7" s="51"/>
      <c r="Q7" s="51"/>
      <c r="R7" s="51"/>
      <c r="S7" s="51"/>
      <c r="T7" s="51"/>
      <c r="U7" s="51"/>
      <c r="V7" s="51"/>
    </row>
    <row r="8" spans="1:22" s="104" customFormat="1" x14ac:dyDescent="0.25">
      <c r="A8" s="104" t="s">
        <v>139</v>
      </c>
      <c r="C8" s="97"/>
    </row>
    <row r="9" spans="1:22"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2" x14ac:dyDescent="0.25">
      <c r="A10" s="97" t="s">
        <v>33</v>
      </c>
    </row>
    <row r="11" spans="1:22" x14ac:dyDescent="0.25">
      <c r="A11" s="105" t="s">
        <v>65</v>
      </c>
      <c r="B11" s="315">
        <f>+B43/B$38</f>
        <v>254098788.38675261</v>
      </c>
      <c r="C11" s="315">
        <f t="shared" ref="C11:V11" si="0">+C43/C$38</f>
        <v>251129804.51033834</v>
      </c>
      <c r="D11" s="315">
        <f t="shared" si="0"/>
        <v>225502473.933002</v>
      </c>
      <c r="E11" s="315">
        <f t="shared" si="0"/>
        <v>200884739.51305529</v>
      </c>
      <c r="F11" s="315">
        <f t="shared" si="0"/>
        <v>197128555.05604023</v>
      </c>
      <c r="G11" s="315">
        <f t="shared" si="0"/>
        <v>202551160.42124107</v>
      </c>
      <c r="H11" s="315">
        <f t="shared" si="0"/>
        <v>244998400.98620653</v>
      </c>
      <c r="I11" s="315">
        <f t="shared" si="0"/>
        <v>264290384.4097248</v>
      </c>
      <c r="J11" s="315">
        <f t="shared" si="0"/>
        <v>287523241.36652982</v>
      </c>
      <c r="K11" s="315">
        <f t="shared" si="0"/>
        <v>309519298.15568918</v>
      </c>
      <c r="L11" s="315">
        <f t="shared" si="0"/>
        <v>329797563.61528182</v>
      </c>
      <c r="M11" s="315">
        <f t="shared" si="0"/>
        <v>357716080.54919255</v>
      </c>
      <c r="N11" s="315">
        <f t="shared" si="0"/>
        <v>367786664.66707826</v>
      </c>
      <c r="O11" s="315">
        <f t="shared" si="0"/>
        <v>402642342.48865354</v>
      </c>
      <c r="P11" s="315">
        <f t="shared" si="0"/>
        <v>399311410.84355438</v>
      </c>
      <c r="Q11" s="315">
        <f t="shared" si="0"/>
        <v>379685598.20075125</v>
      </c>
      <c r="R11" s="315">
        <f t="shared" si="0"/>
        <v>367933389.76019651</v>
      </c>
      <c r="S11" s="315">
        <f t="shared" si="0"/>
        <v>388587133.58859539</v>
      </c>
      <c r="T11" s="315">
        <f t="shared" si="0"/>
        <v>405314962.6024754</v>
      </c>
      <c r="U11" s="315">
        <f t="shared" si="0"/>
        <v>217040033.60836199</v>
      </c>
      <c r="V11" s="315">
        <f t="shared" si="0"/>
        <v>235103907.06</v>
      </c>
    </row>
    <row r="12" spans="1:22" x14ac:dyDescent="0.25">
      <c r="A12" s="105" t="s">
        <v>61</v>
      </c>
      <c r="B12" s="315">
        <f t="shared" ref="B12:V24" si="1">+B44/B$38</f>
        <v>174988473.36720231</v>
      </c>
      <c r="C12" s="315">
        <f t="shared" si="1"/>
        <v>155285452.78676227</v>
      </c>
      <c r="D12" s="315">
        <f t="shared" si="1"/>
        <v>170538091.82919723</v>
      </c>
      <c r="E12" s="315">
        <f t="shared" si="1"/>
        <v>164603240.85070711</v>
      </c>
      <c r="F12" s="315">
        <f t="shared" si="1"/>
        <v>169626747.17678726</v>
      </c>
      <c r="G12" s="315">
        <f t="shared" si="1"/>
        <v>224317729.29387519</v>
      </c>
      <c r="H12" s="315">
        <f t="shared" si="1"/>
        <v>183361545.52395916</v>
      </c>
      <c r="I12" s="315">
        <f t="shared" si="1"/>
        <v>188120937.14359704</v>
      </c>
      <c r="J12" s="315">
        <f t="shared" si="1"/>
        <v>206174006.62549925</v>
      </c>
      <c r="K12" s="315">
        <f t="shared" si="1"/>
        <v>215198803.85491806</v>
      </c>
      <c r="L12" s="315">
        <f t="shared" si="1"/>
        <v>200290310.70716199</v>
      </c>
      <c r="M12" s="315">
        <f t="shared" si="1"/>
        <v>228613374.94524109</v>
      </c>
      <c r="N12" s="315">
        <f t="shared" si="1"/>
        <v>230943921.45890132</v>
      </c>
      <c r="O12" s="315">
        <f t="shared" si="1"/>
        <v>307969027.58976603</v>
      </c>
      <c r="P12" s="315">
        <f t="shared" si="1"/>
        <v>337282410.68667734</v>
      </c>
      <c r="Q12" s="315">
        <f t="shared" si="1"/>
        <v>333007403.81488425</v>
      </c>
      <c r="R12" s="315">
        <f t="shared" si="1"/>
        <v>317426769.64061832</v>
      </c>
      <c r="S12" s="315">
        <f t="shared" si="1"/>
        <v>368339487.14873415</v>
      </c>
      <c r="T12" s="315">
        <f t="shared" si="1"/>
        <v>379088528.52396119</v>
      </c>
      <c r="U12" s="315">
        <f t="shared" si="1"/>
        <v>351047009.43431997</v>
      </c>
      <c r="V12" s="315">
        <f t="shared" si="1"/>
        <v>397445413.93000001</v>
      </c>
    </row>
    <row r="13" spans="1:22" x14ac:dyDescent="0.25">
      <c r="A13" s="105" t="s">
        <v>59</v>
      </c>
      <c r="B13" s="315">
        <f t="shared" si="1"/>
        <v>41088683.773082949</v>
      </c>
      <c r="C13" s="315">
        <f t="shared" si="1"/>
        <v>39021162.873833723</v>
      </c>
      <c r="D13" s="315">
        <f t="shared" si="1"/>
        <v>38669661.810407795</v>
      </c>
      <c r="E13" s="315">
        <f t="shared" si="1"/>
        <v>39940481.190804631</v>
      </c>
      <c r="F13" s="315">
        <f t="shared" si="1"/>
        <v>37293829.547420613</v>
      </c>
      <c r="G13" s="315">
        <f t="shared" si="1"/>
        <v>37776573.676854856</v>
      </c>
      <c r="H13" s="315">
        <f t="shared" si="1"/>
        <v>42519710.708609812</v>
      </c>
      <c r="I13" s="315">
        <f t="shared" si="1"/>
        <v>45252003.307051823</v>
      </c>
      <c r="J13" s="315">
        <f t="shared" si="1"/>
        <v>48181130.551643647</v>
      </c>
      <c r="K13" s="315">
        <f t="shared" si="1"/>
        <v>49459364.856332295</v>
      </c>
      <c r="L13" s="315">
        <f t="shared" si="1"/>
        <v>59896265.414993428</v>
      </c>
      <c r="M13" s="315">
        <f t="shared" si="1"/>
        <v>55235075.37257196</v>
      </c>
      <c r="N13" s="315">
        <f t="shared" si="1"/>
        <v>53101420.49176538</v>
      </c>
      <c r="O13" s="315">
        <f t="shared" si="1"/>
        <v>57809519.353207499</v>
      </c>
      <c r="P13" s="315">
        <f t="shared" si="1"/>
        <v>58257651.759667203</v>
      </c>
      <c r="Q13" s="315">
        <f t="shared" si="1"/>
        <v>53008423.53982161</v>
      </c>
      <c r="R13" s="315">
        <f t="shared" si="1"/>
        <v>54390092.723790862</v>
      </c>
      <c r="S13" s="315">
        <f t="shared" si="1"/>
        <v>58739366.027082272</v>
      </c>
      <c r="T13" s="315">
        <f t="shared" si="1"/>
        <v>64434021.773612179</v>
      </c>
      <c r="U13" s="315">
        <f t="shared" si="1"/>
        <v>69201733.417406991</v>
      </c>
      <c r="V13" s="315">
        <f t="shared" si="1"/>
        <v>66628267.549999997</v>
      </c>
    </row>
    <row r="14" spans="1:22" x14ac:dyDescent="0.25">
      <c r="A14" s="105" t="s">
        <v>67</v>
      </c>
      <c r="B14" s="315">
        <f t="shared" si="1"/>
        <v>97207806.713177472</v>
      </c>
      <c r="C14" s="315">
        <f t="shared" si="1"/>
        <v>82661958.168217748</v>
      </c>
      <c r="D14" s="315">
        <f t="shared" si="1"/>
        <v>73863026.259971976</v>
      </c>
      <c r="E14" s="315">
        <f t="shared" si="1"/>
        <v>58088768.393020399</v>
      </c>
      <c r="F14" s="315">
        <f t="shared" si="1"/>
        <v>73385553.598457202</v>
      </c>
      <c r="G14" s="315">
        <f t="shared" si="1"/>
        <v>92518694.166743189</v>
      </c>
      <c r="H14" s="315">
        <f t="shared" si="1"/>
        <v>88641860.720843792</v>
      </c>
      <c r="I14" s="315">
        <f t="shared" si="1"/>
        <v>99021097.173151135</v>
      </c>
      <c r="J14" s="315">
        <f t="shared" si="1"/>
        <v>130747792.37645915</v>
      </c>
      <c r="K14" s="315">
        <f t="shared" si="1"/>
        <v>137654364.84334517</v>
      </c>
      <c r="L14" s="315">
        <f t="shared" si="1"/>
        <v>144234311.10048434</v>
      </c>
      <c r="M14" s="315">
        <f t="shared" si="1"/>
        <v>158720312.66138002</v>
      </c>
      <c r="N14" s="315">
        <f t="shared" si="1"/>
        <v>161635124.90607375</v>
      </c>
      <c r="O14" s="315">
        <f t="shared" si="1"/>
        <v>156210566.01871982</v>
      </c>
      <c r="P14" s="315">
        <f t="shared" si="1"/>
        <v>170683580.09758312</v>
      </c>
      <c r="Q14" s="315">
        <f t="shared" si="1"/>
        <v>179186370.06823528</v>
      </c>
      <c r="R14" s="315">
        <f t="shared" si="1"/>
        <v>156701353.60738441</v>
      </c>
      <c r="S14" s="315">
        <f t="shared" si="1"/>
        <v>154737272.22355995</v>
      </c>
      <c r="T14" s="315">
        <f t="shared" si="1"/>
        <v>122107276.61487955</v>
      </c>
      <c r="U14" s="315">
        <f t="shared" si="1"/>
        <v>121224072.19931999</v>
      </c>
      <c r="V14" s="315">
        <f t="shared" si="1"/>
        <v>115056750.79000001</v>
      </c>
    </row>
    <row r="15" spans="1:22" x14ac:dyDescent="0.25">
      <c r="A15" s="105" t="s">
        <v>66</v>
      </c>
      <c r="B15" s="315">
        <f t="shared" si="1"/>
        <v>274091670.77516145</v>
      </c>
      <c r="C15" s="315">
        <f t="shared" si="1"/>
        <v>284626819.66677976</v>
      </c>
      <c r="D15" s="315">
        <f t="shared" si="1"/>
        <v>277290842.74341196</v>
      </c>
      <c r="E15" s="315">
        <f t="shared" si="1"/>
        <v>297596529.27815437</v>
      </c>
      <c r="F15" s="315">
        <f t="shared" si="1"/>
        <v>312878957.30262411</v>
      </c>
      <c r="G15" s="315">
        <f t="shared" si="1"/>
        <v>328464663.17721915</v>
      </c>
      <c r="H15" s="315">
        <f t="shared" si="1"/>
        <v>355108724.34535527</v>
      </c>
      <c r="I15" s="315">
        <f t="shared" si="1"/>
        <v>402646081.08210564</v>
      </c>
      <c r="J15" s="315">
        <f t="shared" si="1"/>
        <v>383598435.86153662</v>
      </c>
      <c r="K15" s="315">
        <f t="shared" si="1"/>
        <v>381859319.86199993</v>
      </c>
      <c r="L15" s="315">
        <f t="shared" si="1"/>
        <v>401372449.47408146</v>
      </c>
      <c r="M15" s="315">
        <f t="shared" si="1"/>
        <v>440503077.08125591</v>
      </c>
      <c r="N15" s="315">
        <f t="shared" si="1"/>
        <v>436097823.30519366</v>
      </c>
      <c r="O15" s="315">
        <f t="shared" si="1"/>
        <v>467452340.82833034</v>
      </c>
      <c r="P15" s="315">
        <f t="shared" si="1"/>
        <v>464517206.18503195</v>
      </c>
      <c r="Q15" s="315">
        <f t="shared" si="1"/>
        <v>504822197.60517675</v>
      </c>
      <c r="R15" s="315">
        <f t="shared" si="1"/>
        <v>494605811.66909492</v>
      </c>
      <c r="S15" s="315">
        <f t="shared" si="1"/>
        <v>528518459.95690358</v>
      </c>
      <c r="T15" s="315">
        <f t="shared" si="1"/>
        <v>555467663.75410593</v>
      </c>
      <c r="U15" s="315">
        <f t="shared" si="1"/>
        <v>590687901.22583687</v>
      </c>
      <c r="V15" s="315">
        <f t="shared" si="1"/>
        <v>591223480.28999996</v>
      </c>
    </row>
    <row r="16" spans="1:22" x14ac:dyDescent="0.25">
      <c r="A16" s="105" t="s">
        <v>63</v>
      </c>
      <c r="B16" s="315">
        <f t="shared" si="1"/>
        <v>32735882.60915475</v>
      </c>
      <c r="C16" s="315">
        <f t="shared" si="1"/>
        <v>35605317.769509904</v>
      </c>
      <c r="D16" s="315">
        <f t="shared" si="1"/>
        <v>40801765.650441572</v>
      </c>
      <c r="E16" s="315">
        <f t="shared" si="1"/>
        <v>39918511.110462263</v>
      </c>
      <c r="F16" s="315">
        <f t="shared" si="1"/>
        <v>35950265.917722538</v>
      </c>
      <c r="G16" s="315">
        <f t="shared" si="1"/>
        <v>38909553.530202232</v>
      </c>
      <c r="H16" s="315">
        <f t="shared" si="1"/>
        <v>39334923.581873864</v>
      </c>
      <c r="I16" s="315">
        <f t="shared" si="1"/>
        <v>39533289.743173972</v>
      </c>
      <c r="J16" s="315">
        <f t="shared" si="1"/>
        <v>50048689.562928326</v>
      </c>
      <c r="K16" s="315">
        <f t="shared" si="1"/>
        <v>47351355.33104986</v>
      </c>
      <c r="L16" s="315">
        <f t="shared" si="1"/>
        <v>50644532.19339513</v>
      </c>
      <c r="M16" s="315">
        <f t="shared" si="1"/>
        <v>47883175.820806682</v>
      </c>
      <c r="N16" s="315">
        <f t="shared" si="1"/>
        <v>45041147.455025196</v>
      </c>
      <c r="O16" s="315">
        <f t="shared" si="1"/>
        <v>46391998.56880796</v>
      </c>
      <c r="P16" s="315">
        <f t="shared" si="1"/>
        <v>56111177.120868288</v>
      </c>
      <c r="Q16" s="315">
        <f t="shared" si="1"/>
        <v>46395815.319152951</v>
      </c>
      <c r="R16" s="315">
        <f t="shared" si="1"/>
        <v>44702950.691795893</v>
      </c>
      <c r="S16" s="315">
        <f t="shared" si="1"/>
        <v>48811982.482418709</v>
      </c>
      <c r="T16" s="315">
        <f t="shared" si="1"/>
        <v>53338946.055442311</v>
      </c>
      <c r="U16" s="315">
        <f t="shared" si="1"/>
        <v>53112636.36571499</v>
      </c>
      <c r="V16" s="315">
        <f t="shared" si="1"/>
        <v>56785323.259999998</v>
      </c>
    </row>
    <row r="17" spans="1:22" x14ac:dyDescent="0.25">
      <c r="A17" s="105" t="s">
        <v>40</v>
      </c>
      <c r="B17" s="315">
        <f t="shared" si="1"/>
        <v>454658377.64208966</v>
      </c>
      <c r="C17" s="315">
        <f t="shared" si="1"/>
        <v>460002416.11558884</v>
      </c>
      <c r="D17" s="315">
        <f t="shared" si="1"/>
        <v>447419751.05613238</v>
      </c>
      <c r="E17" s="315">
        <f t="shared" si="1"/>
        <v>475656140.36185682</v>
      </c>
      <c r="F17" s="315">
        <f t="shared" si="1"/>
        <v>492123308.79344809</v>
      </c>
      <c r="G17" s="315">
        <f t="shared" si="1"/>
        <v>558102106.17773628</v>
      </c>
      <c r="H17" s="315">
        <f t="shared" si="1"/>
        <v>665007063.83759773</v>
      </c>
      <c r="I17" s="315">
        <f t="shared" si="1"/>
        <v>745736375.63762522</v>
      </c>
      <c r="J17" s="315">
        <f t="shared" si="1"/>
        <v>781463889.84031558</v>
      </c>
      <c r="K17" s="315">
        <f t="shared" si="1"/>
        <v>785436409.10933661</v>
      </c>
      <c r="L17" s="315">
        <f t="shared" si="1"/>
        <v>787122924.16976464</v>
      </c>
      <c r="M17" s="315">
        <f t="shared" si="1"/>
        <v>835917165.46890855</v>
      </c>
      <c r="N17" s="315">
        <f t="shared" si="1"/>
        <v>855617928.32002211</v>
      </c>
      <c r="O17" s="315">
        <f t="shared" si="1"/>
        <v>948074840.01320696</v>
      </c>
      <c r="P17" s="315">
        <f t="shared" si="1"/>
        <v>985545413.04104853</v>
      </c>
      <c r="Q17" s="315">
        <f t="shared" si="1"/>
        <v>984279186.15895152</v>
      </c>
      <c r="R17" s="315">
        <f t="shared" si="1"/>
        <v>965320677.90927887</v>
      </c>
      <c r="S17" s="315">
        <f t="shared" si="1"/>
        <v>991608700.40910554</v>
      </c>
      <c r="T17" s="315">
        <f t="shared" si="1"/>
        <v>896118752.05676842</v>
      </c>
      <c r="U17" s="315">
        <f t="shared" si="1"/>
        <v>878081334.74632788</v>
      </c>
      <c r="V17" s="315">
        <f t="shared" si="1"/>
        <v>938573359.19000006</v>
      </c>
    </row>
    <row r="18" spans="1:22" x14ac:dyDescent="0.25">
      <c r="A18" s="105" t="s">
        <v>62</v>
      </c>
      <c r="B18" s="315">
        <f t="shared" si="1"/>
        <v>347720143.13565475</v>
      </c>
      <c r="C18" s="315">
        <f t="shared" si="1"/>
        <v>319072022.41067922</v>
      </c>
      <c r="D18" s="315">
        <f t="shared" si="1"/>
        <v>372004276.93996882</v>
      </c>
      <c r="E18" s="315">
        <f t="shared" si="1"/>
        <v>386040698.52016664</v>
      </c>
      <c r="F18" s="315">
        <f t="shared" si="1"/>
        <v>423544327.84792614</v>
      </c>
      <c r="G18" s="315">
        <f t="shared" si="1"/>
        <v>465779427.6596514</v>
      </c>
      <c r="H18" s="315">
        <f t="shared" si="1"/>
        <v>511351343.41009206</v>
      </c>
      <c r="I18" s="315">
        <f t="shared" si="1"/>
        <v>528064651.64919716</v>
      </c>
      <c r="J18" s="315">
        <f t="shared" si="1"/>
        <v>580709060.5235914</v>
      </c>
      <c r="K18" s="315">
        <f t="shared" si="1"/>
        <v>618029190.75423253</v>
      </c>
      <c r="L18" s="315">
        <f t="shared" si="1"/>
        <v>655929857.35731947</v>
      </c>
      <c r="M18" s="315">
        <f t="shared" si="1"/>
        <v>723055806.85247648</v>
      </c>
      <c r="N18" s="315">
        <f t="shared" si="1"/>
        <v>729965289.87971795</v>
      </c>
      <c r="O18" s="315">
        <f t="shared" si="1"/>
        <v>794989437.88832819</v>
      </c>
      <c r="P18" s="315">
        <f t="shared" si="1"/>
        <v>842780860.1861248</v>
      </c>
      <c r="Q18" s="315">
        <f t="shared" si="1"/>
        <v>830636701.77339554</v>
      </c>
      <c r="R18" s="315">
        <f t="shared" si="1"/>
        <v>761776198.02324212</v>
      </c>
      <c r="S18" s="315">
        <f t="shared" si="1"/>
        <v>830508633.60364258</v>
      </c>
      <c r="T18" s="315">
        <f t="shared" si="1"/>
        <v>869868506.03903842</v>
      </c>
      <c r="U18" s="315">
        <f t="shared" si="1"/>
        <v>957193305.49561489</v>
      </c>
      <c r="V18" s="315">
        <f t="shared" si="1"/>
        <v>1040952027.45</v>
      </c>
    </row>
    <row r="19" spans="1:22" x14ac:dyDescent="0.25">
      <c r="A19" s="105" t="s">
        <v>45</v>
      </c>
      <c r="B19" s="315">
        <f t="shared" si="1"/>
        <v>219678443.40074182</v>
      </c>
      <c r="C19" s="315">
        <f t="shared" si="1"/>
        <v>243505247.14672136</v>
      </c>
      <c r="D19" s="315">
        <f t="shared" si="1"/>
        <v>326931753.1978029</v>
      </c>
      <c r="E19" s="315">
        <f t="shared" si="1"/>
        <v>305648319.68930233</v>
      </c>
      <c r="F19" s="315">
        <f t="shared" si="1"/>
        <v>327613328.49636632</v>
      </c>
      <c r="G19" s="315">
        <f t="shared" si="1"/>
        <v>355856481.49199855</v>
      </c>
      <c r="H19" s="315">
        <f t="shared" si="1"/>
        <v>394793738.6262759</v>
      </c>
      <c r="I19" s="315">
        <f t="shared" si="1"/>
        <v>411035717.05850804</v>
      </c>
      <c r="J19" s="315">
        <f t="shared" si="1"/>
        <v>431155587.47714573</v>
      </c>
      <c r="K19" s="315">
        <f t="shared" si="1"/>
        <v>451547428.90168118</v>
      </c>
      <c r="L19" s="315">
        <f t="shared" si="1"/>
        <v>461337130.99026841</v>
      </c>
      <c r="M19" s="315">
        <f t="shared" si="1"/>
        <v>459280515.73466492</v>
      </c>
      <c r="N19" s="315">
        <f t="shared" si="1"/>
        <v>488595071.65868253</v>
      </c>
      <c r="O19" s="315">
        <f t="shared" si="1"/>
        <v>515425794.34385544</v>
      </c>
      <c r="P19" s="315">
        <f t="shared" si="1"/>
        <v>534011329.91460621</v>
      </c>
      <c r="Q19" s="315">
        <f t="shared" si="1"/>
        <v>525413718.74912745</v>
      </c>
      <c r="R19" s="315">
        <f t="shared" si="1"/>
        <v>500250345.82747966</v>
      </c>
      <c r="S19" s="315">
        <f t="shared" si="1"/>
        <v>557332150.77855146</v>
      </c>
      <c r="T19" s="315">
        <f t="shared" si="1"/>
        <v>610170425.17780709</v>
      </c>
      <c r="U19" s="315">
        <f t="shared" si="1"/>
        <v>646393738.43275189</v>
      </c>
      <c r="V19" s="315">
        <f t="shared" si="1"/>
        <v>640698943.87</v>
      </c>
    </row>
    <row r="20" spans="1:22" x14ac:dyDescent="0.25">
      <c r="A20" s="105" t="s">
        <v>52</v>
      </c>
      <c r="B20" s="315">
        <f t="shared" si="1"/>
        <v>181831147.98920903</v>
      </c>
      <c r="C20" s="315">
        <f t="shared" si="1"/>
        <v>216489970.76059601</v>
      </c>
      <c r="D20" s="315">
        <f t="shared" si="1"/>
        <v>179999918.4247475</v>
      </c>
      <c r="E20" s="315">
        <f t="shared" si="1"/>
        <v>194009451.76510343</v>
      </c>
      <c r="F20" s="315">
        <f t="shared" si="1"/>
        <v>200452852.15392351</v>
      </c>
      <c r="G20" s="315">
        <f t="shared" si="1"/>
        <v>222233223.53789082</v>
      </c>
      <c r="H20" s="315">
        <f t="shared" si="1"/>
        <v>220580367.22620693</v>
      </c>
      <c r="I20" s="315">
        <f t="shared" si="1"/>
        <v>218601670.51809543</v>
      </c>
      <c r="J20" s="315">
        <f t="shared" si="1"/>
        <v>239268067.19055483</v>
      </c>
      <c r="K20" s="315">
        <f t="shared" si="1"/>
        <v>253848806.78213763</v>
      </c>
      <c r="L20" s="315">
        <f t="shared" si="1"/>
        <v>258459911.0165503</v>
      </c>
      <c r="M20" s="315">
        <f t="shared" si="1"/>
        <v>256397157.35198587</v>
      </c>
      <c r="N20" s="315">
        <f t="shared" si="1"/>
        <v>272893361.2358675</v>
      </c>
      <c r="O20" s="315">
        <f t="shared" si="1"/>
        <v>247089137.03950346</v>
      </c>
      <c r="P20" s="315">
        <f t="shared" si="1"/>
        <v>322646083.00362301</v>
      </c>
      <c r="Q20" s="315">
        <f t="shared" si="1"/>
        <v>263887313.31451613</v>
      </c>
      <c r="R20" s="315">
        <f t="shared" si="1"/>
        <v>293201910.86958295</v>
      </c>
      <c r="S20" s="315">
        <f t="shared" si="1"/>
        <v>388514542.58204681</v>
      </c>
      <c r="T20" s="315">
        <f t="shared" si="1"/>
        <v>365372326.72572643</v>
      </c>
      <c r="U20" s="315">
        <f t="shared" si="1"/>
        <v>415248489.54085493</v>
      </c>
      <c r="V20" s="315">
        <f t="shared" si="1"/>
        <v>0</v>
      </c>
    </row>
    <row r="21" spans="1:22" x14ac:dyDescent="0.25">
      <c r="A21" s="105" t="s">
        <v>54</v>
      </c>
      <c r="B21" s="315">
        <f t="shared" si="1"/>
        <v>737011943.45001066</v>
      </c>
      <c r="C21" s="315">
        <f t="shared" si="1"/>
        <v>764001249.4503479</v>
      </c>
      <c r="D21" s="315">
        <f t="shared" si="1"/>
        <v>774683618.57859409</v>
      </c>
      <c r="E21" s="315">
        <f t="shared" si="1"/>
        <v>767093987.9774003</v>
      </c>
      <c r="F21" s="315">
        <f t="shared" si="1"/>
        <v>685833368.08606637</v>
      </c>
      <c r="G21" s="315">
        <f t="shared" si="1"/>
        <v>678184437.15342939</v>
      </c>
      <c r="H21" s="315">
        <f t="shared" si="1"/>
        <v>675940255.92749608</v>
      </c>
      <c r="I21" s="315">
        <f t="shared" si="1"/>
        <v>698931112.48270547</v>
      </c>
      <c r="J21" s="315">
        <f t="shared" si="1"/>
        <v>660151141.08946741</v>
      </c>
      <c r="K21" s="315">
        <f t="shared" si="1"/>
        <v>697411361.37867105</v>
      </c>
      <c r="L21" s="315">
        <f t="shared" si="1"/>
        <v>738205819.53706086</v>
      </c>
      <c r="M21" s="315">
        <f t="shared" si="1"/>
        <v>734279708.54355466</v>
      </c>
      <c r="N21" s="315">
        <f t="shared" si="1"/>
        <v>743275543.57192898</v>
      </c>
      <c r="O21" s="315">
        <f t="shared" si="1"/>
        <v>794696264.98704565</v>
      </c>
      <c r="P21" s="315">
        <f t="shared" si="1"/>
        <v>814117598.57057285</v>
      </c>
      <c r="Q21" s="315">
        <f t="shared" si="1"/>
        <v>862076858.25584662</v>
      </c>
      <c r="R21" s="315">
        <f t="shared" si="1"/>
        <v>830805441.604213</v>
      </c>
      <c r="S21" s="315">
        <f t="shared" si="1"/>
        <v>896517703.4712013</v>
      </c>
      <c r="T21" s="315">
        <f t="shared" si="1"/>
        <v>956213193.83975577</v>
      </c>
      <c r="U21" s="315">
        <f t="shared" si="1"/>
        <v>974192326.60109389</v>
      </c>
      <c r="V21" s="315">
        <f t="shared" si="1"/>
        <v>963185318.95000005</v>
      </c>
    </row>
    <row r="22" spans="1:22" x14ac:dyDescent="0.25">
      <c r="A22" s="105" t="s">
        <v>35</v>
      </c>
      <c r="B22" s="315">
        <f t="shared" si="1"/>
        <v>2553206857.1802478</v>
      </c>
      <c r="C22" s="315">
        <f t="shared" si="1"/>
        <v>2438376318.8176665</v>
      </c>
      <c r="D22" s="315">
        <f t="shared" si="1"/>
        <v>2298562822.2142763</v>
      </c>
      <c r="E22" s="315">
        <f t="shared" si="1"/>
        <v>2321367198.2876744</v>
      </c>
      <c r="F22" s="315">
        <f t="shared" si="1"/>
        <v>2857481375.0906625</v>
      </c>
      <c r="G22" s="315">
        <f t="shared" si="1"/>
        <v>2740445598.6624403</v>
      </c>
      <c r="H22" s="315">
        <f t="shared" si="1"/>
        <v>3404818756.0039892</v>
      </c>
      <c r="I22" s="315">
        <f t="shared" si="1"/>
        <v>3255129826.4036512</v>
      </c>
      <c r="J22" s="315">
        <f t="shared" si="1"/>
        <v>3449428116.605669</v>
      </c>
      <c r="K22" s="315">
        <f t="shared" si="1"/>
        <v>3521037817.2117505</v>
      </c>
      <c r="L22" s="315">
        <f t="shared" si="1"/>
        <v>3460965816.005888</v>
      </c>
      <c r="M22" s="315">
        <f t="shared" si="1"/>
        <v>3582701546.6306214</v>
      </c>
      <c r="N22" s="315">
        <f t="shared" si="1"/>
        <v>3348360167.5168996</v>
      </c>
      <c r="O22" s="315">
        <f t="shared" si="1"/>
        <v>3573476524.9039721</v>
      </c>
      <c r="P22" s="315">
        <f t="shared" si="1"/>
        <v>3524183324.8508677</v>
      </c>
      <c r="Q22" s="315">
        <f t="shared" si="1"/>
        <v>3861822531.2265501</v>
      </c>
      <c r="R22" s="315">
        <f t="shared" si="1"/>
        <v>3437648594.8127675</v>
      </c>
      <c r="S22" s="315">
        <f t="shared" si="1"/>
        <v>3381147024.7909765</v>
      </c>
      <c r="T22" s="315">
        <f t="shared" si="1"/>
        <v>3674994744.3659859</v>
      </c>
      <c r="U22" s="315">
        <f t="shared" si="1"/>
        <v>3737650690.0560865</v>
      </c>
      <c r="V22" s="315">
        <f t="shared" si="1"/>
        <v>4079802075.54</v>
      </c>
    </row>
    <row r="23" spans="1:22" x14ac:dyDescent="0.25">
      <c r="A23" s="105" t="s">
        <v>42</v>
      </c>
      <c r="B23" s="315">
        <f t="shared" si="1"/>
        <v>433435483.01997507</v>
      </c>
      <c r="C23" s="315">
        <f t="shared" si="1"/>
        <v>457404199.83202469</v>
      </c>
      <c r="D23" s="315">
        <f t="shared" si="1"/>
        <v>454383320.62329006</v>
      </c>
      <c r="E23" s="315">
        <f t="shared" si="1"/>
        <v>460896956.20435202</v>
      </c>
      <c r="F23" s="315">
        <f t="shared" si="1"/>
        <v>500171766.48339444</v>
      </c>
      <c r="G23" s="315">
        <f t="shared" si="1"/>
        <v>539436057.30701673</v>
      </c>
      <c r="H23" s="315">
        <f t="shared" si="1"/>
        <v>526695243.37263328</v>
      </c>
      <c r="I23" s="315">
        <f t="shared" si="1"/>
        <v>553109463.19139338</v>
      </c>
      <c r="J23" s="315">
        <f t="shared" si="1"/>
        <v>557243544.78241313</v>
      </c>
      <c r="K23" s="315">
        <f t="shared" si="1"/>
        <v>570411616.1816988</v>
      </c>
      <c r="L23" s="315">
        <f t="shared" si="1"/>
        <v>596756948.48134983</v>
      </c>
      <c r="M23" s="315">
        <f t="shared" si="1"/>
        <v>600734696.80301166</v>
      </c>
      <c r="N23" s="315">
        <f t="shared" si="1"/>
        <v>606077444.30527127</v>
      </c>
      <c r="O23" s="315">
        <f t="shared" si="1"/>
        <v>629365532.98407102</v>
      </c>
      <c r="P23" s="315">
        <f t="shared" si="1"/>
        <v>656983183.79530251</v>
      </c>
      <c r="Q23" s="315">
        <f t="shared" si="1"/>
        <v>690525811.86403561</v>
      </c>
      <c r="R23" s="315">
        <f t="shared" si="1"/>
        <v>628564670.91095591</v>
      </c>
      <c r="S23" s="315">
        <f t="shared" si="1"/>
        <v>636947665.70209301</v>
      </c>
      <c r="T23" s="315">
        <f t="shared" si="1"/>
        <v>644721608.52343476</v>
      </c>
      <c r="U23" s="315">
        <f t="shared" si="1"/>
        <v>651752269.59819591</v>
      </c>
      <c r="V23" s="315">
        <f t="shared" si="1"/>
        <v>667064466.57000005</v>
      </c>
    </row>
    <row r="24" spans="1:22" x14ac:dyDescent="0.25">
      <c r="A24" s="105" t="s">
        <v>57</v>
      </c>
      <c r="B24" s="315">
        <f t="shared" si="1"/>
        <v>481092369.12421864</v>
      </c>
      <c r="C24" s="315">
        <f t="shared" si="1"/>
        <v>462055953.43527323</v>
      </c>
      <c r="D24" s="315">
        <f t="shared" si="1"/>
        <v>525572848.0854947</v>
      </c>
      <c r="E24" s="315">
        <f t="shared" ref="E24:V24" si="2">+E56/E$38</f>
        <v>546653659.90038371</v>
      </c>
      <c r="F24" s="315">
        <f t="shared" si="2"/>
        <v>592069949.97103572</v>
      </c>
      <c r="G24" s="315">
        <f t="shared" si="2"/>
        <v>709619365.83427894</v>
      </c>
      <c r="H24" s="315">
        <f t="shared" si="2"/>
        <v>733366151.46130812</v>
      </c>
      <c r="I24" s="315">
        <f t="shared" si="2"/>
        <v>803845773.99809456</v>
      </c>
      <c r="J24" s="315">
        <f t="shared" si="2"/>
        <v>884389505.82272542</v>
      </c>
      <c r="K24" s="315">
        <f t="shared" si="2"/>
        <v>866412225.60841358</v>
      </c>
      <c r="L24" s="315">
        <f t="shared" si="2"/>
        <v>999347411.21883893</v>
      </c>
      <c r="M24" s="315">
        <f t="shared" si="2"/>
        <v>1021835336.3351469</v>
      </c>
      <c r="N24" s="315">
        <f t="shared" si="2"/>
        <v>1052313462.4541681</v>
      </c>
      <c r="O24" s="315">
        <f t="shared" si="2"/>
        <v>1162171369.5507247</v>
      </c>
      <c r="P24" s="315">
        <f t="shared" si="2"/>
        <v>1161569717.8179479</v>
      </c>
      <c r="Q24" s="315">
        <f t="shared" si="2"/>
        <v>1233205984.9207935</v>
      </c>
      <c r="R24" s="315">
        <f t="shared" si="2"/>
        <v>1236333089.2580781</v>
      </c>
      <c r="S24" s="315">
        <f t="shared" si="2"/>
        <v>1221347354.0824192</v>
      </c>
      <c r="T24" s="315">
        <f t="shared" si="2"/>
        <v>1235672221.3043203</v>
      </c>
      <c r="U24" s="315">
        <f t="shared" si="2"/>
        <v>1285749214.774632</v>
      </c>
      <c r="V24" s="315">
        <f t="shared" si="2"/>
        <v>1329540340.5</v>
      </c>
    </row>
    <row r="25" spans="1:22" x14ac:dyDescent="0.25">
      <c r="A25" s="105" t="s">
        <v>64</v>
      </c>
      <c r="B25" s="315">
        <f t="shared" ref="B25:V35" si="3">+B57/B$38</f>
        <v>0</v>
      </c>
      <c r="C25" s="315">
        <f t="shared" si="3"/>
        <v>0</v>
      </c>
      <c r="D25" s="315">
        <f t="shared" si="3"/>
        <v>0</v>
      </c>
      <c r="E25" s="315">
        <f t="shared" si="3"/>
        <v>0</v>
      </c>
      <c r="F25" s="315">
        <f t="shared" si="3"/>
        <v>0</v>
      </c>
      <c r="G25" s="315">
        <f t="shared" si="3"/>
        <v>0</v>
      </c>
      <c r="H25" s="315">
        <f t="shared" si="3"/>
        <v>0</v>
      </c>
      <c r="I25" s="315">
        <f t="shared" si="3"/>
        <v>0</v>
      </c>
      <c r="J25" s="315">
        <f t="shared" si="3"/>
        <v>0</v>
      </c>
      <c r="K25" s="315">
        <f t="shared" si="3"/>
        <v>0</v>
      </c>
      <c r="L25" s="315">
        <f t="shared" si="3"/>
        <v>4765503.9182631979</v>
      </c>
      <c r="M25" s="315">
        <f t="shared" si="3"/>
        <v>8715859.1025744379</v>
      </c>
      <c r="N25" s="315">
        <f t="shared" si="3"/>
        <v>13597928.933725081</v>
      </c>
      <c r="O25" s="315">
        <f t="shared" si="3"/>
        <v>17327970.421343688</v>
      </c>
      <c r="P25" s="315">
        <f t="shared" si="3"/>
        <v>18095232.045158498</v>
      </c>
      <c r="Q25" s="315">
        <f t="shared" si="3"/>
        <v>18145169.4409464</v>
      </c>
      <c r="R25" s="315">
        <f t="shared" si="3"/>
        <v>20775085.096525107</v>
      </c>
      <c r="S25" s="315">
        <f t="shared" si="3"/>
        <v>21719307.951444518</v>
      </c>
      <c r="T25" s="315">
        <f t="shared" si="3"/>
        <v>22424193.102600448</v>
      </c>
      <c r="U25" s="315">
        <f t="shared" si="3"/>
        <v>23320418.291504998</v>
      </c>
      <c r="V25" s="315">
        <f t="shared" si="3"/>
        <v>27286583.390000001</v>
      </c>
    </row>
    <row r="26" spans="1:22" x14ac:dyDescent="0.25">
      <c r="A26" s="105" t="s">
        <v>43</v>
      </c>
      <c r="B26" s="315">
        <f t="shared" si="3"/>
        <v>1518973761.5511653</v>
      </c>
      <c r="C26" s="315">
        <f t="shared" si="3"/>
        <v>1642990405.8793073</v>
      </c>
      <c r="D26" s="315">
        <f t="shared" si="3"/>
        <v>1672943905.5730908</v>
      </c>
      <c r="E26" s="315">
        <f t="shared" si="3"/>
        <v>1575239516.7165968</v>
      </c>
      <c r="F26" s="315">
        <f t="shared" si="3"/>
        <v>1826382882.2422309</v>
      </c>
      <c r="G26" s="315">
        <f t="shared" si="3"/>
        <v>1892625882.9217317</v>
      </c>
      <c r="H26" s="315">
        <f t="shared" si="3"/>
        <v>2232128926.9154019</v>
      </c>
      <c r="I26" s="315">
        <f t="shared" si="3"/>
        <v>2535192999.6146193</v>
      </c>
      <c r="J26" s="315">
        <f t="shared" si="3"/>
        <v>2930249846.0932136</v>
      </c>
      <c r="K26" s="315">
        <f t="shared" si="3"/>
        <v>3080453280.7768645</v>
      </c>
      <c r="L26" s="315">
        <f t="shared" si="3"/>
        <v>3109708343.030952</v>
      </c>
      <c r="M26" s="315">
        <f t="shared" si="3"/>
        <v>3086883454.6991544</v>
      </c>
      <c r="N26" s="315">
        <f t="shared" si="3"/>
        <v>3038734515.3603206</v>
      </c>
      <c r="O26" s="315">
        <f t="shared" si="3"/>
        <v>2997719013.918273</v>
      </c>
      <c r="P26" s="315">
        <f t="shared" si="3"/>
        <v>2996537626.4918284</v>
      </c>
      <c r="Q26" s="315">
        <f t="shared" si="3"/>
        <v>2944696196.3201394</v>
      </c>
      <c r="R26" s="315">
        <f t="shared" si="3"/>
        <v>2652532992.7278566</v>
      </c>
      <c r="S26" s="315">
        <f t="shared" si="3"/>
        <v>2856612033.4917645</v>
      </c>
      <c r="T26" s="315">
        <f t="shared" si="3"/>
        <v>2512823746.3205152</v>
      </c>
      <c r="U26" s="315">
        <f t="shared" si="3"/>
        <v>3029090128.9312406</v>
      </c>
      <c r="V26" s="315">
        <f t="shared" si="3"/>
        <v>3254213424.7800002</v>
      </c>
    </row>
    <row r="27" spans="1:22" x14ac:dyDescent="0.25">
      <c r="A27" s="105" t="s">
        <v>56</v>
      </c>
      <c r="B27" s="315">
        <f t="shared" si="3"/>
        <v>1349068704.1375604</v>
      </c>
      <c r="C27" s="315">
        <f t="shared" si="3"/>
        <v>1431093588.4927306</v>
      </c>
      <c r="D27" s="315">
        <f t="shared" si="3"/>
        <v>799503752.09709728</v>
      </c>
      <c r="E27" s="315">
        <f t="shared" si="3"/>
        <v>1422337407.3431404</v>
      </c>
      <c r="F27" s="315">
        <f t="shared" si="3"/>
        <v>1563440849.15645</v>
      </c>
      <c r="G27" s="315">
        <f t="shared" si="3"/>
        <v>1701553213.0218239</v>
      </c>
      <c r="H27" s="315">
        <f t="shared" si="3"/>
        <v>1774161623.7931159</v>
      </c>
      <c r="I27" s="315">
        <f t="shared" si="3"/>
        <v>1878561317.3489053</v>
      </c>
      <c r="J27" s="315">
        <f t="shared" si="3"/>
        <v>1925605128.3386557</v>
      </c>
      <c r="K27" s="315">
        <f t="shared" si="3"/>
        <v>2005542636.7178998</v>
      </c>
      <c r="L27" s="315">
        <f t="shared" si="3"/>
        <v>2084057194.0786836</v>
      </c>
      <c r="M27" s="315">
        <f t="shared" si="3"/>
        <v>2122601301.9684961</v>
      </c>
      <c r="N27" s="315">
        <f t="shared" si="3"/>
        <v>2183175815.9368706</v>
      </c>
      <c r="O27" s="315">
        <f t="shared" si="3"/>
        <v>2227138706.5562658</v>
      </c>
      <c r="P27" s="315">
        <f t="shared" si="3"/>
        <v>2244860902.7301192</v>
      </c>
      <c r="Q27" s="315">
        <f t="shared" si="3"/>
        <v>2391514298.9512467</v>
      </c>
      <c r="R27" s="315">
        <f t="shared" si="3"/>
        <v>2278051456.1411467</v>
      </c>
      <c r="S27" s="315">
        <f t="shared" si="3"/>
        <v>2416001937.5025334</v>
      </c>
      <c r="T27" s="315">
        <f t="shared" si="3"/>
        <v>2572552654.2733498</v>
      </c>
      <c r="U27" s="315">
        <f t="shared" si="3"/>
        <v>2578619513.1647062</v>
      </c>
      <c r="V27" s="315">
        <f t="shared" si="3"/>
        <v>2629067986.1799998</v>
      </c>
    </row>
    <row r="28" spans="1:22" x14ac:dyDescent="0.25">
      <c r="A28" s="105" t="s">
        <v>41</v>
      </c>
      <c r="B28" s="315">
        <f t="shared" si="3"/>
        <v>277489614.52714765</v>
      </c>
      <c r="C28" s="315">
        <f t="shared" si="3"/>
        <v>277417827.98880452</v>
      </c>
      <c r="D28" s="315">
        <f t="shared" si="3"/>
        <v>315596960.90434384</v>
      </c>
      <c r="E28" s="315">
        <f t="shared" si="3"/>
        <v>303862142.21663278</v>
      </c>
      <c r="F28" s="315">
        <f t="shared" si="3"/>
        <v>272834478.5425542</v>
      </c>
      <c r="G28" s="315">
        <f t="shared" si="3"/>
        <v>246792089.5877766</v>
      </c>
      <c r="H28" s="315">
        <f t="shared" si="3"/>
        <v>266513645.90964055</v>
      </c>
      <c r="I28" s="315">
        <f t="shared" si="3"/>
        <v>295591192.37275243</v>
      </c>
      <c r="J28" s="315">
        <f t="shared" si="3"/>
        <v>285318372.23188674</v>
      </c>
      <c r="K28" s="315">
        <f t="shared" si="3"/>
        <v>295667858.90366703</v>
      </c>
      <c r="L28" s="315">
        <f t="shared" si="3"/>
        <v>297290883.92658514</v>
      </c>
      <c r="M28" s="315">
        <f t="shared" si="3"/>
        <v>276326899.4288044</v>
      </c>
      <c r="N28" s="315">
        <f t="shared" si="3"/>
        <v>266664168.76477787</v>
      </c>
      <c r="O28" s="315">
        <f t="shared" si="3"/>
        <v>244737683.95673648</v>
      </c>
      <c r="P28" s="315">
        <f t="shared" si="3"/>
        <v>239840833.19376671</v>
      </c>
      <c r="Q28" s="315">
        <f t="shared" si="3"/>
        <v>237865946.91121763</v>
      </c>
      <c r="R28" s="315">
        <f t="shared" si="3"/>
        <v>212291348.73587015</v>
      </c>
      <c r="S28" s="315">
        <f t="shared" si="3"/>
        <v>251788123.09077218</v>
      </c>
      <c r="T28" s="315">
        <f t="shared" si="3"/>
        <v>267432509.35570297</v>
      </c>
      <c r="U28" s="315">
        <f t="shared" si="3"/>
        <v>0</v>
      </c>
      <c r="V28" s="315">
        <f t="shared" si="3"/>
        <v>0</v>
      </c>
    </row>
    <row r="29" spans="1:22" x14ac:dyDescent="0.25">
      <c r="A29" s="105" t="s">
        <v>53</v>
      </c>
      <c r="B29" s="315">
        <f t="shared" si="3"/>
        <v>193585598.29751074</v>
      </c>
      <c r="C29" s="315">
        <f t="shared" si="3"/>
        <v>212385673.41727689</v>
      </c>
      <c r="D29" s="315">
        <f t="shared" si="3"/>
        <v>210967226.11731404</v>
      </c>
      <c r="E29" s="315">
        <f t="shared" si="3"/>
        <v>224696734.52901945</v>
      </c>
      <c r="F29" s="315">
        <f t="shared" si="3"/>
        <v>240607778.41415697</v>
      </c>
      <c r="G29" s="315">
        <f t="shared" si="3"/>
        <v>243954676.22966772</v>
      </c>
      <c r="H29" s="315">
        <f t="shared" si="3"/>
        <v>286542087.80564278</v>
      </c>
      <c r="I29" s="315">
        <f t="shared" si="3"/>
        <v>324112132.76679552</v>
      </c>
      <c r="J29" s="315">
        <f t="shared" si="3"/>
        <v>319923302.49633706</v>
      </c>
      <c r="K29" s="315">
        <f t="shared" si="3"/>
        <v>344370044.80715555</v>
      </c>
      <c r="L29" s="315">
        <f t="shared" si="3"/>
        <v>362674798.73291677</v>
      </c>
      <c r="M29" s="315">
        <f t="shared" si="3"/>
        <v>385013740.68702126</v>
      </c>
      <c r="N29" s="315">
        <f t="shared" si="3"/>
        <v>392862634.12791663</v>
      </c>
      <c r="O29" s="315">
        <f t="shared" si="3"/>
        <v>437194785.80020332</v>
      </c>
      <c r="P29" s="315">
        <f t="shared" si="3"/>
        <v>431441602.57739377</v>
      </c>
      <c r="Q29" s="315">
        <f t="shared" si="3"/>
        <v>426418953.26161808</v>
      </c>
      <c r="R29" s="315">
        <f t="shared" si="3"/>
        <v>395287986.19454843</v>
      </c>
      <c r="S29" s="315">
        <f t="shared" si="3"/>
        <v>444632166.23396528</v>
      </c>
      <c r="T29" s="315">
        <f t="shared" si="3"/>
        <v>456645030.75079906</v>
      </c>
      <c r="U29" s="315">
        <f t="shared" si="3"/>
        <v>466975951.35877794</v>
      </c>
      <c r="V29" s="315">
        <f t="shared" si="3"/>
        <v>505828891.02999997</v>
      </c>
    </row>
    <row r="30" spans="1:22" x14ac:dyDescent="0.25">
      <c r="A30" s="105" t="s">
        <v>47</v>
      </c>
      <c r="B30" s="315">
        <f t="shared" si="3"/>
        <v>834735979.19587898</v>
      </c>
      <c r="C30" s="315">
        <f t="shared" si="3"/>
        <v>957807514.32289374</v>
      </c>
      <c r="D30" s="315">
        <f t="shared" si="3"/>
        <v>928181156.15134537</v>
      </c>
      <c r="E30" s="315">
        <f t="shared" si="3"/>
        <v>911452883.72447979</v>
      </c>
      <c r="F30" s="315">
        <f t="shared" si="3"/>
        <v>1007329145.5779322</v>
      </c>
      <c r="G30" s="315">
        <f t="shared" si="3"/>
        <v>1058383861.1165413</v>
      </c>
      <c r="H30" s="315">
        <f t="shared" si="3"/>
        <v>1161915324.5204177</v>
      </c>
      <c r="I30" s="315">
        <f t="shared" si="3"/>
        <v>1271866969.072051</v>
      </c>
      <c r="J30" s="315">
        <f t="shared" si="3"/>
        <v>1379124986.0842614</v>
      </c>
      <c r="K30" s="315">
        <f t="shared" si="3"/>
        <v>1479321622.1660869</v>
      </c>
      <c r="L30" s="315">
        <f t="shared" si="3"/>
        <v>1622173215.9686532</v>
      </c>
      <c r="M30" s="315">
        <f t="shared" si="3"/>
        <v>1760767735.3282161</v>
      </c>
      <c r="N30" s="315">
        <f t="shared" si="3"/>
        <v>1922399655.874073</v>
      </c>
      <c r="O30" s="315">
        <f t="shared" si="3"/>
        <v>2064011353.7521982</v>
      </c>
      <c r="P30" s="315">
        <f t="shared" si="3"/>
        <v>2119846909.6406782</v>
      </c>
      <c r="Q30" s="315">
        <f t="shared" si="3"/>
        <v>2203287776.9657784</v>
      </c>
      <c r="R30" s="315">
        <f t="shared" si="3"/>
        <v>2108633697.3940444</v>
      </c>
      <c r="S30" s="315">
        <f t="shared" si="3"/>
        <v>2145990566.0086968</v>
      </c>
      <c r="T30" s="315">
        <f t="shared" si="3"/>
        <v>2284253854.7026315</v>
      </c>
      <c r="U30" s="315">
        <f t="shared" si="3"/>
        <v>2405533569.2765365</v>
      </c>
      <c r="V30" s="315">
        <f t="shared" si="3"/>
        <v>2457953754.5500002</v>
      </c>
    </row>
    <row r="31" spans="1:22" x14ac:dyDescent="0.25">
      <c r="A31" s="105" t="s">
        <v>37</v>
      </c>
      <c r="B31" s="315">
        <f t="shared" si="3"/>
        <v>5617744527.6393738</v>
      </c>
      <c r="C31" s="315">
        <f t="shared" si="3"/>
        <v>5637139017.4010611</v>
      </c>
      <c r="D31" s="315">
        <f t="shared" si="3"/>
        <v>5326048232.059062</v>
      </c>
      <c r="E31" s="315">
        <f t="shared" si="3"/>
        <v>5256408737.4866924</v>
      </c>
      <c r="F31" s="315">
        <f t="shared" si="3"/>
        <v>5228778921.5258656</v>
      </c>
      <c r="G31" s="315">
        <f t="shared" si="3"/>
        <v>5314573491.7199249</v>
      </c>
      <c r="H31" s="315">
        <f t="shared" si="3"/>
        <v>5816388387.9513779</v>
      </c>
      <c r="I31" s="315">
        <f t="shared" si="3"/>
        <v>6293429469.1851521</v>
      </c>
      <c r="J31" s="315">
        <f t="shared" si="3"/>
        <v>6477984818.6795788</v>
      </c>
      <c r="K31" s="315">
        <f t="shared" si="3"/>
        <v>6444122704.0594635</v>
      </c>
      <c r="L31" s="315">
        <f t="shared" si="3"/>
        <v>6507732114.7945604</v>
      </c>
      <c r="M31" s="315">
        <f t="shared" si="3"/>
        <v>6629242773.6207066</v>
      </c>
      <c r="N31" s="315">
        <f t="shared" si="3"/>
        <v>6712687224.0161152</v>
      </c>
      <c r="O31" s="315">
        <f t="shared" si="3"/>
        <v>6863973254.8605442</v>
      </c>
      <c r="P31" s="315">
        <f t="shared" si="3"/>
        <v>6934848588.9511909</v>
      </c>
      <c r="Q31" s="315">
        <f t="shared" si="3"/>
        <v>6100369782.6177387</v>
      </c>
      <c r="R31" s="315">
        <f t="shared" si="3"/>
        <v>5778706702.6927547</v>
      </c>
      <c r="S31" s="315">
        <f t="shared" si="3"/>
        <v>6550412725.1162968</v>
      </c>
      <c r="T31" s="315">
        <f t="shared" si="3"/>
        <v>6760322679.7820444</v>
      </c>
      <c r="U31" s="315">
        <f t="shared" si="3"/>
        <v>7218562759.3297615</v>
      </c>
      <c r="V31" s="315">
        <f t="shared" si="3"/>
        <v>7739525401.3900003</v>
      </c>
    </row>
    <row r="32" spans="1:22" x14ac:dyDescent="0.25">
      <c r="A32" s="105" t="s">
        <v>51</v>
      </c>
      <c r="B32" s="315">
        <f t="shared" si="3"/>
        <v>518760751.63461351</v>
      </c>
      <c r="C32" s="315">
        <f t="shared" si="3"/>
        <v>525879921.39573252</v>
      </c>
      <c r="D32" s="315">
        <f t="shared" si="3"/>
        <v>529823821.09264678</v>
      </c>
      <c r="E32" s="315">
        <f t="shared" si="3"/>
        <v>596383031.24673939</v>
      </c>
      <c r="F32" s="315">
        <f t="shared" si="3"/>
        <v>673730179.11395526</v>
      </c>
      <c r="G32" s="315">
        <f t="shared" si="3"/>
        <v>717143879.57949078</v>
      </c>
      <c r="H32" s="315">
        <f t="shared" si="3"/>
        <v>702531033.19959819</v>
      </c>
      <c r="I32" s="315">
        <f t="shared" si="3"/>
        <v>896544979.95287085</v>
      </c>
      <c r="J32" s="315">
        <f t="shared" si="3"/>
        <v>986206690.7753675</v>
      </c>
      <c r="K32" s="315">
        <f t="shared" si="3"/>
        <v>980845367.11895168</v>
      </c>
      <c r="L32" s="315">
        <f t="shared" si="3"/>
        <v>1023384587.5151021</v>
      </c>
      <c r="M32" s="315">
        <f t="shared" si="3"/>
        <v>1123968083.2288694</v>
      </c>
      <c r="N32" s="315">
        <f t="shared" si="3"/>
        <v>1185745661.1646729</v>
      </c>
      <c r="O32" s="315">
        <f t="shared" si="3"/>
        <v>1272050987.0757849</v>
      </c>
      <c r="P32" s="315">
        <f t="shared" si="3"/>
        <v>1314759868.2642</v>
      </c>
      <c r="Q32" s="315">
        <f t="shared" si="3"/>
        <v>1338839620.8465645</v>
      </c>
      <c r="R32" s="315">
        <f t="shared" si="3"/>
        <v>1373752866.2993095</v>
      </c>
      <c r="S32" s="315">
        <f t="shared" si="3"/>
        <v>1606568951.0957782</v>
      </c>
      <c r="T32" s="315">
        <f t="shared" si="3"/>
        <v>1682635945.5086486</v>
      </c>
      <c r="U32" s="315">
        <f t="shared" si="3"/>
        <v>1640224537.3982339</v>
      </c>
      <c r="V32" s="315">
        <f t="shared" si="3"/>
        <v>1631833702.3699999</v>
      </c>
    </row>
    <row r="33" spans="1:22" x14ac:dyDescent="0.25">
      <c r="A33" s="105" t="s">
        <v>49</v>
      </c>
      <c r="B33" s="315">
        <f t="shared" si="3"/>
        <v>80553236.170026571</v>
      </c>
      <c r="C33" s="315">
        <f t="shared" si="3"/>
        <v>91532537.740932196</v>
      </c>
      <c r="D33" s="315">
        <f t="shared" si="3"/>
        <v>111984413.71275742</v>
      </c>
      <c r="E33" s="315">
        <f t="shared" si="3"/>
        <v>114755620.85766478</v>
      </c>
      <c r="F33" s="315">
        <f t="shared" si="3"/>
        <v>117068230.67731181</v>
      </c>
      <c r="G33" s="315">
        <f t="shared" si="3"/>
        <v>158832797.34754172</v>
      </c>
      <c r="H33" s="315">
        <f t="shared" si="3"/>
        <v>164311907.1194742</v>
      </c>
      <c r="I33" s="315">
        <f t="shared" si="3"/>
        <v>170922906.19144416</v>
      </c>
      <c r="J33" s="315">
        <f t="shared" si="3"/>
        <v>195000431.87460873</v>
      </c>
      <c r="K33" s="315">
        <f t="shared" si="3"/>
        <v>208892473.37459192</v>
      </c>
      <c r="L33" s="315">
        <f t="shared" si="3"/>
        <v>226064859.06544733</v>
      </c>
      <c r="M33" s="315">
        <f t="shared" si="3"/>
        <v>246789068.74123508</v>
      </c>
      <c r="N33" s="315">
        <f t="shared" si="3"/>
        <v>246645479.3196944</v>
      </c>
      <c r="O33" s="315">
        <f t="shared" si="3"/>
        <v>264469273.76111752</v>
      </c>
      <c r="P33" s="315">
        <f t="shared" si="3"/>
        <v>244694724.27550653</v>
      </c>
      <c r="Q33" s="315">
        <f t="shared" si="3"/>
        <v>262440609.99838349</v>
      </c>
      <c r="R33" s="315">
        <f t="shared" si="3"/>
        <v>272835428.52261567</v>
      </c>
      <c r="S33" s="315">
        <f t="shared" si="3"/>
        <v>308514480.23788381</v>
      </c>
      <c r="T33" s="315">
        <f t="shared" si="3"/>
        <v>328337037.74919629</v>
      </c>
      <c r="U33" s="315">
        <f t="shared" si="3"/>
        <v>346706057.273157</v>
      </c>
      <c r="V33" s="315">
        <f t="shared" si="3"/>
        <v>342373417.26999998</v>
      </c>
    </row>
    <row r="34" spans="1:22" x14ac:dyDescent="0.25">
      <c r="A34" s="105" t="s">
        <v>39</v>
      </c>
      <c r="B34" s="315">
        <f t="shared" si="3"/>
        <v>1416306357.2263956</v>
      </c>
      <c r="C34" s="315">
        <f t="shared" si="3"/>
        <v>1515802823.0943711</v>
      </c>
      <c r="D34" s="315">
        <f t="shared" si="3"/>
        <v>1585022046.8176942</v>
      </c>
      <c r="E34" s="315">
        <f t="shared" si="3"/>
        <v>1682441523.4164078</v>
      </c>
      <c r="F34" s="315">
        <f t="shared" si="3"/>
        <v>1676036983.0293767</v>
      </c>
      <c r="G34" s="315">
        <f t="shared" si="3"/>
        <v>1704961657.778281</v>
      </c>
      <c r="H34" s="315">
        <f t="shared" si="3"/>
        <v>1747573654.9783051</v>
      </c>
      <c r="I34" s="315">
        <f t="shared" si="3"/>
        <v>1729392450.3968458</v>
      </c>
      <c r="J34" s="315">
        <f t="shared" si="3"/>
        <v>1712388414.6190197</v>
      </c>
      <c r="K34" s="315">
        <f t="shared" si="3"/>
        <v>1696809485.0125039</v>
      </c>
      <c r="L34" s="315">
        <f t="shared" si="3"/>
        <v>1697925381.9176571</v>
      </c>
      <c r="M34" s="315">
        <f t="shared" si="3"/>
        <v>1687625756.0272188</v>
      </c>
      <c r="N34" s="315">
        <f t="shared" si="3"/>
        <v>1870804076.5202677</v>
      </c>
      <c r="O34" s="315">
        <f t="shared" si="3"/>
        <v>2154194731.6365232</v>
      </c>
      <c r="P34" s="315">
        <f t="shared" si="3"/>
        <v>2232065514.2044544</v>
      </c>
      <c r="Q34" s="315">
        <f t="shared" si="3"/>
        <v>2296282779.8540998</v>
      </c>
      <c r="R34" s="315">
        <f t="shared" si="3"/>
        <v>2302854845.7804813</v>
      </c>
      <c r="S34" s="315">
        <f t="shared" si="3"/>
        <v>2573063437.4806609</v>
      </c>
      <c r="T34" s="315">
        <f t="shared" si="3"/>
        <v>2748555256.8606834</v>
      </c>
      <c r="U34" s="315">
        <f t="shared" si="3"/>
        <v>2833996052.4963474</v>
      </c>
      <c r="V34" s="315">
        <f t="shared" si="3"/>
        <v>0</v>
      </c>
    </row>
    <row r="35" spans="1:22" x14ac:dyDescent="0.25">
      <c r="A35" s="105" t="s">
        <v>55</v>
      </c>
      <c r="B35" s="315">
        <f t="shared" si="3"/>
        <v>234734065.75915369</v>
      </c>
      <c r="C35" s="315">
        <f t="shared" si="3"/>
        <v>203242813.77881306</v>
      </c>
      <c r="D35" s="315">
        <f t="shared" si="3"/>
        <v>183781080.44472244</v>
      </c>
      <c r="E35" s="315">
        <f t="shared" si="3"/>
        <v>199632331.02216011</v>
      </c>
      <c r="F35" s="315">
        <f t="shared" si="3"/>
        <v>211749036.22883159</v>
      </c>
      <c r="G35" s="315">
        <f t="shared" si="3"/>
        <v>226762909.01121125</v>
      </c>
      <c r="H35" s="315">
        <f t="shared" si="3"/>
        <v>242020610.25044426</v>
      </c>
      <c r="I35" s="315">
        <f t="shared" si="3"/>
        <v>252451670.07620436</v>
      </c>
      <c r="J35" s="315">
        <f t="shared" si="3"/>
        <v>273447090.28608245</v>
      </c>
      <c r="K35" s="315">
        <f t="shared" si="3"/>
        <v>311509529.01154143</v>
      </c>
      <c r="L35" s="315">
        <f t="shared" si="3"/>
        <v>323225353.55840355</v>
      </c>
      <c r="M35" s="315">
        <f t="shared" si="3"/>
        <v>316692859.91090721</v>
      </c>
      <c r="N35" s="315">
        <f t="shared" si="3"/>
        <v>313257244.28013384</v>
      </c>
      <c r="O35" s="315">
        <f t="shared" si="3"/>
        <v>333145354.93385303</v>
      </c>
      <c r="P35" s="315">
        <f t="shared" si="3"/>
        <v>337583983.52296633</v>
      </c>
      <c r="Q35" s="315">
        <f t="shared" si="3"/>
        <v>346665048.23591274</v>
      </c>
      <c r="R35" s="315">
        <f t="shared" si="3"/>
        <v>354541363.8308621</v>
      </c>
      <c r="S35" s="315">
        <f t="shared" si="3"/>
        <v>422657241.37012976</v>
      </c>
      <c r="T35" s="315">
        <f t="shared" si="3"/>
        <v>451150283.28675646</v>
      </c>
      <c r="U35" s="315">
        <f t="shared" si="3"/>
        <v>446022312.67680293</v>
      </c>
      <c r="V35" s="315">
        <f t="shared" si="3"/>
        <v>472754325.26999998</v>
      </c>
    </row>
    <row r="36" spans="1:22" x14ac:dyDescent="0.25">
      <c r="B36" s="114"/>
      <c r="C36" s="114"/>
      <c r="D36" s="114"/>
      <c r="E36" s="114"/>
      <c r="F36" s="114"/>
      <c r="G36" s="114"/>
      <c r="H36" s="114"/>
      <c r="I36" s="114"/>
      <c r="J36" s="114"/>
      <c r="K36" s="114"/>
      <c r="L36" s="114"/>
      <c r="M36" s="114"/>
      <c r="N36" s="114"/>
      <c r="O36" s="114"/>
      <c r="P36" s="114"/>
      <c r="Q36" s="114"/>
      <c r="R36" s="114"/>
      <c r="S36" s="114"/>
      <c r="T36" s="114"/>
      <c r="U36" s="114"/>
    </row>
    <row r="37" spans="1:22" x14ac:dyDescent="0.25">
      <c r="B37" s="114"/>
      <c r="C37" s="114"/>
      <c r="D37" s="114"/>
      <c r="E37" s="114"/>
      <c r="F37" s="114"/>
      <c r="G37" s="114"/>
      <c r="H37" s="114"/>
      <c r="I37" s="114"/>
      <c r="J37" s="114"/>
      <c r="K37" s="114"/>
      <c r="L37" s="114"/>
      <c r="M37" s="114"/>
      <c r="N37" s="114"/>
      <c r="O37" s="114"/>
      <c r="P37" s="114"/>
      <c r="Q37" s="114"/>
      <c r="R37" s="114"/>
      <c r="S37" s="114"/>
      <c r="T37" s="114"/>
      <c r="U37" s="114"/>
    </row>
    <row r="38" spans="1:22" s="122" customFormat="1" x14ac:dyDescent="0.25">
      <c r="A38" s="316" t="s">
        <v>140</v>
      </c>
      <c r="B38" s="317">
        <f>IPCA!B12</f>
        <v>0.29858646112283271</v>
      </c>
      <c r="C38" s="317">
        <f>IPCA!C12</f>
        <v>0.31641207285186584</v>
      </c>
      <c r="D38" s="317">
        <f>IPCA!D12</f>
        <v>0.34068087883960396</v>
      </c>
      <c r="E38" s="317">
        <f>IPCA!E12</f>
        <v>0.38336819295820634</v>
      </c>
      <c r="F38" s="317">
        <f>IPCA!F12</f>
        <v>0.4190214349033195</v>
      </c>
      <c r="G38" s="317">
        <f>IPCA!G12</f>
        <v>0.45086706395597181</v>
      </c>
      <c r="H38" s="317">
        <f>IPCA!H12</f>
        <v>0.47652139989506659</v>
      </c>
      <c r="I38" s="317">
        <f>IPCA!I12</f>
        <v>0.49148417185177173</v>
      </c>
      <c r="J38" s="317">
        <f>IPCA!J12</f>
        <v>0.51340436591636074</v>
      </c>
      <c r="K38" s="317">
        <f>IPCA!K12</f>
        <v>0.54369522350542598</v>
      </c>
      <c r="L38" s="317">
        <f>IPCA!L12</f>
        <v>0.56712848763850976</v>
      </c>
      <c r="M38" s="317">
        <f>IPCA!M12</f>
        <v>0.60064578125794565</v>
      </c>
      <c r="N38" s="317">
        <f>IPCA!N12</f>
        <v>0.63968775703971203</v>
      </c>
      <c r="O38" s="317">
        <f>IPCA!O12</f>
        <v>0.67704552205083124</v>
      </c>
      <c r="P38" s="317">
        <f>IPCA!P12</f>
        <v>0.7170589124040353</v>
      </c>
      <c r="Q38" s="317">
        <f>IPCA!Q12</f>
        <v>0.76302238868913397</v>
      </c>
      <c r="R38" s="317">
        <f>IPCA!R12</f>
        <v>0.8444368775622646</v>
      </c>
      <c r="S38" s="317">
        <f>IPCA!S12</f>
        <v>0.89755195716093106</v>
      </c>
      <c r="T38" s="317">
        <f>IPCA!T12</f>
        <v>0.92402973989717863</v>
      </c>
      <c r="U38" s="317">
        <f>IPCA!U12</f>
        <v>0.95868085514332291</v>
      </c>
      <c r="V38" s="317">
        <f>IPCA!V12</f>
        <v>1</v>
      </c>
    </row>
    <row r="39" spans="1:22" x14ac:dyDescent="0.25">
      <c r="A39" s="137"/>
      <c r="B39" s="51"/>
      <c r="C39" s="51"/>
      <c r="D39" s="51"/>
      <c r="E39" s="51"/>
      <c r="F39" s="51"/>
      <c r="G39" s="51"/>
      <c r="H39" s="51"/>
      <c r="I39" s="51"/>
      <c r="J39" s="51"/>
      <c r="K39" s="51"/>
      <c r="L39" s="51"/>
      <c r="M39" s="51"/>
      <c r="N39" s="51"/>
      <c r="O39" s="51"/>
      <c r="P39" s="51"/>
      <c r="Q39" s="51"/>
      <c r="R39" s="51"/>
      <c r="S39" s="51"/>
      <c r="T39" s="51"/>
      <c r="U39" s="51"/>
      <c r="V39" s="51"/>
    </row>
    <row r="40" spans="1:22" ht="15" customHeight="1" x14ac:dyDescent="0.25">
      <c r="A40" s="51"/>
      <c r="B40" s="51"/>
      <c r="C40" s="51"/>
      <c r="D40" s="51"/>
      <c r="E40" s="51"/>
      <c r="F40" s="51"/>
      <c r="G40" s="51"/>
      <c r="H40" s="51"/>
      <c r="I40" s="51"/>
      <c r="J40" s="51"/>
      <c r="K40" s="51"/>
      <c r="L40" s="51"/>
      <c r="M40" s="51"/>
      <c r="N40" s="51"/>
      <c r="O40" s="51"/>
      <c r="P40" s="51"/>
      <c r="Q40" s="51"/>
      <c r="R40" s="51"/>
      <c r="S40" s="51"/>
      <c r="T40" s="51"/>
      <c r="U40" s="51"/>
      <c r="V40" s="51"/>
    </row>
    <row r="41" spans="1:22" ht="15" customHeight="1" x14ac:dyDescent="0.25">
      <c r="A41" s="141" t="s">
        <v>141</v>
      </c>
      <c r="B41" s="375" t="str">
        <f>'Base de dados (Boxplot)'!O8</f>
        <v>Receita Operacional Direta de Água</v>
      </c>
      <c r="C41" s="375"/>
      <c r="D41" s="375"/>
      <c r="E41" s="139" t="s">
        <v>136</v>
      </c>
      <c r="F41" s="329" t="str">
        <f>'Base de dados (Boxplot)'!O9</f>
        <v>FN002</v>
      </c>
      <c r="G41" s="138"/>
      <c r="H41" s="138"/>
      <c r="I41" s="138"/>
      <c r="J41" s="138"/>
      <c r="K41" s="138"/>
      <c r="L41" s="138"/>
      <c r="M41" s="138"/>
      <c r="N41" s="138"/>
      <c r="O41" s="138"/>
      <c r="P41" s="138"/>
      <c r="Q41" s="138"/>
      <c r="R41" s="138"/>
      <c r="S41" s="138"/>
      <c r="T41" s="138"/>
      <c r="U41" s="138"/>
      <c r="V41" s="138"/>
    </row>
    <row r="42" spans="1:22" ht="15" customHeight="1" x14ac:dyDescent="0.25">
      <c r="A42" s="140"/>
      <c r="B42" s="140"/>
      <c r="C42" s="51"/>
      <c r="D42" s="51"/>
      <c r="E42" s="51"/>
      <c r="F42" s="51"/>
      <c r="G42" s="51"/>
      <c r="H42" s="51"/>
      <c r="I42" s="51"/>
      <c r="J42" s="51"/>
      <c r="K42" s="51"/>
      <c r="L42" s="51"/>
      <c r="M42" s="51"/>
      <c r="N42" s="51"/>
      <c r="O42" s="51"/>
      <c r="P42" s="51"/>
      <c r="Q42" s="51"/>
      <c r="R42" s="51"/>
      <c r="S42" s="51"/>
      <c r="T42" s="51"/>
      <c r="U42" s="51"/>
      <c r="V42" s="51"/>
    </row>
    <row r="43" spans="1:22" ht="15" customHeight="1" x14ac:dyDescent="0.25">
      <c r="A43" s="105" t="s">
        <v>65</v>
      </c>
      <c r="B43" s="317">
        <f>SUMIFS('Base de dados (Boxplot)'!O:O,'Base de dados (Boxplot)'!E:E,$B$9,'Base de dados (Boxplot)'!H:H,A43)</f>
        <v>75870458</v>
      </c>
      <c r="C43" s="317">
        <f>SUMIFS('Base de dados (Boxplot)'!O:O,'Base de dados (Boxplot)'!E:E,$C$9,'Base de dados (Boxplot)'!H:H,A43)</f>
        <v>79460502</v>
      </c>
      <c r="D43" s="317">
        <f>SUMIFS('Base de dados (Boxplot)'!O:O,'Base de dados (Boxplot)'!E:E,$D$9,'Base de dados (Boxplot)'!H:H,A43)</f>
        <v>76824381</v>
      </c>
      <c r="E43" s="317">
        <f>SUMIFS('Base de dados (Boxplot)'!O:O,'Base de dados (Boxplot)'!E:E,$E$9,'Base de dados (Boxplot)'!H:H,A43)</f>
        <v>77012819.579999998</v>
      </c>
      <c r="F43" s="317">
        <f>SUMIFS('Base de dados (Boxplot)'!O:O,'Base de dados (Boxplot)'!E:E,$F$9,'Base de dados (Boxplot)'!H:H,A43)</f>
        <v>82601090</v>
      </c>
      <c r="G43" s="317">
        <f>SUMIFS('Base de dados (Boxplot)'!O:O,'Base de dados (Boxplot)'!E:E,$G$9,'Base de dados (Boxplot)'!H:H,A43)</f>
        <v>91323647</v>
      </c>
      <c r="H43" s="317">
        <f>SUMIFS('Base de dados (Boxplot)'!O:O,'Base de dados (Boxplot)'!E:E,$H$9,'Base de dados (Boxplot)'!H:H,A43)</f>
        <v>116746981.01000001</v>
      </c>
      <c r="I43" s="317">
        <f>SUMIFS('Base de dados (Boxplot)'!O:O,'Base de dados (Boxplot)'!E:E,$I$9,'Base de dados (Boxplot)'!H:H,A43)</f>
        <v>129894540.70999999</v>
      </c>
      <c r="J43" s="317">
        <f>SUMIFS('Base de dados (Boxplot)'!O:O,'Base de dados (Boxplot)'!E:E,$J$9,'Base de dados (Boxplot)'!H:H,A43)</f>
        <v>147615687.41999999</v>
      </c>
      <c r="K43" s="317">
        <f>SUMIFS('Base de dados (Boxplot)'!O:O,'Base de dados (Boxplot)'!E:E,$K$9,'Base de dados (Boxplot)'!H:H,A43)</f>
        <v>168284163.99000001</v>
      </c>
      <c r="L43" s="317">
        <f>SUMIFS('Base de dados (Boxplot)'!O:O,'Base de dados (Boxplot)'!E:E,$L$9,'Base de dados (Boxplot)'!H:H,A43)</f>
        <v>187037593.47999999</v>
      </c>
      <c r="M43" s="317">
        <f>SUMIFS('Base de dados (Boxplot)'!O:O,'Base de dados (Boxplot)'!E:E,$M$9,'Base de dados (Boxplot)'!H:H,A43)</f>
        <v>214860654.66999999</v>
      </c>
      <c r="N43" s="317">
        <f>SUMIFS('Base de dados (Boxplot)'!O:O,'Base de dados (Boxplot)'!E:E,$N$9,'Base de dados (Boxplot)'!H:H,A43)</f>
        <v>235268626.59</v>
      </c>
      <c r="O43" s="317">
        <f>SUMIFS('Base de dados (Boxplot)'!O:O,'Base de dados (Boxplot)'!E:E,$O$9,'Base de dados (Boxplot)'!H:H,A43)</f>
        <v>272607194.97000003</v>
      </c>
      <c r="P43" s="317">
        <f>SUMIFS('Base de dados (Boxplot)'!O:O,'Base de dados (Boxplot)'!E:E,$P$9,'Base de dados (Boxplot)'!H:H,A43)</f>
        <v>286329805.97000003</v>
      </c>
      <c r="Q43" s="317">
        <f>SUMIFS('Base de dados (Boxplot)'!O:O,'Base de dados (Boxplot)'!E:E,$Q$9,'Base de dados (Boxplot)'!H:H,A43)</f>
        <v>289708612.08999997</v>
      </c>
      <c r="R43" s="317">
        <f>SUMIFS('Base de dados (Boxplot)'!O:O,'Base de dados (Boxplot)'!E:E,$R$9,'Base de dados (Boxplot)'!H:H,A43)</f>
        <v>310696522.80000001</v>
      </c>
      <c r="S43" s="317">
        <f>SUMIFS('Base de dados (Boxplot)'!O:O,'Base de dados (Boxplot)'!E:E,$S$9,'Base de dados (Boxplot)'!H:H,A43)</f>
        <v>348777142.27999997</v>
      </c>
      <c r="T43" s="317">
        <f>SUMIFS('Base de dados (Boxplot)'!O:O,'Base de dados (Boxplot)'!E:E,$T$9,'Base de dados (Boxplot)'!H:H,A43)</f>
        <v>374523079.47000003</v>
      </c>
      <c r="U43" s="317">
        <f>SUMIFS('Base de dados (Boxplot)'!O:O,'Base de dados (Boxplot)'!E:E,$U$9,'Base de dados (Boxplot)'!H:H,A43)</f>
        <v>208072125.02000001</v>
      </c>
      <c r="V43" s="317">
        <f>SUMIFS('Base de dados (Boxplot)'!O:O,'Base de dados (Boxplot)'!E:E,$V$9,'Base de dados (Boxplot)'!H:H,A43)</f>
        <v>235103907.06</v>
      </c>
    </row>
    <row r="44" spans="1:22" ht="15" customHeight="1" x14ac:dyDescent="0.25">
      <c r="A44" s="105" t="s">
        <v>61</v>
      </c>
      <c r="B44" s="317">
        <f>SUMIFS('Base de dados (Boxplot)'!O:O,'Base de dados (Boxplot)'!E:E,$B$9,'Base de dados (Boxplot)'!H:H,A44)</f>
        <v>52249189</v>
      </c>
      <c r="C44" s="317">
        <f>SUMIFS('Base de dados (Boxplot)'!O:O,'Base de dados (Boxplot)'!E:E,$C$9,'Base de dados (Boxplot)'!H:H,A44)</f>
        <v>49134192</v>
      </c>
      <c r="D44" s="317">
        <f>SUMIFS('Base de dados (Boxplot)'!O:O,'Base de dados (Boxplot)'!E:E,$D$9,'Base de dados (Boxplot)'!H:H,A44)</f>
        <v>58099067</v>
      </c>
      <c r="E44" s="317">
        <f>SUMIFS('Base de dados (Boxplot)'!O:O,'Base de dados (Boxplot)'!E:E,$E$9,'Base de dados (Boxplot)'!H:H,A44)</f>
        <v>63103647</v>
      </c>
      <c r="F44" s="317">
        <f>SUMIFS('Base de dados (Boxplot)'!O:O,'Base de dados (Boxplot)'!E:E,$F$9,'Base de dados (Boxplot)'!H:H,A44)</f>
        <v>71077243</v>
      </c>
      <c r="G44" s="317">
        <f>SUMIFS('Base de dados (Boxplot)'!O:O,'Base de dados (Boxplot)'!E:E,$G$9,'Base de dados (Boxplot)'!H:H,A44)</f>
        <v>101137476</v>
      </c>
      <c r="H44" s="317">
        <f>SUMIFS('Base de dados (Boxplot)'!O:O,'Base de dados (Boxplot)'!E:E,$H$9,'Base de dados (Boxplot)'!H:H,A44)</f>
        <v>87375700.359999999</v>
      </c>
      <c r="I44" s="317">
        <f>SUMIFS('Base de dados (Boxplot)'!O:O,'Base de dados (Boxplot)'!E:E,$I$9,'Base de dados (Boxplot)'!H:H,A44)</f>
        <v>92458463</v>
      </c>
      <c r="J44" s="317">
        <f>SUMIFS('Base de dados (Boxplot)'!O:O,'Base de dados (Boxplot)'!E:E,$J$9,'Base de dados (Boxplot)'!H:H,A44)</f>
        <v>105850635.14</v>
      </c>
      <c r="K44" s="317">
        <f>SUMIFS('Base de dados (Boxplot)'!O:O,'Base de dados (Boxplot)'!E:E,$K$9,'Base de dados (Boxplot)'!H:H,A44)</f>
        <v>117002561.76000001</v>
      </c>
      <c r="L44" s="317">
        <f>SUMIFS('Base de dados (Boxplot)'!O:O,'Base de dados (Boxplot)'!E:E,$L$9,'Base de dados (Boxplot)'!H:H,A44)</f>
        <v>113590341</v>
      </c>
      <c r="M44" s="317">
        <f>SUMIFS('Base de dados (Boxplot)'!O:O,'Base de dados (Boxplot)'!E:E,$M$9,'Base de dados (Boxplot)'!H:H,A44)</f>
        <v>137315659.19999999</v>
      </c>
      <c r="N44" s="317">
        <f>SUMIFS('Base de dados (Boxplot)'!O:O,'Base de dados (Boxplot)'!E:E,$N$9,'Base de dados (Boxplot)'!H:H,A44)</f>
        <v>147731999.12</v>
      </c>
      <c r="O44" s="317">
        <f>SUMIFS('Base de dados (Boxplot)'!O:O,'Base de dados (Boxplot)'!E:E,$O$9,'Base de dados (Boxplot)'!H:H,A44)</f>
        <v>208509051.06</v>
      </c>
      <c r="P44" s="317">
        <f>SUMIFS('Base de dados (Boxplot)'!O:O,'Base de dados (Boxplot)'!E:E,$P$9,'Base de dados (Boxplot)'!H:H,A44)</f>
        <v>241851358.58000001</v>
      </c>
      <c r="Q44" s="317">
        <f>SUMIFS('Base de dados (Boxplot)'!O:O,'Base de dados (Boxplot)'!E:E,$Q$9,'Base de dados (Boxplot)'!H:H,A44)</f>
        <v>254092104.71000001</v>
      </c>
      <c r="R44" s="317">
        <f>SUMIFS('Base de dados (Boxplot)'!O:O,'Base de dados (Boxplot)'!E:E,$R$9,'Base de dados (Boxplot)'!H:H,A44)</f>
        <v>268046870.21000001</v>
      </c>
      <c r="S44" s="317">
        <f>SUMIFS('Base de dados (Boxplot)'!O:O,'Base de dados (Boxplot)'!E:E,$S$9,'Base de dados (Boxplot)'!H:H,A44)</f>
        <v>330603827.58999997</v>
      </c>
      <c r="T44" s="317">
        <f>SUMIFS('Base de dados (Boxplot)'!O:O,'Base de dados (Boxplot)'!E:E,$T$9,'Base de dados (Boxplot)'!H:H,A44)</f>
        <v>350289074.41000003</v>
      </c>
      <c r="U44" s="317">
        <f>SUMIFS('Base de dados (Boxplot)'!O:O,'Base de dados (Boxplot)'!E:E,$U$9,'Base de dados (Boxplot)'!H:H,A44)</f>
        <v>336542047.19999999</v>
      </c>
      <c r="V44" s="317">
        <f>SUMIFS('Base de dados (Boxplot)'!O:O,'Base de dados (Boxplot)'!E:E,$V$9,'Base de dados (Boxplot)'!H:H,A44)</f>
        <v>397445413.93000001</v>
      </c>
    </row>
    <row r="45" spans="1:22" ht="15" customHeight="1" x14ac:dyDescent="0.25">
      <c r="A45" s="105" t="s">
        <v>59</v>
      </c>
      <c r="B45" s="317">
        <f>SUMIFS('Base de dados (Boxplot)'!O:O,'Base de dados (Boxplot)'!E:E,$B$9,'Base de dados (Boxplot)'!H:H,A45)</f>
        <v>12268524.68</v>
      </c>
      <c r="C45" s="317">
        <f>SUMIFS('Base de dados (Boxplot)'!O:O,'Base de dados (Boxplot)'!E:E,$C$9,'Base de dados (Boxplot)'!H:H,A45)</f>
        <v>12346767.029999999</v>
      </c>
      <c r="D45" s="317">
        <f>SUMIFS('Base de dados (Boxplot)'!O:O,'Base de dados (Boxplot)'!E:E,$D$9,'Base de dados (Boxplot)'!H:H,A45)</f>
        <v>13174014.369999999</v>
      </c>
      <c r="E45" s="317">
        <f>SUMIFS('Base de dados (Boxplot)'!O:O,'Base de dados (Boxplot)'!E:E,$E$9,'Base de dados (Boxplot)'!H:H,A45)</f>
        <v>15311910.1</v>
      </c>
      <c r="F45" s="317">
        <f>SUMIFS('Base de dados (Boxplot)'!O:O,'Base de dados (Boxplot)'!E:E,$F$9,'Base de dados (Boxplot)'!H:H,A45)</f>
        <v>15626913.970000001</v>
      </c>
      <c r="G45" s="317">
        <f>SUMIFS('Base de dados (Boxplot)'!O:O,'Base de dados (Boxplot)'!E:E,$G$9,'Base de dados (Boxplot)'!H:H,A45)</f>
        <v>17032212.859999999</v>
      </c>
      <c r="H45" s="317">
        <f>SUMIFS('Base de dados (Boxplot)'!O:O,'Base de dados (Boxplot)'!E:E,$H$9,'Base de dados (Boxplot)'!H:H,A45)</f>
        <v>20261552.07</v>
      </c>
      <c r="I45" s="317">
        <f>SUMIFS('Base de dados (Boxplot)'!O:O,'Base de dados (Boxplot)'!E:E,$I$9,'Base de dados (Boxplot)'!H:H,A45)</f>
        <v>22240643.370000001</v>
      </c>
      <c r="J45" s="317">
        <f>SUMIFS('Base de dados (Boxplot)'!O:O,'Base de dados (Boxplot)'!E:E,$J$9,'Base de dados (Boxplot)'!H:H,A45)</f>
        <v>24736402.780000001</v>
      </c>
      <c r="K45" s="317">
        <f>SUMIFS('Base de dados (Boxplot)'!O:O,'Base de dados (Boxplot)'!E:E,$K$9,'Base de dados (Boxplot)'!H:H,A45)</f>
        <v>26890820.43</v>
      </c>
      <c r="L45" s="317">
        <f>SUMIFS('Base de dados (Boxplot)'!O:O,'Base de dados (Boxplot)'!E:E,$L$9,'Base de dados (Boxplot)'!H:H,A45)</f>
        <v>33968878.420000002</v>
      </c>
      <c r="M45" s="317">
        <f>SUMIFS('Base de dados (Boxplot)'!O:O,'Base de dados (Boxplot)'!E:E,$M$9,'Base de dados (Boxplot)'!H:H,A45)</f>
        <v>33176715</v>
      </c>
      <c r="N45" s="317">
        <f>SUMIFS('Base de dados (Boxplot)'!O:O,'Base de dados (Boxplot)'!E:E,$N$9,'Base de dados (Boxplot)'!H:H,A45)</f>
        <v>33968328.57</v>
      </c>
      <c r="O45" s="317">
        <f>SUMIFS('Base de dados (Boxplot)'!O:O,'Base de dados (Boxplot)'!E:E,$O$9,'Base de dados (Boxplot)'!H:H,A45)</f>
        <v>39139676.210000001</v>
      </c>
      <c r="P45" s="317">
        <f>SUMIFS('Base de dados (Boxplot)'!O:O,'Base de dados (Boxplot)'!E:E,$P$9,'Base de dados (Boxplot)'!H:H,A45)</f>
        <v>41774168.409999996</v>
      </c>
      <c r="Q45" s="317">
        <f>SUMIFS('Base de dados (Boxplot)'!O:O,'Base de dados (Boxplot)'!E:E,$Q$9,'Base de dados (Boxplot)'!H:H,A45)</f>
        <v>40446613.950000003</v>
      </c>
      <c r="R45" s="317">
        <f>SUMIFS('Base de dados (Boxplot)'!O:O,'Base de dados (Boxplot)'!E:E,$R$9,'Base de dados (Boxplot)'!H:H,A45)</f>
        <v>45929000.07</v>
      </c>
      <c r="S45" s="317">
        <f>SUMIFS('Base de dados (Boxplot)'!O:O,'Base de dados (Boxplot)'!E:E,$S$9,'Base de dados (Boxplot)'!H:H,A45)</f>
        <v>52721632.939999998</v>
      </c>
      <c r="T45" s="317">
        <f>SUMIFS('Base de dados (Boxplot)'!O:O,'Base de dados (Boxplot)'!E:E,$T$9,'Base de dados (Boxplot)'!H:H,A45)</f>
        <v>59538952.380000003</v>
      </c>
      <c r="U45" s="317">
        <f>SUMIFS('Base de dados (Boxplot)'!O:O,'Base de dados (Boxplot)'!E:E,$U$9,'Base de dados (Boxplot)'!H:H,A45)</f>
        <v>66342376.969999999</v>
      </c>
      <c r="V45" s="317">
        <f>SUMIFS('Base de dados (Boxplot)'!O:O,'Base de dados (Boxplot)'!E:E,$V$9,'Base de dados (Boxplot)'!H:H,A45)</f>
        <v>66628267.549999997</v>
      </c>
    </row>
    <row r="46" spans="1:22" ht="15" customHeight="1" x14ac:dyDescent="0.25">
      <c r="A46" s="105" t="s">
        <v>67</v>
      </c>
      <c r="B46" s="317">
        <f>SUMIFS('Base de dados (Boxplot)'!O:O,'Base de dados (Boxplot)'!E:E,$B$9,'Base de dados (Boxplot)'!H:H,A46)</f>
        <v>29024935</v>
      </c>
      <c r="C46" s="317">
        <f>SUMIFS('Base de dados (Boxplot)'!O:O,'Base de dados (Boxplot)'!E:E,$C$9,'Base de dados (Boxplot)'!H:H,A46)</f>
        <v>26155241.530000001</v>
      </c>
      <c r="D46" s="317">
        <f>SUMIFS('Base de dados (Boxplot)'!O:O,'Base de dados (Boxplot)'!E:E,$D$9,'Base de dados (Boxplot)'!H:H,A46)</f>
        <v>25163720.699999999</v>
      </c>
      <c r="E46" s="317">
        <f>SUMIFS('Base de dados (Boxplot)'!O:O,'Base de dados (Boxplot)'!E:E,$E$9,'Base de dados (Boxplot)'!H:H,A46)</f>
        <v>22269386.170000002</v>
      </c>
      <c r="F46" s="317">
        <f>SUMIFS('Base de dados (Boxplot)'!O:O,'Base de dados (Boxplot)'!E:E,$F$9,'Base de dados (Boxplot)'!H:H,A46)</f>
        <v>30750119.969999999</v>
      </c>
      <c r="G46" s="317">
        <f>SUMIFS('Base de dados (Boxplot)'!O:O,'Base de dados (Boxplot)'!E:E,$G$9,'Base de dados (Boxplot)'!H:H,A46)</f>
        <v>41713632</v>
      </c>
      <c r="H46" s="317">
        <f>SUMIFS('Base de dados (Boxplot)'!O:O,'Base de dados (Boxplot)'!E:E,$H$9,'Base de dados (Boxplot)'!H:H,A46)</f>
        <v>42239743.560000002</v>
      </c>
      <c r="I46" s="317">
        <f>SUMIFS('Base de dados (Boxplot)'!O:O,'Base de dados (Boxplot)'!E:E,$I$9,'Base de dados (Boxplot)'!H:H,A46)</f>
        <v>48667301.939999998</v>
      </c>
      <c r="J46" s="317">
        <f>SUMIFS('Base de dados (Boxplot)'!O:O,'Base de dados (Boxplot)'!E:E,$J$9,'Base de dados (Boxplot)'!H:H,A46)</f>
        <v>67126487.439999998</v>
      </c>
      <c r="K46" s="317">
        <f>SUMIFS('Base de dados (Boxplot)'!O:O,'Base de dados (Boxplot)'!E:E,$K$9,'Base de dados (Boxplot)'!H:H,A46)</f>
        <v>74842020.659999996</v>
      </c>
      <c r="L46" s="317">
        <f>SUMIFS('Base de dados (Boxplot)'!O:O,'Base de dados (Boxplot)'!E:E,$L$9,'Base de dados (Boxplot)'!H:H,A46)</f>
        <v>81799386.719999999</v>
      </c>
      <c r="M46" s="317">
        <f>SUMIFS('Base de dados (Boxplot)'!O:O,'Base de dados (Boxplot)'!E:E,$M$9,'Base de dados (Boxplot)'!H:H,A46)</f>
        <v>95334686.200000003</v>
      </c>
      <c r="N46" s="317">
        <f>SUMIFS('Base de dados (Boxplot)'!O:O,'Base de dados (Boxplot)'!E:E,$N$9,'Base de dados (Boxplot)'!H:H,A46)</f>
        <v>103396010.51000001</v>
      </c>
      <c r="O46" s="317">
        <f>SUMIFS('Base de dados (Boxplot)'!O:O,'Base de dados (Boxplot)'!E:E,$O$9,'Base de dados (Boxplot)'!H:H,A46)</f>
        <v>105761664.22</v>
      </c>
      <c r="P46" s="317">
        <f>SUMIFS('Base de dados (Boxplot)'!O:O,'Base de dados (Boxplot)'!E:E,$P$9,'Base de dados (Boxplot)'!H:H,A46)</f>
        <v>122390182.31</v>
      </c>
      <c r="Q46" s="317">
        <f>SUMIFS('Base de dados (Boxplot)'!O:O,'Base de dados (Boxplot)'!E:E,$Q$9,'Base de dados (Boxplot)'!H:H,A46)</f>
        <v>136723212.11000001</v>
      </c>
      <c r="R46" s="317">
        <f>SUMIFS('Base de dados (Boxplot)'!O:O,'Base de dados (Boxplot)'!E:E,$R$9,'Base de dados (Boxplot)'!H:H,A46)</f>
        <v>132324401.75</v>
      </c>
      <c r="S46" s="317">
        <f>SUMIFS('Base de dados (Boxplot)'!O:O,'Base de dados (Boxplot)'!E:E,$S$9,'Base de dados (Boxplot)'!H:H,A46)</f>
        <v>138884741.53</v>
      </c>
      <c r="T46" s="317">
        <f>SUMIFS('Base de dados (Boxplot)'!O:O,'Base de dados (Boxplot)'!E:E,$T$9,'Base de dados (Boxplot)'!H:H,A46)</f>
        <v>112830755.05</v>
      </c>
      <c r="U46" s="317">
        <f>SUMIFS('Base de dados (Boxplot)'!O:O,'Base de dados (Boxplot)'!E:E,$U$9,'Base de dados (Boxplot)'!H:H,A46)</f>
        <v>116215197.2</v>
      </c>
      <c r="V46" s="317">
        <f>SUMIFS('Base de dados (Boxplot)'!O:O,'Base de dados (Boxplot)'!E:E,$V$9,'Base de dados (Boxplot)'!H:H,A46)</f>
        <v>115056750.79000001</v>
      </c>
    </row>
    <row r="47" spans="1:22" ht="15" customHeight="1" x14ac:dyDescent="0.25">
      <c r="A47" s="105" t="s">
        <v>66</v>
      </c>
      <c r="B47" s="317">
        <f>SUMIFS('Base de dados (Boxplot)'!O:O,'Base de dados (Boxplot)'!E:E,$B$9,'Base de dados (Boxplot)'!H:H,A47)</f>
        <v>81840062</v>
      </c>
      <c r="C47" s="317">
        <f>SUMIFS('Base de dados (Boxplot)'!O:O,'Base de dados (Boxplot)'!E:E,$C$9,'Base de dados (Boxplot)'!H:H,A47)</f>
        <v>90059362</v>
      </c>
      <c r="D47" s="317">
        <f>SUMIFS('Base de dados (Boxplot)'!O:O,'Base de dados (Boxplot)'!E:E,$D$9,'Base de dados (Boxplot)'!H:H,A47)</f>
        <v>94467688</v>
      </c>
      <c r="E47" s="317">
        <f>SUMIFS('Base de dados (Boxplot)'!O:O,'Base de dados (Boxplot)'!E:E,$E$9,'Base de dados (Boxplot)'!H:H,A47)</f>
        <v>114089043.66</v>
      </c>
      <c r="F47" s="317">
        <f>SUMIFS('Base de dados (Boxplot)'!O:O,'Base de dados (Boxplot)'!E:E,$F$9,'Base de dados (Boxplot)'!H:H,A47)</f>
        <v>131102989.64</v>
      </c>
      <c r="G47" s="317">
        <f>SUMIFS('Base de dados (Boxplot)'!O:O,'Base de dados (Boxplot)'!E:E,$G$9,'Base de dados (Boxplot)'!H:H,A47)</f>
        <v>148093898.30000001</v>
      </c>
      <c r="H47" s="317">
        <f>SUMIFS('Base de dados (Boxplot)'!O:O,'Base de dados (Boxplot)'!E:E,$H$9,'Base de dados (Boxplot)'!H:H,A47)</f>
        <v>169216906.44</v>
      </c>
      <c r="I47" s="317">
        <f>SUMIFS('Base de dados (Boxplot)'!O:O,'Base de dados (Boxplot)'!E:E,$I$9,'Base de dados (Boxplot)'!H:H,A47)</f>
        <v>197894175.71000001</v>
      </c>
      <c r="J47" s="317">
        <f>SUMIFS('Base de dados (Boxplot)'!O:O,'Base de dados (Boxplot)'!E:E,$J$9,'Base de dados (Boxplot)'!H:H,A47)</f>
        <v>196941111.72999999</v>
      </c>
      <c r="K47" s="317">
        <f>SUMIFS('Base de dados (Boxplot)'!O:O,'Base de dados (Boxplot)'!E:E,$K$9,'Base de dados (Boxplot)'!H:H,A47)</f>
        <v>207615088.25999999</v>
      </c>
      <c r="L47" s="317">
        <f>SUMIFS('Base de dados (Boxplot)'!O:O,'Base de dados (Boxplot)'!E:E,$L$9,'Base de dados (Boxplot)'!H:H,A47)</f>
        <v>227629750.25</v>
      </c>
      <c r="M47" s="317">
        <f>SUMIFS('Base de dados (Boxplot)'!O:O,'Base de dados (Boxplot)'!E:E,$M$9,'Base de dados (Boxplot)'!H:H,A47)</f>
        <v>264586314.88</v>
      </c>
      <c r="N47" s="317">
        <f>SUMIFS('Base de dados (Boxplot)'!O:O,'Base de dados (Boxplot)'!E:E,$N$9,'Base de dados (Boxplot)'!H:H,A47)</f>
        <v>278966438.44</v>
      </c>
      <c r="O47" s="317">
        <f>SUMIFS('Base de dados (Boxplot)'!O:O,'Base de dados (Boxplot)'!E:E,$O$9,'Base de dados (Boxplot)'!H:H,A47)</f>
        <v>316486514.13</v>
      </c>
      <c r="P47" s="317">
        <f>SUMIFS('Base de dados (Boxplot)'!O:O,'Base de dados (Boxplot)'!E:E,$P$9,'Base de dados (Boxplot)'!H:H,A47)</f>
        <v>333086202.66000003</v>
      </c>
      <c r="Q47" s="317">
        <f>SUMIFS('Base de dados (Boxplot)'!O:O,'Base de dados (Boxplot)'!E:E,$Q$9,'Base de dados (Boxplot)'!H:H,A47)</f>
        <v>385190639.07999998</v>
      </c>
      <c r="R47" s="317">
        <f>SUMIFS('Base de dados (Boxplot)'!O:O,'Base de dados (Boxplot)'!E:E,$R$9,'Base de dados (Boxplot)'!H:H,A47)</f>
        <v>417663387.23000002</v>
      </c>
      <c r="S47" s="317">
        <f>SUMIFS('Base de dados (Boxplot)'!O:O,'Base de dados (Boxplot)'!E:E,$S$9,'Base de dados (Boxplot)'!H:H,A47)</f>
        <v>474372778.13</v>
      </c>
      <c r="T47" s="317">
        <f>SUMIFS('Base de dados (Boxplot)'!O:O,'Base de dados (Boxplot)'!E:E,$T$9,'Base de dados (Boxplot)'!H:H,A47)</f>
        <v>513268640.86000001</v>
      </c>
      <c r="U47" s="317">
        <f>SUMIFS('Base de dados (Boxplot)'!O:O,'Base de dados (Boxplot)'!E:E,$U$9,'Base de dados (Boxplot)'!H:H,A47)</f>
        <v>566281182.26999998</v>
      </c>
      <c r="V47" s="317">
        <f>SUMIFS('Base de dados (Boxplot)'!O:O,'Base de dados (Boxplot)'!E:E,$V$9,'Base de dados (Boxplot)'!H:H,A47)</f>
        <v>591223480.28999996</v>
      </c>
    </row>
    <row r="48" spans="1:22" ht="15" customHeight="1" x14ac:dyDescent="0.25">
      <c r="A48" s="105" t="s">
        <v>63</v>
      </c>
      <c r="B48" s="317">
        <f>SUMIFS('Base de dados (Boxplot)'!O:O,'Base de dados (Boxplot)'!E:E,$B$9,'Base de dados (Boxplot)'!H:H,A48)</f>
        <v>9774491.3399999999</v>
      </c>
      <c r="C48" s="317">
        <f>SUMIFS('Base de dados (Boxplot)'!O:O,'Base de dados (Boxplot)'!E:E,$C$9,'Base de dados (Boxplot)'!H:H,A48)</f>
        <v>11265952.4</v>
      </c>
      <c r="D48" s="317">
        <f>SUMIFS('Base de dados (Boxplot)'!O:O,'Base de dados (Boxplot)'!E:E,$D$9,'Base de dados (Boxplot)'!H:H,A48)</f>
        <v>13900381.380000001</v>
      </c>
      <c r="E48" s="317">
        <f>SUMIFS('Base de dados (Boxplot)'!O:O,'Base de dados (Boxplot)'!E:E,$E$9,'Base de dados (Boxplot)'!H:H,A48)</f>
        <v>15303487.470000001</v>
      </c>
      <c r="F48" s="317">
        <f>SUMIFS('Base de dados (Boxplot)'!O:O,'Base de dados (Boxplot)'!E:E,$F$9,'Base de dados (Boxplot)'!H:H,A48)</f>
        <v>15063932.01</v>
      </c>
      <c r="G48" s="317">
        <f>SUMIFS('Base de dados (Boxplot)'!O:O,'Base de dados (Boxplot)'!E:E,$G$9,'Base de dados (Boxplot)'!H:H,A48)</f>
        <v>17543036.16</v>
      </c>
      <c r="H48" s="317">
        <f>SUMIFS('Base de dados (Boxplot)'!O:O,'Base de dados (Boxplot)'!E:E,$H$9,'Base de dados (Boxplot)'!H:H,A48)</f>
        <v>18743932.850000001</v>
      </c>
      <c r="I48" s="317">
        <f>SUMIFS('Base de dados (Boxplot)'!O:O,'Base de dados (Boxplot)'!E:E,$I$9,'Base de dados (Boxplot)'!H:H,A48)</f>
        <v>19429986.170000002</v>
      </c>
      <c r="J48" s="317">
        <f>SUMIFS('Base de dados (Boxplot)'!O:O,'Base de dados (Boxplot)'!E:E,$J$9,'Base de dados (Boxplot)'!H:H,A48)</f>
        <v>25695215.73</v>
      </c>
      <c r="K48" s="317">
        <f>SUMIFS('Base de dados (Boxplot)'!O:O,'Base de dados (Boxplot)'!E:E,$K$9,'Base de dados (Boxplot)'!H:H,A48)</f>
        <v>25744705.719999999</v>
      </c>
      <c r="L48" s="317">
        <f>SUMIFS('Base de dados (Boxplot)'!O:O,'Base de dados (Boxplot)'!E:E,$L$9,'Base de dados (Boxplot)'!H:H,A48)</f>
        <v>28721956.949999999</v>
      </c>
      <c r="M48" s="317">
        <f>SUMIFS('Base de dados (Boxplot)'!O:O,'Base de dados (Boxplot)'!E:E,$M$9,'Base de dados (Boxplot)'!H:H,A48)</f>
        <v>28760827.550000001</v>
      </c>
      <c r="N48" s="317">
        <f>SUMIFS('Base de dados (Boxplot)'!O:O,'Base de dados (Boxplot)'!E:E,$N$9,'Base de dados (Boxplot)'!H:H,A48)</f>
        <v>28812270.59</v>
      </c>
      <c r="O48" s="317">
        <f>SUMIFS('Base de dados (Boxplot)'!O:O,'Base de dados (Boxplot)'!E:E,$O$9,'Base de dados (Boxplot)'!H:H,A48)</f>
        <v>31409494.890000001</v>
      </c>
      <c r="P48" s="317">
        <f>SUMIFS('Base de dados (Boxplot)'!O:O,'Base de dados (Boxplot)'!E:E,$P$9,'Base de dados (Boxplot)'!H:H,A48)</f>
        <v>40235019.640000001</v>
      </c>
      <c r="Q48" s="317">
        <f>SUMIFS('Base de dados (Boxplot)'!O:O,'Base de dados (Boxplot)'!E:E,$Q$9,'Base de dados (Boxplot)'!H:H,A48)</f>
        <v>35401045.829999998</v>
      </c>
      <c r="R48" s="317">
        <f>SUMIFS('Base de dados (Boxplot)'!O:O,'Base de dados (Boxplot)'!E:E,$R$9,'Base de dados (Boxplot)'!H:H,A48)</f>
        <v>37748820.100000001</v>
      </c>
      <c r="S48" s="317">
        <f>SUMIFS('Base de dados (Boxplot)'!O:O,'Base de dados (Boxplot)'!E:E,$S$9,'Base de dados (Boxplot)'!H:H,A48)</f>
        <v>43811290.409999996</v>
      </c>
      <c r="T48" s="317">
        <f>SUMIFS('Base de dados (Boxplot)'!O:O,'Base de dados (Boxplot)'!E:E,$T$9,'Base de dados (Boxplot)'!H:H,A48)</f>
        <v>49286772.450000003</v>
      </c>
      <c r="U48" s="317">
        <f>SUMIFS('Base de dados (Boxplot)'!O:O,'Base de dados (Boxplot)'!E:E,$U$9,'Base de dados (Boxplot)'!H:H,A48)</f>
        <v>50918067.649999999</v>
      </c>
      <c r="V48" s="317">
        <f>SUMIFS('Base de dados (Boxplot)'!O:O,'Base de dados (Boxplot)'!E:E,$V$9,'Base de dados (Boxplot)'!H:H,A48)</f>
        <v>56785323.259999998</v>
      </c>
    </row>
    <row r="49" spans="1:22" ht="15" customHeight="1" x14ac:dyDescent="0.25">
      <c r="A49" s="105" t="s">
        <v>40</v>
      </c>
      <c r="B49" s="317">
        <f>SUMIFS('Base de dados (Boxplot)'!O:O,'Base de dados (Boxplot)'!E:E,$B$9,'Base de dados (Boxplot)'!H:H,A49)</f>
        <v>135754836</v>
      </c>
      <c r="C49" s="317">
        <f>SUMIFS('Base de dados (Boxplot)'!O:O,'Base de dados (Boxplot)'!E:E,$C$9,'Base de dados (Boxplot)'!H:H,A49)</f>
        <v>145550318</v>
      </c>
      <c r="D49" s="317">
        <f>SUMIFS('Base de dados (Boxplot)'!O:O,'Base de dados (Boxplot)'!E:E,$D$9,'Base de dados (Boxplot)'!H:H,A49)</f>
        <v>152427354</v>
      </c>
      <c r="E49" s="317">
        <f>SUMIFS('Base de dados (Boxplot)'!O:O,'Base de dados (Boxplot)'!E:E,$E$9,'Base de dados (Boxplot)'!H:H,A49)</f>
        <v>182351435</v>
      </c>
      <c r="F49" s="317">
        <f>SUMIFS('Base de dados (Boxplot)'!O:O,'Base de dados (Boxplot)'!E:E,$F$9,'Base de dados (Boxplot)'!H:H,A49)</f>
        <v>206210215</v>
      </c>
      <c r="G49" s="317">
        <f>SUMIFS('Base de dados (Boxplot)'!O:O,'Base de dados (Boxplot)'!E:E,$G$9,'Base de dados (Boxplot)'!H:H,A49)</f>
        <v>251629858</v>
      </c>
      <c r="H49" s="317">
        <f>SUMIFS('Base de dados (Boxplot)'!O:O,'Base de dados (Boxplot)'!E:E,$H$9,'Base de dados (Boxplot)'!H:H,A49)</f>
        <v>316890097</v>
      </c>
      <c r="I49" s="317">
        <f>SUMIFS('Base de dados (Boxplot)'!O:O,'Base de dados (Boxplot)'!E:E,$I$9,'Base de dados (Boxplot)'!H:H,A49)</f>
        <v>366517625</v>
      </c>
      <c r="J49" s="317">
        <f>SUMIFS('Base de dados (Boxplot)'!O:O,'Base de dados (Boxplot)'!E:E,$J$9,'Base de dados (Boxplot)'!H:H,A49)</f>
        <v>401206972.85000002</v>
      </c>
      <c r="K49" s="317">
        <f>SUMIFS('Base de dados (Boxplot)'!O:O,'Base de dados (Boxplot)'!E:E,$K$9,'Base de dados (Boxplot)'!H:H,A49)</f>
        <v>427038024</v>
      </c>
      <c r="L49" s="317">
        <f>SUMIFS('Base de dados (Boxplot)'!O:O,'Base de dados (Boxplot)'!E:E,$L$9,'Base de dados (Boxplot)'!H:H,A49)</f>
        <v>446399833.56999999</v>
      </c>
      <c r="M49" s="317">
        <f>SUMIFS('Base de dados (Boxplot)'!O:O,'Base de dados (Boxplot)'!E:E,$M$9,'Base de dados (Boxplot)'!H:H,A49)</f>
        <v>502090118.92000002</v>
      </c>
      <c r="N49" s="317">
        <f>SUMIFS('Base de dados (Boxplot)'!O:O,'Base de dados (Boxplot)'!E:E,$N$9,'Base de dados (Boxplot)'!H:H,A49)</f>
        <v>547328313.45000005</v>
      </c>
      <c r="O49" s="317">
        <f>SUMIFS('Base de dados (Boxplot)'!O:O,'Base de dados (Boxplot)'!E:E,$O$9,'Base de dados (Boxplot)'!H:H,A49)</f>
        <v>641889825</v>
      </c>
      <c r="P49" s="317">
        <f>SUMIFS('Base de dados (Boxplot)'!O:O,'Base de dados (Boxplot)'!E:E,$P$9,'Base de dados (Boxplot)'!H:H,A49)</f>
        <v>706694122</v>
      </c>
      <c r="Q49" s="317">
        <f>SUMIFS('Base de dados (Boxplot)'!O:O,'Base de dados (Boxplot)'!E:E,$Q$9,'Base de dados (Boxplot)'!H:H,A49)</f>
        <v>751027055.75999999</v>
      </c>
      <c r="R49" s="317">
        <f>SUMIFS('Base de dados (Boxplot)'!O:O,'Base de dados (Boxplot)'!E:E,$R$9,'Base de dados (Boxplot)'!H:H,A49)</f>
        <v>815152379.10000002</v>
      </c>
      <c r="S49" s="317">
        <f>SUMIFS('Base de dados (Boxplot)'!O:O,'Base de dados (Boxplot)'!E:E,$S$9,'Base de dados (Boxplot)'!H:H,A49)</f>
        <v>890020329.78999996</v>
      </c>
      <c r="T49" s="317">
        <f>SUMIFS('Base de dados (Boxplot)'!O:O,'Base de dados (Boxplot)'!E:E,$T$9,'Base de dados (Boxplot)'!H:H,A49)</f>
        <v>828040377.38</v>
      </c>
      <c r="U49" s="317">
        <f>SUMIFS('Base de dados (Boxplot)'!O:O,'Base de dados (Boxplot)'!E:E,$U$9,'Base de dados (Boxplot)'!H:H,A49)</f>
        <v>841799764.88</v>
      </c>
      <c r="V49" s="317">
        <f>SUMIFS('Base de dados (Boxplot)'!O:O,'Base de dados (Boxplot)'!E:E,$V$9,'Base de dados (Boxplot)'!H:H,A49)</f>
        <v>938573359.19000006</v>
      </c>
    </row>
    <row r="50" spans="1:22" ht="15" customHeight="1" x14ac:dyDescent="0.25">
      <c r="A50" s="105" t="s">
        <v>62</v>
      </c>
      <c r="B50" s="317">
        <f>SUMIFS('Base de dados (Boxplot)'!O:O,'Base de dados (Boxplot)'!E:E,$B$9,'Base de dados (Boxplot)'!H:H,A50)</f>
        <v>103824527</v>
      </c>
      <c r="C50" s="317">
        <f>SUMIFS('Base de dados (Boxplot)'!O:O,'Base de dados (Boxplot)'!E:E,$C$9,'Base de dados (Boxplot)'!H:H,A50)</f>
        <v>100958240</v>
      </c>
      <c r="D50" s="317">
        <f>SUMIFS('Base de dados (Boxplot)'!O:O,'Base de dados (Boxplot)'!E:E,$D$9,'Base de dados (Boxplot)'!H:H,A50)</f>
        <v>126734744</v>
      </c>
      <c r="E50" s="317">
        <f>SUMIFS('Base de dados (Boxplot)'!O:O,'Base de dados (Boxplot)'!E:E,$E$9,'Base de dados (Boxplot)'!H:H,A50)</f>
        <v>147995725</v>
      </c>
      <c r="F50" s="317">
        <f>SUMIFS('Base de dados (Boxplot)'!O:O,'Base de dados (Boxplot)'!E:E,$F$9,'Base de dados (Boxplot)'!H:H,A50)</f>
        <v>177474152</v>
      </c>
      <c r="G50" s="317">
        <f>SUMIFS('Base de dados (Boxplot)'!O:O,'Base de dados (Boxplot)'!E:E,$G$9,'Base de dados (Boxplot)'!H:H,A50)</f>
        <v>210004603</v>
      </c>
      <c r="H50" s="317">
        <f>SUMIFS('Base de dados (Boxplot)'!O:O,'Base de dados (Boxplot)'!E:E,$H$9,'Base de dados (Boxplot)'!H:H,A50)</f>
        <v>243669858</v>
      </c>
      <c r="I50" s="317">
        <f>SUMIFS('Base de dados (Boxplot)'!O:O,'Base de dados (Boxplot)'!E:E,$I$9,'Base de dados (Boxplot)'!H:H,A50)</f>
        <v>259535418</v>
      </c>
      <c r="J50" s="317">
        <f>SUMIFS('Base de dados (Boxplot)'!O:O,'Base de dados (Boxplot)'!E:E,$J$9,'Base de dados (Boxplot)'!H:H,A50)</f>
        <v>298138567</v>
      </c>
      <c r="K50" s="317">
        <f>SUMIFS('Base de dados (Boxplot)'!O:O,'Base de dados (Boxplot)'!E:E,$K$9,'Base de dados (Boxplot)'!H:H,A50)</f>
        <v>336019519</v>
      </c>
      <c r="L50" s="317">
        <f>SUMIFS('Base de dados (Boxplot)'!O:O,'Base de dados (Boxplot)'!E:E,$L$9,'Base de dados (Boxplot)'!H:H,A50)</f>
        <v>371996508</v>
      </c>
      <c r="M50" s="317">
        <f>SUMIFS('Base de dados (Boxplot)'!O:O,'Base de dados (Boxplot)'!E:E,$M$9,'Base de dados (Boxplot)'!H:H,A50)</f>
        <v>434300420</v>
      </c>
      <c r="N50" s="317">
        <f>SUMIFS('Base de dados (Boxplot)'!O:O,'Base de dados (Boxplot)'!E:E,$N$9,'Base de dados (Boxplot)'!H:H,A50)</f>
        <v>466949859</v>
      </c>
      <c r="O50" s="317">
        <f>SUMIFS('Base de dados (Boxplot)'!O:O,'Base de dados (Boxplot)'!E:E,$O$9,'Base de dados (Boxplot)'!H:H,A50)</f>
        <v>538244039</v>
      </c>
      <c r="P50" s="317">
        <f>SUMIFS('Base de dados (Boxplot)'!O:O,'Base de dados (Boxplot)'!E:E,$P$9,'Base de dados (Boxplot)'!H:H,A50)</f>
        <v>604323527</v>
      </c>
      <c r="Q50" s="317">
        <f>SUMIFS('Base de dados (Boxplot)'!O:O,'Base de dados (Boxplot)'!E:E,$Q$9,'Base de dados (Boxplot)'!H:H,A50)</f>
        <v>633794400.32000005</v>
      </c>
      <c r="R50" s="317">
        <f>SUMIFS('Base de dados (Boxplot)'!O:O,'Base de dados (Boxplot)'!E:E,$R$9,'Base de dados (Boxplot)'!H:H,A50)</f>
        <v>643271914.05999994</v>
      </c>
      <c r="S50" s="317">
        <f>SUMIFS('Base de dados (Boxplot)'!O:O,'Base de dados (Boxplot)'!E:E,$S$9,'Base de dados (Boxplot)'!H:H,A50)</f>
        <v>745424649.52999997</v>
      </c>
      <c r="T50" s="317">
        <f>SUMIFS('Base de dados (Boxplot)'!O:O,'Base de dados (Boxplot)'!E:E,$T$9,'Base de dados (Boxplot)'!H:H,A50)</f>
        <v>803784369.38</v>
      </c>
      <c r="U50" s="317">
        <f>SUMIFS('Base de dados (Boxplot)'!O:O,'Base de dados (Boxplot)'!E:E,$U$9,'Base de dados (Boxplot)'!H:H,A50)</f>
        <v>917642896.64999998</v>
      </c>
      <c r="V50" s="317">
        <f>SUMIFS('Base de dados (Boxplot)'!O:O,'Base de dados (Boxplot)'!E:E,$V$9,'Base de dados (Boxplot)'!H:H,A50)</f>
        <v>1040952027.45</v>
      </c>
    </row>
    <row r="51" spans="1:22" ht="15" customHeight="1" x14ac:dyDescent="0.25">
      <c r="A51" s="105" t="s">
        <v>45</v>
      </c>
      <c r="B51" s="317">
        <f>SUMIFS('Base de dados (Boxplot)'!O:O,'Base de dados (Boxplot)'!E:E,$B$9,'Base de dados (Boxplot)'!H:H,A51)</f>
        <v>65593009</v>
      </c>
      <c r="C51" s="317">
        <f>SUMIFS('Base de dados (Boxplot)'!O:O,'Base de dados (Boxplot)'!E:E,$C$9,'Base de dados (Boxplot)'!H:H,A51)</f>
        <v>77048000</v>
      </c>
      <c r="D51" s="317">
        <f>SUMIFS('Base de dados (Boxplot)'!O:O,'Base de dados (Boxplot)'!E:E,$D$9,'Base de dados (Boxplot)'!H:H,A51)</f>
        <v>111379397</v>
      </c>
      <c r="E51" s="317">
        <f>SUMIFS('Base de dados (Boxplot)'!O:O,'Base de dados (Boxplot)'!E:E,$E$9,'Base de dados (Boxplot)'!H:H,A51)</f>
        <v>117175844</v>
      </c>
      <c r="F51" s="317">
        <f>SUMIFS('Base de dados (Boxplot)'!O:O,'Base de dados (Boxplot)'!E:E,$F$9,'Base de dados (Boxplot)'!H:H,A51)</f>
        <v>137277007</v>
      </c>
      <c r="G51" s="317">
        <f>SUMIFS('Base de dados (Boxplot)'!O:O,'Base de dados (Boxplot)'!E:E,$G$9,'Base de dados (Boxplot)'!H:H,A51)</f>
        <v>160443967</v>
      </c>
      <c r="H51" s="317">
        <f>SUMIFS('Base de dados (Boxplot)'!O:O,'Base de dados (Boxplot)'!E:E,$H$9,'Base de dados (Boxplot)'!H:H,A51)</f>
        <v>188127665</v>
      </c>
      <c r="I51" s="317">
        <f>SUMIFS('Base de dados (Boxplot)'!O:O,'Base de dados (Boxplot)'!E:E,$I$9,'Base de dados (Boxplot)'!H:H,A51)</f>
        <v>202017549</v>
      </c>
      <c r="J51" s="317">
        <f>SUMIFS('Base de dados (Boxplot)'!O:O,'Base de dados (Boxplot)'!E:E,$J$9,'Base de dados (Boxplot)'!H:H,A51)</f>
        <v>221357161</v>
      </c>
      <c r="K51" s="317">
        <f>SUMIFS('Base de dados (Boxplot)'!O:O,'Base de dados (Boxplot)'!E:E,$K$9,'Base de dados (Boxplot)'!H:H,A51)</f>
        <v>245504180.28</v>
      </c>
      <c r="L51" s="317">
        <f>SUMIFS('Base de dados (Boxplot)'!O:O,'Base de dados (Boxplot)'!E:E,$L$9,'Base de dados (Boxplot)'!H:H,A51)</f>
        <v>261637429.38999999</v>
      </c>
      <c r="M51" s="317">
        <f>SUMIFS('Base de dados (Boxplot)'!O:O,'Base de dados (Boxplot)'!E:E,$M$9,'Base de dados (Boxplot)'!H:H,A51)</f>
        <v>275864904.19</v>
      </c>
      <c r="N51" s="317">
        <f>SUMIFS('Base de dados (Boxplot)'!O:O,'Base de dados (Boxplot)'!E:E,$N$9,'Base de dados (Boxplot)'!H:H,A51)</f>
        <v>312548285.49000001</v>
      </c>
      <c r="O51" s="317">
        <f>SUMIFS('Base de dados (Boxplot)'!O:O,'Base de dados (Boxplot)'!E:E,$O$9,'Base de dados (Boxplot)'!H:H,A51)</f>
        <v>348966726.00999999</v>
      </c>
      <c r="P51" s="317">
        <f>SUMIFS('Base de dados (Boxplot)'!O:O,'Base de dados (Boxplot)'!E:E,$P$9,'Base de dados (Boxplot)'!H:H,A51)</f>
        <v>382917583.44</v>
      </c>
      <c r="Q51" s="317">
        <f>SUMIFS('Base de dados (Boxplot)'!O:O,'Base de dados (Boxplot)'!E:E,$Q$9,'Base de dados (Boxplot)'!H:H,A51)</f>
        <v>400902430.73000002</v>
      </c>
      <c r="R51" s="317">
        <f>SUMIFS('Base de dados (Boxplot)'!O:O,'Base de dados (Boxplot)'!E:E,$R$9,'Base de dados (Boxplot)'!H:H,A51)</f>
        <v>422429840.02999997</v>
      </c>
      <c r="S51" s="317">
        <f>SUMIFS('Base de dados (Boxplot)'!O:O,'Base de dados (Boxplot)'!E:E,$S$9,'Base de dados (Boxplot)'!H:H,A51)</f>
        <v>500234562.72000003</v>
      </c>
      <c r="T51" s="317">
        <f>SUMIFS('Base de dados (Boxplot)'!O:O,'Base de dados (Boxplot)'!E:E,$T$9,'Base de dados (Boxplot)'!H:H,A51)</f>
        <v>563815619.26999998</v>
      </c>
      <c r="U51" s="317">
        <f>SUMIFS('Base de dados (Boxplot)'!O:O,'Base de dados (Boxplot)'!E:E,$U$9,'Base de dados (Boxplot)'!H:H,A51)</f>
        <v>619685301.91999996</v>
      </c>
      <c r="V51" s="317">
        <f>SUMIFS('Base de dados (Boxplot)'!O:O,'Base de dados (Boxplot)'!E:E,$V$9,'Base de dados (Boxplot)'!H:H,A51)</f>
        <v>640698943.87</v>
      </c>
    </row>
    <row r="52" spans="1:22" ht="15" customHeight="1" x14ac:dyDescent="0.25">
      <c r="A52" s="105" t="s">
        <v>52</v>
      </c>
      <c r="B52" s="317">
        <f>SUMIFS('Base de dados (Boxplot)'!O:O,'Base de dados (Boxplot)'!E:E,$B$9,'Base de dados (Boxplot)'!H:H,A52)</f>
        <v>54292319</v>
      </c>
      <c r="C52" s="317">
        <f>SUMIFS('Base de dados (Boxplot)'!O:O,'Base de dados (Boxplot)'!E:E,$C$9,'Base de dados (Boxplot)'!H:H,A52)</f>
        <v>68500040.400000006</v>
      </c>
      <c r="D52" s="317">
        <f>SUMIFS('Base de dados (Boxplot)'!O:O,'Base de dados (Boxplot)'!E:E,$D$9,'Base de dados (Boxplot)'!H:H,A52)</f>
        <v>61322530.399999999</v>
      </c>
      <c r="E52" s="317">
        <f>SUMIFS('Base de dados (Boxplot)'!O:O,'Base de dados (Boxplot)'!E:E,$E$9,'Base de dados (Boxplot)'!H:H,A52)</f>
        <v>74377052.939999998</v>
      </c>
      <c r="F52" s="317">
        <f>SUMIFS('Base de dados (Boxplot)'!O:O,'Base de dados (Boxplot)'!E:E,$F$9,'Base de dados (Boxplot)'!H:H,A52)</f>
        <v>83994041.739999995</v>
      </c>
      <c r="G52" s="317">
        <f>SUMIFS('Base de dados (Boxplot)'!O:O,'Base de dados (Boxplot)'!E:E,$G$9,'Base de dados (Boxplot)'!H:H,A52)</f>
        <v>100197641.01000001</v>
      </c>
      <c r="H52" s="317">
        <f>SUMIFS('Base de dados (Boxplot)'!O:O,'Base de dados (Boxplot)'!E:E,$H$9,'Base de dados (Boxplot)'!H:H,A52)</f>
        <v>105111265.38</v>
      </c>
      <c r="I52" s="317">
        <f>SUMIFS('Base de dados (Boxplot)'!O:O,'Base de dados (Boxplot)'!E:E,$I$9,'Base de dados (Boxplot)'!H:H,A52)</f>
        <v>107439261</v>
      </c>
      <c r="J52" s="317">
        <f>SUMIFS('Base de dados (Boxplot)'!O:O,'Base de dados (Boxplot)'!E:E,$J$9,'Base de dados (Boxplot)'!H:H,A52)</f>
        <v>122841270.31999999</v>
      </c>
      <c r="K52" s="317">
        <f>SUMIFS('Base de dados (Boxplot)'!O:O,'Base de dados (Boxplot)'!E:E,$K$9,'Base de dados (Boxplot)'!H:H,A52)</f>
        <v>138016383.74000001</v>
      </c>
      <c r="L52" s="317">
        <f>SUMIFS('Base de dados (Boxplot)'!O:O,'Base de dados (Boxplot)'!E:E,$L$9,'Base de dados (Boxplot)'!H:H,A52)</f>
        <v>146579978.44999999</v>
      </c>
      <c r="M52" s="317">
        <f>SUMIFS('Base de dados (Boxplot)'!O:O,'Base de dados (Boxplot)'!E:E,$M$9,'Base de dados (Boxplot)'!H:H,A52)</f>
        <v>154003870.88999999</v>
      </c>
      <c r="N52" s="317">
        <f>SUMIFS('Base de dados (Boxplot)'!O:O,'Base de dados (Boxplot)'!E:E,$N$9,'Base de dados (Boxplot)'!H:H,A52)</f>
        <v>174566542.16</v>
      </c>
      <c r="O52" s="317">
        <f>SUMIFS('Base de dados (Boxplot)'!O:O,'Base de dados (Boxplot)'!E:E,$O$9,'Base de dados (Boxplot)'!H:H,A52)</f>
        <v>167290593.78</v>
      </c>
      <c r="P52" s="317">
        <f>SUMIFS('Base de dados (Boxplot)'!O:O,'Base de dados (Boxplot)'!E:E,$P$9,'Base de dados (Boxplot)'!H:H,A52)</f>
        <v>231356249.37</v>
      </c>
      <c r="Q52" s="317">
        <f>SUMIFS('Base de dados (Boxplot)'!O:O,'Base de dados (Boxplot)'!E:E,$Q$9,'Base de dados (Boxplot)'!H:H,A52)</f>
        <v>201351928.15000001</v>
      </c>
      <c r="R52" s="317">
        <f>SUMIFS('Base de dados (Boxplot)'!O:O,'Base de dados (Boxplot)'!E:E,$R$9,'Base de dados (Boxplot)'!H:H,A52)</f>
        <v>247590506.11000001</v>
      </c>
      <c r="S52" s="317">
        <f>SUMIFS('Base de dados (Boxplot)'!O:O,'Base de dados (Boxplot)'!E:E,$S$9,'Base de dados (Boxplot)'!H:H,A52)</f>
        <v>348711988.07999998</v>
      </c>
      <c r="T52" s="317">
        <f>SUMIFS('Base de dados (Boxplot)'!O:O,'Base de dados (Boxplot)'!E:E,$T$9,'Base de dados (Boxplot)'!H:H,A52)</f>
        <v>337614896.02999997</v>
      </c>
      <c r="U52" s="317">
        <f>SUMIFS('Base de dados (Boxplot)'!O:O,'Base de dados (Boxplot)'!E:E,$U$9,'Base de dados (Boxplot)'!H:H,A52)</f>
        <v>398090777.05000001</v>
      </c>
      <c r="V52" s="317">
        <f>SUMIFS('Base de dados (Boxplot)'!O:O,'Base de dados (Boxplot)'!E:E,$V$9,'Base de dados (Boxplot)'!H:H,A52)</f>
        <v>0</v>
      </c>
    </row>
    <row r="53" spans="1:22" ht="15" customHeight="1" x14ac:dyDescent="0.25">
      <c r="A53" s="105" t="s">
        <v>54</v>
      </c>
      <c r="B53" s="317">
        <f>SUMIFS('Base de dados (Boxplot)'!O:O,'Base de dados (Boxplot)'!E:E,$B$9,'Base de dados (Boxplot)'!H:H,A53)</f>
        <v>220061788</v>
      </c>
      <c r="C53" s="317">
        <f>SUMIFS('Base de dados (Boxplot)'!O:O,'Base de dados (Boxplot)'!E:E,$C$9,'Base de dados (Boxplot)'!H:H,A53)</f>
        <v>241739219</v>
      </c>
      <c r="D53" s="317">
        <f>SUMIFS('Base de dados (Boxplot)'!O:O,'Base de dados (Boxplot)'!E:E,$D$9,'Base de dados (Boxplot)'!H:H,A53)</f>
        <v>263919896</v>
      </c>
      <c r="E53" s="317">
        <f>SUMIFS('Base de dados (Boxplot)'!O:O,'Base de dados (Boxplot)'!E:E,$E$9,'Base de dados (Boxplot)'!H:H,A53)</f>
        <v>294079436</v>
      </c>
      <c r="F53" s="317">
        <f>SUMIFS('Base de dados (Boxplot)'!O:O,'Base de dados (Boxplot)'!E:E,$F$9,'Base de dados (Boxplot)'!H:H,A53)</f>
        <v>287378882</v>
      </c>
      <c r="G53" s="317">
        <f>SUMIFS('Base de dados (Boxplot)'!O:O,'Base de dados (Boxplot)'!E:E,$G$9,'Base de dados (Boxplot)'!H:H,A53)</f>
        <v>305771026</v>
      </c>
      <c r="H53" s="317">
        <f>SUMIFS('Base de dados (Boxplot)'!O:O,'Base de dados (Boxplot)'!E:E,$H$9,'Base de dados (Boxplot)'!H:H,A53)</f>
        <v>322099997</v>
      </c>
      <c r="I53" s="317">
        <f>SUMIFS('Base de dados (Boxplot)'!O:O,'Base de dados (Boxplot)'!E:E,$I$9,'Base de dados (Boxplot)'!H:H,A53)</f>
        <v>343513579</v>
      </c>
      <c r="J53" s="317">
        <f>SUMIFS('Base de dados (Boxplot)'!O:O,'Base de dados (Boxplot)'!E:E,$J$9,'Base de dados (Boxplot)'!H:H,A53)</f>
        <v>338924478</v>
      </c>
      <c r="K53" s="317">
        <f>SUMIFS('Base de dados (Boxplot)'!O:O,'Base de dados (Boxplot)'!E:E,$K$9,'Base de dados (Boxplot)'!H:H,A53)</f>
        <v>379179226</v>
      </c>
      <c r="L53" s="317">
        <f>SUMIFS('Base de dados (Boxplot)'!O:O,'Base de dados (Boxplot)'!E:E,$L$9,'Base de dados (Boxplot)'!H:H,A53)</f>
        <v>418657550</v>
      </c>
      <c r="M53" s="317">
        <f>SUMIFS('Base de dados (Boxplot)'!O:O,'Base de dados (Boxplot)'!E:E,$M$9,'Base de dados (Boxplot)'!H:H,A53)</f>
        <v>441042009.19999999</v>
      </c>
      <c r="N53" s="317">
        <f>SUMIFS('Base de dados (Boxplot)'!O:O,'Base de dados (Boxplot)'!E:E,$N$9,'Base de dados (Boxplot)'!H:H,A53)</f>
        <v>475464265.32999998</v>
      </c>
      <c r="O53" s="317">
        <f>SUMIFS('Base de dados (Boxplot)'!O:O,'Base de dados (Boxplot)'!E:E,$O$9,'Base de dados (Boxplot)'!H:H,A53)</f>
        <v>538045547.60000002</v>
      </c>
      <c r="P53" s="317">
        <f>SUMIFS('Base de dados (Boxplot)'!O:O,'Base de dados (Boxplot)'!E:E,$P$9,'Base de dados (Boxplot)'!H:H,A53)</f>
        <v>583770279.79999995</v>
      </c>
      <c r="Q53" s="317">
        <f>SUMIFS('Base de dados (Boxplot)'!O:O,'Base de dados (Boxplot)'!E:E,$Q$9,'Base de dados (Boxplot)'!H:H,A53)</f>
        <v>657783943.62</v>
      </c>
      <c r="R53" s="317">
        <f>SUMIFS('Base de dados (Boxplot)'!O:O,'Base de dados (Boxplot)'!E:E,$R$9,'Base de dados (Boxplot)'!H:H,A53)</f>
        <v>701562752.97000003</v>
      </c>
      <c r="S53" s="317">
        <f>SUMIFS('Base de dados (Boxplot)'!O:O,'Base de dados (Boxplot)'!E:E,$S$9,'Base de dados (Boxplot)'!H:H,A53)</f>
        <v>804671219.38</v>
      </c>
      <c r="T53" s="317">
        <f>SUMIFS('Base de dados (Boxplot)'!O:O,'Base de dados (Boxplot)'!E:E,$T$9,'Base de dados (Boxplot)'!H:H,A53)</f>
        <v>883569428.78999996</v>
      </c>
      <c r="U53" s="317">
        <f>SUMIFS('Base de dados (Boxplot)'!O:O,'Base de dados (Boxplot)'!E:E,$U$9,'Base de dados (Boxplot)'!H:H,A53)</f>
        <v>933939532.74000001</v>
      </c>
      <c r="V53" s="317">
        <f>SUMIFS('Base de dados (Boxplot)'!O:O,'Base de dados (Boxplot)'!E:E,$V$9,'Base de dados (Boxplot)'!H:H,A53)</f>
        <v>963185318.95000005</v>
      </c>
    </row>
    <row r="54" spans="1:22" ht="15" customHeight="1" x14ac:dyDescent="0.25">
      <c r="A54" s="105" t="s">
        <v>35</v>
      </c>
      <c r="B54" s="317">
        <f>SUMIFS('Base de dados (Boxplot)'!O:O,'Base de dados (Boxplot)'!E:E,$B$9,'Base de dados (Boxplot)'!H:H,A54)</f>
        <v>762353000</v>
      </c>
      <c r="C54" s="317">
        <f>SUMIFS('Base de dados (Boxplot)'!O:O,'Base de dados (Boxplot)'!E:E,$C$9,'Base de dados (Boxplot)'!H:H,A54)</f>
        <v>771531705.42999995</v>
      </c>
      <c r="D54" s="317">
        <f>SUMIFS('Base de dados (Boxplot)'!O:O,'Base de dados (Boxplot)'!E:E,$D$9,'Base de dados (Boxplot)'!H:H,A54)</f>
        <v>783076402.34000003</v>
      </c>
      <c r="E54" s="317">
        <f>SUMIFS('Base de dados (Boxplot)'!O:O,'Base de dados (Boxplot)'!E:E,$E$9,'Base de dados (Boxplot)'!H:H,A54)</f>
        <v>889938348</v>
      </c>
      <c r="F54" s="317">
        <f>SUMIFS('Base de dados (Boxplot)'!O:O,'Base de dados (Boxplot)'!E:E,$F$9,'Base de dados (Boxplot)'!H:H,A54)</f>
        <v>1197345946</v>
      </c>
      <c r="G54" s="317">
        <f>SUMIFS('Base de dados (Boxplot)'!O:O,'Base de dados (Boxplot)'!E:E,$G$9,'Base de dados (Boxplot)'!H:H,A54)</f>
        <v>1235576661</v>
      </c>
      <c r="H54" s="317">
        <f>SUMIFS('Base de dados (Boxplot)'!O:O,'Base de dados (Boxplot)'!E:E,$H$9,'Base de dados (Boxplot)'!H:H,A54)</f>
        <v>1622469000</v>
      </c>
      <c r="I54" s="317">
        <f>SUMIFS('Base de dados (Boxplot)'!O:O,'Base de dados (Boxplot)'!E:E,$I$9,'Base de dados (Boxplot)'!H:H,A54)</f>
        <v>1599844787</v>
      </c>
      <c r="J54" s="317">
        <f>SUMIFS('Base de dados (Boxplot)'!O:O,'Base de dados (Boxplot)'!E:E,$J$9,'Base de dados (Boxplot)'!H:H,A54)</f>
        <v>1770951454.98</v>
      </c>
      <c r="K54" s="317">
        <f>SUMIFS('Base de dados (Boxplot)'!O:O,'Base de dados (Boxplot)'!E:E,$K$9,'Base de dados (Boxplot)'!H:H,A54)</f>
        <v>1914371443</v>
      </c>
      <c r="L54" s="317">
        <f>SUMIFS('Base de dados (Boxplot)'!O:O,'Base de dados (Boxplot)'!E:E,$L$9,'Base de dados (Boxplot)'!H:H,A54)</f>
        <v>1962812309</v>
      </c>
      <c r="M54" s="317">
        <f>SUMIFS('Base de dados (Boxplot)'!O:O,'Base de dados (Boxplot)'!E:E,$M$9,'Base de dados (Boxplot)'!H:H,A54)</f>
        <v>2151934569.4899998</v>
      </c>
      <c r="N54" s="317">
        <f>SUMIFS('Base de dados (Boxplot)'!O:O,'Base de dados (Boxplot)'!E:E,$N$9,'Base de dados (Boxplot)'!H:H,A54)</f>
        <v>2141905005.3199999</v>
      </c>
      <c r="O54" s="317">
        <f>SUMIFS('Base de dados (Boxplot)'!O:O,'Base de dados (Boxplot)'!E:E,$O$9,'Base de dados (Boxplot)'!H:H,A54)</f>
        <v>2419406279.3400002</v>
      </c>
      <c r="P54" s="317">
        <f>SUMIFS('Base de dados (Boxplot)'!O:O,'Base de dados (Boxplot)'!E:E,$P$9,'Base de dados (Boxplot)'!H:H,A54)</f>
        <v>2527047062.0300002</v>
      </c>
      <c r="Q54" s="317">
        <f>SUMIFS('Base de dados (Boxplot)'!O:O,'Base de dados (Boxplot)'!E:E,$Q$9,'Base de dados (Boxplot)'!H:H,A54)</f>
        <v>2946657052.4699998</v>
      </c>
      <c r="R54" s="317">
        <f>SUMIFS('Base de dados (Boxplot)'!O:O,'Base de dados (Boxplot)'!E:E,$R$9,'Base de dados (Boxplot)'!H:H,A54)</f>
        <v>2902877245.5599999</v>
      </c>
      <c r="S54" s="317">
        <f>SUMIFS('Base de dados (Boxplot)'!O:O,'Base de dados (Boxplot)'!E:E,$S$9,'Base de dados (Boxplot)'!H:H,A54)</f>
        <v>3034755129.5500002</v>
      </c>
      <c r="T54" s="317">
        <f>SUMIFS('Base de dados (Boxplot)'!O:O,'Base de dados (Boxplot)'!E:E,$T$9,'Base de dados (Boxplot)'!H:H,A54)</f>
        <v>3395804437.7600002</v>
      </c>
      <c r="U54" s="317">
        <f>SUMIFS('Base de dados (Boxplot)'!O:O,'Base de dados (Boxplot)'!E:E,$U$9,'Base de dados (Boxplot)'!H:H,A54)</f>
        <v>3583214159.77</v>
      </c>
      <c r="V54" s="317">
        <f>SUMIFS('Base de dados (Boxplot)'!O:O,'Base de dados (Boxplot)'!E:E,$V$9,'Base de dados (Boxplot)'!H:H,A54)</f>
        <v>4079802075.54</v>
      </c>
    </row>
    <row r="55" spans="1:22" ht="15" customHeight="1" x14ac:dyDescent="0.25">
      <c r="A55" s="105" t="s">
        <v>42</v>
      </c>
      <c r="B55" s="317">
        <f>SUMIFS('Base de dados (Boxplot)'!O:O,'Base de dados (Boxplot)'!E:E,$B$9,'Base de dados (Boxplot)'!H:H,A55)</f>
        <v>129417967</v>
      </c>
      <c r="C55" s="317">
        <f>SUMIFS('Base de dados (Boxplot)'!O:O,'Base de dados (Boxplot)'!E:E,$C$9,'Base de dados (Boxplot)'!H:H,A55)</f>
        <v>144728211</v>
      </c>
      <c r="D55" s="317">
        <f>SUMIFS('Base de dados (Boxplot)'!O:O,'Base de dados (Boxplot)'!E:E,$D$9,'Base de dados (Boxplot)'!H:H,A55)</f>
        <v>154799709</v>
      </c>
      <c r="E55" s="317">
        <f>SUMIFS('Base de dados (Boxplot)'!O:O,'Base de dados (Boxplot)'!E:E,$E$9,'Base de dados (Boxplot)'!H:H,A55)</f>
        <v>176693233.24000001</v>
      </c>
      <c r="F55" s="317">
        <f>SUMIFS('Base de dados (Boxplot)'!O:O,'Base de dados (Boxplot)'!E:E,$F$9,'Base de dados (Boxplot)'!H:H,A55)</f>
        <v>209582691.28999999</v>
      </c>
      <c r="G55" s="317">
        <f>SUMIFS('Base de dados (Boxplot)'!O:O,'Base de dados (Boxplot)'!E:E,$G$9,'Base de dados (Boxplot)'!H:H,A55)</f>
        <v>243213951.34999999</v>
      </c>
      <c r="H55" s="317">
        <f>SUMIFS('Base de dados (Boxplot)'!O:O,'Base de dados (Boxplot)'!E:E,$H$9,'Base de dados (Boxplot)'!H:H,A55)</f>
        <v>250981554.69</v>
      </c>
      <c r="I55" s="317">
        <f>SUMIFS('Base de dados (Boxplot)'!O:O,'Base de dados (Boxplot)'!E:E,$I$9,'Base de dados (Boxplot)'!H:H,A55)</f>
        <v>271844546.45999998</v>
      </c>
      <c r="J55" s="317">
        <f>SUMIFS('Base de dados (Boxplot)'!O:O,'Base de dados (Boxplot)'!E:E,$J$9,'Base de dados (Boxplot)'!H:H,A55)</f>
        <v>286091268.76999998</v>
      </c>
      <c r="K55" s="317">
        <f>SUMIFS('Base de dados (Boxplot)'!O:O,'Base de dados (Boxplot)'!E:E,$K$9,'Base de dados (Boxplot)'!H:H,A55)</f>
        <v>310130071.14999998</v>
      </c>
      <c r="L55" s="317">
        <f>SUMIFS('Base de dados (Boxplot)'!O:O,'Base de dados (Boxplot)'!E:E,$L$9,'Base de dados (Boxplot)'!H:H,A55)</f>
        <v>338437865.68000001</v>
      </c>
      <c r="M55" s="317">
        <f>SUMIFS('Base de dados (Boxplot)'!O:O,'Base de dados (Boxplot)'!E:E,$M$9,'Base de dados (Boxplot)'!H:H,A55)</f>
        <v>360828761.29000002</v>
      </c>
      <c r="N55" s="317">
        <f>SUMIFS('Base de dados (Boxplot)'!O:O,'Base de dados (Boxplot)'!E:E,$N$9,'Base de dados (Boxplot)'!H:H,A55)</f>
        <v>387700320.94</v>
      </c>
      <c r="O55" s="317">
        <f>SUMIFS('Base de dados (Boxplot)'!O:O,'Base de dados (Boxplot)'!E:E,$O$9,'Base de dados (Boxplot)'!H:H,A55)</f>
        <v>426109115.83999997</v>
      </c>
      <c r="P55" s="317">
        <f>SUMIFS('Base de dados (Boxplot)'!O:O,'Base de dados (Boxplot)'!E:E,$P$9,'Base de dados (Boxplot)'!H:H,A55)</f>
        <v>471095647.24000001</v>
      </c>
      <c r="Q55" s="317">
        <f>SUMIFS('Base de dados (Boxplot)'!O:O,'Base de dados (Boxplot)'!E:E,$Q$9,'Base de dados (Boxplot)'!H:H,A55)</f>
        <v>526886654.42000002</v>
      </c>
      <c r="R55" s="317">
        <f>SUMIFS('Base de dados (Boxplot)'!O:O,'Base de dados (Boxplot)'!E:E,$R$9,'Base de dados (Boxplot)'!H:H,A55)</f>
        <v>530783188.05000001</v>
      </c>
      <c r="S55" s="317">
        <f>SUMIFS('Base de dados (Boxplot)'!O:O,'Base de dados (Boxplot)'!E:E,$S$9,'Base de dados (Boxplot)'!H:H,A55)</f>
        <v>571693623.96000004</v>
      </c>
      <c r="T55" s="317">
        <f>SUMIFS('Base de dados (Boxplot)'!O:O,'Base de dados (Boxplot)'!E:E,$T$9,'Base de dados (Boxplot)'!H:H,A55)</f>
        <v>595741940.23000002</v>
      </c>
      <c r="U55" s="317">
        <f>SUMIFS('Base de dados (Boxplot)'!O:O,'Base de dados (Boxplot)'!E:E,$U$9,'Base de dados (Boxplot)'!H:H,A55)</f>
        <v>624822423.15999997</v>
      </c>
      <c r="V55" s="317">
        <f>SUMIFS('Base de dados (Boxplot)'!O:O,'Base de dados (Boxplot)'!E:E,$V$9,'Base de dados (Boxplot)'!H:H,A55)</f>
        <v>667064466.57000005</v>
      </c>
    </row>
    <row r="56" spans="1:22" ht="15" customHeight="1" x14ac:dyDescent="0.25">
      <c r="A56" s="105" t="s">
        <v>57</v>
      </c>
      <c r="B56" s="317">
        <f>SUMIFS('Base de dados (Boxplot)'!O:O,'Base de dados (Boxplot)'!E:E,$B$9,'Base de dados (Boxplot)'!H:H,A56)</f>
        <v>143647667.97</v>
      </c>
      <c r="C56" s="317">
        <f>SUMIFS('Base de dados (Boxplot)'!O:O,'Base de dados (Boxplot)'!E:E,$C$9,'Base de dados (Boxplot)'!H:H,A56)</f>
        <v>146200082</v>
      </c>
      <c r="D56" s="317">
        <f>SUMIFS('Base de dados (Boxplot)'!O:O,'Base de dados (Boxplot)'!E:E,$D$9,'Base de dados (Boxplot)'!H:H,A56)</f>
        <v>179052619.78</v>
      </c>
      <c r="E56" s="317">
        <f>SUMIFS('Base de dados (Boxplot)'!O:O,'Base de dados (Boxplot)'!E:E,$E$9,'Base de dados (Boxplot)'!H:H,A56)</f>
        <v>209569625.77000001</v>
      </c>
      <c r="F56" s="317">
        <f>SUMIFS('Base de dados (Boxplot)'!O:O,'Base de dados (Boxplot)'!E:E,$F$9,'Base de dados (Boxplot)'!H:H,A56)</f>
        <v>248090000</v>
      </c>
      <c r="G56" s="317">
        <f>SUMIFS('Base de dados (Boxplot)'!O:O,'Base de dados (Boxplot)'!E:E,$G$9,'Base de dados (Boxplot)'!H:H,A56)</f>
        <v>319944000</v>
      </c>
      <c r="H56" s="317">
        <f>SUMIFS('Base de dados (Boxplot)'!O:O,'Base de dados (Boxplot)'!E:E,$H$9,'Base de dados (Boxplot)'!H:H,A56)</f>
        <v>349464665.13</v>
      </c>
      <c r="I56" s="317">
        <f>SUMIFS('Base de dados (Boxplot)'!O:O,'Base de dados (Boxplot)'!E:E,$I$9,'Base de dados (Boxplot)'!H:H,A56)</f>
        <v>395077474.52999997</v>
      </c>
      <c r="J56" s="317">
        <f>SUMIFS('Base de dados (Boxplot)'!O:O,'Base de dados (Boxplot)'!E:E,$J$9,'Base de dados (Boxplot)'!H:H,A56)</f>
        <v>454049433.45999998</v>
      </c>
      <c r="K56" s="317">
        <f>SUMIFS('Base de dados (Boxplot)'!O:O,'Base de dados (Boxplot)'!E:E,$K$9,'Base de dados (Boxplot)'!H:H,A56)</f>
        <v>471064188.64999998</v>
      </c>
      <c r="L56" s="317">
        <f>SUMIFS('Base de dados (Boxplot)'!O:O,'Base de dados (Boxplot)'!E:E,$L$9,'Base de dados (Boxplot)'!H:H,A56)</f>
        <v>566758385.95000005</v>
      </c>
      <c r="M56" s="317">
        <f>SUMIFS('Base de dados (Boxplot)'!O:O,'Base de dados (Boxplot)'!E:E,$M$9,'Base de dados (Boxplot)'!H:H,A56)</f>
        <v>613761083.90999997</v>
      </c>
      <c r="N56" s="317">
        <f>SUMIFS('Base de dados (Boxplot)'!O:O,'Base de dados (Boxplot)'!E:E,$N$9,'Base de dados (Boxplot)'!H:H,A56)</f>
        <v>673152038.5</v>
      </c>
      <c r="O56" s="317">
        <f>SUMIFS('Base de dados (Boxplot)'!O:O,'Base de dados (Boxplot)'!E:E,$O$9,'Base de dados (Boxplot)'!H:H,A56)</f>
        <v>786842921.61000001</v>
      </c>
      <c r="P56" s="317">
        <f>SUMIFS('Base de dados (Boxplot)'!O:O,'Base de dados (Boxplot)'!E:E,$P$9,'Base de dados (Boxplot)'!H:H,A56)</f>
        <v>832913918.53999996</v>
      </c>
      <c r="Q56" s="317">
        <f>SUMIFS('Base de dados (Boxplot)'!O:O,'Base de dados (Boxplot)'!E:E,$Q$9,'Base de dados (Boxplot)'!H:H,A56)</f>
        <v>940963776.36000001</v>
      </c>
      <c r="R56" s="317">
        <f>SUMIFS('Base de dados (Boxplot)'!O:O,'Base de dados (Boxplot)'!E:E,$R$9,'Base de dados (Boxplot)'!H:H,A56)</f>
        <v>1044005253.52</v>
      </c>
      <c r="S56" s="317">
        <f>SUMIFS('Base de dados (Boxplot)'!O:O,'Base de dados (Boxplot)'!E:E,$S$9,'Base de dados (Boxplot)'!H:H,A56)</f>
        <v>1096222708.03</v>
      </c>
      <c r="T56" s="317">
        <f>SUMIFS('Base de dados (Boxplot)'!O:O,'Base de dados (Boxplot)'!E:E,$T$9,'Base de dados (Boxplot)'!H:H,A56)</f>
        <v>1141797881.25</v>
      </c>
      <c r="U56" s="317">
        <f>SUMIFS('Base de dados (Boxplot)'!O:O,'Base de dados (Boxplot)'!E:E,$U$9,'Base de dados (Boxplot)'!H:H,A56)</f>
        <v>1232623156.72</v>
      </c>
      <c r="V56" s="317">
        <f>SUMIFS('Base de dados (Boxplot)'!O:O,'Base de dados (Boxplot)'!E:E,$V$9,'Base de dados (Boxplot)'!H:H,A56)</f>
        <v>1329540340.5</v>
      </c>
    </row>
    <row r="57" spans="1:22" ht="15" customHeight="1" x14ac:dyDescent="0.25">
      <c r="A57" s="105" t="s">
        <v>64</v>
      </c>
      <c r="B57" s="317">
        <f>SUMIFS('Base de dados (Boxplot)'!O:O,'Base de dados (Boxplot)'!E:E,$B$9,'Base de dados (Boxplot)'!H:H,A57)</f>
        <v>0</v>
      </c>
      <c r="C57" s="317">
        <f>SUMIFS('Base de dados (Boxplot)'!O:O,'Base de dados (Boxplot)'!E:E,$C$9,'Base de dados (Boxplot)'!H:H,A57)</f>
        <v>0</v>
      </c>
      <c r="D57" s="317">
        <f>SUMIFS('Base de dados (Boxplot)'!O:O,'Base de dados (Boxplot)'!E:E,$D$9,'Base de dados (Boxplot)'!H:H,A57)</f>
        <v>0</v>
      </c>
      <c r="E57" s="317">
        <f>SUMIFS('Base de dados (Boxplot)'!O:O,'Base de dados (Boxplot)'!E:E,$E$9,'Base de dados (Boxplot)'!H:H,A57)</f>
        <v>0</v>
      </c>
      <c r="F57" s="317">
        <f>SUMIFS('Base de dados (Boxplot)'!O:O,'Base de dados (Boxplot)'!E:E,$F$9,'Base de dados (Boxplot)'!H:H,A57)</f>
        <v>0</v>
      </c>
      <c r="G57" s="317">
        <f>SUMIFS('Base de dados (Boxplot)'!O:O,'Base de dados (Boxplot)'!E:E,$G$9,'Base de dados (Boxplot)'!H:H,A57)</f>
        <v>0</v>
      </c>
      <c r="H57" s="317">
        <f>SUMIFS('Base de dados (Boxplot)'!O:O,'Base de dados (Boxplot)'!E:E,$H$9,'Base de dados (Boxplot)'!H:H,A57)</f>
        <v>0</v>
      </c>
      <c r="I57" s="317">
        <f>SUMIFS('Base de dados (Boxplot)'!O:O,'Base de dados (Boxplot)'!E:E,$I$9,'Base de dados (Boxplot)'!H:H,A57)</f>
        <v>0</v>
      </c>
      <c r="J57" s="317">
        <f>SUMIFS('Base de dados (Boxplot)'!O:O,'Base de dados (Boxplot)'!E:E,$J$9,'Base de dados (Boxplot)'!H:H,A57)</f>
        <v>0</v>
      </c>
      <c r="K57" s="317">
        <f>SUMIFS('Base de dados (Boxplot)'!O:O,'Base de dados (Boxplot)'!E:E,$K$9,'Base de dados (Boxplot)'!H:H,A57)</f>
        <v>0</v>
      </c>
      <c r="L57" s="317">
        <f>SUMIFS('Base de dados (Boxplot)'!O:O,'Base de dados (Boxplot)'!E:E,$L$9,'Base de dados (Boxplot)'!H:H,A57)</f>
        <v>2702653.03</v>
      </c>
      <c r="M57" s="317">
        <f>SUMIFS('Base de dados (Boxplot)'!O:O,'Base de dados (Boxplot)'!E:E,$M$9,'Base de dados (Boxplot)'!H:H,A57)</f>
        <v>5235144</v>
      </c>
      <c r="N57" s="317">
        <f>SUMIFS('Base de dados (Boxplot)'!O:O,'Base de dados (Boxplot)'!E:E,$N$9,'Base de dados (Boxplot)'!H:H,A57)</f>
        <v>8698428.6600000001</v>
      </c>
      <c r="O57" s="317">
        <f>SUMIFS('Base de dados (Boxplot)'!O:O,'Base de dados (Boxplot)'!E:E,$O$9,'Base de dados (Boxplot)'!H:H,A57)</f>
        <v>11731824.779999999</v>
      </c>
      <c r="P57" s="317">
        <f>SUMIFS('Base de dados (Boxplot)'!O:O,'Base de dados (Boxplot)'!E:E,$P$9,'Base de dados (Boxplot)'!H:H,A57)</f>
        <v>12975347.41</v>
      </c>
      <c r="Q57" s="317">
        <f>SUMIFS('Base de dados (Boxplot)'!O:O,'Base de dados (Boxplot)'!E:E,$Q$9,'Base de dados (Boxplot)'!H:H,A57)</f>
        <v>13845170.529999999</v>
      </c>
      <c r="R57" s="317">
        <f>SUMIFS('Base de dados (Boxplot)'!O:O,'Base de dados (Boxplot)'!E:E,$R$9,'Base de dados (Boxplot)'!H:H,A57)</f>
        <v>17543247.989999998</v>
      </c>
      <c r="S57" s="317">
        <f>SUMIFS('Base de dados (Boxplot)'!O:O,'Base de dados (Boxplot)'!E:E,$S$9,'Base de dados (Boxplot)'!H:H,A57)</f>
        <v>19494207.359999999</v>
      </c>
      <c r="T57" s="317">
        <f>SUMIFS('Base de dados (Boxplot)'!O:O,'Base de dados (Boxplot)'!E:E,$T$9,'Base de dados (Boxplot)'!H:H,A57)</f>
        <v>20720621.32</v>
      </c>
      <c r="U57" s="317">
        <f>SUMIFS('Base de dados (Boxplot)'!O:O,'Base de dados (Boxplot)'!E:E,$U$9,'Base de dados (Boxplot)'!H:H,A57)</f>
        <v>22356838.550000001</v>
      </c>
      <c r="V57" s="317">
        <f>SUMIFS('Base de dados (Boxplot)'!O:O,'Base de dados (Boxplot)'!E:E,$V$9,'Base de dados (Boxplot)'!H:H,A57)</f>
        <v>27286583.390000001</v>
      </c>
    </row>
    <row r="58" spans="1:22" ht="15" customHeight="1" x14ac:dyDescent="0.25">
      <c r="A58" s="105" t="s">
        <v>43</v>
      </c>
      <c r="B58" s="317">
        <f>SUMIFS('Base de dados (Boxplot)'!O:O,'Base de dados (Boxplot)'!E:E,$B$9,'Base de dados (Boxplot)'!H:H,A58)</f>
        <v>453545000</v>
      </c>
      <c r="C58" s="317">
        <f>SUMIFS('Base de dados (Boxplot)'!O:O,'Base de dados (Boxplot)'!E:E,$C$9,'Base de dados (Boxplot)'!H:H,A58)</f>
        <v>519862000</v>
      </c>
      <c r="D58" s="317">
        <f>SUMIFS('Base de dados (Boxplot)'!O:O,'Base de dados (Boxplot)'!E:E,$D$9,'Base de dados (Boxplot)'!H:H,A58)</f>
        <v>569940000</v>
      </c>
      <c r="E58" s="317">
        <f>SUMIFS('Base de dados (Boxplot)'!O:O,'Base de dados (Boxplot)'!E:E,$E$9,'Base de dados (Boxplot)'!H:H,A58)</f>
        <v>603896727</v>
      </c>
      <c r="F58" s="317">
        <f>SUMIFS('Base de dados (Boxplot)'!O:O,'Base de dados (Boxplot)'!E:E,$F$9,'Base de dados (Boxplot)'!H:H,A58)</f>
        <v>765293576</v>
      </c>
      <c r="G58" s="317">
        <f>SUMIFS('Base de dados (Boxplot)'!O:O,'Base de dados (Boxplot)'!E:E,$G$9,'Base de dados (Boxplot)'!H:H,A58)</f>
        <v>853322675</v>
      </c>
      <c r="H58" s="317">
        <f>SUMIFS('Base de dados (Boxplot)'!O:O,'Base de dados (Boxplot)'!E:E,$H$9,'Base de dados (Boxplot)'!H:H,A58)</f>
        <v>1063657201</v>
      </c>
      <c r="I58" s="317">
        <f>SUMIFS('Base de dados (Boxplot)'!O:O,'Base de dados (Boxplot)'!E:E,$I$9,'Base de dados (Boxplot)'!H:H,A58)</f>
        <v>1246007231.9000001</v>
      </c>
      <c r="J58" s="317">
        <f>SUMIFS('Base de dados (Boxplot)'!O:O,'Base de dados (Boxplot)'!E:E,$J$9,'Base de dados (Boxplot)'!H:H,A58)</f>
        <v>1504403064.21</v>
      </c>
      <c r="K58" s="317">
        <f>SUMIFS('Base de dados (Boxplot)'!O:O,'Base de dados (Boxplot)'!E:E,$K$9,'Base de dados (Boxplot)'!H:H,A58)</f>
        <v>1674827734.99</v>
      </c>
      <c r="L58" s="317">
        <f>SUMIFS('Base de dados (Boxplot)'!O:O,'Base de dados (Boxplot)'!E:E,$L$9,'Base de dados (Boxplot)'!H:H,A58)</f>
        <v>1763604189.5799999</v>
      </c>
      <c r="M58" s="317">
        <f>SUMIFS('Base de dados (Boxplot)'!O:O,'Base de dados (Boxplot)'!E:E,$M$9,'Base de dados (Boxplot)'!H:H,A58)</f>
        <v>1854123524.3</v>
      </c>
      <c r="N58" s="317">
        <f>SUMIFS('Base de dados (Boxplot)'!O:O,'Base de dados (Boxplot)'!E:E,$N$9,'Base de dados (Boxplot)'!H:H,A58)</f>
        <v>1943841266.3699999</v>
      </c>
      <c r="O58" s="317">
        <f>SUMIFS('Base de dados (Boxplot)'!O:O,'Base de dados (Boxplot)'!E:E,$O$9,'Base de dados (Boxplot)'!H:H,A58)</f>
        <v>2029592234.74</v>
      </c>
      <c r="P58" s="317">
        <f>SUMIFS('Base de dados (Boxplot)'!O:O,'Base de dados (Boxplot)'!E:E,$P$9,'Base de dados (Boxplot)'!H:H,A58)</f>
        <v>2148694011.4299998</v>
      </c>
      <c r="Q58" s="317">
        <f>SUMIFS('Base de dados (Boxplot)'!O:O,'Base de dados (Boxplot)'!E:E,$Q$9,'Base de dados (Boxplot)'!H:H,A58)</f>
        <v>2246869125.6799998</v>
      </c>
      <c r="R58" s="317">
        <f>SUMIFS('Base de dados (Boxplot)'!O:O,'Base de dados (Boxplot)'!E:E,$R$9,'Base de dados (Boxplot)'!H:H,A58)</f>
        <v>2239896678.0100002</v>
      </c>
      <c r="S58" s="317">
        <f>SUMIFS('Base de dados (Boxplot)'!O:O,'Base de dados (Boxplot)'!E:E,$S$9,'Base de dados (Boxplot)'!H:H,A58)</f>
        <v>2563957721.5100002</v>
      </c>
      <c r="T58" s="317">
        <f>SUMIFS('Base de dados (Boxplot)'!O:O,'Base de dados (Boxplot)'!E:E,$T$9,'Base de dados (Boxplot)'!H:H,A58)</f>
        <v>2321923872.7199998</v>
      </c>
      <c r="U58" s="317">
        <f>SUMIFS('Base de dados (Boxplot)'!O:O,'Base de dados (Boxplot)'!E:E,$U$9,'Base de dados (Boxplot)'!H:H,A58)</f>
        <v>2903930715.1100001</v>
      </c>
      <c r="V58" s="317">
        <f>SUMIFS('Base de dados (Boxplot)'!O:O,'Base de dados (Boxplot)'!E:E,$V$9,'Base de dados (Boxplot)'!H:H,A58)</f>
        <v>3254213424.7800002</v>
      </c>
    </row>
    <row r="59" spans="1:22" ht="15" customHeight="1" x14ac:dyDescent="0.25">
      <c r="A59" s="105" t="s">
        <v>56</v>
      </c>
      <c r="B59" s="317">
        <f>SUMIFS('Base de dados (Boxplot)'!O:O,'Base de dados (Boxplot)'!E:E,$B$9,'Base de dados (Boxplot)'!H:H,A59)</f>
        <v>402813650.18000001</v>
      </c>
      <c r="C59" s="317">
        <f>SUMIFS('Base de dados (Boxplot)'!O:O,'Base de dados (Boxplot)'!E:E,$C$9,'Base de dados (Boxplot)'!H:H,A59)</f>
        <v>452815288.77999997</v>
      </c>
      <c r="D59" s="317">
        <f>SUMIFS('Base de dados (Boxplot)'!O:O,'Base de dados (Boxplot)'!E:E,$D$9,'Base de dados (Boxplot)'!H:H,A59)</f>
        <v>272375640.89999998</v>
      </c>
      <c r="E59" s="317">
        <f>SUMIFS('Base de dados (Boxplot)'!O:O,'Base de dados (Boxplot)'!E:E,$E$9,'Base de dados (Boxplot)'!H:H,A59)</f>
        <v>545278921.63</v>
      </c>
      <c r="F59" s="317">
        <f>SUMIFS('Base de dados (Boxplot)'!O:O,'Base de dados (Boxplot)'!E:E,$F$9,'Base de dados (Boxplot)'!H:H,A59)</f>
        <v>655115228</v>
      </c>
      <c r="G59" s="317">
        <f>SUMIFS('Base de dados (Boxplot)'!O:O,'Base de dados (Boxplot)'!E:E,$G$9,'Base de dados (Boxplot)'!H:H,A59)</f>
        <v>767174301.32000005</v>
      </c>
      <c r="H59" s="317">
        <f>SUMIFS('Base de dados (Boxplot)'!O:O,'Base de dados (Boxplot)'!E:E,$H$9,'Base de dados (Boxplot)'!H:H,A59)</f>
        <v>845425980.61000001</v>
      </c>
      <c r="I59" s="317">
        <f>SUMIFS('Base de dados (Boxplot)'!O:O,'Base de dados (Boxplot)'!E:E,$I$9,'Base de dados (Boxplot)'!H:H,A59)</f>
        <v>923283153.33000004</v>
      </c>
      <c r="J59" s="317">
        <f>SUMIFS('Base de dados (Boxplot)'!O:O,'Base de dados (Boxplot)'!E:E,$J$9,'Base de dados (Boxplot)'!H:H,A59)</f>
        <v>988614079.91999996</v>
      </c>
      <c r="K59" s="317">
        <f>SUMIFS('Base de dados (Boxplot)'!O:O,'Base de dados (Boxplot)'!E:E,$K$9,'Base de dados (Boxplot)'!H:H,A59)</f>
        <v>1090403952.1199999</v>
      </c>
      <c r="L59" s="317">
        <f>SUMIFS('Base de dados (Boxplot)'!O:O,'Base de dados (Boxplot)'!E:E,$L$9,'Base de dados (Boxplot)'!H:H,A59)</f>
        <v>1181928204.6300001</v>
      </c>
      <c r="M59" s="317">
        <f>SUMIFS('Base de dados (Boxplot)'!O:O,'Base de dados (Boxplot)'!E:E,$M$9,'Base de dados (Boxplot)'!H:H,A59)</f>
        <v>1274931517.3199999</v>
      </c>
      <c r="N59" s="317">
        <f>SUMIFS('Base de dados (Boxplot)'!O:O,'Base de dados (Boxplot)'!E:E,$N$9,'Base de dados (Boxplot)'!H:H,A59)</f>
        <v>1396550840.9200001</v>
      </c>
      <c r="O59" s="317">
        <f>SUMIFS('Base de dados (Boxplot)'!O:O,'Base de dados (Boxplot)'!E:E,$O$9,'Base de dados (Boxplot)'!H:H,A59)</f>
        <v>1507874288.26</v>
      </c>
      <c r="P59" s="317">
        <f>SUMIFS('Base de dados (Boxplot)'!O:O,'Base de dados (Boxplot)'!E:E,$P$9,'Base de dados (Boxplot)'!H:H,A59)</f>
        <v>1609697517.4100001</v>
      </c>
      <c r="Q59" s="317">
        <f>SUMIFS('Base de dados (Boxplot)'!O:O,'Base de dados (Boxplot)'!E:E,$Q$9,'Base de dados (Boxplot)'!H:H,A59)</f>
        <v>1824778952.97</v>
      </c>
      <c r="R59" s="317">
        <f>SUMIFS('Base de dados (Boxplot)'!O:O,'Base de dados (Boxplot)'!E:E,$R$9,'Base de dados (Boxplot)'!H:H,A59)</f>
        <v>1923670658.55</v>
      </c>
      <c r="S59" s="317">
        <f>SUMIFS('Base de dados (Boxplot)'!O:O,'Base de dados (Boxplot)'!E:E,$S$9,'Base de dados (Boxplot)'!H:H,A59)</f>
        <v>2168487267.5100002</v>
      </c>
      <c r="T59" s="317">
        <f>SUMIFS('Base de dados (Boxplot)'!O:O,'Base de dados (Boxplot)'!E:E,$T$9,'Base de dados (Boxplot)'!H:H,A59)</f>
        <v>2377115160</v>
      </c>
      <c r="U59" s="317">
        <f>SUMIFS('Base de dados (Boxplot)'!O:O,'Base de dados (Boxplot)'!E:E,$U$9,'Base de dados (Boxplot)'!H:H,A59)</f>
        <v>2472073159.9699998</v>
      </c>
      <c r="V59" s="317">
        <f>SUMIFS('Base de dados (Boxplot)'!O:O,'Base de dados (Boxplot)'!E:E,$V$9,'Base de dados (Boxplot)'!H:H,A59)</f>
        <v>2629067986.1799998</v>
      </c>
    </row>
    <row r="60" spans="1:22" ht="15" customHeight="1" x14ac:dyDescent="0.25">
      <c r="A60" s="105" t="s">
        <v>41</v>
      </c>
      <c r="B60" s="317">
        <f>SUMIFS('Base de dados (Boxplot)'!O:O,'Base de dados (Boxplot)'!E:E,$B$9,'Base de dados (Boxplot)'!H:H,A60)</f>
        <v>82854642</v>
      </c>
      <c r="C60" s="317">
        <f>SUMIFS('Base de dados (Boxplot)'!O:O,'Base de dados (Boxplot)'!E:E,$C$9,'Base de dados (Boxplot)'!H:H,A60)</f>
        <v>87778350</v>
      </c>
      <c r="D60" s="317">
        <f>SUMIFS('Base de dados (Boxplot)'!O:O,'Base de dados (Boxplot)'!E:E,$D$9,'Base de dados (Boxplot)'!H:H,A60)</f>
        <v>107517850</v>
      </c>
      <c r="E60" s="317">
        <f>SUMIFS('Base de dados (Boxplot)'!O:O,'Base de dados (Boxplot)'!E:E,$E$9,'Base de dados (Boxplot)'!H:H,A60)</f>
        <v>116491080.37</v>
      </c>
      <c r="F60" s="317">
        <f>SUMIFS('Base de dados (Boxplot)'!O:O,'Base de dados (Boxplot)'!E:E,$F$9,'Base de dados (Boxplot)'!H:H,A60)</f>
        <v>114323494.69</v>
      </c>
      <c r="G60" s="317">
        <f>SUMIFS('Base de dados (Boxplot)'!O:O,'Base de dados (Boxplot)'!E:E,$G$9,'Base de dados (Boxplot)'!H:H,A60)</f>
        <v>111270424.84</v>
      </c>
      <c r="H60" s="317">
        <f>SUMIFS('Base de dados (Boxplot)'!O:O,'Base de dados (Boxplot)'!E:E,$H$9,'Base de dados (Boxplot)'!H:H,A60)</f>
        <v>126999455.64</v>
      </c>
      <c r="I60" s="317">
        <f>SUMIFS('Base de dados (Boxplot)'!O:O,'Base de dados (Boxplot)'!E:E,$I$9,'Base de dados (Boxplot)'!H:H,A60)</f>
        <v>145278392.38999999</v>
      </c>
      <c r="J60" s="317">
        <f>SUMIFS('Base de dados (Boxplot)'!O:O,'Base de dados (Boxplot)'!E:E,$J$9,'Base de dados (Boxplot)'!H:H,A60)</f>
        <v>146483697.97999999</v>
      </c>
      <c r="K60" s="317">
        <f>SUMIFS('Base de dados (Boxplot)'!O:O,'Base de dados (Boxplot)'!E:E,$K$9,'Base de dados (Boxplot)'!H:H,A60)</f>
        <v>160753202.63</v>
      </c>
      <c r="L60" s="317">
        <f>SUMIFS('Base de dados (Boxplot)'!O:O,'Base de dados (Boxplot)'!E:E,$L$9,'Base de dados (Boxplot)'!H:H,A60)</f>
        <v>168602129.38999999</v>
      </c>
      <c r="M60" s="317">
        <f>SUMIFS('Base de dados (Boxplot)'!O:O,'Base de dados (Boxplot)'!E:E,$M$9,'Base de dados (Boxplot)'!H:H,A60)</f>
        <v>165974586.38999999</v>
      </c>
      <c r="N60" s="317">
        <f>SUMIFS('Base de dados (Boxplot)'!O:O,'Base de dados (Boxplot)'!E:E,$N$9,'Base de dados (Boxplot)'!H:H,A60)</f>
        <v>170581804</v>
      </c>
      <c r="O60" s="317">
        <f>SUMIFS('Base de dados (Boxplot)'!O:O,'Base de dados (Boxplot)'!E:E,$O$9,'Base de dados (Boxplot)'!H:H,A60)</f>
        <v>165698553</v>
      </c>
      <c r="P60" s="317">
        <f>SUMIFS('Base de dados (Boxplot)'!O:O,'Base de dados (Boxplot)'!E:E,$P$9,'Base de dados (Boxplot)'!H:H,A60)</f>
        <v>171980007</v>
      </c>
      <c r="Q60" s="317">
        <f>SUMIFS('Base de dados (Boxplot)'!O:O,'Base de dados (Boxplot)'!E:E,$Q$9,'Base de dados (Boxplot)'!H:H,A60)</f>
        <v>181497043</v>
      </c>
      <c r="R60" s="317">
        <f>SUMIFS('Base de dados (Boxplot)'!O:O,'Base de dados (Boxplot)'!E:E,$R$9,'Base de dados (Boxplot)'!H:H,A60)</f>
        <v>179266643.66</v>
      </c>
      <c r="S60" s="317">
        <f>SUMIFS('Base de dados (Boxplot)'!O:O,'Base de dados (Boxplot)'!E:E,$S$9,'Base de dados (Boxplot)'!H:H,A60)</f>
        <v>225992922.66999999</v>
      </c>
      <c r="T60" s="317">
        <f>SUMIFS('Base de dados (Boxplot)'!O:O,'Base de dados (Boxplot)'!E:E,$T$9,'Base de dados (Boxplot)'!H:H,A60)</f>
        <v>247115592.06</v>
      </c>
      <c r="U60" s="317">
        <f>SUMIFS('Base de dados (Boxplot)'!O:O,'Base de dados (Boxplot)'!E:E,$U$9,'Base de dados (Boxplot)'!H:H,A60)</f>
        <v>0</v>
      </c>
      <c r="V60" s="317">
        <f>SUMIFS('Base de dados (Boxplot)'!O:O,'Base de dados (Boxplot)'!E:E,$V$9,'Base de dados (Boxplot)'!H:H,A60)</f>
        <v>0</v>
      </c>
    </row>
    <row r="61" spans="1:22" ht="15" customHeight="1" x14ac:dyDescent="0.25">
      <c r="A61" s="105" t="s">
        <v>53</v>
      </c>
      <c r="B61" s="317">
        <f>SUMIFS('Base de dados (Boxplot)'!O:O,'Base de dados (Boxplot)'!E:E,$B$9,'Base de dados (Boxplot)'!H:H,A61)</f>
        <v>57802038.719999999</v>
      </c>
      <c r="C61" s="317">
        <f>SUMIFS('Base de dados (Boxplot)'!O:O,'Base de dados (Boxplot)'!E:E,$C$9,'Base de dados (Boxplot)'!H:H,A61)</f>
        <v>67201391.170000002</v>
      </c>
      <c r="D61" s="317">
        <f>SUMIFS('Base de dados (Boxplot)'!O:O,'Base de dados (Boxplot)'!E:E,$D$9,'Base de dados (Boxplot)'!H:H,A61)</f>
        <v>71872500</v>
      </c>
      <c r="E61" s="317">
        <f>SUMIFS('Base de dados (Boxplot)'!O:O,'Base de dados (Boxplot)'!E:E,$E$9,'Base de dados (Boxplot)'!H:H,A61)</f>
        <v>86141581.079999998</v>
      </c>
      <c r="F61" s="317">
        <f>SUMIFS('Base de dados (Boxplot)'!O:O,'Base de dados (Boxplot)'!E:E,$F$9,'Base de dados (Boxplot)'!H:H,A61)</f>
        <v>100819816.56</v>
      </c>
      <c r="G61" s="317">
        <f>SUMIFS('Base de dados (Boxplot)'!O:O,'Base de dados (Boxplot)'!E:E,$G$9,'Base de dados (Boxplot)'!H:H,A61)</f>
        <v>109991128.61</v>
      </c>
      <c r="H61" s="317">
        <f>SUMIFS('Base de dados (Boxplot)'!O:O,'Base de dados (Boxplot)'!E:E,$H$9,'Base de dados (Boxplot)'!H:H,A61)</f>
        <v>136543436.81</v>
      </c>
      <c r="I61" s="317">
        <f>SUMIFS('Base de dados (Boxplot)'!O:O,'Base de dados (Boxplot)'!E:E,$I$9,'Base de dados (Boxplot)'!H:H,A61)</f>
        <v>159295983.16</v>
      </c>
      <c r="J61" s="317">
        <f>SUMIFS('Base de dados (Boxplot)'!O:O,'Base de dados (Boxplot)'!E:E,$J$9,'Base de dados (Boxplot)'!H:H,A61)</f>
        <v>164250020.25999999</v>
      </c>
      <c r="K61" s="317">
        <f>SUMIFS('Base de dados (Boxplot)'!O:O,'Base de dados (Boxplot)'!E:E,$K$9,'Base de dados (Boxplot)'!H:H,A61)</f>
        <v>187232348.47999999</v>
      </c>
      <c r="L61" s="317">
        <f>SUMIFS('Base de dados (Boxplot)'!O:O,'Base de dados (Boxplot)'!E:E,$L$9,'Base de dados (Boxplot)'!H:H,A61)</f>
        <v>205683210.11000001</v>
      </c>
      <c r="M61" s="317">
        <f>SUMIFS('Base de dados (Boxplot)'!O:O,'Base de dados (Boxplot)'!E:E,$M$9,'Base de dados (Boxplot)'!H:H,A61)</f>
        <v>231256879.06999999</v>
      </c>
      <c r="N61" s="317">
        <f>SUMIFS('Base de dados (Boxplot)'!O:O,'Base de dados (Boxplot)'!E:E,$N$9,'Base de dados (Boxplot)'!H:H,A61)</f>
        <v>251309417.25</v>
      </c>
      <c r="O61" s="317">
        <f>SUMIFS('Base de dados (Boxplot)'!O:O,'Base de dados (Boxplot)'!E:E,$O$9,'Base de dados (Boxplot)'!H:H,A61)</f>
        <v>296000771.99000001</v>
      </c>
      <c r="P61" s="317">
        <f>SUMIFS('Base de dados (Boxplot)'!O:O,'Base de dados (Boxplot)'!E:E,$P$9,'Base de dados (Boxplot)'!H:H,A61)</f>
        <v>309369046.31</v>
      </c>
      <c r="Q61" s="317">
        <f>SUMIFS('Base de dados (Boxplot)'!O:O,'Base de dados (Boxplot)'!E:E,$Q$9,'Base de dados (Boxplot)'!H:H,A61)</f>
        <v>325367208.30000001</v>
      </c>
      <c r="R61" s="317">
        <f>SUMIFS('Base de dados (Boxplot)'!O:O,'Base de dados (Boxplot)'!E:E,$R$9,'Base de dados (Boxplot)'!H:H,A61)</f>
        <v>333795752.80000001</v>
      </c>
      <c r="S61" s="317">
        <f>SUMIFS('Base de dados (Boxplot)'!O:O,'Base de dados (Boxplot)'!E:E,$S$9,'Base de dados (Boxplot)'!H:H,A61)</f>
        <v>399080471.01999998</v>
      </c>
      <c r="T61" s="317">
        <f>SUMIFS('Base de dados (Boxplot)'!O:O,'Base de dados (Boxplot)'!E:E,$T$9,'Base de dados (Boxplot)'!H:H,A61)</f>
        <v>421953588.99000001</v>
      </c>
      <c r="U61" s="317">
        <f>SUMIFS('Base de dados (Boxplot)'!O:O,'Base de dados (Boxplot)'!E:E,$U$9,'Base de dados (Boxplot)'!H:H,A61)</f>
        <v>447680904.38</v>
      </c>
      <c r="V61" s="317">
        <f>SUMIFS('Base de dados (Boxplot)'!O:O,'Base de dados (Boxplot)'!E:E,$V$9,'Base de dados (Boxplot)'!H:H,A61)</f>
        <v>505828891.02999997</v>
      </c>
    </row>
    <row r="62" spans="1:22" ht="15" customHeight="1" x14ac:dyDescent="0.25">
      <c r="A62" s="105" t="s">
        <v>47</v>
      </c>
      <c r="B62" s="317">
        <f>SUMIFS('Base de dados (Boxplot)'!O:O,'Base de dados (Boxplot)'!E:E,$B$9,'Base de dados (Boxplot)'!H:H,A62)</f>
        <v>249240862</v>
      </c>
      <c r="C62" s="317">
        <f>SUMIFS('Base de dados (Boxplot)'!O:O,'Base de dados (Boxplot)'!E:E,$C$9,'Base de dados (Boxplot)'!H:H,A62)</f>
        <v>303061861</v>
      </c>
      <c r="D62" s="317">
        <f>SUMIFS('Base de dados (Boxplot)'!O:O,'Base de dados (Boxplot)'!E:E,$D$9,'Base de dados (Boxplot)'!H:H,A62)</f>
        <v>316213572</v>
      </c>
      <c r="E62" s="317">
        <f>SUMIFS('Base de dados (Boxplot)'!O:O,'Base de dados (Boxplot)'!E:E,$E$9,'Base de dados (Boxplot)'!H:H,A62)</f>
        <v>349422045</v>
      </c>
      <c r="F62" s="317">
        <f>SUMIFS('Base de dados (Boxplot)'!O:O,'Base de dados (Boxplot)'!E:E,$F$9,'Base de dados (Boxplot)'!H:H,A62)</f>
        <v>422092504</v>
      </c>
      <c r="G62" s="317">
        <f>SUMIFS('Base de dados (Boxplot)'!O:O,'Base de dados (Boxplot)'!E:E,$G$9,'Base de dados (Boxplot)'!H:H,A62)</f>
        <v>477190424</v>
      </c>
      <c r="H62" s="317">
        <f>SUMIFS('Base de dados (Boxplot)'!O:O,'Base de dados (Boxplot)'!E:E,$H$9,'Base de dados (Boxplot)'!H:H,A62)</f>
        <v>553677517</v>
      </c>
      <c r="I62" s="317">
        <f>SUMIFS('Base de dados (Boxplot)'!O:O,'Base de dados (Boxplot)'!E:E,$I$9,'Base de dados (Boxplot)'!H:H,A62)</f>
        <v>625102484</v>
      </c>
      <c r="J62" s="317">
        <f>SUMIFS('Base de dados (Boxplot)'!O:O,'Base de dados (Boxplot)'!E:E,$J$9,'Base de dados (Boxplot)'!H:H,A62)</f>
        <v>708048789</v>
      </c>
      <c r="K62" s="317">
        <f>SUMIFS('Base de dados (Boxplot)'!O:O,'Base de dados (Boxplot)'!E:E,$K$9,'Base de dados (Boxplot)'!H:H,A62)</f>
        <v>804300100</v>
      </c>
      <c r="L62" s="317">
        <f>SUMIFS('Base de dados (Boxplot)'!O:O,'Base de dados (Boxplot)'!E:E,$L$9,'Base de dados (Boxplot)'!H:H,A62)</f>
        <v>919980642.65999997</v>
      </c>
      <c r="M62" s="317">
        <f>SUMIFS('Base de dados (Boxplot)'!O:O,'Base de dados (Boxplot)'!E:E,$M$9,'Base de dados (Boxplot)'!H:H,A62)</f>
        <v>1057597712</v>
      </c>
      <c r="N62" s="317">
        <f>SUMIFS('Base de dados (Boxplot)'!O:O,'Base de dados (Boxplot)'!E:E,$N$9,'Base de dados (Boxplot)'!H:H,A62)</f>
        <v>1229735524</v>
      </c>
      <c r="O62" s="317">
        <f>SUMIFS('Base de dados (Boxplot)'!O:O,'Base de dados (Boxplot)'!E:E,$O$9,'Base de dados (Boxplot)'!H:H,A62)</f>
        <v>1397429644.52</v>
      </c>
      <c r="P62" s="317">
        <f>SUMIFS('Base de dados (Boxplot)'!O:O,'Base de dados (Boxplot)'!E:E,$P$9,'Base de dados (Boxplot)'!H:H,A62)</f>
        <v>1520055119.49</v>
      </c>
      <c r="Q62" s="317">
        <f>SUMIFS('Base de dados (Boxplot)'!O:O,'Base de dados (Boxplot)'!E:E,$Q$9,'Base de dados (Boxplot)'!H:H,A62)</f>
        <v>1681157902.55</v>
      </c>
      <c r="R62" s="317">
        <f>SUMIFS('Base de dados (Boxplot)'!O:O,'Base de dados (Boxplot)'!E:E,$R$9,'Base de dados (Boxplot)'!H:H,A62)</f>
        <v>1780608055.3499999</v>
      </c>
      <c r="S62" s="317">
        <f>SUMIFS('Base de dados (Boxplot)'!O:O,'Base de dados (Boxplot)'!E:E,$S$9,'Base de dados (Boxplot)'!H:H,A62)</f>
        <v>1926138032.5699999</v>
      </c>
      <c r="T62" s="317">
        <f>SUMIFS('Base de dados (Boxplot)'!O:O,'Base de dados (Boxplot)'!E:E,$T$9,'Base de dados (Boxplot)'!H:H,A62)</f>
        <v>2110718495.22</v>
      </c>
      <c r="U62" s="317">
        <f>SUMIFS('Base de dados (Boxplot)'!O:O,'Base de dados (Boxplot)'!E:E,$U$9,'Base de dados (Boxplot)'!H:H,A62)</f>
        <v>2306138979.27</v>
      </c>
      <c r="V62" s="317">
        <f>SUMIFS('Base de dados (Boxplot)'!O:O,'Base de dados (Boxplot)'!E:E,$V$9,'Base de dados (Boxplot)'!H:H,A62)</f>
        <v>2457953754.5500002</v>
      </c>
    </row>
    <row r="63" spans="1:22" ht="15" customHeight="1" x14ac:dyDescent="0.25">
      <c r="A63" s="105" t="s">
        <v>37</v>
      </c>
      <c r="B63" s="317">
        <f>SUMIFS('Base de dados (Boxplot)'!O:O,'Base de dados (Boxplot)'!E:E,$B$9,'Base de dados (Boxplot)'!H:H,A63)</f>
        <v>1677382458</v>
      </c>
      <c r="C63" s="317">
        <f>SUMIFS('Base de dados (Boxplot)'!O:O,'Base de dados (Boxplot)'!E:E,$C$9,'Base de dados (Boxplot)'!H:H,A63)</f>
        <v>1783658841.45</v>
      </c>
      <c r="D63" s="317">
        <f>SUMIFS('Base de dados (Boxplot)'!O:O,'Base de dados (Boxplot)'!E:E,$D$9,'Base de dados (Boxplot)'!H:H,A63)</f>
        <v>1814482792.4400001</v>
      </c>
      <c r="E63" s="317">
        <f>SUMIFS('Base de dados (Boxplot)'!O:O,'Base de dados (Boxplot)'!E:E,$E$9,'Base de dados (Boxplot)'!H:H,A63)</f>
        <v>2015139919.1400001</v>
      </c>
      <c r="F63" s="317">
        <f>SUMIFS('Base de dados (Boxplot)'!O:O,'Base de dados (Boxplot)'!E:E,$F$9,'Base de dados (Boxplot)'!H:H,A63)</f>
        <v>2190970446.4899998</v>
      </c>
      <c r="G63" s="317">
        <f>SUMIFS('Base de dados (Boxplot)'!O:O,'Base de dados (Boxplot)'!E:E,$G$9,'Base de dados (Boxplot)'!H:H,A63)</f>
        <v>2396166146.3899999</v>
      </c>
      <c r="H63" s="317">
        <f>SUMIFS('Base de dados (Boxplot)'!O:O,'Base de dados (Boxplot)'!E:E,$H$9,'Base de dados (Boxplot)'!H:H,A63)</f>
        <v>2771633536.96</v>
      </c>
      <c r="I63" s="317">
        <f>SUMIFS('Base de dados (Boxplot)'!O:O,'Base de dados (Boxplot)'!E:E,$I$9,'Base de dados (Boxplot)'!H:H,A63)</f>
        <v>3093120970.77</v>
      </c>
      <c r="J63" s="317">
        <f>SUMIFS('Base de dados (Boxplot)'!O:O,'Base de dados (Boxplot)'!E:E,$J$9,'Base de dados (Boxplot)'!H:H,A63)</f>
        <v>3325825688.25</v>
      </c>
      <c r="K63" s="317">
        <f>SUMIFS('Base de dados (Boxplot)'!O:O,'Base de dados (Boxplot)'!E:E,$K$9,'Base de dados (Boxplot)'!H:H,A63)</f>
        <v>3503638733.8800001</v>
      </c>
      <c r="L63" s="317">
        <f>SUMIFS('Base de dados (Boxplot)'!O:O,'Base de dados (Boxplot)'!E:E,$L$9,'Base de dados (Boxplot)'!H:H,A63)</f>
        <v>3690720272.2199998</v>
      </c>
      <c r="M63" s="317">
        <f>SUMIFS('Base de dados (Boxplot)'!O:O,'Base de dados (Boxplot)'!E:E,$M$9,'Base de dados (Boxplot)'!H:H,A63)</f>
        <v>3981826704.9099998</v>
      </c>
      <c r="N63" s="317">
        <f>SUMIFS('Base de dados (Boxplot)'!O:O,'Base de dados (Boxplot)'!E:E,$N$9,'Base de dados (Boxplot)'!H:H,A63)</f>
        <v>4294023834.04</v>
      </c>
      <c r="O63" s="317">
        <f>SUMIFS('Base de dados (Boxplot)'!O:O,'Base de dados (Boxplot)'!E:E,$O$9,'Base de dados (Boxplot)'!H:H,A63)</f>
        <v>4647222355.6800003</v>
      </c>
      <c r="P63" s="317">
        <f>SUMIFS('Base de dados (Boxplot)'!O:O,'Base de dados (Boxplot)'!E:E,$P$9,'Base de dados (Boxplot)'!H:H,A63)</f>
        <v>4972694986.8800001</v>
      </c>
      <c r="Q63" s="317">
        <f>SUMIFS('Base de dados (Boxplot)'!O:O,'Base de dados (Boxplot)'!E:E,$Q$9,'Base de dados (Boxplot)'!H:H,A63)</f>
        <v>4654718723.4200001</v>
      </c>
      <c r="R63" s="317">
        <f>SUMIFS('Base de dados (Boxplot)'!O:O,'Base de dados (Boxplot)'!E:E,$R$9,'Base de dados (Boxplot)'!H:H,A63)</f>
        <v>4879753044.3699999</v>
      </c>
      <c r="S63" s="317">
        <f>SUMIFS('Base de dados (Boxplot)'!O:O,'Base de dados (Boxplot)'!E:E,$S$9,'Base de dados (Boxplot)'!H:H,A63)</f>
        <v>5879335761.6400003</v>
      </c>
      <c r="T63" s="317">
        <f>SUMIFS('Base de dados (Boxplot)'!O:O,'Base de dados (Boxplot)'!E:E,$T$9,'Base de dados (Boxplot)'!H:H,A63)</f>
        <v>6246739207.4200001</v>
      </c>
      <c r="U63" s="317">
        <f>SUMIFS('Base de dados (Boxplot)'!O:O,'Base de dados (Boxplot)'!E:E,$U$9,'Base de dados (Boxplot)'!H:H,A63)</f>
        <v>6920297919.0200005</v>
      </c>
      <c r="V63" s="317">
        <f>SUMIFS('Base de dados (Boxplot)'!O:O,'Base de dados (Boxplot)'!E:E,$V$9,'Base de dados (Boxplot)'!H:H,A63)</f>
        <v>7739525401.3900003</v>
      </c>
    </row>
    <row r="64" spans="1:22" ht="15" customHeight="1" x14ac:dyDescent="0.25">
      <c r="A64" s="105" t="s">
        <v>51</v>
      </c>
      <c r="B64" s="317">
        <f>SUMIFS('Base de dados (Boxplot)'!O:O,'Base de dados (Boxplot)'!E:E,$B$9,'Base de dados (Boxplot)'!H:H,A64)</f>
        <v>154894937</v>
      </c>
      <c r="C64" s="317">
        <f>SUMIFS('Base de dados (Boxplot)'!O:O,'Base de dados (Boxplot)'!E:E,$C$9,'Base de dados (Boxplot)'!H:H,A64)</f>
        <v>166394756</v>
      </c>
      <c r="D64" s="317">
        <f>SUMIFS('Base de dados (Boxplot)'!O:O,'Base de dados (Boxplot)'!E:E,$D$9,'Base de dados (Boxplot)'!H:H,A64)</f>
        <v>180500845</v>
      </c>
      <c r="E64" s="317">
        <f>SUMIFS('Base de dados (Boxplot)'!O:O,'Base de dados (Boxplot)'!E:E,$E$9,'Base de dados (Boxplot)'!H:H,A64)</f>
        <v>228634285</v>
      </c>
      <c r="F64" s="317">
        <f>SUMIFS('Base de dados (Boxplot)'!O:O,'Base de dados (Boxplot)'!E:E,$F$9,'Base de dados (Boxplot)'!H:H,A64)</f>
        <v>282307386.38999999</v>
      </c>
      <c r="G64" s="317">
        <f>SUMIFS('Base de dados (Boxplot)'!O:O,'Base de dados (Boxplot)'!E:E,$G$9,'Base de dados (Boxplot)'!H:H,A64)</f>
        <v>323336555.42000002</v>
      </c>
      <c r="H64" s="317">
        <f>SUMIFS('Base de dados (Boxplot)'!O:O,'Base de dados (Boxplot)'!E:E,$H$9,'Base de dados (Boxplot)'!H:H,A64)</f>
        <v>334771071.41000003</v>
      </c>
      <c r="I64" s="317">
        <f>SUMIFS('Base de dados (Boxplot)'!O:O,'Base de dados (Boxplot)'!E:E,$I$9,'Base de dados (Boxplot)'!H:H,A64)</f>
        <v>440637667</v>
      </c>
      <c r="J64" s="317">
        <f>SUMIFS('Base de dados (Boxplot)'!O:O,'Base de dados (Boxplot)'!E:E,$J$9,'Base de dados (Boxplot)'!H:H,A64)</f>
        <v>506322820.74000001</v>
      </c>
      <c r="K64" s="317">
        <f>SUMIFS('Base de dados (Boxplot)'!O:O,'Base de dados (Boxplot)'!E:E,$K$9,'Base de dados (Boxplot)'!H:H,A64)</f>
        <v>533280941.10000002</v>
      </c>
      <c r="L64" s="317">
        <f>SUMIFS('Base de dados (Boxplot)'!O:O,'Base de dados (Boxplot)'!E:E,$L$9,'Base de dados (Boxplot)'!H:H,A64)</f>
        <v>580390553.38999999</v>
      </c>
      <c r="M64" s="317">
        <f>SUMIFS('Base de dados (Boxplot)'!O:O,'Base de dados (Boxplot)'!E:E,$M$9,'Base de dados (Boxplot)'!H:H,A64)</f>
        <v>675106687.46000004</v>
      </c>
      <c r="N64" s="317">
        <f>SUMIFS('Base de dados (Boxplot)'!O:O,'Base de dados (Boxplot)'!E:E,$N$9,'Base de dados (Boxplot)'!H:H,A64)</f>
        <v>758506982.40999997</v>
      </c>
      <c r="O64" s="317">
        <f>SUMIFS('Base de dados (Boxplot)'!O:O,'Base de dados (Boxplot)'!E:E,$O$9,'Base de dados (Boxplot)'!H:H,A64)</f>
        <v>861236424.62</v>
      </c>
      <c r="P64" s="317">
        <f>SUMIFS('Base de dados (Boxplot)'!O:O,'Base de dados (Boxplot)'!E:E,$P$9,'Base de dados (Boxplot)'!H:H,A64)</f>
        <v>942760281.21000004</v>
      </c>
      <c r="Q64" s="317">
        <f>SUMIFS('Base de dados (Boxplot)'!O:O,'Base de dados (Boxplot)'!E:E,$Q$9,'Base de dados (Boxplot)'!H:H,A64)</f>
        <v>1021564605.5700001</v>
      </c>
      <c r="R64" s="317">
        <f>SUMIFS('Base de dados (Boxplot)'!O:O,'Base de dados (Boxplot)'!E:E,$R$9,'Base de dados (Boxplot)'!H:H,A64)</f>
        <v>1160047580.96</v>
      </c>
      <c r="S64" s="317">
        <f>SUMIFS('Base de dados (Boxplot)'!O:O,'Base de dados (Boxplot)'!E:E,$S$9,'Base de dados (Boxplot)'!H:H,A64)</f>
        <v>1441979106.3699999</v>
      </c>
      <c r="T64" s="317">
        <f>SUMIFS('Base de dados (Boxplot)'!O:O,'Base de dados (Boxplot)'!E:E,$T$9,'Base de dados (Boxplot)'!H:H,A64)</f>
        <v>1554805655.0699999</v>
      </c>
      <c r="U64" s="317">
        <f>SUMIFS('Base de dados (Boxplot)'!O:O,'Base de dados (Boxplot)'!E:E,$U$9,'Base de dados (Boxplot)'!H:H,A64)</f>
        <v>1572451862.1400001</v>
      </c>
      <c r="V64" s="317">
        <f>SUMIFS('Base de dados (Boxplot)'!O:O,'Base de dados (Boxplot)'!E:E,$V$9,'Base de dados (Boxplot)'!H:H,A64)</f>
        <v>1631833702.3699999</v>
      </c>
    </row>
    <row r="65" spans="1:22" ht="15" customHeight="1" x14ac:dyDescent="0.25">
      <c r="A65" s="105" t="s">
        <v>49</v>
      </c>
      <c r="B65" s="317">
        <f>SUMIFS('Base de dados (Boxplot)'!O:O,'Base de dados (Boxplot)'!E:E,$B$9,'Base de dados (Boxplot)'!H:H,A65)</f>
        <v>24052105.719999999</v>
      </c>
      <c r="C65" s="317">
        <f>SUMIFS('Base de dados (Boxplot)'!O:O,'Base de dados (Boxplot)'!E:E,$C$9,'Base de dados (Boxplot)'!H:H,A65)</f>
        <v>28962000</v>
      </c>
      <c r="D65" s="317">
        <f>SUMIFS('Base de dados (Boxplot)'!O:O,'Base de dados (Boxplot)'!E:E,$D$9,'Base de dados (Boxplot)'!H:H,A65)</f>
        <v>38150948.479999997</v>
      </c>
      <c r="E65" s="317">
        <f>SUMIFS('Base de dados (Boxplot)'!O:O,'Base de dados (Boxplot)'!E:E,$E$9,'Base de dados (Boxplot)'!H:H,A65)</f>
        <v>43993655</v>
      </c>
      <c r="F65" s="317">
        <f>SUMIFS('Base de dados (Boxplot)'!O:O,'Base de dados (Boxplot)'!E:E,$F$9,'Base de dados (Boxplot)'!H:H,A65)</f>
        <v>49054098</v>
      </c>
      <c r="G65" s="317">
        <f>SUMIFS('Base de dados (Boxplot)'!O:O,'Base de dados (Boxplot)'!E:E,$G$9,'Base de dados (Boxplot)'!H:H,A65)</f>
        <v>71612477</v>
      </c>
      <c r="H65" s="317">
        <f>SUMIFS('Base de dados (Boxplot)'!O:O,'Base de dados (Boxplot)'!E:E,$H$9,'Base de dados (Boxplot)'!H:H,A65)</f>
        <v>78298140</v>
      </c>
      <c r="I65" s="317">
        <f>SUMIFS('Base de dados (Boxplot)'!O:O,'Base de dados (Boxplot)'!E:E,$I$9,'Base de dados (Boxplot)'!H:H,A65)</f>
        <v>84005903</v>
      </c>
      <c r="J65" s="317">
        <f>SUMIFS('Base de dados (Boxplot)'!O:O,'Base de dados (Boxplot)'!E:E,$J$9,'Base de dados (Boxplot)'!H:H,A65)</f>
        <v>100114073.08</v>
      </c>
      <c r="K65" s="317">
        <f>SUMIFS('Base de dados (Boxplot)'!O:O,'Base de dados (Boxplot)'!E:E,$K$9,'Base de dados (Boxplot)'!H:H,A65)</f>
        <v>113573840</v>
      </c>
      <c r="L65" s="317">
        <f>SUMIFS('Base de dados (Boxplot)'!O:O,'Base de dados (Boxplot)'!E:E,$L$9,'Base de dados (Boxplot)'!H:H,A65)</f>
        <v>128207821.63</v>
      </c>
      <c r="M65" s="317">
        <f>SUMIFS('Base de dados (Boxplot)'!O:O,'Base de dados (Boxplot)'!E:E,$M$9,'Base de dados (Boxplot)'!H:H,A65)</f>
        <v>148232813</v>
      </c>
      <c r="N65" s="317">
        <f>SUMIFS('Base de dados (Boxplot)'!O:O,'Base de dados (Boxplot)'!E:E,$N$9,'Base de dados (Boxplot)'!H:H,A65)</f>
        <v>157776093.44999999</v>
      </c>
      <c r="O65" s="317">
        <f>SUMIFS('Base de dados (Boxplot)'!O:O,'Base de dados (Boxplot)'!E:E,$O$9,'Base de dados (Boxplot)'!H:H,A65)</f>
        <v>179057737.52000001</v>
      </c>
      <c r="P65" s="317">
        <f>SUMIFS('Base de dados (Boxplot)'!O:O,'Base de dados (Boxplot)'!E:E,$P$9,'Base de dados (Boxplot)'!H:H,A65)</f>
        <v>175460532.86000001</v>
      </c>
      <c r="Q65" s="317">
        <f>SUMIFS('Base de dados (Boxplot)'!O:O,'Base de dados (Boxplot)'!E:E,$Q$9,'Base de dados (Boxplot)'!H:H,A65)</f>
        <v>200248061.13</v>
      </c>
      <c r="R65" s="317">
        <f>SUMIFS('Base de dados (Boxplot)'!O:O,'Base de dados (Boxplot)'!E:E,$R$9,'Base de dados (Boxplot)'!H:H,A65)</f>
        <v>230392297.34999999</v>
      </c>
      <c r="S65" s="317">
        <f>SUMIFS('Base de dados (Boxplot)'!O:O,'Base de dados (Boxplot)'!E:E,$S$9,'Base de dados (Boxplot)'!H:H,A65)</f>
        <v>276907775.55000001</v>
      </c>
      <c r="T65" s="317">
        <f>SUMIFS('Base de dados (Boxplot)'!O:O,'Base de dados (Boxplot)'!E:E,$T$9,'Base de dados (Boxplot)'!H:H,A65)</f>
        <v>303393187.58999997</v>
      </c>
      <c r="U65" s="317">
        <f>SUMIFS('Base de dados (Boxplot)'!O:O,'Base de dados (Boxplot)'!E:E,$U$9,'Base de dados (Boxplot)'!H:H,A65)</f>
        <v>332380459.47000003</v>
      </c>
      <c r="V65" s="317">
        <f>SUMIFS('Base de dados (Boxplot)'!O:O,'Base de dados (Boxplot)'!E:E,$V$9,'Base de dados (Boxplot)'!H:H,A65)</f>
        <v>342373417.26999998</v>
      </c>
    </row>
    <row r="66" spans="1:22" ht="15" customHeight="1" x14ac:dyDescent="0.25">
      <c r="A66" s="105" t="s">
        <v>39</v>
      </c>
      <c r="B66" s="317">
        <f>SUMIFS('Base de dados (Boxplot)'!O:O,'Base de dados (Boxplot)'!E:E,$B$9,'Base de dados (Boxplot)'!H:H,A66)</f>
        <v>422889903.06999999</v>
      </c>
      <c r="C66" s="317">
        <f>SUMIFS('Base de dados (Boxplot)'!O:O,'Base de dados (Boxplot)'!E:E,$C$9,'Base de dados (Boxplot)'!H:H,A66)</f>
        <v>479618313.29000002</v>
      </c>
      <c r="D66" s="317">
        <f>SUMIFS('Base de dados (Boxplot)'!O:O,'Base de dados (Boxplot)'!E:E,$D$9,'Base de dados (Boxplot)'!H:H,A66)</f>
        <v>539986703.88999999</v>
      </c>
      <c r="E66" s="317">
        <f>SUMIFS('Base de dados (Boxplot)'!O:O,'Base de dados (Boxplot)'!E:E,$E$9,'Base de dados (Boxplot)'!H:H,A66)</f>
        <v>644994566.59000003</v>
      </c>
      <c r="F66" s="317">
        <f>SUMIFS('Base de dados (Boxplot)'!O:O,'Base de dados (Boxplot)'!E:E,$F$9,'Base de dados (Boxplot)'!H:H,A66)</f>
        <v>702295421.58000004</v>
      </c>
      <c r="G66" s="317">
        <f>SUMIFS('Base de dados (Boxplot)'!O:O,'Base de dados (Boxplot)'!E:E,$G$9,'Base de dados (Boxplot)'!H:H,A66)</f>
        <v>768711056.79999995</v>
      </c>
      <c r="H66" s="317">
        <f>SUMIFS('Base de dados (Boxplot)'!O:O,'Base de dados (Boxplot)'!E:E,$H$9,'Base de dados (Boxplot)'!H:H,A66)</f>
        <v>832756244.49000001</v>
      </c>
      <c r="I66" s="317">
        <f>SUMIFS('Base de dados (Boxplot)'!O:O,'Base de dados (Boxplot)'!E:E,$I$9,'Base de dados (Boxplot)'!H:H,A66)</f>
        <v>849969016.28999996</v>
      </c>
      <c r="J66" s="317">
        <f>SUMIFS('Base de dados (Boxplot)'!O:O,'Base de dados (Boxplot)'!E:E,$J$9,'Base de dados (Boxplot)'!H:H,A66)</f>
        <v>879147688.21000004</v>
      </c>
      <c r="K66" s="317">
        <f>SUMIFS('Base de dados (Boxplot)'!O:O,'Base de dados (Boxplot)'!E:E,$K$9,'Base de dados (Boxplot)'!H:H,A66)</f>
        <v>922547212.20000005</v>
      </c>
      <c r="L66" s="317">
        <f>SUMIFS('Base de dados (Boxplot)'!O:O,'Base de dados (Boxplot)'!E:E,$L$9,'Base de dados (Boxplot)'!H:H,A66)</f>
        <v>962941853.97000003</v>
      </c>
      <c r="M66" s="317">
        <f>SUMIFS('Base de dados (Boxplot)'!O:O,'Base de dados (Boxplot)'!E:E,$M$9,'Base de dados (Boxplot)'!H:H,A66)</f>
        <v>1013665290.7</v>
      </c>
      <c r="N66" s="317">
        <f>SUMIFS('Base de dados (Boxplot)'!O:O,'Base de dados (Boxplot)'!E:E,$N$9,'Base de dados (Boxplot)'!H:H,A66)</f>
        <v>1196730463.5699999</v>
      </c>
      <c r="O66" s="317">
        <f>SUMIFS('Base de dados (Boxplot)'!O:O,'Base de dados (Boxplot)'!E:E,$O$9,'Base de dados (Boxplot)'!H:H,A66)</f>
        <v>1458487896.6800001</v>
      </c>
      <c r="P66" s="317">
        <f>SUMIFS('Base de dados (Boxplot)'!O:O,'Base de dados (Boxplot)'!E:E,$P$9,'Base de dados (Boxplot)'!H:H,A66)</f>
        <v>1600522470.03</v>
      </c>
      <c r="Q66" s="317">
        <f>SUMIFS('Base de dados (Boxplot)'!O:O,'Base de dados (Boxplot)'!E:E,$Q$9,'Base de dados (Boxplot)'!H:H,A66)</f>
        <v>1752115171.79</v>
      </c>
      <c r="R66" s="317">
        <f>SUMIFS('Base de dados (Boxplot)'!O:O,'Base de dados (Boxplot)'!E:E,$R$9,'Base de dados (Boxplot)'!H:H,A66)</f>
        <v>1944615555.45</v>
      </c>
      <c r="S66" s="317">
        <f>SUMIFS('Base de dados (Boxplot)'!O:O,'Base de dados (Boxplot)'!E:E,$S$9,'Base de dados (Boxplot)'!H:H,A66)</f>
        <v>2309458124.21</v>
      </c>
      <c r="T66" s="317">
        <f>SUMIFS('Base de dados (Boxplot)'!O:O,'Base de dados (Boxplot)'!E:E,$T$9,'Base de dados (Boxplot)'!H:H,A66)</f>
        <v>2539746799.0900002</v>
      </c>
      <c r="U66" s="317">
        <f>SUMIFS('Base de dados (Boxplot)'!O:O,'Base de dados (Boxplot)'!E:E,$U$9,'Base de dados (Boxplot)'!H:H,A66)</f>
        <v>2716897759.0799999</v>
      </c>
      <c r="V66" s="317">
        <f>SUMIFS('Base de dados (Boxplot)'!O:O,'Base de dados (Boxplot)'!E:E,$V$9,'Base de dados (Boxplot)'!H:H,A66)</f>
        <v>0</v>
      </c>
    </row>
    <row r="67" spans="1:22" ht="15" customHeight="1" x14ac:dyDescent="0.25">
      <c r="A67" s="105" t="s">
        <v>55</v>
      </c>
      <c r="B67" s="317">
        <f>SUMIFS('Base de dados (Boxplot)'!O:O,'Base de dados (Boxplot)'!E:E,$B$9,'Base de dados (Boxplot)'!H:H,A67)</f>
        <v>70088414</v>
      </c>
      <c r="C67" s="317">
        <f>SUMIFS('Base de dados (Boxplot)'!O:O,'Base de dados (Boxplot)'!E:E,$C$9,'Base de dados (Boxplot)'!H:H,A67)</f>
        <v>64308480</v>
      </c>
      <c r="D67" s="317">
        <f>SUMIFS('Base de dados (Boxplot)'!O:O,'Base de dados (Boxplot)'!E:E,$D$9,'Base de dados (Boxplot)'!H:H,A67)</f>
        <v>62610700</v>
      </c>
      <c r="E67" s="317">
        <f>SUMIFS('Base de dados (Boxplot)'!O:O,'Base de dados (Boxplot)'!E:E,$E$9,'Base de dados (Boxplot)'!H:H,A67)</f>
        <v>76532686</v>
      </c>
      <c r="F67" s="317">
        <f>SUMIFS('Base de dados (Boxplot)'!O:O,'Base de dados (Boxplot)'!E:E,$F$9,'Base de dados (Boxplot)'!H:H,A67)</f>
        <v>88727385</v>
      </c>
      <c r="G67" s="317">
        <f>SUMIFS('Base de dados (Boxplot)'!O:O,'Base de dados (Boxplot)'!E:E,$G$9,'Base de dados (Boxplot)'!H:H,A67)</f>
        <v>102239927</v>
      </c>
      <c r="H67" s="317">
        <f>SUMIFS('Base de dados (Boxplot)'!O:O,'Base de dados (Boxplot)'!E:E,$H$9,'Base de dados (Boxplot)'!H:H,A67)</f>
        <v>115328000</v>
      </c>
      <c r="I67" s="317">
        <f>SUMIFS('Base de dados (Boxplot)'!O:O,'Base de dados (Boxplot)'!E:E,$I$9,'Base de dados (Boxplot)'!H:H,A67)</f>
        <v>124076000</v>
      </c>
      <c r="J67" s="317">
        <f>SUMIFS('Base de dados (Boxplot)'!O:O,'Base de dados (Boxplot)'!E:E,$J$9,'Base de dados (Boxplot)'!H:H,A67)</f>
        <v>140388930</v>
      </c>
      <c r="K67" s="317">
        <f>SUMIFS('Base de dados (Boxplot)'!O:O,'Base de dados (Boxplot)'!E:E,$K$9,'Base de dados (Boxplot)'!H:H,A67)</f>
        <v>169366243</v>
      </c>
      <c r="L67" s="317">
        <f>SUMIFS('Base de dados (Boxplot)'!O:O,'Base de dados (Boxplot)'!E:E,$L$9,'Base de dados (Boxplot)'!H:H,A67)</f>
        <v>183310305.93000001</v>
      </c>
      <c r="M67" s="317">
        <f>SUMIFS('Base de dados (Boxplot)'!O:O,'Base de dados (Boxplot)'!E:E,$M$9,'Base de dados (Boxplot)'!H:H,A67)</f>
        <v>190220230.25999999</v>
      </c>
      <c r="N67" s="317">
        <f>SUMIFS('Base de dados (Boxplot)'!O:O,'Base de dados (Boxplot)'!E:E,$N$9,'Base de dados (Boxplot)'!H:H,A67)</f>
        <v>200386823.97</v>
      </c>
      <c r="O67" s="317">
        <f>SUMIFS('Base de dados (Boxplot)'!O:O,'Base de dados (Boxplot)'!E:E,$O$9,'Base de dados (Boxplot)'!H:H,A67)</f>
        <v>225554570.75</v>
      </c>
      <c r="P67" s="317">
        <f>SUMIFS('Base de dados (Boxplot)'!O:O,'Base de dados (Boxplot)'!E:E,$P$9,'Base de dados (Boxplot)'!H:H,A67)</f>
        <v>242067604.06999999</v>
      </c>
      <c r="Q67" s="317">
        <f>SUMIFS('Base de dados (Boxplot)'!O:O,'Base de dados (Boxplot)'!E:E,$Q$9,'Base de dados (Boxplot)'!H:H,A67)</f>
        <v>264513193.18000001</v>
      </c>
      <c r="R67" s="317">
        <f>SUMIFS('Base de dados (Boxplot)'!O:O,'Base de dados (Boxplot)'!E:E,$R$9,'Base de dados (Boxplot)'!H:H,A67)</f>
        <v>299387802.24000001</v>
      </c>
      <c r="S67" s="317">
        <f>SUMIFS('Base de dados (Boxplot)'!O:O,'Base de dados (Boxplot)'!E:E,$S$9,'Base de dados (Boxplot)'!H:H,A67)</f>
        <v>379356834.19999999</v>
      </c>
      <c r="T67" s="317">
        <f>SUMIFS('Base de dados (Boxplot)'!O:O,'Base de dados (Boxplot)'!E:E,$T$9,'Base de dados (Boxplot)'!H:H,A67)</f>
        <v>416876278.92000002</v>
      </c>
      <c r="U67" s="317">
        <f>SUMIFS('Base de dados (Boxplot)'!O:O,'Base de dados (Boxplot)'!E:E,$U$9,'Base de dados (Boxplot)'!H:H,A67)</f>
        <v>427593052.13</v>
      </c>
      <c r="V67" s="317">
        <f>SUMIFS('Base de dados (Boxplot)'!O:O,'Base de dados (Boxplot)'!E:E,$V$9,'Base de dados (Boxplot)'!H:H,A67)</f>
        <v>472754325.26999998</v>
      </c>
    </row>
    <row r="68" spans="1:22" ht="15" customHeight="1" x14ac:dyDescent="0.25"/>
  </sheetData>
  <mergeCells count="5">
    <mergeCell ref="A2:V2"/>
    <mergeCell ref="A3:V3"/>
    <mergeCell ref="A4:V4"/>
    <mergeCell ref="A5:V5"/>
    <mergeCell ref="B41:D41"/>
  </mergeCells>
  <pageMargins left="0" right="0" top="0" bottom="0"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71C0-349C-4292-B590-1A768E5AD8DD}">
  <sheetPr>
    <tabColor theme="4" tint="0.59999389629810485"/>
  </sheetPr>
  <dimension ref="A1:W68"/>
  <sheetViews>
    <sheetView showGridLines="0" zoomScale="70" zoomScaleNormal="70" workbookViewId="0">
      <pane ySplit="9" topLeftCell="A10" activePane="bottomLeft" state="frozen"/>
      <selection pane="bottomLeft" activeCell="H27" sqref="H27"/>
    </sheetView>
  </sheetViews>
  <sheetFormatPr defaultColWidth="0" defaultRowHeight="15" customHeight="1" zeroHeight="1" x14ac:dyDescent="0.25"/>
  <cols>
    <col min="1" max="1" width="13" style="97" customWidth="1"/>
    <col min="2" max="2" width="20.7109375" style="97" customWidth="1"/>
    <col min="3" max="22" width="17.7109375" style="97" bestFit="1" customWidth="1"/>
    <col min="23" max="23" width="10.85546875" style="97" customWidth="1"/>
    <col min="24" max="16384" width="16.7109375" style="97" hidden="1"/>
  </cols>
  <sheetData>
    <row r="1" spans="1:22" x14ac:dyDescent="0.25">
      <c r="A1" s="37"/>
      <c r="B1" s="51"/>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142</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51"/>
      <c r="C6" s="51"/>
      <c r="D6" s="51"/>
      <c r="E6" s="51"/>
      <c r="F6" s="51"/>
      <c r="G6" s="51"/>
      <c r="H6" s="51"/>
      <c r="I6" s="51"/>
      <c r="J6" s="51"/>
      <c r="K6" s="51"/>
      <c r="L6" s="51"/>
      <c r="M6" s="51"/>
      <c r="N6" s="51"/>
      <c r="O6" s="51"/>
      <c r="P6" s="51"/>
      <c r="Q6" s="51"/>
      <c r="R6" s="51"/>
      <c r="S6" s="51"/>
      <c r="T6" s="51"/>
      <c r="U6" s="51"/>
      <c r="V6" s="51"/>
    </row>
    <row r="7" spans="1:22" x14ac:dyDescent="0.25">
      <c r="A7" s="37"/>
      <c r="B7" s="51"/>
      <c r="C7" s="51"/>
      <c r="D7" s="51"/>
      <c r="E7" s="51"/>
      <c r="F7" s="51"/>
      <c r="G7" s="51"/>
      <c r="H7" s="51"/>
      <c r="I7" s="51"/>
      <c r="J7" s="51"/>
      <c r="K7" s="51"/>
      <c r="L7" s="51"/>
      <c r="M7" s="51"/>
      <c r="N7" s="51"/>
      <c r="O7" s="51"/>
      <c r="P7" s="51"/>
      <c r="Q7" s="51"/>
      <c r="R7" s="51"/>
      <c r="S7" s="51"/>
      <c r="T7" s="51"/>
      <c r="U7" s="51"/>
      <c r="V7" s="51"/>
    </row>
    <row r="8" spans="1:22" s="104" customFormat="1" x14ac:dyDescent="0.25">
      <c r="A8" s="104" t="s">
        <v>143</v>
      </c>
      <c r="C8" s="97"/>
    </row>
    <row r="9" spans="1:22"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2" x14ac:dyDescent="0.25">
      <c r="A10" s="97" t="s">
        <v>33</v>
      </c>
    </row>
    <row r="11" spans="1:22" x14ac:dyDescent="0.25">
      <c r="A11" s="105" t="s">
        <v>65</v>
      </c>
      <c r="B11" s="315">
        <f>+B43/B$38</f>
        <v>26348338.000374243</v>
      </c>
      <c r="C11" s="315">
        <f t="shared" ref="C11:V11" si="0">+C43/C$38</f>
        <v>24070017.086755067</v>
      </c>
      <c r="D11" s="315">
        <f t="shared" si="0"/>
        <v>17906931.028178427</v>
      </c>
      <c r="E11" s="315">
        <f t="shared" si="0"/>
        <v>16651040.324297087</v>
      </c>
      <c r="F11" s="315">
        <f t="shared" si="0"/>
        <v>16411294.094266687</v>
      </c>
      <c r="G11" s="315">
        <f t="shared" si="0"/>
        <v>17564554.240256805</v>
      </c>
      <c r="H11" s="315">
        <f t="shared" si="0"/>
        <v>19202335.408262812</v>
      </c>
      <c r="I11" s="315">
        <f t="shared" si="0"/>
        <v>20348256.511129696</v>
      </c>
      <c r="J11" s="315">
        <f t="shared" si="0"/>
        <v>23920032.814837132</v>
      </c>
      <c r="K11" s="315">
        <f t="shared" si="0"/>
        <v>26373201.713178009</v>
      </c>
      <c r="L11" s="315">
        <f t="shared" si="0"/>
        <v>28591406.41571071</v>
      </c>
      <c r="M11" s="315">
        <f t="shared" si="0"/>
        <v>31181443.34715119</v>
      </c>
      <c r="N11" s="315">
        <f t="shared" si="0"/>
        <v>32837920.796248626</v>
      </c>
      <c r="O11" s="315">
        <f t="shared" si="0"/>
        <v>35238101.29890912</v>
      </c>
      <c r="P11" s="315">
        <f t="shared" si="0"/>
        <v>35420755.869064167</v>
      </c>
      <c r="Q11" s="315">
        <f t="shared" si="0"/>
        <v>38344097.543800741</v>
      </c>
      <c r="R11" s="315">
        <f t="shared" si="0"/>
        <v>36625293.082039207</v>
      </c>
      <c r="S11" s="315">
        <f t="shared" si="0"/>
        <v>40885261.813785218</v>
      </c>
      <c r="T11" s="315">
        <f t="shared" si="0"/>
        <v>43996414.308617137</v>
      </c>
      <c r="U11" s="315">
        <f t="shared" si="0"/>
        <v>13238765.144738998</v>
      </c>
      <c r="V11" s="315">
        <f t="shared" si="0"/>
        <v>16071144.6</v>
      </c>
    </row>
    <row r="12" spans="1:22" x14ac:dyDescent="0.25">
      <c r="A12" s="105" t="s">
        <v>61</v>
      </c>
      <c r="B12" s="315">
        <f t="shared" ref="B12:V12" si="1">+B44/B$38</f>
        <v>63154685.343360357</v>
      </c>
      <c r="C12" s="315">
        <f t="shared" si="1"/>
        <v>61585061.607692987</v>
      </c>
      <c r="D12" s="315">
        <f t="shared" si="1"/>
        <v>63627997.185617447</v>
      </c>
      <c r="E12" s="315">
        <f t="shared" si="1"/>
        <v>61881036.131200992</v>
      </c>
      <c r="F12" s="315">
        <f t="shared" si="1"/>
        <v>58714824.471155226</v>
      </c>
      <c r="G12" s="315">
        <f t="shared" si="1"/>
        <v>87746664.510990605</v>
      </c>
      <c r="H12" s="315">
        <f t="shared" si="1"/>
        <v>72926313.650661662</v>
      </c>
      <c r="I12" s="315">
        <f t="shared" si="1"/>
        <v>77218098.106821448</v>
      </c>
      <c r="J12" s="315">
        <f t="shared" si="1"/>
        <v>74442386.775936201</v>
      </c>
      <c r="K12" s="315">
        <f t="shared" si="1"/>
        <v>67663327.797531888</v>
      </c>
      <c r="L12" s="315">
        <f t="shared" si="1"/>
        <v>86964688.029279336</v>
      </c>
      <c r="M12" s="315">
        <f t="shared" si="1"/>
        <v>86745657.983110562</v>
      </c>
      <c r="N12" s="315">
        <f t="shared" si="1"/>
        <v>86901750.202714846</v>
      </c>
      <c r="O12" s="315">
        <f t="shared" si="1"/>
        <v>107966213.42177926</v>
      </c>
      <c r="P12" s="315">
        <f t="shared" si="1"/>
        <v>16467030.498808917</v>
      </c>
      <c r="Q12" s="315">
        <f t="shared" si="1"/>
        <v>137133410.40983546</v>
      </c>
      <c r="R12" s="315">
        <f t="shared" si="1"/>
        <v>126587789.98210919</v>
      </c>
      <c r="S12" s="315">
        <f t="shared" si="1"/>
        <v>151263569.26394287</v>
      </c>
      <c r="T12" s="315">
        <f t="shared" si="1"/>
        <v>161816052.81085232</v>
      </c>
      <c r="U12" s="315">
        <f t="shared" si="1"/>
        <v>152877271.70486698</v>
      </c>
      <c r="V12" s="315">
        <f t="shared" si="1"/>
        <v>173668224.65000001</v>
      </c>
    </row>
    <row r="13" spans="1:22" x14ac:dyDescent="0.25">
      <c r="A13" s="105" t="s">
        <v>59</v>
      </c>
      <c r="B13" s="315">
        <f t="shared" ref="B13:V13" si="2">+B45/B$38</f>
        <v>10147775.919262197</v>
      </c>
      <c r="C13" s="315">
        <f t="shared" si="2"/>
        <v>8884974.9147093017</v>
      </c>
      <c r="D13" s="315">
        <f t="shared" si="2"/>
        <v>8623991.1380035337</v>
      </c>
      <c r="E13" s="315">
        <f t="shared" si="2"/>
        <v>9198174.6393457986</v>
      </c>
      <c r="F13" s="315">
        <f t="shared" si="2"/>
        <v>8269649.4769999394</v>
      </c>
      <c r="G13" s="315">
        <f t="shared" si="2"/>
        <v>9365361.0289270096</v>
      </c>
      <c r="H13" s="315">
        <f t="shared" si="2"/>
        <v>11704070.45985374</v>
      </c>
      <c r="I13" s="315">
        <f t="shared" si="2"/>
        <v>11355216.992996396</v>
      </c>
      <c r="J13" s="315">
        <f t="shared" si="2"/>
        <v>12746025.656248642</v>
      </c>
      <c r="K13" s="315">
        <f t="shared" si="2"/>
        <v>11764243.501646593</v>
      </c>
      <c r="L13" s="315">
        <f t="shared" si="2"/>
        <v>13801796.772002775</v>
      </c>
      <c r="M13" s="315">
        <f t="shared" si="2"/>
        <v>12565207.70726742</v>
      </c>
      <c r="N13" s="315">
        <f t="shared" si="2"/>
        <v>11585237.513838999</v>
      </c>
      <c r="O13" s="315">
        <f t="shared" si="2"/>
        <v>12495875.557042409</v>
      </c>
      <c r="P13" s="315">
        <f t="shared" si="2"/>
        <v>10535008.029777454</v>
      </c>
      <c r="Q13" s="315">
        <f t="shared" si="2"/>
        <v>15204879.374419879</v>
      </c>
      <c r="R13" s="315">
        <f t="shared" si="2"/>
        <v>17848713.172629833</v>
      </c>
      <c r="S13" s="315">
        <f t="shared" si="2"/>
        <v>20367706.06330727</v>
      </c>
      <c r="T13" s="315">
        <f t="shared" si="2"/>
        <v>22692755.757334497</v>
      </c>
      <c r="U13" s="315">
        <f t="shared" si="2"/>
        <v>0</v>
      </c>
      <c r="V13" s="315">
        <f t="shared" si="2"/>
        <v>0</v>
      </c>
    </row>
    <row r="14" spans="1:22" x14ac:dyDescent="0.25">
      <c r="A14" s="105" t="s">
        <v>67</v>
      </c>
      <c r="B14" s="315">
        <f t="shared" ref="B14:V14" si="3">+B46/B$38</f>
        <v>2440860.8389654425</v>
      </c>
      <c r="C14" s="315">
        <f t="shared" si="3"/>
        <v>710252.54496282339</v>
      </c>
      <c r="D14" s="315">
        <f t="shared" si="3"/>
        <v>2069559.2673164059</v>
      </c>
      <c r="E14" s="315">
        <f t="shared" si="3"/>
        <v>1919562.5080983844</v>
      </c>
      <c r="F14" s="315">
        <f t="shared" si="3"/>
        <v>2316302.2918480085</v>
      </c>
      <c r="G14" s="315">
        <f t="shared" si="3"/>
        <v>2575925.572850035</v>
      </c>
      <c r="H14" s="315">
        <f t="shared" si="3"/>
        <v>2467731.0825053132</v>
      </c>
      <c r="I14" s="315">
        <f t="shared" si="3"/>
        <v>2506577.1199882007</v>
      </c>
      <c r="J14" s="315">
        <f t="shared" si="3"/>
        <v>3058186.9657411221</v>
      </c>
      <c r="K14" s="315">
        <f t="shared" si="3"/>
        <v>3069410.7982785054</v>
      </c>
      <c r="L14" s="315">
        <f t="shared" si="3"/>
        <v>3199686.1020965944</v>
      </c>
      <c r="M14" s="315">
        <f t="shared" si="3"/>
        <v>3293481.9018573291</v>
      </c>
      <c r="N14" s="315">
        <f t="shared" si="3"/>
        <v>3453683.528701405</v>
      </c>
      <c r="O14" s="315">
        <f t="shared" si="3"/>
        <v>3354761.8085117079</v>
      </c>
      <c r="P14" s="315">
        <f t="shared" si="3"/>
        <v>3647922.597085176</v>
      </c>
      <c r="Q14" s="315">
        <f t="shared" si="3"/>
        <v>3943750.5040575922</v>
      </c>
      <c r="R14" s="315">
        <f t="shared" si="3"/>
        <v>3082884.4987386819</v>
      </c>
      <c r="S14" s="315">
        <f t="shared" si="3"/>
        <v>4604150.0628793677</v>
      </c>
      <c r="T14" s="315">
        <f t="shared" si="3"/>
        <v>3526405.2002942995</v>
      </c>
      <c r="U14" s="315">
        <f t="shared" si="3"/>
        <v>3391877.9774879995</v>
      </c>
      <c r="V14" s="315">
        <f t="shared" si="3"/>
        <v>3025835.82</v>
      </c>
    </row>
    <row r="15" spans="1:22" x14ac:dyDescent="0.25">
      <c r="A15" s="105" t="s">
        <v>66</v>
      </c>
      <c r="B15" s="315">
        <f t="shared" ref="B15:V15" si="4">+B47/B$38</f>
        <v>25411406.704333618</v>
      </c>
      <c r="C15" s="315">
        <f t="shared" si="4"/>
        <v>33018958.176388029</v>
      </c>
      <c r="D15" s="315">
        <f t="shared" si="4"/>
        <v>36287751.288267665</v>
      </c>
      <c r="E15" s="315">
        <f t="shared" si="4"/>
        <v>38281641.042661905</v>
      </c>
      <c r="F15" s="315">
        <f t="shared" si="4"/>
        <v>44439386.88792</v>
      </c>
      <c r="G15" s="315">
        <f t="shared" si="4"/>
        <v>47744231.040354043</v>
      </c>
      <c r="H15" s="315">
        <f t="shared" si="4"/>
        <v>56476964.530714296</v>
      </c>
      <c r="I15" s="315">
        <f t="shared" si="4"/>
        <v>62912094.062970862</v>
      </c>
      <c r="J15" s="315">
        <f t="shared" si="4"/>
        <v>66410879.247479089</v>
      </c>
      <c r="K15" s="315">
        <f t="shared" si="4"/>
        <v>68950289.223252431</v>
      </c>
      <c r="L15" s="315">
        <f t="shared" si="4"/>
        <v>80647208.889907107</v>
      </c>
      <c r="M15" s="315">
        <f t="shared" si="4"/>
        <v>84076870.488020197</v>
      </c>
      <c r="N15" s="315">
        <f t="shared" si="4"/>
        <v>86774062.765991032</v>
      </c>
      <c r="O15" s="315">
        <f t="shared" si="4"/>
        <v>94203561.640588641</v>
      </c>
      <c r="P15" s="315">
        <f t="shared" si="4"/>
        <v>90690763.848086357</v>
      </c>
      <c r="Q15" s="315">
        <f t="shared" si="4"/>
        <v>101124510.46496904</v>
      </c>
      <c r="R15" s="315">
        <f t="shared" si="4"/>
        <v>101837182.98548508</v>
      </c>
      <c r="S15" s="315">
        <f t="shared" si="4"/>
        <v>106715346.07642351</v>
      </c>
      <c r="T15" s="315">
        <f t="shared" si="4"/>
        <v>113008745.3479795</v>
      </c>
      <c r="U15" s="315">
        <f t="shared" si="4"/>
        <v>122992527.05153099</v>
      </c>
      <c r="V15" s="315">
        <f t="shared" si="4"/>
        <v>128975861.91</v>
      </c>
    </row>
    <row r="16" spans="1:22" x14ac:dyDescent="0.25">
      <c r="A16" s="105" t="s">
        <v>63</v>
      </c>
      <c r="B16" s="315">
        <f t="shared" ref="B16:V16" si="5">+B48/B$38</f>
        <v>6869374.5600079838</v>
      </c>
      <c r="C16" s="315">
        <f t="shared" si="5"/>
        <v>7303446.5441585407</v>
      </c>
      <c r="D16" s="315">
        <f t="shared" si="5"/>
        <v>7417607.0538721224</v>
      </c>
      <c r="E16" s="315">
        <f t="shared" si="5"/>
        <v>7656431.1904717414</v>
      </c>
      <c r="F16" s="315">
        <f t="shared" si="5"/>
        <v>7766922.4505207241</v>
      </c>
      <c r="G16" s="315">
        <f t="shared" si="5"/>
        <v>7611937.2967441678</v>
      </c>
      <c r="H16" s="315">
        <f t="shared" si="5"/>
        <v>7530686.8921106597</v>
      </c>
      <c r="I16" s="315">
        <f t="shared" si="5"/>
        <v>7588242.5591617869</v>
      </c>
      <c r="J16" s="315">
        <f t="shared" si="5"/>
        <v>8357633.8746971739</v>
      </c>
      <c r="K16" s="315">
        <f t="shared" si="5"/>
        <v>7768322.5958262421</v>
      </c>
      <c r="L16" s="315">
        <f t="shared" si="5"/>
        <v>9137712.6047372781</v>
      </c>
      <c r="M16" s="315">
        <f t="shared" si="5"/>
        <v>8628630.3370776232</v>
      </c>
      <c r="N16" s="315">
        <f t="shared" si="5"/>
        <v>9222526.7797860242</v>
      </c>
      <c r="O16" s="315">
        <f t="shared" si="5"/>
        <v>9745507.2297260147</v>
      </c>
      <c r="P16" s="315">
        <f t="shared" si="5"/>
        <v>10715008.567762921</v>
      </c>
      <c r="Q16" s="315">
        <f t="shared" si="5"/>
        <v>8936561.2609541304</v>
      </c>
      <c r="R16" s="315">
        <f t="shared" si="5"/>
        <v>8573090.0584291462</v>
      </c>
      <c r="S16" s="315">
        <f t="shared" si="5"/>
        <v>9328471.7538627777</v>
      </c>
      <c r="T16" s="315">
        <f t="shared" si="5"/>
        <v>10628874.889993124</v>
      </c>
      <c r="U16" s="315">
        <f t="shared" si="5"/>
        <v>11418941.226653999</v>
      </c>
      <c r="V16" s="315">
        <f t="shared" si="5"/>
        <v>0</v>
      </c>
    </row>
    <row r="17" spans="1:22" x14ac:dyDescent="0.25">
      <c r="A17" s="105" t="s">
        <v>40</v>
      </c>
      <c r="B17" s="315">
        <f t="shared" ref="B17:V17" si="6">+B49/B$38</f>
        <v>377349815.44809258</v>
      </c>
      <c r="C17" s="315">
        <f t="shared" si="6"/>
        <v>393914037.08654356</v>
      </c>
      <c r="D17" s="315">
        <f t="shared" si="6"/>
        <v>380468893.47442859</v>
      </c>
      <c r="E17" s="315">
        <f t="shared" si="6"/>
        <v>400831769.09971827</v>
      </c>
      <c r="F17" s="315">
        <f t="shared" si="6"/>
        <v>423500843.19897449</v>
      </c>
      <c r="G17" s="315">
        <f t="shared" si="6"/>
        <v>460600561.89928168</v>
      </c>
      <c r="H17" s="315">
        <f t="shared" si="6"/>
        <v>545039639.47304964</v>
      </c>
      <c r="I17" s="315">
        <f t="shared" si="6"/>
        <v>605316193.35591745</v>
      </c>
      <c r="J17" s="315">
        <f t="shared" si="6"/>
        <v>629365710.95042002</v>
      </c>
      <c r="K17" s="315">
        <f t="shared" si="6"/>
        <v>626894127.9315809</v>
      </c>
      <c r="L17" s="315">
        <f t="shared" si="6"/>
        <v>628385153.92503977</v>
      </c>
      <c r="M17" s="315">
        <f t="shared" si="6"/>
        <v>660400557.89495766</v>
      </c>
      <c r="N17" s="315">
        <f t="shared" si="6"/>
        <v>686943605.17942512</v>
      </c>
      <c r="O17" s="315">
        <f t="shared" si="6"/>
        <v>768279985.70079517</v>
      </c>
      <c r="P17" s="315">
        <f t="shared" si="6"/>
        <v>802302360.44516456</v>
      </c>
      <c r="Q17" s="315">
        <f t="shared" si="6"/>
        <v>791839788.9451133</v>
      </c>
      <c r="R17" s="315">
        <f t="shared" si="6"/>
        <v>791742306.34036052</v>
      </c>
      <c r="S17" s="315">
        <f t="shared" si="6"/>
        <v>826225609.47414291</v>
      </c>
      <c r="T17" s="315">
        <f t="shared" si="6"/>
        <v>748370801.46029556</v>
      </c>
      <c r="U17" s="315">
        <f t="shared" si="6"/>
        <v>751226308.03170884</v>
      </c>
      <c r="V17" s="315">
        <f t="shared" si="6"/>
        <v>800649729.15999997</v>
      </c>
    </row>
    <row r="18" spans="1:22" x14ac:dyDescent="0.25">
      <c r="A18" s="105" t="s">
        <v>62</v>
      </c>
      <c r="B18" s="315">
        <f t="shared" ref="B18:V18" si="7">+B50/B$38</f>
        <v>144433685.43176785</v>
      </c>
      <c r="C18" s="315">
        <f t="shared" si="7"/>
        <v>148454525.06482327</v>
      </c>
      <c r="D18" s="315">
        <f t="shared" si="7"/>
        <v>179872613.36393011</v>
      </c>
      <c r="E18" s="315">
        <f t="shared" si="7"/>
        <v>181550570.12668669</v>
      </c>
      <c r="F18" s="315">
        <f t="shared" si="7"/>
        <v>195499550.08602601</v>
      </c>
      <c r="G18" s="315">
        <f t="shared" si="7"/>
        <v>212629179.78271678</v>
      </c>
      <c r="H18" s="315">
        <f t="shared" si="7"/>
        <v>189962226.29232052</v>
      </c>
      <c r="I18" s="315">
        <f t="shared" si="7"/>
        <v>228805026.57146683</v>
      </c>
      <c r="J18" s="315">
        <f t="shared" si="7"/>
        <v>240722867.20704257</v>
      </c>
      <c r="K18" s="315">
        <f t="shared" si="7"/>
        <v>263877889.29797027</v>
      </c>
      <c r="L18" s="315">
        <f t="shared" si="7"/>
        <v>266328659.71683511</v>
      </c>
      <c r="M18" s="315">
        <f t="shared" si="7"/>
        <v>297216092.36331987</v>
      </c>
      <c r="N18" s="315">
        <f t="shared" si="7"/>
        <v>238319202.33317184</v>
      </c>
      <c r="O18" s="315">
        <f t="shared" si="7"/>
        <v>278869746.34746158</v>
      </c>
      <c r="P18" s="315">
        <f t="shared" si="7"/>
        <v>295298866.4349643</v>
      </c>
      <c r="Q18" s="315">
        <f t="shared" si="7"/>
        <v>310401915.30538881</v>
      </c>
      <c r="R18" s="315">
        <f t="shared" si="7"/>
        <v>289685772.08065242</v>
      </c>
      <c r="S18" s="315">
        <f t="shared" si="7"/>
        <v>328005253.02315593</v>
      </c>
      <c r="T18" s="315">
        <f t="shared" si="7"/>
        <v>358852895.96512097</v>
      </c>
      <c r="U18" s="315">
        <f t="shared" si="7"/>
        <v>420523423.32394791</v>
      </c>
      <c r="V18" s="315">
        <f t="shared" si="7"/>
        <v>0</v>
      </c>
    </row>
    <row r="19" spans="1:22" x14ac:dyDescent="0.25">
      <c r="A19" s="105" t="s">
        <v>45</v>
      </c>
      <c r="B19" s="315">
        <f t="shared" ref="B19:V19" si="8">+B51/B$38</f>
        <v>72854435.255358383</v>
      </c>
      <c r="C19" s="315">
        <f t="shared" si="8"/>
        <v>82829579.680007622</v>
      </c>
      <c r="D19" s="315">
        <f t="shared" si="8"/>
        <v>104982011.67562063</v>
      </c>
      <c r="E19" s="315">
        <f t="shared" si="8"/>
        <v>101030648.11175516</v>
      </c>
      <c r="F19" s="315">
        <f t="shared" si="8"/>
        <v>98008706.904159993</v>
      </c>
      <c r="G19" s="315">
        <f t="shared" si="8"/>
        <v>101251328.05100599</v>
      </c>
      <c r="H19" s="315">
        <f t="shared" si="8"/>
        <v>114667746.32163945</v>
      </c>
      <c r="I19" s="315">
        <f t="shared" si="8"/>
        <v>124076622.38691923</v>
      </c>
      <c r="J19" s="315">
        <f t="shared" si="8"/>
        <v>125669246.45224166</v>
      </c>
      <c r="K19" s="315">
        <f t="shared" si="8"/>
        <v>140221814.601318</v>
      </c>
      <c r="L19" s="315">
        <f t="shared" si="8"/>
        <v>152370073.20831376</v>
      </c>
      <c r="M19" s="315">
        <f t="shared" si="8"/>
        <v>153546060.68629566</v>
      </c>
      <c r="N19" s="315">
        <f t="shared" si="8"/>
        <v>167726221.04965383</v>
      </c>
      <c r="O19" s="315">
        <f t="shared" si="8"/>
        <v>182864773.84116685</v>
      </c>
      <c r="P19" s="315">
        <f t="shared" si="8"/>
        <v>191606338.46579158</v>
      </c>
      <c r="Q19" s="315">
        <f t="shared" si="8"/>
        <v>186646360.1083428</v>
      </c>
      <c r="R19" s="315">
        <f t="shared" si="8"/>
        <v>185919453.04807439</v>
      </c>
      <c r="S19" s="315">
        <f t="shared" si="8"/>
        <v>212336649.4824861</v>
      </c>
      <c r="T19" s="315">
        <f t="shared" si="8"/>
        <v>236475601.81809163</v>
      </c>
      <c r="U19" s="315">
        <f t="shared" si="8"/>
        <v>251209423.54063797</v>
      </c>
      <c r="V19" s="315">
        <f t="shared" si="8"/>
        <v>246219024.97</v>
      </c>
    </row>
    <row r="20" spans="1:22" x14ac:dyDescent="0.25">
      <c r="A20" s="105" t="s">
        <v>52</v>
      </c>
      <c r="B20" s="315">
        <f t="shared" ref="B20:V20" si="9">+B52/B$38</f>
        <v>36556935.498524204</v>
      </c>
      <c r="C20" s="315">
        <f t="shared" si="9"/>
        <v>42060131.018548533</v>
      </c>
      <c r="D20" s="315">
        <f t="shared" si="9"/>
        <v>31355753.23858824</v>
      </c>
      <c r="E20" s="315">
        <f t="shared" si="9"/>
        <v>33849801.805061869</v>
      </c>
      <c r="F20" s="315">
        <f t="shared" si="9"/>
        <v>32210787.24317326</v>
      </c>
      <c r="G20" s="315">
        <f t="shared" si="9"/>
        <v>35878348.39401722</v>
      </c>
      <c r="H20" s="315">
        <f t="shared" si="9"/>
        <v>37197871.856129229</v>
      </c>
      <c r="I20" s="315">
        <f t="shared" si="9"/>
        <v>36737235.976432413</v>
      </c>
      <c r="J20" s="315">
        <f t="shared" si="9"/>
        <v>43255357.052452192</v>
      </c>
      <c r="K20" s="315">
        <f t="shared" si="9"/>
        <v>45802672.220370308</v>
      </c>
      <c r="L20" s="315">
        <f t="shared" si="9"/>
        <v>46174288.685514875</v>
      </c>
      <c r="M20" s="315">
        <f t="shared" si="9"/>
        <v>44634237.709707297</v>
      </c>
      <c r="N20" s="315">
        <f t="shared" si="9"/>
        <v>49427681.47747609</v>
      </c>
      <c r="O20" s="315">
        <f t="shared" si="9"/>
        <v>47645780.85131786</v>
      </c>
      <c r="P20" s="315">
        <f t="shared" si="9"/>
        <v>72100771.408958852</v>
      </c>
      <c r="Q20" s="315">
        <f t="shared" si="9"/>
        <v>62074816.600561053</v>
      </c>
      <c r="R20" s="315">
        <f t="shared" si="9"/>
        <v>66267181.392577097</v>
      </c>
      <c r="S20" s="315">
        <f t="shared" si="9"/>
        <v>88778518.685479045</v>
      </c>
      <c r="T20" s="315">
        <f t="shared" si="9"/>
        <v>83445967.689936057</v>
      </c>
      <c r="U20" s="315">
        <f t="shared" si="9"/>
        <v>94103548.585532993</v>
      </c>
      <c r="V20" s="315">
        <f t="shared" si="9"/>
        <v>0</v>
      </c>
    </row>
    <row r="21" spans="1:22" x14ac:dyDescent="0.25">
      <c r="A21" s="105" t="s">
        <v>54</v>
      </c>
      <c r="B21" s="315">
        <f t="shared" ref="B21:V21" si="10">+B53/B$38</f>
        <v>79455689.018130809</v>
      </c>
      <c r="C21" s="315">
        <f t="shared" si="10"/>
        <v>79267436.839371845</v>
      </c>
      <c r="D21" s="315">
        <f t="shared" si="10"/>
        <v>77885424.889057279</v>
      </c>
      <c r="E21" s="315">
        <f t="shared" si="10"/>
        <v>87342898.067838341</v>
      </c>
      <c r="F21" s="315">
        <f t="shared" si="10"/>
        <v>88715351.778070837</v>
      </c>
      <c r="G21" s="315">
        <f t="shared" si="10"/>
        <v>92329875.761484131</v>
      </c>
      <c r="H21" s="315">
        <f t="shared" si="10"/>
        <v>88937638.497101143</v>
      </c>
      <c r="I21" s="315">
        <f t="shared" si="10"/>
        <v>81468936.932675019</v>
      </c>
      <c r="J21" s="315">
        <f t="shared" si="10"/>
        <v>86981872.310908824</v>
      </c>
      <c r="K21" s="315">
        <f t="shared" si="10"/>
        <v>111288205.93619975</v>
      </c>
      <c r="L21" s="315">
        <f t="shared" si="10"/>
        <v>126599072.91725457</v>
      </c>
      <c r="M21" s="315">
        <f t="shared" si="10"/>
        <v>127193005.23512895</v>
      </c>
      <c r="N21" s="315">
        <f t="shared" si="10"/>
        <v>149207794.73988691</v>
      </c>
      <c r="O21" s="315">
        <f t="shared" si="10"/>
        <v>159985899.72487509</v>
      </c>
      <c r="P21" s="315">
        <f t="shared" si="10"/>
        <v>167258146.26291376</v>
      </c>
      <c r="Q21" s="315">
        <f t="shared" si="10"/>
        <v>175995825.53626892</v>
      </c>
      <c r="R21" s="315">
        <f t="shared" si="10"/>
        <v>173494841.19278935</v>
      </c>
      <c r="S21" s="315">
        <f t="shared" si="10"/>
        <v>188958818.03485459</v>
      </c>
      <c r="T21" s="315">
        <f t="shared" si="10"/>
        <v>217571537.2888009</v>
      </c>
      <c r="U21" s="315">
        <f t="shared" si="10"/>
        <v>229568198.35220098</v>
      </c>
      <c r="V21" s="315">
        <f t="shared" si="10"/>
        <v>236371207.75999999</v>
      </c>
    </row>
    <row r="22" spans="1:22" x14ac:dyDescent="0.25">
      <c r="A22" s="105" t="s">
        <v>35</v>
      </c>
      <c r="B22" s="315">
        <f t="shared" ref="B22:V22" si="11">+B54/B$38</f>
        <v>1596629660.3243563</v>
      </c>
      <c r="C22" s="315">
        <f t="shared" si="11"/>
        <v>1521312409.3572698</v>
      </c>
      <c r="D22" s="315">
        <f t="shared" si="11"/>
        <v>1409497117.9937508</v>
      </c>
      <c r="E22" s="315">
        <f t="shared" si="11"/>
        <v>1339332350.5478599</v>
      </c>
      <c r="F22" s="315">
        <f t="shared" si="11"/>
        <v>1409234539.8422053</v>
      </c>
      <c r="G22" s="315">
        <f t="shared" si="11"/>
        <v>1405115027.5680032</v>
      </c>
      <c r="H22" s="315">
        <f t="shared" si="11"/>
        <v>1646284931.1127481</v>
      </c>
      <c r="I22" s="315">
        <f t="shared" si="11"/>
        <v>1721371971.7817402</v>
      </c>
      <c r="J22" s="315">
        <f t="shared" si="11"/>
        <v>1848465812.2961974</v>
      </c>
      <c r="K22" s="315">
        <f t="shared" si="11"/>
        <v>2042302063.7202978</v>
      </c>
      <c r="L22" s="315">
        <f t="shared" si="11"/>
        <v>2039487742.5682325</v>
      </c>
      <c r="M22" s="315">
        <f t="shared" si="11"/>
        <v>2119286451.4157624</v>
      </c>
      <c r="N22" s="315">
        <f t="shared" si="11"/>
        <v>2126942379.3670242</v>
      </c>
      <c r="O22" s="315">
        <f t="shared" si="11"/>
        <v>2006051651.7942936</v>
      </c>
      <c r="P22" s="315">
        <f t="shared" si="11"/>
        <v>1893442833.9480457</v>
      </c>
      <c r="Q22" s="315">
        <f t="shared" si="11"/>
        <v>2000791692.93154</v>
      </c>
      <c r="R22" s="315">
        <f t="shared" si="11"/>
        <v>1785590234.894521</v>
      </c>
      <c r="S22" s="315">
        <f t="shared" si="11"/>
        <v>1803362934.7206502</v>
      </c>
      <c r="T22" s="315">
        <f t="shared" si="11"/>
        <v>1944891352.9341345</v>
      </c>
      <c r="U22" s="315">
        <f t="shared" si="11"/>
        <v>2057414010.8337986</v>
      </c>
      <c r="V22" s="315">
        <f t="shared" si="11"/>
        <v>2186188275.8600001</v>
      </c>
    </row>
    <row r="23" spans="1:22" x14ac:dyDescent="0.25">
      <c r="A23" s="105" t="s">
        <v>42</v>
      </c>
      <c r="B23" s="315">
        <f t="shared" ref="B23:V23" si="12">+B55/B$38</f>
        <v>38683451.877104387</v>
      </c>
      <c r="C23" s="315">
        <f t="shared" si="12"/>
        <v>42788952.007967487</v>
      </c>
      <c r="D23" s="315">
        <f t="shared" si="12"/>
        <v>45546219.244389802</v>
      </c>
      <c r="E23" s="315">
        <f t="shared" si="12"/>
        <v>53639488.193643101</v>
      </c>
      <c r="F23" s="315">
        <f t="shared" si="12"/>
        <v>61897600.503383055</v>
      </c>
      <c r="G23" s="315">
        <f t="shared" si="12"/>
        <v>64122759.636359707</v>
      </c>
      <c r="H23" s="315">
        <f t="shared" si="12"/>
        <v>74895775.505274415</v>
      </c>
      <c r="I23" s="315">
        <f t="shared" si="12"/>
        <v>85449296.285101935</v>
      </c>
      <c r="J23" s="315">
        <f t="shared" si="12"/>
        <v>88681606.707289413</v>
      </c>
      <c r="K23" s="315">
        <f t="shared" si="12"/>
        <v>95749939.119118378</v>
      </c>
      <c r="L23" s="315">
        <f t="shared" si="12"/>
        <v>106300917.70037611</v>
      </c>
      <c r="M23" s="315">
        <f t="shared" si="12"/>
        <v>110205713.02668139</v>
      </c>
      <c r="N23" s="315">
        <f t="shared" si="12"/>
        <v>107772002.45169011</v>
      </c>
      <c r="O23" s="315">
        <f t="shared" si="12"/>
        <v>133343694.40408465</v>
      </c>
      <c r="P23" s="315">
        <f t="shared" si="12"/>
        <v>161174307.45338801</v>
      </c>
      <c r="Q23" s="315">
        <f t="shared" si="12"/>
        <v>196600626.44782561</v>
      </c>
      <c r="R23" s="315">
        <f t="shared" si="12"/>
        <v>197504210.87892678</v>
      </c>
      <c r="S23" s="315">
        <f t="shared" si="12"/>
        <v>229578110.8447338</v>
      </c>
      <c r="T23" s="315">
        <f t="shared" si="12"/>
        <v>254045142.41730064</v>
      </c>
      <c r="U23" s="315">
        <f t="shared" si="12"/>
        <v>277496309.41595095</v>
      </c>
      <c r="V23" s="315">
        <f t="shared" si="12"/>
        <v>291508496.86000001</v>
      </c>
    </row>
    <row r="24" spans="1:22" x14ac:dyDescent="0.25">
      <c r="A24" s="105" t="s">
        <v>57</v>
      </c>
      <c r="B24" s="315">
        <f t="shared" ref="B24:V24" si="13">+B56/B$38</f>
        <v>131617277.12708679</v>
      </c>
      <c r="C24" s="315">
        <f t="shared" si="13"/>
        <v>143738861.1315493</v>
      </c>
      <c r="D24" s="315">
        <f t="shared" si="13"/>
        <v>159965230.11688539</v>
      </c>
      <c r="E24" s="315">
        <f t="shared" si="13"/>
        <v>157487989.50720987</v>
      </c>
      <c r="F24" s="315">
        <f t="shared" si="13"/>
        <v>183518058.01472333</v>
      </c>
      <c r="G24" s="315">
        <f t="shared" si="13"/>
        <v>202403340.79694819</v>
      </c>
      <c r="H24" s="315">
        <f t="shared" si="13"/>
        <v>207627738.44319916</v>
      </c>
      <c r="I24" s="315">
        <f t="shared" si="13"/>
        <v>229006643.96969688</v>
      </c>
      <c r="J24" s="315">
        <f t="shared" si="13"/>
        <v>245786851.60725227</v>
      </c>
      <c r="K24" s="315">
        <f t="shared" si="13"/>
        <v>233313042.04244873</v>
      </c>
      <c r="L24" s="315">
        <f t="shared" si="13"/>
        <v>254488835.9090775</v>
      </c>
      <c r="M24" s="315">
        <f t="shared" si="13"/>
        <v>260275031.22154316</v>
      </c>
      <c r="N24" s="315">
        <f t="shared" si="13"/>
        <v>273152071.92429131</v>
      </c>
      <c r="O24" s="315">
        <f t="shared" si="13"/>
        <v>276836005.77145255</v>
      </c>
      <c r="P24" s="315">
        <f t="shared" si="13"/>
        <v>281620681.95062792</v>
      </c>
      <c r="Q24" s="315">
        <f t="shared" si="13"/>
        <v>303836055.25427419</v>
      </c>
      <c r="R24" s="315">
        <f t="shared" si="13"/>
        <v>321042343.49951214</v>
      </c>
      <c r="S24" s="315">
        <f t="shared" si="13"/>
        <v>349178839.86498433</v>
      </c>
      <c r="T24" s="315">
        <f t="shared" si="13"/>
        <v>372419728.22031975</v>
      </c>
      <c r="U24" s="315">
        <f t="shared" si="13"/>
        <v>376516714.13218796</v>
      </c>
      <c r="V24" s="315">
        <f t="shared" si="13"/>
        <v>383629486.93000001</v>
      </c>
    </row>
    <row r="25" spans="1:22" x14ac:dyDescent="0.25">
      <c r="A25" s="105" t="s">
        <v>64</v>
      </c>
      <c r="B25" s="315">
        <f t="shared" ref="B25:V25" si="14">+B57/B$38</f>
        <v>0</v>
      </c>
      <c r="C25" s="315">
        <f t="shared" si="14"/>
        <v>0</v>
      </c>
      <c r="D25" s="315">
        <f t="shared" si="14"/>
        <v>0</v>
      </c>
      <c r="E25" s="315">
        <f t="shared" si="14"/>
        <v>0</v>
      </c>
      <c r="F25" s="315">
        <f t="shared" si="14"/>
        <v>0</v>
      </c>
      <c r="G25" s="315">
        <f t="shared" si="14"/>
        <v>0</v>
      </c>
      <c r="H25" s="315">
        <f t="shared" si="14"/>
        <v>0</v>
      </c>
      <c r="I25" s="315">
        <f t="shared" si="14"/>
        <v>0</v>
      </c>
      <c r="J25" s="315">
        <f t="shared" si="14"/>
        <v>0</v>
      </c>
      <c r="K25" s="315">
        <f t="shared" si="14"/>
        <v>0</v>
      </c>
      <c r="L25" s="315">
        <f t="shared" si="14"/>
        <v>344734.38429109228</v>
      </c>
      <c r="M25" s="315">
        <f t="shared" si="14"/>
        <v>391120.70263440692</v>
      </c>
      <c r="N25" s="315">
        <f t="shared" si="14"/>
        <v>616480.4557538504</v>
      </c>
      <c r="O25" s="315">
        <f t="shared" si="14"/>
        <v>784131.4988567956</v>
      </c>
      <c r="P25" s="315">
        <f t="shared" si="14"/>
        <v>3926726.9694201411</v>
      </c>
      <c r="Q25" s="315">
        <f t="shared" si="14"/>
        <v>5958639.9133202089</v>
      </c>
      <c r="R25" s="315">
        <f t="shared" si="14"/>
        <v>5155644.910449788</v>
      </c>
      <c r="S25" s="315">
        <f t="shared" si="14"/>
        <v>6793672.0223837551</v>
      </c>
      <c r="T25" s="315">
        <f t="shared" si="14"/>
        <v>3680053.2852745499</v>
      </c>
      <c r="U25" s="315">
        <f t="shared" si="14"/>
        <v>6774065.2639079988</v>
      </c>
      <c r="V25" s="315">
        <f t="shared" si="14"/>
        <v>7753274.0700000003</v>
      </c>
    </row>
    <row r="26" spans="1:22" x14ac:dyDescent="0.25">
      <c r="A26" s="105" t="s">
        <v>43</v>
      </c>
      <c r="B26" s="315">
        <f t="shared" ref="B26:V26" si="15">+B58/B$38</f>
        <v>657092753.84488213</v>
      </c>
      <c r="C26" s="315">
        <f t="shared" si="15"/>
        <v>711768037.07308972</v>
      </c>
      <c r="D26" s="315">
        <f t="shared" si="15"/>
        <v>736798028.86201751</v>
      </c>
      <c r="E26" s="315">
        <f t="shared" si="15"/>
        <v>705805468.39862168</v>
      </c>
      <c r="F26" s="315">
        <f t="shared" si="15"/>
        <v>828537227.64827859</v>
      </c>
      <c r="G26" s="315">
        <f t="shared" si="15"/>
        <v>886426254.98816156</v>
      </c>
      <c r="H26" s="315">
        <f t="shared" si="15"/>
        <v>1058051856.8757353</v>
      </c>
      <c r="I26" s="315">
        <f t="shared" si="15"/>
        <v>1100239971.6609523</v>
      </c>
      <c r="J26" s="315">
        <f t="shared" si="15"/>
        <v>1007409431.7192833</v>
      </c>
      <c r="K26" s="315">
        <f t="shared" si="15"/>
        <v>1022884371.0716356</v>
      </c>
      <c r="L26" s="315">
        <f t="shared" si="15"/>
        <v>1096525356.9247315</v>
      </c>
      <c r="M26" s="315">
        <f t="shared" si="15"/>
        <v>1109913605.2929382</v>
      </c>
      <c r="N26" s="315">
        <f t="shared" si="15"/>
        <v>1263485479.0410259</v>
      </c>
      <c r="O26" s="315">
        <f t="shared" si="15"/>
        <v>1494534765.2325673</v>
      </c>
      <c r="P26" s="315">
        <f t="shared" si="15"/>
        <v>1586025866.4202886</v>
      </c>
      <c r="Q26" s="315">
        <f t="shared" si="15"/>
        <v>1568615463.3368554</v>
      </c>
      <c r="R26" s="315">
        <f t="shared" si="15"/>
        <v>1414081647.9227636</v>
      </c>
      <c r="S26" s="315">
        <f t="shared" si="15"/>
        <v>1572776019.6804869</v>
      </c>
      <c r="T26" s="315">
        <f t="shared" si="15"/>
        <v>1398198112.9024749</v>
      </c>
      <c r="U26" s="315">
        <f t="shared" si="15"/>
        <v>1708129359.6972747</v>
      </c>
      <c r="V26" s="315">
        <f t="shared" si="15"/>
        <v>1867840083.9000001</v>
      </c>
    </row>
    <row r="27" spans="1:22" x14ac:dyDescent="0.25">
      <c r="A27" s="105" t="s">
        <v>56</v>
      </c>
      <c r="B27" s="315">
        <f t="shared" ref="B27:V27" si="16">+B59/B$38</f>
        <v>86874580.992233798</v>
      </c>
      <c r="C27" s="315">
        <f t="shared" si="16"/>
        <v>99507759.979627892</v>
      </c>
      <c r="D27" s="315">
        <f t="shared" si="16"/>
        <v>91260465.265612453</v>
      </c>
      <c r="E27" s="315">
        <f t="shared" si="16"/>
        <v>79812983.111344546</v>
      </c>
      <c r="F27" s="315">
        <f t="shared" si="16"/>
        <v>94841858.004637301</v>
      </c>
      <c r="G27" s="315">
        <f t="shared" si="16"/>
        <v>104805255.86720255</v>
      </c>
      <c r="H27" s="315">
        <f t="shared" si="16"/>
        <v>101419389.95949034</v>
      </c>
      <c r="I27" s="315">
        <f t="shared" si="16"/>
        <v>120246798.88943397</v>
      </c>
      <c r="J27" s="315">
        <f t="shared" si="16"/>
        <v>118431447.52280022</v>
      </c>
      <c r="K27" s="315">
        <f t="shared" si="16"/>
        <v>116524175.58781025</v>
      </c>
      <c r="L27" s="315">
        <f t="shared" si="16"/>
        <v>120945884.28384636</v>
      </c>
      <c r="M27" s="315">
        <f t="shared" si="16"/>
        <v>89957705.199956775</v>
      </c>
      <c r="N27" s="315">
        <f t="shared" si="16"/>
        <v>92117710.057004914</v>
      </c>
      <c r="O27" s="315">
        <f t="shared" si="16"/>
        <v>97937018.073980764</v>
      </c>
      <c r="P27" s="315">
        <f t="shared" si="16"/>
        <v>102456392.36766644</v>
      </c>
      <c r="Q27" s="315">
        <f t="shared" si="16"/>
        <v>112597007.68099295</v>
      </c>
      <c r="R27" s="315">
        <f t="shared" si="16"/>
        <v>140328462.16058642</v>
      </c>
      <c r="S27" s="315">
        <f t="shared" si="16"/>
        <v>152715584.08002371</v>
      </c>
      <c r="T27" s="315">
        <f t="shared" si="16"/>
        <v>167639357.08090621</v>
      </c>
      <c r="U27" s="315">
        <f t="shared" si="16"/>
        <v>0</v>
      </c>
      <c r="V27" s="315">
        <f t="shared" si="16"/>
        <v>0</v>
      </c>
    </row>
    <row r="28" spans="1:22" x14ac:dyDescent="0.25">
      <c r="A28" s="105" t="s">
        <v>41</v>
      </c>
      <c r="B28" s="315">
        <f t="shared" ref="B28:V28" si="17">+B60/B$38</f>
        <v>17388551.310985655</v>
      </c>
      <c r="C28" s="315">
        <f t="shared" si="17"/>
        <v>16095906.057239331</v>
      </c>
      <c r="D28" s="315">
        <f t="shared" si="17"/>
        <v>16879893.640016902</v>
      </c>
      <c r="E28" s="315">
        <f t="shared" si="17"/>
        <v>16023627.658306243</v>
      </c>
      <c r="F28" s="315">
        <f t="shared" si="17"/>
        <v>15050869.871263567</v>
      </c>
      <c r="G28" s="315">
        <f t="shared" si="17"/>
        <v>12470799.842121683</v>
      </c>
      <c r="H28" s="315">
        <f t="shared" si="17"/>
        <v>15089117.28116167</v>
      </c>
      <c r="I28" s="315">
        <f t="shared" si="17"/>
        <v>17595359.820881739</v>
      </c>
      <c r="J28" s="315">
        <f t="shared" si="17"/>
        <v>17223680.936598379</v>
      </c>
      <c r="K28" s="315">
        <f t="shared" si="17"/>
        <v>18800340.720480856</v>
      </c>
      <c r="L28" s="315">
        <f t="shared" si="17"/>
        <v>17744005.775309041</v>
      </c>
      <c r="M28" s="315">
        <f t="shared" si="17"/>
        <v>17608516.250375461</v>
      </c>
      <c r="N28" s="315">
        <f t="shared" si="17"/>
        <v>18257784.163399186</v>
      </c>
      <c r="O28" s="315">
        <f t="shared" si="17"/>
        <v>18794393.560799088</v>
      </c>
      <c r="P28" s="315">
        <f t="shared" si="17"/>
        <v>17992023.774931602</v>
      </c>
      <c r="Q28" s="315">
        <f t="shared" si="17"/>
        <v>21519207.356692113</v>
      </c>
      <c r="R28" s="315">
        <f t="shared" si="17"/>
        <v>20819277.328048352</v>
      </c>
      <c r="S28" s="315">
        <f t="shared" si="17"/>
        <v>22723964.386992037</v>
      </c>
      <c r="T28" s="315">
        <f t="shared" si="17"/>
        <v>25205149.590306073</v>
      </c>
      <c r="U28" s="315">
        <f t="shared" si="17"/>
        <v>0</v>
      </c>
      <c r="V28" s="315">
        <f t="shared" si="17"/>
        <v>0</v>
      </c>
    </row>
    <row r="29" spans="1:22" x14ac:dyDescent="0.25">
      <c r="A29" s="105" t="s">
        <v>53</v>
      </c>
      <c r="B29" s="315">
        <f t="shared" ref="B29:V29" si="18">+B61/B$38</f>
        <v>24427770.644963939</v>
      </c>
      <c r="C29" s="315">
        <f t="shared" si="18"/>
        <v>30515638.113847852</v>
      </c>
      <c r="D29" s="315">
        <f t="shared" si="18"/>
        <v>29023839.065107346</v>
      </c>
      <c r="E29" s="315">
        <f t="shared" si="18"/>
        <v>31994156.962669965</v>
      </c>
      <c r="F29" s="315">
        <f t="shared" si="18"/>
        <v>33325638.324974805</v>
      </c>
      <c r="G29" s="315">
        <f t="shared" si="18"/>
        <v>36584522.819814466</v>
      </c>
      <c r="H29" s="315">
        <f t="shared" si="18"/>
        <v>37682687.96313066</v>
      </c>
      <c r="I29" s="315">
        <f t="shared" si="18"/>
        <v>46422608.451531462</v>
      </c>
      <c r="J29" s="315">
        <f t="shared" si="18"/>
        <v>45815478.853625439</v>
      </c>
      <c r="K29" s="315">
        <f t="shared" si="18"/>
        <v>50022207.395258792</v>
      </c>
      <c r="L29" s="315">
        <f t="shared" si="18"/>
        <v>52653982.652752757</v>
      </c>
      <c r="M29" s="315">
        <f t="shared" si="18"/>
        <v>55866956.910481252</v>
      </c>
      <c r="N29" s="315">
        <f t="shared" si="18"/>
        <v>59156567.721602917</v>
      </c>
      <c r="O29" s="315">
        <f t="shared" si="18"/>
        <v>63805058.45330251</v>
      </c>
      <c r="P29" s="315">
        <f t="shared" si="18"/>
        <v>63199553.113517612</v>
      </c>
      <c r="Q29" s="315">
        <f t="shared" si="18"/>
        <v>62980016.893814042</v>
      </c>
      <c r="R29" s="315">
        <f t="shared" si="18"/>
        <v>66842069.122967817</v>
      </c>
      <c r="S29" s="315">
        <f t="shared" si="18"/>
        <v>81590341.178287432</v>
      </c>
      <c r="T29" s="315">
        <f t="shared" si="18"/>
        <v>94673931.403695405</v>
      </c>
      <c r="U29" s="315">
        <f t="shared" si="18"/>
        <v>0</v>
      </c>
      <c r="V29" s="315">
        <f t="shared" si="18"/>
        <v>0</v>
      </c>
    </row>
    <row r="30" spans="1:22" x14ac:dyDescent="0.25">
      <c r="A30" s="105" t="s">
        <v>47</v>
      </c>
      <c r="B30" s="315">
        <f t="shared" ref="B30:V30" si="19">+B62/B$38</f>
        <v>131058742.09045835</v>
      </c>
      <c r="C30" s="315">
        <f t="shared" si="19"/>
        <v>132826047.44249463</v>
      </c>
      <c r="D30" s="315">
        <f t="shared" si="19"/>
        <v>163036540.79203668</v>
      </c>
      <c r="E30" s="315">
        <f t="shared" si="19"/>
        <v>169345921.73398587</v>
      </c>
      <c r="F30" s="315">
        <f t="shared" si="19"/>
        <v>197125275.98751163</v>
      </c>
      <c r="G30" s="315">
        <f t="shared" si="19"/>
        <v>227413189.37861603</v>
      </c>
      <c r="H30" s="315">
        <f t="shared" si="19"/>
        <v>270630389.37684262</v>
      </c>
      <c r="I30" s="315">
        <f t="shared" si="19"/>
        <v>318462363.51880956</v>
      </c>
      <c r="J30" s="315">
        <f t="shared" si="19"/>
        <v>356781658.20241767</v>
      </c>
      <c r="K30" s="315">
        <f t="shared" si="19"/>
        <v>403707692.30752581</v>
      </c>
      <c r="L30" s="315">
        <f t="shared" si="19"/>
        <v>452137189.47132695</v>
      </c>
      <c r="M30" s="315">
        <f t="shared" si="19"/>
        <v>505580169.6700635</v>
      </c>
      <c r="N30" s="315">
        <f t="shared" si="19"/>
        <v>541150458.47049069</v>
      </c>
      <c r="O30" s="315">
        <f t="shared" si="19"/>
        <v>598503863.92420053</v>
      </c>
      <c r="P30" s="315">
        <f t="shared" si="19"/>
        <v>651698975.07206571</v>
      </c>
      <c r="Q30" s="315">
        <f t="shared" si="19"/>
        <v>688274959.49658346</v>
      </c>
      <c r="R30" s="315">
        <f t="shared" si="19"/>
        <v>703073562.86227965</v>
      </c>
      <c r="S30" s="315">
        <f t="shared" si="19"/>
        <v>752989832.39676738</v>
      </c>
      <c r="T30" s="315">
        <f t="shared" si="19"/>
        <v>826109583.38304329</v>
      </c>
      <c r="U30" s="315">
        <f t="shared" si="19"/>
        <v>884179750.09345186</v>
      </c>
      <c r="V30" s="315">
        <f t="shared" si="19"/>
        <v>912009819.35000002</v>
      </c>
    </row>
    <row r="31" spans="1:22" x14ac:dyDescent="0.25">
      <c r="A31" s="105" t="s">
        <v>37</v>
      </c>
      <c r="B31" s="315">
        <f t="shared" ref="B31:V31" si="20">+B63/B$38</f>
        <v>4323294033.9815273</v>
      </c>
      <c r="C31" s="315">
        <f t="shared" si="20"/>
        <v>4313373043.2560253</v>
      </c>
      <c r="D31" s="315">
        <f t="shared" si="20"/>
        <v>4101847648.3616214</v>
      </c>
      <c r="E31" s="315">
        <f t="shared" si="20"/>
        <v>4137486527.9783931</v>
      </c>
      <c r="F31" s="315">
        <f t="shared" si="20"/>
        <v>4191672366.8450351</v>
      </c>
      <c r="G31" s="315">
        <f t="shared" si="20"/>
        <v>4302742723.7387247</v>
      </c>
      <c r="H31" s="315">
        <f t="shared" si="20"/>
        <v>4736108630.4979715</v>
      </c>
      <c r="I31" s="315">
        <f t="shared" si="20"/>
        <v>5153097379.794836</v>
      </c>
      <c r="J31" s="315">
        <f t="shared" si="20"/>
        <v>5306538039.8690166</v>
      </c>
      <c r="K31" s="315">
        <f t="shared" si="20"/>
        <v>5317391620.953146</v>
      </c>
      <c r="L31" s="315">
        <f t="shared" si="20"/>
        <v>5413010914.2864122</v>
      </c>
      <c r="M31" s="315">
        <f t="shared" si="20"/>
        <v>5547327815.8747129</v>
      </c>
      <c r="N31" s="315">
        <f t="shared" si="20"/>
        <v>5652214333.3525438</v>
      </c>
      <c r="O31" s="315">
        <f t="shared" si="20"/>
        <v>5762440951.0636835</v>
      </c>
      <c r="P31" s="315">
        <f t="shared" si="20"/>
        <v>5839755404.2261629</v>
      </c>
      <c r="Q31" s="315">
        <f t="shared" si="20"/>
        <v>5159028448.4218025</v>
      </c>
      <c r="R31" s="315">
        <f t="shared" si="20"/>
        <v>4533539155.6934004</v>
      </c>
      <c r="S31" s="315">
        <f t="shared" si="20"/>
        <v>5509411678.6749592</v>
      </c>
      <c r="T31" s="315">
        <f t="shared" si="20"/>
        <v>5934615350.1511822</v>
      </c>
      <c r="U31" s="315">
        <f t="shared" si="20"/>
        <v>6289879400.2708187</v>
      </c>
      <c r="V31" s="315">
        <f t="shared" si="20"/>
        <v>0</v>
      </c>
    </row>
    <row r="32" spans="1:22" x14ac:dyDescent="0.25">
      <c r="A32" s="105" t="s">
        <v>51</v>
      </c>
      <c r="B32" s="315">
        <f t="shared" ref="B32:V32" si="21">+B64/B$38</f>
        <v>213787395.98557991</v>
      </c>
      <c r="C32" s="315">
        <f t="shared" si="21"/>
        <v>221086684.11255753</v>
      </c>
      <c r="D32" s="315">
        <f t="shared" si="21"/>
        <v>223258124.31583434</v>
      </c>
      <c r="E32" s="315">
        <f t="shared" si="21"/>
        <v>250373282.82073733</v>
      </c>
      <c r="F32" s="315">
        <f t="shared" si="21"/>
        <v>288656010.03897905</v>
      </c>
      <c r="G32" s="315">
        <f t="shared" si="21"/>
        <v>298924138.16494942</v>
      </c>
      <c r="H32" s="315">
        <f t="shared" si="21"/>
        <v>315767075.60905874</v>
      </c>
      <c r="I32" s="315">
        <f t="shared" si="21"/>
        <v>311373878.88486147</v>
      </c>
      <c r="J32" s="315">
        <f t="shared" si="21"/>
        <v>340215155.14041293</v>
      </c>
      <c r="K32" s="315">
        <f t="shared" si="21"/>
        <v>351605670.11693126</v>
      </c>
      <c r="L32" s="315">
        <f t="shared" si="21"/>
        <v>371053570.44616008</v>
      </c>
      <c r="M32" s="315">
        <f t="shared" si="21"/>
        <v>424602111.19084799</v>
      </c>
      <c r="N32" s="315">
        <f t="shared" si="21"/>
        <v>447496967.52790749</v>
      </c>
      <c r="O32" s="315">
        <f t="shared" si="21"/>
        <v>484138674.7926687</v>
      </c>
      <c r="P32" s="315">
        <f t="shared" si="21"/>
        <v>510141690.34396541</v>
      </c>
      <c r="Q32" s="315">
        <f t="shared" si="21"/>
        <v>544137080.71304548</v>
      </c>
      <c r="R32" s="315">
        <f t="shared" si="21"/>
        <v>583371331.69989562</v>
      </c>
      <c r="S32" s="315">
        <f t="shared" si="21"/>
        <v>703831530.24168789</v>
      </c>
      <c r="T32" s="315">
        <f t="shared" si="21"/>
        <v>759090420.3992945</v>
      </c>
      <c r="U32" s="315">
        <f t="shared" si="21"/>
        <v>782824425.53606999</v>
      </c>
      <c r="V32" s="315">
        <f t="shared" si="21"/>
        <v>0</v>
      </c>
    </row>
    <row r="33" spans="1:22" x14ac:dyDescent="0.25">
      <c r="A33" s="105" t="s">
        <v>49</v>
      </c>
      <c r="B33" s="315">
        <f t="shared" ref="B33:V33" si="22">+B65/B$38</f>
        <v>0</v>
      </c>
      <c r="C33" s="315">
        <f t="shared" si="22"/>
        <v>1358987.3361163195</v>
      </c>
      <c r="D33" s="315">
        <f t="shared" si="22"/>
        <v>2379350.7072101878</v>
      </c>
      <c r="E33" s="315">
        <f t="shared" si="22"/>
        <v>5673866.6377498135</v>
      </c>
      <c r="F33" s="315">
        <f t="shared" si="22"/>
        <v>9443397.5696565323</v>
      </c>
      <c r="G33" s="315">
        <f t="shared" si="22"/>
        <v>12095276.93629121</v>
      </c>
      <c r="H33" s="315">
        <f t="shared" si="22"/>
        <v>15523260.868512744</v>
      </c>
      <c r="I33" s="315">
        <f t="shared" si="22"/>
        <v>17969994.774650976</v>
      </c>
      <c r="J33" s="315">
        <f t="shared" si="22"/>
        <v>21491123.824602425</v>
      </c>
      <c r="K33" s="315">
        <f t="shared" si="22"/>
        <v>25080566.11585059</v>
      </c>
      <c r="L33" s="315">
        <f t="shared" si="22"/>
        <v>30389384.620342795</v>
      </c>
      <c r="M33" s="315">
        <f t="shared" si="22"/>
        <v>39433124.71186474</v>
      </c>
      <c r="N33" s="315">
        <f t="shared" si="22"/>
        <v>40769059.346528932</v>
      </c>
      <c r="O33" s="315">
        <f t="shared" si="22"/>
        <v>45940768.082747579</v>
      </c>
      <c r="P33" s="315">
        <f t="shared" si="22"/>
        <v>53628977.026551478</v>
      </c>
      <c r="Q33" s="315">
        <f t="shared" si="22"/>
        <v>58652067.728818551</v>
      </c>
      <c r="R33" s="315">
        <f t="shared" si="22"/>
        <v>70457658.12804994</v>
      </c>
      <c r="S33" s="315">
        <f t="shared" si="22"/>
        <v>87550761.739256456</v>
      </c>
      <c r="T33" s="315">
        <f t="shared" si="22"/>
        <v>101444761.72426084</v>
      </c>
      <c r="U33" s="315">
        <f t="shared" si="22"/>
        <v>0</v>
      </c>
      <c r="V33" s="315">
        <f t="shared" si="22"/>
        <v>0</v>
      </c>
    </row>
    <row r="34" spans="1:22" x14ac:dyDescent="0.25">
      <c r="A34" s="105" t="s">
        <v>39</v>
      </c>
      <c r="B34" s="315">
        <f t="shared" ref="B34:V34" si="23">+B66/B$38</f>
        <v>452937253.48908061</v>
      </c>
      <c r="C34" s="315">
        <f t="shared" si="23"/>
        <v>527273555.63991773</v>
      </c>
      <c r="D34" s="315">
        <f t="shared" si="23"/>
        <v>566723790.39182961</v>
      </c>
      <c r="E34" s="315">
        <f t="shared" si="23"/>
        <v>626919643.24281132</v>
      </c>
      <c r="F34" s="315">
        <f t="shared" si="23"/>
        <v>636856534.72971284</v>
      </c>
      <c r="G34" s="315">
        <f t="shared" si="23"/>
        <v>668627418.27919018</v>
      </c>
      <c r="H34" s="315">
        <f t="shared" si="23"/>
        <v>716304191.32312679</v>
      </c>
      <c r="I34" s="315">
        <f t="shared" si="23"/>
        <v>725475084.63311398</v>
      </c>
      <c r="J34" s="315">
        <f t="shared" si="23"/>
        <v>754069597.61434877</v>
      </c>
      <c r="K34" s="315">
        <f t="shared" si="23"/>
        <v>778688825.64456606</v>
      </c>
      <c r="L34" s="315">
        <f t="shared" si="23"/>
        <v>807284111.00700223</v>
      </c>
      <c r="M34" s="315">
        <f t="shared" si="23"/>
        <v>826882828.67787123</v>
      </c>
      <c r="N34" s="315">
        <f t="shared" si="23"/>
        <v>924833127.56800652</v>
      </c>
      <c r="O34" s="315">
        <f t="shared" si="23"/>
        <v>1065541822.3648441</v>
      </c>
      <c r="P34" s="315">
        <f t="shared" si="23"/>
        <v>1153553952.0132532</v>
      </c>
      <c r="Q34" s="315">
        <f t="shared" si="23"/>
        <v>1202490750.9284284</v>
      </c>
      <c r="R34" s="315">
        <f t="shared" si="23"/>
        <v>1236457346.3965192</v>
      </c>
      <c r="S34" s="315">
        <f t="shared" si="23"/>
        <v>1415663002.4061949</v>
      </c>
      <c r="T34" s="315">
        <f t="shared" si="23"/>
        <v>1563160890.3526487</v>
      </c>
      <c r="U34" s="315">
        <f t="shared" si="23"/>
        <v>1640765846.1217949</v>
      </c>
      <c r="V34" s="315">
        <f t="shared" si="23"/>
        <v>0</v>
      </c>
    </row>
    <row r="35" spans="1:22" x14ac:dyDescent="0.25">
      <c r="A35" s="105" t="s">
        <v>55</v>
      </c>
      <c r="B35" s="315">
        <f t="shared" ref="B35:V35" si="24">+B67/B$38</f>
        <v>19945335.021570388</v>
      </c>
      <c r="C35" s="315">
        <f t="shared" si="24"/>
        <v>10993148.803233121</v>
      </c>
      <c r="D35" s="315">
        <f t="shared" si="24"/>
        <v>9641838.4594649132</v>
      </c>
      <c r="E35" s="315">
        <f t="shared" si="24"/>
        <v>12040067.707190299</v>
      </c>
      <c r="F35" s="315">
        <f t="shared" si="24"/>
        <v>14886267.098577455</v>
      </c>
      <c r="G35" s="315">
        <f t="shared" si="24"/>
        <v>16838204.88768582</v>
      </c>
      <c r="H35" s="315">
        <f t="shared" si="24"/>
        <v>17432585.402941529</v>
      </c>
      <c r="I35" s="315">
        <f t="shared" si="24"/>
        <v>18785955.944853112</v>
      </c>
      <c r="J35" s="315">
        <f t="shared" si="24"/>
        <v>20162374.3139075</v>
      </c>
      <c r="K35" s="315">
        <f t="shared" si="24"/>
        <v>21747011.30123502</v>
      </c>
      <c r="L35" s="315">
        <f t="shared" si="24"/>
        <v>22347256.673303135</v>
      </c>
      <c r="M35" s="315">
        <f t="shared" si="24"/>
        <v>26009868.773707189</v>
      </c>
      <c r="N35" s="315">
        <f t="shared" si="24"/>
        <v>32340981.208923895</v>
      </c>
      <c r="O35" s="315">
        <f t="shared" si="24"/>
        <v>40438043.201391242</v>
      </c>
      <c r="P35" s="315">
        <f t="shared" si="24"/>
        <v>47885825.356916331</v>
      </c>
      <c r="Q35" s="315">
        <f t="shared" si="24"/>
        <v>57089155.450387545</v>
      </c>
      <c r="R35" s="315">
        <f t="shared" si="24"/>
        <v>65760479.765292406</v>
      </c>
      <c r="S35" s="315">
        <f t="shared" si="24"/>
        <v>85806756.439606354</v>
      </c>
      <c r="T35" s="315">
        <f t="shared" si="24"/>
        <v>96377539.926268697</v>
      </c>
      <c r="U35" s="315">
        <f t="shared" si="24"/>
        <v>0</v>
      </c>
      <c r="V35" s="315">
        <f t="shared" si="24"/>
        <v>0</v>
      </c>
    </row>
    <row r="36" spans="1:22" x14ac:dyDescent="0.25">
      <c r="B36" s="114"/>
      <c r="C36" s="114"/>
      <c r="D36" s="114"/>
      <c r="E36" s="114"/>
      <c r="F36" s="114"/>
      <c r="G36" s="114"/>
      <c r="H36" s="114"/>
      <c r="I36" s="114"/>
      <c r="J36" s="114"/>
      <c r="K36" s="114"/>
      <c r="L36" s="114"/>
      <c r="M36" s="114"/>
      <c r="N36" s="114"/>
      <c r="O36" s="114"/>
      <c r="P36" s="114"/>
      <c r="Q36" s="114"/>
      <c r="R36" s="114"/>
      <c r="S36" s="114"/>
      <c r="T36" s="114"/>
      <c r="U36" s="114"/>
    </row>
    <row r="37" spans="1:22" x14ac:dyDescent="0.25">
      <c r="B37" s="114"/>
      <c r="C37" s="114"/>
      <c r="D37" s="114"/>
      <c r="E37" s="114"/>
      <c r="F37" s="114"/>
      <c r="G37" s="114"/>
      <c r="H37" s="114"/>
      <c r="I37" s="114"/>
      <c r="J37" s="114"/>
      <c r="K37" s="114"/>
      <c r="L37" s="114"/>
      <c r="M37" s="114"/>
      <c r="N37" s="114"/>
      <c r="O37" s="114"/>
      <c r="P37" s="114"/>
      <c r="Q37" s="114"/>
      <c r="R37" s="114"/>
      <c r="S37" s="114"/>
      <c r="T37" s="114"/>
      <c r="U37" s="114"/>
    </row>
    <row r="38" spans="1:22" x14ac:dyDescent="0.25">
      <c r="A38" s="137" t="s">
        <v>140</v>
      </c>
      <c r="B38" s="142">
        <f>IPCA!B12</f>
        <v>0.29858646112283271</v>
      </c>
      <c r="C38" s="142">
        <f>IPCA!C12</f>
        <v>0.31641207285186584</v>
      </c>
      <c r="D38" s="142">
        <f>IPCA!D12</f>
        <v>0.34068087883960396</v>
      </c>
      <c r="E38" s="142">
        <f>IPCA!E12</f>
        <v>0.38336819295820634</v>
      </c>
      <c r="F38" s="142">
        <f>IPCA!F12</f>
        <v>0.4190214349033195</v>
      </c>
      <c r="G38" s="142">
        <f>IPCA!G12</f>
        <v>0.45086706395597181</v>
      </c>
      <c r="H38" s="142">
        <f>IPCA!H12</f>
        <v>0.47652139989506659</v>
      </c>
      <c r="I38" s="142">
        <f>IPCA!I12</f>
        <v>0.49148417185177173</v>
      </c>
      <c r="J38" s="142">
        <f>IPCA!J12</f>
        <v>0.51340436591636074</v>
      </c>
      <c r="K38" s="142">
        <f>IPCA!K12</f>
        <v>0.54369522350542598</v>
      </c>
      <c r="L38" s="142">
        <f>IPCA!L12</f>
        <v>0.56712848763850976</v>
      </c>
      <c r="M38" s="142">
        <f>IPCA!M12</f>
        <v>0.60064578125794565</v>
      </c>
      <c r="N38" s="142">
        <f>IPCA!N12</f>
        <v>0.63968775703971203</v>
      </c>
      <c r="O38" s="142">
        <f>IPCA!O12</f>
        <v>0.67704552205083124</v>
      </c>
      <c r="P38" s="142">
        <f>IPCA!P12</f>
        <v>0.7170589124040353</v>
      </c>
      <c r="Q38" s="142">
        <f>IPCA!Q12</f>
        <v>0.76302238868913397</v>
      </c>
      <c r="R38" s="142">
        <f>IPCA!R12</f>
        <v>0.8444368775622646</v>
      </c>
      <c r="S38" s="142">
        <f>IPCA!S12</f>
        <v>0.89755195716093106</v>
      </c>
      <c r="T38" s="142">
        <f>IPCA!T12</f>
        <v>0.92402973989717863</v>
      </c>
      <c r="U38" s="142">
        <f>IPCA!U12</f>
        <v>0.95868085514332291</v>
      </c>
      <c r="V38" s="142">
        <f>IPCA!V12</f>
        <v>1</v>
      </c>
    </row>
    <row r="39" spans="1:22" x14ac:dyDescent="0.25">
      <c r="A39" s="137"/>
      <c r="B39" s="51"/>
      <c r="C39" s="51"/>
      <c r="D39" s="51"/>
      <c r="E39" s="51"/>
      <c r="F39" s="51"/>
      <c r="G39" s="51"/>
      <c r="H39" s="51"/>
      <c r="I39" s="51"/>
      <c r="J39" s="51"/>
      <c r="K39" s="51"/>
      <c r="L39" s="51"/>
      <c r="M39" s="51"/>
      <c r="N39" s="51"/>
      <c r="O39" s="51"/>
      <c r="P39" s="51"/>
      <c r="Q39" s="51"/>
      <c r="R39" s="51"/>
      <c r="S39" s="51"/>
      <c r="T39" s="51"/>
      <c r="U39" s="51"/>
      <c r="V39" s="51"/>
    </row>
    <row r="40" spans="1:22" ht="15" customHeight="1" x14ac:dyDescent="0.25">
      <c r="A40" s="51"/>
      <c r="B40" s="51"/>
      <c r="C40" s="51"/>
      <c r="D40" s="51"/>
      <c r="E40" s="51"/>
      <c r="F40" s="51"/>
      <c r="G40" s="51"/>
      <c r="H40" s="51"/>
      <c r="I40" s="51"/>
      <c r="J40" s="51"/>
      <c r="K40" s="51"/>
      <c r="L40" s="51"/>
      <c r="M40" s="51"/>
      <c r="N40" s="51"/>
      <c r="O40" s="51"/>
      <c r="P40" s="51"/>
      <c r="Q40" s="51"/>
      <c r="R40" s="51"/>
      <c r="S40" s="51"/>
      <c r="T40" s="51"/>
      <c r="U40" s="51"/>
      <c r="V40" s="51"/>
    </row>
    <row r="41" spans="1:22" ht="15" customHeight="1" x14ac:dyDescent="0.25">
      <c r="A41" s="141" t="s">
        <v>141</v>
      </c>
      <c r="B41" s="375" t="str">
        <f>'Base de dados (Boxplot)'!P8</f>
        <v>Receita Operacional Direta de Esgoto</v>
      </c>
      <c r="C41" s="375"/>
      <c r="D41" s="375"/>
      <c r="E41" s="139" t="s">
        <v>136</v>
      </c>
      <c r="F41" s="329" t="str">
        <f>'Base de dados (Boxplot)'!P9</f>
        <v>FN003</v>
      </c>
      <c r="G41" s="138"/>
      <c r="H41" s="138"/>
      <c r="I41" s="138"/>
      <c r="J41" s="138"/>
      <c r="K41" s="138"/>
      <c r="L41" s="138"/>
      <c r="M41" s="138"/>
      <c r="N41" s="138"/>
      <c r="O41" s="138"/>
      <c r="P41" s="138"/>
      <c r="Q41" s="138"/>
      <c r="R41" s="138"/>
      <c r="S41" s="138"/>
      <c r="T41" s="138"/>
      <c r="U41" s="138"/>
      <c r="V41" s="138"/>
    </row>
    <row r="42" spans="1:22" ht="15" customHeight="1" x14ac:dyDescent="0.25">
      <c r="A42" s="140"/>
      <c r="B42" s="140"/>
      <c r="C42" s="51"/>
      <c r="D42" s="51"/>
      <c r="E42" s="51"/>
      <c r="F42" s="51"/>
      <c r="G42" s="51"/>
      <c r="H42" s="51"/>
      <c r="I42" s="51"/>
      <c r="J42" s="51"/>
      <c r="K42" s="51"/>
      <c r="L42" s="51"/>
      <c r="M42" s="51"/>
      <c r="N42" s="51"/>
      <c r="O42" s="51"/>
      <c r="P42" s="51"/>
      <c r="Q42" s="51"/>
      <c r="R42" s="51"/>
      <c r="S42" s="51"/>
      <c r="T42" s="51"/>
      <c r="U42" s="51"/>
      <c r="V42" s="51"/>
    </row>
    <row r="43" spans="1:22" ht="15" customHeight="1" x14ac:dyDescent="0.25">
      <c r="A43" s="105" t="s">
        <v>65</v>
      </c>
      <c r="B43" s="317">
        <f>SUMIFS('Base de dados (Boxplot)'!P:P,'Base de dados (Boxplot)'!E:E,$B$9,'Base de dados (Boxplot)'!H:H,A43)</f>
        <v>7867257</v>
      </c>
      <c r="C43" s="317">
        <f>SUMIFS('Base de dados (Boxplot)'!P:P,'Base de dados (Boxplot)'!E:E,$C$9,'Base de dados (Boxplot)'!H:H,A43)</f>
        <v>7616044</v>
      </c>
      <c r="D43" s="317">
        <f>SUMIFS('Base de dados (Boxplot)'!P:P,'Base de dados (Boxplot)'!E:E,$D$9,'Base de dados (Boxplot)'!H:H,A43)</f>
        <v>6100549</v>
      </c>
      <c r="E43" s="317">
        <f>SUMIFS('Base de dados (Boxplot)'!P:P,'Base de dados (Boxplot)'!E:E,$E$9,'Base de dados (Boxplot)'!H:H,A43)</f>
        <v>6383479.2400000002</v>
      </c>
      <c r="F43" s="317">
        <f>SUMIFS('Base de dados (Boxplot)'!P:P,'Base de dados (Boxplot)'!E:E,$F$9,'Base de dados (Boxplot)'!H:H,A43)</f>
        <v>6876684</v>
      </c>
      <c r="G43" s="317">
        <f>SUMIFS('Base de dados (Boxplot)'!P:P,'Base de dados (Boxplot)'!E:E,$G$9,'Base de dados (Boxplot)'!H:H,A43)</f>
        <v>7919279</v>
      </c>
      <c r="H43" s="317">
        <f>SUMIFS('Base de dados (Boxplot)'!P:P,'Base de dados (Boxplot)'!E:E,$H$9,'Base de dados (Boxplot)'!H:H,A43)</f>
        <v>9150323.75</v>
      </c>
      <c r="I43" s="317">
        <f>SUMIFS('Base de dados (Boxplot)'!P:P,'Base de dados (Boxplot)'!E:E,$I$9,'Base de dados (Boxplot)'!H:H,A43)</f>
        <v>10000846</v>
      </c>
      <c r="J43" s="317">
        <f>SUMIFS('Base de dados (Boxplot)'!P:P,'Base de dados (Boxplot)'!E:E,$J$9,'Base de dados (Boxplot)'!H:H,A43)</f>
        <v>12280649.279999999</v>
      </c>
      <c r="K43" s="317">
        <f>SUMIFS('Base de dados (Boxplot)'!P:P,'Base de dados (Boxplot)'!E:E,$K$9,'Base de dados (Boxplot)'!H:H,A43)</f>
        <v>14338983.800000001</v>
      </c>
      <c r="L43" s="317">
        <f>SUMIFS('Base de dados (Boxplot)'!P:P,'Base de dados (Boxplot)'!E:E,$L$9,'Base de dados (Boxplot)'!H:H,A43)</f>
        <v>16215001.08</v>
      </c>
      <c r="M43" s="317">
        <f>SUMIFS('Base de dados (Boxplot)'!P:P,'Base de dados (Boxplot)'!E:E,$M$9,'Base de dados (Boxplot)'!H:H,A43)</f>
        <v>18729002.399999999</v>
      </c>
      <c r="N43" s="317">
        <f>SUMIFS('Base de dados (Boxplot)'!P:P,'Base de dados (Boxplot)'!E:E,$N$9,'Base de dados (Boxplot)'!H:H,A43)</f>
        <v>21006015.899999999</v>
      </c>
      <c r="O43" s="317">
        <f>SUMIFS('Base de dados (Boxplot)'!P:P,'Base de dados (Boxplot)'!E:E,$O$9,'Base de dados (Boxplot)'!H:H,A43)</f>
        <v>23857798.690000001</v>
      </c>
      <c r="P43" s="317">
        <f>SUMIFS('Base de dados (Boxplot)'!P:P,'Base de dados (Boxplot)'!E:E,$P$9,'Base de dados (Boxplot)'!H:H,A43)</f>
        <v>25398768.68</v>
      </c>
      <c r="Q43" s="317">
        <f>SUMIFS('Base de dados (Boxplot)'!P:P,'Base de dados (Boxplot)'!E:E,$Q$9,'Base de dados (Boxplot)'!H:H,A43)</f>
        <v>29257404.899999999</v>
      </c>
      <c r="R43" s="317">
        <f>SUMIFS('Base de dados (Boxplot)'!P:P,'Base de dados (Boxplot)'!E:E,$R$9,'Base de dados (Boxplot)'!H:H,A43)</f>
        <v>30927748.129999999</v>
      </c>
      <c r="S43" s="317">
        <f>SUMIFS('Base de dados (Boxplot)'!P:P,'Base de dados (Boxplot)'!E:E,$S$9,'Base de dados (Boxplot)'!H:H,A43)</f>
        <v>36696646.759999998</v>
      </c>
      <c r="T43" s="317">
        <f>SUMIFS('Base de dados (Boxplot)'!P:P,'Base de dados (Boxplot)'!E:E,$T$9,'Base de dados (Boxplot)'!H:H,A43)</f>
        <v>40653995.270000003</v>
      </c>
      <c r="U43" s="317">
        <f>SUMIFS('Base de dados (Boxplot)'!P:P,'Base de dados (Boxplot)'!E:E,$U$9,'Base de dados (Boxplot)'!H:H,A43)</f>
        <v>12691750.689999999</v>
      </c>
      <c r="V43" s="317">
        <f>SUMIFS('Base de dados (Boxplot)'!P:P,'Base de dados (Boxplot)'!E:E,$V$9,'Base de dados (Boxplot)'!H:H,A43)</f>
        <v>16071144.6</v>
      </c>
    </row>
    <row r="44" spans="1:22" ht="15" customHeight="1" x14ac:dyDescent="0.25">
      <c r="A44" s="105" t="s">
        <v>61</v>
      </c>
      <c r="B44" s="317">
        <f>SUMIFS('Base de dados (Boxplot)'!P:P,'Base de dados (Boxplot)'!E:E,$B$9,'Base de dados (Boxplot)'!H:H,A44)</f>
        <v>18857134</v>
      </c>
      <c r="C44" s="317">
        <f>SUMIFS('Base de dados (Boxplot)'!P:P,'Base de dados (Boxplot)'!E:E,$C$9,'Base de dados (Boxplot)'!H:H,A44)</f>
        <v>19486257</v>
      </c>
      <c r="D44" s="317">
        <f>SUMIFS('Base de dados (Boxplot)'!P:P,'Base de dados (Boxplot)'!E:E,$D$9,'Base de dados (Boxplot)'!H:H,A44)</f>
        <v>21676842</v>
      </c>
      <c r="E44" s="317">
        <f>SUMIFS('Base de dados (Boxplot)'!P:P,'Base de dados (Boxplot)'!E:E,$E$9,'Base de dados (Boxplot)'!H:H,A44)</f>
        <v>23723221</v>
      </c>
      <c r="F44" s="317">
        <f>SUMIFS('Base de dados (Boxplot)'!P:P,'Base de dados (Boxplot)'!E:E,$F$9,'Base de dados (Boxplot)'!H:H,A44)</f>
        <v>24602770</v>
      </c>
      <c r="G44" s="317">
        <f>SUMIFS('Base de dados (Boxplot)'!P:P,'Base de dados (Boxplot)'!E:E,$G$9,'Base de dados (Boxplot)'!H:H,A44)</f>
        <v>39562081</v>
      </c>
      <c r="H44" s="317">
        <f>SUMIFS('Base de dados (Boxplot)'!P:P,'Base de dados (Boxplot)'!E:E,$H$9,'Base de dados (Boxplot)'!H:H,A44)</f>
        <v>34750949.07</v>
      </c>
      <c r="I44" s="317">
        <f>SUMIFS('Base de dados (Boxplot)'!P:P,'Base de dados (Boxplot)'!E:E,$I$9,'Base de dados (Boxplot)'!H:H,A44)</f>
        <v>37951473</v>
      </c>
      <c r="J44" s="317">
        <f>SUMIFS('Base de dados (Boxplot)'!P:P,'Base de dados (Boxplot)'!E:E,$J$9,'Base de dados (Boxplot)'!H:H,A44)</f>
        <v>38219046.380000003</v>
      </c>
      <c r="K44" s="317">
        <f>SUMIFS('Base de dados (Boxplot)'!P:P,'Base de dados (Boxplot)'!E:E,$K$9,'Base de dados (Boxplot)'!H:H,A44)</f>
        <v>36788228.130000003</v>
      </c>
      <c r="L44" s="317">
        <f>SUMIFS('Base de dados (Boxplot)'!P:P,'Base de dados (Boxplot)'!E:E,$L$9,'Base de dados (Boxplot)'!H:H,A44)</f>
        <v>49320152</v>
      </c>
      <c r="M44" s="317">
        <f>SUMIFS('Base de dados (Boxplot)'!P:P,'Base de dados (Boxplot)'!E:E,$M$9,'Base de dados (Boxplot)'!H:H,A44)</f>
        <v>52103413.509999998</v>
      </c>
      <c r="N44" s="317">
        <f>SUMIFS('Base de dados (Boxplot)'!P:P,'Base de dados (Boxplot)'!E:E,$N$9,'Base de dados (Boxplot)'!H:H,A44)</f>
        <v>55589985.670000002</v>
      </c>
      <c r="O44" s="317">
        <f>SUMIFS('Base de dados (Boxplot)'!P:P,'Base de dados (Boxplot)'!E:E,$O$9,'Base de dados (Boxplot)'!H:H,A44)</f>
        <v>73098041.329999998</v>
      </c>
      <c r="P44" s="317">
        <f>SUMIFS('Base de dados (Boxplot)'!P:P,'Base de dados (Boxplot)'!E:E,$P$9,'Base de dados (Boxplot)'!H:H,A44)</f>
        <v>11807830.98</v>
      </c>
      <c r="Q44" s="317">
        <f>SUMIFS('Base de dados (Boxplot)'!P:P,'Base de dados (Boxplot)'!E:E,$Q$9,'Base de dados (Boxplot)'!H:H,A44)</f>
        <v>104635862.38</v>
      </c>
      <c r="R44" s="317">
        <f>SUMIFS('Base de dados (Boxplot)'!P:P,'Base de dados (Boxplot)'!E:E,$R$9,'Base de dados (Boxplot)'!H:H,A44)</f>
        <v>106895398.11</v>
      </c>
      <c r="S44" s="317">
        <f>SUMIFS('Base de dados (Boxplot)'!P:P,'Base de dados (Boxplot)'!E:E,$S$9,'Base de dados (Boxplot)'!H:H,A44)</f>
        <v>135766912.63999999</v>
      </c>
      <c r="T44" s="317">
        <f>SUMIFS('Base de dados (Boxplot)'!P:P,'Base de dados (Boxplot)'!E:E,$T$9,'Base de dados (Boxplot)'!H:H,A44)</f>
        <v>149522845.19</v>
      </c>
      <c r="U44" s="317">
        <f>SUMIFS('Base de dados (Boxplot)'!P:P,'Base de dados (Boxplot)'!E:E,$U$9,'Base de dados (Boxplot)'!H:H,A44)</f>
        <v>146560513.56999999</v>
      </c>
      <c r="V44" s="317">
        <f>SUMIFS('Base de dados (Boxplot)'!P:P,'Base de dados (Boxplot)'!E:E,$V$9,'Base de dados (Boxplot)'!H:H,A44)</f>
        <v>173668224.65000001</v>
      </c>
    </row>
    <row r="45" spans="1:22" ht="15" customHeight="1" x14ac:dyDescent="0.25">
      <c r="A45" s="105" t="s">
        <v>59</v>
      </c>
      <c r="B45" s="317">
        <f>SUMIFS('Base de dados (Boxplot)'!P:P,'Base de dados (Boxplot)'!E:E,$B$9,'Base de dados (Boxplot)'!H:H,A45)</f>
        <v>3029988.5</v>
      </c>
      <c r="C45" s="317">
        <f>SUMIFS('Base de dados (Boxplot)'!P:P,'Base de dados (Boxplot)'!E:E,$C$9,'Base de dados (Boxplot)'!H:H,A45)</f>
        <v>2811313.33</v>
      </c>
      <c r="D45" s="317">
        <f>SUMIFS('Base de dados (Boxplot)'!P:P,'Base de dados (Boxplot)'!E:E,$D$9,'Base de dados (Boxplot)'!H:H,A45)</f>
        <v>2938028.88</v>
      </c>
      <c r="E45" s="317">
        <f>SUMIFS('Base de dados (Boxplot)'!P:P,'Base de dados (Boxplot)'!E:E,$E$9,'Base de dados (Boxplot)'!H:H,A45)</f>
        <v>3526287.59</v>
      </c>
      <c r="F45" s="317">
        <f>SUMIFS('Base de dados (Boxplot)'!P:P,'Base de dados (Boxplot)'!E:E,$F$9,'Base de dados (Boxplot)'!H:H,A45)</f>
        <v>3465160.39</v>
      </c>
      <c r="G45" s="317">
        <f>SUMIFS('Base de dados (Boxplot)'!P:P,'Base de dados (Boxplot)'!E:E,$G$9,'Base de dados (Boxplot)'!H:H,A45)</f>
        <v>4222532.83</v>
      </c>
      <c r="H45" s="317">
        <f>SUMIFS('Base de dados (Boxplot)'!P:P,'Base de dados (Boxplot)'!E:E,$H$9,'Base de dados (Boxplot)'!H:H,A45)</f>
        <v>5577240.04</v>
      </c>
      <c r="I45" s="317">
        <f>SUMIFS('Base de dados (Boxplot)'!P:P,'Base de dados (Boxplot)'!E:E,$I$9,'Base de dados (Boxplot)'!H:H,A45)</f>
        <v>5580909.4199999999</v>
      </c>
      <c r="J45" s="317">
        <f>SUMIFS('Base de dados (Boxplot)'!P:P,'Base de dados (Boxplot)'!E:E,$J$9,'Base de dados (Boxplot)'!H:H,A45)</f>
        <v>6543865.2199999997</v>
      </c>
      <c r="K45" s="317">
        <f>SUMIFS('Base de dados (Boxplot)'!P:P,'Base de dados (Boxplot)'!E:E,$K$9,'Base de dados (Boxplot)'!H:H,A45)</f>
        <v>6396163</v>
      </c>
      <c r="L45" s="317">
        <f>SUMIFS('Base de dados (Boxplot)'!P:P,'Base de dados (Boxplot)'!E:E,$L$9,'Base de dados (Boxplot)'!H:H,A45)</f>
        <v>7827392.1299999999</v>
      </c>
      <c r="M45" s="317">
        <f>SUMIFS('Base de dados (Boxplot)'!P:P,'Base de dados (Boxplot)'!E:E,$M$9,'Base de dados (Boxplot)'!H:H,A45)</f>
        <v>7547239</v>
      </c>
      <c r="N45" s="317">
        <f>SUMIFS('Base de dados (Boxplot)'!P:P,'Base de dados (Boxplot)'!E:E,$N$9,'Base de dados (Boxplot)'!H:H,A45)</f>
        <v>7410934.5999999996</v>
      </c>
      <c r="O45" s="317">
        <f>SUMIFS('Base de dados (Boxplot)'!P:P,'Base de dados (Boxplot)'!E:E,$O$9,'Base de dados (Boxplot)'!H:H,A45)</f>
        <v>8460276.5899999999</v>
      </c>
      <c r="P45" s="317">
        <f>SUMIFS('Base de dados (Boxplot)'!P:P,'Base de dados (Boxplot)'!E:E,$P$9,'Base de dados (Boxplot)'!H:H,A45)</f>
        <v>7554221.4000000004</v>
      </c>
      <c r="Q45" s="317">
        <f>SUMIFS('Base de dados (Boxplot)'!P:P,'Base de dados (Boxplot)'!E:E,$Q$9,'Base de dados (Boxplot)'!H:H,A45)</f>
        <v>11601663.380000001</v>
      </c>
      <c r="R45" s="317">
        <f>SUMIFS('Base de dados (Boxplot)'!P:P,'Base de dados (Boxplot)'!E:E,$R$9,'Base de dados (Boxplot)'!H:H,A45)</f>
        <v>15072111.619999999</v>
      </c>
      <c r="S45" s="317">
        <f>SUMIFS('Base de dados (Boxplot)'!P:P,'Base de dados (Boxplot)'!E:E,$S$9,'Base de dados (Boxplot)'!H:H,A45)</f>
        <v>18281074.440000001</v>
      </c>
      <c r="T45" s="317">
        <f>SUMIFS('Base de dados (Boxplot)'!P:P,'Base de dados (Boxplot)'!E:E,$T$9,'Base de dados (Boxplot)'!H:H,A45)</f>
        <v>20968781.199999999</v>
      </c>
      <c r="U45" s="317">
        <f>SUMIFS('Base de dados (Boxplot)'!P:P,'Base de dados (Boxplot)'!E:E,$U$9,'Base de dados (Boxplot)'!H:H,A45)</f>
        <v>0</v>
      </c>
      <c r="V45" s="317">
        <f>SUMIFS('Base de dados (Boxplot)'!P:P,'Base de dados (Boxplot)'!E:E,$V$9,'Base de dados (Boxplot)'!H:H,A45)</f>
        <v>0</v>
      </c>
    </row>
    <row r="46" spans="1:22" ht="15" customHeight="1" x14ac:dyDescent="0.25">
      <c r="A46" s="105" t="s">
        <v>67</v>
      </c>
      <c r="B46" s="317">
        <f>SUMIFS('Base de dados (Boxplot)'!P:P,'Base de dados (Boxplot)'!E:E,$B$9,'Base de dados (Boxplot)'!H:H,A46)</f>
        <v>728808</v>
      </c>
      <c r="C46" s="317">
        <f>SUMIFS('Base de dados (Boxplot)'!P:P,'Base de dados (Boxplot)'!E:E,$C$9,'Base de dados (Boxplot)'!H:H,A46)</f>
        <v>224732.48</v>
      </c>
      <c r="D46" s="317">
        <f>SUMIFS('Base de dados (Boxplot)'!P:P,'Base de dados (Boxplot)'!E:E,$D$9,'Base de dados (Boxplot)'!H:H,A46)</f>
        <v>705059.27</v>
      </c>
      <c r="E46" s="317">
        <f>SUMIFS('Base de dados (Boxplot)'!P:P,'Base de dados (Boxplot)'!E:E,$E$9,'Base de dados (Boxplot)'!H:H,A46)</f>
        <v>735899.21</v>
      </c>
      <c r="F46" s="317">
        <f>SUMIFS('Base de dados (Boxplot)'!P:P,'Base de dados (Boxplot)'!E:E,$F$9,'Base de dados (Boxplot)'!H:H,A46)</f>
        <v>970580.31</v>
      </c>
      <c r="G46" s="317">
        <f>SUMIFS('Base de dados (Boxplot)'!P:P,'Base de dados (Boxplot)'!E:E,$G$9,'Base de dados (Boxplot)'!H:H,A46)</f>
        <v>1161400</v>
      </c>
      <c r="H46" s="317">
        <f>SUMIFS('Base de dados (Boxplot)'!P:P,'Base de dados (Boxplot)'!E:E,$H$9,'Base de dados (Boxplot)'!H:H,A46)</f>
        <v>1175926.67</v>
      </c>
      <c r="I46" s="317">
        <f>SUMIFS('Base de dados (Boxplot)'!P:P,'Base de dados (Boxplot)'!E:E,$I$9,'Base de dados (Boxplot)'!H:H,A46)</f>
        <v>1231942.98</v>
      </c>
      <c r="J46" s="317">
        <f>SUMIFS('Base de dados (Boxplot)'!P:P,'Base de dados (Boxplot)'!E:E,$J$9,'Base de dados (Boxplot)'!H:H,A46)</f>
        <v>1570086.54</v>
      </c>
      <c r="K46" s="317">
        <f>SUMIFS('Base de dados (Boxplot)'!P:P,'Base de dados (Boxplot)'!E:E,$K$9,'Base de dados (Boxplot)'!H:H,A46)</f>
        <v>1668823.99</v>
      </c>
      <c r="L46" s="317">
        <f>SUMIFS('Base de dados (Boxplot)'!P:P,'Base de dados (Boxplot)'!E:E,$L$9,'Base de dados (Boxplot)'!H:H,A46)</f>
        <v>1814633.14</v>
      </c>
      <c r="M46" s="317">
        <f>SUMIFS('Base de dados (Boxplot)'!P:P,'Base de dados (Boxplot)'!E:E,$M$9,'Base de dados (Boxplot)'!H:H,A46)</f>
        <v>1978216.01</v>
      </c>
      <c r="N46" s="317">
        <f>SUMIFS('Base de dados (Boxplot)'!P:P,'Base de dados (Boxplot)'!E:E,$N$9,'Base de dados (Boxplot)'!H:H,A46)</f>
        <v>2209279.0699999998</v>
      </c>
      <c r="O46" s="317">
        <f>SUMIFS('Base de dados (Boxplot)'!P:P,'Base de dados (Boxplot)'!E:E,$O$9,'Base de dados (Boxplot)'!H:H,A46)</f>
        <v>2271326.46</v>
      </c>
      <c r="P46" s="317">
        <f>SUMIFS('Base de dados (Boxplot)'!P:P,'Base de dados (Boxplot)'!E:E,$P$9,'Base de dados (Boxplot)'!H:H,A46)</f>
        <v>2615775.41</v>
      </c>
      <c r="Q46" s="317">
        <f>SUMIFS('Base de dados (Boxplot)'!P:P,'Base de dados (Boxplot)'!E:E,$Q$9,'Base de dados (Boxplot)'!H:H,A46)</f>
        <v>3009169.93</v>
      </c>
      <c r="R46" s="317">
        <f>SUMIFS('Base de dados (Boxplot)'!P:P,'Base de dados (Boxplot)'!E:E,$R$9,'Base de dados (Boxplot)'!H:H,A46)</f>
        <v>2603301.36</v>
      </c>
      <c r="S46" s="317">
        <f>SUMIFS('Base de dados (Boxplot)'!P:P,'Base de dados (Boxplot)'!E:E,$S$9,'Base de dados (Boxplot)'!H:H,A46)</f>
        <v>4132463.9</v>
      </c>
      <c r="T46" s="317">
        <f>SUMIFS('Base de dados (Boxplot)'!P:P,'Base de dados (Boxplot)'!E:E,$T$9,'Base de dados (Boxplot)'!H:H,A46)</f>
        <v>3258503.28</v>
      </c>
      <c r="U46" s="317">
        <f>SUMIFS('Base de dados (Boxplot)'!P:P,'Base de dados (Boxplot)'!E:E,$U$9,'Base de dados (Boxplot)'!H:H,A46)</f>
        <v>3251728.48</v>
      </c>
      <c r="V46" s="317">
        <f>SUMIFS('Base de dados (Boxplot)'!P:P,'Base de dados (Boxplot)'!E:E,$V$9,'Base de dados (Boxplot)'!H:H,A46)</f>
        <v>3025835.82</v>
      </c>
    </row>
    <row r="47" spans="1:22" ht="15" customHeight="1" x14ac:dyDescent="0.25">
      <c r="A47" s="105" t="s">
        <v>66</v>
      </c>
      <c r="B47" s="317">
        <f>SUMIFS('Base de dados (Boxplot)'!P:P,'Base de dados (Boxplot)'!E:E,$B$9,'Base de dados (Boxplot)'!H:H,A47)</f>
        <v>7587502</v>
      </c>
      <c r="C47" s="317">
        <f>SUMIFS('Base de dados (Boxplot)'!P:P,'Base de dados (Boxplot)'!E:E,$C$9,'Base de dados (Boxplot)'!H:H,A47)</f>
        <v>10447597</v>
      </c>
      <c r="D47" s="317">
        <f>SUMIFS('Base de dados (Boxplot)'!P:P,'Base de dados (Boxplot)'!E:E,$D$9,'Base de dados (Boxplot)'!H:H,A47)</f>
        <v>12362543</v>
      </c>
      <c r="E47" s="317">
        <f>SUMIFS('Base de dados (Boxplot)'!P:P,'Base de dados (Boxplot)'!E:E,$E$9,'Base de dados (Boxplot)'!H:H,A47)</f>
        <v>14675963.550000001</v>
      </c>
      <c r="F47" s="317">
        <f>SUMIFS('Base de dados (Boxplot)'!P:P,'Base de dados (Boxplot)'!E:E,$F$9,'Base de dados (Boxplot)'!H:H,A47)</f>
        <v>18621055.66</v>
      </c>
      <c r="G47" s="317">
        <f>SUMIFS('Base de dados (Boxplot)'!P:P,'Base de dados (Boxplot)'!E:E,$G$9,'Base de dados (Boxplot)'!H:H,A47)</f>
        <v>21526301.27</v>
      </c>
      <c r="H47" s="317">
        <f>SUMIFS('Base de dados (Boxplot)'!P:P,'Base de dados (Boxplot)'!E:E,$H$9,'Base de dados (Boxplot)'!H:H,A47)</f>
        <v>26912482.199999999</v>
      </c>
      <c r="I47" s="317">
        <f>SUMIFS('Base de dados (Boxplot)'!P:P,'Base de dados (Boxplot)'!E:E,$I$9,'Base de dados (Boxplot)'!H:H,A47)</f>
        <v>30920298.449999999</v>
      </c>
      <c r="J47" s="317">
        <f>SUMIFS('Base de dados (Boxplot)'!P:P,'Base de dados (Boxplot)'!E:E,$J$9,'Base de dados (Boxplot)'!H:H,A47)</f>
        <v>34095635.350000001</v>
      </c>
      <c r="K47" s="317">
        <f>SUMIFS('Base de dados (Boxplot)'!P:P,'Base de dados (Boxplot)'!E:E,$K$9,'Base de dados (Boxplot)'!H:H,A47)</f>
        <v>37487942.909999996</v>
      </c>
      <c r="L47" s="317">
        <f>SUMIFS('Base de dados (Boxplot)'!P:P,'Base de dados (Boxplot)'!E:E,$L$9,'Base de dados (Boxplot)'!H:H,A47)</f>
        <v>45737329.609999999</v>
      </c>
      <c r="M47" s="317">
        <f>SUMIFS('Base de dados (Boxplot)'!P:P,'Base de dados (Boxplot)'!E:E,$M$9,'Base de dados (Boxplot)'!H:H,A47)</f>
        <v>50500417.560000002</v>
      </c>
      <c r="N47" s="317">
        <f>SUMIFS('Base de dados (Boxplot)'!P:P,'Base de dados (Boxplot)'!E:E,$N$9,'Base de dados (Boxplot)'!H:H,A47)</f>
        <v>55508305.579999998</v>
      </c>
      <c r="O47" s="317">
        <f>SUMIFS('Base de dados (Boxplot)'!P:P,'Base de dados (Boxplot)'!E:E,$O$9,'Base de dados (Boxplot)'!H:H,A47)</f>
        <v>63780099.57</v>
      </c>
      <c r="P47" s="317">
        <f>SUMIFS('Base de dados (Boxplot)'!P:P,'Base de dados (Boxplot)'!E:E,$P$9,'Base de dados (Boxplot)'!H:H,A47)</f>
        <v>65030620.490000002</v>
      </c>
      <c r="Q47" s="317">
        <f>SUMIFS('Base de dados (Boxplot)'!P:P,'Base de dados (Boxplot)'!E:E,$Q$9,'Base de dados (Boxplot)'!H:H,A47)</f>
        <v>77160265.530000001</v>
      </c>
      <c r="R47" s="317">
        <f>SUMIFS('Base de dados (Boxplot)'!P:P,'Base de dados (Boxplot)'!E:E,$R$9,'Base de dados (Boxplot)'!H:H,A47)</f>
        <v>85995072.819999993</v>
      </c>
      <c r="S47" s="317">
        <f>SUMIFS('Base de dados (Boxplot)'!P:P,'Base de dados (Boxplot)'!E:E,$S$9,'Base de dados (Boxplot)'!H:H,A47)</f>
        <v>95782567.730000004</v>
      </c>
      <c r="T47" s="317">
        <f>SUMIFS('Base de dados (Boxplot)'!P:P,'Base de dados (Boxplot)'!E:E,$T$9,'Base de dados (Boxplot)'!H:H,A47)</f>
        <v>104423441.56999999</v>
      </c>
      <c r="U47" s="317">
        <f>SUMIFS('Base de dados (Boxplot)'!P:P,'Base de dados (Boxplot)'!E:E,$U$9,'Base de dados (Boxplot)'!H:H,A47)</f>
        <v>117910581.01000001</v>
      </c>
      <c r="V47" s="317">
        <f>SUMIFS('Base de dados (Boxplot)'!P:P,'Base de dados (Boxplot)'!E:E,$V$9,'Base de dados (Boxplot)'!H:H,A47)</f>
        <v>128975861.91</v>
      </c>
    </row>
    <row r="48" spans="1:22" ht="15" customHeight="1" x14ac:dyDescent="0.25">
      <c r="A48" s="105" t="s">
        <v>63</v>
      </c>
      <c r="B48" s="317">
        <f>SUMIFS('Base de dados (Boxplot)'!P:P,'Base de dados (Boxplot)'!E:E,$B$9,'Base de dados (Boxplot)'!H:H,A48)</f>
        <v>2051102.24</v>
      </c>
      <c r="C48" s="317">
        <f>SUMIFS('Base de dados (Boxplot)'!P:P,'Base de dados (Boxplot)'!E:E,$C$9,'Base de dados (Boxplot)'!H:H,A48)</f>
        <v>2310898.66</v>
      </c>
      <c r="D48" s="317">
        <f>SUMIFS('Base de dados (Boxplot)'!P:P,'Base de dados (Boxplot)'!E:E,$D$9,'Base de dados (Boxplot)'!H:H,A48)</f>
        <v>2527036.89</v>
      </c>
      <c r="E48" s="317">
        <f>SUMIFS('Base de dados (Boxplot)'!P:P,'Base de dados (Boxplot)'!E:E,$E$9,'Base de dados (Boxplot)'!H:H,A48)</f>
        <v>2935232.19</v>
      </c>
      <c r="F48" s="317">
        <f>SUMIFS('Base de dados (Boxplot)'!P:P,'Base de dados (Boxplot)'!E:E,$F$9,'Base de dados (Boxplot)'!H:H,A48)</f>
        <v>3254506.99</v>
      </c>
      <c r="G48" s="317">
        <f>SUMIFS('Base de dados (Boxplot)'!P:P,'Base de dados (Boxplot)'!E:E,$G$9,'Base de dados (Boxplot)'!H:H,A48)</f>
        <v>3431971.82</v>
      </c>
      <c r="H48" s="317">
        <f>SUMIFS('Base de dados (Boxplot)'!P:P,'Base de dados (Boxplot)'!E:E,$H$9,'Base de dados (Boxplot)'!H:H,A48)</f>
        <v>3588533.46</v>
      </c>
      <c r="I48" s="317">
        <f>SUMIFS('Base de dados (Boxplot)'!P:P,'Base de dados (Boxplot)'!E:E,$I$9,'Base de dados (Boxplot)'!H:H,A48)</f>
        <v>3729501.11</v>
      </c>
      <c r="J48" s="317">
        <f>SUMIFS('Base de dados (Boxplot)'!P:P,'Base de dados (Boxplot)'!E:E,$J$9,'Base de dados (Boxplot)'!H:H,A48)</f>
        <v>4290845.72</v>
      </c>
      <c r="K48" s="317">
        <f>SUMIFS('Base de dados (Boxplot)'!P:P,'Base de dados (Boxplot)'!E:E,$K$9,'Base de dados (Boxplot)'!H:H,A48)</f>
        <v>4223599.8899999997</v>
      </c>
      <c r="L48" s="317">
        <f>SUMIFS('Base de dados (Boxplot)'!P:P,'Base de dados (Boxplot)'!E:E,$L$9,'Base de dados (Boxplot)'!H:H,A48)</f>
        <v>5182257.13</v>
      </c>
      <c r="M48" s="317">
        <f>SUMIFS('Base de dados (Boxplot)'!P:P,'Base de dados (Boxplot)'!E:E,$M$9,'Base de dados (Boxplot)'!H:H,A48)</f>
        <v>5182750.41</v>
      </c>
      <c r="N48" s="317">
        <f>SUMIFS('Base de dados (Boxplot)'!P:P,'Base de dados (Boxplot)'!E:E,$N$9,'Base de dados (Boxplot)'!H:H,A48)</f>
        <v>5899537.4699999997</v>
      </c>
      <c r="O48" s="317">
        <f>SUMIFS('Base de dados (Boxplot)'!P:P,'Base de dados (Boxplot)'!E:E,$O$9,'Base de dados (Boxplot)'!H:H,A48)</f>
        <v>6598152.0300000003</v>
      </c>
      <c r="P48" s="317">
        <f>SUMIFS('Base de dados (Boxplot)'!P:P,'Base de dados (Boxplot)'!E:E,$P$9,'Base de dados (Boxplot)'!H:H,A48)</f>
        <v>7683292.3899999997</v>
      </c>
      <c r="Q48" s="317">
        <f>SUMIFS('Base de dados (Boxplot)'!P:P,'Base de dados (Boxplot)'!E:E,$Q$9,'Base de dados (Boxplot)'!H:H,A48)</f>
        <v>6818796.3200000003</v>
      </c>
      <c r="R48" s="317">
        <f>SUMIFS('Base de dados (Boxplot)'!P:P,'Base de dados (Boxplot)'!E:E,$R$9,'Base de dados (Boxplot)'!H:H,A48)</f>
        <v>7239433.4000000004</v>
      </c>
      <c r="S48" s="317">
        <f>SUMIFS('Base de dados (Boxplot)'!P:P,'Base de dados (Boxplot)'!E:E,$S$9,'Base de dados (Boxplot)'!H:H,A48)</f>
        <v>8372788.0800000001</v>
      </c>
      <c r="T48" s="317">
        <f>SUMIFS('Base de dados (Boxplot)'!P:P,'Base de dados (Boxplot)'!E:E,$T$9,'Base de dados (Boxplot)'!H:H,A48)</f>
        <v>9821396.5</v>
      </c>
      <c r="U48" s="317">
        <f>SUMIFS('Base de dados (Boxplot)'!P:P,'Base de dados (Boxplot)'!E:E,$U$9,'Base de dados (Boxplot)'!H:H,A48)</f>
        <v>10947120.34</v>
      </c>
      <c r="V48" s="317">
        <f>SUMIFS('Base de dados (Boxplot)'!P:P,'Base de dados (Boxplot)'!E:E,$V$9,'Base de dados (Boxplot)'!H:H,A48)</f>
        <v>0</v>
      </c>
    </row>
    <row r="49" spans="1:22" ht="15" customHeight="1" x14ac:dyDescent="0.25">
      <c r="A49" s="105" t="s">
        <v>40</v>
      </c>
      <c r="B49" s="317">
        <f>SUMIFS('Base de dados (Boxplot)'!P:P,'Base de dados (Boxplot)'!E:E,$B$9,'Base de dados (Boxplot)'!H:H,A49)</f>
        <v>112671546</v>
      </c>
      <c r="C49" s="317">
        <f>SUMIFS('Base de dados (Boxplot)'!P:P,'Base de dados (Boxplot)'!E:E,$C$9,'Base de dados (Boxplot)'!H:H,A49)</f>
        <v>124639157</v>
      </c>
      <c r="D49" s="317">
        <f>SUMIFS('Base de dados (Boxplot)'!P:P,'Base de dados (Boxplot)'!E:E,$D$9,'Base de dados (Boxplot)'!H:H,A49)</f>
        <v>129618477</v>
      </c>
      <c r="E49" s="317">
        <f>SUMIFS('Base de dados (Boxplot)'!P:P,'Base de dados (Boxplot)'!E:E,$E$9,'Base de dados (Boxplot)'!H:H,A49)</f>
        <v>153666151</v>
      </c>
      <c r="F49" s="317">
        <f>SUMIFS('Base de dados (Boxplot)'!P:P,'Base de dados (Boxplot)'!E:E,$F$9,'Base de dados (Boxplot)'!H:H,A49)</f>
        <v>177455931</v>
      </c>
      <c r="G49" s="317">
        <f>SUMIFS('Base de dados (Boxplot)'!P:P,'Base de dados (Boxplot)'!E:E,$G$9,'Base de dados (Boxplot)'!H:H,A49)</f>
        <v>207669623</v>
      </c>
      <c r="H49" s="317">
        <f>SUMIFS('Base de dados (Boxplot)'!P:P,'Base de dados (Boxplot)'!E:E,$H$9,'Base de dados (Boxplot)'!H:H,A49)</f>
        <v>259723052</v>
      </c>
      <c r="I49" s="317">
        <f>SUMIFS('Base de dados (Boxplot)'!P:P,'Base de dados (Boxplot)'!E:E,$I$9,'Base de dados (Boxplot)'!H:H,A49)</f>
        <v>297503328</v>
      </c>
      <c r="J49" s="317">
        <f>SUMIFS('Base de dados (Boxplot)'!P:P,'Base de dados (Boxplot)'!E:E,$J$9,'Base de dados (Boxplot)'!H:H,A49)</f>
        <v>323119103.75999999</v>
      </c>
      <c r="K49" s="317">
        <f>SUMIFS('Base de dados (Boxplot)'!P:P,'Base de dados (Boxplot)'!E:E,$K$9,'Base de dados (Boxplot)'!H:H,A49)</f>
        <v>340839343</v>
      </c>
      <c r="L49" s="317">
        <f>SUMIFS('Base de dados (Boxplot)'!P:P,'Base de dados (Boxplot)'!E:E,$L$9,'Base de dados (Boxplot)'!H:H,A49)</f>
        <v>356375122</v>
      </c>
      <c r="M49" s="317">
        <f>SUMIFS('Base de dados (Boxplot)'!P:P,'Base de dados (Boxplot)'!E:E,$M$9,'Base de dados (Boxplot)'!H:H,A49)</f>
        <v>396666809.04000002</v>
      </c>
      <c r="N49" s="317">
        <f>SUMIFS('Base de dados (Boxplot)'!P:P,'Base de dados (Boxplot)'!E:E,$N$9,'Base de dados (Boxplot)'!H:H,A49)</f>
        <v>439429414.00999999</v>
      </c>
      <c r="O49" s="317">
        <f>SUMIFS('Base de dados (Boxplot)'!P:P,'Base de dados (Boxplot)'!E:E,$O$9,'Base de dados (Boxplot)'!H:H,A49)</f>
        <v>520160524</v>
      </c>
      <c r="P49" s="317">
        <f>SUMIFS('Base de dados (Boxplot)'!P:P,'Base de dados (Boxplot)'!E:E,$P$9,'Base de dados (Boxplot)'!H:H,A49)</f>
        <v>575298058</v>
      </c>
      <c r="Q49" s="317">
        <f>SUMIFS('Base de dados (Boxplot)'!P:P,'Base de dados (Boxplot)'!E:E,$Q$9,'Base de dados (Boxplot)'!H:H,A49)</f>
        <v>604191487.22000003</v>
      </c>
      <c r="R49" s="317">
        <f>SUMIFS('Base de dados (Boxplot)'!P:P,'Base de dados (Boxplot)'!E:E,$R$9,'Base de dados (Boxplot)'!H:H,A49)</f>
        <v>668576401</v>
      </c>
      <c r="S49" s="317">
        <f>SUMIFS('Base de dados (Boxplot)'!P:P,'Base de dados (Boxplot)'!E:E,$S$9,'Base de dados (Boxplot)'!H:H,A49)</f>
        <v>741580412.84000003</v>
      </c>
      <c r="T49" s="317">
        <f>SUMIFS('Base de dados (Boxplot)'!P:P,'Base de dados (Boxplot)'!E:E,$T$9,'Base de dados (Boxplot)'!H:H,A49)</f>
        <v>691516877.01999998</v>
      </c>
      <c r="U49" s="317">
        <f>SUMIFS('Base de dados (Boxplot)'!P:P,'Base de dados (Boxplot)'!E:E,$U$9,'Base de dados (Boxplot)'!H:H,A49)</f>
        <v>720186279.38999999</v>
      </c>
      <c r="V49" s="317">
        <f>SUMIFS('Base de dados (Boxplot)'!P:P,'Base de dados (Boxplot)'!E:E,$V$9,'Base de dados (Boxplot)'!H:H,A49)</f>
        <v>800649729.15999997</v>
      </c>
    </row>
    <row r="50" spans="1:22" ht="15" customHeight="1" x14ac:dyDescent="0.25">
      <c r="A50" s="105" t="s">
        <v>62</v>
      </c>
      <c r="B50" s="317">
        <f>SUMIFS('Base de dados (Boxplot)'!P:P,'Base de dados (Boxplot)'!E:E,$B$9,'Base de dados (Boxplot)'!H:H,A50)</f>
        <v>43125943</v>
      </c>
      <c r="C50" s="317">
        <f>SUMIFS('Base de dados (Boxplot)'!P:P,'Base de dados (Boxplot)'!E:E,$C$9,'Base de dados (Boxplot)'!H:H,A50)</f>
        <v>46972804</v>
      </c>
      <c r="D50" s="317">
        <f>SUMIFS('Base de dados (Boxplot)'!P:P,'Base de dados (Boxplot)'!E:E,$D$9,'Base de dados (Boxplot)'!H:H,A50)</f>
        <v>61279160</v>
      </c>
      <c r="E50" s="317">
        <f>SUMIFS('Base de dados (Boxplot)'!P:P,'Base de dados (Boxplot)'!E:E,$E$9,'Base de dados (Boxplot)'!H:H,A50)</f>
        <v>69600714</v>
      </c>
      <c r="F50" s="317">
        <f>SUMIFS('Base de dados (Boxplot)'!P:P,'Base de dados (Boxplot)'!E:E,$F$9,'Base de dados (Boxplot)'!H:H,A50)</f>
        <v>81918502</v>
      </c>
      <c r="G50" s="317">
        <f>SUMIFS('Base de dados (Boxplot)'!P:P,'Base de dados (Boxplot)'!E:E,$G$9,'Base de dados (Boxplot)'!H:H,A50)</f>
        <v>95867494</v>
      </c>
      <c r="H50" s="317">
        <f>SUMIFS('Base de dados (Boxplot)'!P:P,'Base de dados (Boxplot)'!E:E,$H$9,'Base de dados (Boxplot)'!H:H,A50)</f>
        <v>90521066</v>
      </c>
      <c r="I50" s="317">
        <f>SUMIFS('Base de dados (Boxplot)'!P:P,'Base de dados (Boxplot)'!E:E,$I$9,'Base de dados (Boxplot)'!H:H,A50)</f>
        <v>112454049</v>
      </c>
      <c r="J50" s="317">
        <f>SUMIFS('Base de dados (Boxplot)'!P:P,'Base de dados (Boxplot)'!E:E,$J$9,'Base de dados (Boxplot)'!H:H,A50)</f>
        <v>123588171</v>
      </c>
      <c r="K50" s="317">
        <f>SUMIFS('Base de dados (Boxplot)'!P:P,'Base de dados (Boxplot)'!E:E,$K$9,'Base de dados (Boxplot)'!H:H,A50)</f>
        <v>143469148</v>
      </c>
      <c r="L50" s="317">
        <f>SUMIFS('Base de dados (Boxplot)'!P:P,'Base de dados (Boxplot)'!E:E,$L$9,'Base de dados (Boxplot)'!H:H,A50)</f>
        <v>151042570</v>
      </c>
      <c r="M50" s="317">
        <f>SUMIFS('Base de dados (Boxplot)'!P:P,'Base de dados (Boxplot)'!E:E,$M$9,'Base de dados (Boxplot)'!H:H,A50)</f>
        <v>178521592</v>
      </c>
      <c r="N50" s="317">
        <f>SUMIFS('Base de dados (Boxplot)'!P:P,'Base de dados (Boxplot)'!E:E,$N$9,'Base de dados (Boxplot)'!H:H,A50)</f>
        <v>152449876</v>
      </c>
      <c r="O50" s="317">
        <f>SUMIFS('Base de dados (Boxplot)'!P:P,'Base de dados (Boxplot)'!E:E,$O$9,'Base de dados (Boxplot)'!H:H,A50)</f>
        <v>188807513</v>
      </c>
      <c r="P50" s="317">
        <f>SUMIFS('Base de dados (Boxplot)'!P:P,'Base de dados (Boxplot)'!E:E,$P$9,'Base de dados (Boxplot)'!H:H,A50)</f>
        <v>211746684</v>
      </c>
      <c r="Q50" s="317">
        <f>SUMIFS('Base de dados (Boxplot)'!P:P,'Base de dados (Boxplot)'!E:E,$Q$9,'Base de dados (Boxplot)'!H:H,A50)</f>
        <v>236843610.87</v>
      </c>
      <c r="R50" s="317">
        <f>SUMIFS('Base de dados (Boxplot)'!P:P,'Base de dados (Boxplot)'!E:E,$R$9,'Base de dados (Boxplot)'!H:H,A50)</f>
        <v>244621348.84999999</v>
      </c>
      <c r="S50" s="317">
        <f>SUMIFS('Base de dados (Boxplot)'!P:P,'Base de dados (Boxplot)'!E:E,$S$9,'Base de dados (Boxplot)'!H:H,A50)</f>
        <v>294401756.81</v>
      </c>
      <c r="T50" s="317">
        <f>SUMIFS('Base de dados (Boxplot)'!P:P,'Base de dados (Boxplot)'!E:E,$T$9,'Base de dados (Boxplot)'!H:H,A50)</f>
        <v>331590748.12</v>
      </c>
      <c r="U50" s="317">
        <f>SUMIFS('Base de dados (Boxplot)'!P:P,'Base de dados (Boxplot)'!E:E,$U$9,'Base de dados (Boxplot)'!H:H,A50)</f>
        <v>403147755.07999998</v>
      </c>
      <c r="V50" s="317">
        <f>SUMIFS('Base de dados (Boxplot)'!P:P,'Base de dados (Boxplot)'!E:E,$V$9,'Base de dados (Boxplot)'!H:H,A50)</f>
        <v>0</v>
      </c>
    </row>
    <row r="51" spans="1:22" ht="15" customHeight="1" x14ac:dyDescent="0.25">
      <c r="A51" s="105" t="s">
        <v>45</v>
      </c>
      <c r="B51" s="317">
        <f>SUMIFS('Base de dados (Boxplot)'!P:P,'Base de dados (Boxplot)'!E:E,$B$9,'Base de dados (Boxplot)'!H:H,A51)</f>
        <v>21753348</v>
      </c>
      <c r="C51" s="317">
        <f>SUMIFS('Base de dados (Boxplot)'!P:P,'Base de dados (Boxplot)'!E:E,$C$9,'Base de dados (Boxplot)'!H:H,A51)</f>
        <v>26208279</v>
      </c>
      <c r="D51" s="317">
        <f>SUMIFS('Base de dados (Boxplot)'!P:P,'Base de dados (Boxplot)'!E:E,$D$9,'Base de dados (Boxplot)'!H:H,A51)</f>
        <v>35765364</v>
      </c>
      <c r="E51" s="317">
        <f>SUMIFS('Base de dados (Boxplot)'!P:P,'Base de dados (Boxplot)'!E:E,$E$9,'Base de dados (Boxplot)'!H:H,A51)</f>
        <v>38731937</v>
      </c>
      <c r="F51" s="317">
        <f>SUMIFS('Base de dados (Boxplot)'!P:P,'Base de dados (Boxplot)'!E:E,$F$9,'Base de dados (Boxplot)'!H:H,A51)</f>
        <v>41067749</v>
      </c>
      <c r="G51" s="317">
        <f>SUMIFS('Base de dados (Boxplot)'!P:P,'Base de dados (Boxplot)'!E:E,$G$9,'Base de dados (Boxplot)'!H:H,A51)</f>
        <v>45650889</v>
      </c>
      <c r="H51" s="317">
        <f>SUMIFS('Base de dados (Boxplot)'!P:P,'Base de dados (Boxplot)'!E:E,$H$9,'Base de dados (Boxplot)'!H:H,A51)</f>
        <v>54641635</v>
      </c>
      <c r="I51" s="317">
        <f>SUMIFS('Base de dados (Boxplot)'!P:P,'Base de dados (Boxplot)'!E:E,$I$9,'Base de dados (Boxplot)'!H:H,A51)</f>
        <v>60981696</v>
      </c>
      <c r="J51" s="317">
        <f>SUMIFS('Base de dados (Boxplot)'!P:P,'Base de dados (Boxplot)'!E:E,$J$9,'Base de dados (Boxplot)'!H:H,A51)</f>
        <v>64519139.789999999</v>
      </c>
      <c r="K51" s="317">
        <f>SUMIFS('Base de dados (Boxplot)'!P:P,'Base de dados (Boxplot)'!E:E,$K$9,'Base de dados (Boxplot)'!H:H,A51)</f>
        <v>76237930.829999998</v>
      </c>
      <c r="L51" s="317">
        <f>SUMIFS('Base de dados (Boxplot)'!P:P,'Base de dados (Boxplot)'!E:E,$L$9,'Base de dados (Boxplot)'!H:H,A51)</f>
        <v>86413409.180000007</v>
      </c>
      <c r="M51" s="317">
        <f>SUMIFS('Base de dados (Boxplot)'!P:P,'Base de dados (Boxplot)'!E:E,$M$9,'Base de dados (Boxplot)'!H:H,A51)</f>
        <v>92226793.579999998</v>
      </c>
      <c r="N51" s="317">
        <f>SUMIFS('Base de dados (Boxplot)'!P:P,'Base de dados (Boxplot)'!E:E,$N$9,'Base de dados (Boxplot)'!H:H,A51)</f>
        <v>107292410.14</v>
      </c>
      <c r="O51" s="317">
        <f>SUMIFS('Base de dados (Boxplot)'!P:P,'Base de dados (Boxplot)'!E:E,$O$9,'Base de dados (Boxplot)'!H:H,A51)</f>
        <v>123807776.27</v>
      </c>
      <c r="P51" s="317">
        <f>SUMIFS('Base de dados (Boxplot)'!P:P,'Base de dados (Boxplot)'!E:E,$P$9,'Base de dados (Boxplot)'!H:H,A51)</f>
        <v>137393032.66999999</v>
      </c>
      <c r="Q51" s="317">
        <f>SUMIFS('Base de dados (Boxplot)'!P:P,'Base de dados (Boxplot)'!E:E,$Q$9,'Base de dados (Boxplot)'!H:H,A51)</f>
        <v>142415351.53</v>
      </c>
      <c r="R51" s="317">
        <f>SUMIFS('Base de dados (Boxplot)'!P:P,'Base de dados (Boxplot)'!E:E,$R$9,'Base de dados (Boxplot)'!H:H,A51)</f>
        <v>156997242.41</v>
      </c>
      <c r="S51" s="317">
        <f>SUMIFS('Base de dados (Boxplot)'!P:P,'Base de dados (Boxplot)'!E:E,$S$9,'Base de dados (Boxplot)'!H:H,A51)</f>
        <v>190583175.31999999</v>
      </c>
      <c r="T51" s="317">
        <f>SUMIFS('Base de dados (Boxplot)'!P:P,'Base de dados (Boxplot)'!E:E,$T$9,'Base de dados (Boxplot)'!H:H,A51)</f>
        <v>218510488.84</v>
      </c>
      <c r="U51" s="317">
        <f>SUMIFS('Base de dados (Boxplot)'!P:P,'Base de dados (Boxplot)'!E:E,$U$9,'Base de dados (Boxplot)'!H:H,A51)</f>
        <v>240829664.97999999</v>
      </c>
      <c r="V51" s="317">
        <f>SUMIFS('Base de dados (Boxplot)'!P:P,'Base de dados (Boxplot)'!E:E,$V$9,'Base de dados (Boxplot)'!H:H,A51)</f>
        <v>246219024.97</v>
      </c>
    </row>
    <row r="52" spans="1:22" ht="15" customHeight="1" x14ac:dyDescent="0.25">
      <c r="A52" s="105" t="s">
        <v>52</v>
      </c>
      <c r="B52" s="317">
        <f>SUMIFS('Base de dados (Boxplot)'!P:P,'Base de dados (Boxplot)'!E:E,$B$9,'Base de dados (Boxplot)'!H:H,A52)</f>
        <v>10915406</v>
      </c>
      <c r="C52" s="317">
        <f>SUMIFS('Base de dados (Boxplot)'!P:P,'Base de dados (Boxplot)'!E:E,$C$9,'Base de dados (Boxplot)'!H:H,A52)</f>
        <v>13308333.24</v>
      </c>
      <c r="D52" s="317">
        <f>SUMIFS('Base de dados (Boxplot)'!P:P,'Base de dados (Boxplot)'!E:E,$D$9,'Base de dados (Boxplot)'!H:H,A52)</f>
        <v>10682305.57</v>
      </c>
      <c r="E52" s="317">
        <f>SUMIFS('Base de dados (Boxplot)'!P:P,'Base de dados (Boxplot)'!E:E,$E$9,'Base de dados (Boxplot)'!H:H,A52)</f>
        <v>12976937.35</v>
      </c>
      <c r="F52" s="317">
        <f>SUMIFS('Base de dados (Boxplot)'!P:P,'Base de dados (Boxplot)'!E:E,$F$9,'Base de dados (Boxplot)'!H:H,A52)</f>
        <v>13497010.289999999</v>
      </c>
      <c r="G52" s="317">
        <f>SUMIFS('Base de dados (Boxplot)'!P:P,'Base de dados (Boxplot)'!E:E,$G$9,'Base de dados (Boxplot)'!H:H,A52)</f>
        <v>16176365.6</v>
      </c>
      <c r="H52" s="317">
        <f>SUMIFS('Base de dados (Boxplot)'!P:P,'Base de dados (Boxplot)'!E:E,$H$9,'Base de dados (Boxplot)'!H:H,A52)</f>
        <v>17725581.969999999</v>
      </c>
      <c r="I52" s="317">
        <f>SUMIFS('Base de dados (Boxplot)'!P:P,'Base de dados (Boxplot)'!E:E,$I$9,'Base de dados (Boxplot)'!H:H,A52)</f>
        <v>18055770</v>
      </c>
      <c r="J52" s="317">
        <f>SUMIFS('Base de dados (Boxplot)'!P:P,'Base de dados (Boxplot)'!E:E,$J$9,'Base de dados (Boxplot)'!H:H,A52)</f>
        <v>22207489.16</v>
      </c>
      <c r="K52" s="317">
        <f>SUMIFS('Base de dados (Boxplot)'!P:P,'Base de dados (Boxplot)'!E:E,$K$9,'Base de dados (Boxplot)'!H:H,A52)</f>
        <v>24902694.109999999</v>
      </c>
      <c r="L52" s="317">
        <f>SUMIFS('Base de dados (Boxplot)'!P:P,'Base de dados (Boxplot)'!E:E,$L$9,'Base de dados (Boxplot)'!H:H,A52)</f>
        <v>26186754.510000002</v>
      </c>
      <c r="M52" s="317">
        <f>SUMIFS('Base de dados (Boxplot)'!P:P,'Base de dados (Boxplot)'!E:E,$M$9,'Base de dados (Boxplot)'!H:H,A52)</f>
        <v>26809366.579999998</v>
      </c>
      <c r="N52" s="317">
        <f>SUMIFS('Base de dados (Boxplot)'!P:P,'Base de dados (Boxplot)'!E:E,$N$9,'Base de dados (Boxplot)'!H:H,A52)</f>
        <v>31618282.699999999</v>
      </c>
      <c r="O52" s="317">
        <f>SUMIFS('Base de dados (Boxplot)'!P:P,'Base de dados (Boxplot)'!E:E,$O$9,'Base de dados (Boxplot)'!H:H,A52)</f>
        <v>32258362.57</v>
      </c>
      <c r="P52" s="317">
        <f>SUMIFS('Base de dados (Boxplot)'!P:P,'Base de dados (Boxplot)'!E:E,$P$9,'Base de dados (Boxplot)'!H:H,A52)</f>
        <v>51700500.729999997</v>
      </c>
      <c r="Q52" s="317">
        <f>SUMIFS('Base de dados (Boxplot)'!P:P,'Base de dados (Boxplot)'!E:E,$Q$9,'Base de dados (Boxplot)'!H:H,A52)</f>
        <v>47364474.840000004</v>
      </c>
      <c r="R52" s="317">
        <f>SUMIFS('Base de dados (Boxplot)'!P:P,'Base de dados (Boxplot)'!E:E,$R$9,'Base de dados (Boxplot)'!H:H,A52)</f>
        <v>55958451.740000002</v>
      </c>
      <c r="S52" s="317">
        <f>SUMIFS('Base de dados (Boxplot)'!P:P,'Base de dados (Boxplot)'!E:E,$S$9,'Base de dados (Boxplot)'!H:H,A52)</f>
        <v>79683333.200000003</v>
      </c>
      <c r="T52" s="317">
        <f>SUMIFS('Base de dados (Boxplot)'!P:P,'Base de dados (Boxplot)'!E:E,$T$9,'Base de dados (Boxplot)'!H:H,A52)</f>
        <v>77106555.819999993</v>
      </c>
      <c r="U52" s="317">
        <f>SUMIFS('Base de dados (Boxplot)'!P:P,'Base de dados (Boxplot)'!E:E,$U$9,'Base de dados (Boxplot)'!H:H,A52)</f>
        <v>90215270.430000007</v>
      </c>
      <c r="V52" s="317">
        <f>SUMIFS('Base de dados (Boxplot)'!P:P,'Base de dados (Boxplot)'!E:E,$V$9,'Base de dados (Boxplot)'!H:H,A52)</f>
        <v>0</v>
      </c>
    </row>
    <row r="53" spans="1:22" ht="15" customHeight="1" x14ac:dyDescent="0.25">
      <c r="A53" s="105" t="s">
        <v>54</v>
      </c>
      <c r="B53" s="317">
        <f>SUMIFS('Base de dados (Boxplot)'!P:P,'Base de dados (Boxplot)'!E:E,$B$9,'Base de dados (Boxplot)'!H:H,A53)</f>
        <v>23724393</v>
      </c>
      <c r="C53" s="317">
        <f>SUMIFS('Base de dados (Boxplot)'!P:P,'Base de dados (Boxplot)'!E:E,$C$9,'Base de dados (Boxplot)'!H:H,A53)</f>
        <v>25081174</v>
      </c>
      <c r="D53" s="317">
        <f>SUMIFS('Base de dados (Boxplot)'!P:P,'Base de dados (Boxplot)'!E:E,$D$9,'Base de dados (Boxplot)'!H:H,A53)</f>
        <v>26534075</v>
      </c>
      <c r="E53" s="317">
        <f>SUMIFS('Base de dados (Boxplot)'!P:P,'Base de dados (Boxplot)'!E:E,$E$9,'Base de dados (Boxplot)'!H:H,A53)</f>
        <v>33484489</v>
      </c>
      <c r="F53" s="317">
        <f>SUMIFS('Base de dados (Boxplot)'!P:P,'Base de dados (Boxplot)'!E:E,$F$9,'Base de dados (Boxplot)'!H:H,A53)</f>
        <v>37173634</v>
      </c>
      <c r="G53" s="317">
        <f>SUMIFS('Base de dados (Boxplot)'!P:P,'Base de dados (Boxplot)'!E:E,$G$9,'Base de dados (Boxplot)'!H:H,A53)</f>
        <v>41628500</v>
      </c>
      <c r="H53" s="317">
        <f>SUMIFS('Base de dados (Boxplot)'!P:P,'Base de dados (Boxplot)'!E:E,$H$9,'Base de dados (Boxplot)'!H:H,A53)</f>
        <v>42380688</v>
      </c>
      <c r="I53" s="317">
        <f>SUMIFS('Base de dados (Boxplot)'!P:P,'Base de dados (Boxplot)'!E:E,$I$9,'Base de dados (Boxplot)'!H:H,A53)</f>
        <v>40040693</v>
      </c>
      <c r="J53" s="317">
        <f>SUMIFS('Base de dados (Boxplot)'!P:P,'Base de dados (Boxplot)'!E:E,$J$9,'Base de dados (Boxplot)'!H:H,A53)</f>
        <v>44656873</v>
      </c>
      <c r="K53" s="317">
        <f>SUMIFS('Base de dados (Boxplot)'!P:P,'Base de dados (Boxplot)'!E:E,$K$9,'Base de dados (Boxplot)'!H:H,A53)</f>
        <v>60506866</v>
      </c>
      <c r="L53" s="317">
        <f>SUMIFS('Base de dados (Boxplot)'!P:P,'Base de dados (Boxplot)'!E:E,$L$9,'Base de dados (Boxplot)'!H:H,A53)</f>
        <v>71797940.760000005</v>
      </c>
      <c r="M53" s="317">
        <f>SUMIFS('Base de dados (Boxplot)'!P:P,'Base de dados (Boxplot)'!E:E,$M$9,'Base de dados (Boxplot)'!H:H,A53)</f>
        <v>76397942</v>
      </c>
      <c r="N53" s="317">
        <f>SUMIFS('Base de dados (Boxplot)'!P:P,'Base de dados (Boxplot)'!E:E,$N$9,'Base de dados (Boxplot)'!H:H,A53)</f>
        <v>95446399.549999997</v>
      </c>
      <c r="O53" s="317">
        <f>SUMIFS('Base de dados (Boxplot)'!P:P,'Base de dados (Boxplot)'!E:E,$O$9,'Base de dados (Boxplot)'!H:H,A53)</f>
        <v>108317737</v>
      </c>
      <c r="P53" s="317">
        <f>SUMIFS('Base de dados (Boxplot)'!P:P,'Base de dados (Boxplot)'!E:E,$P$9,'Base de dados (Boxplot)'!H:H,A53)</f>
        <v>119933944.45</v>
      </c>
      <c r="Q53" s="317">
        <f>SUMIFS('Base de dados (Boxplot)'!P:P,'Base de dados (Boxplot)'!E:E,$Q$9,'Base de dados (Boxplot)'!H:H,A53)</f>
        <v>134288755.19999999</v>
      </c>
      <c r="R53" s="317">
        <f>SUMIFS('Base de dados (Boxplot)'!P:P,'Base de dados (Boxplot)'!E:E,$R$9,'Base de dados (Boxplot)'!H:H,A53)</f>
        <v>146505441.97</v>
      </c>
      <c r="S53" s="317">
        <f>SUMIFS('Base de dados (Boxplot)'!P:P,'Base de dados (Boxplot)'!E:E,$S$9,'Base de dados (Boxplot)'!H:H,A53)</f>
        <v>169600356.94999999</v>
      </c>
      <c r="T53" s="317">
        <f>SUMIFS('Base de dados (Boxplot)'!P:P,'Base de dados (Boxplot)'!E:E,$T$9,'Base de dados (Boxplot)'!H:H,A53)</f>
        <v>201042571.00999999</v>
      </c>
      <c r="U53" s="317">
        <f>SUMIFS('Base de dados (Boxplot)'!P:P,'Base de dados (Boxplot)'!E:E,$U$9,'Base de dados (Boxplot)'!H:H,A53)</f>
        <v>220082636.71000001</v>
      </c>
      <c r="V53" s="317">
        <f>SUMIFS('Base de dados (Boxplot)'!P:P,'Base de dados (Boxplot)'!E:E,$V$9,'Base de dados (Boxplot)'!H:H,A53)</f>
        <v>236371207.75999999</v>
      </c>
    </row>
    <row r="54" spans="1:22" ht="15" customHeight="1" x14ac:dyDescent="0.25">
      <c r="A54" s="105" t="s">
        <v>35</v>
      </c>
      <c r="B54" s="317">
        <f>SUMIFS('Base de dados (Boxplot)'!P:P,'Base de dados (Boxplot)'!E:E,$B$9,'Base de dados (Boxplot)'!H:H,A54)</f>
        <v>476732000</v>
      </c>
      <c r="C54" s="317">
        <f>SUMIFS('Base de dados (Boxplot)'!P:P,'Base de dados (Boxplot)'!E:E,$C$9,'Base de dados (Boxplot)'!H:H,A54)</f>
        <v>481361612.89999998</v>
      </c>
      <c r="D54" s="317">
        <f>SUMIFS('Base de dados (Boxplot)'!P:P,'Base de dados (Boxplot)'!E:E,$D$9,'Base de dados (Boxplot)'!H:H,A54)</f>
        <v>480188716.88</v>
      </c>
      <c r="E54" s="317">
        <f>SUMIFS('Base de dados (Boxplot)'!P:P,'Base de dados (Boxplot)'!E:E,$E$9,'Base de dados (Boxplot)'!H:H,A54)</f>
        <v>513457423</v>
      </c>
      <c r="F54" s="317">
        <f>SUMIFS('Base de dados (Boxplot)'!P:P,'Base de dados (Boxplot)'!E:E,$F$9,'Base de dados (Boxplot)'!H:H,A54)</f>
        <v>590499479</v>
      </c>
      <c r="G54" s="317">
        <f>SUMIFS('Base de dados (Boxplot)'!P:P,'Base de dados (Boxplot)'!E:E,$G$9,'Base de dados (Boxplot)'!H:H,A54)</f>
        <v>633520087</v>
      </c>
      <c r="H54" s="317">
        <f>SUMIFS('Base de dados (Boxplot)'!P:P,'Base de dados (Boxplot)'!E:E,$H$9,'Base de dados (Boxplot)'!H:H,A54)</f>
        <v>784490000</v>
      </c>
      <c r="I54" s="317">
        <f>SUMIFS('Base de dados (Boxplot)'!P:P,'Base de dados (Boxplot)'!E:E,$I$9,'Base de dados (Boxplot)'!H:H,A54)</f>
        <v>846027078</v>
      </c>
      <c r="J54" s="317">
        <f>SUMIFS('Base de dados (Boxplot)'!P:P,'Base de dados (Boxplot)'!E:E,$J$9,'Base de dados (Boxplot)'!H:H,A54)</f>
        <v>949010418.27999997</v>
      </c>
      <c r="K54" s="317">
        <f>SUMIFS('Base de dados (Boxplot)'!P:P,'Base de dados (Boxplot)'!E:E,$K$9,'Base de dados (Boxplot)'!H:H,A54)</f>
        <v>1110389877</v>
      </c>
      <c r="L54" s="317">
        <f>SUMIFS('Base de dados (Boxplot)'!P:P,'Base de dados (Boxplot)'!E:E,$L$9,'Base de dados (Boxplot)'!H:H,A54)</f>
        <v>1156651599</v>
      </c>
      <c r="M54" s="317">
        <f>SUMIFS('Base de dados (Boxplot)'!P:P,'Base de dados (Boxplot)'!E:E,$M$9,'Base de dados (Boxplot)'!H:H,A54)</f>
        <v>1272940466.3199999</v>
      </c>
      <c r="N54" s="317">
        <f>SUMIFS('Base de dados (Boxplot)'!P:P,'Base de dados (Boxplot)'!E:E,$N$9,'Base de dados (Boxplot)'!H:H,A54)</f>
        <v>1360579000.01</v>
      </c>
      <c r="O54" s="317">
        <f>SUMIFS('Base de dados (Boxplot)'!P:P,'Base de dados (Boxplot)'!E:E,$O$9,'Base de dados (Boxplot)'!H:H,A54)</f>
        <v>1358188287.8499999</v>
      </c>
      <c r="P54" s="317">
        <f>SUMIFS('Base de dados (Boxplot)'!P:P,'Base de dados (Boxplot)'!E:E,$P$9,'Base de dados (Boxplot)'!H:H,A54)</f>
        <v>1357710059.21</v>
      </c>
      <c r="Q54" s="317">
        <f>SUMIFS('Base de dados (Boxplot)'!P:P,'Base de dados (Boxplot)'!E:E,$Q$9,'Base de dados (Boxplot)'!H:H,A54)</f>
        <v>1526648856.8099999</v>
      </c>
      <c r="R54" s="317">
        <f>SUMIFS('Base de dados (Boxplot)'!P:P,'Base de dados (Boxplot)'!E:E,$R$9,'Base de dados (Boxplot)'!H:H,A54)</f>
        <v>1507818242.5599999</v>
      </c>
      <c r="S54" s="317">
        <f>SUMIFS('Base de dados (Boxplot)'!P:P,'Base de dados (Boxplot)'!E:E,$S$9,'Base de dados (Boxplot)'!H:H,A54)</f>
        <v>1618611931.53</v>
      </c>
      <c r="T54" s="317">
        <f>SUMIFS('Base de dados (Boxplot)'!P:P,'Base de dados (Boxplot)'!E:E,$T$9,'Base de dados (Boxplot)'!H:H,A54)</f>
        <v>1797137450.98</v>
      </c>
      <c r="U54" s="317">
        <f>SUMIFS('Base de dados (Boxplot)'!P:P,'Base de dados (Boxplot)'!E:E,$U$9,'Base de dados (Boxplot)'!H:H,A54)</f>
        <v>1972403423.29</v>
      </c>
      <c r="V54" s="317">
        <f>SUMIFS('Base de dados (Boxplot)'!P:P,'Base de dados (Boxplot)'!E:E,$V$9,'Base de dados (Boxplot)'!H:H,A54)</f>
        <v>2186188275.8600001</v>
      </c>
    </row>
    <row r="55" spans="1:22" ht="15" customHeight="1" x14ac:dyDescent="0.25">
      <c r="A55" s="105" t="s">
        <v>42</v>
      </c>
      <c r="B55" s="317">
        <f>SUMIFS('Base de dados (Boxplot)'!P:P,'Base de dados (Boxplot)'!E:E,$B$9,'Base de dados (Boxplot)'!H:H,A55)</f>
        <v>11550355</v>
      </c>
      <c r="C55" s="317">
        <f>SUMIFS('Base de dados (Boxplot)'!P:P,'Base de dados (Boxplot)'!E:E,$C$9,'Base de dados (Boxplot)'!H:H,A55)</f>
        <v>13538941</v>
      </c>
      <c r="D55" s="317">
        <f>SUMIFS('Base de dados (Boxplot)'!P:P,'Base de dados (Boxplot)'!E:E,$D$9,'Base de dados (Boxplot)'!H:H,A55)</f>
        <v>15516726</v>
      </c>
      <c r="E55" s="317">
        <f>SUMIFS('Base de dados (Boxplot)'!P:P,'Base de dados (Boxplot)'!E:E,$E$9,'Base de dados (Boxplot)'!H:H,A55)</f>
        <v>20563673.66</v>
      </c>
      <c r="F55" s="317">
        <f>SUMIFS('Base de dados (Boxplot)'!P:P,'Base de dados (Boxplot)'!E:E,$F$9,'Base de dados (Boxplot)'!H:H,A55)</f>
        <v>25936421.379999999</v>
      </c>
      <c r="G55" s="317">
        <f>SUMIFS('Base de dados (Boxplot)'!P:P,'Base de dados (Boxplot)'!E:E,$G$9,'Base de dados (Boxplot)'!H:H,A55)</f>
        <v>28910840.370000001</v>
      </c>
      <c r="H55" s="317">
        <f>SUMIFS('Base de dados (Boxplot)'!P:P,'Base de dados (Boxplot)'!E:E,$H$9,'Base de dados (Boxplot)'!H:H,A55)</f>
        <v>35689439.789999999</v>
      </c>
      <c r="I55" s="317">
        <f>SUMIFS('Base de dados (Boxplot)'!P:P,'Base de dados (Boxplot)'!E:E,$I$9,'Base de dados (Boxplot)'!H:H,A55)</f>
        <v>41996976.619999997</v>
      </c>
      <c r="J55" s="317">
        <f>SUMIFS('Base de dados (Boxplot)'!P:P,'Base de dados (Boxplot)'!E:E,$J$9,'Base de dados (Boxplot)'!H:H,A55)</f>
        <v>45529524.060000002</v>
      </c>
      <c r="K55" s="317">
        <f>SUMIFS('Base de dados (Boxplot)'!P:P,'Base de dados (Boxplot)'!E:E,$K$9,'Base de dados (Boxplot)'!H:H,A55)</f>
        <v>52058784.549999997</v>
      </c>
      <c r="L55" s="317">
        <f>SUMIFS('Base de dados (Boxplot)'!P:P,'Base de dados (Boxplot)'!E:E,$L$9,'Base de dados (Boxplot)'!H:H,A55)</f>
        <v>60286278.689999998</v>
      </c>
      <c r="M55" s="317">
        <f>SUMIFS('Base de dados (Boxplot)'!P:P,'Base de dados (Boxplot)'!E:E,$M$9,'Base de dados (Boxplot)'!H:H,A55)</f>
        <v>66194596.600000001</v>
      </c>
      <c r="N55" s="317">
        <f>SUMIFS('Base de dados (Boxplot)'!P:P,'Base de dados (Boxplot)'!E:E,$N$9,'Base de dados (Boxplot)'!H:H,A55)</f>
        <v>68940430.519999996</v>
      </c>
      <c r="O55" s="317">
        <f>SUMIFS('Base de dados (Boxplot)'!P:P,'Base de dados (Boxplot)'!E:E,$O$9,'Base de dados (Boxplot)'!H:H,A55)</f>
        <v>90279751.189999998</v>
      </c>
      <c r="P55" s="317">
        <f>SUMIFS('Base de dados (Boxplot)'!P:P,'Base de dados (Boxplot)'!E:E,$P$9,'Base de dados (Boxplot)'!H:H,A55)</f>
        <v>115571473.61</v>
      </c>
      <c r="Q55" s="317">
        <f>SUMIFS('Base de dados (Boxplot)'!P:P,'Base de dados (Boxplot)'!E:E,$Q$9,'Base de dados (Boxplot)'!H:H,A55)</f>
        <v>150010679.61000001</v>
      </c>
      <c r="R55" s="317">
        <f>SUMIFS('Base de dados (Boxplot)'!P:P,'Base de dados (Boxplot)'!E:E,$R$9,'Base de dados (Boxplot)'!H:H,A55)</f>
        <v>166779839.13999999</v>
      </c>
      <c r="S55" s="317">
        <f>SUMIFS('Base de dados (Boxplot)'!P:P,'Base de dados (Boxplot)'!E:E,$S$9,'Base de dados (Boxplot)'!H:H,A55)</f>
        <v>206058282.71000001</v>
      </c>
      <c r="T55" s="317">
        <f>SUMIFS('Base de dados (Boxplot)'!P:P,'Base de dados (Boxplot)'!E:E,$T$9,'Base de dados (Boxplot)'!H:H,A55)</f>
        <v>234745266.87</v>
      </c>
      <c r="U55" s="317">
        <f>SUMIFS('Base de dados (Boxplot)'!P:P,'Base de dados (Boxplot)'!E:E,$U$9,'Base de dados (Boxplot)'!H:H,A55)</f>
        <v>266030399.21000001</v>
      </c>
      <c r="V55" s="317">
        <f>SUMIFS('Base de dados (Boxplot)'!P:P,'Base de dados (Boxplot)'!E:E,$V$9,'Base de dados (Boxplot)'!H:H,A55)</f>
        <v>291508496.86000001</v>
      </c>
    </row>
    <row r="56" spans="1:22" ht="15" customHeight="1" x14ac:dyDescent="0.25">
      <c r="A56" s="105" t="s">
        <v>57</v>
      </c>
      <c r="B56" s="317">
        <f>SUMIFS('Base de dados (Boxplot)'!P:P,'Base de dados (Boxplot)'!E:E,$B$9,'Base de dados (Boxplot)'!H:H,A56)</f>
        <v>39299137</v>
      </c>
      <c r="C56" s="317">
        <f>SUMIFS('Base de dados (Boxplot)'!P:P,'Base de dados (Boxplot)'!E:E,$C$9,'Base de dados (Boxplot)'!H:H,A56)</f>
        <v>45480711</v>
      </c>
      <c r="D56" s="317">
        <f>SUMIFS('Base de dados (Boxplot)'!P:P,'Base de dados (Boxplot)'!E:E,$D$9,'Base de dados (Boxplot)'!H:H,A56)</f>
        <v>54497095.18</v>
      </c>
      <c r="E56" s="317">
        <f>SUMIFS('Base de dados (Boxplot)'!P:P,'Base de dados (Boxplot)'!E:E,$E$9,'Base de dados (Boxplot)'!H:H,A56)</f>
        <v>60375885.950000003</v>
      </c>
      <c r="F56" s="317">
        <f>SUMIFS('Base de dados (Boxplot)'!P:P,'Base de dados (Boxplot)'!E:E,$F$9,'Base de dados (Boxplot)'!H:H,A56)</f>
        <v>76898000</v>
      </c>
      <c r="G56" s="317">
        <f>SUMIFS('Base de dados (Boxplot)'!P:P,'Base de dados (Boxplot)'!E:E,$G$9,'Base de dados (Boxplot)'!H:H,A56)</f>
        <v>91257000</v>
      </c>
      <c r="H56" s="317">
        <f>SUMIFS('Base de dados (Boxplot)'!P:P,'Base de dados (Boxplot)'!E:E,$H$9,'Base de dados (Boxplot)'!H:H,A56)</f>
        <v>98939060.579999998</v>
      </c>
      <c r="I56" s="317">
        <f>SUMIFS('Base de dados (Boxplot)'!P:P,'Base de dados (Boxplot)'!E:E,$I$9,'Base de dados (Boxplot)'!H:H,A56)</f>
        <v>112553140.76000001</v>
      </c>
      <c r="J56" s="317">
        <f>SUMIFS('Base de dados (Boxplot)'!P:P,'Base de dados (Boxplot)'!E:E,$J$9,'Base de dados (Boxplot)'!H:H,A56)</f>
        <v>126188042.7</v>
      </c>
      <c r="K56" s="317">
        <f>SUMIFS('Base de dados (Boxplot)'!P:P,'Base de dados (Boxplot)'!E:E,$K$9,'Base de dados (Boxplot)'!H:H,A56)</f>
        <v>126851186.54000001</v>
      </c>
      <c r="L56" s="317">
        <f>SUMIFS('Base de dados (Boxplot)'!P:P,'Base de dados (Boxplot)'!E:E,$L$9,'Base de dados (Boxplot)'!H:H,A56)</f>
        <v>144327868.63</v>
      </c>
      <c r="M56" s="317">
        <f>SUMIFS('Base de dados (Boxplot)'!P:P,'Base de dados (Boxplot)'!E:E,$M$9,'Base de dados (Boxplot)'!H:H,A56)</f>
        <v>156333099.47</v>
      </c>
      <c r="N56" s="317">
        <f>SUMIFS('Base de dados (Boxplot)'!P:P,'Base de dados (Boxplot)'!E:E,$N$9,'Base de dados (Boxplot)'!H:H,A56)</f>
        <v>174732036.22</v>
      </c>
      <c r="O56" s="317">
        <f>SUMIFS('Base de dados (Boxplot)'!P:P,'Base de dados (Boxplot)'!E:E,$O$9,'Base de dados (Boxplot)'!H:H,A56)</f>
        <v>187430578.05000001</v>
      </c>
      <c r="P56" s="317">
        <f>SUMIFS('Base de dados (Boxplot)'!P:P,'Base de dados (Boxplot)'!E:E,$P$9,'Base de dados (Boxplot)'!H:H,A56)</f>
        <v>201938619.91</v>
      </c>
      <c r="Q56" s="317">
        <f>SUMIFS('Base de dados (Boxplot)'!P:P,'Base de dados (Boxplot)'!E:E,$Q$9,'Base de dados (Boxplot)'!H:H,A56)</f>
        <v>231833712.65000001</v>
      </c>
      <c r="R56" s="317">
        <f>SUMIFS('Base de dados (Boxplot)'!P:P,'Base de dados (Boxplot)'!E:E,$R$9,'Base de dados (Boxplot)'!H:H,A56)</f>
        <v>271099994.11000001</v>
      </c>
      <c r="S56" s="317">
        <f>SUMIFS('Base de dados (Boxplot)'!P:P,'Base de dados (Boxplot)'!E:E,$S$9,'Base de dados (Boxplot)'!H:H,A56)</f>
        <v>313406151.12</v>
      </c>
      <c r="T56" s="317">
        <f>SUMIFS('Base de dados (Boxplot)'!P:P,'Base de dados (Boxplot)'!E:E,$T$9,'Base de dados (Boxplot)'!H:H,A56)</f>
        <v>344126904.60000002</v>
      </c>
      <c r="U56" s="317">
        <f>SUMIFS('Base de dados (Boxplot)'!P:P,'Base de dados (Boxplot)'!E:E,$U$9,'Base de dados (Boxplot)'!H:H,A56)</f>
        <v>360959365.48000002</v>
      </c>
      <c r="V56" s="317">
        <f>SUMIFS('Base de dados (Boxplot)'!P:P,'Base de dados (Boxplot)'!E:E,$V$9,'Base de dados (Boxplot)'!H:H,A56)</f>
        <v>383629486.93000001</v>
      </c>
    </row>
    <row r="57" spans="1:22" ht="15" customHeight="1" x14ac:dyDescent="0.25">
      <c r="A57" s="105" t="s">
        <v>64</v>
      </c>
      <c r="B57" s="317">
        <f>SUMIFS('Base de dados (Boxplot)'!P:P,'Base de dados (Boxplot)'!E:E,$B$9,'Base de dados (Boxplot)'!H:H,A57)</f>
        <v>0</v>
      </c>
      <c r="C57" s="317">
        <f>SUMIFS('Base de dados (Boxplot)'!P:P,'Base de dados (Boxplot)'!E:E,$C$9,'Base de dados (Boxplot)'!H:H,A57)</f>
        <v>0</v>
      </c>
      <c r="D57" s="317">
        <f>SUMIFS('Base de dados (Boxplot)'!P:P,'Base de dados (Boxplot)'!E:E,$D$9,'Base de dados (Boxplot)'!H:H,A57)</f>
        <v>0</v>
      </c>
      <c r="E57" s="317">
        <f>SUMIFS('Base de dados (Boxplot)'!P:P,'Base de dados (Boxplot)'!E:E,$E$9,'Base de dados (Boxplot)'!H:H,A57)</f>
        <v>0</v>
      </c>
      <c r="F57" s="317">
        <f>SUMIFS('Base de dados (Boxplot)'!P:P,'Base de dados (Boxplot)'!E:E,$F$9,'Base de dados (Boxplot)'!H:H,A57)</f>
        <v>0</v>
      </c>
      <c r="G57" s="317">
        <f>SUMIFS('Base de dados (Boxplot)'!P:P,'Base de dados (Boxplot)'!E:E,$G$9,'Base de dados (Boxplot)'!H:H,A57)</f>
        <v>0</v>
      </c>
      <c r="H57" s="317">
        <f>SUMIFS('Base de dados (Boxplot)'!P:P,'Base de dados (Boxplot)'!E:E,$H$9,'Base de dados (Boxplot)'!H:H,A57)</f>
        <v>0</v>
      </c>
      <c r="I57" s="317">
        <f>SUMIFS('Base de dados (Boxplot)'!P:P,'Base de dados (Boxplot)'!E:E,$I$9,'Base de dados (Boxplot)'!H:H,A57)</f>
        <v>0</v>
      </c>
      <c r="J57" s="317">
        <f>SUMIFS('Base de dados (Boxplot)'!P:P,'Base de dados (Boxplot)'!E:E,$J$9,'Base de dados (Boxplot)'!H:H,A57)</f>
        <v>0</v>
      </c>
      <c r="K57" s="317">
        <f>SUMIFS('Base de dados (Boxplot)'!P:P,'Base de dados (Boxplot)'!E:E,$K$9,'Base de dados (Boxplot)'!H:H,A57)</f>
        <v>0</v>
      </c>
      <c r="L57" s="317">
        <f>SUMIFS('Base de dados (Boxplot)'!P:P,'Base de dados (Boxplot)'!E:E,$L$9,'Base de dados (Boxplot)'!H:H,A57)</f>
        <v>195508.69</v>
      </c>
      <c r="M57" s="317">
        <f>SUMIFS('Base de dados (Boxplot)'!P:P,'Base de dados (Boxplot)'!E:E,$M$9,'Base de dados (Boxplot)'!H:H,A57)</f>
        <v>234925</v>
      </c>
      <c r="N57" s="317">
        <f>SUMIFS('Base de dados (Boxplot)'!P:P,'Base de dados (Boxplot)'!E:E,$N$9,'Base de dados (Boxplot)'!H:H,A57)</f>
        <v>394355</v>
      </c>
      <c r="O57" s="317">
        <f>SUMIFS('Base de dados (Boxplot)'!P:P,'Base de dados (Boxplot)'!E:E,$O$9,'Base de dados (Boxplot)'!H:H,A57)</f>
        <v>530892.72</v>
      </c>
      <c r="P57" s="317">
        <f>SUMIFS('Base de dados (Boxplot)'!P:P,'Base de dados (Boxplot)'!E:E,$P$9,'Base de dados (Boxplot)'!H:H,A57)</f>
        <v>2815694.57</v>
      </c>
      <c r="Q57" s="317">
        <f>SUMIFS('Base de dados (Boxplot)'!P:P,'Base de dados (Boxplot)'!E:E,$Q$9,'Base de dados (Boxplot)'!H:H,A57)</f>
        <v>4546575.66</v>
      </c>
      <c r="R57" s="317">
        <f>SUMIFS('Base de dados (Boxplot)'!P:P,'Base de dados (Boxplot)'!E:E,$R$9,'Base de dados (Boxplot)'!H:H,A57)</f>
        <v>4353616.6900000004</v>
      </c>
      <c r="S57" s="317">
        <f>SUMIFS('Base de dados (Boxplot)'!P:P,'Base de dados (Boxplot)'!E:E,$S$9,'Base de dados (Boxplot)'!H:H,A57)</f>
        <v>6097673.6200000001</v>
      </c>
      <c r="T57" s="317">
        <f>SUMIFS('Base de dados (Boxplot)'!P:P,'Base de dados (Boxplot)'!E:E,$T$9,'Base de dados (Boxplot)'!H:H,A57)</f>
        <v>3400478.68</v>
      </c>
      <c r="U57" s="317">
        <f>SUMIFS('Base de dados (Boxplot)'!P:P,'Base de dados (Boxplot)'!E:E,$U$9,'Base de dados (Boxplot)'!H:H,A57)</f>
        <v>6494166.6799999997</v>
      </c>
      <c r="V57" s="317">
        <f>SUMIFS('Base de dados (Boxplot)'!P:P,'Base de dados (Boxplot)'!E:E,$V$9,'Base de dados (Boxplot)'!H:H,A57)</f>
        <v>7753274.0700000003</v>
      </c>
    </row>
    <row r="58" spans="1:22" ht="15" customHeight="1" x14ac:dyDescent="0.25">
      <c r="A58" s="105" t="s">
        <v>43</v>
      </c>
      <c r="B58" s="317">
        <f>SUMIFS('Base de dados (Boxplot)'!P:P,'Base de dados (Boxplot)'!E:E,$B$9,'Base de dados (Boxplot)'!H:H,A58)</f>
        <v>196199000</v>
      </c>
      <c r="C58" s="317">
        <f>SUMIFS('Base de dados (Boxplot)'!P:P,'Base de dados (Boxplot)'!E:E,$C$9,'Base de dados (Boxplot)'!H:H,A58)</f>
        <v>225212000</v>
      </c>
      <c r="D58" s="317">
        <f>SUMIFS('Base de dados (Boxplot)'!P:P,'Base de dados (Boxplot)'!E:E,$D$9,'Base de dados (Boxplot)'!H:H,A58)</f>
        <v>251013000</v>
      </c>
      <c r="E58" s="317">
        <f>SUMIFS('Base de dados (Boxplot)'!P:P,'Base de dados (Boxplot)'!E:E,$E$9,'Base de dados (Boxplot)'!H:H,A58)</f>
        <v>270583367</v>
      </c>
      <c r="F58" s="317">
        <f>SUMIFS('Base de dados (Boxplot)'!P:P,'Base de dados (Boxplot)'!E:E,$F$9,'Base de dados (Boxplot)'!H:H,A58)</f>
        <v>347174858</v>
      </c>
      <c r="G58" s="317">
        <f>SUMIFS('Base de dados (Boxplot)'!P:P,'Base de dados (Boxplot)'!E:E,$G$9,'Base de dados (Boxplot)'!H:H,A58)</f>
        <v>399660403</v>
      </c>
      <c r="H58" s="317">
        <f>SUMIFS('Base de dados (Boxplot)'!P:P,'Base de dados (Boxplot)'!E:E,$H$9,'Base de dados (Boxplot)'!H:H,A58)</f>
        <v>504184352</v>
      </c>
      <c r="I58" s="317">
        <f>SUMIFS('Base de dados (Boxplot)'!P:P,'Base de dados (Boxplot)'!E:E,$I$9,'Base de dados (Boxplot)'!H:H,A58)</f>
        <v>540750531.30999994</v>
      </c>
      <c r="J58" s="317">
        <f>SUMIFS('Base de dados (Boxplot)'!P:P,'Base de dados (Boxplot)'!E:E,$J$9,'Base de dados (Boxplot)'!H:H,A58)</f>
        <v>517208400.50999999</v>
      </c>
      <c r="K58" s="317">
        <f>SUMIFS('Base de dados (Boxplot)'!P:P,'Base de dados (Boxplot)'!E:E,$K$9,'Base de dados (Boxplot)'!H:H,A58)</f>
        <v>556137346.75</v>
      </c>
      <c r="L58" s="317">
        <f>SUMIFS('Base de dados (Boxplot)'!P:P,'Base de dados (Boxplot)'!E:E,$L$9,'Base de dados (Boxplot)'!H:H,A58)</f>
        <v>621870767.33000004</v>
      </c>
      <c r="M58" s="317">
        <f>SUMIFS('Base de dados (Boxplot)'!P:P,'Base de dados (Boxplot)'!E:E,$M$9,'Base de dados (Boxplot)'!H:H,A58)</f>
        <v>666664924.58000004</v>
      </c>
      <c r="N58" s="317">
        <f>SUMIFS('Base de dados (Boxplot)'!P:P,'Base de dados (Boxplot)'!E:E,$N$9,'Base de dados (Boxplot)'!H:H,A58)</f>
        <v>808236192.13999999</v>
      </c>
      <c r="O58" s="317">
        <f>SUMIFS('Base de dados (Boxplot)'!P:P,'Base de dados (Boxplot)'!E:E,$O$9,'Base de dados (Boxplot)'!H:H,A58)</f>
        <v>1011868070.35</v>
      </c>
      <c r="P58" s="317">
        <f>SUMIFS('Base de dados (Boxplot)'!P:P,'Base de dados (Boxplot)'!E:E,$P$9,'Base de dados (Boxplot)'!H:H,A58)</f>
        <v>1137273982.8199999</v>
      </c>
      <c r="Q58" s="317">
        <f>SUMIFS('Base de dados (Boxplot)'!P:P,'Base de dados (Boxplot)'!E:E,$Q$9,'Base de dados (Boxplot)'!H:H,A58)</f>
        <v>1196888717.77</v>
      </c>
      <c r="R58" s="317">
        <f>SUMIFS('Base de dados (Boxplot)'!P:P,'Base de dados (Boxplot)'!E:E,$R$9,'Base de dados (Boxplot)'!H:H,A58)</f>
        <v>1194102691.3900001</v>
      </c>
      <c r="S58" s="317">
        <f>SUMIFS('Base de dados (Boxplot)'!P:P,'Base de dados (Boxplot)'!E:E,$S$9,'Base de dados (Boxplot)'!H:H,A58)</f>
        <v>1411648194.6400001</v>
      </c>
      <c r="T58" s="317">
        <f>SUMIFS('Base de dados (Boxplot)'!P:P,'Base de dados (Boxplot)'!E:E,$T$9,'Base de dados (Boxplot)'!H:H,A58)</f>
        <v>1291976638.5899999</v>
      </c>
      <c r="U58" s="317">
        <f>SUMIFS('Base de dados (Boxplot)'!P:P,'Base de dados (Boxplot)'!E:E,$U$9,'Base de dados (Boxplot)'!H:H,A58)</f>
        <v>1637550915.25</v>
      </c>
      <c r="V58" s="317">
        <f>SUMIFS('Base de dados (Boxplot)'!P:P,'Base de dados (Boxplot)'!E:E,$V$9,'Base de dados (Boxplot)'!H:H,A58)</f>
        <v>1867840083.9000001</v>
      </c>
    </row>
    <row r="59" spans="1:22" ht="15" customHeight="1" x14ac:dyDescent="0.25">
      <c r="A59" s="105" t="s">
        <v>56</v>
      </c>
      <c r="B59" s="317">
        <f>SUMIFS('Base de dados (Boxplot)'!P:P,'Base de dados (Boxplot)'!E:E,$B$9,'Base de dados (Boxplot)'!H:H,A59)</f>
        <v>25939573.699999999</v>
      </c>
      <c r="C59" s="317">
        <f>SUMIFS('Base de dados (Boxplot)'!P:P,'Base de dados (Boxplot)'!E:E,$C$9,'Base de dados (Boxplot)'!H:H,A59)</f>
        <v>31485456.600000001</v>
      </c>
      <c r="D59" s="317">
        <f>SUMIFS('Base de dados (Boxplot)'!P:P,'Base de dados (Boxplot)'!E:E,$D$9,'Base de dados (Boxplot)'!H:H,A59)</f>
        <v>31090695.510000002</v>
      </c>
      <c r="E59" s="317">
        <f>SUMIFS('Base de dados (Boxplot)'!P:P,'Base de dados (Boxplot)'!E:E,$E$9,'Base de dados (Boxplot)'!H:H,A59)</f>
        <v>30597759.109999999</v>
      </c>
      <c r="F59" s="317">
        <f>SUMIFS('Base de dados (Boxplot)'!P:P,'Base de dados (Boxplot)'!E:E,$F$9,'Base de dados (Boxplot)'!H:H,A59)</f>
        <v>39740771.43</v>
      </c>
      <c r="G59" s="317">
        <f>SUMIFS('Base de dados (Boxplot)'!P:P,'Base de dados (Boxplot)'!E:E,$G$9,'Base de dados (Boxplot)'!H:H,A59)</f>
        <v>47253238</v>
      </c>
      <c r="H59" s="317">
        <f>SUMIFS('Base de dados (Boxplot)'!P:P,'Base de dados (Boxplot)'!E:E,$H$9,'Base de dados (Boxplot)'!H:H,A59)</f>
        <v>48328509.68</v>
      </c>
      <c r="I59" s="317">
        <f>SUMIFS('Base de dados (Boxplot)'!P:P,'Base de dados (Boxplot)'!E:E,$I$9,'Base de dados (Boxplot)'!H:H,A59)</f>
        <v>59099398.369999997</v>
      </c>
      <c r="J59" s="317">
        <f>SUMIFS('Base de dados (Boxplot)'!P:P,'Base de dados (Boxplot)'!E:E,$J$9,'Base de dados (Boxplot)'!H:H,A59)</f>
        <v>60803222.219999999</v>
      </c>
      <c r="K59" s="317">
        <f>SUMIFS('Base de dados (Boxplot)'!P:P,'Base de dados (Boxplot)'!E:E,$K$9,'Base de dados (Boxplot)'!H:H,A59)</f>
        <v>63353637.689999998</v>
      </c>
      <c r="L59" s="317">
        <f>SUMIFS('Base de dados (Boxplot)'!P:P,'Base de dados (Boxplot)'!E:E,$L$9,'Base de dados (Boxplot)'!H:H,A59)</f>
        <v>68591856.439999998</v>
      </c>
      <c r="M59" s="317">
        <f>SUMIFS('Base de dados (Boxplot)'!P:P,'Base de dados (Boxplot)'!E:E,$M$9,'Base de dados (Boxplot)'!H:H,A59)</f>
        <v>54032716.119999997</v>
      </c>
      <c r="N59" s="317">
        <f>SUMIFS('Base de dados (Boxplot)'!P:P,'Base de dados (Boxplot)'!E:E,$N$9,'Base de dados (Boxplot)'!H:H,A59)</f>
        <v>58926571.329999998</v>
      </c>
      <c r="O59" s="317">
        <f>SUMIFS('Base de dados (Boxplot)'!P:P,'Base de dados (Boxplot)'!E:E,$O$9,'Base de dados (Boxplot)'!H:H,A59)</f>
        <v>66307819.530000001</v>
      </c>
      <c r="P59" s="317">
        <f>SUMIFS('Base de dados (Boxplot)'!P:P,'Base de dados (Boxplot)'!E:E,$P$9,'Base de dados (Boxplot)'!H:H,A59)</f>
        <v>73467269.280000001</v>
      </c>
      <c r="Q59" s="317">
        <f>SUMIFS('Base de dados (Boxplot)'!P:P,'Base de dados (Boxplot)'!E:E,$Q$9,'Base de dados (Boxplot)'!H:H,A59)</f>
        <v>85914037.760000005</v>
      </c>
      <c r="R59" s="317">
        <f>SUMIFS('Base de dados (Boxplot)'!P:P,'Base de dados (Boxplot)'!E:E,$R$9,'Base de dados (Boxplot)'!H:H,A59)</f>
        <v>118498528.42</v>
      </c>
      <c r="S59" s="317">
        <f>SUMIFS('Base de dados (Boxplot)'!P:P,'Base de dados (Boxplot)'!E:E,$S$9,'Base de dados (Boxplot)'!H:H,A59)</f>
        <v>137070171.38</v>
      </c>
      <c r="T59" s="317">
        <f>SUMIFS('Base de dados (Boxplot)'!P:P,'Base de dados (Boxplot)'!E:E,$T$9,'Base de dados (Boxplot)'!H:H,A59)</f>
        <v>154903751.52000001</v>
      </c>
      <c r="U59" s="317">
        <f>SUMIFS('Base de dados (Boxplot)'!P:P,'Base de dados (Boxplot)'!E:E,$U$9,'Base de dados (Boxplot)'!H:H,A59)</f>
        <v>0</v>
      </c>
      <c r="V59" s="317">
        <f>SUMIFS('Base de dados (Boxplot)'!P:P,'Base de dados (Boxplot)'!E:E,$V$9,'Base de dados (Boxplot)'!H:H,A59)</f>
        <v>0</v>
      </c>
    </row>
    <row r="60" spans="1:22" ht="15" customHeight="1" x14ac:dyDescent="0.25">
      <c r="A60" s="105" t="s">
        <v>41</v>
      </c>
      <c r="B60" s="317">
        <f>SUMIFS('Base de dados (Boxplot)'!P:P,'Base de dados (Boxplot)'!E:E,$B$9,'Base de dados (Boxplot)'!H:H,A60)</f>
        <v>5191986</v>
      </c>
      <c r="C60" s="317">
        <f>SUMIFS('Base de dados (Boxplot)'!P:P,'Base de dados (Boxplot)'!E:E,$C$9,'Base de dados (Boxplot)'!H:H,A60)</f>
        <v>5092939</v>
      </c>
      <c r="D60" s="317">
        <f>SUMIFS('Base de dados (Boxplot)'!P:P,'Base de dados (Boxplot)'!E:E,$D$9,'Base de dados (Boxplot)'!H:H,A60)</f>
        <v>5750657</v>
      </c>
      <c r="E60" s="317">
        <f>SUMIFS('Base de dados (Boxplot)'!P:P,'Base de dados (Boxplot)'!E:E,$E$9,'Base de dados (Boxplot)'!H:H,A60)</f>
        <v>6142949.1799999997</v>
      </c>
      <c r="F60" s="317">
        <f>SUMIFS('Base de dados (Boxplot)'!P:P,'Base de dados (Boxplot)'!E:E,$F$9,'Base de dados (Boxplot)'!H:H,A60)</f>
        <v>6306637.0899999999</v>
      </c>
      <c r="G60" s="317">
        <f>SUMIFS('Base de dados (Boxplot)'!P:P,'Base de dados (Boxplot)'!E:E,$G$9,'Base de dados (Boxplot)'!H:H,A60)</f>
        <v>5622672.9100000001</v>
      </c>
      <c r="H60" s="317">
        <f>SUMIFS('Base de dados (Boxplot)'!P:P,'Base de dados (Boxplot)'!E:E,$H$9,'Base de dados (Boxplot)'!H:H,A60)</f>
        <v>7190287.29</v>
      </c>
      <c r="I60" s="317">
        <f>SUMIFS('Base de dados (Boxplot)'!P:P,'Base de dados (Boxplot)'!E:E,$I$9,'Base de dados (Boxplot)'!H:H,A60)</f>
        <v>8647840.8499999996</v>
      </c>
      <c r="J60" s="317">
        <f>SUMIFS('Base de dados (Boxplot)'!P:P,'Base de dados (Boxplot)'!E:E,$J$9,'Base de dados (Boxplot)'!H:H,A60)</f>
        <v>8842712.9900000002</v>
      </c>
      <c r="K60" s="317">
        <f>SUMIFS('Base de dados (Boxplot)'!P:P,'Base de dados (Boxplot)'!E:E,$K$9,'Base de dados (Boxplot)'!H:H,A60)</f>
        <v>10221655.449999999</v>
      </c>
      <c r="L60" s="317">
        <f>SUMIFS('Base de dados (Boxplot)'!P:P,'Base de dados (Boxplot)'!E:E,$L$9,'Base de dados (Boxplot)'!H:H,A60)</f>
        <v>10063131.16</v>
      </c>
      <c r="M60" s="317">
        <f>SUMIFS('Base de dados (Boxplot)'!P:P,'Base de dados (Boxplot)'!E:E,$M$9,'Base de dados (Boxplot)'!H:H,A60)</f>
        <v>10576481</v>
      </c>
      <c r="N60" s="317">
        <f>SUMIFS('Base de dados (Boxplot)'!P:P,'Base de dados (Boxplot)'!E:E,$N$9,'Base de dados (Boxplot)'!H:H,A60)</f>
        <v>11679281</v>
      </c>
      <c r="O60" s="317">
        <f>SUMIFS('Base de dados (Boxplot)'!P:P,'Base de dados (Boxplot)'!E:E,$O$9,'Base de dados (Boxplot)'!H:H,A60)</f>
        <v>12724660</v>
      </c>
      <c r="P60" s="317">
        <f>SUMIFS('Base de dados (Boxplot)'!P:P,'Base de dados (Boxplot)'!E:E,$P$9,'Base de dados (Boxplot)'!H:H,A60)</f>
        <v>12901341</v>
      </c>
      <c r="Q60" s="317">
        <f>SUMIFS('Base de dados (Boxplot)'!P:P,'Base de dados (Boxplot)'!E:E,$Q$9,'Base de dados (Boxplot)'!H:H,A60)</f>
        <v>16419637</v>
      </c>
      <c r="R60" s="317">
        <f>SUMIFS('Base de dados (Boxplot)'!P:P,'Base de dados (Boxplot)'!E:E,$R$9,'Base de dados (Boxplot)'!H:H,A60)</f>
        <v>17580565.539999999</v>
      </c>
      <c r="S60" s="317">
        <f>SUMIFS('Base de dados (Boxplot)'!P:P,'Base de dados (Boxplot)'!E:E,$S$9,'Base de dados (Boxplot)'!H:H,A60)</f>
        <v>20395938.710000001</v>
      </c>
      <c r="T60" s="317">
        <f>SUMIFS('Base de dados (Boxplot)'!P:P,'Base de dados (Boxplot)'!E:E,$T$9,'Base de dados (Boxplot)'!H:H,A60)</f>
        <v>23290307.82</v>
      </c>
      <c r="U60" s="317">
        <f>SUMIFS('Base de dados (Boxplot)'!P:P,'Base de dados (Boxplot)'!E:E,$U$9,'Base de dados (Boxplot)'!H:H,A60)</f>
        <v>0</v>
      </c>
      <c r="V60" s="317">
        <f>SUMIFS('Base de dados (Boxplot)'!P:P,'Base de dados (Boxplot)'!E:E,$V$9,'Base de dados (Boxplot)'!H:H,A60)</f>
        <v>0</v>
      </c>
    </row>
    <row r="61" spans="1:22" ht="15" customHeight="1" x14ac:dyDescent="0.25">
      <c r="A61" s="105" t="s">
        <v>53</v>
      </c>
      <c r="B61" s="317">
        <f>SUMIFS('Base de dados (Boxplot)'!P:P,'Base de dados (Boxplot)'!E:E,$B$9,'Base de dados (Boxplot)'!H:H,A61)</f>
        <v>7293801.5899999999</v>
      </c>
      <c r="C61" s="317">
        <f>SUMIFS('Base de dados (Boxplot)'!P:P,'Base de dados (Boxplot)'!E:E,$C$9,'Base de dados (Boxplot)'!H:H,A61)</f>
        <v>9655516.3100000005</v>
      </c>
      <c r="D61" s="317">
        <f>SUMIFS('Base de dados (Boxplot)'!P:P,'Base de dados (Boxplot)'!E:E,$D$9,'Base de dados (Boxplot)'!H:H,A61)</f>
        <v>9887867</v>
      </c>
      <c r="E61" s="317">
        <f>SUMIFS('Base de dados (Boxplot)'!P:P,'Base de dados (Boxplot)'!E:E,$E$9,'Base de dados (Boxplot)'!H:H,A61)</f>
        <v>12265542.140000001</v>
      </c>
      <c r="F61" s="317">
        <f>SUMIFS('Base de dados (Boxplot)'!P:P,'Base de dados (Boxplot)'!E:E,$F$9,'Base de dados (Boxplot)'!H:H,A61)</f>
        <v>13964156.789999999</v>
      </c>
      <c r="G61" s="317">
        <f>SUMIFS('Base de dados (Boxplot)'!P:P,'Base de dados (Boxplot)'!E:E,$G$9,'Base de dados (Boxplot)'!H:H,A61)</f>
        <v>16494756.390000001</v>
      </c>
      <c r="H61" s="317">
        <f>SUMIFS('Base de dados (Boxplot)'!P:P,'Base de dados (Boxplot)'!E:E,$H$9,'Base de dados (Boxplot)'!H:H,A61)</f>
        <v>17956607.219999999</v>
      </c>
      <c r="I61" s="317">
        <f>SUMIFS('Base de dados (Boxplot)'!P:P,'Base de dados (Boxplot)'!E:E,$I$9,'Base de dados (Boxplot)'!H:H,A61)</f>
        <v>22815977.27</v>
      </c>
      <c r="J61" s="317">
        <f>SUMIFS('Base de dados (Boxplot)'!P:P,'Base de dados (Boxplot)'!E:E,$J$9,'Base de dados (Boxplot)'!H:H,A61)</f>
        <v>23521866.870000001</v>
      </c>
      <c r="K61" s="317">
        <f>SUMIFS('Base de dados (Boxplot)'!P:P,'Base de dados (Boxplot)'!E:E,$K$9,'Base de dados (Boxplot)'!H:H,A61)</f>
        <v>27196835.23</v>
      </c>
      <c r="L61" s="317">
        <f>SUMIFS('Base de dados (Boxplot)'!P:P,'Base de dados (Boxplot)'!E:E,$L$9,'Base de dados (Boxplot)'!H:H,A61)</f>
        <v>29861573.550000001</v>
      </c>
      <c r="M61" s="317">
        <f>SUMIFS('Base de dados (Boxplot)'!P:P,'Base de dados (Boxplot)'!E:E,$M$9,'Base de dados (Boxplot)'!H:H,A61)</f>
        <v>33556251.979999997</v>
      </c>
      <c r="N61" s="317">
        <f>SUMIFS('Base de dados (Boxplot)'!P:P,'Base de dados (Boxplot)'!E:E,$N$9,'Base de dados (Boxplot)'!H:H,A61)</f>
        <v>37841732.119999997</v>
      </c>
      <c r="O61" s="317">
        <f>SUMIFS('Base de dados (Boxplot)'!P:P,'Base de dados (Boxplot)'!E:E,$O$9,'Base de dados (Boxplot)'!H:H,A61)</f>
        <v>43198929.109999999</v>
      </c>
      <c r="P61" s="317">
        <f>SUMIFS('Base de dados (Boxplot)'!P:P,'Base de dados (Boxplot)'!E:E,$P$9,'Base de dados (Boxplot)'!H:H,A61)</f>
        <v>45317802.82</v>
      </c>
      <c r="Q61" s="317">
        <f>SUMIFS('Base de dados (Boxplot)'!P:P,'Base de dados (Boxplot)'!E:E,$Q$9,'Base de dados (Boxplot)'!H:H,A61)</f>
        <v>48055162.93</v>
      </c>
      <c r="R61" s="317">
        <f>SUMIFS('Base de dados (Boxplot)'!P:P,'Base de dados (Boxplot)'!E:E,$R$9,'Base de dados (Boxplot)'!H:H,A61)</f>
        <v>56443908.140000001</v>
      </c>
      <c r="S61" s="317">
        <f>SUMIFS('Base de dados (Boxplot)'!P:P,'Base de dados (Boxplot)'!E:E,$S$9,'Base de dados (Boxplot)'!H:H,A61)</f>
        <v>73231570.409999996</v>
      </c>
      <c r="T61" s="317">
        <f>SUMIFS('Base de dados (Boxplot)'!P:P,'Base de dados (Boxplot)'!E:E,$T$9,'Base de dados (Boxplot)'!H:H,A61)</f>
        <v>87481528.209999993</v>
      </c>
      <c r="U61" s="317">
        <f>SUMIFS('Base de dados (Boxplot)'!P:P,'Base de dados (Boxplot)'!E:E,$U$9,'Base de dados (Boxplot)'!H:H,A61)</f>
        <v>0</v>
      </c>
      <c r="V61" s="317">
        <f>SUMIFS('Base de dados (Boxplot)'!P:P,'Base de dados (Boxplot)'!E:E,$V$9,'Base de dados (Boxplot)'!H:H,A61)</f>
        <v>0</v>
      </c>
    </row>
    <row r="62" spans="1:22" ht="15" customHeight="1" x14ac:dyDescent="0.25">
      <c r="A62" s="105" t="s">
        <v>47</v>
      </c>
      <c r="B62" s="317">
        <f>SUMIFS('Base de dados (Boxplot)'!P:P,'Base de dados (Boxplot)'!E:E,$B$9,'Base de dados (Boxplot)'!H:H,A62)</f>
        <v>39132366</v>
      </c>
      <c r="C62" s="317">
        <f>SUMIFS('Base de dados (Boxplot)'!P:P,'Base de dados (Boxplot)'!E:E,$C$9,'Base de dados (Boxplot)'!H:H,A62)</f>
        <v>42027765</v>
      </c>
      <c r="D62" s="317">
        <f>SUMIFS('Base de dados (Boxplot)'!P:P,'Base de dados (Boxplot)'!E:E,$D$9,'Base de dados (Boxplot)'!H:H,A62)</f>
        <v>55543432</v>
      </c>
      <c r="E62" s="317">
        <f>SUMIFS('Base de dados (Boxplot)'!P:P,'Base de dados (Boxplot)'!E:E,$E$9,'Base de dados (Boxplot)'!H:H,A62)</f>
        <v>64921840</v>
      </c>
      <c r="F62" s="317">
        <f>SUMIFS('Base de dados (Boxplot)'!P:P,'Base de dados (Boxplot)'!E:E,$F$9,'Base de dados (Boxplot)'!H:H,A62)</f>
        <v>82599716</v>
      </c>
      <c r="G62" s="317">
        <f>SUMIFS('Base de dados (Boxplot)'!P:P,'Base de dados (Boxplot)'!E:E,$G$9,'Base de dados (Boxplot)'!H:H,A62)</f>
        <v>102533117</v>
      </c>
      <c r="H62" s="317">
        <f>SUMIFS('Base de dados (Boxplot)'!P:P,'Base de dados (Boxplot)'!E:E,$H$9,'Base de dados (Boxplot)'!H:H,A62)</f>
        <v>128961172</v>
      </c>
      <c r="I62" s="317">
        <f>SUMIFS('Base de dados (Boxplot)'!P:P,'Base de dados (Boxplot)'!E:E,$I$9,'Base de dados (Boxplot)'!H:H,A62)</f>
        <v>156519211</v>
      </c>
      <c r="J62" s="317">
        <f>SUMIFS('Base de dados (Boxplot)'!P:P,'Base de dados (Boxplot)'!E:E,$J$9,'Base de dados (Boxplot)'!H:H,A62)</f>
        <v>183173261</v>
      </c>
      <c r="K62" s="317">
        <f>SUMIFS('Base de dados (Boxplot)'!P:P,'Base de dados (Boxplot)'!E:E,$K$9,'Base de dados (Boxplot)'!H:H,A62)</f>
        <v>219493944</v>
      </c>
      <c r="L62" s="317">
        <f>SUMIFS('Base de dados (Boxplot)'!P:P,'Base de dados (Boxplot)'!E:E,$L$9,'Base de dados (Boxplot)'!H:H,A62)</f>
        <v>256419880.47</v>
      </c>
      <c r="M62" s="317">
        <f>SUMIFS('Base de dados (Boxplot)'!P:P,'Base de dados (Boxplot)'!E:E,$M$9,'Base de dados (Boxplot)'!H:H,A62)</f>
        <v>303674596</v>
      </c>
      <c r="N62" s="317">
        <f>SUMIFS('Base de dados (Boxplot)'!P:P,'Base de dados (Boxplot)'!E:E,$N$9,'Base de dados (Boxplot)'!H:H,A62)</f>
        <v>346167323</v>
      </c>
      <c r="O62" s="317">
        <f>SUMIFS('Base de dados (Boxplot)'!P:P,'Base de dados (Boxplot)'!E:E,$O$9,'Base de dados (Boxplot)'!H:H,A62)</f>
        <v>405214361</v>
      </c>
      <c r="P62" s="317">
        <f>SUMIFS('Base de dados (Boxplot)'!P:P,'Base de dados (Boxplot)'!E:E,$P$9,'Base de dados (Boxplot)'!H:H,A62)</f>
        <v>467306558.27999997</v>
      </c>
      <c r="Q62" s="317">
        <f>SUMIFS('Base de dados (Boxplot)'!P:P,'Base de dados (Boxplot)'!E:E,$Q$9,'Base de dados (Boxplot)'!H:H,A62)</f>
        <v>525169203.67000002</v>
      </c>
      <c r="R62" s="317">
        <f>SUMIFS('Base de dados (Boxplot)'!P:P,'Base de dados (Boxplot)'!E:E,$R$9,'Base de dados (Boxplot)'!H:H,A62)</f>
        <v>593701244.12</v>
      </c>
      <c r="S62" s="317">
        <f>SUMIFS('Base de dados (Boxplot)'!P:P,'Base de dados (Boxplot)'!E:E,$S$9,'Base de dados (Boxplot)'!H:H,A62)</f>
        <v>675847497.78999996</v>
      </c>
      <c r="T62" s="317">
        <f>SUMIFS('Base de dados (Boxplot)'!P:P,'Base de dados (Boxplot)'!E:E,$T$9,'Base de dados (Boxplot)'!H:H,A62)</f>
        <v>763349823.46000004</v>
      </c>
      <c r="U62" s="317">
        <f>SUMIFS('Base de dados (Boxplot)'!P:P,'Base de dados (Boxplot)'!E:E,$U$9,'Base de dados (Boxplot)'!H:H,A62)</f>
        <v>847646198.91999996</v>
      </c>
      <c r="V62" s="317">
        <f>SUMIFS('Base de dados (Boxplot)'!P:P,'Base de dados (Boxplot)'!E:E,$V$9,'Base de dados (Boxplot)'!H:H,A62)</f>
        <v>912009819.35000002</v>
      </c>
    </row>
    <row r="63" spans="1:22" ht="15" customHeight="1" x14ac:dyDescent="0.25">
      <c r="A63" s="105" t="s">
        <v>37</v>
      </c>
      <c r="B63" s="317">
        <f>SUMIFS('Base de dados (Boxplot)'!P:P,'Base de dados (Boxplot)'!E:E,$B$9,'Base de dados (Boxplot)'!H:H,A63)</f>
        <v>1290877066</v>
      </c>
      <c r="C63" s="317">
        <f>SUMIFS('Base de dados (Boxplot)'!P:P,'Base de dados (Boxplot)'!E:E,$C$9,'Base de dados (Boxplot)'!H:H,A63)</f>
        <v>1364803305.5999999</v>
      </c>
      <c r="D63" s="317">
        <f>SUMIFS('Base de dados (Boxplot)'!P:P,'Base de dados (Boxplot)'!E:E,$D$9,'Base de dados (Boxplot)'!H:H,A63)</f>
        <v>1397421061.71</v>
      </c>
      <c r="E63" s="317">
        <f>SUMIFS('Base de dados (Boxplot)'!P:P,'Base de dados (Boxplot)'!E:E,$E$9,'Base de dados (Boxplot)'!H:H,A63)</f>
        <v>1586180733.6199999</v>
      </c>
      <c r="F63" s="317">
        <f>SUMIFS('Base de dados (Boxplot)'!P:P,'Base de dados (Boxplot)'!E:E,$F$9,'Base de dados (Boxplot)'!H:H,A63)</f>
        <v>1756400569.8</v>
      </c>
      <c r="G63" s="317">
        <f>SUMIFS('Base de dados (Boxplot)'!P:P,'Base de dados (Boxplot)'!E:E,$G$9,'Base de dados (Boxplot)'!H:H,A63)</f>
        <v>1939964978.8099999</v>
      </c>
      <c r="H63" s="317">
        <f>SUMIFS('Base de dados (Boxplot)'!P:P,'Base de dados (Boxplot)'!E:E,$H$9,'Base de dados (Boxplot)'!H:H,A63)</f>
        <v>2256857114.6599998</v>
      </c>
      <c r="I63" s="317">
        <f>SUMIFS('Base de dados (Boxplot)'!P:P,'Base de dados (Boxplot)'!E:E,$I$9,'Base de dados (Boxplot)'!H:H,A63)</f>
        <v>2532665798.1799998</v>
      </c>
      <c r="J63" s="317">
        <f>SUMIFS('Base de dados (Boxplot)'!P:P,'Base de dados (Boxplot)'!E:E,$J$9,'Base de dados (Boxplot)'!H:H,A63)</f>
        <v>2724399797.5700002</v>
      </c>
      <c r="K63" s="317">
        <f>SUMIFS('Base de dados (Boxplot)'!P:P,'Base de dados (Boxplot)'!E:E,$K$9,'Base de dados (Boxplot)'!H:H,A63)</f>
        <v>2891040425.8200002</v>
      </c>
      <c r="L63" s="317">
        <f>SUMIFS('Base de dados (Boxplot)'!P:P,'Base de dados (Boxplot)'!E:E,$L$9,'Base de dados (Boxplot)'!H:H,A63)</f>
        <v>3069872693.3899999</v>
      </c>
      <c r="M63" s="317">
        <f>SUMIFS('Base de dados (Boxplot)'!P:P,'Base de dados (Boxplot)'!E:E,$M$9,'Base de dados (Boxplot)'!H:H,A63)</f>
        <v>3331979049.8600001</v>
      </c>
      <c r="N63" s="317">
        <f>SUMIFS('Base de dados (Boxplot)'!P:P,'Base de dados (Boxplot)'!E:E,$N$9,'Base de dados (Boxplot)'!H:H,A63)</f>
        <v>3615652309.21</v>
      </c>
      <c r="O63" s="317">
        <f>SUMIFS('Base de dados (Boxplot)'!P:P,'Base de dados (Boxplot)'!E:E,$O$9,'Base de dados (Boxplot)'!H:H,A63)</f>
        <v>3901434842</v>
      </c>
      <c r="P63" s="317">
        <f>SUMIFS('Base de dados (Boxplot)'!P:P,'Base de dados (Boxplot)'!E:E,$P$9,'Base de dados (Boxplot)'!H:H,A63)</f>
        <v>4187448658.8600001</v>
      </c>
      <c r="Q63" s="317">
        <f>SUMIFS('Base de dados (Boxplot)'!P:P,'Base de dados (Boxplot)'!E:E,$Q$9,'Base de dados (Boxplot)'!H:H,A63)</f>
        <v>3936454210.0300002</v>
      </c>
      <c r="R63" s="317">
        <f>SUMIFS('Base de dados (Boxplot)'!P:P,'Base de dados (Boxplot)'!E:E,$R$9,'Base de dados (Boxplot)'!H:H,A63)</f>
        <v>3828287648.9400001</v>
      </c>
      <c r="S63" s="317">
        <f>SUMIFS('Base de dados (Boxplot)'!P:P,'Base de dados (Boxplot)'!E:E,$S$9,'Base de dados (Boxplot)'!H:H,A63)</f>
        <v>4944983235</v>
      </c>
      <c r="T63" s="317">
        <f>SUMIFS('Base de dados (Boxplot)'!P:P,'Base de dados (Boxplot)'!E:E,$T$9,'Base de dados (Boxplot)'!H:H,A63)</f>
        <v>5483761078.3900003</v>
      </c>
      <c r="U63" s="317">
        <f>SUMIFS('Base de dados (Boxplot)'!P:P,'Base de dados (Boxplot)'!E:E,$U$9,'Base de dados (Boxplot)'!H:H,A63)</f>
        <v>6029986962.1999998</v>
      </c>
      <c r="V63" s="317">
        <f>SUMIFS('Base de dados (Boxplot)'!P:P,'Base de dados (Boxplot)'!E:E,$V$9,'Base de dados (Boxplot)'!H:H,A63)</f>
        <v>0</v>
      </c>
    </row>
    <row r="64" spans="1:22" ht="15" customHeight="1" x14ac:dyDescent="0.25">
      <c r="A64" s="105" t="s">
        <v>51</v>
      </c>
      <c r="B64" s="317">
        <f>SUMIFS('Base de dados (Boxplot)'!P:P,'Base de dados (Boxplot)'!E:E,$B$9,'Base de dados (Boxplot)'!H:H,A64)</f>
        <v>63834022</v>
      </c>
      <c r="C64" s="317">
        <f>SUMIFS('Base de dados (Boxplot)'!P:P,'Base de dados (Boxplot)'!E:E,$C$9,'Base de dados (Boxplot)'!H:H,A64)</f>
        <v>69954496</v>
      </c>
      <c r="D64" s="317">
        <f>SUMIFS('Base de dados (Boxplot)'!P:P,'Base de dados (Boxplot)'!E:E,$D$9,'Base de dados (Boxplot)'!H:H,A64)</f>
        <v>76059774</v>
      </c>
      <c r="E64" s="317">
        <f>SUMIFS('Base de dados (Boxplot)'!P:P,'Base de dados (Boxplot)'!E:E,$E$9,'Base de dados (Boxplot)'!H:H,A64)</f>
        <v>95985153</v>
      </c>
      <c r="F64" s="317">
        <f>SUMIFS('Base de dados (Boxplot)'!P:P,'Base de dados (Boxplot)'!E:E,$F$9,'Base de dados (Boxplot)'!H:H,A64)</f>
        <v>120953055.52</v>
      </c>
      <c r="G64" s="317">
        <f>SUMIFS('Base de dados (Boxplot)'!P:P,'Base de dados (Boxplot)'!E:E,$G$9,'Base de dados (Boxplot)'!H:H,A64)</f>
        <v>134775048.52000001</v>
      </c>
      <c r="H64" s="317">
        <f>SUMIFS('Base de dados (Boxplot)'!P:P,'Base de dados (Boxplot)'!E:E,$H$9,'Base de dados (Boxplot)'!H:H,A64)</f>
        <v>150469768.91</v>
      </c>
      <c r="I64" s="317">
        <f>SUMIFS('Base de dados (Boxplot)'!P:P,'Base de dados (Boxplot)'!E:E,$I$9,'Base de dados (Boxplot)'!H:H,A64)</f>
        <v>153035333</v>
      </c>
      <c r="J64" s="317">
        <f>SUMIFS('Base de dados (Boxplot)'!P:P,'Base de dados (Boxplot)'!E:E,$J$9,'Base de dados (Boxplot)'!H:H,A64)</f>
        <v>174667946</v>
      </c>
      <c r="K64" s="317">
        <f>SUMIFS('Base de dados (Boxplot)'!P:P,'Base de dados (Boxplot)'!E:E,$K$9,'Base de dados (Boxplot)'!H:H,A64)</f>
        <v>191166323.40000001</v>
      </c>
      <c r="L64" s="317">
        <f>SUMIFS('Base de dados (Boxplot)'!P:P,'Base de dados (Boxplot)'!E:E,$L$9,'Base de dados (Boxplot)'!H:H,A64)</f>
        <v>210435050.24000001</v>
      </c>
      <c r="M64" s="317">
        <f>SUMIFS('Base de dados (Boxplot)'!P:P,'Base de dados (Boxplot)'!E:E,$M$9,'Base de dados (Boxplot)'!H:H,A64)</f>
        <v>255035466.80000001</v>
      </c>
      <c r="N64" s="317">
        <f>SUMIFS('Base de dados (Boxplot)'!P:P,'Base de dados (Boxplot)'!E:E,$N$9,'Base de dados (Boxplot)'!H:H,A64)</f>
        <v>286258331.44</v>
      </c>
      <c r="O64" s="317">
        <f>SUMIFS('Base de dados (Boxplot)'!P:P,'Base de dados (Boxplot)'!E:E,$O$9,'Base de dados (Boxplot)'!H:H,A64)</f>
        <v>327783921.81999999</v>
      </c>
      <c r="P64" s="317">
        <f>SUMIFS('Base de dados (Boxplot)'!P:P,'Base de dados (Boxplot)'!E:E,$P$9,'Base de dados (Boxplot)'!H:H,A64)</f>
        <v>365801645.64999998</v>
      </c>
      <c r="Q64" s="317">
        <f>SUMIFS('Base de dados (Boxplot)'!P:P,'Base de dados (Boxplot)'!E:E,$Q$9,'Base de dados (Boxplot)'!H:H,A64)</f>
        <v>415188775.10000002</v>
      </c>
      <c r="R64" s="317">
        <f>SUMIFS('Base de dados (Boxplot)'!P:P,'Base de dados (Boxplot)'!E:E,$R$9,'Base de dados (Boxplot)'!H:H,A64)</f>
        <v>492620265.80000001</v>
      </c>
      <c r="S64" s="317">
        <f>SUMIFS('Base de dados (Boxplot)'!P:P,'Base de dados (Boxplot)'!E:E,$S$9,'Base de dados (Boxplot)'!H:H,A64)</f>
        <v>631725367.48000002</v>
      </c>
      <c r="T64" s="317">
        <f>SUMIFS('Base de dados (Boxplot)'!P:P,'Base de dados (Boxplot)'!E:E,$T$9,'Base de dados (Boxplot)'!H:H,A64)</f>
        <v>701422123.72000003</v>
      </c>
      <c r="U64" s="317">
        <f>SUMIFS('Base de dados (Boxplot)'!P:P,'Base de dados (Boxplot)'!E:E,$U$9,'Base de dados (Boxplot)'!H:H,A64)</f>
        <v>750478789.70000005</v>
      </c>
      <c r="V64" s="317">
        <f>SUMIFS('Base de dados (Boxplot)'!P:P,'Base de dados (Boxplot)'!E:E,$V$9,'Base de dados (Boxplot)'!H:H,A64)</f>
        <v>0</v>
      </c>
    </row>
    <row r="65" spans="1:22" ht="15" customHeight="1" x14ac:dyDescent="0.25">
      <c r="A65" s="105" t="s">
        <v>49</v>
      </c>
      <c r="B65" s="317">
        <f>SUMIFS('Base de dados (Boxplot)'!P:P,'Base de dados (Boxplot)'!E:E,$B$9,'Base de dados (Boxplot)'!H:H,A65)</f>
        <v>0</v>
      </c>
      <c r="C65" s="317">
        <f>SUMIFS('Base de dados (Boxplot)'!P:P,'Base de dados (Boxplot)'!E:E,$C$9,'Base de dados (Boxplot)'!H:H,A65)</f>
        <v>430000</v>
      </c>
      <c r="D65" s="317">
        <f>SUMIFS('Base de dados (Boxplot)'!P:P,'Base de dados (Boxplot)'!E:E,$D$9,'Base de dados (Boxplot)'!H:H,A65)</f>
        <v>810599.29</v>
      </c>
      <c r="E65" s="317">
        <f>SUMIFS('Base de dados (Boxplot)'!P:P,'Base de dados (Boxplot)'!E:E,$E$9,'Base de dados (Boxplot)'!H:H,A65)</f>
        <v>2175180</v>
      </c>
      <c r="F65" s="317">
        <f>SUMIFS('Base de dados (Boxplot)'!P:P,'Base de dados (Boxplot)'!E:E,$F$9,'Base de dados (Boxplot)'!H:H,A65)</f>
        <v>3956986</v>
      </c>
      <c r="G65" s="317">
        <f>SUMIFS('Base de dados (Boxplot)'!P:P,'Base de dados (Boxplot)'!E:E,$G$9,'Base de dados (Boxplot)'!H:H,A65)</f>
        <v>5453362</v>
      </c>
      <c r="H65" s="317">
        <f>SUMIFS('Base de dados (Boxplot)'!P:P,'Base de dados (Boxplot)'!E:E,$H$9,'Base de dados (Boxplot)'!H:H,A65)</f>
        <v>7397166</v>
      </c>
      <c r="I65" s="317">
        <f>SUMIFS('Base de dados (Boxplot)'!P:P,'Base de dados (Boxplot)'!E:E,$I$9,'Base de dados (Boxplot)'!H:H,A65)</f>
        <v>8831968</v>
      </c>
      <c r="J65" s="317">
        <f>SUMIFS('Base de dados (Boxplot)'!P:P,'Base de dados (Boxplot)'!E:E,$J$9,'Base de dados (Boxplot)'!H:H,A65)</f>
        <v>11033636.800000001</v>
      </c>
      <c r="K65" s="317">
        <f>SUMIFS('Base de dados (Boxplot)'!P:P,'Base de dados (Boxplot)'!E:E,$K$9,'Base de dados (Boxplot)'!H:H,A65)</f>
        <v>13636184</v>
      </c>
      <c r="L65" s="317">
        <f>SUMIFS('Base de dados (Boxplot)'!P:P,'Base de dados (Boxplot)'!E:E,$L$9,'Base de dados (Boxplot)'!H:H,A65)</f>
        <v>17234685.739999998</v>
      </c>
      <c r="M65" s="317">
        <f>SUMIFS('Base de dados (Boxplot)'!P:P,'Base de dados (Boxplot)'!E:E,$M$9,'Base de dados (Boxplot)'!H:H,A65)</f>
        <v>23685340</v>
      </c>
      <c r="N65" s="317">
        <f>SUMIFS('Base de dados (Boxplot)'!P:P,'Base de dados (Boxplot)'!E:E,$N$9,'Base de dados (Boxplot)'!H:H,A65)</f>
        <v>26079468.129999999</v>
      </c>
      <c r="O65" s="317">
        <f>SUMIFS('Base de dados (Boxplot)'!P:P,'Base de dados (Boxplot)'!E:E,$O$9,'Base de dados (Boxplot)'!H:H,A65)</f>
        <v>31103991.309999999</v>
      </c>
      <c r="P65" s="317">
        <f>SUMIFS('Base de dados (Boxplot)'!P:P,'Base de dados (Boxplot)'!E:E,$P$9,'Base de dados (Boxplot)'!H:H,A65)</f>
        <v>38455135.939999998</v>
      </c>
      <c r="Q65" s="317">
        <f>SUMIFS('Base de dados (Boxplot)'!P:P,'Base de dados (Boxplot)'!E:E,$Q$9,'Base de dados (Boxplot)'!H:H,A65)</f>
        <v>44752840.82</v>
      </c>
      <c r="R65" s="317">
        <f>SUMIFS('Base de dados (Boxplot)'!P:P,'Base de dados (Boxplot)'!E:E,$R$9,'Base de dados (Boxplot)'!H:H,A65)</f>
        <v>59497044.829999998</v>
      </c>
      <c r="S65" s="317">
        <f>SUMIFS('Base de dados (Boxplot)'!P:P,'Base de dados (Boxplot)'!E:E,$S$9,'Base de dados (Boxplot)'!H:H,A65)</f>
        <v>78581357.549999997</v>
      </c>
      <c r="T65" s="317">
        <f>SUMIFS('Base de dados (Boxplot)'!P:P,'Base de dados (Boxplot)'!E:E,$T$9,'Base de dados (Boxplot)'!H:H,A65)</f>
        <v>93737976.790000007</v>
      </c>
      <c r="U65" s="317">
        <f>SUMIFS('Base de dados (Boxplot)'!P:P,'Base de dados (Boxplot)'!E:E,$U$9,'Base de dados (Boxplot)'!H:H,A65)</f>
        <v>0</v>
      </c>
      <c r="V65" s="317">
        <f>SUMIFS('Base de dados (Boxplot)'!P:P,'Base de dados (Boxplot)'!E:E,$V$9,'Base de dados (Boxplot)'!H:H,A65)</f>
        <v>0</v>
      </c>
    </row>
    <row r="66" spans="1:22" ht="15" customHeight="1" x14ac:dyDescent="0.25">
      <c r="A66" s="105" t="s">
        <v>39</v>
      </c>
      <c r="B66" s="317">
        <f>SUMIFS('Base de dados (Boxplot)'!P:P,'Base de dados (Boxplot)'!E:E,$B$9,'Base de dados (Boxplot)'!H:H,A66)</f>
        <v>135240931.63</v>
      </c>
      <c r="C66" s="317">
        <f>SUMIFS('Base de dados (Boxplot)'!P:P,'Base de dados (Boxplot)'!E:E,$C$9,'Base de dados (Boxplot)'!H:H,A66)</f>
        <v>166835718.69999999</v>
      </c>
      <c r="D66" s="317">
        <f>SUMIFS('Base de dados (Boxplot)'!P:P,'Base de dados (Boxplot)'!E:E,$D$9,'Base de dados (Boxplot)'!H:H,A66)</f>
        <v>193071958.97</v>
      </c>
      <c r="E66" s="317">
        <f>SUMIFS('Base de dados (Boxplot)'!P:P,'Base de dados (Boxplot)'!E:E,$E$9,'Base de dados (Boxplot)'!H:H,A66)</f>
        <v>240341050.75999999</v>
      </c>
      <c r="F66" s="317">
        <f>SUMIFS('Base de dados (Boxplot)'!P:P,'Base de dados (Boxplot)'!E:E,$F$9,'Base de dados (Boxplot)'!H:H,A66)</f>
        <v>266856539.00999999</v>
      </c>
      <c r="G66" s="317">
        <f>SUMIFS('Base de dados (Boxplot)'!P:P,'Base de dados (Boxplot)'!E:E,$G$9,'Base de dados (Boxplot)'!H:H,A66)</f>
        <v>301462080.95999998</v>
      </c>
      <c r="H66" s="317">
        <f>SUMIFS('Base de dados (Boxplot)'!P:P,'Base de dados (Boxplot)'!E:E,$H$9,'Base de dados (Boxplot)'!H:H,A66)</f>
        <v>341334276</v>
      </c>
      <c r="I66" s="317">
        <f>SUMIFS('Base de dados (Boxplot)'!P:P,'Base de dados (Boxplot)'!E:E,$I$9,'Base de dados (Boxplot)'!H:H,A66)</f>
        <v>356559521.17000002</v>
      </c>
      <c r="J66" s="317">
        <f>SUMIFS('Base de dados (Boxplot)'!P:P,'Base de dados (Boxplot)'!E:E,$J$9,'Base de dados (Boxplot)'!H:H,A66)</f>
        <v>387142623.62</v>
      </c>
      <c r="K66" s="317">
        <f>SUMIFS('Base de dados (Boxplot)'!P:P,'Base de dados (Boxplot)'!E:E,$K$9,'Base de dados (Boxplot)'!H:H,A66)</f>
        <v>423369395.10000002</v>
      </c>
      <c r="L66" s="317">
        <f>SUMIFS('Base de dados (Boxplot)'!P:P,'Base de dados (Boxplot)'!E:E,$L$9,'Base de dados (Boxplot)'!H:H,A66)</f>
        <v>457833816.97000003</v>
      </c>
      <c r="M66" s="317">
        <f>SUMIFS('Base de dados (Boxplot)'!P:P,'Base de dados (Boxplot)'!E:E,$M$9,'Base de dados (Boxplot)'!H:H,A66)</f>
        <v>496663682.63999999</v>
      </c>
      <c r="N66" s="317">
        <f>SUMIFS('Base de dados (Boxplot)'!P:P,'Base de dados (Boxplot)'!E:E,$N$9,'Base de dados (Boxplot)'!H:H,A66)</f>
        <v>591604429.00999999</v>
      </c>
      <c r="O66" s="317">
        <f>SUMIFS('Base de dados (Boxplot)'!P:P,'Base de dados (Boxplot)'!E:E,$O$9,'Base de dados (Boxplot)'!H:H,A66)</f>
        <v>721420319.38999999</v>
      </c>
      <c r="P66" s="317">
        <f>SUMIFS('Base de dados (Boxplot)'!P:P,'Base de dados (Boxplot)'!E:E,$P$9,'Base de dados (Boxplot)'!H:H,A66)</f>
        <v>827166142.23000002</v>
      </c>
      <c r="Q66" s="317">
        <f>SUMIFS('Base de dados (Boxplot)'!P:P,'Base de dados (Boxplot)'!E:E,$Q$9,'Base de dados (Boxplot)'!H:H,A66)</f>
        <v>917527365.14999998</v>
      </c>
      <c r="R66" s="317">
        <f>SUMIFS('Base de dados (Boxplot)'!P:P,'Base de dados (Boxplot)'!E:E,$R$9,'Base de dados (Boxplot)'!H:H,A66)</f>
        <v>1044110180.83</v>
      </c>
      <c r="S66" s="317">
        <f>SUMIFS('Base de dados (Boxplot)'!P:P,'Base de dados (Boxplot)'!E:E,$S$9,'Base de dados (Boxplot)'!H:H,A66)</f>
        <v>1270631098.49</v>
      </c>
      <c r="T66" s="317">
        <f>SUMIFS('Base de dados (Boxplot)'!P:P,'Base de dados (Boxplot)'!E:E,$T$9,'Base de dados (Boxplot)'!H:H,A66)</f>
        <v>1444407150.9300001</v>
      </c>
      <c r="U66" s="317">
        <f>SUMIFS('Base de dados (Boxplot)'!P:P,'Base de dados (Boxplot)'!E:E,$U$9,'Base de dados (Boxplot)'!H:H,A66)</f>
        <v>1572970804.45</v>
      </c>
      <c r="V66" s="317">
        <f>SUMIFS('Base de dados (Boxplot)'!P:P,'Base de dados (Boxplot)'!E:E,$V$9,'Base de dados (Boxplot)'!H:H,A66)</f>
        <v>0</v>
      </c>
    </row>
    <row r="67" spans="1:22" ht="15" customHeight="1" x14ac:dyDescent="0.25">
      <c r="A67" s="105" t="s">
        <v>55</v>
      </c>
      <c r="B67" s="317">
        <f>SUMIFS('Base de dados (Boxplot)'!P:P,'Base de dados (Boxplot)'!E:E,$B$9,'Base de dados (Boxplot)'!H:H,A67)</f>
        <v>5955407</v>
      </c>
      <c r="C67" s="317">
        <f>SUMIFS('Base de dados (Boxplot)'!P:P,'Base de dados (Boxplot)'!E:E,$C$9,'Base de dados (Boxplot)'!H:H,A67)</f>
        <v>3478365</v>
      </c>
      <c r="D67" s="317">
        <f>SUMIFS('Base de dados (Boxplot)'!P:P,'Base de dados (Boxplot)'!E:E,$D$9,'Base de dados (Boxplot)'!H:H,A67)</f>
        <v>3284790</v>
      </c>
      <c r="E67" s="317">
        <f>SUMIFS('Base de dados (Boxplot)'!P:P,'Base de dados (Boxplot)'!E:E,$E$9,'Base de dados (Boxplot)'!H:H,A67)</f>
        <v>4615779</v>
      </c>
      <c r="F67" s="317">
        <f>SUMIFS('Base de dados (Boxplot)'!P:P,'Base de dados (Boxplot)'!E:E,$F$9,'Base de dados (Boxplot)'!H:H,A67)</f>
        <v>6237665</v>
      </c>
      <c r="G67" s="317">
        <f>SUMIFS('Base de dados (Boxplot)'!P:P,'Base de dados (Boxplot)'!E:E,$G$9,'Base de dados (Boxplot)'!H:H,A67)</f>
        <v>7591792</v>
      </c>
      <c r="H67" s="317">
        <f>SUMIFS('Base de dados (Boxplot)'!P:P,'Base de dados (Boxplot)'!E:E,$H$9,'Base de dados (Boxplot)'!H:H,A67)</f>
        <v>8307000</v>
      </c>
      <c r="I67" s="317">
        <f>SUMIFS('Base de dados (Boxplot)'!P:P,'Base de dados (Boxplot)'!E:E,$I$9,'Base de dados (Boxplot)'!H:H,A67)</f>
        <v>9233000</v>
      </c>
      <c r="J67" s="317">
        <f>SUMIFS('Base de dados (Boxplot)'!P:P,'Base de dados (Boxplot)'!E:E,$J$9,'Base de dados (Boxplot)'!H:H,A67)</f>
        <v>10351451</v>
      </c>
      <c r="K67" s="317">
        <f>SUMIFS('Base de dados (Boxplot)'!P:P,'Base de dados (Boxplot)'!E:E,$K$9,'Base de dados (Boxplot)'!H:H,A67)</f>
        <v>11823746.17</v>
      </c>
      <c r="L67" s="317">
        <f>SUMIFS('Base de dados (Boxplot)'!P:P,'Base de dados (Boxplot)'!E:E,$L$9,'Base de dados (Boxplot)'!H:H,A67)</f>
        <v>12673765.880000001</v>
      </c>
      <c r="M67" s="317">
        <f>SUMIFS('Base de dados (Boxplot)'!P:P,'Base de dados (Boxplot)'!E:E,$M$9,'Base de dados (Boxplot)'!H:H,A67)</f>
        <v>15622717.949999999</v>
      </c>
      <c r="N67" s="317">
        <f>SUMIFS('Base de dados (Boxplot)'!P:P,'Base de dados (Boxplot)'!E:E,$N$9,'Base de dados (Boxplot)'!H:H,A67)</f>
        <v>20688129.73</v>
      </c>
      <c r="O67" s="317">
        <f>SUMIFS('Base de dados (Boxplot)'!P:P,'Base de dados (Boxplot)'!E:E,$O$9,'Base de dados (Boxplot)'!H:H,A67)</f>
        <v>27378396.07</v>
      </c>
      <c r="P67" s="317">
        <f>SUMIFS('Base de dados (Boxplot)'!P:P,'Base de dados (Boxplot)'!E:E,$P$9,'Base de dados (Boxplot)'!H:H,A67)</f>
        <v>34336957.850000001</v>
      </c>
      <c r="Q67" s="317">
        <f>SUMIFS('Base de dados (Boxplot)'!P:P,'Base de dados (Boxplot)'!E:E,$Q$9,'Base de dados (Boxplot)'!H:H,A67)</f>
        <v>43560303.759999998</v>
      </c>
      <c r="R67" s="317">
        <f>SUMIFS('Base de dados (Boxplot)'!P:P,'Base de dados (Boxplot)'!E:E,$R$9,'Base de dados (Boxplot)'!H:H,A67)</f>
        <v>55530574.200000003</v>
      </c>
      <c r="S67" s="317">
        <f>SUMIFS('Base de dados (Boxplot)'!P:P,'Base de dados (Boxplot)'!E:E,$S$9,'Base de dados (Boxplot)'!H:H,A67)</f>
        <v>77016022.180000007</v>
      </c>
      <c r="T67" s="317">
        <f>SUMIFS('Base de dados (Boxplot)'!P:P,'Base de dados (Boxplot)'!E:E,$T$9,'Base de dados (Boxplot)'!H:H,A67)</f>
        <v>89055713.150000006</v>
      </c>
      <c r="U67" s="317">
        <f>SUMIFS('Base de dados (Boxplot)'!P:P,'Base de dados (Boxplot)'!E:E,$U$9,'Base de dados (Boxplot)'!H:H,A67)</f>
        <v>0</v>
      </c>
      <c r="V67" s="317">
        <f>SUMIFS('Base de dados (Boxplot)'!P:P,'Base de dados (Boxplot)'!E:E,$V$9,'Base de dados (Boxplot)'!H:H,A67)</f>
        <v>0</v>
      </c>
    </row>
    <row r="68" spans="1:22" ht="15" customHeight="1" x14ac:dyDescent="0.25"/>
  </sheetData>
  <mergeCells count="5">
    <mergeCell ref="A2:V2"/>
    <mergeCell ref="A3:V3"/>
    <mergeCell ref="A4:V4"/>
    <mergeCell ref="A5:V5"/>
    <mergeCell ref="B41:D41"/>
  </mergeCells>
  <pageMargins left="0" right="0" top="0" bottom="0" header="0" footer="0"/>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7094-52BA-4CC5-932C-C391401AC693}">
  <sheetPr>
    <tabColor theme="4" tint="0.59999389629810485"/>
  </sheetPr>
  <dimension ref="A1:V68"/>
  <sheetViews>
    <sheetView showGridLines="0" zoomScale="80" zoomScaleNormal="80" workbookViewId="0">
      <selection activeCell="B44" sqref="B44:V68"/>
    </sheetView>
  </sheetViews>
  <sheetFormatPr defaultColWidth="9.140625" defaultRowHeight="15" x14ac:dyDescent="0.25"/>
  <cols>
    <col min="1" max="1" width="13.85546875" style="97" customWidth="1"/>
    <col min="2" max="2" width="22" style="97" customWidth="1"/>
    <col min="3" max="22" width="20.7109375" style="97" customWidth="1"/>
    <col min="23" max="16384" width="9.140625" style="97"/>
  </cols>
  <sheetData>
    <row r="1" spans="1:22" x14ac:dyDescent="0.25">
      <c r="A1" s="37"/>
      <c r="B1" s="37"/>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144</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37"/>
      <c r="C6" s="51"/>
      <c r="D6" s="51"/>
      <c r="E6" s="51"/>
      <c r="F6" s="51"/>
      <c r="G6" s="51"/>
      <c r="H6" s="51"/>
      <c r="I6" s="51"/>
      <c r="J6" s="51"/>
      <c r="K6" s="51"/>
      <c r="L6" s="51"/>
      <c r="M6" s="51"/>
      <c r="N6" s="51"/>
      <c r="O6" s="51"/>
      <c r="P6" s="51"/>
      <c r="Q6" s="51"/>
      <c r="R6" s="51"/>
      <c r="S6" s="51"/>
      <c r="T6" s="51"/>
      <c r="U6" s="51"/>
      <c r="V6" s="51"/>
    </row>
    <row r="7" spans="1:22" x14ac:dyDescent="0.25">
      <c r="A7" s="37"/>
      <c r="B7" s="37"/>
      <c r="C7" s="51"/>
      <c r="D7" s="51"/>
      <c r="E7" s="51"/>
      <c r="F7" s="51"/>
      <c r="G7" s="51"/>
      <c r="H7" s="51"/>
      <c r="I7" s="51"/>
      <c r="J7" s="51"/>
      <c r="K7" s="51"/>
      <c r="L7" s="51"/>
      <c r="M7" s="51"/>
      <c r="N7" s="51"/>
      <c r="O7" s="51"/>
      <c r="P7" s="51"/>
      <c r="Q7" s="51"/>
      <c r="R7" s="51"/>
      <c r="S7" s="51"/>
      <c r="T7" s="51"/>
      <c r="U7" s="51"/>
      <c r="V7" s="51"/>
    </row>
    <row r="8" spans="1:22" x14ac:dyDescent="0.25">
      <c r="A8" s="104" t="s">
        <v>145</v>
      </c>
      <c r="B8" s="104"/>
    </row>
    <row r="9" spans="1:22"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2" x14ac:dyDescent="0.25">
      <c r="A10" s="97" t="s">
        <v>33</v>
      </c>
    </row>
    <row r="11" spans="1:22" x14ac:dyDescent="0.25">
      <c r="A11" s="105" t="s">
        <v>65</v>
      </c>
      <c r="B11" s="122">
        <f>+B44/B$40*1000</f>
        <v>2035504281.4549234</v>
      </c>
      <c r="C11" s="122">
        <f t="shared" ref="C11:V11" si="0">+C44/C$40*1000</f>
        <v>1954138457.5723021</v>
      </c>
      <c r="D11" s="122">
        <f t="shared" si="0"/>
        <v>1865000472.4777603</v>
      </c>
      <c r="E11" s="122">
        <f t="shared" si="0"/>
        <v>1657373255.4522791</v>
      </c>
      <c r="F11" s="122">
        <f t="shared" si="0"/>
        <v>1526785855.5913982</v>
      </c>
      <c r="G11" s="122">
        <f t="shared" si="0"/>
        <v>1440007602.9137514</v>
      </c>
      <c r="H11" s="122">
        <f t="shared" si="0"/>
        <v>1439519820.4132149</v>
      </c>
      <c r="I11" s="122">
        <f t="shared" si="0"/>
        <v>1450640815.7840452</v>
      </c>
      <c r="J11" s="122">
        <f t="shared" si="0"/>
        <v>1402625392.0039988</v>
      </c>
      <c r="K11" s="122">
        <f t="shared" si="0"/>
        <v>1387917287.8046613</v>
      </c>
      <c r="L11" s="122">
        <f t="shared" si="0"/>
        <v>1411542511.8800571</v>
      </c>
      <c r="M11" s="122">
        <f t="shared" si="0"/>
        <v>1365102970.1445246</v>
      </c>
      <c r="N11" s="122">
        <f t="shared" si="0"/>
        <v>1407675838.8610184</v>
      </c>
      <c r="O11" s="122">
        <f t="shared" si="0"/>
        <v>1461969672.2928569</v>
      </c>
      <c r="P11" s="122">
        <f t="shared" si="0"/>
        <v>1522518346.9790678</v>
      </c>
      <c r="Q11" s="122">
        <f t="shared" si="0"/>
        <v>1472019807.8717203</v>
      </c>
      <c r="R11" s="122">
        <f t="shared" si="0"/>
        <v>1344418629.9363627</v>
      </c>
      <c r="S11" s="122">
        <f t="shared" si="0"/>
        <v>1299381891.7057848</v>
      </c>
      <c r="T11" s="122">
        <f t="shared" si="0"/>
        <v>1257631415.7694876</v>
      </c>
      <c r="U11" s="122">
        <f t="shared" si="0"/>
        <v>1201221933.0569999</v>
      </c>
      <c r="V11" s="122">
        <f t="shared" si="0"/>
        <v>1154877470</v>
      </c>
    </row>
    <row r="12" spans="1:22" x14ac:dyDescent="0.25">
      <c r="A12" s="105" t="s">
        <v>61</v>
      </c>
      <c r="B12" s="122">
        <f t="shared" ref="B12:B35" si="1">+B45/B$40*1000</f>
        <v>3853094998.593101</v>
      </c>
      <c r="C12" s="122">
        <f t="shared" ref="C12" si="2">+C45/C$40*1000</f>
        <v>3696363382.9090891</v>
      </c>
      <c r="D12" s="122">
        <f t="shared" ref="D12" si="3">+D45/D$40*1000</f>
        <v>3396944389.5466065</v>
      </c>
      <c r="E12" s="122">
        <f t="shared" ref="E12" si="4">+E45/E$40*1000</f>
        <v>3004798679.5962009</v>
      </c>
      <c r="F12" s="122">
        <f t="shared" ref="F12" si="5">+F45/F$40*1000</f>
        <v>2786129545.5430923</v>
      </c>
      <c r="G12" s="122">
        <f t="shared" ref="G12" si="6">+G45/G$40*1000</f>
        <v>0</v>
      </c>
      <c r="H12" s="122">
        <f t="shared" ref="H12" si="7">+H45/H$40*1000</f>
        <v>2353199667.9413123</v>
      </c>
      <c r="I12" s="122">
        <f t="shared" ref="I12" si="8">+I45/I$40*1000</f>
        <v>2343641537.1427135</v>
      </c>
      <c r="J12" s="122">
        <f t="shared" ref="J12" si="9">+J45/J$40*1000</f>
        <v>0</v>
      </c>
      <c r="K12" s="122">
        <f t="shared" ref="K12" si="10">+K45/K$40*1000</f>
        <v>2166116142.0673151</v>
      </c>
      <c r="L12" s="122">
        <f t="shared" ref="L12" si="11">+L45/L$40*1000</f>
        <v>2144033277.29685</v>
      </c>
      <c r="M12" s="122">
        <f t="shared" ref="M12" si="12">+M45/M$40*1000</f>
        <v>2057898412.9569273</v>
      </c>
      <c r="N12" s="122">
        <f t="shared" ref="N12" si="13">+N45/N$40*1000</f>
        <v>1975021385.1936638</v>
      </c>
      <c r="O12" s="122">
        <f t="shared" ref="O12" si="14">+O45/O$40*1000</f>
        <v>1938444251.170258</v>
      </c>
      <c r="P12" s="122">
        <f t="shared" ref="P12" si="15">+P45/P$40*1000</f>
        <v>1930125929.7648349</v>
      </c>
      <c r="Q12" s="122">
        <f t="shared" ref="Q12" si="16">+Q45/Q$40*1000</f>
        <v>2107014189.6648846</v>
      </c>
      <c r="R12" s="122">
        <f t="shared" ref="R12" si="17">+R45/R$40*1000</f>
        <v>2088196343.4501703</v>
      </c>
      <c r="S12" s="122">
        <f t="shared" ref="S12" si="18">+S45/S$40*1000</f>
        <v>2233156514.2368865</v>
      </c>
      <c r="T12" s="122">
        <f t="shared" ref="T12" si="19">+T45/T$40*1000</f>
        <v>2496652326.6412501</v>
      </c>
      <c r="U12" s="122">
        <f t="shared" ref="U12" si="20">+U45/U$40*1000</f>
        <v>0</v>
      </c>
      <c r="V12" s="122">
        <f t="shared" ref="V12" si="21">+V45/V$40*1000</f>
        <v>0</v>
      </c>
    </row>
    <row r="13" spans="1:22" x14ac:dyDescent="0.25">
      <c r="A13" s="105" t="s">
        <v>59</v>
      </c>
      <c r="B13" s="122">
        <f t="shared" si="1"/>
        <v>0</v>
      </c>
      <c r="C13" s="122">
        <f t="shared" ref="C13" si="22">+C46/C$40*1000</f>
        <v>399861480.82040203</v>
      </c>
      <c r="D13" s="122">
        <f t="shared" ref="D13" si="23">+D46/D$40*1000</f>
        <v>363932958.08765775</v>
      </c>
      <c r="E13" s="122">
        <f t="shared" ref="E13" si="24">+E46/E$40*1000</f>
        <v>311933702.89077908</v>
      </c>
      <c r="F13" s="122">
        <f t="shared" ref="F13" si="25">+F46/F$40*1000</f>
        <v>279627699.77873456</v>
      </c>
      <c r="G13" s="122">
        <f t="shared" ref="G13" si="26">+G46/G$40*1000</f>
        <v>246866557.56888261</v>
      </c>
      <c r="H13" s="122">
        <f t="shared" ref="H13" si="27">+H46/H$40*1000</f>
        <v>235149565.2129685</v>
      </c>
      <c r="I13" s="122">
        <f t="shared" ref="I13" si="28">+I46/I$40*1000</f>
        <v>204996611.83470681</v>
      </c>
      <c r="J13" s="122">
        <f t="shared" ref="J13" si="29">+J46/J$40*1000</f>
        <v>187093247.3052797</v>
      </c>
      <c r="K13" s="122">
        <f t="shared" ref="K13" si="30">+K46/K$40*1000</f>
        <v>163258745.27222908</v>
      </c>
      <c r="L13" s="122">
        <f t="shared" ref="L13" si="31">+L46/L$40*1000</f>
        <v>150911498.65593252</v>
      </c>
      <c r="M13" s="122">
        <f t="shared" ref="M13" si="32">+M46/M$40*1000</f>
        <v>126465718.01588784</v>
      </c>
      <c r="N13" s="122">
        <f t="shared" ref="N13" si="33">+N46/N$40*1000</f>
        <v>119410726.81067109</v>
      </c>
      <c r="O13" s="122">
        <f t="shared" ref="O13" si="34">+O46/O$40*1000</f>
        <v>114903027.14705694</v>
      </c>
      <c r="P13" s="122">
        <f t="shared" ref="P13" si="35">+P46/P$40*1000</f>
        <v>111510349.59167467</v>
      </c>
      <c r="Q13" s="122">
        <f t="shared" ref="Q13" si="36">+Q46/Q$40*1000</f>
        <v>108980917.50998209</v>
      </c>
      <c r="R13" s="122">
        <f t="shared" ref="R13" si="37">+R46/R$40*1000</f>
        <v>101649989.81071952</v>
      </c>
      <c r="S13" s="122">
        <f t="shared" ref="S13" si="38">+S46/S$40*1000</f>
        <v>94289806.094006255</v>
      </c>
      <c r="T13" s="122">
        <f t="shared" ref="T13" si="39">+T46/T$40*1000</f>
        <v>93439752.285037503</v>
      </c>
      <c r="U13" s="122">
        <f t="shared" ref="U13" si="40">+U46/U$40*1000</f>
        <v>98366416.199999988</v>
      </c>
      <c r="V13" s="122">
        <f t="shared" ref="V13" si="41">+V46/V$40*1000</f>
        <v>101538000</v>
      </c>
    </row>
    <row r="14" spans="1:22" x14ac:dyDescent="0.25">
      <c r="A14" s="105" t="s">
        <v>67</v>
      </c>
      <c r="B14" s="122">
        <f t="shared" si="1"/>
        <v>0</v>
      </c>
      <c r="C14" s="122">
        <f t="shared" ref="C14" si="42">+C47/C$40*1000</f>
        <v>0</v>
      </c>
      <c r="D14" s="122">
        <f t="shared" ref="D14" si="43">+D47/D$40*1000</f>
        <v>0</v>
      </c>
      <c r="E14" s="122">
        <f t="shared" ref="E14" si="44">+E47/E$40*1000</f>
        <v>628264536.34941351</v>
      </c>
      <c r="F14" s="122">
        <f t="shared" ref="F14" si="45">+F47/F$40*1000</f>
        <v>567820593.84359944</v>
      </c>
      <c r="G14" s="122">
        <f t="shared" ref="G14" si="46">+G47/G$40*1000</f>
        <v>467583500.44523734</v>
      </c>
      <c r="H14" s="122">
        <f t="shared" ref="H14" si="47">+H47/H$40*1000</f>
        <v>446261175.35713547</v>
      </c>
      <c r="I14" s="122">
        <f t="shared" ref="I14" si="48">+I47/I$40*1000</f>
        <v>442508960.52374262</v>
      </c>
      <c r="J14" s="122">
        <f t="shared" ref="J14" si="49">+J47/J$40*1000</f>
        <v>0</v>
      </c>
      <c r="K14" s="122">
        <f t="shared" ref="K14" si="50">+K47/K$40*1000</f>
        <v>404057255.79784793</v>
      </c>
      <c r="L14" s="122">
        <f t="shared" ref="L14" si="51">+L47/L$40*1000</f>
        <v>370299190.70801383</v>
      </c>
      <c r="M14" s="122">
        <f t="shared" ref="M14" si="52">+M47/M$40*1000</f>
        <v>375046803.00627685</v>
      </c>
      <c r="N14" s="122">
        <f t="shared" ref="N14" si="53">+N47/N$40*1000</f>
        <v>433975446.52830678</v>
      </c>
      <c r="O14" s="122">
        <f t="shared" ref="O14" si="54">+O47/O$40*1000</f>
        <v>378429620.54295063</v>
      </c>
      <c r="P14" s="122">
        <f t="shared" ref="P14" si="55">+P47/P$40*1000</f>
        <v>378956478.05139923</v>
      </c>
      <c r="Q14" s="122">
        <f t="shared" ref="Q14" si="56">+Q47/Q$40*1000</f>
        <v>418328445.8380999</v>
      </c>
      <c r="R14" s="122">
        <f t="shared" ref="R14" si="57">+R47/R$40*1000</f>
        <v>354739884.00975806</v>
      </c>
      <c r="S14" s="122">
        <f t="shared" ref="S14" si="58">+S47/S$40*1000</f>
        <v>350376785.9798823</v>
      </c>
      <c r="T14" s="122">
        <f t="shared" ref="T14" si="59">+T47/T$40*1000</f>
        <v>427451306.97194993</v>
      </c>
      <c r="U14" s="122">
        <f t="shared" ref="U14" si="60">+U47/U$40*1000</f>
        <v>374219781.35399997</v>
      </c>
      <c r="V14" s="122">
        <f t="shared" ref="V14" si="61">+V47/V$40*1000</f>
        <v>361333470</v>
      </c>
    </row>
    <row r="15" spans="1:22" x14ac:dyDescent="0.25">
      <c r="A15" s="105" t="s">
        <v>66</v>
      </c>
      <c r="B15" s="122">
        <f t="shared" si="1"/>
        <v>1144989222.6002767</v>
      </c>
      <c r="C15" s="122">
        <f t="shared" ref="C15" si="62">+C48/C$40*1000</f>
        <v>1147709051.4495473</v>
      </c>
      <c r="D15" s="122">
        <f t="shared" ref="D15" si="63">+D48/D$40*1000</f>
        <v>1095150984.9064875</v>
      </c>
      <c r="E15" s="122">
        <f t="shared" ref="E15" si="64">+E48/E$40*1000</f>
        <v>1012426870.9019192</v>
      </c>
      <c r="F15" s="122">
        <f t="shared" ref="F15" si="65">+F48/F$40*1000</f>
        <v>1014353836.3331419</v>
      </c>
      <c r="G15" s="122">
        <f t="shared" ref="G15" si="66">+G48/G$40*1000</f>
        <v>1054887433.6193358</v>
      </c>
      <c r="H15" s="122">
        <f t="shared" ref="H15" si="67">+H48/H$40*1000</f>
        <v>1038530483.8544009</v>
      </c>
      <c r="I15" s="122">
        <f t="shared" ref="I15" si="68">+I48/I$40*1000</f>
        <v>1128405189.3481152</v>
      </c>
      <c r="J15" s="122">
        <f t="shared" ref="J15" si="69">+J48/J$40*1000</f>
        <v>1169430725.2887878</v>
      </c>
      <c r="K15" s="122">
        <f t="shared" ref="K15" si="70">+K48/K$40*1000</f>
        <v>1281609567.0427496</v>
      </c>
      <c r="L15" s="122">
        <f t="shared" ref="L15" si="71">+L48/L$40*1000</f>
        <v>1376122019.984746</v>
      </c>
      <c r="M15" s="122">
        <f t="shared" ref="M15" si="72">+M48/M$40*1000</f>
        <v>1463456545.3186922</v>
      </c>
      <c r="N15" s="122">
        <f t="shared" ref="N15" si="73">+N48/N$40*1000</f>
        <v>1185653456.1641068</v>
      </c>
      <c r="O15" s="122">
        <f t="shared" ref="O15" si="74">+O48/O$40*1000</f>
        <v>1157761146.732981</v>
      </c>
      <c r="P15" s="122">
        <f t="shared" ref="P15" si="75">+P48/P$40*1000</f>
        <v>1237864817.8629134</v>
      </c>
      <c r="Q15" s="122">
        <f t="shared" ref="Q15" si="76">+Q48/Q$40*1000</f>
        <v>1316224811.8635082</v>
      </c>
      <c r="R15" s="122">
        <f t="shared" ref="R15" si="77">+R48/R$40*1000</f>
        <v>1280054233.4442255</v>
      </c>
      <c r="S15" s="122">
        <f t="shared" ref="S15" si="78">+S48/S$40*1000</f>
        <v>1333834760.7049389</v>
      </c>
      <c r="T15" s="122">
        <f t="shared" ref="T15" si="79">+T48/T$40*1000</f>
        <v>1417131877.3199999</v>
      </c>
      <c r="U15" s="122">
        <f t="shared" ref="U15" si="80">+U48/U$40*1000</f>
        <v>1609479308.6999998</v>
      </c>
      <c r="V15" s="122">
        <f t="shared" ref="V15" si="81">+V48/V$40*1000</f>
        <v>0</v>
      </c>
    </row>
    <row r="16" spans="1:22" x14ac:dyDescent="0.25">
      <c r="A16" s="105" t="s">
        <v>63</v>
      </c>
      <c r="B16" s="122">
        <f t="shared" si="1"/>
        <v>0</v>
      </c>
      <c r="C16" s="122">
        <f t="shared" ref="C16" si="82">+C49/C$40*1000</f>
        <v>368105423.25459552</v>
      </c>
      <c r="D16" s="122">
        <f t="shared" ref="D16" si="83">+D49/D$40*1000</f>
        <v>382149419.25547647</v>
      </c>
      <c r="E16" s="122">
        <f t="shared" ref="E16" si="84">+E49/E$40*1000</f>
        <v>277173098.73848635</v>
      </c>
      <c r="F16" s="122">
        <f t="shared" ref="F16" si="85">+F49/F$40*1000</f>
        <v>264795522.99180248</v>
      </c>
      <c r="G16" s="122">
        <f t="shared" ref="G16" si="86">+G49/G$40*1000</f>
        <v>241337211.56137866</v>
      </c>
      <c r="H16" s="122">
        <f t="shared" ref="H16" si="87">+H49/H$40*1000</f>
        <v>217281154.68224522</v>
      </c>
      <c r="I16" s="122">
        <f t="shared" ref="I16" si="88">+I49/I$40*1000</f>
        <v>0</v>
      </c>
      <c r="J16" s="122">
        <f t="shared" ref="J16" si="89">+J49/J$40*1000</f>
        <v>0</v>
      </c>
      <c r="K16" s="122">
        <f t="shared" ref="K16" si="90">+K49/K$40*1000</f>
        <v>221616808.07703015</v>
      </c>
      <c r="L16" s="122">
        <f t="shared" ref="L16" si="91">+L49/L$40*1000</f>
        <v>234927362.85348433</v>
      </c>
      <c r="M16" s="122">
        <f t="shared" ref="M16" si="92">+M49/M$40*1000</f>
        <v>246729444.58150986</v>
      </c>
      <c r="N16" s="122">
        <f t="shared" ref="N16" si="93">+N49/N$40*1000</f>
        <v>261992320.71530136</v>
      </c>
      <c r="O16" s="122">
        <f t="shared" ref="O16" si="94">+O49/O$40*1000</f>
        <v>207289207.93225959</v>
      </c>
      <c r="P16" s="122">
        <f t="shared" ref="P16" si="95">+P49/P$40*1000</f>
        <v>215972003.58446935</v>
      </c>
      <c r="Q16" s="122">
        <f t="shared" ref="Q16" si="96">+Q49/Q$40*1000</f>
        <v>212514236.02206182</v>
      </c>
      <c r="R16" s="122">
        <f t="shared" ref="R16" si="97">+R49/R$40*1000</f>
        <v>191152570.77116218</v>
      </c>
      <c r="S16" s="122">
        <f t="shared" ref="S16" si="98">+S49/S$40*1000</f>
        <v>203624356.83178008</v>
      </c>
      <c r="T16" s="122">
        <f t="shared" ref="T16" si="99">+T49/T$40*1000</f>
        <v>232093471.38963747</v>
      </c>
      <c r="U16" s="122">
        <f t="shared" ref="U16" si="100">+U49/U$40*1000</f>
        <v>0</v>
      </c>
      <c r="V16" s="122">
        <f t="shared" ref="V16" si="101">+V49/V$40*1000</f>
        <v>0</v>
      </c>
    </row>
    <row r="17" spans="1:22" x14ac:dyDescent="0.25">
      <c r="A17" s="105" t="s">
        <v>40</v>
      </c>
      <c r="B17" s="122">
        <f t="shared" si="1"/>
        <v>2519396415.9364066</v>
      </c>
      <c r="C17" s="122">
        <f t="shared" ref="C17" si="102">+C50/C$40*1000</f>
        <v>2420043562.4922919</v>
      </c>
      <c r="D17" s="122">
        <f t="shared" ref="D17" si="103">+D50/D$40*1000</f>
        <v>2276270986.0364804</v>
      </c>
      <c r="E17" s="122">
        <f t="shared" ref="E17" si="104">+E50/E$40*1000</f>
        <v>2216824180.0191522</v>
      </c>
      <c r="F17" s="122">
        <f t="shared" ref="F17" si="105">+F50/F$40*1000</f>
        <v>2156409970.312098</v>
      </c>
      <c r="G17" s="122">
        <f t="shared" ref="G17" si="106">+G50/G$40*1000</f>
        <v>2198033698.2361069</v>
      </c>
      <c r="H17" s="122">
        <f t="shared" ref="H17" si="107">+H50/H$40*1000</f>
        <v>2412300161.6572328</v>
      </c>
      <c r="I17" s="122">
        <f t="shared" ref="I17" si="108">+I50/I$40*1000</f>
        <v>2987791029.907012</v>
      </c>
      <c r="J17" s="122">
        <f t="shared" ref="J17" si="109">+J50/J$40*1000</f>
        <v>3121088651.3205957</v>
      </c>
      <c r="K17" s="122">
        <f t="shared" ref="K17" si="110">+K50/K$40*1000</f>
        <v>3022752323.2666368</v>
      </c>
      <c r="L17" s="122">
        <f t="shared" ref="L17" si="111">+L50/L$40*1000</f>
        <v>3057444472.9802327</v>
      </c>
      <c r="M17" s="122">
        <f t="shared" ref="M17" si="112">+M50/M$40*1000</f>
        <v>4280949904.6422958</v>
      </c>
      <c r="N17" s="122">
        <f t="shared" ref="N17" si="113">+N50/N$40*1000</f>
        <v>3143061810.8190284</v>
      </c>
      <c r="O17" s="122">
        <f t="shared" ref="O17" si="114">+O50/O$40*1000</f>
        <v>3113772665.7052212</v>
      </c>
      <c r="P17" s="122">
        <f t="shared" ref="P17" si="115">+P50/P$40*1000</f>
        <v>3205820428.7470527</v>
      </c>
      <c r="Q17" s="122">
        <f t="shared" ref="Q17" si="116">+Q50/Q$40*1000</f>
        <v>3245730448.6893468</v>
      </c>
      <c r="R17" s="122">
        <f t="shared" ref="R17" si="117">+R50/R$40*1000</f>
        <v>3217977651.384172</v>
      </c>
      <c r="S17" s="122">
        <f t="shared" ref="S17" si="118">+S50/S$40*1000</f>
        <v>3198603854.7351136</v>
      </c>
      <c r="T17" s="122">
        <f t="shared" ref="T17" si="119">+T50/T$40*1000</f>
        <v>3471316475.5464749</v>
      </c>
      <c r="U17" s="122">
        <f t="shared" ref="U17" si="120">+U50/U$40*1000</f>
        <v>3637400612.8229995</v>
      </c>
      <c r="V17" s="122">
        <f t="shared" ref="V17" si="121">+V50/V$40*1000</f>
        <v>3727676880</v>
      </c>
    </row>
    <row r="18" spans="1:22" x14ac:dyDescent="0.25">
      <c r="A18" s="105" t="s">
        <v>62</v>
      </c>
      <c r="B18" s="122">
        <f t="shared" si="1"/>
        <v>2704600191.7273355</v>
      </c>
      <c r="C18" s="122">
        <f t="shared" ref="C18" si="122">+C51/C$40*1000</f>
        <v>2662758700.7226663</v>
      </c>
      <c r="D18" s="122">
        <f t="shared" ref="D18" si="123">+D51/D$40*1000</f>
        <v>2567787200.0907421</v>
      </c>
      <c r="E18" s="122">
        <f t="shared" ref="E18" si="124">+E51/E$40*1000</f>
        <v>2410601653.905982</v>
      </c>
      <c r="F18" s="122">
        <f t="shared" ref="F18" si="125">+F51/F$40*1000</f>
        <v>2324902544.0065441</v>
      </c>
      <c r="G18" s="122">
        <f t="shared" ref="G18" si="126">+G51/G$40*1000</f>
        <v>2662283621.8464952</v>
      </c>
      <c r="H18" s="122">
        <f t="shared" ref="H18" si="127">+H51/H$40*1000</f>
        <v>2719640713.4818735</v>
      </c>
      <c r="I18" s="122">
        <f t="shared" ref="I18" si="128">+I51/I$40*1000</f>
        <v>2922161245.9844317</v>
      </c>
      <c r="J18" s="122">
        <f t="shared" ref="J18" si="129">+J51/J$40*1000</f>
        <v>3045116293.8779745</v>
      </c>
      <c r="K18" s="122">
        <f t="shared" ref="K18" si="130">+K51/K$40*1000</f>
        <v>3103211003.2564268</v>
      </c>
      <c r="L18" s="122">
        <f t="shared" ref="L18" si="131">+L51/L$40*1000</f>
        <v>3186900392.7590275</v>
      </c>
      <c r="M18" s="122">
        <f t="shared" ref="M18" si="132">+M51/M$40*1000</f>
        <v>3347468779.0016041</v>
      </c>
      <c r="N18" s="122">
        <f t="shared" ref="N18" si="133">+N51/N$40*1000</f>
        <v>3481529817.4633369</v>
      </c>
      <c r="O18" s="122">
        <f t="shared" ref="O18" si="134">+O51/O$40*1000</f>
        <v>3514159569.0538678</v>
      </c>
      <c r="P18" s="122">
        <f t="shared" ref="P18" si="135">+P51/P$40*1000</f>
        <v>3669798888.8774481</v>
      </c>
      <c r="Q18" s="122">
        <f t="shared" ref="Q18" si="136">+Q51/Q$40*1000</f>
        <v>4943186538.051466</v>
      </c>
      <c r="R18" s="122">
        <f t="shared" ref="R18" si="137">+R51/R$40*1000</f>
        <v>4322267415.1045418</v>
      </c>
      <c r="S18" s="122">
        <f t="shared" ref="S18" si="138">+S51/S$40*1000</f>
        <v>4184290357.8300791</v>
      </c>
      <c r="T18" s="122">
        <f t="shared" ref="T18" si="139">+T51/T$40*1000</f>
        <v>4006478190.2062497</v>
      </c>
      <c r="U18" s="122">
        <f t="shared" ref="U18" si="140">+U51/U$40*1000</f>
        <v>3958956705.5999994</v>
      </c>
      <c r="V18" s="122">
        <f t="shared" ref="V18" si="141">+V51/V$40*1000</f>
        <v>3692341000</v>
      </c>
    </row>
    <row r="19" spans="1:22" x14ac:dyDescent="0.25">
      <c r="A19" s="105" t="s">
        <v>45</v>
      </c>
      <c r="B19" s="122">
        <f t="shared" si="1"/>
        <v>1868483647.5907364</v>
      </c>
      <c r="C19" s="122">
        <f t="shared" ref="C19" si="142">+C52/C$40*1000</f>
        <v>1815682931.5073724</v>
      </c>
      <c r="D19" s="122">
        <f t="shared" ref="D19" si="143">+D52/D$40*1000</f>
        <v>1716897062.1194842</v>
      </c>
      <c r="E19" s="122">
        <f t="shared" ref="E19" si="144">+E52/E$40*1000</f>
        <v>1628241365.5220742</v>
      </c>
      <c r="F19" s="122">
        <f t="shared" ref="F19" si="145">+F52/F$40*1000</f>
        <v>1532881009.1736708</v>
      </c>
      <c r="G19" s="122">
        <f t="shared" ref="G19" si="146">+G52/G$40*1000</f>
        <v>1452862833.3427498</v>
      </c>
      <c r="H19" s="122">
        <f t="shared" ref="H19" si="147">+H52/H$40*1000</f>
        <v>1499399607.5671253</v>
      </c>
      <c r="I19" s="122">
        <f t="shared" ref="I19" si="148">+I52/I$40*1000</f>
        <v>1610108820.0225167</v>
      </c>
      <c r="J19" s="122">
        <f t="shared" ref="J19" si="149">+J52/J$40*1000</f>
        <v>1695632249.7300723</v>
      </c>
      <c r="K19" s="122">
        <f t="shared" ref="K19" si="150">+K52/K$40*1000</f>
        <v>1665990357.906759</v>
      </c>
      <c r="L19" s="122">
        <f t="shared" ref="L19" si="151">+L52/L$40*1000</f>
        <v>1675184760.9629567</v>
      </c>
      <c r="M19" s="122">
        <f t="shared" ref="M19" si="152">+M52/M$40*1000</f>
        <v>1578422806.890327</v>
      </c>
      <c r="N19" s="122">
        <f t="shared" ref="N19" si="153">+N52/N$40*1000</f>
        <v>1605739657.6627507</v>
      </c>
      <c r="O19" s="122">
        <f t="shared" ref="O19" si="154">+O52/O$40*1000</f>
        <v>1607398564.1371598</v>
      </c>
      <c r="P19" s="122">
        <f t="shared" ref="P19" si="155">+P52/P$40*1000</f>
        <v>1578361248.1791263</v>
      </c>
      <c r="Q19" s="122">
        <f t="shared" ref="Q19" si="156">+Q52/Q$40*1000</f>
        <v>1546803891.3348961</v>
      </c>
      <c r="R19" s="122">
        <f t="shared" ref="R19" si="157">+R52/R$40*1000</f>
        <v>1466943276.5371635</v>
      </c>
      <c r="S19" s="122">
        <f t="shared" ref="S19" si="158">+S52/S$40*1000</f>
        <v>1452911989.7692802</v>
      </c>
      <c r="T19" s="122">
        <f t="shared" ref="T19" si="159">+T52/T$40*1000</f>
        <v>1529357702.4449999</v>
      </c>
      <c r="U19" s="122">
        <f t="shared" ref="U19" si="160">+U52/U$40*1000</f>
        <v>1517667732.8999996</v>
      </c>
      <c r="V19" s="122">
        <f t="shared" ref="V19" si="161">+V52/V$40*1000</f>
        <v>1520791000</v>
      </c>
    </row>
    <row r="20" spans="1:22" x14ac:dyDescent="0.25">
      <c r="A20" s="105" t="s">
        <v>52</v>
      </c>
      <c r="B20" s="122">
        <f t="shared" si="1"/>
        <v>972947664.49738729</v>
      </c>
      <c r="C20" s="122">
        <f t="shared" ref="C20" si="162">+C53/C$40*1000</f>
        <v>0</v>
      </c>
      <c r="D20" s="122">
        <f t="shared" ref="D20" si="163">+D53/D$40*1000</f>
        <v>0</v>
      </c>
      <c r="E20" s="122">
        <f t="shared" ref="E20" si="164">+E53/E$40*1000</f>
        <v>767812785.22000313</v>
      </c>
      <c r="F20" s="122">
        <f t="shared" ref="F20" si="165">+F53/F$40*1000</f>
        <v>707655922.34778285</v>
      </c>
      <c r="G20" s="122">
        <f t="shared" ref="G20" si="166">+G53/G$40*1000</f>
        <v>672169302.72288501</v>
      </c>
      <c r="H20" s="122">
        <f t="shared" ref="H20" si="167">+H53/H$40*1000</f>
        <v>661364232.68587565</v>
      </c>
      <c r="I20" s="122">
        <f t="shared" ref="I20" si="168">+I53/I$40*1000</f>
        <v>682101681.39678502</v>
      </c>
      <c r="J20" s="122">
        <f t="shared" ref="J20" si="169">+J53/J$40*1000</f>
        <v>684224839.75765038</v>
      </c>
      <c r="K20" s="122">
        <f t="shared" ref="K20" si="170">+K53/K$40*1000</f>
        <v>0</v>
      </c>
      <c r="L20" s="122">
        <f t="shared" ref="L20" si="171">+L53/L$40*1000</f>
        <v>418385648.35283381</v>
      </c>
      <c r="M20" s="122">
        <f t="shared" ref="M20" si="172">+M53/M$40*1000</f>
        <v>435422870.11866081</v>
      </c>
      <c r="N20" s="122">
        <f t="shared" ref="N20" si="173">+N53/N$40*1000</f>
        <v>426485964.43758947</v>
      </c>
      <c r="O20" s="122">
        <f t="shared" ref="O20" si="174">+O53/O$40*1000</f>
        <v>368896317.7002573</v>
      </c>
      <c r="P20" s="122">
        <f t="shared" ref="P20" si="175">+P53/P$40*1000</f>
        <v>365605971.09248716</v>
      </c>
      <c r="Q20" s="122">
        <f t="shared" ref="Q20" si="176">+Q53/Q$40*1000</f>
        <v>366611994.8073597</v>
      </c>
      <c r="R20" s="122">
        <f t="shared" ref="R20" si="177">+R53/R$40*1000</f>
        <v>369183414.750871</v>
      </c>
      <c r="S20" s="122">
        <f t="shared" ref="S20" si="178">+S53/S$40*1000</f>
        <v>382329320.61722565</v>
      </c>
      <c r="T20" s="122">
        <f t="shared" ref="T20" si="179">+T53/T$40*1000</f>
        <v>420817126.560525</v>
      </c>
      <c r="U20" s="122">
        <f t="shared" ref="U20" si="180">+U53/U$40*1000</f>
        <v>0</v>
      </c>
      <c r="V20" s="122">
        <f t="shared" ref="V20" si="181">+V53/V$40*1000</f>
        <v>0</v>
      </c>
    </row>
    <row r="21" spans="1:22" x14ac:dyDescent="0.25">
      <c r="A21" s="105" t="s">
        <v>54</v>
      </c>
      <c r="B21" s="122">
        <f t="shared" si="1"/>
        <v>3581743110.4488182</v>
      </c>
      <c r="C21" s="122">
        <f t="shared" ref="C21" si="182">+C54/C$40*1000</f>
        <v>3630338721.4234939</v>
      </c>
      <c r="D21" s="122">
        <f t="shared" ref="D21" si="183">+D54/D$40*1000</f>
        <v>3361876380.9143267</v>
      </c>
      <c r="E21" s="122">
        <f t="shared" ref="E21" si="184">+E54/E$40*1000</f>
        <v>3126232227.9580894</v>
      </c>
      <c r="F21" s="122">
        <f t="shared" ref="F21" si="185">+F54/F$40*1000</f>
        <v>2877091479.2894993</v>
      </c>
      <c r="G21" s="122">
        <f t="shared" ref="G21" si="186">+G54/G$40*1000</f>
        <v>2704023197.6648736</v>
      </c>
      <c r="H21" s="122">
        <f t="shared" ref="H21" si="187">+H54/H$40*1000</f>
        <v>2634412641.8591857</v>
      </c>
      <c r="I21" s="122">
        <f t="shared" ref="I21" si="188">+I54/I$40*1000</f>
        <v>2680548175.2062058</v>
      </c>
      <c r="J21" s="122">
        <f t="shared" ref="J21" si="189">+J54/J$40*1000</f>
        <v>2695356899.6829252</v>
      </c>
      <c r="K21" s="122">
        <f t="shared" ref="K21" si="190">+K54/K$40*1000</f>
        <v>2660906216.3032994</v>
      </c>
      <c r="L21" s="122">
        <f t="shared" ref="L21" si="191">+L54/L$40*1000</f>
        <v>2832821900.1829395</v>
      </c>
      <c r="M21" s="122">
        <f t="shared" ref="M21" si="192">+M54/M$40*1000</f>
        <v>2866609662.0107126</v>
      </c>
      <c r="N21" s="122">
        <f t="shared" ref="N21" si="193">+N54/N$40*1000</f>
        <v>3577543394.906538</v>
      </c>
      <c r="O21" s="122">
        <f t="shared" ref="O21" si="194">+O54/O$40*1000</f>
        <v>3319244078.5854259</v>
      </c>
      <c r="P21" s="122">
        <f t="shared" ref="P21" si="195">+P54/P$40*1000</f>
        <v>3247861702.453465</v>
      </c>
      <c r="Q21" s="122">
        <f t="shared" ref="Q21" si="196">+Q54/Q$40*1000</f>
        <v>3156075019.1579456</v>
      </c>
      <c r="R21" s="122">
        <f t="shared" ref="R21" si="197">+R54/R$40*1000</f>
        <v>3159787570.7450457</v>
      </c>
      <c r="S21" s="122">
        <f t="shared" ref="S21" si="198">+S54/S$40*1000</f>
        <v>3229368480.4258018</v>
      </c>
      <c r="T21" s="122">
        <f t="shared" ref="T21" si="199">+T54/T$40*1000</f>
        <v>3491492871.6028123</v>
      </c>
      <c r="U21" s="122">
        <f t="shared" ref="U21" si="200">+U54/U$40*1000</f>
        <v>3470284278.8099995</v>
      </c>
      <c r="V21" s="122">
        <f t="shared" ref="V21" si="201">+V54/V$40*1000</f>
        <v>3559018000</v>
      </c>
    </row>
    <row r="22" spans="1:22" x14ac:dyDescent="0.25">
      <c r="A22" s="105" t="s">
        <v>35</v>
      </c>
      <c r="B22" s="122">
        <f t="shared" si="1"/>
        <v>9978309092.7700729</v>
      </c>
      <c r="C22" s="122">
        <f t="shared" ref="C22" si="202">+C55/C$40*1000</f>
        <v>9687212540.195982</v>
      </c>
      <c r="D22" s="122">
        <f t="shared" ref="D22" si="203">+D55/D$40*1000</f>
        <v>9820242954.0377216</v>
      </c>
      <c r="E22" s="122">
        <f t="shared" ref="E22" si="204">+E55/E$40*1000</f>
        <v>9626088099.5996189</v>
      </c>
      <c r="F22" s="122">
        <f t="shared" ref="F22" si="205">+F55/F$40*1000</f>
        <v>9472646670.0106163</v>
      </c>
      <c r="G22" s="122">
        <f t="shared" ref="G22" si="206">+G55/G$40*1000</f>
        <v>9986023286.987463</v>
      </c>
      <c r="H22" s="122">
        <f t="shared" ref="H22" si="207">+H55/H$40*1000</f>
        <v>10559074579.038841</v>
      </c>
      <c r="I22" s="122">
        <f t="shared" ref="I22" si="208">+I55/I$40*1000</f>
        <v>0</v>
      </c>
      <c r="J22" s="122">
        <f t="shared" ref="J22" si="209">+J55/J$40*1000</f>
        <v>25806636794.667324</v>
      </c>
      <c r="K22" s="122">
        <f t="shared" ref="K22" si="210">+K55/K$40*1000</f>
        <v>24890452251.444038</v>
      </c>
      <c r="L22" s="122">
        <f t="shared" ref="L22" si="211">+L55/L$40*1000</f>
        <v>24387509993.706833</v>
      </c>
      <c r="M22" s="122">
        <f t="shared" ref="M22" si="212">+M55/M$40*1000</f>
        <v>22347526227.334896</v>
      </c>
      <c r="N22" s="122">
        <f t="shared" ref="N22" si="213">+N55/N$40*1000</f>
        <v>20361758555.887749</v>
      </c>
      <c r="O22" s="122">
        <f t="shared" ref="O22" si="214">+O55/O$40*1000</f>
        <v>18913944753.981518</v>
      </c>
      <c r="P22" s="122">
        <f t="shared" ref="P22" si="215">+P55/P$40*1000</f>
        <v>17703120120.829506</v>
      </c>
      <c r="Q22" s="122">
        <f t="shared" ref="Q22" si="216">+Q55/Q$40*1000</f>
        <v>17116280889.787718</v>
      </c>
      <c r="R22" s="122">
        <f t="shared" ref="R22" si="217">+R55/R$40*1000</f>
        <v>15763520606.095854</v>
      </c>
      <c r="S22" s="122">
        <f t="shared" ref="S22" si="218">+S55/S$40*1000</f>
        <v>15114445711.767988</v>
      </c>
      <c r="T22" s="122">
        <f t="shared" ref="T22" si="219">+T55/T$40*1000</f>
        <v>14749628806.878637</v>
      </c>
      <c r="U22" s="122">
        <f t="shared" ref="U22" si="220">+U55/U$40*1000</f>
        <v>15247638378.9</v>
      </c>
      <c r="V22" s="122">
        <f t="shared" ref="V22" si="221">+V55/V$40*1000</f>
        <v>14648547000</v>
      </c>
    </row>
    <row r="23" spans="1:22" x14ac:dyDescent="0.25">
      <c r="A23" s="105" t="s">
        <v>42</v>
      </c>
      <c r="B23" s="122">
        <f t="shared" si="1"/>
        <v>2742402307.5953979</v>
      </c>
      <c r="C23" s="122">
        <f t="shared" ref="C23" si="222">+C56/C$40*1000</f>
        <v>2640506073.2026782</v>
      </c>
      <c r="D23" s="122">
        <f t="shared" ref="D23" si="223">+D56/D$40*1000</f>
        <v>2505928723.9949298</v>
      </c>
      <c r="E23" s="122">
        <f t="shared" ref="E23" si="224">+E56/E$40*1000</f>
        <v>2246532800.1112781</v>
      </c>
      <c r="F23" s="122">
        <f t="shared" ref="F23" si="225">+F56/F$40*1000</f>
        <v>1967932738.787601</v>
      </c>
      <c r="G23" s="122">
        <f t="shared" ref="G23" si="226">+G56/G$40*1000</f>
        <v>0</v>
      </c>
      <c r="H23" s="122">
        <f t="shared" ref="H23" si="227">+H56/H$40*1000</f>
        <v>2068570939.7669487</v>
      </c>
      <c r="I23" s="122">
        <f t="shared" ref="I23" si="228">+I56/I$40*1000</f>
        <v>2072660196.078963</v>
      </c>
      <c r="J23" s="122">
        <f t="shared" ref="J23" si="229">+J56/J$40*1000</f>
        <v>2134999374.3110666</v>
      </c>
      <c r="K23" s="122">
        <f t="shared" ref="K23" si="230">+K56/K$40*1000</f>
        <v>2370752848.791831</v>
      </c>
      <c r="L23" s="122">
        <f t="shared" ref="L23" si="231">+L56/L$40*1000</f>
        <v>2732463689.9350381</v>
      </c>
      <c r="M23" s="122">
        <f t="shared" ref="M23" si="232">+M56/M$40*1000</f>
        <v>3002180546.7831974</v>
      </c>
      <c r="N23" s="122">
        <f t="shared" ref="N23" si="233">+N56/N$40*1000</f>
        <v>3094516001.3076668</v>
      </c>
      <c r="O23" s="122">
        <f t="shared" ref="O23" si="234">+O56/O$40*1000</f>
        <v>3123563971.8790212</v>
      </c>
      <c r="P23" s="122">
        <f t="shared" ref="P23" si="235">+P56/P$40*1000</f>
        <v>2963757877.1247978</v>
      </c>
      <c r="Q23" s="122">
        <f t="shared" ref="Q23" si="236">+Q56/Q$40*1000</f>
        <v>3196129020.7875772</v>
      </c>
      <c r="R23" s="122">
        <f t="shared" ref="R23" si="237">+R56/R$40*1000</f>
        <v>3009905260.5771465</v>
      </c>
      <c r="S23" s="122">
        <f t="shared" ref="S23" si="238">+S56/S$40*1000</f>
        <v>3012723640.593833</v>
      </c>
      <c r="T23" s="122">
        <f t="shared" ref="T23" si="239">+T56/T$40*1000</f>
        <v>3171606316.8336</v>
      </c>
      <c r="U23" s="122">
        <f t="shared" ref="U23" si="240">+U56/U$40*1000</f>
        <v>3308706618.0389996</v>
      </c>
      <c r="V23" s="122">
        <f t="shared" ref="V23" si="241">+V56/V$40*1000</f>
        <v>3427021060</v>
      </c>
    </row>
    <row r="24" spans="1:22" x14ac:dyDescent="0.25">
      <c r="A24" s="105" t="s">
        <v>57</v>
      </c>
      <c r="B24" s="122">
        <f t="shared" si="1"/>
        <v>2918519703.5491514</v>
      </c>
      <c r="C24" s="122">
        <f t="shared" ref="C24" si="242">+C57/C$40*1000</f>
        <v>3066248361.6869326</v>
      </c>
      <c r="D24" s="122">
        <f t="shared" ref="D24" si="243">+D57/D$40*1000</f>
        <v>3139489376.8122563</v>
      </c>
      <c r="E24" s="122">
        <f t="shared" ref="E24" si="244">+E57/E$40*1000</f>
        <v>3015501862.7902412</v>
      </c>
      <c r="F24" s="122">
        <f t="shared" ref="F24" si="245">+F57/F$40*1000</f>
        <v>2800069166.5587754</v>
      </c>
      <c r="G24" s="122">
        <f t="shared" ref="G24" si="246">+G57/G$40*1000</f>
        <v>2648064352.9920597</v>
      </c>
      <c r="H24" s="122">
        <f t="shared" ref="H24" si="247">+H57/H$40*1000</f>
        <v>2679730648.5735865</v>
      </c>
      <c r="I24" s="122">
        <f t="shared" ref="I24" si="248">+I57/I$40*1000</f>
        <v>2682118927.7232018</v>
      </c>
      <c r="J24" s="122">
        <f t="shared" ref="J24" si="249">+J57/J$40*1000</f>
        <v>2977298405.4619803</v>
      </c>
      <c r="K24" s="122">
        <f t="shared" ref="K24" si="250">+K57/K$40*1000</f>
        <v>3248913956.998137</v>
      </c>
      <c r="L24" s="122">
        <f t="shared" ref="L24" si="251">+L57/L$40*1000</f>
        <v>3792507424.4744244</v>
      </c>
      <c r="M24" s="122">
        <f t="shared" ref="M24" si="252">+M57/M$40*1000</f>
        <v>4508642338.7980394</v>
      </c>
      <c r="N24" s="122">
        <f t="shared" ref="N24" si="253">+N57/N$40*1000</f>
        <v>4824880523.4025984</v>
      </c>
      <c r="O24" s="122">
        <f t="shared" ref="O24" si="254">+O57/O$40*1000</f>
        <v>5138979413.7635241</v>
      </c>
      <c r="P24" s="122">
        <f t="shared" ref="P24" si="255">+P57/P$40*1000</f>
        <v>6096168563.5348921</v>
      </c>
      <c r="Q24" s="122">
        <f t="shared" ref="Q24" si="256">+Q57/Q$40*1000</f>
        <v>6723650676.6384735</v>
      </c>
      <c r="R24" s="122">
        <f t="shared" ref="R24" si="257">+R57/R$40*1000</f>
        <v>6568804782.6771936</v>
      </c>
      <c r="S24" s="122">
        <f t="shared" ref="S24" si="258">+S57/S$40*1000</f>
        <v>6734349974.7015028</v>
      </c>
      <c r="T24" s="122">
        <f t="shared" ref="T24" si="259">+T57/T$40*1000</f>
        <v>7223691740.4224997</v>
      </c>
      <c r="U24" s="122">
        <f t="shared" ref="U24" si="260">+U57/U$40*1000</f>
        <v>7665148376.0999994</v>
      </c>
      <c r="V24" s="122">
        <f t="shared" ref="V24" si="261">+V57/V$40*1000</f>
        <v>8141050730</v>
      </c>
    </row>
    <row r="25" spans="1:22" x14ac:dyDescent="0.25">
      <c r="A25" s="105" t="s">
        <v>64</v>
      </c>
      <c r="B25" s="122">
        <f t="shared" si="1"/>
        <v>0</v>
      </c>
      <c r="C25" s="122">
        <f t="shared" ref="C25" si="262">+C58/C$40*1000</f>
        <v>0</v>
      </c>
      <c r="D25" s="122">
        <f t="shared" ref="D25" si="263">+D58/D$40*1000</f>
        <v>0</v>
      </c>
      <c r="E25" s="122">
        <f t="shared" ref="E25" si="264">+E58/E$40*1000</f>
        <v>0</v>
      </c>
      <c r="F25" s="122">
        <f t="shared" ref="F25" si="265">+F58/F$40*1000</f>
        <v>0</v>
      </c>
      <c r="G25" s="122">
        <f t="shared" ref="G25" si="266">+G58/G$40*1000</f>
        <v>0</v>
      </c>
      <c r="H25" s="122">
        <f t="shared" ref="H25" si="267">+H58/H$40*1000</f>
        <v>0</v>
      </c>
      <c r="I25" s="122">
        <f t="shared" ref="I25" si="268">+I58/I$40*1000</f>
        <v>0</v>
      </c>
      <c r="J25" s="122">
        <f t="shared" ref="J25" si="269">+J58/J$40*1000</f>
        <v>0</v>
      </c>
      <c r="K25" s="122">
        <f t="shared" ref="K25" si="270">+K58/K$40*1000</f>
        <v>0</v>
      </c>
      <c r="L25" s="122">
        <f t="shared" ref="L25" si="271">+L58/L$40*1000</f>
        <v>9855967.6014068183</v>
      </c>
      <c r="M25" s="122">
        <f t="shared" ref="M25" si="272">+M58/M$40*1000</f>
        <v>8414376.921811007</v>
      </c>
      <c r="N25" s="122">
        <f t="shared" ref="N25" si="273">+N58/N$40*1000</f>
        <v>10370418.891084341</v>
      </c>
      <c r="O25" s="122">
        <f t="shared" ref="O25" si="274">+O58/O$40*1000</f>
        <v>35210763.860882893</v>
      </c>
      <c r="P25" s="122">
        <f t="shared" ref="P25" si="275">+P58/P$40*1000</f>
        <v>35450183.465088673</v>
      </c>
      <c r="Q25" s="122">
        <f t="shared" ref="Q25" si="276">+Q58/Q$40*1000</f>
        <v>26792136.512692504</v>
      </c>
      <c r="R25" s="122">
        <f t="shared" ref="R25" si="277">+R58/R$40*1000</f>
        <v>14312496.672208443</v>
      </c>
      <c r="S25" s="122">
        <f t="shared" ref="S25" si="278">+S58/S$40*1000</f>
        <v>46873052.489435628</v>
      </c>
      <c r="T25" s="122">
        <f t="shared" ref="T25" si="279">+T58/T$40*1000</f>
        <v>79054457.7148875</v>
      </c>
      <c r="U25" s="122">
        <f t="shared" ref="U25" si="280">+U58/U$40*1000</f>
        <v>125065603.79999998</v>
      </c>
      <c r="V25" s="122">
        <f t="shared" ref="V25" si="281">+V58/V$40*1000</f>
        <v>138034000</v>
      </c>
    </row>
    <row r="26" spans="1:22" x14ac:dyDescent="0.25">
      <c r="A26" s="105" t="s">
        <v>43</v>
      </c>
      <c r="B26" s="122">
        <f t="shared" si="1"/>
        <v>8145891782.4121237</v>
      </c>
      <c r="C26" s="122">
        <f t="shared" ref="C26" si="282">+C59/C$40*1000</f>
        <v>7655466424.4244432</v>
      </c>
      <c r="D26" s="122">
        <f t="shared" ref="D26" si="283">+D59/D$40*1000</f>
        <v>7177952012.8316765</v>
      </c>
      <c r="E26" s="122">
        <f t="shared" ref="E26" si="284">+E59/E$40*1000</f>
        <v>6639575339.7243681</v>
      </c>
      <c r="F26" s="122">
        <f t="shared" ref="F26" si="285">+F59/F$40*1000</f>
        <v>6332501822.042181</v>
      </c>
      <c r="G26" s="122">
        <f t="shared" ref="G26" si="286">+G59/G$40*1000</f>
        <v>7111905606.6448984</v>
      </c>
      <c r="H26" s="122">
        <f t="shared" ref="H26" si="287">+H59/H$40*1000</f>
        <v>7526276890.7960024</v>
      </c>
      <c r="I26" s="122">
        <f t="shared" ref="I26" si="288">+I59/I$40*1000</f>
        <v>10019954419.78392</v>
      </c>
      <c r="J26" s="122">
        <f t="shared" ref="J26" si="289">+J59/J$40*1000</f>
        <v>11227236039.786694</v>
      </c>
      <c r="K26" s="122">
        <f t="shared" ref="K26" si="290">+K59/K$40*1000</f>
        <v>11496591711.252398</v>
      </c>
      <c r="L26" s="122">
        <f t="shared" ref="L26" si="291">+L59/L$40*1000</f>
        <v>12592502679.131975</v>
      </c>
      <c r="M26" s="122">
        <f t="shared" ref="M26" si="292">+M59/M$40*1000</f>
        <v>12565516591.481361</v>
      </c>
      <c r="N26" s="122">
        <f t="shared" ref="N26" si="293">+N59/N$40*1000</f>
        <v>13357869282.262238</v>
      </c>
      <c r="O26" s="122">
        <f t="shared" ref="O26" si="294">+O59/O$40*1000</f>
        <v>13789706269.261837</v>
      </c>
      <c r="P26" s="122">
        <f t="shared" ref="P26" si="295">+P59/P$40*1000</f>
        <v>13748853977.628239</v>
      </c>
      <c r="Q26" s="122">
        <f t="shared" ref="Q26" si="296">+Q59/Q$40*1000</f>
        <v>13677843553.096548</v>
      </c>
      <c r="R26" s="122">
        <f t="shared" ref="R26" si="297">+R59/R$40*1000</f>
        <v>13327952697.2934</v>
      </c>
      <c r="S26" s="122">
        <f t="shared" ref="S26" si="298">+S59/S$40*1000</f>
        <v>12599308563.451086</v>
      </c>
      <c r="T26" s="122">
        <f t="shared" ref="T26" si="299">+T59/T$40*1000</f>
        <v>11689118362.36125</v>
      </c>
      <c r="U26" s="122">
        <f t="shared" ref="U26" si="300">+U59/U$40*1000</f>
        <v>11647214962.199999</v>
      </c>
      <c r="V26" s="122">
        <f t="shared" ref="V26" si="301">+V59/V$40*1000</f>
        <v>11520769000</v>
      </c>
    </row>
    <row r="27" spans="1:22" x14ac:dyDescent="0.25">
      <c r="A27" s="105" t="s">
        <v>56</v>
      </c>
      <c r="B27" s="122">
        <f t="shared" si="1"/>
        <v>5176425227.6802521</v>
      </c>
      <c r="C27" s="122">
        <f t="shared" ref="C27" si="302">+C60/C$40*1000</f>
        <v>5028610272.8605709</v>
      </c>
      <c r="D27" s="122">
        <f t="shared" ref="D27" si="303">+D60/D$40*1000</f>
        <v>5118628923.1718454</v>
      </c>
      <c r="E27" s="122">
        <f t="shared" ref="E27" si="304">+E60/E$40*1000</f>
        <v>4625975035.4232864</v>
      </c>
      <c r="F27" s="122">
        <f t="shared" ref="F27" si="305">+F60/F$40*1000</f>
        <v>4141752319.6645694</v>
      </c>
      <c r="G27" s="122">
        <f t="shared" ref="G27" si="306">+G60/G$40*1000</f>
        <v>3871602384.711915</v>
      </c>
      <c r="H27" s="122">
        <f t="shared" ref="H27" si="307">+H60/H$40*1000</f>
        <v>3657485267.9938245</v>
      </c>
      <c r="I27" s="122">
        <f t="shared" ref="I27" si="308">+I60/I$40*1000</f>
        <v>3306777904.721941</v>
      </c>
      <c r="J27" s="122">
        <f t="shared" ref="J27" si="309">+J60/J$40*1000</f>
        <v>3224507055.0679646</v>
      </c>
      <c r="K27" s="122">
        <f t="shared" ref="K27" si="310">+K60/K$40*1000</f>
        <v>3369558754.2378268</v>
      </c>
      <c r="L27" s="122">
        <f t="shared" ref="L27" si="311">+L60/L$40*1000</f>
        <v>3423323007.602993</v>
      </c>
      <c r="M27" s="122">
        <f t="shared" ref="M27" si="312">+M60/M$40*1000</f>
        <v>4404214734.4475422</v>
      </c>
      <c r="N27" s="122">
        <f t="shared" ref="N27" si="313">+N60/N$40*1000</f>
        <v>4190889962.3251214</v>
      </c>
      <c r="O27" s="122">
        <f t="shared" ref="O27" si="314">+O60/O$40*1000</f>
        <v>4294430588.9400868</v>
      </c>
      <c r="P27" s="122">
        <f t="shared" ref="P27" si="315">+P60/P$40*1000</f>
        <v>4612517804.0272093</v>
      </c>
      <c r="Q27" s="122">
        <f t="shared" ref="Q27" si="316">+Q60/Q$40*1000</f>
        <v>4916863588.2956848</v>
      </c>
      <c r="R27" s="122">
        <f t="shared" ref="R27" si="317">+R60/R$40*1000</f>
        <v>4633997050.5509644</v>
      </c>
      <c r="S27" s="122">
        <f t="shared" ref="S27" si="318">+S60/S$40*1000</f>
        <v>4758826456.6996622</v>
      </c>
      <c r="T27" s="122">
        <f t="shared" ref="T27" si="319">+T60/T$40*1000</f>
        <v>5179194774.1125002</v>
      </c>
      <c r="U27" s="122">
        <f t="shared" ref="U27" si="320">+U60/U$40*1000</f>
        <v>5442128078.3999987</v>
      </c>
      <c r="V27" s="122">
        <f t="shared" ref="V27" si="321">+V60/V$40*1000</f>
        <v>5467078000</v>
      </c>
    </row>
    <row r="28" spans="1:22" x14ac:dyDescent="0.25">
      <c r="A28" s="105" t="s">
        <v>41</v>
      </c>
      <c r="B28" s="122">
        <f t="shared" si="1"/>
        <v>0</v>
      </c>
      <c r="C28" s="122">
        <f t="shared" ref="C28" si="322">+C61/C$40*1000</f>
        <v>0</v>
      </c>
      <c r="D28" s="122">
        <f t="shared" ref="D28" si="323">+D61/D$40*1000</f>
        <v>0</v>
      </c>
      <c r="E28" s="122">
        <f t="shared" ref="E28" si="324">+E61/E$40*1000</f>
        <v>2757810661.9691811</v>
      </c>
      <c r="F28" s="122">
        <f t="shared" ref="F28" si="325">+F61/F$40*1000</f>
        <v>2678853410.5874391</v>
      </c>
      <c r="G28" s="122">
        <f t="shared" ref="G28" si="326">+G61/G$40*1000</f>
        <v>2980652408.2921987</v>
      </c>
      <c r="H28" s="122">
        <f t="shared" ref="H28" si="327">+H61/H$40*1000</f>
        <v>2920221421.9685178</v>
      </c>
      <c r="I28" s="122">
        <f t="shared" ref="I28" si="328">+I61/I$40*1000</f>
        <v>0</v>
      </c>
      <c r="J28" s="122">
        <f t="shared" ref="J28" si="329">+J61/J$40*1000</f>
        <v>1837756966.3163102</v>
      </c>
      <c r="K28" s="122">
        <f t="shared" ref="K28" si="330">+K61/K$40*1000</f>
        <v>1862013783.1501415</v>
      </c>
      <c r="L28" s="122">
        <f t="shared" ref="L28" si="331">+L61/L$40*1000</f>
        <v>1982194360.7187369</v>
      </c>
      <c r="M28" s="122">
        <f t="shared" ref="M28" si="332">+M61/M$40*1000</f>
        <v>1991737888.334955</v>
      </c>
      <c r="N28" s="122">
        <f t="shared" ref="N28" si="333">+N61/N$40*1000</f>
        <v>1922979635.7094178</v>
      </c>
      <c r="O28" s="122">
        <f t="shared" ref="O28" si="334">+O61/O$40*1000</f>
        <v>1897749838.3092992</v>
      </c>
      <c r="P28" s="122">
        <f t="shared" ref="P28" si="335">+P61/P$40*1000</f>
        <v>1873173719.4323745</v>
      </c>
      <c r="Q28" s="122">
        <f t="shared" ref="Q28" si="336">+Q61/Q$40*1000</f>
        <v>1980900812.8800724</v>
      </c>
      <c r="R28" s="122">
        <f t="shared" ref="R28" si="337">+R61/R$40*1000</f>
        <v>1844062287.3971775</v>
      </c>
      <c r="S28" s="122">
        <f t="shared" ref="S28" si="338">+S61/S$40*1000</f>
        <v>1834381605.2810311</v>
      </c>
      <c r="T28" s="122">
        <f t="shared" ref="T28" si="339">+T61/T$40*1000</f>
        <v>1803517265.7813377</v>
      </c>
      <c r="U28" s="122">
        <f t="shared" ref="U28" si="340">+U61/U$40*1000</f>
        <v>1765333771.8389997</v>
      </c>
      <c r="V28" s="122">
        <f t="shared" ref="V28" si="341">+V61/V$40*1000</f>
        <v>1790279470</v>
      </c>
    </row>
    <row r="29" spans="1:22" x14ac:dyDescent="0.25">
      <c r="A29" s="105" t="s">
        <v>53</v>
      </c>
      <c r="B29" s="122">
        <f t="shared" si="1"/>
        <v>1391496045.8608296</v>
      </c>
      <c r="C29" s="122">
        <f t="shared" ref="C29" si="342">+C62/C$40*1000</f>
        <v>1379545970.1196606</v>
      </c>
      <c r="D29" s="122">
        <f t="shared" ref="D29" si="343">+D62/D$40*1000</f>
        <v>1302474038.2007515</v>
      </c>
      <c r="E29" s="122">
        <f t="shared" ref="E29" si="344">+E62/E$40*1000</f>
        <v>1281625129.6402252</v>
      </c>
      <c r="F29" s="122">
        <f t="shared" ref="F29" si="345">+F62/F$40*1000</f>
        <v>1318321579.724092</v>
      </c>
      <c r="G29" s="122">
        <f t="shared" ref="G29" si="346">+G62/G$40*1000</f>
        <v>1369223989.4025271</v>
      </c>
      <c r="H29" s="122">
        <f t="shared" ref="H29" si="347">+H62/H$40*1000</f>
        <v>1494894794.1411748</v>
      </c>
      <c r="I29" s="122">
        <f t="shared" ref="I29" si="348">+I62/I$40*1000</f>
        <v>1830270538.7454426</v>
      </c>
      <c r="J29" s="122">
        <f t="shared" ref="J29" si="349">+J62/J$40*1000</f>
        <v>1758336508.0831158</v>
      </c>
      <c r="K29" s="122">
        <f t="shared" ref="K29" si="350">+K62/K$40*1000</f>
        <v>1789401410.8260615</v>
      </c>
      <c r="L29" s="122">
        <f t="shared" ref="L29" si="351">+L62/L$40*1000</f>
        <v>1910309609.9283912</v>
      </c>
      <c r="M29" s="122">
        <f t="shared" ref="M29" si="352">+M62/M$40*1000</f>
        <v>1777461581.0404093</v>
      </c>
      <c r="N29" s="122">
        <f t="shared" ref="N29" si="353">+N62/N$40*1000</f>
        <v>1780114028.240356</v>
      </c>
      <c r="O29" s="122">
        <f t="shared" ref="O29" si="354">+O62/O$40*1000</f>
        <v>1779991788.9561357</v>
      </c>
      <c r="P29" s="122">
        <f t="shared" ref="P29" si="355">+P62/P$40*1000</f>
        <v>1722917557.5798163</v>
      </c>
      <c r="Q29" s="122">
        <f t="shared" ref="Q29" si="356">+Q62/Q$40*1000</f>
        <v>1762561885.3864596</v>
      </c>
      <c r="R29" s="122">
        <f t="shared" ref="R29" si="357">+R62/R$40*1000</f>
        <v>1723209938.6762097</v>
      </c>
      <c r="S29" s="122">
        <f t="shared" ref="S29" si="358">+S62/S$40*1000</f>
        <v>1740883307.6833653</v>
      </c>
      <c r="T29" s="122">
        <f t="shared" ref="T29" si="359">+T62/T$40*1000</f>
        <v>1790235485.4769874</v>
      </c>
      <c r="U29" s="122">
        <f t="shared" ref="U29" si="360">+U62/U$40*1000</f>
        <v>1793167695.7739999</v>
      </c>
      <c r="V29" s="122">
        <f t="shared" ref="V29" si="361">+V62/V$40*1000</f>
        <v>1861858420</v>
      </c>
    </row>
    <row r="30" spans="1:22" x14ac:dyDescent="0.25">
      <c r="A30" s="105" t="s">
        <v>47</v>
      </c>
      <c r="B30" s="122">
        <f t="shared" si="1"/>
        <v>9107991667.7174473</v>
      </c>
      <c r="C30" s="122">
        <f t="shared" ref="C30" si="362">+C63/C$40*1000</f>
        <v>8995228830.388216</v>
      </c>
      <c r="D30" s="122">
        <f t="shared" ref="D30" si="363">+D63/D$40*1000</f>
        <v>8822235665.9325504</v>
      </c>
      <c r="E30" s="122">
        <f t="shared" ref="E30" si="364">+E63/E$40*1000</f>
        <v>8286939444.5207443</v>
      </c>
      <c r="F30" s="122">
        <f t="shared" ref="F30" si="365">+F63/F$40*1000</f>
        <v>8018534900.9060507</v>
      </c>
      <c r="G30" s="122">
        <f t="shared" ref="G30" si="366">+G63/G$40*1000</f>
        <v>7704630206.3421984</v>
      </c>
      <c r="H30" s="122">
        <f t="shared" ref="H30" si="367">+H63/H$40*1000</f>
        <v>7549155191.7545748</v>
      </c>
      <c r="I30" s="122">
        <f t="shared" ref="I30" si="368">+I63/I$40*1000</f>
        <v>10618663425.79591</v>
      </c>
      <c r="J30" s="122">
        <f t="shared" ref="J30" si="369">+J63/J$40*1000</f>
        <v>10255181586.939865</v>
      </c>
      <c r="K30" s="122">
        <f t="shared" ref="K30" si="370">+K63/K$40*1000</f>
        <v>9719732253.5375576</v>
      </c>
      <c r="L30" s="122">
        <f t="shared" ref="L30" si="371">+L63/L$40*1000</f>
        <v>9731410289.3695755</v>
      </c>
      <c r="M30" s="122">
        <f t="shared" ref="M30" si="372">+M63/M$40*1000</f>
        <v>9617971490.4533501</v>
      </c>
      <c r="N30" s="122">
        <f t="shared" ref="N30" si="373">+N63/N$40*1000</f>
        <v>9725744992.8243217</v>
      </c>
      <c r="O30" s="122">
        <f t="shared" ref="O30" si="374">+O63/O$40*1000</f>
        <v>9638893970.1310711</v>
      </c>
      <c r="P30" s="122">
        <f t="shared" ref="P30" si="375">+P63/P$40*1000</f>
        <v>9547825194.7900505</v>
      </c>
      <c r="Q30" s="122">
        <f t="shared" ref="Q30" si="376">+Q63/Q$40*1000</f>
        <v>9565605293.1018543</v>
      </c>
      <c r="R30" s="122">
        <f t="shared" ref="R30" si="377">+R63/R$40*1000</f>
        <v>8839051441.6509953</v>
      </c>
      <c r="S30" s="122">
        <f t="shared" ref="S30" si="378">+S63/S$40*1000</f>
        <v>8318045479.6349669</v>
      </c>
      <c r="T30" s="122">
        <f t="shared" ref="T30" si="379">+T63/T$40*1000</f>
        <v>8382171769.5599995</v>
      </c>
      <c r="U30" s="122">
        <f t="shared" ref="U30" si="380">+U63/U$40*1000</f>
        <v>8384271947.0999985</v>
      </c>
      <c r="V30" s="122">
        <f t="shared" ref="V30" si="381">+V63/V$40*1000</f>
        <v>8006889000</v>
      </c>
    </row>
    <row r="31" spans="1:22" x14ac:dyDescent="0.25">
      <c r="A31" s="105" t="s">
        <v>37</v>
      </c>
      <c r="B31" s="122">
        <f t="shared" si="1"/>
        <v>50628162921.89888</v>
      </c>
      <c r="C31" s="122">
        <f t="shared" ref="C31" si="382">+C64/C$40*1000</f>
        <v>48013796891.727592</v>
      </c>
      <c r="D31" s="122">
        <f t="shared" ref="D31" si="383">+D64/D$40*1000</f>
        <v>46723737634.521904</v>
      </c>
      <c r="E31" s="122">
        <f t="shared" ref="E31" si="384">+E64/E$40*1000</f>
        <v>42601178970.996323</v>
      </c>
      <c r="F31" s="122">
        <f t="shared" ref="F31" si="385">+F64/F$40*1000</f>
        <v>39450654842.547874</v>
      </c>
      <c r="G31" s="122">
        <f t="shared" ref="G31" si="386">+G64/G$40*1000</f>
        <v>37225624450.667297</v>
      </c>
      <c r="H31" s="122">
        <f t="shared" ref="H31" si="387">+H64/H$40*1000</f>
        <v>36588421850.18206</v>
      </c>
      <c r="I31" s="122">
        <f t="shared" ref="I31" si="388">+I64/I$40*1000</f>
        <v>36623667720.93866</v>
      </c>
      <c r="J31" s="122">
        <f t="shared" ref="J31" si="389">+J64/J$40*1000</f>
        <v>36352195733.061745</v>
      </c>
      <c r="K31" s="122">
        <f t="shared" ref="K31" si="390">+K64/K$40*1000</f>
        <v>36994783346.29744</v>
      </c>
      <c r="L31" s="122">
        <f t="shared" ref="L31" si="391">+L64/L$40*1000</f>
        <v>38025250838.299911</v>
      </c>
      <c r="M31" s="122">
        <f t="shared" ref="M31" si="392">+M64/M$40*1000</f>
        <v>38875797897.217155</v>
      </c>
      <c r="N31" s="122">
        <f t="shared" ref="N31" si="393">+N64/N$40*1000</f>
        <v>39417643565.178703</v>
      </c>
      <c r="O31" s="122">
        <f t="shared" ref="O31" si="394">+O64/O$40*1000</f>
        <v>39400294560.987045</v>
      </c>
      <c r="P31" s="122">
        <f t="shared" ref="P31" si="395">+P64/P$40*1000</f>
        <v>39430921938.068764</v>
      </c>
      <c r="Q31" s="122">
        <f t="shared" ref="Q31" si="396">+Q64/Q$40*1000</f>
        <v>39783157676.605515</v>
      </c>
      <c r="R31" s="122">
        <f t="shared" ref="R31" si="397">+R64/R$40*1000</f>
        <v>39916084784.5784</v>
      </c>
      <c r="S31" s="122">
        <f t="shared" ref="S31" si="398">+S64/S$40*1000</f>
        <v>41162000378.074783</v>
      </c>
      <c r="T31" s="122">
        <f t="shared" ref="T31" si="399">+T64/T$40*1000</f>
        <v>42797804326.514999</v>
      </c>
      <c r="U31" s="122">
        <f t="shared" ref="U31" si="400">+U64/U$40*1000</f>
        <v>45442774585.799995</v>
      </c>
      <c r="V31" s="122">
        <f t="shared" ref="V31" si="401">+V64/V$40*1000</f>
        <v>46457800000</v>
      </c>
    </row>
    <row r="32" spans="1:22" x14ac:dyDescent="0.25">
      <c r="A32" s="105" t="s">
        <v>51</v>
      </c>
      <c r="B32" s="122">
        <f t="shared" si="1"/>
        <v>6544697280.1492739</v>
      </c>
      <c r="C32" s="122">
        <f t="shared" ref="C32" si="402">+C65/C$40*1000</f>
        <v>6377044914.2901649</v>
      </c>
      <c r="D32" s="122">
        <f t="shared" ref="D32" si="403">+D65/D$40*1000</f>
        <v>6011520244.3287811</v>
      </c>
      <c r="E32" s="122">
        <f t="shared" ref="E32" si="404">+E65/E$40*1000</f>
        <v>5569204851.1514292</v>
      </c>
      <c r="F32" s="122">
        <f t="shared" ref="F32" si="405">+F65/F$40*1000</f>
        <v>5325665500.8946924</v>
      </c>
      <c r="G32" s="122">
        <f t="shared" ref="G32" si="406">+G65/G$40*1000</f>
        <v>5171027529.8079233</v>
      </c>
      <c r="H32" s="122">
        <f t="shared" ref="H32" si="407">+H65/H$40*1000</f>
        <v>5245667876.7216873</v>
      </c>
      <c r="I32" s="122">
        <f t="shared" ref="I32" si="408">+I65/I$40*1000</f>
        <v>5271146352.9721413</v>
      </c>
      <c r="J32" s="122">
        <f t="shared" ref="J32" si="409">+J65/J$40*1000</f>
        <v>5187098468.1767302</v>
      </c>
      <c r="K32" s="122">
        <f t="shared" ref="K32" si="410">+K65/K$40*1000</f>
        <v>5028013640.3896847</v>
      </c>
      <c r="L32" s="122">
        <f t="shared" ref="L32" si="411">+L65/L$40*1000</f>
        <v>5086050274.0933685</v>
      </c>
      <c r="M32" s="122">
        <f t="shared" ref="M32" si="412">+M65/M$40*1000</f>
        <v>5287309257.9604111</v>
      </c>
      <c r="N32" s="122">
        <f t="shared" ref="N32" si="413">+N65/N$40*1000</f>
        <v>5353688518.0489616</v>
      </c>
      <c r="O32" s="122">
        <f t="shared" ref="O32" si="414">+O65/O$40*1000</f>
        <v>5451078073.4813204</v>
      </c>
      <c r="P32" s="122">
        <f t="shared" ref="P32" si="415">+P65/P$40*1000</f>
        <v>5501992837.34305</v>
      </c>
      <c r="Q32" s="122">
        <f t="shared" ref="Q32" si="416">+Q65/Q$40*1000</f>
        <v>5610328167.8987017</v>
      </c>
      <c r="R32" s="122">
        <f t="shared" ref="R32" si="417">+R65/R$40*1000</f>
        <v>5297784972.2937231</v>
      </c>
      <c r="S32" s="122">
        <f t="shared" ref="S32" si="418">+S65/S$40*1000</f>
        <v>5322959815.1757698</v>
      </c>
      <c r="T32" s="122">
        <f t="shared" ref="T32" si="419">+T65/T$40*1000</f>
        <v>5042738127.1499996</v>
      </c>
      <c r="U32" s="122">
        <f t="shared" ref="U32" si="420">+U65/U$40*1000</f>
        <v>5066712215.999999</v>
      </c>
      <c r="V32" s="122">
        <f t="shared" ref="V32" si="421">+V65/V$40*1000</f>
        <v>5472333000</v>
      </c>
    </row>
    <row r="33" spans="1:22" x14ac:dyDescent="0.25">
      <c r="A33" s="105" t="s">
        <v>49</v>
      </c>
      <c r="B33" s="122">
        <f t="shared" si="1"/>
        <v>506801277.69674134</v>
      </c>
      <c r="C33" s="122">
        <f t="shared" ref="C33" si="422">+C66/C$40*1000</f>
        <v>0</v>
      </c>
      <c r="D33" s="122">
        <f t="shared" ref="D33" si="423">+D66/D$40*1000</f>
        <v>0</v>
      </c>
      <c r="E33" s="122">
        <f t="shared" ref="E33" si="424">+E66/E$40*1000</f>
        <v>404551297.80917346</v>
      </c>
      <c r="F33" s="122">
        <f t="shared" ref="F33" si="425">+F66/F$40*1000</f>
        <v>370599179.57617062</v>
      </c>
      <c r="G33" s="122">
        <f t="shared" ref="G33" si="426">+G66/G$40*1000</f>
        <v>0</v>
      </c>
      <c r="H33" s="122">
        <f t="shared" ref="H33" si="427">+H66/H$40*1000</f>
        <v>0</v>
      </c>
      <c r="I33" s="122">
        <f t="shared" ref="I33" si="428">+I66/I$40*1000</f>
        <v>0</v>
      </c>
      <c r="J33" s="122">
        <f t="shared" ref="J33" si="429">+J66/J$40*1000</f>
        <v>0</v>
      </c>
      <c r="K33" s="122">
        <f t="shared" ref="K33" si="430">+K66/K$40*1000</f>
        <v>391305626.39176244</v>
      </c>
      <c r="L33" s="122">
        <f t="shared" ref="L33" si="431">+L66/L$40*1000</f>
        <v>423104526.09982127</v>
      </c>
      <c r="M33" s="122">
        <f t="shared" ref="M33" si="432">+M66/M$40*1000</f>
        <v>413801408.01032567</v>
      </c>
      <c r="N33" s="122">
        <f t="shared" ref="N33" si="433">+N66/N$40*1000</f>
        <v>433425521.98132473</v>
      </c>
      <c r="O33" s="122">
        <f t="shared" ref="O33" si="434">+O66/O$40*1000</f>
        <v>622569659.30919194</v>
      </c>
      <c r="P33" s="122">
        <f t="shared" ref="P33" si="435">+P66/P$40*1000</f>
        <v>908552963.683007</v>
      </c>
      <c r="Q33" s="122">
        <f t="shared" ref="Q33" si="436">+Q66/Q$40*1000</f>
        <v>1156173151.7676542</v>
      </c>
      <c r="R33" s="122">
        <f t="shared" ref="R33" si="437">+R66/R$40*1000</f>
        <v>1218408417.8916457</v>
      </c>
      <c r="S33" s="122">
        <f t="shared" ref="S33" si="438">+S66/S$40*1000</f>
        <v>1180257021.9453714</v>
      </c>
      <c r="T33" s="122">
        <f t="shared" ref="T33" si="439">+T66/T$40*1000</f>
        <v>1153870870.1287498</v>
      </c>
      <c r="U33" s="122">
        <f t="shared" ref="U33" si="440">+U66/U$40*1000</f>
        <v>1249943600.6999998</v>
      </c>
      <c r="V33" s="122">
        <f t="shared" ref="V33" si="441">+V66/V$40*1000</f>
        <v>1514793000</v>
      </c>
    </row>
    <row r="34" spans="1:22" x14ac:dyDescent="0.25">
      <c r="A34" s="105" t="s">
        <v>39</v>
      </c>
      <c r="B34" s="122">
        <f t="shared" si="1"/>
        <v>7459497633.0280752</v>
      </c>
      <c r="C34" s="122">
        <f t="shared" ref="C34" si="442">+C67/C$40*1000</f>
        <v>7633551963.5206518</v>
      </c>
      <c r="D34" s="122">
        <f t="shared" ref="D34" si="443">+D67/D$40*1000</f>
        <v>8247768438.2248802</v>
      </c>
      <c r="E34" s="122">
        <f t="shared" ref="E34" si="444">+E67/E$40*1000</f>
        <v>7940507470.143364</v>
      </c>
      <c r="F34" s="122">
        <f t="shared" ref="F34" si="445">+F67/F$40*1000</f>
        <v>7935345839.2103329</v>
      </c>
      <c r="G34" s="122">
        <f t="shared" ref="G34" si="446">+G67/G$40*1000</f>
        <v>7677824078.8465328</v>
      </c>
      <c r="H34" s="122">
        <f t="shared" ref="H34" si="447">+H67/H$40*1000</f>
        <v>8118525213.8768673</v>
      </c>
      <c r="I34" s="122">
        <f t="shared" ref="I34" si="448">+I67/I$40*1000</f>
        <v>8457814591.1353731</v>
      </c>
      <c r="J34" s="122">
        <f t="shared" ref="J34" si="449">+J67/J$40*1000</f>
        <v>8620750608.7336884</v>
      </c>
      <c r="K34" s="122">
        <f t="shared" ref="K34" si="450">+K67/K$40*1000</f>
        <v>8586240596.158946</v>
      </c>
      <c r="L34" s="122">
        <f t="shared" ref="L34" si="451">+L67/L$40*1000</f>
        <v>8566363894.4137411</v>
      </c>
      <c r="M34" s="122">
        <f t="shared" ref="M34" si="452">+M67/M$40*1000</f>
        <v>8835287228.4987812</v>
      </c>
      <c r="N34" s="122">
        <f t="shared" ref="N34" si="453">+N67/N$40*1000</f>
        <v>8877368587.2613335</v>
      </c>
      <c r="O34" s="122">
        <f t="shared" ref="O34" si="454">+O67/O$40*1000</f>
        <v>9115737124.0048409</v>
      </c>
      <c r="P34" s="122">
        <f t="shared" ref="P34" si="455">+P67/P$40*1000</f>
        <v>9410700966.5026588</v>
      </c>
      <c r="Q34" s="122">
        <f t="shared" ref="Q34" si="456">+Q67/Q$40*1000</f>
        <v>9897139300.1636868</v>
      </c>
      <c r="R34" s="122">
        <f t="shared" ref="R34" si="457">+R67/R$40*1000</f>
        <v>9763518409.808054</v>
      </c>
      <c r="S34" s="122">
        <f t="shared" ref="S34" si="458">+S67/S$40*1000</f>
        <v>10533227546.965147</v>
      </c>
      <c r="T34" s="122">
        <f t="shared" ref="T34" si="459">+T67/T$40*1000</f>
        <v>10954919049.603748</v>
      </c>
      <c r="U34" s="122">
        <f t="shared" ref="U34" si="460">+U67/U$40*1000</f>
        <v>11245996978.199999</v>
      </c>
      <c r="V34" s="122">
        <f t="shared" ref="V34" si="461">+V67/V$40*1000</f>
        <v>11939604000</v>
      </c>
    </row>
    <row r="35" spans="1:22" x14ac:dyDescent="0.25">
      <c r="A35" s="105" t="s">
        <v>55</v>
      </c>
      <c r="B35" s="122">
        <f t="shared" si="1"/>
        <v>1055094724.7082307</v>
      </c>
      <c r="C35" s="122">
        <f t="shared" ref="C35" si="462">+C68/C$40*1000</f>
        <v>660774407.61207378</v>
      </c>
      <c r="D35" s="122">
        <f t="shared" ref="D35" si="463">+D68/D$40*1000</f>
        <v>609253447.70441854</v>
      </c>
      <c r="E35" s="122">
        <f t="shared" ref="E35" si="464">+E68/E$40*1000</f>
        <v>569269970.7713933</v>
      </c>
      <c r="F35" s="122">
        <f t="shared" ref="F35" si="465">+F68/F$40*1000</f>
        <v>529345235.16959792</v>
      </c>
      <c r="G35" s="122">
        <f t="shared" ref="G35" si="466">+G68/G$40*1000</f>
        <v>481093025.72871375</v>
      </c>
      <c r="H35" s="122">
        <f t="shared" ref="H35" si="467">+H68/H$40*1000</f>
        <v>454111819.63213301</v>
      </c>
      <c r="I35" s="122">
        <f t="shared" ref="I35" si="468">+I68/I$40*1000</f>
        <v>457156126.01205695</v>
      </c>
      <c r="J35" s="122">
        <f t="shared" ref="J35" si="469">+J68/J$40*1000</f>
        <v>483944073.12164682</v>
      </c>
      <c r="K35" s="122">
        <f t="shared" ref="K35" si="470">+K68/K$40*1000</f>
        <v>514707482.9823426</v>
      </c>
      <c r="L35" s="122">
        <f t="shared" ref="L35" si="471">+L68/L$40*1000</f>
        <v>554618586.186221</v>
      </c>
      <c r="M35" s="122">
        <f t="shared" ref="M35" si="472">+M68/M$40*1000</f>
        <v>676017401.05392373</v>
      </c>
      <c r="N35" s="122">
        <f t="shared" ref="N35" si="473">+N68/N$40*1000</f>
        <v>712167764.64227116</v>
      </c>
      <c r="O35" s="122">
        <f t="shared" ref="O35" si="474">+O68/O$40*1000</f>
        <v>848304849.9608562</v>
      </c>
      <c r="P35" s="122">
        <f t="shared" ref="P35" si="475">+P68/P$40*1000</f>
        <v>878661416.93667388</v>
      </c>
      <c r="Q35" s="122">
        <f t="shared" ref="Q35" si="476">+Q68/Q$40*1000</f>
        <v>892918753.23671293</v>
      </c>
      <c r="R35" s="122">
        <f t="shared" ref="R35" si="477">+R68/R$40*1000</f>
        <v>885686094.33433127</v>
      </c>
      <c r="S35" s="122">
        <f t="shared" ref="S35" si="478">+S68/S$40*1000</f>
        <v>964578142.90607071</v>
      </c>
      <c r="T35" s="122">
        <f t="shared" ref="T35" si="479">+T68/T$40*1000</f>
        <v>1015024689.68625</v>
      </c>
      <c r="U35" s="122">
        <f t="shared" ref="U35" si="480">+U68/U$40*1000</f>
        <v>1038092076.8999999</v>
      </c>
      <c r="V35" s="122">
        <f t="shared" ref="V35" si="481">+V68/V$40*1000</f>
        <v>1086050000</v>
      </c>
    </row>
    <row r="40" spans="1:22" s="122" customFormat="1" x14ac:dyDescent="0.25">
      <c r="A40" s="314" t="s">
        <v>140</v>
      </c>
      <c r="B40" s="122">
        <f>+IPCA!B12</f>
        <v>0.29858646112283271</v>
      </c>
      <c r="C40" s="122">
        <f>+IPCA!C12</f>
        <v>0.31641207285186584</v>
      </c>
      <c r="D40" s="122">
        <f>+IPCA!D12</f>
        <v>0.34068087883960396</v>
      </c>
      <c r="E40" s="122">
        <f>+IPCA!E12</f>
        <v>0.38336819295820634</v>
      </c>
      <c r="F40" s="122">
        <f>+IPCA!F12</f>
        <v>0.4190214349033195</v>
      </c>
      <c r="G40" s="122">
        <f>+IPCA!G12</f>
        <v>0.45086706395597181</v>
      </c>
      <c r="H40" s="122">
        <f>+IPCA!H12</f>
        <v>0.47652139989506659</v>
      </c>
      <c r="I40" s="122">
        <f>+IPCA!I12</f>
        <v>0.49148417185177173</v>
      </c>
      <c r="J40" s="122">
        <f>+IPCA!J12</f>
        <v>0.51340436591636074</v>
      </c>
      <c r="K40" s="122">
        <f>+IPCA!K12</f>
        <v>0.54369522350542598</v>
      </c>
      <c r="L40" s="122">
        <f>+IPCA!L12</f>
        <v>0.56712848763850976</v>
      </c>
      <c r="M40" s="122">
        <f>+IPCA!M12</f>
        <v>0.60064578125794565</v>
      </c>
      <c r="N40" s="122">
        <f>+IPCA!N12</f>
        <v>0.63968775703971203</v>
      </c>
      <c r="O40" s="122">
        <f>+IPCA!O12</f>
        <v>0.67704552205083124</v>
      </c>
      <c r="P40" s="122">
        <f>+IPCA!P12</f>
        <v>0.7170589124040353</v>
      </c>
      <c r="Q40" s="122">
        <f>+IPCA!Q12</f>
        <v>0.76302238868913397</v>
      </c>
      <c r="R40" s="122">
        <f>+IPCA!R12</f>
        <v>0.8444368775622646</v>
      </c>
      <c r="S40" s="122">
        <f>+IPCA!S12</f>
        <v>0.89755195716093106</v>
      </c>
      <c r="T40" s="122">
        <f>+IPCA!T12</f>
        <v>0.92402973989717863</v>
      </c>
      <c r="U40" s="122">
        <f>+IPCA!U12</f>
        <v>0.95868085514332291</v>
      </c>
      <c r="V40" s="122">
        <f>+IPCA!V12</f>
        <v>1</v>
      </c>
    </row>
    <row r="42" spans="1:22" x14ac:dyDescent="0.25">
      <c r="A42" s="104" t="s">
        <v>146</v>
      </c>
      <c r="B42" s="197" t="str">
        <f>'Base de dados (Boxplot)'!M8</f>
        <v>Ativo Total</v>
      </c>
      <c r="C42" s="197" t="s">
        <v>136</v>
      </c>
      <c r="D42" s="197" t="str">
        <f>'Base de dados (Boxplot)'!M9</f>
        <v>BL002</v>
      </c>
    </row>
    <row r="43" spans="1:22" x14ac:dyDescent="0.25">
      <c r="A43" s="133" t="s">
        <v>144</v>
      </c>
      <c r="B43" s="95"/>
      <c r="C43" s="95"/>
      <c r="D43" s="95"/>
      <c r="E43" s="95"/>
      <c r="F43" s="95"/>
      <c r="G43" s="95"/>
      <c r="H43" s="95"/>
      <c r="I43" s="95"/>
      <c r="J43" s="95"/>
      <c r="K43" s="95"/>
      <c r="L43" s="95"/>
      <c r="M43" s="95"/>
      <c r="N43" s="95"/>
      <c r="O43" s="95"/>
      <c r="P43" s="95"/>
      <c r="Q43" s="95"/>
      <c r="R43" s="95"/>
      <c r="S43" s="95"/>
      <c r="T43" s="95"/>
      <c r="U43" s="95"/>
      <c r="V43" s="95"/>
    </row>
    <row r="44" spans="1:22" x14ac:dyDescent="0.25">
      <c r="A44" s="105" t="s">
        <v>65</v>
      </c>
      <c r="B44" s="122">
        <f>SUMIFS('Base de dados (Boxplot)'!M:M,'Base de dados (Boxplot)'!E:E,Ativo!$B$9,'Base de dados (Boxplot)'!H:H,Ativo!A44)</f>
        <v>607774.02</v>
      </c>
      <c r="C44" s="122">
        <f>SUMIFS('Base de dados (Boxplot)'!M:M,'Base de dados (Boxplot)'!E:E,Ativo!$C$9,'Base de dados (Boxplot)'!H:H,Ativo!A44)</f>
        <v>618313</v>
      </c>
      <c r="D44" s="122">
        <f>SUMIFS('Base de dados (Boxplot)'!M:M,'Base de dados (Boxplot)'!E:E,Ativo!$D$9,'Base de dados (Boxplot)'!H:H,Ativo!A44)</f>
        <v>635370</v>
      </c>
      <c r="E44" s="122">
        <f>SUMIFS('Base de dados (Boxplot)'!M:M,'Base de dados (Boxplot)'!E:E,Ativo!$E$9,'Base de dados (Boxplot)'!H:H,Ativo!A44)</f>
        <v>635384.18999999994</v>
      </c>
      <c r="F44" s="122">
        <f>SUMIFS('Base de dados (Boxplot)'!M:M,'Base de dados (Boxplot)'!E:E,Ativo!$F$9,'Base de dados (Boxplot)'!H:H,Ativo!A44)</f>
        <v>639756</v>
      </c>
      <c r="G44" s="122">
        <f>SUMIFS('Base de dados (Boxplot)'!M:M,'Base de dados (Boxplot)'!E:E,Ativo!$G$9,'Base de dados (Boxplot)'!H:H,Ativo!A44)</f>
        <v>649252</v>
      </c>
      <c r="H44" s="122">
        <f>SUMIFS('Base de dados (Boxplot)'!M:M,'Base de dados (Boxplot)'!E:E,Ativo!$H$9,'Base de dados (Boxplot)'!H:H,Ativo!A44)</f>
        <v>685962</v>
      </c>
      <c r="I44" s="122">
        <f>SUMIFS('Base de dados (Boxplot)'!M:M,'Base de dados (Boxplot)'!E:E,Ativo!$I$9,'Base de dados (Boxplot)'!H:H,Ativo!A44)</f>
        <v>712967</v>
      </c>
      <c r="J44" s="122">
        <f>SUMIFS('Base de dados (Boxplot)'!M:M,'Base de dados (Boxplot)'!E:E,Ativo!$J$9,'Base de dados (Boxplot)'!H:H,Ativo!A44)</f>
        <v>720114</v>
      </c>
      <c r="K44" s="122">
        <f>SUMIFS('Base de dados (Boxplot)'!M:M,'Base de dados (Boxplot)'!E:E,Ativo!$K$9,'Base de dados (Boxplot)'!H:H,Ativo!A44)</f>
        <v>754604</v>
      </c>
      <c r="L44" s="122">
        <f>SUMIFS('Base de dados (Boxplot)'!M:M,'Base de dados (Boxplot)'!E:E,Ativo!$L$9,'Base de dados (Boxplot)'!H:H,Ativo!A44)</f>
        <v>800525.97</v>
      </c>
      <c r="M44" s="122">
        <f>SUMIFS('Base de dados (Boxplot)'!M:M,'Base de dados (Boxplot)'!E:E,Ativo!$M$9,'Base de dados (Boxplot)'!H:H,Ativo!A44)</f>
        <v>819943.34</v>
      </c>
      <c r="N44" s="122">
        <f>SUMIFS('Base de dados (Boxplot)'!M:M,'Base de dados (Boxplot)'!E:E,Ativo!$N$9,'Base de dados (Boxplot)'!H:H,Ativo!A44)</f>
        <v>900473</v>
      </c>
      <c r="O44" s="122">
        <f>SUMIFS('Base de dados (Boxplot)'!M:M,'Base de dados (Boxplot)'!E:E,Ativo!$O$9,'Base de dados (Boxplot)'!H:H,Ativo!A44)</f>
        <v>989820.02</v>
      </c>
      <c r="P44" s="122">
        <f>SUMIFS('Base de dados (Boxplot)'!M:M,'Base de dados (Boxplot)'!E:E,Ativo!$P$9,'Base de dados (Boxplot)'!H:H,Ativo!A44)</f>
        <v>1091735.3500000001</v>
      </c>
      <c r="Q44" s="122">
        <f>SUMIFS('Base de dados (Boxplot)'!M:M,'Base de dados (Boxplot)'!E:E,Ativo!$Q$9,'Base de dados (Boxplot)'!H:H,Ativo!A44)</f>
        <v>1123184.07</v>
      </c>
      <c r="R44" s="122">
        <f>SUMIFS('Base de dados (Boxplot)'!M:M,'Base de dados (Boxplot)'!E:E,Ativo!$R$9,'Base de dados (Boxplot)'!H:H,Ativo!A44)</f>
        <v>1135276.67</v>
      </c>
      <c r="S44" s="122">
        <f>SUMIFS('Base de dados (Boxplot)'!M:M,'Base de dados (Boxplot)'!E:E,Ativo!$S$9,'Base de dados (Boxplot)'!H:H,Ativo!A44)</f>
        <v>1166262.76</v>
      </c>
      <c r="T44" s="122">
        <f>SUMIFS('Base de dados (Boxplot)'!M:M,'Base de dados (Boxplot)'!E:E,Ativo!$T$9,'Base de dados (Boxplot)'!H:H,Ativo!A44)</f>
        <v>1162088.83</v>
      </c>
      <c r="U44" s="122">
        <f>SUMIFS('Base de dados (Boxplot)'!M:M,'Base de dados (Boxplot)'!E:E,Ativo!$U$9,'Base de dados (Boxplot)'!H:H,Ativo!A44)</f>
        <v>1151588.47</v>
      </c>
      <c r="V44" s="122">
        <f>SUMIFS('Base de dados (Boxplot)'!M:M,'Base de dados (Boxplot)'!E:E,Ativo!$V$9,'Base de dados (Boxplot)'!H:H,Ativo!A44)</f>
        <v>1154877.47</v>
      </c>
    </row>
    <row r="45" spans="1:22" x14ac:dyDescent="0.25">
      <c r="A45" s="105" t="s">
        <v>61</v>
      </c>
      <c r="B45" s="122">
        <f>SUMIFS('Base de dados (Boxplot)'!M:M,'Base de dados (Boxplot)'!E:E,Ativo!$B$9,'Base de dados (Boxplot)'!H:H,Ativo!A45)</f>
        <v>1150482</v>
      </c>
      <c r="C45" s="122">
        <f>SUMIFS('Base de dados (Boxplot)'!M:M,'Base de dados (Boxplot)'!E:E,Ativo!$C$9,'Base de dados (Boxplot)'!H:H,Ativo!A45)</f>
        <v>1169574</v>
      </c>
      <c r="D45" s="122">
        <f>SUMIFS('Base de dados (Boxplot)'!M:M,'Base de dados (Boxplot)'!E:E,Ativo!$D$9,'Base de dados (Boxplot)'!H:H,Ativo!A45)</f>
        <v>1157274</v>
      </c>
      <c r="E45" s="122">
        <f>SUMIFS('Base de dados (Boxplot)'!M:M,'Base de dados (Boxplot)'!E:E,Ativo!$E$9,'Base de dados (Boxplot)'!H:H,Ativo!A45)</f>
        <v>1151944.24</v>
      </c>
      <c r="F45" s="122">
        <f>SUMIFS('Base de dados (Boxplot)'!M:M,'Base de dados (Boxplot)'!E:E,Ativo!$F$9,'Base de dados (Boxplot)'!H:H,Ativo!A45)</f>
        <v>1167448</v>
      </c>
      <c r="G45" s="122">
        <f>SUMIFS('Base de dados (Boxplot)'!M:M,'Base de dados (Boxplot)'!E:E,Ativo!$G$9,'Base de dados (Boxplot)'!H:H,Ativo!A45)</f>
        <v>0</v>
      </c>
      <c r="H45" s="122">
        <f>SUMIFS('Base de dados (Boxplot)'!M:M,'Base de dados (Boxplot)'!E:E,Ativo!$H$9,'Base de dados (Boxplot)'!H:H,Ativo!A45)</f>
        <v>1121350</v>
      </c>
      <c r="I45" s="122">
        <f>SUMIFS('Base de dados (Boxplot)'!M:M,'Base de dados (Boxplot)'!E:E,Ativo!$I$9,'Base de dados (Boxplot)'!H:H,Ativo!A45)</f>
        <v>1151862.72</v>
      </c>
      <c r="J45" s="122">
        <f>SUMIFS('Base de dados (Boxplot)'!M:M,'Base de dados (Boxplot)'!E:E,Ativo!$J$9,'Base de dados (Boxplot)'!H:H,Ativo!A45)</f>
        <v>0</v>
      </c>
      <c r="K45" s="122">
        <f>SUMIFS('Base de dados (Boxplot)'!M:M,'Base de dados (Boxplot)'!E:E,Ativo!$K$9,'Base de dados (Boxplot)'!H:H,Ativo!A45)</f>
        <v>1177707</v>
      </c>
      <c r="L45" s="122">
        <f>SUMIFS('Base de dados (Boxplot)'!M:M,'Base de dados (Boxplot)'!E:E,Ativo!$L$9,'Base de dados (Boxplot)'!H:H,Ativo!A45)</f>
        <v>1215942.3500000001</v>
      </c>
      <c r="M45" s="122">
        <f>SUMIFS('Base de dados (Boxplot)'!M:M,'Base de dados (Boxplot)'!E:E,Ativo!$M$9,'Base de dados (Boxplot)'!H:H,Ativo!A45)</f>
        <v>1236068</v>
      </c>
      <c r="N45" s="122">
        <f>SUMIFS('Base de dados (Boxplot)'!M:M,'Base de dados (Boxplot)'!E:E,Ativo!$N$9,'Base de dados (Boxplot)'!H:H,Ativo!A45)</f>
        <v>1263397</v>
      </c>
      <c r="O45" s="122">
        <f>SUMIFS('Base de dados (Boxplot)'!M:M,'Base de dados (Boxplot)'!E:E,Ativo!$O$9,'Base de dados (Boxplot)'!H:H,Ativo!A45)</f>
        <v>1312415</v>
      </c>
      <c r="P45" s="122">
        <f>SUMIFS('Base de dados (Boxplot)'!M:M,'Base de dados (Boxplot)'!E:E,Ativo!$P$9,'Base de dados (Boxplot)'!H:H,Ativo!A45)</f>
        <v>1384014</v>
      </c>
      <c r="Q45" s="122">
        <f>SUMIFS('Base de dados (Boxplot)'!M:M,'Base de dados (Boxplot)'!E:E,Ativo!$Q$9,'Base de dados (Boxplot)'!H:H,Ativo!A45)</f>
        <v>1607699</v>
      </c>
      <c r="R45" s="122">
        <f>SUMIFS('Base de dados (Boxplot)'!M:M,'Base de dados (Boxplot)'!E:E,Ativo!$R$9,'Base de dados (Boxplot)'!H:H,Ativo!A45)</f>
        <v>1763350</v>
      </c>
      <c r="S45" s="122">
        <f>SUMIFS('Base de dados (Boxplot)'!M:M,'Base de dados (Boxplot)'!E:E,Ativo!$S$9,'Base de dados (Boxplot)'!H:H,Ativo!A45)</f>
        <v>2004374</v>
      </c>
      <c r="T45" s="122">
        <f>SUMIFS('Base de dados (Boxplot)'!M:M,'Base de dados (Boxplot)'!E:E,Ativo!$T$9,'Base de dados (Boxplot)'!H:H,Ativo!A45)</f>
        <v>2306981</v>
      </c>
      <c r="U45" s="122">
        <f>SUMIFS('Base de dados (Boxplot)'!M:M,'Base de dados (Boxplot)'!E:E,Ativo!$U$9,'Base de dados (Boxplot)'!H:H,Ativo!A45)</f>
        <v>0</v>
      </c>
      <c r="V45" s="122">
        <f>SUMIFS('Base de dados (Boxplot)'!M:M,'Base de dados (Boxplot)'!E:E,Ativo!$V$9,'Base de dados (Boxplot)'!H:H,Ativo!A45)</f>
        <v>0</v>
      </c>
    </row>
    <row r="46" spans="1:22" x14ac:dyDescent="0.25">
      <c r="A46" s="105" t="s">
        <v>59</v>
      </c>
      <c r="B46" s="122">
        <f>SUMIFS('Base de dados (Boxplot)'!M:M,'Base de dados (Boxplot)'!E:E,Ativo!$B$9,'Base de dados (Boxplot)'!H:H,Ativo!A46)</f>
        <v>0</v>
      </c>
      <c r="C46" s="122">
        <f>SUMIFS('Base de dados (Boxplot)'!M:M,'Base de dados (Boxplot)'!E:E,Ativo!$C$9,'Base de dados (Boxplot)'!H:H,Ativo!A46)</f>
        <v>126521</v>
      </c>
      <c r="D46" s="122">
        <f>SUMIFS('Base de dados (Boxplot)'!M:M,'Base de dados (Boxplot)'!E:E,Ativo!$D$9,'Base de dados (Boxplot)'!H:H,Ativo!A46)</f>
        <v>123985</v>
      </c>
      <c r="E46" s="122">
        <f>SUMIFS('Base de dados (Boxplot)'!M:M,'Base de dados (Boxplot)'!E:E,Ativo!$E$9,'Base de dados (Boxplot)'!H:H,Ativo!A46)</f>
        <v>119585.46</v>
      </c>
      <c r="F46" s="122">
        <f>SUMIFS('Base de dados (Boxplot)'!M:M,'Base de dados (Boxplot)'!E:E,Ativo!$F$9,'Base de dados (Boxplot)'!H:H,Ativo!A46)</f>
        <v>117170</v>
      </c>
      <c r="G46" s="122">
        <f>SUMIFS('Base de dados (Boxplot)'!M:M,'Base de dados (Boxplot)'!E:E,Ativo!$G$9,'Base de dados (Boxplot)'!H:H,Ativo!A46)</f>
        <v>111304</v>
      </c>
      <c r="H46" s="122">
        <f>SUMIFS('Base de dados (Boxplot)'!M:M,'Base de dados (Boxplot)'!E:E,Ativo!$H$9,'Base de dados (Boxplot)'!H:H,Ativo!A46)</f>
        <v>112053.8</v>
      </c>
      <c r="I46" s="122">
        <f>SUMIFS('Base de dados (Boxplot)'!M:M,'Base de dados (Boxplot)'!E:E,Ativo!$I$9,'Base de dados (Boxplot)'!H:H,Ativo!A46)</f>
        <v>100752.59</v>
      </c>
      <c r="J46" s="122">
        <f>SUMIFS('Base de dados (Boxplot)'!M:M,'Base de dados (Boxplot)'!E:E,Ativo!$J$9,'Base de dados (Boxplot)'!H:H,Ativo!A46)</f>
        <v>96054.49</v>
      </c>
      <c r="K46" s="122">
        <f>SUMIFS('Base de dados (Boxplot)'!M:M,'Base de dados (Boxplot)'!E:E,Ativo!$K$9,'Base de dados (Boxplot)'!H:H,Ativo!A46)</f>
        <v>88763</v>
      </c>
      <c r="L46" s="122">
        <f>SUMIFS('Base de dados (Boxplot)'!M:M,'Base de dados (Boxplot)'!E:E,Ativo!$L$9,'Base de dados (Boxplot)'!H:H,Ativo!A46)</f>
        <v>85586.21</v>
      </c>
      <c r="M46" s="122">
        <f>SUMIFS('Base de dados (Boxplot)'!M:M,'Base de dados (Boxplot)'!E:E,Ativo!$M$9,'Base de dados (Boxplot)'!H:H,Ativo!A46)</f>
        <v>75961.100000000006</v>
      </c>
      <c r="N46" s="122">
        <f>SUMIFS('Base de dados (Boxplot)'!M:M,'Base de dados (Boxplot)'!E:E,Ativo!$N$9,'Base de dados (Boxplot)'!H:H,Ativo!A46)</f>
        <v>76385.58</v>
      </c>
      <c r="O46" s="122">
        <f>SUMIFS('Base de dados (Boxplot)'!M:M,'Base de dados (Boxplot)'!E:E,Ativo!$O$9,'Base de dados (Boxplot)'!H:H,Ativo!A46)</f>
        <v>77794.58</v>
      </c>
      <c r="P46" s="122">
        <f>SUMIFS('Base de dados (Boxplot)'!M:M,'Base de dados (Boxplot)'!E:E,Ativo!$P$9,'Base de dados (Boxplot)'!H:H,Ativo!A46)</f>
        <v>79959.490000000005</v>
      </c>
      <c r="Q46" s="122">
        <f>SUMIFS('Base de dados (Boxplot)'!M:M,'Base de dados (Boxplot)'!E:E,Ativo!$Q$9,'Base de dados (Boxplot)'!H:H,Ativo!A46)</f>
        <v>83154.880000000005</v>
      </c>
      <c r="R46" s="122">
        <f>SUMIFS('Base de dados (Boxplot)'!M:M,'Base de dados (Boxplot)'!E:E,Ativo!$R$9,'Base de dados (Boxplot)'!H:H,Ativo!A46)</f>
        <v>85837</v>
      </c>
      <c r="S46" s="122">
        <f>SUMIFS('Base de dados (Boxplot)'!M:M,'Base de dados (Boxplot)'!E:E,Ativo!$S$9,'Base de dados (Boxplot)'!H:H,Ativo!A46)</f>
        <v>84630</v>
      </c>
      <c r="T46" s="122">
        <f>SUMIFS('Base de dados (Boxplot)'!M:M,'Base de dados (Boxplot)'!E:E,Ativo!$T$9,'Base de dados (Boxplot)'!H:H,Ativo!A46)</f>
        <v>86341.11</v>
      </c>
      <c r="U46" s="122">
        <f>SUMIFS('Base de dados (Boxplot)'!M:M,'Base de dados (Boxplot)'!E:E,Ativo!$U$9,'Base de dados (Boxplot)'!H:H,Ativo!A46)</f>
        <v>94302</v>
      </c>
      <c r="V46" s="122">
        <f>SUMIFS('Base de dados (Boxplot)'!M:M,'Base de dados (Boxplot)'!E:E,Ativo!$V$9,'Base de dados (Boxplot)'!H:H,Ativo!A46)</f>
        <v>101538</v>
      </c>
    </row>
    <row r="47" spans="1:22" x14ac:dyDescent="0.25">
      <c r="A47" s="105" t="s">
        <v>67</v>
      </c>
      <c r="B47" s="122">
        <f>SUMIFS('Base de dados (Boxplot)'!M:M,'Base de dados (Boxplot)'!E:E,Ativo!$B$9,'Base de dados (Boxplot)'!H:H,Ativo!A47)</f>
        <v>0</v>
      </c>
      <c r="C47" s="122">
        <f>SUMIFS('Base de dados (Boxplot)'!M:M,'Base de dados (Boxplot)'!E:E,Ativo!$C$9,'Base de dados (Boxplot)'!H:H,Ativo!A47)</f>
        <v>0</v>
      </c>
      <c r="D47" s="122">
        <f>SUMIFS('Base de dados (Boxplot)'!M:M,'Base de dados (Boxplot)'!E:E,Ativo!$D$9,'Base de dados (Boxplot)'!H:H,Ativo!A47)</f>
        <v>0</v>
      </c>
      <c r="E47" s="122">
        <f>SUMIFS('Base de dados (Boxplot)'!M:M,'Base de dados (Boxplot)'!E:E,Ativo!$E$9,'Base de dados (Boxplot)'!H:H,Ativo!A47)</f>
        <v>240856.64</v>
      </c>
      <c r="F47" s="122">
        <f>SUMIFS('Base de dados (Boxplot)'!M:M,'Base de dados (Boxplot)'!E:E,Ativo!$F$9,'Base de dados (Boxplot)'!H:H,Ativo!A47)</f>
        <v>237929</v>
      </c>
      <c r="G47" s="122">
        <f>SUMIFS('Base de dados (Boxplot)'!M:M,'Base de dados (Boxplot)'!E:E,Ativo!$G$9,'Base de dados (Boxplot)'!H:H,Ativo!A47)</f>
        <v>210818</v>
      </c>
      <c r="H47" s="122">
        <f>SUMIFS('Base de dados (Boxplot)'!M:M,'Base de dados (Boxplot)'!E:E,Ativo!$H$9,'Base de dados (Boxplot)'!H:H,Ativo!A47)</f>
        <v>212653</v>
      </c>
      <c r="I47" s="122">
        <f>SUMIFS('Base de dados (Boxplot)'!M:M,'Base de dados (Boxplot)'!E:E,Ativo!$I$9,'Base de dados (Boxplot)'!H:H,Ativo!A47)</f>
        <v>217486.15</v>
      </c>
      <c r="J47" s="122">
        <f>SUMIFS('Base de dados (Boxplot)'!M:M,'Base de dados (Boxplot)'!E:E,Ativo!$J$9,'Base de dados (Boxplot)'!H:H,Ativo!A47)</f>
        <v>0</v>
      </c>
      <c r="K47" s="122">
        <f>SUMIFS('Base de dados (Boxplot)'!M:M,'Base de dados (Boxplot)'!E:E,Ativo!$K$9,'Base de dados (Boxplot)'!H:H,Ativo!A47)</f>
        <v>219684</v>
      </c>
      <c r="L47" s="122">
        <f>SUMIFS('Base de dados (Boxplot)'!M:M,'Base de dados (Boxplot)'!E:E,Ativo!$L$9,'Base de dados (Boxplot)'!H:H,Ativo!A47)</f>
        <v>210007.22</v>
      </c>
      <c r="M47" s="122">
        <f>SUMIFS('Base de dados (Boxplot)'!M:M,'Base de dados (Boxplot)'!E:E,Ativo!$M$9,'Base de dados (Boxplot)'!H:H,Ativo!A47)</f>
        <v>225270.28</v>
      </c>
      <c r="N47" s="122">
        <f>SUMIFS('Base de dados (Boxplot)'!M:M,'Base de dados (Boxplot)'!E:E,Ativo!$N$9,'Base de dados (Boxplot)'!H:H,Ativo!A47)</f>
        <v>277608.78000000003</v>
      </c>
      <c r="O47" s="122">
        <f>SUMIFS('Base de dados (Boxplot)'!M:M,'Base de dados (Boxplot)'!E:E,Ativo!$O$9,'Base de dados (Boxplot)'!H:H,Ativo!A47)</f>
        <v>256214.08</v>
      </c>
      <c r="P47" s="122">
        <f>SUMIFS('Base de dados (Boxplot)'!M:M,'Base de dados (Boxplot)'!E:E,Ativo!$P$9,'Base de dados (Boxplot)'!H:H,Ativo!A47)</f>
        <v>271734.12</v>
      </c>
      <c r="Q47" s="122">
        <f>SUMIFS('Base de dados (Boxplot)'!M:M,'Base de dados (Boxplot)'!E:E,Ativo!$Q$9,'Base de dados (Boxplot)'!H:H,Ativo!A47)</f>
        <v>319193.96999999997</v>
      </c>
      <c r="R47" s="122">
        <f>SUMIFS('Base de dados (Boxplot)'!M:M,'Base de dados (Boxplot)'!E:E,Ativo!$R$9,'Base de dados (Boxplot)'!H:H,Ativo!A47)</f>
        <v>299555.44</v>
      </c>
      <c r="S47" s="122">
        <f>SUMIFS('Base de dados (Boxplot)'!M:M,'Base de dados (Boxplot)'!E:E,Ativo!$S$9,'Base de dados (Boxplot)'!H:H,Ativo!A47)</f>
        <v>314481.37</v>
      </c>
      <c r="T47" s="122">
        <f>SUMIFS('Base de dados (Boxplot)'!M:M,'Base de dados (Boxplot)'!E:E,Ativo!$T$9,'Base de dados (Boxplot)'!H:H,Ativo!A47)</f>
        <v>394977.72</v>
      </c>
      <c r="U47" s="122">
        <f>SUMIFS('Base de dados (Boxplot)'!M:M,'Base de dados (Boxplot)'!E:E,Ativo!$U$9,'Base de dados (Boxplot)'!H:H,Ativo!A47)</f>
        <v>358757.34</v>
      </c>
      <c r="V47" s="122">
        <f>SUMIFS('Base de dados (Boxplot)'!M:M,'Base de dados (Boxplot)'!E:E,Ativo!$V$9,'Base de dados (Boxplot)'!H:H,Ativo!A47)</f>
        <v>361333.47</v>
      </c>
    </row>
    <row r="48" spans="1:22" x14ac:dyDescent="0.25">
      <c r="A48" s="105" t="s">
        <v>66</v>
      </c>
      <c r="B48" s="122">
        <f>SUMIFS('Base de dados (Boxplot)'!M:M,'Base de dados (Boxplot)'!E:E,Ativo!$B$9,'Base de dados (Boxplot)'!H:H,Ativo!A48)</f>
        <v>341878.28</v>
      </c>
      <c r="C48" s="122">
        <f>SUMIFS('Base de dados (Boxplot)'!M:M,'Base de dados (Boxplot)'!E:E,Ativo!$C$9,'Base de dados (Boxplot)'!H:H,Ativo!A48)</f>
        <v>363149</v>
      </c>
      <c r="D48" s="122">
        <f>SUMIFS('Base de dados (Boxplot)'!M:M,'Base de dados (Boxplot)'!E:E,Ativo!$D$9,'Base de dados (Boxplot)'!H:H,Ativo!A48)</f>
        <v>373097</v>
      </c>
      <c r="E48" s="122">
        <f>SUMIFS('Base de dados (Boxplot)'!M:M,'Base de dados (Boxplot)'!E:E,Ativo!$E$9,'Base de dados (Boxplot)'!H:H,Ativo!A48)</f>
        <v>388132.26</v>
      </c>
      <c r="F48" s="122">
        <f>SUMIFS('Base de dados (Boxplot)'!M:M,'Base de dados (Boxplot)'!E:E,Ativo!$F$9,'Base de dados (Boxplot)'!H:H,Ativo!A48)</f>
        <v>425036</v>
      </c>
      <c r="G48" s="122">
        <f>SUMIFS('Base de dados (Boxplot)'!M:M,'Base de dados (Boxplot)'!E:E,Ativo!$G$9,'Base de dados (Boxplot)'!H:H,Ativo!A48)</f>
        <v>475614</v>
      </c>
      <c r="H48" s="122">
        <f>SUMIFS('Base de dados (Boxplot)'!M:M,'Base de dados (Boxplot)'!E:E,Ativo!$H$9,'Base de dados (Boxplot)'!H:H,Ativo!A48)</f>
        <v>494882</v>
      </c>
      <c r="I48" s="122">
        <f>SUMIFS('Base de dados (Boxplot)'!M:M,'Base de dados (Boxplot)'!E:E,Ativo!$I$9,'Base de dados (Boxplot)'!H:H,Ativo!A48)</f>
        <v>554593.29</v>
      </c>
      <c r="J48" s="122">
        <f>SUMIFS('Base de dados (Boxplot)'!M:M,'Base de dados (Boxplot)'!E:E,Ativo!$J$9,'Base de dados (Boxplot)'!H:H,Ativo!A48)</f>
        <v>600390.84</v>
      </c>
      <c r="K48" s="122">
        <f>SUMIFS('Base de dados (Boxplot)'!M:M,'Base de dados (Boxplot)'!E:E,Ativo!$K$9,'Base de dados (Boxplot)'!H:H,Ativo!A48)</f>
        <v>696805</v>
      </c>
      <c r="L48" s="122">
        <f>SUMIFS('Base de dados (Boxplot)'!M:M,'Base de dados (Boxplot)'!E:E,Ativo!$L$9,'Base de dados (Boxplot)'!H:H,Ativo!A48)</f>
        <v>780438</v>
      </c>
      <c r="M48" s="122">
        <f>SUMIFS('Base de dados (Boxplot)'!M:M,'Base de dados (Boxplot)'!E:E,Ativo!$M$9,'Base de dados (Boxplot)'!H:H,Ativo!A48)</f>
        <v>879019</v>
      </c>
      <c r="N48" s="122">
        <f>SUMIFS('Base de dados (Boxplot)'!M:M,'Base de dados (Boxplot)'!E:E,Ativo!$N$9,'Base de dados (Boxplot)'!H:H,Ativo!A48)</f>
        <v>758448</v>
      </c>
      <c r="O48" s="122">
        <f>SUMIFS('Base de dados (Boxplot)'!M:M,'Base de dados (Boxplot)'!E:E,Ativo!$O$9,'Base de dados (Boxplot)'!H:H,Ativo!A48)</f>
        <v>783857</v>
      </c>
      <c r="P48" s="122">
        <f>SUMIFS('Base de dados (Boxplot)'!M:M,'Base de dados (Boxplot)'!E:E,Ativo!$P$9,'Base de dados (Boxplot)'!H:H,Ativo!A48)</f>
        <v>887622</v>
      </c>
      <c r="Q48" s="122">
        <f>SUMIFS('Base de dados (Boxplot)'!M:M,'Base de dados (Boxplot)'!E:E,Ativo!$Q$9,'Base de dados (Boxplot)'!H:H,Ativo!A48)</f>
        <v>1004309</v>
      </c>
      <c r="R48" s="122">
        <f>SUMIFS('Base de dados (Boxplot)'!M:M,'Base de dados (Boxplot)'!E:E,Ativo!$R$9,'Base de dados (Boxplot)'!H:H,Ativo!A48)</f>
        <v>1080925</v>
      </c>
      <c r="S48" s="122">
        <f>SUMIFS('Base de dados (Boxplot)'!M:M,'Base de dados (Boxplot)'!E:E,Ativo!$S$9,'Base de dados (Boxplot)'!H:H,Ativo!A48)</f>
        <v>1197186</v>
      </c>
      <c r="T48" s="122">
        <f>SUMIFS('Base de dados (Boxplot)'!M:M,'Base de dados (Boxplot)'!E:E,Ativo!$T$9,'Base de dados (Boxplot)'!H:H,Ativo!A48)</f>
        <v>1309472</v>
      </c>
      <c r="U48" s="122">
        <f>SUMIFS('Base de dados (Boxplot)'!M:M,'Base de dados (Boxplot)'!E:E,Ativo!$U$9,'Base de dados (Boxplot)'!H:H,Ativo!A48)</f>
        <v>1542977</v>
      </c>
      <c r="V48" s="122">
        <f>SUMIFS('Base de dados (Boxplot)'!M:M,'Base de dados (Boxplot)'!E:E,Ativo!$V$9,'Base de dados (Boxplot)'!H:H,Ativo!A48)</f>
        <v>0</v>
      </c>
    </row>
    <row r="49" spans="1:22" x14ac:dyDescent="0.25">
      <c r="A49" s="105" t="s">
        <v>63</v>
      </c>
      <c r="B49" s="122">
        <f>SUMIFS('Base de dados (Boxplot)'!M:M,'Base de dados (Boxplot)'!E:E,Ativo!$B$9,'Base de dados (Boxplot)'!H:H,Ativo!A49)</f>
        <v>0</v>
      </c>
      <c r="C49" s="122">
        <f>SUMIFS('Base de dados (Boxplot)'!M:M,'Base de dados (Boxplot)'!E:E,Ativo!$C$9,'Base de dados (Boxplot)'!H:H,Ativo!A49)</f>
        <v>116473</v>
      </c>
      <c r="D49" s="122">
        <f>SUMIFS('Base de dados (Boxplot)'!M:M,'Base de dados (Boxplot)'!E:E,Ativo!$D$9,'Base de dados (Boxplot)'!H:H,Ativo!A49)</f>
        <v>130191</v>
      </c>
      <c r="E49" s="122">
        <f>SUMIFS('Base de dados (Boxplot)'!M:M,'Base de dados (Boxplot)'!E:E,Ativo!$E$9,'Base de dados (Boxplot)'!H:H,Ativo!A49)</f>
        <v>106259.35</v>
      </c>
      <c r="F49" s="122">
        <f>SUMIFS('Base de dados (Boxplot)'!M:M,'Base de dados (Boxplot)'!E:E,Ativo!$F$9,'Base de dados (Boxplot)'!H:H,Ativo!A49)</f>
        <v>110955</v>
      </c>
      <c r="G49" s="122">
        <f>SUMIFS('Base de dados (Boxplot)'!M:M,'Base de dados (Boxplot)'!E:E,Ativo!$G$9,'Base de dados (Boxplot)'!H:H,Ativo!A49)</f>
        <v>108811</v>
      </c>
      <c r="H49" s="122">
        <f>SUMIFS('Base de dados (Boxplot)'!M:M,'Base de dados (Boxplot)'!E:E,Ativo!$H$9,'Base de dados (Boxplot)'!H:H,Ativo!A49)</f>
        <v>103539.12</v>
      </c>
      <c r="I49" s="122">
        <f>SUMIFS('Base de dados (Boxplot)'!M:M,'Base de dados (Boxplot)'!E:E,Ativo!$I$9,'Base de dados (Boxplot)'!H:H,Ativo!A49)</f>
        <v>0</v>
      </c>
      <c r="J49" s="122">
        <f>SUMIFS('Base de dados (Boxplot)'!M:M,'Base de dados (Boxplot)'!E:E,Ativo!$J$9,'Base de dados (Boxplot)'!H:H,Ativo!A49)</f>
        <v>0</v>
      </c>
      <c r="K49" s="122">
        <f>SUMIFS('Base de dados (Boxplot)'!M:M,'Base de dados (Boxplot)'!E:E,Ativo!$K$9,'Base de dados (Boxplot)'!H:H,Ativo!A49)</f>
        <v>120492</v>
      </c>
      <c r="L49" s="122">
        <f>SUMIFS('Base de dados (Boxplot)'!M:M,'Base de dados (Boxplot)'!E:E,Ativo!$L$9,'Base de dados (Boxplot)'!H:H,Ativo!A49)</f>
        <v>133234</v>
      </c>
      <c r="M49" s="122">
        <f>SUMIFS('Base de dados (Boxplot)'!M:M,'Base de dados (Boxplot)'!E:E,Ativo!$M$9,'Base de dados (Boxplot)'!H:H,Ativo!A49)</f>
        <v>148197</v>
      </c>
      <c r="N49" s="122">
        <f>SUMIFS('Base de dados (Boxplot)'!M:M,'Base de dados (Boxplot)'!E:E,Ativo!$N$9,'Base de dados (Boxplot)'!H:H,Ativo!A49)</f>
        <v>167593.28</v>
      </c>
      <c r="O49" s="122">
        <f>SUMIFS('Base de dados (Boxplot)'!M:M,'Base de dados (Boxplot)'!E:E,Ativo!$O$9,'Base de dados (Boxplot)'!H:H,Ativo!A49)</f>
        <v>140344.23000000001</v>
      </c>
      <c r="P49" s="122">
        <f>SUMIFS('Base de dados (Boxplot)'!M:M,'Base de dados (Boxplot)'!E:E,Ativo!$P$9,'Base de dados (Boxplot)'!H:H,Ativo!A49)</f>
        <v>154864.65</v>
      </c>
      <c r="Q49" s="122">
        <f>SUMIFS('Base de dados (Boxplot)'!M:M,'Base de dados (Boxplot)'!E:E,Ativo!$Q$9,'Base de dados (Boxplot)'!H:H,Ativo!A49)</f>
        <v>162153.12</v>
      </c>
      <c r="R49" s="122">
        <f>SUMIFS('Base de dados (Boxplot)'!M:M,'Base de dados (Boxplot)'!E:E,Ativo!$R$9,'Base de dados (Boxplot)'!H:H,Ativo!A49)</f>
        <v>161416.28</v>
      </c>
      <c r="S49" s="122">
        <f>SUMIFS('Base de dados (Boxplot)'!M:M,'Base de dados (Boxplot)'!E:E,Ativo!$S$9,'Base de dados (Boxplot)'!H:H,Ativo!A49)</f>
        <v>182763.44</v>
      </c>
      <c r="T49" s="122">
        <f>SUMIFS('Base de dados (Boxplot)'!M:M,'Base de dados (Boxplot)'!E:E,Ativo!$T$9,'Base de dados (Boxplot)'!H:H,Ativo!A49)</f>
        <v>214461.27</v>
      </c>
      <c r="U49" s="122">
        <f>SUMIFS('Base de dados (Boxplot)'!M:M,'Base de dados (Boxplot)'!E:E,Ativo!$U$9,'Base de dados (Boxplot)'!H:H,Ativo!A49)</f>
        <v>0</v>
      </c>
      <c r="V49" s="122">
        <f>SUMIFS('Base de dados (Boxplot)'!M:M,'Base de dados (Boxplot)'!E:E,Ativo!$V$9,'Base de dados (Boxplot)'!H:H,Ativo!A49)</f>
        <v>0</v>
      </c>
    </row>
    <row r="50" spans="1:22" x14ac:dyDescent="0.25">
      <c r="A50" s="105" t="s">
        <v>40</v>
      </c>
      <c r="B50" s="122">
        <f>SUMIFS('Base de dados (Boxplot)'!M:M,'Base de dados (Boxplot)'!E:E,Ativo!$B$9,'Base de dados (Boxplot)'!H:H,Ativo!A50)</f>
        <v>752257.66</v>
      </c>
      <c r="C50" s="122">
        <f>SUMIFS('Base de dados (Boxplot)'!M:M,'Base de dados (Boxplot)'!E:E,Ativo!$C$9,'Base de dados (Boxplot)'!H:H,Ativo!A50)</f>
        <v>765731</v>
      </c>
      <c r="D50" s="122">
        <f>SUMIFS('Base de dados (Boxplot)'!M:M,'Base de dados (Boxplot)'!E:E,Ativo!$D$9,'Base de dados (Boxplot)'!H:H,Ativo!A50)</f>
        <v>775482</v>
      </c>
      <c r="E50" s="122">
        <f>SUMIFS('Base de dados (Boxplot)'!M:M,'Base de dados (Boxplot)'!E:E,Ativo!$E$9,'Base de dados (Boxplot)'!H:H,Ativo!A50)</f>
        <v>849859.88</v>
      </c>
      <c r="F50" s="122">
        <f>SUMIFS('Base de dados (Boxplot)'!M:M,'Base de dados (Boxplot)'!E:E,Ativo!$F$9,'Base de dados (Boxplot)'!H:H,Ativo!A50)</f>
        <v>903582</v>
      </c>
      <c r="G50" s="122">
        <f>SUMIFS('Base de dados (Boxplot)'!M:M,'Base de dados (Boxplot)'!E:E,Ativo!$G$9,'Base de dados (Boxplot)'!H:H,Ativo!A50)</f>
        <v>991021</v>
      </c>
      <c r="H50" s="122">
        <f>SUMIFS('Base de dados (Boxplot)'!M:M,'Base de dados (Boxplot)'!E:E,Ativo!$H$9,'Base de dados (Boxplot)'!H:H,Ativo!A50)</f>
        <v>1149512.6499999999</v>
      </c>
      <c r="I50" s="122">
        <f>SUMIFS('Base de dados (Boxplot)'!M:M,'Base de dados (Boxplot)'!E:E,Ativo!$I$9,'Base de dados (Boxplot)'!H:H,Ativo!A50)</f>
        <v>1468452</v>
      </c>
      <c r="J50" s="122">
        <f>SUMIFS('Base de dados (Boxplot)'!M:M,'Base de dados (Boxplot)'!E:E,Ativo!$J$9,'Base de dados (Boxplot)'!H:H,Ativo!A50)</f>
        <v>1602380.54</v>
      </c>
      <c r="K50" s="122">
        <f>SUMIFS('Base de dados (Boxplot)'!M:M,'Base de dados (Boxplot)'!E:E,Ativo!$K$9,'Base de dados (Boxplot)'!H:H,Ativo!A50)</f>
        <v>1643456</v>
      </c>
      <c r="L50" s="122">
        <f>SUMIFS('Base de dados (Boxplot)'!M:M,'Base de dados (Boxplot)'!E:E,Ativo!$L$9,'Base de dados (Boxplot)'!H:H,Ativo!A50)</f>
        <v>1733963.86</v>
      </c>
      <c r="M50" s="122">
        <f>SUMIFS('Base de dados (Boxplot)'!M:M,'Base de dados (Boxplot)'!E:E,Ativo!$M$9,'Base de dados (Boxplot)'!H:H,Ativo!A50)</f>
        <v>2571334.5</v>
      </c>
      <c r="N50" s="122">
        <f>SUMIFS('Base de dados (Boxplot)'!M:M,'Base de dados (Boxplot)'!E:E,Ativo!$N$9,'Base de dados (Boxplot)'!H:H,Ativo!A50)</f>
        <v>2010578.16</v>
      </c>
      <c r="O50" s="122">
        <f>SUMIFS('Base de dados (Boxplot)'!M:M,'Base de dados (Boxplot)'!E:E,Ativo!$O$9,'Base de dados (Boxplot)'!H:H,Ativo!A50)</f>
        <v>2108165.84</v>
      </c>
      <c r="P50" s="122">
        <f>SUMIFS('Base de dados (Boxplot)'!M:M,'Base de dados (Boxplot)'!E:E,Ativo!$P$9,'Base de dados (Boxplot)'!H:H,Ativo!A50)</f>
        <v>2298762.11</v>
      </c>
      <c r="Q50" s="122">
        <f>SUMIFS('Base de dados (Boxplot)'!M:M,'Base de dados (Boxplot)'!E:E,Ativo!$Q$9,'Base de dados (Boxplot)'!H:H,Ativo!A50)</f>
        <v>2476565</v>
      </c>
      <c r="R50" s="122">
        <f>SUMIFS('Base de dados (Boxplot)'!M:M,'Base de dados (Boxplot)'!E:E,Ativo!$R$9,'Base de dados (Boxplot)'!H:H,Ativo!A50)</f>
        <v>2717379</v>
      </c>
      <c r="S50" s="122">
        <f>SUMIFS('Base de dados (Boxplot)'!M:M,'Base de dados (Boxplot)'!E:E,Ativo!$S$9,'Base de dados (Boxplot)'!H:H,Ativo!A50)</f>
        <v>2870913.15</v>
      </c>
      <c r="T50" s="122">
        <f>SUMIFS('Base de dados (Boxplot)'!M:M,'Base de dados (Boxplot)'!E:E,Ativo!$T$9,'Base de dados (Boxplot)'!H:H,Ativo!A50)</f>
        <v>3207599.66</v>
      </c>
      <c r="U50" s="122">
        <f>SUMIFS('Base de dados (Boxplot)'!M:M,'Base de dados (Boxplot)'!E:E,Ativo!$U$9,'Base de dados (Boxplot)'!H:H,Ativo!A50)</f>
        <v>3487106.33</v>
      </c>
      <c r="V50" s="122">
        <f>SUMIFS('Base de dados (Boxplot)'!M:M,'Base de dados (Boxplot)'!E:E,Ativo!$V$9,'Base de dados (Boxplot)'!H:H,Ativo!A50)</f>
        <v>3727676.88</v>
      </c>
    </row>
    <row r="51" spans="1:22" x14ac:dyDescent="0.25">
      <c r="A51" s="105" t="s">
        <v>62</v>
      </c>
      <c r="B51" s="122">
        <f>SUMIFS('Base de dados (Boxplot)'!M:M,'Base de dados (Boxplot)'!E:E,Ativo!$B$9,'Base de dados (Boxplot)'!H:H,Ativo!A51)</f>
        <v>807557</v>
      </c>
      <c r="C51" s="122">
        <f>SUMIFS('Base de dados (Boxplot)'!M:M,'Base de dados (Boxplot)'!E:E,Ativo!$C$9,'Base de dados (Boxplot)'!H:H,Ativo!A51)</f>
        <v>842529</v>
      </c>
      <c r="D51" s="122">
        <f>SUMIFS('Base de dados (Boxplot)'!M:M,'Base de dados (Boxplot)'!E:E,Ativo!$D$9,'Base de dados (Boxplot)'!H:H,Ativo!A51)</f>
        <v>874796</v>
      </c>
      <c r="E51" s="122">
        <f>SUMIFS('Base de dados (Boxplot)'!M:M,'Base de dados (Boxplot)'!E:E,Ativo!$E$9,'Base de dados (Boxplot)'!H:H,Ativo!A51)</f>
        <v>924148</v>
      </c>
      <c r="F51" s="122">
        <f>SUMIFS('Base de dados (Boxplot)'!M:M,'Base de dados (Boxplot)'!E:E,Ativo!$F$9,'Base de dados (Boxplot)'!H:H,Ativo!A51)</f>
        <v>974184</v>
      </c>
      <c r="G51" s="122">
        <f>SUMIFS('Base de dados (Boxplot)'!M:M,'Base de dados (Boxplot)'!E:E,Ativo!$G$9,'Base de dados (Boxplot)'!H:H,Ativo!A51)</f>
        <v>1200336</v>
      </c>
      <c r="H51" s="122">
        <f>SUMIFS('Base de dados (Boxplot)'!M:M,'Base de dados (Boxplot)'!E:E,Ativo!$H$9,'Base de dados (Boxplot)'!H:H,Ativo!A51)</f>
        <v>1295967</v>
      </c>
      <c r="I51" s="122">
        <f>SUMIFS('Base de dados (Boxplot)'!M:M,'Base de dados (Boxplot)'!E:E,Ativo!$I$9,'Base de dados (Boxplot)'!H:H,Ativo!A51)</f>
        <v>1436196</v>
      </c>
      <c r="J51" s="122">
        <f>SUMIFS('Base de dados (Boxplot)'!M:M,'Base de dados (Boxplot)'!E:E,Ativo!$J$9,'Base de dados (Boxplot)'!H:H,Ativo!A51)</f>
        <v>1563376</v>
      </c>
      <c r="K51" s="122">
        <f>SUMIFS('Base de dados (Boxplot)'!M:M,'Base de dados (Boxplot)'!E:E,Ativo!$K$9,'Base de dados (Boxplot)'!H:H,Ativo!A51)</f>
        <v>1687201</v>
      </c>
      <c r="L51" s="122">
        <f>SUMIFS('Base de dados (Boxplot)'!M:M,'Base de dados (Boxplot)'!E:E,Ativo!$L$9,'Base de dados (Boxplot)'!H:H,Ativo!A51)</f>
        <v>1807382</v>
      </c>
      <c r="M51" s="122">
        <f>SUMIFS('Base de dados (Boxplot)'!M:M,'Base de dados (Boxplot)'!E:E,Ativo!$M$9,'Base de dados (Boxplot)'!H:H,Ativo!A51)</f>
        <v>2010643</v>
      </c>
      <c r="N51" s="122">
        <f>SUMIFS('Base de dados (Boxplot)'!M:M,'Base de dados (Boxplot)'!E:E,Ativo!$N$9,'Base de dados (Boxplot)'!H:H,Ativo!A51)</f>
        <v>2227092</v>
      </c>
      <c r="O51" s="122">
        <f>SUMIFS('Base de dados (Boxplot)'!M:M,'Base de dados (Boxplot)'!E:E,Ativo!$O$9,'Base de dados (Boxplot)'!H:H,Ativo!A51)</f>
        <v>2379246</v>
      </c>
      <c r="P51" s="122">
        <f>SUMIFS('Base de dados (Boxplot)'!M:M,'Base de dados (Boxplot)'!E:E,Ativo!$P$9,'Base de dados (Boxplot)'!H:H,Ativo!A51)</f>
        <v>2631462</v>
      </c>
      <c r="Q51" s="122">
        <f>SUMIFS('Base de dados (Boxplot)'!M:M,'Base de dados (Boxplot)'!E:E,Ativo!$Q$9,'Base de dados (Boxplot)'!H:H,Ativo!A51)</f>
        <v>3771762</v>
      </c>
      <c r="R51" s="122">
        <f>SUMIFS('Base de dados (Boxplot)'!M:M,'Base de dados (Boxplot)'!E:E,Ativo!$R$9,'Base de dados (Boxplot)'!H:H,Ativo!A51)</f>
        <v>3649882</v>
      </c>
      <c r="S51" s="122">
        <f>SUMIFS('Base de dados (Boxplot)'!M:M,'Base de dados (Boxplot)'!E:E,Ativo!$S$9,'Base de dados (Boxplot)'!H:H,Ativo!A51)</f>
        <v>3755618</v>
      </c>
      <c r="T51" s="122">
        <f>SUMIFS('Base de dados (Boxplot)'!M:M,'Base de dados (Boxplot)'!E:E,Ativo!$T$9,'Base de dados (Boxplot)'!H:H,Ativo!A51)</f>
        <v>3702105</v>
      </c>
      <c r="U51" s="122">
        <f>SUMIFS('Base de dados (Boxplot)'!M:M,'Base de dados (Boxplot)'!E:E,Ativo!$U$9,'Base de dados (Boxplot)'!H:H,Ativo!A51)</f>
        <v>3795376</v>
      </c>
      <c r="V51" s="122">
        <f>SUMIFS('Base de dados (Boxplot)'!M:M,'Base de dados (Boxplot)'!E:E,Ativo!$V$9,'Base de dados (Boxplot)'!H:H,Ativo!A51)</f>
        <v>3692341</v>
      </c>
    </row>
    <row r="52" spans="1:22" x14ac:dyDescent="0.25">
      <c r="A52" s="105" t="s">
        <v>45</v>
      </c>
      <c r="B52" s="122">
        <f>SUMIFS('Base de dados (Boxplot)'!M:M,'Base de dados (Boxplot)'!E:E,Ativo!$B$9,'Base de dados (Boxplot)'!H:H,Ativo!A52)</f>
        <v>557903.92000000004</v>
      </c>
      <c r="C52" s="122">
        <f>SUMIFS('Base de dados (Boxplot)'!M:M,'Base de dados (Boxplot)'!E:E,Ativo!$C$9,'Base de dados (Boxplot)'!H:H,Ativo!A52)</f>
        <v>574504</v>
      </c>
      <c r="D52" s="122">
        <f>SUMIFS('Base de dados (Boxplot)'!M:M,'Base de dados (Boxplot)'!E:E,Ativo!$D$9,'Base de dados (Boxplot)'!H:H,Ativo!A52)</f>
        <v>584914</v>
      </c>
      <c r="E52" s="122">
        <f>SUMIFS('Base de dados (Boxplot)'!M:M,'Base de dados (Boxplot)'!E:E,Ativo!$E$9,'Base de dados (Boxplot)'!H:H,Ativo!A52)</f>
        <v>624215.94999999995</v>
      </c>
      <c r="F52" s="122">
        <f>SUMIFS('Base de dados (Boxplot)'!M:M,'Base de dados (Boxplot)'!E:E,Ativo!$F$9,'Base de dados (Boxplot)'!H:H,Ativo!A52)</f>
        <v>642310</v>
      </c>
      <c r="G52" s="122">
        <f>SUMIFS('Base de dados (Boxplot)'!M:M,'Base de dados (Boxplot)'!E:E,Ativo!$G$9,'Base de dados (Boxplot)'!H:H,Ativo!A52)</f>
        <v>655048</v>
      </c>
      <c r="H52" s="122">
        <f>SUMIFS('Base de dados (Boxplot)'!M:M,'Base de dados (Boxplot)'!E:E,Ativo!$H$9,'Base de dados (Boxplot)'!H:H,Ativo!A52)</f>
        <v>714496</v>
      </c>
      <c r="I52" s="122">
        <f>SUMIFS('Base de dados (Boxplot)'!M:M,'Base de dados (Boxplot)'!E:E,Ativo!$I$9,'Base de dados (Boxplot)'!H:H,Ativo!A52)</f>
        <v>791343</v>
      </c>
      <c r="J52" s="122">
        <f>SUMIFS('Base de dados (Boxplot)'!M:M,'Base de dados (Boxplot)'!E:E,Ativo!$J$9,'Base de dados (Boxplot)'!H:H,Ativo!A52)</f>
        <v>870545</v>
      </c>
      <c r="K52" s="122">
        <f>SUMIFS('Base de dados (Boxplot)'!M:M,'Base de dados (Boxplot)'!E:E,Ativo!$K$9,'Base de dados (Boxplot)'!H:H,Ativo!A52)</f>
        <v>905791</v>
      </c>
      <c r="L52" s="122">
        <f>SUMIFS('Base de dados (Boxplot)'!M:M,'Base de dados (Boxplot)'!E:E,Ativo!$L$9,'Base de dados (Boxplot)'!H:H,Ativo!A52)</f>
        <v>950045</v>
      </c>
      <c r="M52" s="122">
        <f>SUMIFS('Base de dados (Boxplot)'!M:M,'Base de dados (Boxplot)'!E:E,Ativo!$M$9,'Base de dados (Boxplot)'!H:H,Ativo!A52)</f>
        <v>948073</v>
      </c>
      <c r="N52" s="122">
        <f>SUMIFS('Base de dados (Boxplot)'!M:M,'Base de dados (Boxplot)'!E:E,Ativo!$N$9,'Base de dados (Boxplot)'!H:H,Ativo!A52)</f>
        <v>1027172</v>
      </c>
      <c r="O52" s="122">
        <f>SUMIFS('Base de dados (Boxplot)'!M:M,'Base de dados (Boxplot)'!E:E,Ativo!$O$9,'Base de dados (Boxplot)'!H:H,Ativo!A52)</f>
        <v>1088282</v>
      </c>
      <c r="P52" s="122">
        <f>SUMIFS('Base de dados (Boxplot)'!M:M,'Base de dados (Boxplot)'!E:E,Ativo!$P$9,'Base de dados (Boxplot)'!H:H,Ativo!A52)</f>
        <v>1131778</v>
      </c>
      <c r="Q52" s="122">
        <f>SUMIFS('Base de dados (Boxplot)'!M:M,'Base de dados (Boxplot)'!E:E,Ativo!$Q$9,'Base de dados (Boxplot)'!H:H,Ativo!A52)</f>
        <v>1180246</v>
      </c>
      <c r="R52" s="122">
        <f>SUMIFS('Base de dados (Boxplot)'!M:M,'Base de dados (Boxplot)'!E:E,Ativo!$R$9,'Base de dados (Boxplot)'!H:H,Ativo!A52)</f>
        <v>1238741</v>
      </c>
      <c r="S52" s="122">
        <f>SUMIFS('Base de dados (Boxplot)'!M:M,'Base de dados (Boxplot)'!E:E,Ativo!$S$9,'Base de dados (Boxplot)'!H:H,Ativo!A52)</f>
        <v>1304064</v>
      </c>
      <c r="T52" s="122">
        <f>SUMIFS('Base de dados (Boxplot)'!M:M,'Base de dados (Boxplot)'!E:E,Ativo!$T$9,'Base de dados (Boxplot)'!H:H,Ativo!A52)</f>
        <v>1413172</v>
      </c>
      <c r="U52" s="122">
        <f>SUMIFS('Base de dados (Boxplot)'!M:M,'Base de dados (Boxplot)'!E:E,Ativo!$U$9,'Base de dados (Boxplot)'!H:H,Ativo!A52)</f>
        <v>1454959</v>
      </c>
      <c r="V52" s="122">
        <f>SUMIFS('Base de dados (Boxplot)'!M:M,'Base de dados (Boxplot)'!E:E,Ativo!$V$9,'Base de dados (Boxplot)'!H:H,Ativo!A52)</f>
        <v>1520791</v>
      </c>
    </row>
    <row r="53" spans="1:22" x14ac:dyDescent="0.25">
      <c r="A53" s="105" t="s">
        <v>52</v>
      </c>
      <c r="B53" s="122">
        <f>SUMIFS('Base de dados (Boxplot)'!M:M,'Base de dados (Boxplot)'!E:E,Ativo!$B$9,'Base de dados (Boxplot)'!H:H,Ativo!A53)</f>
        <v>290509</v>
      </c>
      <c r="C53" s="122">
        <f>SUMIFS('Base de dados (Boxplot)'!M:M,'Base de dados (Boxplot)'!E:E,Ativo!$C$9,'Base de dados (Boxplot)'!H:H,Ativo!A53)</f>
        <v>0</v>
      </c>
      <c r="D53" s="122">
        <f>SUMIFS('Base de dados (Boxplot)'!M:M,'Base de dados (Boxplot)'!E:E,Ativo!$D$9,'Base de dados (Boxplot)'!H:H,Ativo!A53)</f>
        <v>0</v>
      </c>
      <c r="E53" s="122">
        <f>SUMIFS('Base de dados (Boxplot)'!M:M,'Base de dados (Boxplot)'!E:E,Ativo!$E$9,'Base de dados (Boxplot)'!H:H,Ativo!A53)</f>
        <v>294355</v>
      </c>
      <c r="F53" s="122">
        <f>SUMIFS('Base de dados (Boxplot)'!M:M,'Base de dados (Boxplot)'!E:E,Ativo!$F$9,'Base de dados (Boxplot)'!H:H,Ativo!A53)</f>
        <v>296523</v>
      </c>
      <c r="G53" s="122">
        <f>SUMIFS('Base de dados (Boxplot)'!M:M,'Base de dados (Boxplot)'!E:E,Ativo!$G$9,'Base de dados (Boxplot)'!H:H,Ativo!A53)</f>
        <v>303059</v>
      </c>
      <c r="H53" s="122">
        <f>SUMIFS('Base de dados (Boxplot)'!M:M,'Base de dados (Boxplot)'!E:E,Ativo!$H$9,'Base de dados (Boxplot)'!H:H,Ativo!A53)</f>
        <v>315154.21000000002</v>
      </c>
      <c r="I53" s="122">
        <f>SUMIFS('Base de dados (Boxplot)'!M:M,'Base de dados (Boxplot)'!E:E,Ativo!$I$9,'Base de dados (Boxplot)'!H:H,Ativo!A53)</f>
        <v>335242.18</v>
      </c>
      <c r="J53" s="122">
        <f>SUMIFS('Base de dados (Boxplot)'!M:M,'Base de dados (Boxplot)'!E:E,Ativo!$J$9,'Base de dados (Boxplot)'!H:H,Ativo!A53)</f>
        <v>351284.02</v>
      </c>
      <c r="K53" s="122">
        <f>SUMIFS('Base de dados (Boxplot)'!M:M,'Base de dados (Boxplot)'!E:E,Ativo!$K$9,'Base de dados (Boxplot)'!H:H,Ativo!A53)</f>
        <v>0</v>
      </c>
      <c r="L53" s="122">
        <f>SUMIFS('Base de dados (Boxplot)'!M:M,'Base de dados (Boxplot)'!E:E,Ativo!$L$9,'Base de dados (Boxplot)'!H:H,Ativo!A53)</f>
        <v>237278.42</v>
      </c>
      <c r="M53" s="122">
        <f>SUMIFS('Base de dados (Boxplot)'!M:M,'Base de dados (Boxplot)'!E:E,Ativo!$M$9,'Base de dados (Boxplot)'!H:H,Ativo!A53)</f>
        <v>261534.91</v>
      </c>
      <c r="N53" s="122">
        <f>SUMIFS('Base de dados (Boxplot)'!M:M,'Base de dados (Boxplot)'!E:E,Ativo!$N$9,'Base de dados (Boxplot)'!H:H,Ativo!A53)</f>
        <v>272817.84999999998</v>
      </c>
      <c r="O53" s="122">
        <f>SUMIFS('Base de dados (Boxplot)'!M:M,'Base de dados (Boxplot)'!E:E,Ativo!$O$9,'Base de dados (Boxplot)'!H:H,Ativo!A53)</f>
        <v>249759.6</v>
      </c>
      <c r="P53" s="122">
        <f>SUMIFS('Base de dados (Boxplot)'!M:M,'Base de dados (Boxplot)'!E:E,Ativo!$P$9,'Base de dados (Boxplot)'!H:H,Ativo!A53)</f>
        <v>262161.02</v>
      </c>
      <c r="Q53" s="122">
        <f>SUMIFS('Base de dados (Boxplot)'!M:M,'Base de dados (Boxplot)'!E:E,Ativo!$Q$9,'Base de dados (Boxplot)'!H:H,Ativo!A53)</f>
        <v>279733.15999999997</v>
      </c>
      <c r="R53" s="122">
        <f>SUMIFS('Base de dados (Boxplot)'!M:M,'Base de dados (Boxplot)'!E:E,Ativo!$R$9,'Base de dados (Boxplot)'!H:H,Ativo!A53)</f>
        <v>311752.09000000003</v>
      </c>
      <c r="S53" s="122">
        <f>SUMIFS('Base de dados (Boxplot)'!M:M,'Base de dados (Boxplot)'!E:E,Ativo!$S$9,'Base de dados (Boxplot)'!H:H,Ativo!A53)</f>
        <v>343160.43</v>
      </c>
      <c r="T53" s="122">
        <f>SUMIFS('Base de dados (Boxplot)'!M:M,'Base de dados (Boxplot)'!E:E,Ativo!$T$9,'Base de dados (Boxplot)'!H:H,Ativo!A53)</f>
        <v>388847.54</v>
      </c>
      <c r="U53" s="122">
        <f>SUMIFS('Base de dados (Boxplot)'!M:M,'Base de dados (Boxplot)'!E:E,Ativo!$U$9,'Base de dados (Boxplot)'!H:H,Ativo!A53)</f>
        <v>0</v>
      </c>
      <c r="V53" s="122">
        <f>SUMIFS('Base de dados (Boxplot)'!M:M,'Base de dados (Boxplot)'!E:E,Ativo!$V$9,'Base de dados (Boxplot)'!H:H,Ativo!A53)</f>
        <v>0</v>
      </c>
    </row>
    <row r="54" spans="1:22" x14ac:dyDescent="0.25">
      <c r="A54" s="105" t="s">
        <v>54</v>
      </c>
      <c r="B54" s="122">
        <f>SUMIFS('Base de dados (Boxplot)'!M:M,'Base de dados (Boxplot)'!E:E,Ativo!$B$9,'Base de dados (Boxplot)'!H:H,Ativo!A54)</f>
        <v>1069460</v>
      </c>
      <c r="C54" s="122">
        <f>SUMIFS('Base de dados (Boxplot)'!M:M,'Base de dados (Boxplot)'!E:E,Ativo!$C$9,'Base de dados (Boxplot)'!H:H,Ativo!A54)</f>
        <v>1148683</v>
      </c>
      <c r="D54" s="122">
        <f>SUMIFS('Base de dados (Boxplot)'!M:M,'Base de dados (Boxplot)'!E:E,Ativo!$D$9,'Base de dados (Boxplot)'!H:H,Ativo!A54)</f>
        <v>1145327</v>
      </c>
      <c r="E54" s="122">
        <f>SUMIFS('Base de dados (Boxplot)'!M:M,'Base de dados (Boxplot)'!E:E,Ativo!$E$9,'Base de dados (Boxplot)'!H:H,Ativo!A54)</f>
        <v>1198498</v>
      </c>
      <c r="F54" s="122">
        <f>SUMIFS('Base de dados (Boxplot)'!M:M,'Base de dados (Boxplot)'!E:E,Ativo!$F$9,'Base de dados (Boxplot)'!H:H,Ativo!A54)</f>
        <v>1205563</v>
      </c>
      <c r="G54" s="122">
        <f>SUMIFS('Base de dados (Boxplot)'!M:M,'Base de dados (Boxplot)'!E:E,Ativo!$G$9,'Base de dados (Boxplot)'!H:H,Ativo!A54)</f>
        <v>1219155</v>
      </c>
      <c r="H54" s="122">
        <f>SUMIFS('Base de dados (Boxplot)'!M:M,'Base de dados (Boxplot)'!E:E,Ativo!$H$9,'Base de dados (Boxplot)'!H:H,Ativo!A54)</f>
        <v>1255354</v>
      </c>
      <c r="I54" s="122">
        <f>SUMIFS('Base de dados (Boxplot)'!M:M,'Base de dados (Boxplot)'!E:E,Ativo!$I$9,'Base de dados (Boxplot)'!H:H,Ativo!A54)</f>
        <v>1317447</v>
      </c>
      <c r="J54" s="122">
        <f>SUMIFS('Base de dados (Boxplot)'!M:M,'Base de dados (Boxplot)'!E:E,Ativo!$J$9,'Base de dados (Boxplot)'!H:H,Ativo!A54)</f>
        <v>1383808</v>
      </c>
      <c r="K54" s="122">
        <f>SUMIFS('Base de dados (Boxplot)'!M:M,'Base de dados (Boxplot)'!E:E,Ativo!$K$9,'Base de dados (Boxplot)'!H:H,Ativo!A54)</f>
        <v>1446722</v>
      </c>
      <c r="L54" s="122">
        <f>SUMIFS('Base de dados (Boxplot)'!M:M,'Base de dados (Boxplot)'!E:E,Ativo!$L$9,'Base de dados (Boxplot)'!H:H,Ativo!A54)</f>
        <v>1606574</v>
      </c>
      <c r="M54" s="122">
        <f>SUMIFS('Base de dados (Boxplot)'!M:M,'Base de dados (Boxplot)'!E:E,Ativo!$M$9,'Base de dados (Boxplot)'!H:H,Ativo!A54)</f>
        <v>1721817</v>
      </c>
      <c r="N54" s="122">
        <f>SUMIFS('Base de dados (Boxplot)'!M:M,'Base de dados (Boxplot)'!E:E,Ativo!$N$9,'Base de dados (Boxplot)'!H:H,Ativo!A54)</f>
        <v>2288510.71</v>
      </c>
      <c r="O54" s="122">
        <f>SUMIFS('Base de dados (Boxplot)'!M:M,'Base de dados (Boxplot)'!E:E,Ativo!$O$9,'Base de dados (Boxplot)'!H:H,Ativo!A54)</f>
        <v>2247279.34</v>
      </c>
      <c r="P54" s="122">
        <f>SUMIFS('Base de dados (Boxplot)'!M:M,'Base de dados (Boxplot)'!E:E,Ativo!$P$9,'Base de dados (Boxplot)'!H:H,Ativo!A54)</f>
        <v>2328908.1800000002</v>
      </c>
      <c r="Q54" s="122">
        <f>SUMIFS('Base de dados (Boxplot)'!M:M,'Base de dados (Boxplot)'!E:E,Ativo!$Q$9,'Base de dados (Boxplot)'!H:H,Ativo!A54)</f>
        <v>2408155.9</v>
      </c>
      <c r="R54" s="122">
        <f>SUMIFS('Base de dados (Boxplot)'!M:M,'Base de dados (Boxplot)'!E:E,Ativo!$R$9,'Base de dados (Boxplot)'!H:H,Ativo!A54)</f>
        <v>2668241.15</v>
      </c>
      <c r="S54" s="122">
        <f>SUMIFS('Base de dados (Boxplot)'!M:M,'Base de dados (Boxplot)'!E:E,Ativo!$S$9,'Base de dados (Boxplot)'!H:H,Ativo!A54)</f>
        <v>2898526</v>
      </c>
      <c r="T54" s="122">
        <f>SUMIFS('Base de dados (Boxplot)'!M:M,'Base de dados (Boxplot)'!E:E,Ativo!$T$9,'Base de dados (Boxplot)'!H:H,Ativo!A54)</f>
        <v>3226243.25</v>
      </c>
      <c r="U54" s="122">
        <f>SUMIFS('Base de dados (Boxplot)'!M:M,'Base de dados (Boxplot)'!E:E,Ativo!$U$9,'Base de dados (Boxplot)'!H:H,Ativo!A54)</f>
        <v>3326895.1</v>
      </c>
      <c r="V54" s="122">
        <f>SUMIFS('Base de dados (Boxplot)'!M:M,'Base de dados (Boxplot)'!E:E,Ativo!$V$9,'Base de dados (Boxplot)'!H:H,Ativo!A54)</f>
        <v>3559018</v>
      </c>
    </row>
    <row r="55" spans="1:22" x14ac:dyDescent="0.25">
      <c r="A55" s="105" t="s">
        <v>35</v>
      </c>
      <c r="B55" s="122">
        <f>SUMIFS('Base de dados (Boxplot)'!M:M,'Base de dados (Boxplot)'!E:E,Ativo!$B$9,'Base de dados (Boxplot)'!H:H,Ativo!A55)</f>
        <v>2979388</v>
      </c>
      <c r="C55" s="122">
        <f>SUMIFS('Base de dados (Boxplot)'!M:M,'Base de dados (Boxplot)'!E:E,Ativo!$C$9,'Base de dados (Boxplot)'!H:H,Ativo!A55)</f>
        <v>3065151</v>
      </c>
      <c r="D55" s="122">
        <f>SUMIFS('Base de dados (Boxplot)'!M:M,'Base de dados (Boxplot)'!E:E,Ativo!$D$9,'Base de dados (Boxplot)'!H:H,Ativo!A55)</f>
        <v>3345569</v>
      </c>
      <c r="E55" s="122">
        <f>SUMIFS('Base de dados (Boxplot)'!M:M,'Base de dados (Boxplot)'!E:E,Ativo!$E$9,'Base de dados (Boxplot)'!H:H,Ativo!A55)</f>
        <v>3690336</v>
      </c>
      <c r="F55" s="122">
        <f>SUMIFS('Base de dados (Boxplot)'!M:M,'Base de dados (Boxplot)'!E:E,Ativo!$F$9,'Base de dados (Boxplot)'!H:H,Ativo!A55)</f>
        <v>3969242</v>
      </c>
      <c r="G55" s="122">
        <f>SUMIFS('Base de dados (Boxplot)'!M:M,'Base de dados (Boxplot)'!E:E,Ativo!$G$9,'Base de dados (Boxplot)'!H:H,Ativo!A55)</f>
        <v>4502369</v>
      </c>
      <c r="H55" s="122">
        <f>SUMIFS('Base de dados (Boxplot)'!M:M,'Base de dados (Boxplot)'!E:E,Ativo!$H$9,'Base de dados (Boxplot)'!H:H,Ativo!A55)</f>
        <v>5031625</v>
      </c>
      <c r="I55" s="122">
        <f>SUMIFS('Base de dados (Boxplot)'!M:M,'Base de dados (Boxplot)'!E:E,Ativo!$I$9,'Base de dados (Boxplot)'!H:H,Ativo!A55)</f>
        <v>0</v>
      </c>
      <c r="J55" s="122">
        <f>SUMIFS('Base de dados (Boxplot)'!M:M,'Base de dados (Boxplot)'!E:E,Ativo!$J$9,'Base de dados (Boxplot)'!H:H,Ativo!A55)</f>
        <v>13249240</v>
      </c>
      <c r="K55" s="122">
        <f>SUMIFS('Base de dados (Boxplot)'!M:M,'Base de dados (Boxplot)'!E:E,Ativo!$K$9,'Base de dados (Boxplot)'!H:H,Ativo!A55)</f>
        <v>13532820</v>
      </c>
      <c r="L55" s="122">
        <f>SUMIFS('Base de dados (Boxplot)'!M:M,'Base de dados (Boxplot)'!E:E,Ativo!$L$9,'Base de dados (Boxplot)'!H:H,Ativo!A55)</f>
        <v>13830851.66</v>
      </c>
      <c r="M55" s="122">
        <f>SUMIFS('Base de dados (Boxplot)'!M:M,'Base de dados (Boxplot)'!E:E,Ativo!$M$9,'Base de dados (Boxplot)'!H:H,Ativo!A55)</f>
        <v>13422947.35</v>
      </c>
      <c r="N55" s="122">
        <f>SUMIFS('Base de dados (Boxplot)'!M:M,'Base de dados (Boxplot)'!E:E,Ativo!$N$9,'Base de dados (Boxplot)'!H:H,Ativo!A55)</f>
        <v>13025167.66</v>
      </c>
      <c r="O55" s="122">
        <f>SUMIFS('Base de dados (Boxplot)'!M:M,'Base de dados (Boxplot)'!E:E,Ativo!$O$9,'Base de dados (Boxplot)'!H:H,Ativo!A55)</f>
        <v>12805601.6</v>
      </c>
      <c r="P55" s="122">
        <f>SUMIFS('Base de dados (Boxplot)'!M:M,'Base de dados (Boxplot)'!E:E,Ativo!$P$9,'Base de dados (Boxplot)'!H:H,Ativo!A55)</f>
        <v>12694180.060000001</v>
      </c>
      <c r="Q55" s="122">
        <f>SUMIFS('Base de dados (Boxplot)'!M:M,'Base de dados (Boxplot)'!E:E,Ativo!$Q$9,'Base de dados (Boxplot)'!H:H,Ativo!A55)</f>
        <v>13060105.529999999</v>
      </c>
      <c r="R55" s="122">
        <f>SUMIFS('Base de dados (Boxplot)'!M:M,'Base de dados (Boxplot)'!E:E,Ativo!$R$9,'Base de dados (Boxplot)'!H:H,Ativo!A55)</f>
        <v>13311298.119999999</v>
      </c>
      <c r="S55" s="122">
        <f>SUMIFS('Base de dados (Boxplot)'!M:M,'Base de dados (Boxplot)'!E:E,Ativo!$S$9,'Base de dados (Boxplot)'!H:H,Ativo!A55)</f>
        <v>13566000.33</v>
      </c>
      <c r="T55" s="122">
        <f>SUMIFS('Base de dados (Boxplot)'!M:M,'Base de dados (Boxplot)'!E:E,Ativo!$T$9,'Base de dados (Boxplot)'!H:H,Ativo!A55)</f>
        <v>13629095.67</v>
      </c>
      <c r="U55" s="122">
        <f>SUMIFS('Base de dados (Boxplot)'!M:M,'Base de dados (Boxplot)'!E:E,Ativo!$U$9,'Base de dados (Boxplot)'!H:H,Ativo!A55)</f>
        <v>14617619</v>
      </c>
      <c r="V55" s="122">
        <f>SUMIFS('Base de dados (Boxplot)'!M:M,'Base de dados (Boxplot)'!E:E,Ativo!$V$9,'Base de dados (Boxplot)'!H:H,Ativo!A55)</f>
        <v>14648547</v>
      </c>
    </row>
    <row r="56" spans="1:22" x14ac:dyDescent="0.25">
      <c r="A56" s="105" t="s">
        <v>42</v>
      </c>
      <c r="B56" s="122">
        <f>SUMIFS('Base de dados (Boxplot)'!M:M,'Base de dados (Boxplot)'!E:E,Ativo!$B$9,'Base de dados (Boxplot)'!H:H,Ativo!A56)</f>
        <v>818844.2</v>
      </c>
      <c r="C56" s="122">
        <f>SUMIFS('Base de dados (Boxplot)'!M:M,'Base de dados (Boxplot)'!E:E,Ativo!$C$9,'Base de dados (Boxplot)'!H:H,Ativo!A56)</f>
        <v>835488</v>
      </c>
      <c r="D56" s="122">
        <f>SUMIFS('Base de dados (Boxplot)'!M:M,'Base de dados (Boxplot)'!E:E,Ativo!$D$9,'Base de dados (Boxplot)'!H:H,Ativo!A56)</f>
        <v>853722</v>
      </c>
      <c r="E56" s="122">
        <f>SUMIFS('Base de dados (Boxplot)'!M:M,'Base de dados (Boxplot)'!E:E,Ativo!$E$9,'Base de dados (Boxplot)'!H:H,Ativo!A56)</f>
        <v>861249.22</v>
      </c>
      <c r="F56" s="122">
        <f>SUMIFS('Base de dados (Boxplot)'!M:M,'Base de dados (Boxplot)'!E:E,Ativo!$F$9,'Base de dados (Boxplot)'!H:H,Ativo!A56)</f>
        <v>824606</v>
      </c>
      <c r="G56" s="122">
        <f>SUMIFS('Base de dados (Boxplot)'!M:M,'Base de dados (Boxplot)'!E:E,Ativo!$G$9,'Base de dados (Boxplot)'!H:H,Ativo!A56)</f>
        <v>0</v>
      </c>
      <c r="H56" s="122">
        <f>SUMIFS('Base de dados (Boxplot)'!M:M,'Base de dados (Boxplot)'!E:E,Ativo!$H$9,'Base de dados (Boxplot)'!H:H,Ativo!A56)</f>
        <v>985718.32</v>
      </c>
      <c r="I56" s="122">
        <f>SUMIFS('Base de dados (Boxplot)'!M:M,'Base de dados (Boxplot)'!E:E,Ativo!$I$9,'Base de dados (Boxplot)'!H:H,Ativo!A56)</f>
        <v>1018679.68</v>
      </c>
      <c r="J56" s="122">
        <f>SUMIFS('Base de dados (Boxplot)'!M:M,'Base de dados (Boxplot)'!E:E,Ativo!$J$9,'Base de dados (Boxplot)'!H:H,Ativo!A56)</f>
        <v>1096118</v>
      </c>
      <c r="K56" s="122">
        <f>SUMIFS('Base de dados (Boxplot)'!M:M,'Base de dados (Boxplot)'!E:E,Ativo!$K$9,'Base de dados (Boxplot)'!H:H,Ativo!A56)</f>
        <v>1288967</v>
      </c>
      <c r="L56" s="122">
        <f>SUMIFS('Base de dados (Boxplot)'!M:M,'Base de dados (Boxplot)'!E:E,Ativo!$L$9,'Base de dados (Boxplot)'!H:H,Ativo!A56)</f>
        <v>1549658</v>
      </c>
      <c r="M56" s="122">
        <f>SUMIFS('Base de dados (Boxplot)'!M:M,'Base de dados (Boxplot)'!E:E,Ativo!$M$9,'Base de dados (Boxplot)'!H:H,Ativo!A56)</f>
        <v>1803247.08</v>
      </c>
      <c r="N56" s="122">
        <f>SUMIFS('Base de dados (Boxplot)'!M:M,'Base de dados (Boxplot)'!E:E,Ativo!$N$9,'Base de dados (Boxplot)'!H:H,Ativo!A56)</f>
        <v>1979524</v>
      </c>
      <c r="O56" s="122">
        <f>SUMIFS('Base de dados (Boxplot)'!M:M,'Base de dados (Boxplot)'!E:E,Ativo!$O$9,'Base de dados (Boxplot)'!H:H,Ativo!A56)</f>
        <v>2114795</v>
      </c>
      <c r="P56" s="122">
        <f>SUMIFS('Base de dados (Boxplot)'!M:M,'Base de dados (Boxplot)'!E:E,Ativo!$P$9,'Base de dados (Boxplot)'!H:H,Ativo!A56)</f>
        <v>2125189</v>
      </c>
      <c r="Q56" s="122">
        <f>SUMIFS('Base de dados (Boxplot)'!M:M,'Base de dados (Boxplot)'!E:E,Ativo!$Q$9,'Base de dados (Boxplot)'!H:H,Ativo!A56)</f>
        <v>2438718</v>
      </c>
      <c r="R56" s="122">
        <f>SUMIFS('Base de dados (Boxplot)'!M:M,'Base de dados (Boxplot)'!E:E,Ativo!$R$9,'Base de dados (Boxplot)'!H:H,Ativo!A56)</f>
        <v>2541675</v>
      </c>
      <c r="S56" s="122">
        <f>SUMIFS('Base de dados (Boxplot)'!M:M,'Base de dados (Boxplot)'!E:E,Ativo!$S$9,'Base de dados (Boxplot)'!H:H,Ativo!A56)</f>
        <v>2704076</v>
      </c>
      <c r="T56" s="122">
        <f>SUMIFS('Base de dados (Boxplot)'!M:M,'Base de dados (Boxplot)'!E:E,Ativo!$T$9,'Base de dados (Boxplot)'!H:H,Ativo!A56)</f>
        <v>2930658.56</v>
      </c>
      <c r="U56" s="122">
        <f>SUMIFS('Base de dados (Boxplot)'!M:M,'Base de dados (Boxplot)'!E:E,Ativo!$U$9,'Base de dados (Boxplot)'!H:H,Ativo!A56)</f>
        <v>3171993.69</v>
      </c>
      <c r="V56" s="122">
        <f>SUMIFS('Base de dados (Boxplot)'!M:M,'Base de dados (Boxplot)'!E:E,Ativo!$V$9,'Base de dados (Boxplot)'!H:H,Ativo!A56)</f>
        <v>3427021.06</v>
      </c>
    </row>
    <row r="57" spans="1:22" x14ac:dyDescent="0.25">
      <c r="A57" s="105" t="s">
        <v>57</v>
      </c>
      <c r="B57" s="122">
        <f>SUMIFS('Base de dados (Boxplot)'!M:M,'Base de dados (Boxplot)'!E:E,Ativo!$B$9,'Base de dados (Boxplot)'!H:H,Ativo!A57)</f>
        <v>871430.47</v>
      </c>
      <c r="C57" s="122">
        <f>SUMIFS('Base de dados (Boxplot)'!M:M,'Base de dados (Boxplot)'!E:E,Ativo!$C$9,'Base de dados (Boxplot)'!H:H,Ativo!A57)</f>
        <v>970198</v>
      </c>
      <c r="D57" s="122">
        <f>SUMIFS('Base de dados (Boxplot)'!M:M,'Base de dados (Boxplot)'!E:E,Ativo!$D$9,'Base de dados (Boxplot)'!H:H,Ativo!A57)</f>
        <v>1069564</v>
      </c>
      <c r="E57" s="122">
        <f>SUMIFS('Base de dados (Boxplot)'!M:M,'Base de dados (Boxplot)'!E:E,Ativo!$E$9,'Base de dados (Boxplot)'!H:H,Ativo!A57)</f>
        <v>1156047.5</v>
      </c>
      <c r="F57" s="122">
        <f>SUMIFS('Base de dados (Boxplot)'!M:M,'Base de dados (Boxplot)'!E:E,Ativo!$F$9,'Base de dados (Boxplot)'!H:H,Ativo!A57)</f>
        <v>1173289</v>
      </c>
      <c r="G57" s="122">
        <f>SUMIFS('Base de dados (Boxplot)'!M:M,'Base de dados (Boxplot)'!E:E,Ativo!$G$9,'Base de dados (Boxplot)'!H:H,Ativo!A57)</f>
        <v>1193925</v>
      </c>
      <c r="H57" s="122">
        <f>SUMIFS('Base de dados (Boxplot)'!M:M,'Base de dados (Boxplot)'!E:E,Ativo!$H$9,'Base de dados (Boxplot)'!H:H,Ativo!A57)</f>
        <v>1276949</v>
      </c>
      <c r="I57" s="122">
        <f>SUMIFS('Base de dados (Boxplot)'!M:M,'Base de dados (Boxplot)'!E:E,Ativo!$I$9,'Base de dados (Boxplot)'!H:H,Ativo!A57)</f>
        <v>1318219</v>
      </c>
      <c r="J57" s="122">
        <f>SUMIFS('Base de dados (Boxplot)'!M:M,'Base de dados (Boxplot)'!E:E,Ativo!$J$9,'Base de dados (Boxplot)'!H:H,Ativo!A57)</f>
        <v>1528558</v>
      </c>
      <c r="K57" s="122">
        <f>SUMIFS('Base de dados (Boxplot)'!M:M,'Base de dados (Boxplot)'!E:E,Ativo!$K$9,'Base de dados (Boxplot)'!H:H,Ativo!A57)</f>
        <v>1766419</v>
      </c>
      <c r="L57" s="122">
        <f>SUMIFS('Base de dados (Boxplot)'!M:M,'Base de dados (Boxplot)'!E:E,Ativo!$L$9,'Base de dados (Boxplot)'!H:H,Ativo!A57)</f>
        <v>2150839</v>
      </c>
      <c r="M57" s="122">
        <f>SUMIFS('Base de dados (Boxplot)'!M:M,'Base de dados (Boxplot)'!E:E,Ativo!$M$9,'Base de dados (Boxplot)'!H:H,Ativo!A57)</f>
        <v>2708097</v>
      </c>
      <c r="N57" s="122">
        <f>SUMIFS('Base de dados (Boxplot)'!M:M,'Base de dados (Boxplot)'!E:E,Ativo!$N$9,'Base de dados (Boxplot)'!H:H,Ativo!A57)</f>
        <v>3086417</v>
      </c>
      <c r="O57" s="122">
        <f>SUMIFS('Base de dados (Boxplot)'!M:M,'Base de dados (Boxplot)'!E:E,Ativo!$O$9,'Base de dados (Boxplot)'!H:H,Ativo!A57)</f>
        <v>3479323</v>
      </c>
      <c r="P57" s="122">
        <f>SUMIFS('Base de dados (Boxplot)'!M:M,'Base de dados (Boxplot)'!E:E,Ativo!$P$9,'Base de dados (Boxplot)'!H:H,Ativo!A57)</f>
        <v>4371312</v>
      </c>
      <c r="Q57" s="122">
        <f>SUMIFS('Base de dados (Boxplot)'!M:M,'Base de dados (Boxplot)'!E:E,Ativo!$Q$9,'Base de dados (Boxplot)'!H:H,Ativo!A57)</f>
        <v>5130296</v>
      </c>
      <c r="R57" s="122">
        <f>SUMIFS('Base de dados (Boxplot)'!M:M,'Base de dados (Boxplot)'!E:E,Ativo!$R$9,'Base de dados (Boxplot)'!H:H,Ativo!A57)</f>
        <v>5546941</v>
      </c>
      <c r="S57" s="122">
        <f>SUMIFS('Base de dados (Boxplot)'!M:M,'Base de dados (Boxplot)'!E:E,Ativo!$S$9,'Base de dados (Boxplot)'!H:H,Ativo!A57)</f>
        <v>6044429</v>
      </c>
      <c r="T57" s="122">
        <f>SUMIFS('Base de dados (Boxplot)'!M:M,'Base de dados (Boxplot)'!E:E,Ativo!$T$9,'Base de dados (Boxplot)'!H:H,Ativo!A57)</f>
        <v>6674906</v>
      </c>
      <c r="U57" s="122">
        <f>SUMIFS('Base de dados (Boxplot)'!M:M,'Base de dados (Boxplot)'!E:E,Ativo!$U$9,'Base de dados (Boxplot)'!H:H,Ativo!A57)</f>
        <v>7348431</v>
      </c>
      <c r="V57" s="122">
        <f>SUMIFS('Base de dados (Boxplot)'!M:M,'Base de dados (Boxplot)'!E:E,Ativo!$V$9,'Base de dados (Boxplot)'!H:H,Ativo!A57)</f>
        <v>8141050.7300000004</v>
      </c>
    </row>
    <row r="58" spans="1:22" x14ac:dyDescent="0.25">
      <c r="A58" s="105" t="s">
        <v>64</v>
      </c>
      <c r="B58" s="122">
        <f>SUMIFS('Base de dados (Boxplot)'!M:M,'Base de dados (Boxplot)'!E:E,Ativo!$B$9,'Base de dados (Boxplot)'!H:H,Ativo!A58)</f>
        <v>0</v>
      </c>
      <c r="C58" s="122">
        <f>SUMIFS('Base de dados (Boxplot)'!M:M,'Base de dados (Boxplot)'!E:E,Ativo!$C$9,'Base de dados (Boxplot)'!H:H,Ativo!A58)</f>
        <v>0</v>
      </c>
      <c r="D58" s="122">
        <f>SUMIFS('Base de dados (Boxplot)'!M:M,'Base de dados (Boxplot)'!E:E,Ativo!$D$9,'Base de dados (Boxplot)'!H:H,Ativo!A58)</f>
        <v>0</v>
      </c>
      <c r="E58" s="122">
        <f>SUMIFS('Base de dados (Boxplot)'!M:M,'Base de dados (Boxplot)'!E:E,Ativo!$E$9,'Base de dados (Boxplot)'!H:H,Ativo!A58)</f>
        <v>0</v>
      </c>
      <c r="F58" s="122">
        <f>SUMIFS('Base de dados (Boxplot)'!M:M,'Base de dados (Boxplot)'!E:E,Ativo!$F$9,'Base de dados (Boxplot)'!H:H,Ativo!A58)</f>
        <v>0</v>
      </c>
      <c r="G58" s="122">
        <f>SUMIFS('Base de dados (Boxplot)'!M:M,'Base de dados (Boxplot)'!E:E,Ativo!$G$9,'Base de dados (Boxplot)'!H:H,Ativo!A58)</f>
        <v>0</v>
      </c>
      <c r="H58" s="122">
        <f>SUMIFS('Base de dados (Boxplot)'!M:M,'Base de dados (Boxplot)'!E:E,Ativo!$H$9,'Base de dados (Boxplot)'!H:H,Ativo!A58)</f>
        <v>0</v>
      </c>
      <c r="I58" s="122">
        <f>SUMIFS('Base de dados (Boxplot)'!M:M,'Base de dados (Boxplot)'!E:E,Ativo!$I$9,'Base de dados (Boxplot)'!H:H,Ativo!A58)</f>
        <v>0</v>
      </c>
      <c r="J58" s="122">
        <f>SUMIFS('Base de dados (Boxplot)'!M:M,'Base de dados (Boxplot)'!E:E,Ativo!$J$9,'Base de dados (Boxplot)'!H:H,Ativo!A58)</f>
        <v>0</v>
      </c>
      <c r="K58" s="122">
        <f>SUMIFS('Base de dados (Boxplot)'!M:M,'Base de dados (Boxplot)'!E:E,Ativo!$K$9,'Base de dados (Boxplot)'!H:H,Ativo!A58)</f>
        <v>0</v>
      </c>
      <c r="L58" s="122">
        <f>SUMIFS('Base de dados (Boxplot)'!M:M,'Base de dados (Boxplot)'!E:E,Ativo!$L$9,'Base de dados (Boxplot)'!H:H,Ativo!A58)</f>
        <v>5589.6</v>
      </c>
      <c r="M58" s="122">
        <f>SUMIFS('Base de dados (Boxplot)'!M:M,'Base de dados (Boxplot)'!E:E,Ativo!$M$9,'Base de dados (Boxplot)'!H:H,Ativo!A58)</f>
        <v>5054.0600000000004</v>
      </c>
      <c r="N58" s="122">
        <f>SUMIFS('Base de dados (Boxplot)'!M:M,'Base de dados (Boxplot)'!E:E,Ativo!$N$9,'Base de dados (Boxplot)'!H:H,Ativo!A58)</f>
        <v>6633.83</v>
      </c>
      <c r="O58" s="122">
        <f>SUMIFS('Base de dados (Boxplot)'!M:M,'Base de dados (Boxplot)'!E:E,Ativo!$O$9,'Base de dados (Boxplot)'!H:H,Ativo!A58)</f>
        <v>23839.29</v>
      </c>
      <c r="P58" s="122">
        <f>SUMIFS('Base de dados (Boxplot)'!M:M,'Base de dados (Boxplot)'!E:E,Ativo!$P$9,'Base de dados (Boxplot)'!H:H,Ativo!A58)</f>
        <v>25419.87</v>
      </c>
      <c r="Q58" s="122">
        <f>SUMIFS('Base de dados (Boxplot)'!M:M,'Base de dados (Boxplot)'!E:E,Ativo!$Q$9,'Base de dados (Boxplot)'!H:H,Ativo!A58)</f>
        <v>20443</v>
      </c>
      <c r="R58" s="122">
        <f>SUMIFS('Base de dados (Boxplot)'!M:M,'Base de dados (Boxplot)'!E:E,Ativo!$R$9,'Base de dados (Boxplot)'!H:H,Ativo!A58)</f>
        <v>12086</v>
      </c>
      <c r="S58" s="122">
        <f>SUMIFS('Base de dados (Boxplot)'!M:M,'Base de dados (Boxplot)'!E:E,Ativo!$S$9,'Base de dados (Boxplot)'!H:H,Ativo!A58)</f>
        <v>42071</v>
      </c>
      <c r="T58" s="122">
        <f>SUMIFS('Base de dados (Boxplot)'!M:M,'Base de dados (Boxplot)'!E:E,Ativo!$T$9,'Base de dados (Boxplot)'!H:H,Ativo!A58)</f>
        <v>73048.67</v>
      </c>
      <c r="U58" s="122">
        <f>SUMIFS('Base de dados (Boxplot)'!M:M,'Base de dados (Boxplot)'!E:E,Ativo!$U$9,'Base de dados (Boxplot)'!H:H,Ativo!A58)</f>
        <v>119898</v>
      </c>
      <c r="V58" s="122">
        <f>SUMIFS('Base de dados (Boxplot)'!M:M,'Base de dados (Boxplot)'!E:E,Ativo!$V$9,'Base de dados (Boxplot)'!H:H,Ativo!A58)</f>
        <v>138034</v>
      </c>
    </row>
    <row r="59" spans="1:22" x14ac:dyDescent="0.25">
      <c r="A59" s="105" t="s">
        <v>43</v>
      </c>
      <c r="B59" s="122">
        <f>SUMIFS('Base de dados (Boxplot)'!M:M,'Base de dados (Boxplot)'!E:E,Ativo!$B$9,'Base de dados (Boxplot)'!H:H,Ativo!A59)</f>
        <v>2432253</v>
      </c>
      <c r="C59" s="122">
        <f>SUMIFS('Base de dados (Boxplot)'!M:M,'Base de dados (Boxplot)'!E:E,Ativo!$C$9,'Base de dados (Boxplot)'!H:H,Ativo!A59)</f>
        <v>2422282</v>
      </c>
      <c r="D59" s="122">
        <f>SUMIFS('Base de dados (Boxplot)'!M:M,'Base de dados (Boxplot)'!E:E,Ativo!$D$9,'Base de dados (Boxplot)'!H:H,Ativo!A59)</f>
        <v>2445391</v>
      </c>
      <c r="E59" s="122">
        <f>SUMIFS('Base de dados (Boxplot)'!M:M,'Base de dados (Boxplot)'!E:E,Ativo!$E$9,'Base de dados (Boxplot)'!H:H,Ativo!A59)</f>
        <v>2545402</v>
      </c>
      <c r="F59" s="122">
        <f>SUMIFS('Base de dados (Boxplot)'!M:M,'Base de dados (Boxplot)'!E:E,Ativo!$F$9,'Base de dados (Boxplot)'!H:H,Ativo!A59)</f>
        <v>2653454</v>
      </c>
      <c r="G59" s="122">
        <f>SUMIFS('Base de dados (Boxplot)'!M:M,'Base de dados (Boxplot)'!E:E,Ativo!$G$9,'Base de dados (Boxplot)'!H:H,Ativo!A59)</f>
        <v>3206524</v>
      </c>
      <c r="H59" s="122">
        <f>SUMIFS('Base de dados (Boxplot)'!M:M,'Base de dados (Boxplot)'!E:E,Ativo!$H$9,'Base de dados (Boxplot)'!H:H,Ativo!A59)</f>
        <v>3586432</v>
      </c>
      <c r="I59" s="122">
        <f>SUMIFS('Base de dados (Boxplot)'!M:M,'Base de dados (Boxplot)'!E:E,Ativo!$I$9,'Base de dados (Boxplot)'!H:H,Ativo!A59)</f>
        <v>4924649</v>
      </c>
      <c r="J59" s="122">
        <f>SUMIFS('Base de dados (Boxplot)'!M:M,'Base de dados (Boxplot)'!E:E,Ativo!$J$9,'Base de dados (Boxplot)'!H:H,Ativo!A59)</f>
        <v>5764112</v>
      </c>
      <c r="K59" s="122">
        <f>SUMIFS('Base de dados (Boxplot)'!M:M,'Base de dados (Boxplot)'!E:E,Ativo!$K$9,'Base de dados (Boxplot)'!H:H,Ativo!A59)</f>
        <v>6250642</v>
      </c>
      <c r="L59" s="122">
        <f>SUMIFS('Base de dados (Boxplot)'!M:M,'Base de dados (Boxplot)'!E:E,Ativo!$L$9,'Base de dados (Boxplot)'!H:H,Ativo!A59)</f>
        <v>7141567</v>
      </c>
      <c r="M59" s="122">
        <f>SUMIFS('Base de dados (Boxplot)'!M:M,'Base de dados (Boxplot)'!E:E,Ativo!$M$9,'Base de dados (Boxplot)'!H:H,Ativo!A59)</f>
        <v>7547424.5300000003</v>
      </c>
      <c r="N59" s="122">
        <f>SUMIFS('Base de dados (Boxplot)'!M:M,'Base de dados (Boxplot)'!E:E,Ativo!$N$9,'Base de dados (Boxplot)'!H:H,Ativo!A59)</f>
        <v>8544865.4399999995</v>
      </c>
      <c r="O59" s="122">
        <f>SUMIFS('Base de dados (Boxplot)'!M:M,'Base de dados (Boxplot)'!E:E,Ativo!$O$9,'Base de dados (Boxplot)'!H:H,Ativo!A59)</f>
        <v>9336258.8800000008</v>
      </c>
      <c r="P59" s="122">
        <f>SUMIFS('Base de dados (Boxplot)'!M:M,'Base de dados (Boxplot)'!E:E,Ativo!$P$9,'Base de dados (Boxplot)'!H:H,Ativo!A59)</f>
        <v>9858738.2799999993</v>
      </c>
      <c r="Q59" s="122">
        <f>SUMIFS('Base de dados (Boxplot)'!M:M,'Base de dados (Boxplot)'!E:E,Ativo!$Q$9,'Base de dados (Boxplot)'!H:H,Ativo!A59)</f>
        <v>10436500.859999999</v>
      </c>
      <c r="R59" s="122">
        <f>SUMIFS('Base de dados (Boxplot)'!M:M,'Base de dados (Boxplot)'!E:E,Ativo!$R$9,'Base de dados (Boxplot)'!H:H,Ativo!A59)</f>
        <v>11254614.76</v>
      </c>
      <c r="S59" s="122">
        <f>SUMIFS('Base de dados (Boxplot)'!M:M,'Base de dados (Boxplot)'!E:E,Ativo!$S$9,'Base de dados (Boxplot)'!H:H,Ativo!A59)</f>
        <v>11308534.060000001</v>
      </c>
      <c r="T59" s="122">
        <f>SUMIFS('Base de dados (Boxplot)'!M:M,'Base de dados (Boxplot)'!E:E,Ativo!$T$9,'Base de dados (Boxplot)'!H:H,Ativo!A59)</f>
        <v>10801093</v>
      </c>
      <c r="U59" s="122">
        <f>SUMIFS('Base de dados (Boxplot)'!M:M,'Base de dados (Boxplot)'!E:E,Ativo!$U$9,'Base de dados (Boxplot)'!H:H,Ativo!A59)</f>
        <v>11165962</v>
      </c>
      <c r="V59" s="122">
        <f>SUMIFS('Base de dados (Boxplot)'!M:M,'Base de dados (Boxplot)'!E:E,Ativo!$V$9,'Base de dados (Boxplot)'!H:H,Ativo!A59)</f>
        <v>11520769</v>
      </c>
    </row>
    <row r="60" spans="1:22" x14ac:dyDescent="0.25">
      <c r="A60" s="105" t="s">
        <v>56</v>
      </c>
      <c r="B60" s="122">
        <f>SUMIFS('Base de dados (Boxplot)'!M:M,'Base de dados (Boxplot)'!E:E,Ativo!$B$9,'Base de dados (Boxplot)'!H:H,Ativo!A60)</f>
        <v>1545610.49</v>
      </c>
      <c r="C60" s="122">
        <f>SUMIFS('Base de dados (Boxplot)'!M:M,'Base de dados (Boxplot)'!E:E,Ativo!$C$9,'Base de dados (Boxplot)'!H:H,Ativo!A60)</f>
        <v>1591113</v>
      </c>
      <c r="D60" s="122">
        <f>SUMIFS('Base de dados (Boxplot)'!M:M,'Base de dados (Boxplot)'!E:E,Ativo!$D$9,'Base de dados (Boxplot)'!H:H,Ativo!A60)</f>
        <v>1743819</v>
      </c>
      <c r="E60" s="122">
        <f>SUMIFS('Base de dados (Boxplot)'!M:M,'Base de dados (Boxplot)'!E:E,Ativo!$E$9,'Base de dados (Boxplot)'!H:H,Ativo!A60)</f>
        <v>1773451.69</v>
      </c>
      <c r="F60" s="122">
        <f>SUMIFS('Base de dados (Boxplot)'!M:M,'Base de dados (Boxplot)'!E:E,Ativo!$F$9,'Base de dados (Boxplot)'!H:H,Ativo!A60)</f>
        <v>1735483</v>
      </c>
      <c r="G60" s="122">
        <f>SUMIFS('Base de dados (Boxplot)'!M:M,'Base de dados (Boxplot)'!E:E,Ativo!$G$9,'Base de dados (Boxplot)'!H:H,Ativo!A60)</f>
        <v>1745578</v>
      </c>
      <c r="H60" s="122">
        <f>SUMIFS('Base de dados (Boxplot)'!M:M,'Base de dados (Boxplot)'!E:E,Ativo!$H$9,'Base de dados (Boxplot)'!H:H,Ativo!A60)</f>
        <v>1742870</v>
      </c>
      <c r="I60" s="122">
        <f>SUMIFS('Base de dados (Boxplot)'!M:M,'Base de dados (Boxplot)'!E:E,Ativo!$I$9,'Base de dados (Boxplot)'!H:H,Ativo!A60)</f>
        <v>1625229</v>
      </c>
      <c r="J60" s="122">
        <f>SUMIFS('Base de dados (Boxplot)'!M:M,'Base de dados (Boxplot)'!E:E,Ativo!$J$9,'Base de dados (Boxplot)'!H:H,Ativo!A60)</f>
        <v>1655476</v>
      </c>
      <c r="K60" s="122">
        <f>SUMIFS('Base de dados (Boxplot)'!M:M,'Base de dados (Boxplot)'!E:E,Ativo!$K$9,'Base de dados (Boxplot)'!H:H,Ativo!A60)</f>
        <v>1832013</v>
      </c>
      <c r="L60" s="122">
        <f>SUMIFS('Base de dados (Boxplot)'!M:M,'Base de dados (Boxplot)'!E:E,Ativo!$L$9,'Base de dados (Boxplot)'!H:H,Ativo!A60)</f>
        <v>1941464</v>
      </c>
      <c r="M60" s="122">
        <f>SUMIFS('Base de dados (Boxplot)'!M:M,'Base de dados (Boxplot)'!E:E,Ativo!$M$9,'Base de dados (Boxplot)'!H:H,Ativo!A60)</f>
        <v>2645373</v>
      </c>
      <c r="N60" s="122">
        <f>SUMIFS('Base de dados (Boxplot)'!M:M,'Base de dados (Boxplot)'!E:E,Ativo!$N$9,'Base de dados (Boxplot)'!H:H,Ativo!A60)</f>
        <v>2680861</v>
      </c>
      <c r="O60" s="122">
        <f>SUMIFS('Base de dados (Boxplot)'!M:M,'Base de dados (Boxplot)'!E:E,Ativo!$O$9,'Base de dados (Boxplot)'!H:H,Ativo!A60)</f>
        <v>2907525</v>
      </c>
      <c r="P60" s="122">
        <f>SUMIFS('Base de dados (Boxplot)'!M:M,'Base de dados (Boxplot)'!E:E,Ativo!$P$9,'Base de dados (Boxplot)'!H:H,Ativo!A60)</f>
        <v>3307447</v>
      </c>
      <c r="Q60" s="122">
        <f>SUMIFS('Base de dados (Boxplot)'!M:M,'Base de dados (Boxplot)'!E:E,Ativo!$Q$9,'Base de dados (Boxplot)'!H:H,Ativo!A60)</f>
        <v>3751677</v>
      </c>
      <c r="R60" s="122">
        <f>SUMIFS('Base de dados (Boxplot)'!M:M,'Base de dados (Boxplot)'!E:E,Ativo!$R$9,'Base de dados (Boxplot)'!H:H,Ativo!A60)</f>
        <v>3913118</v>
      </c>
      <c r="S60" s="122">
        <f>SUMIFS('Base de dados (Boxplot)'!M:M,'Base de dados (Boxplot)'!E:E,Ativo!$S$9,'Base de dados (Boxplot)'!H:H,Ativo!A60)</f>
        <v>4271294</v>
      </c>
      <c r="T60" s="122">
        <f>SUMIFS('Base de dados (Boxplot)'!M:M,'Base de dados (Boxplot)'!E:E,Ativo!$T$9,'Base de dados (Boxplot)'!H:H,Ativo!A60)</f>
        <v>4785730</v>
      </c>
      <c r="U60" s="122">
        <f>SUMIFS('Base de dados (Boxplot)'!M:M,'Base de dados (Boxplot)'!E:E,Ativo!$U$9,'Base de dados (Boxplot)'!H:H,Ativo!A60)</f>
        <v>5217264</v>
      </c>
      <c r="V60" s="122">
        <f>SUMIFS('Base de dados (Boxplot)'!M:M,'Base de dados (Boxplot)'!E:E,Ativo!$V$9,'Base de dados (Boxplot)'!H:H,Ativo!A60)</f>
        <v>5467078</v>
      </c>
    </row>
    <row r="61" spans="1:22" x14ac:dyDescent="0.25">
      <c r="A61" s="105" t="s">
        <v>41</v>
      </c>
      <c r="B61" s="122">
        <f>SUMIFS('Base de dados (Boxplot)'!M:M,'Base de dados (Boxplot)'!E:E,Ativo!$B$9,'Base de dados (Boxplot)'!H:H,Ativo!A61)</f>
        <v>0</v>
      </c>
      <c r="C61" s="122">
        <f>SUMIFS('Base de dados (Boxplot)'!M:M,'Base de dados (Boxplot)'!E:E,Ativo!$C$9,'Base de dados (Boxplot)'!H:H,Ativo!A61)</f>
        <v>0</v>
      </c>
      <c r="D61" s="122">
        <f>SUMIFS('Base de dados (Boxplot)'!M:M,'Base de dados (Boxplot)'!E:E,Ativo!$D$9,'Base de dados (Boxplot)'!H:H,Ativo!A61)</f>
        <v>0</v>
      </c>
      <c r="E61" s="122">
        <f>SUMIFS('Base de dados (Boxplot)'!M:M,'Base de dados (Boxplot)'!E:E,Ativo!$E$9,'Base de dados (Boxplot)'!H:H,Ativo!A61)</f>
        <v>1057256.8899999999</v>
      </c>
      <c r="F61" s="122">
        <f>SUMIFS('Base de dados (Boxplot)'!M:M,'Base de dados (Boxplot)'!E:E,Ativo!$F$9,'Base de dados (Boxplot)'!H:H,Ativo!A61)</f>
        <v>1122497</v>
      </c>
      <c r="G61" s="122">
        <f>SUMIFS('Base de dados (Boxplot)'!M:M,'Base de dados (Boxplot)'!E:E,Ativo!$G$9,'Base de dados (Boxplot)'!H:H,Ativo!A61)</f>
        <v>1343878</v>
      </c>
      <c r="H61" s="122">
        <f>SUMIFS('Base de dados (Boxplot)'!M:M,'Base de dados (Boxplot)'!E:E,Ativo!$H$9,'Base de dados (Boxplot)'!H:H,Ativo!A61)</f>
        <v>1391548</v>
      </c>
      <c r="I61" s="122">
        <f>SUMIFS('Base de dados (Boxplot)'!M:M,'Base de dados (Boxplot)'!E:E,Ativo!$I$9,'Base de dados (Boxplot)'!H:H,Ativo!A61)</f>
        <v>0</v>
      </c>
      <c r="J61" s="122">
        <f>SUMIFS('Base de dados (Boxplot)'!M:M,'Base de dados (Boxplot)'!E:E,Ativo!$J$9,'Base de dados (Boxplot)'!H:H,Ativo!A61)</f>
        <v>943512.45</v>
      </c>
      <c r="K61" s="122">
        <f>SUMIFS('Base de dados (Boxplot)'!M:M,'Base de dados (Boxplot)'!E:E,Ativo!$K$9,'Base de dados (Boxplot)'!H:H,Ativo!A61)</f>
        <v>1012368</v>
      </c>
      <c r="L61" s="122">
        <f>SUMIFS('Base de dados (Boxplot)'!M:M,'Base de dados (Boxplot)'!E:E,Ativo!$L$9,'Base de dados (Boxplot)'!H:H,Ativo!A61)</f>
        <v>1124158.8899999999</v>
      </c>
      <c r="M61" s="122">
        <f>SUMIFS('Base de dados (Boxplot)'!M:M,'Base de dados (Boxplot)'!E:E,Ativo!$M$9,'Base de dados (Boxplot)'!H:H,Ativo!A61)</f>
        <v>1196328.96</v>
      </c>
      <c r="N61" s="122">
        <f>SUMIFS('Base de dados (Boxplot)'!M:M,'Base de dados (Boxplot)'!E:E,Ativo!$N$9,'Base de dados (Boxplot)'!H:H,Ativo!A61)</f>
        <v>1230106.53</v>
      </c>
      <c r="O61" s="122">
        <f>SUMIFS('Base de dados (Boxplot)'!M:M,'Base de dados (Boxplot)'!E:E,Ativo!$O$9,'Base de dados (Boxplot)'!H:H,Ativo!A61)</f>
        <v>1284863.03</v>
      </c>
      <c r="P61" s="122">
        <f>SUMIFS('Base de dados (Boxplot)'!M:M,'Base de dados (Boxplot)'!E:E,Ativo!$P$9,'Base de dados (Boxplot)'!H:H,Ativo!A61)</f>
        <v>1343175.91</v>
      </c>
      <c r="Q61" s="122">
        <f>SUMIFS('Base de dados (Boxplot)'!M:M,'Base de dados (Boxplot)'!E:E,Ativo!$Q$9,'Base de dados (Boxplot)'!H:H,Ativo!A61)</f>
        <v>1511471.67</v>
      </c>
      <c r="R61" s="122">
        <f>SUMIFS('Base de dados (Boxplot)'!M:M,'Base de dados (Boxplot)'!E:E,Ativo!$R$9,'Base de dados (Boxplot)'!H:H,Ativo!A61)</f>
        <v>1557194.2</v>
      </c>
      <c r="S61" s="122">
        <f>SUMIFS('Base de dados (Boxplot)'!M:M,'Base de dados (Boxplot)'!E:E,Ativo!$S$9,'Base de dados (Boxplot)'!H:H,Ativo!A61)</f>
        <v>1646452.8</v>
      </c>
      <c r="T61" s="122">
        <f>SUMIFS('Base de dados (Boxplot)'!M:M,'Base de dados (Boxplot)'!E:E,Ativo!$T$9,'Base de dados (Boxplot)'!H:H,Ativo!A61)</f>
        <v>1666503.59</v>
      </c>
      <c r="U61" s="122">
        <f>SUMIFS('Base de dados (Boxplot)'!M:M,'Base de dados (Boxplot)'!E:E,Ativo!$U$9,'Base de dados (Boxplot)'!H:H,Ativo!A61)</f>
        <v>1692391.69</v>
      </c>
      <c r="V61" s="122">
        <f>SUMIFS('Base de dados (Boxplot)'!M:M,'Base de dados (Boxplot)'!E:E,Ativo!$V$9,'Base de dados (Boxplot)'!H:H,Ativo!A61)</f>
        <v>1790279.47</v>
      </c>
    </row>
    <row r="62" spans="1:22" x14ac:dyDescent="0.25">
      <c r="A62" s="105" t="s">
        <v>53</v>
      </c>
      <c r="B62" s="122">
        <f>SUMIFS('Base de dados (Boxplot)'!M:M,'Base de dados (Boxplot)'!E:E,Ativo!$B$9,'Base de dados (Boxplot)'!H:H,Ativo!A62)</f>
        <v>415481.88</v>
      </c>
      <c r="C62" s="122">
        <f>SUMIFS('Base de dados (Boxplot)'!M:M,'Base de dados (Boxplot)'!E:E,Ativo!$C$9,'Base de dados (Boxplot)'!H:H,Ativo!A62)</f>
        <v>436505</v>
      </c>
      <c r="D62" s="122">
        <f>SUMIFS('Base de dados (Boxplot)'!M:M,'Base de dados (Boxplot)'!E:E,Ativo!$D$9,'Base de dados (Boxplot)'!H:H,Ativo!A62)</f>
        <v>443728</v>
      </c>
      <c r="E62" s="122">
        <f>SUMIFS('Base de dados (Boxplot)'!M:M,'Base de dados (Boxplot)'!E:E,Ativo!$E$9,'Base de dados (Boxplot)'!H:H,Ativo!A62)</f>
        <v>491334.31</v>
      </c>
      <c r="F62" s="122">
        <f>SUMIFS('Base de dados (Boxplot)'!M:M,'Base de dados (Boxplot)'!E:E,Ativo!$F$9,'Base de dados (Boxplot)'!H:H,Ativo!A62)</f>
        <v>552405</v>
      </c>
      <c r="G62" s="122">
        <f>SUMIFS('Base de dados (Boxplot)'!M:M,'Base de dados (Boxplot)'!E:E,Ativo!$G$9,'Base de dados (Boxplot)'!H:H,Ativo!A62)</f>
        <v>617338</v>
      </c>
      <c r="H62" s="122">
        <f>SUMIFS('Base de dados (Boxplot)'!M:M,'Base de dados (Boxplot)'!E:E,Ativo!$H$9,'Base de dados (Boxplot)'!H:H,Ativo!A62)</f>
        <v>712349.36</v>
      </c>
      <c r="I62" s="122">
        <f>SUMIFS('Base de dados (Boxplot)'!M:M,'Base de dados (Boxplot)'!E:E,Ativo!$I$9,'Base de dados (Boxplot)'!H:H,Ativo!A62)</f>
        <v>899549</v>
      </c>
      <c r="J62" s="122">
        <f>SUMIFS('Base de dados (Boxplot)'!M:M,'Base de dados (Boxplot)'!E:E,Ativo!$J$9,'Base de dados (Boxplot)'!H:H,Ativo!A62)</f>
        <v>902737.64</v>
      </c>
      <c r="K62" s="122">
        <f>SUMIFS('Base de dados (Boxplot)'!M:M,'Base de dados (Boxplot)'!E:E,Ativo!$K$9,'Base de dados (Boxplot)'!H:H,Ativo!A62)</f>
        <v>972889</v>
      </c>
      <c r="L62" s="122">
        <f>SUMIFS('Base de dados (Boxplot)'!M:M,'Base de dados (Boxplot)'!E:E,Ativo!$L$9,'Base de dados (Boxplot)'!H:H,Ativo!A62)</f>
        <v>1083391</v>
      </c>
      <c r="M62" s="122">
        <f>SUMIFS('Base de dados (Boxplot)'!M:M,'Base de dados (Boxplot)'!E:E,Ativo!$M$9,'Base de dados (Boxplot)'!H:H,Ativo!A62)</f>
        <v>1067624.8</v>
      </c>
      <c r="N62" s="122">
        <f>SUMIFS('Base de dados (Boxplot)'!M:M,'Base de dados (Boxplot)'!E:E,Ativo!$N$9,'Base de dados (Boxplot)'!H:H,Ativo!A62)</f>
        <v>1138717.1499999999</v>
      </c>
      <c r="O62" s="122">
        <f>SUMIFS('Base de dados (Boxplot)'!M:M,'Base de dados (Boxplot)'!E:E,Ativo!$O$9,'Base de dados (Boxplot)'!H:H,Ativo!A62)</f>
        <v>1205135.47</v>
      </c>
      <c r="P62" s="122">
        <f>SUMIFS('Base de dados (Boxplot)'!M:M,'Base de dados (Boxplot)'!E:E,Ativo!$P$9,'Base de dados (Boxplot)'!H:H,Ativo!A62)</f>
        <v>1235433.3899999999</v>
      </c>
      <c r="Q62" s="122">
        <f>SUMIFS('Base de dados (Boxplot)'!M:M,'Base de dados (Boxplot)'!E:E,Ativo!$Q$9,'Base de dados (Boxplot)'!H:H,Ativo!A62)</f>
        <v>1344874.18</v>
      </c>
      <c r="R62" s="122">
        <f>SUMIFS('Base de dados (Boxplot)'!M:M,'Base de dados (Boxplot)'!E:E,Ativo!$R$9,'Base de dados (Boxplot)'!H:H,Ativo!A62)</f>
        <v>1455142.02</v>
      </c>
      <c r="S62" s="122">
        <f>SUMIFS('Base de dados (Boxplot)'!M:M,'Base de dados (Boxplot)'!E:E,Ativo!$S$9,'Base de dados (Boxplot)'!H:H,Ativo!A62)</f>
        <v>1562533.22</v>
      </c>
      <c r="T62" s="122">
        <f>SUMIFS('Base de dados (Boxplot)'!M:M,'Base de dados (Boxplot)'!E:E,Ativo!$T$9,'Base de dados (Boxplot)'!H:H,Ativo!A62)</f>
        <v>1654230.83</v>
      </c>
      <c r="U62" s="122">
        <f>SUMIFS('Base de dados (Boxplot)'!M:M,'Base de dados (Boxplot)'!E:E,Ativo!$U$9,'Base de dados (Boxplot)'!H:H,Ativo!A62)</f>
        <v>1719075.54</v>
      </c>
      <c r="V62" s="122">
        <f>SUMIFS('Base de dados (Boxplot)'!M:M,'Base de dados (Boxplot)'!E:E,Ativo!$V$9,'Base de dados (Boxplot)'!H:H,Ativo!A62)</f>
        <v>1861858.42</v>
      </c>
    </row>
    <row r="63" spans="1:22" x14ac:dyDescent="0.25">
      <c r="A63" s="105" t="s">
        <v>47</v>
      </c>
      <c r="B63" s="122">
        <f>SUMIFS('Base de dados (Boxplot)'!M:M,'Base de dados (Boxplot)'!E:E,Ativo!$B$9,'Base de dados (Boxplot)'!H:H,Ativo!A63)</f>
        <v>2719523</v>
      </c>
      <c r="C63" s="122">
        <f>SUMIFS('Base de dados (Boxplot)'!M:M,'Base de dados (Boxplot)'!E:E,Ativo!$C$9,'Base de dados (Boxplot)'!H:H,Ativo!A63)</f>
        <v>2846199</v>
      </c>
      <c r="D63" s="122">
        <f>SUMIFS('Base de dados (Boxplot)'!M:M,'Base de dados (Boxplot)'!E:E,Ativo!$D$9,'Base de dados (Boxplot)'!H:H,Ativo!A63)</f>
        <v>3005567</v>
      </c>
      <c r="E63" s="122">
        <f>SUMIFS('Base de dados (Boxplot)'!M:M,'Base de dados (Boxplot)'!E:E,Ativo!$E$9,'Base de dados (Boxplot)'!H:H,Ativo!A63)</f>
        <v>3176949</v>
      </c>
      <c r="F63" s="122">
        <f>SUMIFS('Base de dados (Boxplot)'!M:M,'Base de dados (Boxplot)'!E:E,Ativo!$F$9,'Base de dados (Boxplot)'!H:H,Ativo!A63)</f>
        <v>3359938</v>
      </c>
      <c r="G63" s="122">
        <f>SUMIFS('Base de dados (Boxplot)'!M:M,'Base de dados (Boxplot)'!E:E,Ativo!$G$9,'Base de dados (Boxplot)'!H:H,Ativo!A63)</f>
        <v>3473764</v>
      </c>
      <c r="H63" s="122">
        <f>SUMIFS('Base de dados (Boxplot)'!M:M,'Base de dados (Boxplot)'!E:E,Ativo!$H$9,'Base de dados (Boxplot)'!H:H,Ativo!A63)</f>
        <v>3597334</v>
      </c>
      <c r="I63" s="122">
        <f>SUMIFS('Base de dados (Boxplot)'!M:M,'Base de dados (Boxplot)'!E:E,Ativo!$I$9,'Base de dados (Boxplot)'!H:H,Ativo!A63)</f>
        <v>5218905</v>
      </c>
      <c r="J63" s="122">
        <f>SUMIFS('Base de dados (Boxplot)'!M:M,'Base de dados (Boxplot)'!E:E,Ativo!$J$9,'Base de dados (Boxplot)'!H:H,Ativo!A63)</f>
        <v>5265055</v>
      </c>
      <c r="K63" s="122">
        <f>SUMIFS('Base de dados (Boxplot)'!M:M,'Base de dados (Boxplot)'!E:E,Ativo!$K$9,'Base de dados (Boxplot)'!H:H,Ativo!A63)</f>
        <v>5284572</v>
      </c>
      <c r="L63" s="122">
        <f>SUMIFS('Base de dados (Boxplot)'!M:M,'Base de dados (Boxplot)'!E:E,Ativo!$L$9,'Base de dados (Boxplot)'!H:H,Ativo!A63)</f>
        <v>5518960</v>
      </c>
      <c r="M63" s="122">
        <f>SUMIFS('Base de dados (Boxplot)'!M:M,'Base de dados (Boxplot)'!E:E,Ativo!$M$9,'Base de dados (Boxplot)'!H:H,Ativo!A63)</f>
        <v>5776994</v>
      </c>
      <c r="N63" s="122">
        <f>SUMIFS('Base de dados (Boxplot)'!M:M,'Base de dados (Boxplot)'!E:E,Ativo!$N$9,'Base de dados (Boxplot)'!H:H,Ativo!A63)</f>
        <v>6221440</v>
      </c>
      <c r="O63" s="122">
        <f>SUMIFS('Base de dados (Boxplot)'!M:M,'Base de dados (Boxplot)'!E:E,Ativo!$O$9,'Base de dados (Boxplot)'!H:H,Ativo!A63)</f>
        <v>6525970</v>
      </c>
      <c r="P63" s="122">
        <f>SUMIFS('Base de dados (Boxplot)'!M:M,'Base de dados (Boxplot)'!E:E,Ativo!$P$9,'Base de dados (Boxplot)'!H:H,Ativo!A63)</f>
        <v>6846353.1500000004</v>
      </c>
      <c r="Q63" s="122">
        <f>SUMIFS('Base de dados (Boxplot)'!M:M,'Base de dados (Boxplot)'!E:E,Ativo!$Q$9,'Base de dados (Boxplot)'!H:H,Ativo!A63)</f>
        <v>7298771</v>
      </c>
      <c r="R63" s="122">
        <f>SUMIFS('Base de dados (Boxplot)'!M:M,'Base de dados (Boxplot)'!E:E,Ativo!$R$9,'Base de dados (Boxplot)'!H:H,Ativo!A63)</f>
        <v>7464021</v>
      </c>
      <c r="S63" s="122">
        <f>SUMIFS('Base de dados (Boxplot)'!M:M,'Base de dados (Boxplot)'!E:E,Ativo!$S$9,'Base de dados (Boxplot)'!H:H,Ativo!A63)</f>
        <v>7465878</v>
      </c>
      <c r="T63" s="122">
        <f>SUMIFS('Base de dados (Boxplot)'!M:M,'Base de dados (Boxplot)'!E:E,Ativo!$T$9,'Base de dados (Boxplot)'!H:H,Ativo!A63)</f>
        <v>7745376</v>
      </c>
      <c r="U63" s="122">
        <f>SUMIFS('Base de dados (Boxplot)'!M:M,'Base de dados (Boxplot)'!E:E,Ativo!$U$9,'Base de dados (Boxplot)'!H:H,Ativo!A63)</f>
        <v>8037841</v>
      </c>
      <c r="V63" s="122">
        <f>SUMIFS('Base de dados (Boxplot)'!M:M,'Base de dados (Boxplot)'!E:E,Ativo!$V$9,'Base de dados (Boxplot)'!H:H,Ativo!A63)</f>
        <v>8006889</v>
      </c>
    </row>
    <row r="64" spans="1:22" x14ac:dyDescent="0.25">
      <c r="A64" s="105" t="s">
        <v>37</v>
      </c>
      <c r="B64" s="122">
        <f>SUMIFS('Base de dados (Boxplot)'!M:M,'Base de dados (Boxplot)'!E:E,Ativo!$B$9,'Base de dados (Boxplot)'!H:H,Ativo!A64)</f>
        <v>15116884</v>
      </c>
      <c r="C64" s="122">
        <f>SUMIFS('Base de dados (Boxplot)'!M:M,'Base de dados (Boxplot)'!E:E,Ativo!$C$9,'Base de dados (Boxplot)'!H:H,Ativo!A64)</f>
        <v>15192145</v>
      </c>
      <c r="D64" s="122">
        <f>SUMIFS('Base de dados (Boxplot)'!M:M,'Base de dados (Boxplot)'!E:E,Ativo!$D$9,'Base de dados (Boxplot)'!H:H,Ativo!A64)</f>
        <v>15917884</v>
      </c>
      <c r="E64" s="122">
        <f>SUMIFS('Base de dados (Boxplot)'!M:M,'Base de dados (Boxplot)'!E:E,Ativo!$E$9,'Base de dados (Boxplot)'!H:H,Ativo!A64)</f>
        <v>16331937</v>
      </c>
      <c r="F64" s="122">
        <f>SUMIFS('Base de dados (Boxplot)'!M:M,'Base de dados (Boxplot)'!E:E,Ativo!$F$9,'Base de dados (Boxplot)'!H:H,Ativo!A64)</f>
        <v>16530670</v>
      </c>
      <c r="G64" s="122">
        <f>SUMIFS('Base de dados (Boxplot)'!M:M,'Base de dados (Boxplot)'!E:E,Ativo!$G$9,'Base de dados (Boxplot)'!H:H,Ativo!A64)</f>
        <v>16783808</v>
      </c>
      <c r="H64" s="122">
        <f>SUMIFS('Base de dados (Boxplot)'!M:M,'Base de dados (Boxplot)'!E:E,Ativo!$H$9,'Base de dados (Boxplot)'!H:H,Ativo!A64)</f>
        <v>17435166</v>
      </c>
      <c r="I64" s="122">
        <f>SUMIFS('Base de dados (Boxplot)'!M:M,'Base de dados (Boxplot)'!E:E,Ativo!$I$9,'Base de dados (Boxplot)'!H:H,Ativo!A64)</f>
        <v>17999953</v>
      </c>
      <c r="J64" s="122">
        <f>SUMIFS('Base de dados (Boxplot)'!M:M,'Base de dados (Boxplot)'!E:E,Ativo!$J$9,'Base de dados (Boxplot)'!H:H,Ativo!A64)</f>
        <v>18663376</v>
      </c>
      <c r="K64" s="122">
        <f>SUMIFS('Base de dados (Boxplot)'!M:M,'Base de dados (Boxplot)'!E:E,Ativo!$K$9,'Base de dados (Boxplot)'!H:H,Ativo!A64)</f>
        <v>20113887</v>
      </c>
      <c r="L64" s="122">
        <f>SUMIFS('Base de dados (Boxplot)'!M:M,'Base de dados (Boxplot)'!E:E,Ativo!$L$9,'Base de dados (Boxplot)'!H:H,Ativo!A64)</f>
        <v>21565203</v>
      </c>
      <c r="M64" s="122">
        <f>SUMIFS('Base de dados (Boxplot)'!M:M,'Base de dados (Boxplot)'!E:E,Ativo!$M$9,'Base de dados (Boxplot)'!H:H,Ativo!A64)</f>
        <v>23350584</v>
      </c>
      <c r="N64" s="122">
        <f>SUMIFS('Base de dados (Boxplot)'!M:M,'Base de dados (Boxplot)'!E:E,Ativo!$N$9,'Base de dados (Boxplot)'!H:H,Ativo!A64)</f>
        <v>25214984</v>
      </c>
      <c r="O64" s="122">
        <f>SUMIFS('Base de dados (Boxplot)'!M:M,'Base de dados (Boxplot)'!E:E,Ativo!$O$9,'Base de dados (Boxplot)'!H:H,Ativo!A64)</f>
        <v>26675793</v>
      </c>
      <c r="P64" s="122">
        <f>SUMIFS('Base de dados (Boxplot)'!M:M,'Base de dados (Boxplot)'!E:E,Ativo!$P$9,'Base de dados (Boxplot)'!H:H,Ativo!A64)</f>
        <v>28274294</v>
      </c>
      <c r="Q64" s="122">
        <f>SUMIFS('Base de dados (Boxplot)'!M:M,'Base de dados (Boxplot)'!E:E,Ativo!$Q$9,'Base de dados (Boxplot)'!H:H,Ativo!A64)</f>
        <v>30355440</v>
      </c>
      <c r="R64" s="122">
        <f>SUMIFS('Base de dados (Boxplot)'!M:M,'Base de dados (Boxplot)'!E:E,Ativo!$R$9,'Base de dados (Boxplot)'!H:H,Ativo!A64)</f>
        <v>33706614</v>
      </c>
      <c r="S64" s="122">
        <f>SUMIFS('Base de dados (Boxplot)'!M:M,'Base de dados (Boxplot)'!E:E,Ativo!$S$9,'Base de dados (Boxplot)'!H:H,Ativo!A64)</f>
        <v>36945034</v>
      </c>
      <c r="T64" s="122">
        <f>SUMIFS('Base de dados (Boxplot)'!M:M,'Base de dados (Boxplot)'!E:E,Ativo!$T$9,'Base de dados (Boxplot)'!H:H,Ativo!A64)</f>
        <v>39546444</v>
      </c>
      <c r="U64" s="122">
        <f>SUMIFS('Base de dados (Boxplot)'!M:M,'Base de dados (Boxplot)'!E:E,Ativo!$U$9,'Base de dados (Boxplot)'!H:H,Ativo!A64)</f>
        <v>43565118</v>
      </c>
      <c r="V64" s="122">
        <f>SUMIFS('Base de dados (Boxplot)'!M:M,'Base de dados (Boxplot)'!E:E,Ativo!$V$9,'Base de dados (Boxplot)'!H:H,Ativo!A64)</f>
        <v>46457800</v>
      </c>
    </row>
    <row r="65" spans="1:22" x14ac:dyDescent="0.25">
      <c r="A65" s="105" t="s">
        <v>51</v>
      </c>
      <c r="B65" s="122">
        <f>SUMIFS('Base de dados (Boxplot)'!M:M,'Base de dados (Boxplot)'!E:E,Ativo!$B$9,'Base de dados (Boxplot)'!H:H,Ativo!A65)</f>
        <v>1954158</v>
      </c>
      <c r="C65" s="122">
        <f>SUMIFS('Base de dados (Boxplot)'!M:M,'Base de dados (Boxplot)'!E:E,Ativo!$C$9,'Base de dados (Boxplot)'!H:H,Ativo!A65)</f>
        <v>2017774</v>
      </c>
      <c r="D65" s="122">
        <f>SUMIFS('Base de dados (Boxplot)'!M:M,'Base de dados (Boxplot)'!E:E,Ativo!$D$9,'Base de dados (Boxplot)'!H:H,Ativo!A65)</f>
        <v>2048010</v>
      </c>
      <c r="E65" s="122">
        <f>SUMIFS('Base de dados (Boxplot)'!M:M,'Base de dados (Boxplot)'!E:E,Ativo!$E$9,'Base de dados (Boxplot)'!H:H,Ativo!A65)</f>
        <v>2135056</v>
      </c>
      <c r="F65" s="122">
        <f>SUMIFS('Base de dados (Boxplot)'!M:M,'Base de dados (Boxplot)'!E:E,Ativo!$F$9,'Base de dados (Boxplot)'!H:H,Ativo!A65)</f>
        <v>2231568</v>
      </c>
      <c r="G65" s="122">
        <f>SUMIFS('Base de dados (Boxplot)'!M:M,'Base de dados (Boxplot)'!E:E,Ativo!$G$9,'Base de dados (Boxplot)'!H:H,Ativo!A65)</f>
        <v>2331446</v>
      </c>
      <c r="H65" s="122">
        <f>SUMIFS('Base de dados (Boxplot)'!M:M,'Base de dados (Boxplot)'!E:E,Ativo!$H$9,'Base de dados (Boxplot)'!H:H,Ativo!A65)</f>
        <v>2499673</v>
      </c>
      <c r="I65" s="122">
        <f>SUMIFS('Base de dados (Boxplot)'!M:M,'Base de dados (Boxplot)'!E:E,Ativo!$I$9,'Base de dados (Boxplot)'!H:H,Ativo!A65)</f>
        <v>2590685</v>
      </c>
      <c r="J65" s="122">
        <f>SUMIFS('Base de dados (Boxplot)'!M:M,'Base de dados (Boxplot)'!E:E,Ativo!$J$9,'Base de dados (Boxplot)'!H:H,Ativo!A65)</f>
        <v>2663079</v>
      </c>
      <c r="K65" s="122">
        <f>SUMIFS('Base de dados (Boxplot)'!M:M,'Base de dados (Boxplot)'!E:E,Ativo!$K$9,'Base de dados (Boxplot)'!H:H,Ativo!A65)</f>
        <v>2733707</v>
      </c>
      <c r="L65" s="122">
        <f>SUMIFS('Base de dados (Boxplot)'!M:M,'Base de dados (Boxplot)'!E:E,Ativo!$L$9,'Base de dados (Boxplot)'!H:H,Ativo!A65)</f>
        <v>2884444</v>
      </c>
      <c r="M65" s="122">
        <f>SUMIFS('Base de dados (Boxplot)'!M:M,'Base de dados (Boxplot)'!E:E,Ativo!$M$9,'Base de dados (Boxplot)'!H:H,Ativo!A65)</f>
        <v>3175800</v>
      </c>
      <c r="N65" s="122">
        <f>SUMIFS('Base de dados (Boxplot)'!M:M,'Base de dados (Boxplot)'!E:E,Ativo!$N$9,'Base de dados (Boxplot)'!H:H,Ativo!A65)</f>
        <v>3424689</v>
      </c>
      <c r="O65" s="122">
        <f>SUMIFS('Base de dados (Boxplot)'!M:M,'Base de dados (Boxplot)'!E:E,Ativo!$O$9,'Base de dados (Boxplot)'!H:H,Ativo!A65)</f>
        <v>3690628</v>
      </c>
      <c r="P65" s="122">
        <f>SUMIFS('Base de dados (Boxplot)'!M:M,'Base de dados (Boxplot)'!E:E,Ativo!$P$9,'Base de dados (Boxplot)'!H:H,Ativo!A65)</f>
        <v>3945253</v>
      </c>
      <c r="Q65" s="122">
        <f>SUMIFS('Base de dados (Boxplot)'!M:M,'Base de dados (Boxplot)'!E:E,Ativo!$Q$9,'Base de dados (Boxplot)'!H:H,Ativo!A65)</f>
        <v>4280806</v>
      </c>
      <c r="R65" s="122">
        <f>SUMIFS('Base de dados (Boxplot)'!M:M,'Base de dados (Boxplot)'!E:E,Ativo!$R$9,'Base de dados (Boxplot)'!H:H,Ativo!A65)</f>
        <v>4473645</v>
      </c>
      <c r="S65" s="122">
        <f>SUMIFS('Base de dados (Boxplot)'!M:M,'Base de dados (Boxplot)'!E:E,Ativo!$S$9,'Base de dados (Boxplot)'!H:H,Ativo!A65)</f>
        <v>4777633</v>
      </c>
      <c r="T65" s="122">
        <f>SUMIFS('Base de dados (Boxplot)'!M:M,'Base de dados (Boxplot)'!E:E,Ativo!$T$9,'Base de dados (Boxplot)'!H:H,Ativo!A65)</f>
        <v>4659640</v>
      </c>
      <c r="U65" s="122">
        <f>SUMIFS('Base de dados (Boxplot)'!M:M,'Base de dados (Boxplot)'!E:E,Ativo!$U$9,'Base de dados (Boxplot)'!H:H,Ativo!A65)</f>
        <v>4857360</v>
      </c>
      <c r="V65" s="122">
        <f>SUMIFS('Base de dados (Boxplot)'!M:M,'Base de dados (Boxplot)'!E:E,Ativo!$V$9,'Base de dados (Boxplot)'!H:H,Ativo!A65)</f>
        <v>5472333</v>
      </c>
    </row>
    <row r="66" spans="1:22" x14ac:dyDescent="0.25">
      <c r="A66" s="105" t="s">
        <v>49</v>
      </c>
      <c r="B66" s="122">
        <f>SUMIFS('Base de dados (Boxplot)'!M:M,'Base de dados (Boxplot)'!E:E,Ativo!$B$9,'Base de dados (Boxplot)'!H:H,Ativo!A66)</f>
        <v>151324</v>
      </c>
      <c r="C66" s="122">
        <f>SUMIFS('Base de dados (Boxplot)'!M:M,'Base de dados (Boxplot)'!E:E,Ativo!$C$9,'Base de dados (Boxplot)'!H:H,Ativo!A66)</f>
        <v>0</v>
      </c>
      <c r="D66" s="122">
        <f>SUMIFS('Base de dados (Boxplot)'!M:M,'Base de dados (Boxplot)'!E:E,Ativo!$D$9,'Base de dados (Boxplot)'!H:H,Ativo!A66)</f>
        <v>0</v>
      </c>
      <c r="E66" s="122">
        <f>SUMIFS('Base de dados (Boxplot)'!M:M,'Base de dados (Boxplot)'!E:E,Ativo!$E$9,'Base de dados (Boxplot)'!H:H,Ativo!A66)</f>
        <v>155092.1</v>
      </c>
      <c r="F66" s="122">
        <f>SUMIFS('Base de dados (Boxplot)'!M:M,'Base de dados (Boxplot)'!E:E,Ativo!$F$9,'Base de dados (Boxplot)'!H:H,Ativo!A66)</f>
        <v>155289</v>
      </c>
      <c r="G66" s="122">
        <f>SUMIFS('Base de dados (Boxplot)'!M:M,'Base de dados (Boxplot)'!E:E,Ativo!$G$9,'Base de dados (Boxplot)'!H:H,Ativo!A66)</f>
        <v>0</v>
      </c>
      <c r="H66" s="122">
        <f>SUMIFS('Base de dados (Boxplot)'!M:M,'Base de dados (Boxplot)'!E:E,Ativo!$H$9,'Base de dados (Boxplot)'!H:H,Ativo!A66)</f>
        <v>0</v>
      </c>
      <c r="I66" s="122">
        <f>SUMIFS('Base de dados (Boxplot)'!M:M,'Base de dados (Boxplot)'!E:E,Ativo!$I$9,'Base de dados (Boxplot)'!H:H,Ativo!A66)</f>
        <v>0</v>
      </c>
      <c r="J66" s="122">
        <f>SUMIFS('Base de dados (Boxplot)'!M:M,'Base de dados (Boxplot)'!E:E,Ativo!$J$9,'Base de dados (Boxplot)'!H:H,Ativo!A66)</f>
        <v>0</v>
      </c>
      <c r="K66" s="122">
        <f>SUMIFS('Base de dados (Boxplot)'!M:M,'Base de dados (Boxplot)'!E:E,Ativo!$K$9,'Base de dados (Boxplot)'!H:H,Ativo!A66)</f>
        <v>212751</v>
      </c>
      <c r="L66" s="122">
        <f>SUMIFS('Base de dados (Boxplot)'!M:M,'Base de dados (Boxplot)'!E:E,Ativo!$L$9,'Base de dados (Boxplot)'!H:H,Ativo!A66)</f>
        <v>239954.63</v>
      </c>
      <c r="M66" s="122">
        <f>SUMIFS('Base de dados (Boxplot)'!M:M,'Base de dados (Boxplot)'!E:E,Ativo!$M$9,'Base de dados (Boxplot)'!H:H,Ativo!A66)</f>
        <v>248548.07</v>
      </c>
      <c r="N66" s="122">
        <f>SUMIFS('Base de dados (Boxplot)'!M:M,'Base de dados (Boxplot)'!E:E,Ativo!$N$9,'Base de dados (Boxplot)'!H:H,Ativo!A66)</f>
        <v>277257</v>
      </c>
      <c r="O66" s="122">
        <f>SUMIFS('Base de dados (Boxplot)'!M:M,'Base de dados (Boxplot)'!E:E,Ativo!$O$9,'Base de dados (Boxplot)'!H:H,Ativo!A66)</f>
        <v>421508</v>
      </c>
      <c r="P66" s="122">
        <f>SUMIFS('Base de dados (Boxplot)'!M:M,'Base de dados (Boxplot)'!E:E,Ativo!$P$9,'Base de dados (Boxplot)'!H:H,Ativo!A66)</f>
        <v>651486</v>
      </c>
      <c r="Q66" s="122">
        <f>SUMIFS('Base de dados (Boxplot)'!M:M,'Base de dados (Boxplot)'!E:E,Ativo!$Q$9,'Base de dados (Boxplot)'!H:H,Ativo!A66)</f>
        <v>882186</v>
      </c>
      <c r="R66" s="122">
        <f>SUMIFS('Base de dados (Boxplot)'!M:M,'Base de dados (Boxplot)'!E:E,Ativo!$R$9,'Base de dados (Boxplot)'!H:H,Ativo!A66)</f>
        <v>1028869</v>
      </c>
      <c r="S66" s="122">
        <f>SUMIFS('Base de dados (Boxplot)'!M:M,'Base de dados (Boxplot)'!E:E,Ativo!$S$9,'Base de dados (Boxplot)'!H:H,Ativo!A66)</f>
        <v>1059342</v>
      </c>
      <c r="T66" s="122">
        <f>SUMIFS('Base de dados (Boxplot)'!M:M,'Base de dados (Boxplot)'!E:E,Ativo!$T$9,'Base de dados (Boxplot)'!H:H,Ativo!A66)</f>
        <v>1066211</v>
      </c>
      <c r="U66" s="122">
        <f>SUMIFS('Base de dados (Boxplot)'!M:M,'Base de dados (Boxplot)'!E:E,Ativo!$U$9,'Base de dados (Boxplot)'!H:H,Ativo!A66)</f>
        <v>1198297</v>
      </c>
      <c r="V66" s="122">
        <f>SUMIFS('Base de dados (Boxplot)'!M:M,'Base de dados (Boxplot)'!E:E,Ativo!$V$9,'Base de dados (Boxplot)'!H:H,Ativo!A66)</f>
        <v>1514793</v>
      </c>
    </row>
    <row r="67" spans="1:22" x14ac:dyDescent="0.25">
      <c r="A67" s="105" t="s">
        <v>39</v>
      </c>
      <c r="B67" s="122">
        <f>SUMIFS('Base de dados (Boxplot)'!M:M,'Base de dados (Boxplot)'!E:E,Ativo!$B$9,'Base de dados (Boxplot)'!H:H,Ativo!A67)</f>
        <v>2227305</v>
      </c>
      <c r="C67" s="122">
        <f>SUMIFS('Base de dados (Boxplot)'!M:M,'Base de dados (Boxplot)'!E:E,Ativo!$C$9,'Base de dados (Boxplot)'!H:H,Ativo!A67)</f>
        <v>2415348</v>
      </c>
      <c r="D67" s="122">
        <f>SUMIFS('Base de dados (Boxplot)'!M:M,'Base de dados (Boxplot)'!E:E,Ativo!$D$9,'Base de dados (Boxplot)'!H:H,Ativo!A67)</f>
        <v>2809857</v>
      </c>
      <c r="E67" s="122">
        <f>SUMIFS('Base de dados (Boxplot)'!M:M,'Base de dados (Boxplot)'!E:E,Ativo!$E$9,'Base de dados (Boxplot)'!H:H,Ativo!A67)</f>
        <v>3044138</v>
      </c>
      <c r="F67" s="122">
        <f>SUMIFS('Base de dados (Boxplot)'!M:M,'Base de dados (Boxplot)'!E:E,Ativo!$F$9,'Base de dados (Boxplot)'!H:H,Ativo!A67)</f>
        <v>3325080</v>
      </c>
      <c r="G67" s="122">
        <f>SUMIFS('Base de dados (Boxplot)'!M:M,'Base de dados (Boxplot)'!E:E,Ativo!$G$9,'Base de dados (Boxplot)'!H:H,Ativo!A67)</f>
        <v>3461678</v>
      </c>
      <c r="H67" s="122">
        <f>SUMIFS('Base de dados (Boxplot)'!M:M,'Base de dados (Boxplot)'!E:E,Ativo!$H$9,'Base de dados (Boxplot)'!H:H,Ativo!A67)</f>
        <v>3868651</v>
      </c>
      <c r="I67" s="122">
        <f>SUMIFS('Base de dados (Boxplot)'!M:M,'Base de dados (Boxplot)'!E:E,Ativo!$I$9,'Base de dados (Boxplot)'!H:H,Ativo!A67)</f>
        <v>4156882</v>
      </c>
      <c r="J67" s="122">
        <f>SUMIFS('Base de dados (Boxplot)'!M:M,'Base de dados (Boxplot)'!E:E,Ativo!$J$9,'Base de dados (Boxplot)'!H:H,Ativo!A67)</f>
        <v>4425931</v>
      </c>
      <c r="K67" s="122">
        <f>SUMIFS('Base de dados (Boxplot)'!M:M,'Base de dados (Boxplot)'!E:E,Ativo!$K$9,'Base de dados (Boxplot)'!H:H,Ativo!A67)</f>
        <v>4668298</v>
      </c>
      <c r="L67" s="122">
        <f>SUMIFS('Base de dados (Boxplot)'!M:M,'Base de dados (Boxplot)'!E:E,Ativo!$L$9,'Base de dados (Boxplot)'!H:H,Ativo!A67)</f>
        <v>4858229</v>
      </c>
      <c r="M67" s="122">
        <f>SUMIFS('Base de dados (Boxplot)'!M:M,'Base de dados (Boxplot)'!E:E,Ativo!$M$9,'Base de dados (Boxplot)'!H:H,Ativo!A67)</f>
        <v>5306878</v>
      </c>
      <c r="N67" s="122">
        <f>SUMIFS('Base de dados (Boxplot)'!M:M,'Base de dados (Boxplot)'!E:E,Ativo!$N$9,'Base de dados (Boxplot)'!H:H,Ativo!A67)</f>
        <v>5678744</v>
      </c>
      <c r="O67" s="122">
        <f>SUMIFS('Base de dados (Boxplot)'!M:M,'Base de dados (Boxplot)'!E:E,Ativo!$O$9,'Base de dados (Boxplot)'!H:H,Ativo!A67)</f>
        <v>6171769</v>
      </c>
      <c r="P67" s="122">
        <f>SUMIFS('Base de dados (Boxplot)'!M:M,'Base de dados (Boxplot)'!E:E,Ativo!$P$9,'Base de dados (Boxplot)'!H:H,Ativo!A67)</f>
        <v>6748027</v>
      </c>
      <c r="Q67" s="122">
        <f>SUMIFS('Base de dados (Boxplot)'!M:M,'Base de dados (Boxplot)'!E:E,Ativo!$Q$9,'Base de dados (Boxplot)'!H:H,Ativo!A67)</f>
        <v>7551738.8700000001</v>
      </c>
      <c r="R67" s="122">
        <f>SUMIFS('Base de dados (Boxplot)'!M:M,'Base de dados (Boxplot)'!E:E,Ativo!$R$9,'Base de dados (Boxplot)'!H:H,Ativo!A67)</f>
        <v>8244675</v>
      </c>
      <c r="S67" s="122">
        <f>SUMIFS('Base de dados (Boxplot)'!M:M,'Base de dados (Boxplot)'!E:E,Ativo!$S$9,'Base de dados (Boxplot)'!H:H,Ativo!A67)</f>
        <v>9454119</v>
      </c>
      <c r="T67" s="122">
        <f>SUMIFS('Base de dados (Boxplot)'!M:M,'Base de dados (Boxplot)'!E:E,Ativo!$T$9,'Base de dados (Boxplot)'!H:H,Ativo!A67)</f>
        <v>10122671</v>
      </c>
      <c r="U67" s="122">
        <f>SUMIFS('Base de dados (Boxplot)'!M:M,'Base de dados (Boxplot)'!E:E,Ativo!$U$9,'Base de dados (Boxplot)'!H:H,Ativo!A67)</f>
        <v>10781322</v>
      </c>
      <c r="V67" s="122">
        <f>SUMIFS('Base de dados (Boxplot)'!M:M,'Base de dados (Boxplot)'!E:E,Ativo!$V$9,'Base de dados (Boxplot)'!H:H,Ativo!A67)</f>
        <v>11939604</v>
      </c>
    </row>
    <row r="68" spans="1:22" x14ac:dyDescent="0.25">
      <c r="A68" s="105" t="s">
        <v>55</v>
      </c>
      <c r="B68" s="122">
        <f>SUMIFS('Base de dados (Boxplot)'!M:M,'Base de dados (Boxplot)'!E:E,Ativo!$B$9,'Base de dados (Boxplot)'!H:H,Ativo!A68)</f>
        <v>315037</v>
      </c>
      <c r="C68" s="122">
        <f>SUMIFS('Base de dados (Boxplot)'!M:M,'Base de dados (Boxplot)'!E:E,Ativo!$C$9,'Base de dados (Boxplot)'!H:H,Ativo!A68)</f>
        <v>209077</v>
      </c>
      <c r="D68" s="122">
        <f>SUMIFS('Base de dados (Boxplot)'!M:M,'Base de dados (Boxplot)'!E:E,Ativo!$D$9,'Base de dados (Boxplot)'!H:H,Ativo!A68)</f>
        <v>207561</v>
      </c>
      <c r="E68" s="122">
        <f>SUMIFS('Base de dados (Boxplot)'!M:M,'Base de dados (Boxplot)'!E:E,Ativo!$E$9,'Base de dados (Boxplot)'!H:H,Ativo!A68)</f>
        <v>218240</v>
      </c>
      <c r="F68" s="122">
        <f>SUMIFS('Base de dados (Boxplot)'!M:M,'Base de dados (Boxplot)'!E:E,Ativo!$F$9,'Base de dados (Boxplot)'!H:H,Ativo!A68)</f>
        <v>221807</v>
      </c>
      <c r="G68" s="122">
        <f>SUMIFS('Base de dados (Boxplot)'!M:M,'Base de dados (Boxplot)'!E:E,Ativo!$G$9,'Base de dados (Boxplot)'!H:H,Ativo!A68)</f>
        <v>216909</v>
      </c>
      <c r="H68" s="122">
        <f>SUMIFS('Base de dados (Boxplot)'!M:M,'Base de dados (Boxplot)'!E:E,Ativo!$H$9,'Base de dados (Boxplot)'!H:H,Ativo!A68)</f>
        <v>216394</v>
      </c>
      <c r="I68" s="122">
        <f>SUMIFS('Base de dados (Boxplot)'!M:M,'Base de dados (Boxplot)'!E:E,Ativo!$I$9,'Base de dados (Boxplot)'!H:H,Ativo!A68)</f>
        <v>224685</v>
      </c>
      <c r="J68" s="122">
        <f>SUMIFS('Base de dados (Boxplot)'!M:M,'Base de dados (Boxplot)'!E:E,Ativo!$J$9,'Base de dados (Boxplot)'!H:H,Ativo!A68)</f>
        <v>248459</v>
      </c>
      <c r="K68" s="122">
        <f>SUMIFS('Base de dados (Boxplot)'!M:M,'Base de dados (Boxplot)'!E:E,Ativo!$K$9,'Base de dados (Boxplot)'!H:H,Ativo!A68)</f>
        <v>279844</v>
      </c>
      <c r="L68" s="122">
        <f>SUMIFS('Base de dados (Boxplot)'!M:M,'Base de dados (Boxplot)'!E:E,Ativo!$L$9,'Base de dados (Boxplot)'!H:H,Ativo!A68)</f>
        <v>314540</v>
      </c>
      <c r="M68" s="122">
        <f>SUMIFS('Base de dados (Boxplot)'!M:M,'Base de dados (Boxplot)'!E:E,Ativo!$M$9,'Base de dados (Boxplot)'!H:H,Ativo!A68)</f>
        <v>406047</v>
      </c>
      <c r="N68" s="122">
        <f>SUMIFS('Base de dados (Boxplot)'!M:M,'Base de dados (Boxplot)'!E:E,Ativo!$N$9,'Base de dados (Boxplot)'!H:H,Ativo!A68)</f>
        <v>455565</v>
      </c>
      <c r="O68" s="122">
        <f>SUMIFS('Base de dados (Boxplot)'!M:M,'Base de dados (Boxplot)'!E:E,Ativo!$O$9,'Base de dados (Boxplot)'!H:H,Ativo!A68)</f>
        <v>574341</v>
      </c>
      <c r="P68" s="122">
        <f>SUMIFS('Base de dados (Boxplot)'!M:M,'Base de dados (Boxplot)'!E:E,Ativo!$P$9,'Base de dados (Boxplot)'!H:H,Ativo!A68)</f>
        <v>630052</v>
      </c>
      <c r="Q68" s="122">
        <f>SUMIFS('Base de dados (Boxplot)'!M:M,'Base de dados (Boxplot)'!E:E,Ativo!$Q$9,'Base de dados (Boxplot)'!H:H,Ativo!A68)</f>
        <v>681317</v>
      </c>
      <c r="R68" s="122">
        <f>SUMIFS('Base de dados (Boxplot)'!M:M,'Base de dados (Boxplot)'!E:E,Ativo!$R$9,'Base de dados (Boxplot)'!H:H,Ativo!A68)</f>
        <v>747906</v>
      </c>
      <c r="S68" s="122">
        <f>SUMIFS('Base de dados (Boxplot)'!M:M,'Base de dados (Boxplot)'!E:E,Ativo!$S$9,'Base de dados (Boxplot)'!H:H,Ativo!A68)</f>
        <v>865759</v>
      </c>
      <c r="T68" s="122">
        <f>SUMIFS('Base de dados (Boxplot)'!M:M,'Base de dados (Boxplot)'!E:E,Ativo!$T$9,'Base de dados (Boxplot)'!H:H,Ativo!A68)</f>
        <v>937913</v>
      </c>
      <c r="U68" s="122">
        <f>SUMIFS('Base de dados (Boxplot)'!M:M,'Base de dados (Boxplot)'!E:E,Ativo!$U$9,'Base de dados (Boxplot)'!H:H,Ativo!A68)</f>
        <v>995199</v>
      </c>
      <c r="V68" s="122">
        <f>SUMIFS('Base de dados (Boxplot)'!M:M,'Base de dados (Boxplot)'!E:E,Ativo!$V$9,'Base de dados (Boxplot)'!H:H,Ativo!A68)</f>
        <v>1086050</v>
      </c>
    </row>
  </sheetData>
  <customSheetViews>
    <customSheetView guid="{9658BFCB-F494-4EC4-95C2-C125FDE12354}" scale="70" showGridLines="0">
      <selection sqref="A1:AA7"/>
      <pageMargins left="0" right="0" top="0" bottom="0" header="0" footer="0"/>
    </customSheetView>
  </customSheetViews>
  <mergeCells count="4">
    <mergeCell ref="A2:V2"/>
    <mergeCell ref="A3:V3"/>
    <mergeCell ref="A4:V4"/>
    <mergeCell ref="A5:V5"/>
  </mergeCells>
  <pageMargins left="0" right="0" top="0" bottom="0" header="0" footer="0"/>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CD0C1-AACD-496C-8D81-6E636F512203}">
  <sheetPr>
    <tabColor theme="4" tint="0.59999389629810485"/>
  </sheetPr>
  <dimension ref="A1:W71"/>
  <sheetViews>
    <sheetView showGridLines="0" zoomScale="80" zoomScaleNormal="80" workbookViewId="0">
      <pane ySplit="9" topLeftCell="A10" activePane="bottomLeft" state="frozen"/>
      <selection pane="bottomLeft" activeCell="D17" sqref="D17"/>
    </sheetView>
  </sheetViews>
  <sheetFormatPr defaultColWidth="9.140625" defaultRowHeight="15" zeroHeight="1" x14ac:dyDescent="0.25"/>
  <cols>
    <col min="1" max="1" width="16.7109375" style="97" customWidth="1"/>
    <col min="2" max="22" width="16.5703125" style="97" bestFit="1" customWidth="1"/>
    <col min="23" max="16384" width="9.140625" style="97"/>
  </cols>
  <sheetData>
    <row r="1" spans="1:23" x14ac:dyDescent="0.25">
      <c r="A1" s="37"/>
      <c r="B1" s="37"/>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147</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37"/>
      <c r="C6" s="51"/>
      <c r="D6" s="51"/>
      <c r="E6" s="51"/>
      <c r="F6" s="51"/>
      <c r="G6" s="51"/>
      <c r="H6" s="51"/>
      <c r="I6" s="51"/>
      <c r="J6" s="51"/>
      <c r="K6" s="51"/>
      <c r="L6" s="51"/>
      <c r="M6" s="51"/>
      <c r="N6" s="51"/>
      <c r="O6" s="51"/>
      <c r="P6" s="51"/>
      <c r="Q6" s="51"/>
      <c r="R6" s="51"/>
      <c r="S6" s="51"/>
      <c r="T6" s="51"/>
      <c r="U6" s="51"/>
      <c r="V6" s="51"/>
      <c r="W6" s="51"/>
    </row>
    <row r="7" spans="1:23" x14ac:dyDescent="0.25">
      <c r="A7" s="37"/>
      <c r="B7" s="37"/>
      <c r="C7" s="51"/>
      <c r="D7" s="51"/>
      <c r="E7" s="51"/>
      <c r="F7" s="51"/>
      <c r="G7" s="51"/>
      <c r="H7" s="51"/>
      <c r="I7" s="51"/>
      <c r="J7" s="51"/>
      <c r="K7" s="51"/>
      <c r="L7" s="51"/>
      <c r="M7" s="51"/>
      <c r="N7" s="51"/>
      <c r="O7" s="51"/>
      <c r="P7" s="51"/>
      <c r="Q7" s="51"/>
      <c r="R7" s="51"/>
      <c r="S7" s="51"/>
      <c r="T7" s="51"/>
      <c r="U7" s="51"/>
      <c r="V7" s="51"/>
      <c r="W7" s="51"/>
    </row>
    <row r="8" spans="1:23" x14ac:dyDescent="0.25">
      <c r="A8" s="104" t="s">
        <v>148</v>
      </c>
      <c r="B8" s="104"/>
    </row>
    <row r="9" spans="1:23"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3" x14ac:dyDescent="0.25">
      <c r="A10" s="97" t="s">
        <v>33</v>
      </c>
    </row>
    <row r="11" spans="1:23" x14ac:dyDescent="0.25">
      <c r="A11" s="97" t="str">
        <f t="shared" ref="A11:A35" si="0">A42</f>
        <v>AGESPISA</v>
      </c>
      <c r="B11" s="122">
        <f>+B42/B$37</f>
        <v>53055044.560386494</v>
      </c>
      <c r="C11" s="122">
        <f>+C42/C$37</f>
        <v>50066098.481066808</v>
      </c>
      <c r="D11" s="122">
        <f t="shared" ref="D11:V11" si="1">+D42/D$37</f>
        <v>39775032.417888522</v>
      </c>
      <c r="E11" s="122">
        <f t="shared" si="1"/>
        <v>0</v>
      </c>
      <c r="F11" s="122">
        <f t="shared" si="1"/>
        <v>48656582.460284263</v>
      </c>
      <c r="G11" s="122">
        <f t="shared" si="1"/>
        <v>54133033.772418953</v>
      </c>
      <c r="H11" s="122">
        <f t="shared" si="1"/>
        <v>30497927.948671877</v>
      </c>
      <c r="I11" s="122">
        <f t="shared" si="1"/>
        <v>32582147.477232683</v>
      </c>
      <c r="J11" s="122">
        <f t="shared" si="1"/>
        <v>38099365.175999701</v>
      </c>
      <c r="K11" s="122">
        <f t="shared" si="1"/>
        <v>0</v>
      </c>
      <c r="L11" s="122">
        <f t="shared" si="1"/>
        <v>39963204.924465559</v>
      </c>
      <c r="M11" s="122">
        <f t="shared" si="1"/>
        <v>32456256.013605546</v>
      </c>
      <c r="N11" s="122">
        <f t="shared" si="1"/>
        <v>30878013.409867045</v>
      </c>
      <c r="O11" s="122">
        <f t="shared" si="1"/>
        <v>30135016.812751625</v>
      </c>
      <c r="P11" s="122">
        <f t="shared" si="1"/>
        <v>30485337.204320036</v>
      </c>
      <c r="Q11" s="122">
        <f t="shared" si="1"/>
        <v>29524270.891582046</v>
      </c>
      <c r="R11" s="122">
        <f t="shared" si="1"/>
        <v>27469621.195326839</v>
      </c>
      <c r="S11" s="122">
        <f t="shared" si="1"/>
        <v>25478928.776821386</v>
      </c>
      <c r="T11" s="122">
        <f t="shared" si="1"/>
        <v>25919350.109516025</v>
      </c>
      <c r="U11" s="122">
        <f t="shared" si="1"/>
        <v>26926685.738540996</v>
      </c>
      <c r="V11" s="122">
        <f t="shared" si="1"/>
        <v>26157298.300000001</v>
      </c>
    </row>
    <row r="12" spans="1:23" x14ac:dyDescent="0.25">
      <c r="A12" s="97" t="str">
        <f t="shared" si="0"/>
        <v>CAEMA</v>
      </c>
      <c r="B12" s="122">
        <f t="shared" ref="B12:B35" si="2">+B43/B$37</f>
        <v>38994798.880750872</v>
      </c>
      <c r="C12" s="122">
        <f t="shared" ref="C12:U12" si="3">+C43/C$37</f>
        <v>60494499.553944968</v>
      </c>
      <c r="D12" s="122">
        <f t="shared" si="3"/>
        <v>142810774.01736504</v>
      </c>
      <c r="E12" s="122">
        <f t="shared" si="3"/>
        <v>0</v>
      </c>
      <c r="F12" s="122">
        <f t="shared" si="3"/>
        <v>122357146.26825607</v>
      </c>
      <c r="G12" s="122">
        <f t="shared" si="3"/>
        <v>73133550.077235043</v>
      </c>
      <c r="H12" s="122">
        <f t="shared" si="3"/>
        <v>0</v>
      </c>
      <c r="I12" s="122">
        <f t="shared" si="3"/>
        <v>73818491.169929251</v>
      </c>
      <c r="J12" s="122">
        <f t="shared" si="3"/>
        <v>66996448.18681486</v>
      </c>
      <c r="K12" s="122">
        <f t="shared" si="3"/>
        <v>63545844.834252447</v>
      </c>
      <c r="L12" s="122">
        <f t="shared" si="3"/>
        <v>62938881.51982905</v>
      </c>
      <c r="M12" s="122">
        <f t="shared" si="3"/>
        <v>48871468.186328307</v>
      </c>
      <c r="N12" s="122">
        <f t="shared" si="3"/>
        <v>22735125.379454684</v>
      </c>
      <c r="O12" s="122">
        <f t="shared" si="3"/>
        <v>0</v>
      </c>
      <c r="P12" s="122">
        <f t="shared" si="3"/>
        <v>34295857.208651863</v>
      </c>
      <c r="Q12" s="122">
        <f t="shared" si="3"/>
        <v>0</v>
      </c>
      <c r="R12" s="122">
        <f t="shared" si="3"/>
        <v>29511138.490233097</v>
      </c>
      <c r="S12" s="122">
        <f t="shared" si="3"/>
        <v>28667443.243496284</v>
      </c>
      <c r="T12" s="122">
        <f t="shared" si="3"/>
        <v>29142690.54045435</v>
      </c>
      <c r="U12" s="122">
        <f t="shared" si="3"/>
        <v>26144796.076325998</v>
      </c>
      <c r="V12" s="122">
        <f t="shared" ref="V12" si="4">+V43/V$37</f>
        <v>23309460.25</v>
      </c>
    </row>
    <row r="13" spans="1:23" x14ac:dyDescent="0.25">
      <c r="A13" s="97" t="str">
        <f t="shared" si="0"/>
        <v>CAER</v>
      </c>
      <c r="B13" s="122">
        <f t="shared" si="2"/>
        <v>29884519.734902527</v>
      </c>
      <c r="C13" s="122">
        <f t="shared" ref="C13:U13" si="5">+C44/C$37</f>
        <v>27790780.897657983</v>
      </c>
      <c r="D13" s="122">
        <f t="shared" si="5"/>
        <v>25533802.512278713</v>
      </c>
      <c r="E13" s="122">
        <f t="shared" si="5"/>
        <v>22550475.675331954</v>
      </c>
      <c r="F13" s="122">
        <f t="shared" si="5"/>
        <v>19298974.053357996</v>
      </c>
      <c r="G13" s="122">
        <f t="shared" si="5"/>
        <v>24160917.154648848</v>
      </c>
      <c r="H13" s="122">
        <f t="shared" si="5"/>
        <v>16833280.397829715</v>
      </c>
      <c r="I13" s="122">
        <f t="shared" si="5"/>
        <v>17769565.227492113</v>
      </c>
      <c r="J13" s="122">
        <f t="shared" si="5"/>
        <v>24562229.963689804</v>
      </c>
      <c r="K13" s="122">
        <f t="shared" si="5"/>
        <v>32077059.437006347</v>
      </c>
      <c r="L13" s="122">
        <f t="shared" si="5"/>
        <v>22878419.51658462</v>
      </c>
      <c r="M13" s="122">
        <f t="shared" si="5"/>
        <v>23285153.140855402</v>
      </c>
      <c r="N13" s="122">
        <f t="shared" si="5"/>
        <v>15988686.71073387</v>
      </c>
      <c r="O13" s="122">
        <f t="shared" si="5"/>
        <v>19187325.500137765</v>
      </c>
      <c r="P13" s="122">
        <f t="shared" si="5"/>
        <v>9603781.8802253902</v>
      </c>
      <c r="Q13" s="122">
        <f t="shared" si="5"/>
        <v>0</v>
      </c>
      <c r="R13" s="122">
        <f t="shared" si="5"/>
        <v>13585551.264788412</v>
      </c>
      <c r="S13" s="122">
        <f t="shared" si="5"/>
        <v>0</v>
      </c>
      <c r="T13" s="122">
        <f t="shared" si="5"/>
        <v>4101144.2883014623</v>
      </c>
      <c r="U13" s="122">
        <f t="shared" si="5"/>
        <v>4125304.9842209998</v>
      </c>
      <c r="V13" s="122">
        <f t="shared" ref="V13" si="6">+V44/V$37</f>
        <v>0</v>
      </c>
    </row>
    <row r="14" spans="1:23" x14ac:dyDescent="0.25">
      <c r="A14" s="97" t="str">
        <f t="shared" si="0"/>
        <v>CAERD</v>
      </c>
      <c r="B14" s="122">
        <f t="shared" si="2"/>
        <v>0</v>
      </c>
      <c r="C14" s="122">
        <f t="shared" ref="C14:U14" si="7">+C45/C$37</f>
        <v>0</v>
      </c>
      <c r="D14" s="122">
        <f t="shared" si="7"/>
        <v>0</v>
      </c>
      <c r="E14" s="122">
        <f t="shared" si="7"/>
        <v>0</v>
      </c>
      <c r="F14" s="122">
        <f t="shared" si="7"/>
        <v>0</v>
      </c>
      <c r="G14" s="122">
        <f t="shared" si="7"/>
        <v>0</v>
      </c>
      <c r="H14" s="122">
        <f t="shared" si="7"/>
        <v>0</v>
      </c>
      <c r="I14" s="122">
        <f t="shared" si="7"/>
        <v>14191473.193776783</v>
      </c>
      <c r="J14" s="122">
        <f t="shared" si="7"/>
        <v>12330472.158531101</v>
      </c>
      <c r="K14" s="122">
        <f t="shared" si="7"/>
        <v>0</v>
      </c>
      <c r="L14" s="122">
        <f t="shared" si="7"/>
        <v>0</v>
      </c>
      <c r="M14" s="122">
        <f t="shared" si="7"/>
        <v>9803552.1496008262</v>
      </c>
      <c r="N14" s="122">
        <f t="shared" si="7"/>
        <v>9235472.0799091998</v>
      </c>
      <c r="O14" s="122">
        <f t="shared" si="7"/>
        <v>9049164.1558187865</v>
      </c>
      <c r="P14" s="122">
        <f t="shared" si="7"/>
        <v>8032117.0832261285</v>
      </c>
      <c r="Q14" s="122">
        <f t="shared" si="7"/>
        <v>0</v>
      </c>
      <c r="R14" s="122">
        <f t="shared" si="7"/>
        <v>0</v>
      </c>
      <c r="S14" s="122">
        <f t="shared" si="7"/>
        <v>0</v>
      </c>
      <c r="T14" s="122">
        <f t="shared" si="7"/>
        <v>0</v>
      </c>
      <c r="U14" s="122">
        <f t="shared" si="7"/>
        <v>5956618.1898419997</v>
      </c>
      <c r="V14" s="122">
        <f t="shared" ref="V14" si="8">+V45/V$37</f>
        <v>0</v>
      </c>
    </row>
    <row r="15" spans="1:23" x14ac:dyDescent="0.25">
      <c r="A15" s="97" t="str">
        <f t="shared" si="0"/>
        <v>CAERN</v>
      </c>
      <c r="B15" s="122">
        <f t="shared" si="2"/>
        <v>41969036.214421086</v>
      </c>
      <c r="C15" s="122">
        <f t="shared" ref="C15:U15" si="9">+C46/C$37</f>
        <v>41028165.843967885</v>
      </c>
      <c r="D15" s="122">
        <f t="shared" si="9"/>
        <v>38517174.913646981</v>
      </c>
      <c r="E15" s="122">
        <f t="shared" si="9"/>
        <v>32299348.42651359</v>
      </c>
      <c r="F15" s="122">
        <f t="shared" si="9"/>
        <v>32402811.787260287</v>
      </c>
      <c r="G15" s="122">
        <f t="shared" si="9"/>
        <v>20671782.02866054</v>
      </c>
      <c r="H15" s="122">
        <f t="shared" si="9"/>
        <v>65137349.879428461</v>
      </c>
      <c r="I15" s="122">
        <f t="shared" si="9"/>
        <v>68240058.481710583</v>
      </c>
      <c r="J15" s="122">
        <f t="shared" si="9"/>
        <v>55479298.465179488</v>
      </c>
      <c r="K15" s="122">
        <f t="shared" si="9"/>
        <v>41744065.790516362</v>
      </c>
      <c r="L15" s="122">
        <f t="shared" si="9"/>
        <v>106581527.21562487</v>
      </c>
      <c r="M15" s="122">
        <f t="shared" si="9"/>
        <v>0</v>
      </c>
      <c r="N15" s="122">
        <f t="shared" si="9"/>
        <v>71525666.212116629</v>
      </c>
      <c r="O15" s="122">
        <f t="shared" si="9"/>
        <v>40302317.157857791</v>
      </c>
      <c r="P15" s="122">
        <f t="shared" si="9"/>
        <v>43091740.574572787</v>
      </c>
      <c r="Q15" s="122">
        <f t="shared" si="9"/>
        <v>42052105.27980008</v>
      </c>
      <c r="R15" s="122">
        <f t="shared" si="9"/>
        <v>39150311.773969539</v>
      </c>
      <c r="S15" s="122">
        <f t="shared" si="9"/>
        <v>39632850.484244272</v>
      </c>
      <c r="T15" s="122">
        <f t="shared" si="9"/>
        <v>42971371.045285165</v>
      </c>
      <c r="U15" s="122">
        <f t="shared" si="9"/>
        <v>73420341.892065004</v>
      </c>
      <c r="V15" s="122">
        <f t="shared" ref="V15" si="10">+V46/V$37</f>
        <v>73341606.25</v>
      </c>
    </row>
    <row r="16" spans="1:23" x14ac:dyDescent="0.25">
      <c r="A16" s="97" t="str">
        <f t="shared" si="0"/>
        <v>CAESA</v>
      </c>
      <c r="B16" s="122">
        <f t="shared" si="2"/>
        <v>13230264.376839546</v>
      </c>
      <c r="C16" s="122">
        <f t="shared" ref="C16:U16" si="11">+C47/C$37</f>
        <v>12818271.197568443</v>
      </c>
      <c r="D16" s="122">
        <f t="shared" si="11"/>
        <v>5067870.688489289</v>
      </c>
      <c r="E16" s="122">
        <f t="shared" si="11"/>
        <v>11573948.156110378</v>
      </c>
      <c r="F16" s="122">
        <f t="shared" si="11"/>
        <v>19285299.693235293</v>
      </c>
      <c r="G16" s="122">
        <f t="shared" si="11"/>
        <v>29649480.431565549</v>
      </c>
      <c r="H16" s="122">
        <f t="shared" si="11"/>
        <v>25363954.824823242</v>
      </c>
      <c r="I16" s="122">
        <f t="shared" si="11"/>
        <v>27372183.257322337</v>
      </c>
      <c r="J16" s="122">
        <f t="shared" si="11"/>
        <v>10189146.659598552</v>
      </c>
      <c r="K16" s="122">
        <f t="shared" si="11"/>
        <v>11254038.17335345</v>
      </c>
      <c r="L16" s="122">
        <f t="shared" si="11"/>
        <v>6045338.4457479957</v>
      </c>
      <c r="M16" s="122">
        <f t="shared" si="11"/>
        <v>4489868.5117740929</v>
      </c>
      <c r="N16" s="122">
        <f t="shared" si="11"/>
        <v>3552859.148840813</v>
      </c>
      <c r="O16" s="122">
        <f t="shared" si="11"/>
        <v>0</v>
      </c>
      <c r="P16" s="122">
        <f t="shared" si="11"/>
        <v>4856386.2323739566</v>
      </c>
      <c r="Q16" s="122">
        <f t="shared" si="11"/>
        <v>0</v>
      </c>
      <c r="R16" s="122">
        <f t="shared" si="11"/>
        <v>26772329.762840126</v>
      </c>
      <c r="S16" s="122">
        <f t="shared" si="11"/>
        <v>26015667.843742743</v>
      </c>
      <c r="T16" s="122">
        <f t="shared" si="11"/>
        <v>5428369.719526724</v>
      </c>
      <c r="U16" s="122">
        <f t="shared" si="11"/>
        <v>5233690.8921059994</v>
      </c>
      <c r="V16" s="122">
        <f t="shared" ref="V16" si="12">+V47/V$37</f>
        <v>6445065.5099999998</v>
      </c>
    </row>
    <row r="17" spans="1:22" x14ac:dyDescent="0.25">
      <c r="A17" s="97" t="str">
        <f t="shared" si="0"/>
        <v>CAESB</v>
      </c>
      <c r="B17" s="122">
        <f t="shared" si="2"/>
        <v>153919936.04523683</v>
      </c>
      <c r="C17" s="122">
        <f t="shared" ref="C17:U17" si="13">+C48/C$37</f>
        <v>151147004.50254321</v>
      </c>
      <c r="D17" s="122">
        <f t="shared" si="13"/>
        <v>145576009.92731327</v>
      </c>
      <c r="E17" s="122">
        <f t="shared" si="13"/>
        <v>126238425.32830043</v>
      </c>
      <c r="F17" s="122">
        <f t="shared" si="13"/>
        <v>113228894.86774591</v>
      </c>
      <c r="G17" s="122">
        <f t="shared" si="13"/>
        <v>74287209.418496653</v>
      </c>
      <c r="H17" s="122">
        <f t="shared" si="13"/>
        <v>119069319.89307164</v>
      </c>
      <c r="I17" s="122">
        <f t="shared" si="13"/>
        <v>106433010.4526263</v>
      </c>
      <c r="J17" s="122">
        <f t="shared" si="13"/>
        <v>124892083.62214412</v>
      </c>
      <c r="K17" s="122">
        <f t="shared" si="13"/>
        <v>135993225.2545568</v>
      </c>
      <c r="L17" s="122">
        <f t="shared" si="13"/>
        <v>177032522.94389331</v>
      </c>
      <c r="M17" s="122">
        <f t="shared" si="13"/>
        <v>136630247.49483228</v>
      </c>
      <c r="N17" s="122">
        <f t="shared" si="13"/>
        <v>135285781.30130997</v>
      </c>
      <c r="O17" s="122">
        <f t="shared" si="13"/>
        <v>90185494.196970344</v>
      </c>
      <c r="P17" s="122">
        <f t="shared" si="13"/>
        <v>107936432.64333332</v>
      </c>
      <c r="Q17" s="122">
        <f t="shared" si="13"/>
        <v>145188610.79597262</v>
      </c>
      <c r="R17" s="122">
        <f t="shared" si="13"/>
        <v>122760477.13507913</v>
      </c>
      <c r="S17" s="122">
        <f t="shared" si="13"/>
        <v>138533302.67732421</v>
      </c>
      <c r="T17" s="122">
        <f t="shared" si="13"/>
        <v>107791742.0396916</v>
      </c>
      <c r="U17" s="122">
        <f t="shared" si="13"/>
        <v>113101677.47512798</v>
      </c>
      <c r="V17" s="122">
        <f t="shared" ref="V17" si="14">+V48/V$37</f>
        <v>0</v>
      </c>
    </row>
    <row r="18" spans="1:22" x14ac:dyDescent="0.25">
      <c r="A18" s="97" t="str">
        <f t="shared" si="0"/>
        <v>CAGECE</v>
      </c>
      <c r="B18" s="122">
        <f t="shared" si="2"/>
        <v>74639603.269994929</v>
      </c>
      <c r="C18" s="122">
        <f t="shared" ref="C18:U18" si="15">+C49/C$37</f>
        <v>74245570.936221212</v>
      </c>
      <c r="D18" s="122">
        <f t="shared" si="15"/>
        <v>137421915.66331473</v>
      </c>
      <c r="E18" s="122">
        <f t="shared" si="15"/>
        <v>146289974.051431</v>
      </c>
      <c r="F18" s="122">
        <f t="shared" si="15"/>
        <v>140978947.80401847</v>
      </c>
      <c r="G18" s="122">
        <f t="shared" si="15"/>
        <v>62434030.450156935</v>
      </c>
      <c r="H18" s="122">
        <f t="shared" si="15"/>
        <v>77552147.727547616</v>
      </c>
      <c r="I18" s="122">
        <f t="shared" si="15"/>
        <v>77281056.390673012</v>
      </c>
      <c r="J18" s="122">
        <f t="shared" si="15"/>
        <v>72958232.314880967</v>
      </c>
      <c r="K18" s="122">
        <f t="shared" si="15"/>
        <v>103194421.38604712</v>
      </c>
      <c r="L18" s="122">
        <f t="shared" si="15"/>
        <v>79796716.240510449</v>
      </c>
      <c r="M18" s="122">
        <f t="shared" si="15"/>
        <v>129547287.98233886</v>
      </c>
      <c r="N18" s="122">
        <f t="shared" si="15"/>
        <v>69954534.079385176</v>
      </c>
      <c r="O18" s="122">
        <f t="shared" si="15"/>
        <v>111686602.35865621</v>
      </c>
      <c r="P18" s="122">
        <f t="shared" si="15"/>
        <v>109636596.99372503</v>
      </c>
      <c r="Q18" s="122">
        <f t="shared" si="15"/>
        <v>0</v>
      </c>
      <c r="R18" s="122">
        <f t="shared" si="15"/>
        <v>96677622.791267082</v>
      </c>
      <c r="S18" s="122">
        <f t="shared" si="15"/>
        <v>184434907.68336514</v>
      </c>
      <c r="T18" s="122">
        <f t="shared" si="15"/>
        <v>195163999.35359985</v>
      </c>
      <c r="U18" s="122">
        <f t="shared" si="15"/>
        <v>197832061.05815697</v>
      </c>
      <c r="V18" s="122">
        <f t="shared" ref="V18" si="16">+V49/V$37</f>
        <v>0</v>
      </c>
    </row>
    <row r="19" spans="1:22" x14ac:dyDescent="0.25">
      <c r="A19" s="97" t="str">
        <f t="shared" si="0"/>
        <v>CAGEPA</v>
      </c>
      <c r="B19" s="122">
        <f t="shared" si="2"/>
        <v>41856586.373682365</v>
      </c>
      <c r="C19" s="122">
        <f t="shared" ref="C19:U19" si="17">+C50/C$37</f>
        <v>41597148.558114462</v>
      </c>
      <c r="D19" s="122">
        <f t="shared" si="17"/>
        <v>41586355.090595752</v>
      </c>
      <c r="E19" s="122">
        <f t="shared" si="17"/>
        <v>41186948.448071569</v>
      </c>
      <c r="F19" s="122">
        <f t="shared" si="17"/>
        <v>40344167.60541258</v>
      </c>
      <c r="G19" s="122">
        <f t="shared" si="17"/>
        <v>66135682.518854015</v>
      </c>
      <c r="H19" s="122">
        <f t="shared" si="17"/>
        <v>72310315.984943733</v>
      </c>
      <c r="I19" s="122">
        <f t="shared" si="17"/>
        <v>77419807.552776709</v>
      </c>
      <c r="J19" s="122">
        <f t="shared" si="17"/>
        <v>75245221.222550839</v>
      </c>
      <c r="K19" s="122">
        <f t="shared" si="17"/>
        <v>71934723.884160966</v>
      </c>
      <c r="L19" s="122">
        <f t="shared" si="17"/>
        <v>77824515.170771688</v>
      </c>
      <c r="M19" s="122">
        <f t="shared" si="17"/>
        <v>86084207.387107164</v>
      </c>
      <c r="N19" s="122">
        <f t="shared" si="17"/>
        <v>68032985.360540941</v>
      </c>
      <c r="O19" s="122">
        <f t="shared" si="17"/>
        <v>79975618.723514348</v>
      </c>
      <c r="P19" s="122">
        <f t="shared" si="17"/>
        <v>77380567.035941839</v>
      </c>
      <c r="Q19" s="122">
        <f t="shared" si="17"/>
        <v>88374672.132291377</v>
      </c>
      <c r="R19" s="122">
        <f t="shared" si="17"/>
        <v>87956595.801944271</v>
      </c>
      <c r="S19" s="122">
        <f t="shared" si="17"/>
        <v>98333921.313231587</v>
      </c>
      <c r="T19" s="122">
        <f t="shared" si="17"/>
        <v>54803059.01803001</v>
      </c>
      <c r="U19" s="122">
        <f t="shared" si="17"/>
        <v>61513058.671838991</v>
      </c>
      <c r="V19" s="122">
        <f t="shared" ref="V19" si="18">+V50/V$37</f>
        <v>20984961.399999999</v>
      </c>
    </row>
    <row r="20" spans="1:22" x14ac:dyDescent="0.25">
      <c r="A20" s="97" t="str">
        <f t="shared" si="0"/>
        <v>CASAL</v>
      </c>
      <c r="B20" s="122">
        <f t="shared" si="2"/>
        <v>40254825.871208511</v>
      </c>
      <c r="C20" s="122">
        <f t="shared" ref="C20:U20" si="19">+C51/C$37</f>
        <v>46709454.499605224</v>
      </c>
      <c r="D20" s="122">
        <f t="shared" si="19"/>
        <v>39316973.190932408</v>
      </c>
      <c r="E20" s="122">
        <f t="shared" si="19"/>
        <v>39871079.241220094</v>
      </c>
      <c r="F20" s="122">
        <f t="shared" si="19"/>
        <v>30040379.874371625</v>
      </c>
      <c r="G20" s="122">
        <f t="shared" si="19"/>
        <v>27424274.222894758</v>
      </c>
      <c r="H20" s="122">
        <f t="shared" si="19"/>
        <v>22393382.673579432</v>
      </c>
      <c r="I20" s="122">
        <f t="shared" si="19"/>
        <v>36812864.047749452</v>
      </c>
      <c r="J20" s="122">
        <f t="shared" si="19"/>
        <v>21942243.654069807</v>
      </c>
      <c r="K20" s="122">
        <f t="shared" si="19"/>
        <v>20753066.814256083</v>
      </c>
      <c r="L20" s="122">
        <f t="shared" si="19"/>
        <v>9633852.0090046041</v>
      </c>
      <c r="M20" s="122">
        <f t="shared" si="19"/>
        <v>7949367.8786857165</v>
      </c>
      <c r="N20" s="122">
        <f t="shared" si="19"/>
        <v>8319969.5967756305</v>
      </c>
      <c r="O20" s="122">
        <f t="shared" si="19"/>
        <v>38173821.343226574</v>
      </c>
      <c r="P20" s="122">
        <f t="shared" si="19"/>
        <v>0</v>
      </c>
      <c r="Q20" s="122">
        <f t="shared" si="19"/>
        <v>0</v>
      </c>
      <c r="R20" s="122">
        <f t="shared" si="19"/>
        <v>8913650.3509049974</v>
      </c>
      <c r="S20" s="122">
        <f t="shared" si="19"/>
        <v>8512160.4371145386</v>
      </c>
      <c r="T20" s="122">
        <f t="shared" si="19"/>
        <v>8436526.3512703124</v>
      </c>
      <c r="U20" s="122">
        <f t="shared" si="19"/>
        <v>4621088.3280209992</v>
      </c>
      <c r="V20" s="122">
        <f t="shared" ref="V20" si="20">+V51/V$37</f>
        <v>0</v>
      </c>
    </row>
    <row r="21" spans="1:22" x14ac:dyDescent="0.25">
      <c r="A21" s="97" t="str">
        <f t="shared" si="0"/>
        <v>CASAN</v>
      </c>
      <c r="B21" s="122">
        <f t="shared" si="2"/>
        <v>120930995.54552716</v>
      </c>
      <c r="C21" s="122">
        <f t="shared" ref="C21:U21" si="21">+C52/C$37</f>
        <v>110150509.38437818</v>
      </c>
      <c r="D21" s="122">
        <f t="shared" si="21"/>
        <v>86553111.229593769</v>
      </c>
      <c r="E21" s="122">
        <f t="shared" si="21"/>
        <v>86383606.173635498</v>
      </c>
      <c r="F21" s="122">
        <f t="shared" si="21"/>
        <v>101710815.8436655</v>
      </c>
      <c r="G21" s="122">
        <f t="shared" si="21"/>
        <v>104366394.80189456</v>
      </c>
      <c r="H21" s="122">
        <f t="shared" si="21"/>
        <v>84583007.203612641</v>
      </c>
      <c r="I21" s="122">
        <f t="shared" si="21"/>
        <v>74998590.211195871</v>
      </c>
      <c r="J21" s="122">
        <f t="shared" si="21"/>
        <v>73778061.727996185</v>
      </c>
      <c r="K21" s="122">
        <f t="shared" si="21"/>
        <v>83317518.789178625</v>
      </c>
      <c r="L21" s="122">
        <f t="shared" si="21"/>
        <v>106441054.03937565</v>
      </c>
      <c r="M21" s="122">
        <f t="shared" si="21"/>
        <v>81173061.130786106</v>
      </c>
      <c r="N21" s="122">
        <f t="shared" si="21"/>
        <v>74091303.481141478</v>
      </c>
      <c r="O21" s="122">
        <f t="shared" si="21"/>
        <v>107922569.17772533</v>
      </c>
      <c r="P21" s="122">
        <f t="shared" si="21"/>
        <v>108005005.64221725</v>
      </c>
      <c r="Q21" s="122">
        <f t="shared" si="21"/>
        <v>105781027.26273176</v>
      </c>
      <c r="R21" s="122">
        <f t="shared" si="21"/>
        <v>98910452.1004785</v>
      </c>
      <c r="S21" s="122">
        <f t="shared" si="21"/>
        <v>98700791.395094663</v>
      </c>
      <c r="T21" s="122">
        <f t="shared" si="21"/>
        <v>108686215.25230916</v>
      </c>
      <c r="U21" s="122">
        <f t="shared" si="21"/>
        <v>114364097.501049</v>
      </c>
      <c r="V21" s="122">
        <f t="shared" ref="V21" si="22">+V52/V$37</f>
        <v>112041704.88</v>
      </c>
    </row>
    <row r="22" spans="1:22" x14ac:dyDescent="0.25">
      <c r="A22" s="97" t="str">
        <f t="shared" si="0"/>
        <v>CEDAE</v>
      </c>
      <c r="B22" s="122">
        <f t="shared" si="2"/>
        <v>1300115262.9298329</v>
      </c>
      <c r="C22" s="122">
        <f t="shared" ref="C22:U22" si="23">+C53/C$37</f>
        <v>1365840155.9864867</v>
      </c>
      <c r="D22" s="122">
        <f t="shared" si="23"/>
        <v>1228307856.359076</v>
      </c>
      <c r="E22" s="122">
        <f t="shared" si="23"/>
        <v>1358391224.325624</v>
      </c>
      <c r="F22" s="122">
        <f t="shared" si="23"/>
        <v>1255501676.4748147</v>
      </c>
      <c r="G22" s="122">
        <f t="shared" si="23"/>
        <v>721216405.00170541</v>
      </c>
      <c r="H22" s="122">
        <f t="shared" si="23"/>
        <v>1609724142.8588808</v>
      </c>
      <c r="I22" s="122">
        <f t="shared" si="23"/>
        <v>1224436652.2173498</v>
      </c>
      <c r="J22" s="122">
        <f t="shared" si="23"/>
        <v>1258041154.8257492</v>
      </c>
      <c r="K22" s="122">
        <f t="shared" si="23"/>
        <v>1718798436.3277633</v>
      </c>
      <c r="L22" s="122">
        <f t="shared" si="23"/>
        <v>1498343126.8782189</v>
      </c>
      <c r="M22" s="122">
        <f t="shared" si="23"/>
        <v>1225249566.8224001</v>
      </c>
      <c r="N22" s="122">
        <f t="shared" si="23"/>
        <v>471107591.99865597</v>
      </c>
      <c r="O22" s="122">
        <f t="shared" si="23"/>
        <v>1466516921.9233904</v>
      </c>
      <c r="P22" s="122">
        <f t="shared" si="23"/>
        <v>1285621870.5368569</v>
      </c>
      <c r="Q22" s="122">
        <f t="shared" si="23"/>
        <v>1524802148.5566254</v>
      </c>
      <c r="R22" s="122">
        <f t="shared" si="23"/>
        <v>1231739682.7370393</v>
      </c>
      <c r="S22" s="122">
        <f t="shared" si="23"/>
        <v>1135470964.7157145</v>
      </c>
      <c r="T22" s="122">
        <f t="shared" si="23"/>
        <v>1332099974.5494862</v>
      </c>
      <c r="U22" s="122">
        <f t="shared" si="23"/>
        <v>1172535645.4437058</v>
      </c>
      <c r="V22" s="122">
        <f t="shared" ref="V22" si="24">+V53/V$37</f>
        <v>1567696978.51</v>
      </c>
    </row>
    <row r="23" spans="1:22" x14ac:dyDescent="0.25">
      <c r="A23" s="97" t="str">
        <f t="shared" si="0"/>
        <v>CESAN</v>
      </c>
      <c r="B23" s="122">
        <f t="shared" si="2"/>
        <v>111689210.1356227</v>
      </c>
      <c r="C23" s="122">
        <f t="shared" ref="C23:U23" si="25">+C54/C$37</f>
        <v>103466832.68096085</v>
      </c>
      <c r="D23" s="122">
        <f t="shared" si="25"/>
        <v>104690040.49033192</v>
      </c>
      <c r="E23" s="122">
        <f t="shared" si="25"/>
        <v>103214853.83194982</v>
      </c>
      <c r="F23" s="122">
        <f t="shared" si="25"/>
        <v>64760613.156367742</v>
      </c>
      <c r="G23" s="122">
        <f t="shared" si="25"/>
        <v>61859601.708949775</v>
      </c>
      <c r="H23" s="122">
        <f t="shared" si="25"/>
        <v>70727904.365725696</v>
      </c>
      <c r="I23" s="122">
        <f t="shared" si="25"/>
        <v>74574417.853387222</v>
      </c>
      <c r="J23" s="122">
        <f t="shared" si="25"/>
        <v>75427509.582785085</v>
      </c>
      <c r="K23" s="122">
        <f t="shared" si="25"/>
        <v>74346494.878847495</v>
      </c>
      <c r="L23" s="122">
        <f t="shared" si="25"/>
        <v>76164043.848089248</v>
      </c>
      <c r="M23" s="122">
        <f t="shared" si="25"/>
        <v>62775946.13422785</v>
      </c>
      <c r="N23" s="122">
        <f t="shared" si="25"/>
        <v>94129143.91022484</v>
      </c>
      <c r="O23" s="122">
        <f t="shared" si="25"/>
        <v>107481019.56213309</v>
      </c>
      <c r="P23" s="122">
        <f t="shared" si="25"/>
        <v>106341943.52922861</v>
      </c>
      <c r="Q23" s="122">
        <f t="shared" si="25"/>
        <v>71530278.769102201</v>
      </c>
      <c r="R23" s="122">
        <f t="shared" si="25"/>
        <v>70147300.187789708</v>
      </c>
      <c r="S23" s="122">
        <f t="shared" si="25"/>
        <v>75821268.737758443</v>
      </c>
      <c r="T23" s="122">
        <f t="shared" si="25"/>
        <v>83726271.720008552</v>
      </c>
      <c r="U23" s="122">
        <f t="shared" si="25"/>
        <v>87417313.426449001</v>
      </c>
      <c r="V23" s="122">
        <f t="shared" ref="V23" si="26">+V54/V$37</f>
        <v>86184802.390000001</v>
      </c>
    </row>
    <row r="24" spans="1:22" x14ac:dyDescent="0.25">
      <c r="A24" s="97" t="str">
        <f t="shared" si="0"/>
        <v>COMPESA</v>
      </c>
      <c r="B24" s="122">
        <f t="shared" si="2"/>
        <v>52819474.602741756</v>
      </c>
      <c r="C24" s="122">
        <f t="shared" ref="C24:U24" si="27">+C55/C$37</f>
        <v>68550434.389254987</v>
      </c>
      <c r="D24" s="122">
        <f t="shared" si="27"/>
        <v>53751225.728819035</v>
      </c>
      <c r="E24" s="122">
        <f t="shared" si="27"/>
        <v>104075045.43380228</v>
      </c>
      <c r="F24" s="122">
        <f t="shared" si="27"/>
        <v>150808107.47684115</v>
      </c>
      <c r="G24" s="122">
        <f t="shared" si="27"/>
        <v>244080814.05286777</v>
      </c>
      <c r="H24" s="122">
        <f t="shared" si="27"/>
        <v>122880209.31041972</v>
      </c>
      <c r="I24" s="122">
        <f t="shared" si="27"/>
        <v>156073229.58334142</v>
      </c>
      <c r="J24" s="122">
        <f t="shared" si="27"/>
        <v>183548523.9433119</v>
      </c>
      <c r="K24" s="122">
        <f t="shared" si="27"/>
        <v>191350226.96950683</v>
      </c>
      <c r="L24" s="122">
        <f t="shared" si="27"/>
        <v>203681674.62543151</v>
      </c>
      <c r="M24" s="122">
        <f t="shared" si="27"/>
        <v>168715283.3867664</v>
      </c>
      <c r="N24" s="122">
        <f t="shared" si="27"/>
        <v>111650030.7282982</v>
      </c>
      <c r="O24" s="122">
        <f t="shared" si="27"/>
        <v>125486087.60109544</v>
      </c>
      <c r="P24" s="122">
        <f t="shared" si="27"/>
        <v>62983734.137805887</v>
      </c>
      <c r="Q24" s="122">
        <f t="shared" si="27"/>
        <v>57796738.554112129</v>
      </c>
      <c r="R24" s="122">
        <f t="shared" si="27"/>
        <v>55666893.818873897</v>
      </c>
      <c r="S24" s="122">
        <f t="shared" si="27"/>
        <v>28907273.727160867</v>
      </c>
      <c r="T24" s="122">
        <f t="shared" si="27"/>
        <v>19467184.240197338</v>
      </c>
      <c r="U24" s="122">
        <f t="shared" si="27"/>
        <v>14452385.896376997</v>
      </c>
      <c r="V24" s="122">
        <f t="shared" ref="V24" si="28">+V55/V$37</f>
        <v>62075826.32</v>
      </c>
    </row>
    <row r="25" spans="1:22" x14ac:dyDescent="0.25">
      <c r="A25" s="97" t="str">
        <f t="shared" si="0"/>
        <v>COPANOR</v>
      </c>
      <c r="B25" s="122">
        <f t="shared" si="2"/>
        <v>0</v>
      </c>
      <c r="C25" s="122">
        <f t="shared" ref="C25:U25" si="29">+C56/C$37</f>
        <v>0</v>
      </c>
      <c r="D25" s="122">
        <f t="shared" si="29"/>
        <v>0</v>
      </c>
      <c r="E25" s="122">
        <f t="shared" si="29"/>
        <v>0</v>
      </c>
      <c r="F25" s="122">
        <f t="shared" si="29"/>
        <v>0</v>
      </c>
      <c r="G25" s="122">
        <f t="shared" si="29"/>
        <v>0</v>
      </c>
      <c r="H25" s="122">
        <f t="shared" si="29"/>
        <v>0</v>
      </c>
      <c r="I25" s="122">
        <f t="shared" si="29"/>
        <v>0</v>
      </c>
      <c r="J25" s="122">
        <f t="shared" si="29"/>
        <v>0</v>
      </c>
      <c r="K25" s="122">
        <f t="shared" si="29"/>
        <v>0</v>
      </c>
      <c r="L25" s="122">
        <f t="shared" si="29"/>
        <v>664985.67471078236</v>
      </c>
      <c r="M25" s="122">
        <f t="shared" si="29"/>
        <v>0</v>
      </c>
      <c r="N25" s="122">
        <f t="shared" si="29"/>
        <v>0</v>
      </c>
      <c r="O25" s="122">
        <f t="shared" si="29"/>
        <v>765360.73738494609</v>
      </c>
      <c r="P25" s="122">
        <f t="shared" si="29"/>
        <v>1823322.9200327031</v>
      </c>
      <c r="Q25" s="122">
        <f t="shared" si="29"/>
        <v>1813429.0952814145</v>
      </c>
      <c r="R25" s="122">
        <f t="shared" si="29"/>
        <v>0</v>
      </c>
      <c r="S25" s="122">
        <f t="shared" si="29"/>
        <v>0</v>
      </c>
      <c r="T25" s="122">
        <f t="shared" si="29"/>
        <v>0</v>
      </c>
      <c r="U25" s="122">
        <f t="shared" si="29"/>
        <v>3322479.9190589995</v>
      </c>
      <c r="V25" s="122">
        <f t="shared" ref="V25" si="30">+V56/V$37</f>
        <v>4309258.43</v>
      </c>
    </row>
    <row r="26" spans="1:22" x14ac:dyDescent="0.25">
      <c r="A26" s="97" t="str">
        <f t="shared" si="0"/>
        <v>COPASA</v>
      </c>
      <c r="B26" s="122">
        <f t="shared" si="2"/>
        <v>641773907.89721429</v>
      </c>
      <c r="C26" s="122">
        <f t="shared" ref="C26:U26" si="31">+C57/C$37</f>
        <v>672815667.49719751</v>
      </c>
      <c r="D26" s="122">
        <f t="shared" si="31"/>
        <v>499678762.65854794</v>
      </c>
      <c r="E26" s="122">
        <f t="shared" si="31"/>
        <v>488412955.06331313</v>
      </c>
      <c r="F26" s="122">
        <f t="shared" si="31"/>
        <v>462509098.23912853</v>
      </c>
      <c r="G26" s="122">
        <f t="shared" si="31"/>
        <v>526121570.99850649</v>
      </c>
      <c r="H26" s="122">
        <f t="shared" si="31"/>
        <v>538962609.14316797</v>
      </c>
      <c r="I26" s="122">
        <f t="shared" si="31"/>
        <v>507479211.50800103</v>
      </c>
      <c r="J26" s="122">
        <f t="shared" si="31"/>
        <v>413357671.47444344</v>
      </c>
      <c r="K26" s="122">
        <f t="shared" si="31"/>
        <v>469062944.65074492</v>
      </c>
      <c r="L26" s="122">
        <f t="shared" si="31"/>
        <v>474385558.35954714</v>
      </c>
      <c r="M26" s="122">
        <f t="shared" si="31"/>
        <v>462324840.68800163</v>
      </c>
      <c r="N26" s="122">
        <f t="shared" si="31"/>
        <v>468035798.4425413</v>
      </c>
      <c r="O26" s="122">
        <f t="shared" si="31"/>
        <v>595199950.64636922</v>
      </c>
      <c r="P26" s="122">
        <f t="shared" si="31"/>
        <v>583612195.12212133</v>
      </c>
      <c r="Q26" s="122">
        <f t="shared" si="31"/>
        <v>623854316.36912966</v>
      </c>
      <c r="R26" s="122">
        <f t="shared" si="31"/>
        <v>636668396.12929881</v>
      </c>
      <c r="S26" s="122">
        <f t="shared" si="31"/>
        <v>807703485.43735099</v>
      </c>
      <c r="T26" s="122">
        <f t="shared" si="31"/>
        <v>614343071.95909905</v>
      </c>
      <c r="U26" s="122">
        <f t="shared" si="31"/>
        <v>0</v>
      </c>
      <c r="V26" s="122">
        <f t="shared" ref="V26" si="32">+V57/V$37</f>
        <v>742242955.19000006</v>
      </c>
    </row>
    <row r="27" spans="1:22" x14ac:dyDescent="0.25">
      <c r="A27" s="97" t="str">
        <f t="shared" si="0"/>
        <v>CORSAN</v>
      </c>
      <c r="B27" s="122">
        <f t="shared" si="2"/>
        <v>256224756.24749514</v>
      </c>
      <c r="C27" s="122">
        <f t="shared" ref="C27:U27" si="33">+C58/C$37</f>
        <v>263644780.48552462</v>
      </c>
      <c r="D27" s="122">
        <f t="shared" si="33"/>
        <v>224239474.16775075</v>
      </c>
      <c r="E27" s="122">
        <f t="shared" si="33"/>
        <v>225559459.93523505</v>
      </c>
      <c r="F27" s="122">
        <f t="shared" si="33"/>
        <v>157116265.98574862</v>
      </c>
      <c r="G27" s="122">
        <f t="shared" si="33"/>
        <v>279800600.7427482</v>
      </c>
      <c r="H27" s="122">
        <f t="shared" si="33"/>
        <v>308499164.05091542</v>
      </c>
      <c r="I27" s="122">
        <f t="shared" si="33"/>
        <v>203719793.86997846</v>
      </c>
      <c r="J27" s="122">
        <f t="shared" si="33"/>
        <v>343099448.20121884</v>
      </c>
      <c r="K27" s="122">
        <f t="shared" si="33"/>
        <v>123873588.78338182</v>
      </c>
      <c r="L27" s="122">
        <f t="shared" si="33"/>
        <v>182190573.70974478</v>
      </c>
      <c r="M27" s="122">
        <f t="shared" si="33"/>
        <v>92442833.551102176</v>
      </c>
      <c r="N27" s="122">
        <f t="shared" si="33"/>
        <v>155807926.82548174</v>
      </c>
      <c r="O27" s="122">
        <f t="shared" si="33"/>
        <v>170612502.14033252</v>
      </c>
      <c r="P27" s="122">
        <f t="shared" si="33"/>
        <v>247228643.43970513</v>
      </c>
      <c r="Q27" s="122">
        <f t="shared" si="33"/>
        <v>284838218.27742791</v>
      </c>
      <c r="R27" s="122">
        <f t="shared" si="33"/>
        <v>212258722.11719435</v>
      </c>
      <c r="S27" s="122">
        <f t="shared" si="33"/>
        <v>134362467.74110359</v>
      </c>
      <c r="T27" s="122">
        <f t="shared" si="33"/>
        <v>133349200.43126658</v>
      </c>
      <c r="U27" s="122">
        <f t="shared" si="33"/>
        <v>145362051.93037498</v>
      </c>
      <c r="V27" s="122">
        <f t="shared" ref="V27" si="34">+V58/V$37</f>
        <v>155715464.03</v>
      </c>
    </row>
    <row r="28" spans="1:22" x14ac:dyDescent="0.25">
      <c r="A28" s="97" t="str">
        <f t="shared" si="0"/>
        <v>COSANPA</v>
      </c>
      <c r="B28" s="122">
        <f t="shared" si="2"/>
        <v>60995512.22621496</v>
      </c>
      <c r="C28" s="122">
        <f t="shared" ref="C28:U28" si="35">+C59/C$37</f>
        <v>59402598.676440366</v>
      </c>
      <c r="D28" s="122">
        <f t="shared" si="35"/>
        <v>56693035.035562821</v>
      </c>
      <c r="E28" s="122">
        <f t="shared" si="35"/>
        <v>161589056.05075431</v>
      </c>
      <c r="F28" s="122">
        <f t="shared" si="35"/>
        <v>125704258.42809963</v>
      </c>
      <c r="G28" s="122">
        <f t="shared" si="35"/>
        <v>116989786.31792641</v>
      </c>
      <c r="H28" s="122">
        <f t="shared" si="35"/>
        <v>183263418.43037996</v>
      </c>
      <c r="I28" s="122">
        <f t="shared" si="35"/>
        <v>201748087.38277084</v>
      </c>
      <c r="J28" s="122">
        <f t="shared" si="35"/>
        <v>136290932.92790437</v>
      </c>
      <c r="K28" s="122">
        <f t="shared" si="35"/>
        <v>106605164.16955714</v>
      </c>
      <c r="L28" s="122">
        <f t="shared" si="35"/>
        <v>173236200.63434938</v>
      </c>
      <c r="M28" s="122">
        <f t="shared" si="35"/>
        <v>168940618.85772657</v>
      </c>
      <c r="N28" s="122">
        <f t="shared" si="35"/>
        <v>109429033.50838141</v>
      </c>
      <c r="O28" s="122">
        <f t="shared" si="35"/>
        <v>114841582.23878255</v>
      </c>
      <c r="P28" s="122">
        <f t="shared" si="35"/>
        <v>114786967.39720879</v>
      </c>
      <c r="Q28" s="122">
        <f t="shared" si="35"/>
        <v>158786778.46943417</v>
      </c>
      <c r="R28" s="122">
        <f t="shared" si="35"/>
        <v>103276432.89544697</v>
      </c>
      <c r="S28" s="122">
        <f t="shared" si="35"/>
        <v>133086398.76162876</v>
      </c>
      <c r="T28" s="122">
        <f t="shared" si="35"/>
        <v>129513982.22671579</v>
      </c>
      <c r="U28" s="122">
        <f t="shared" si="35"/>
        <v>170384667.48726296</v>
      </c>
      <c r="V28" s="122">
        <f t="shared" ref="V28" si="36">+V59/V$37</f>
        <v>143406059.22999999</v>
      </c>
    </row>
    <row r="29" spans="1:22" x14ac:dyDescent="0.25">
      <c r="A29" s="97" t="str">
        <f t="shared" si="0"/>
        <v>DESO</v>
      </c>
      <c r="B29" s="122">
        <f t="shared" si="2"/>
        <v>42600931.107747756</v>
      </c>
      <c r="C29" s="122">
        <f t="shared" ref="C29:U29" si="37">+C60/C$37</f>
        <v>51168369.000824384</v>
      </c>
      <c r="D29" s="122">
        <f t="shared" si="37"/>
        <v>52439916.971128732</v>
      </c>
      <c r="E29" s="122">
        <f t="shared" si="37"/>
        <v>48729332.827140868</v>
      </c>
      <c r="F29" s="122">
        <f t="shared" si="37"/>
        <v>55171143.82306952</v>
      </c>
      <c r="G29" s="122">
        <f t="shared" si="37"/>
        <v>27731048.394390918</v>
      </c>
      <c r="H29" s="122">
        <f t="shared" si="37"/>
        <v>35766190.36155159</v>
      </c>
      <c r="I29" s="122">
        <f t="shared" si="37"/>
        <v>27990780.859060962</v>
      </c>
      <c r="J29" s="122">
        <f t="shared" si="37"/>
        <v>48850028.83689107</v>
      </c>
      <c r="K29" s="122">
        <f t="shared" si="37"/>
        <v>56511663.008371763</v>
      </c>
      <c r="L29" s="122">
        <f t="shared" si="37"/>
        <v>49307042.724018507</v>
      </c>
      <c r="M29" s="122">
        <f t="shared" si="37"/>
        <v>0</v>
      </c>
      <c r="N29" s="122">
        <f t="shared" si="37"/>
        <v>52985531.467496634</v>
      </c>
      <c r="O29" s="122">
        <f t="shared" si="37"/>
        <v>70362330.712562338</v>
      </c>
      <c r="P29" s="122">
        <f t="shared" si="37"/>
        <v>83081393.229280695</v>
      </c>
      <c r="Q29" s="122">
        <f t="shared" si="37"/>
        <v>68771046.391115248</v>
      </c>
      <c r="R29" s="122">
        <f t="shared" si="37"/>
        <v>64651987.484966829</v>
      </c>
      <c r="S29" s="122">
        <f t="shared" si="37"/>
        <v>69157758.81804508</v>
      </c>
      <c r="T29" s="122">
        <f t="shared" si="37"/>
        <v>83594415.347059384</v>
      </c>
      <c r="U29" s="122">
        <f t="shared" si="37"/>
        <v>73225091.26304099</v>
      </c>
      <c r="V29" s="122">
        <f t="shared" ref="V29" si="38">+V60/V$37</f>
        <v>82082384.469999999</v>
      </c>
    </row>
    <row r="30" spans="1:22" x14ac:dyDescent="0.25">
      <c r="A30" s="97" t="str">
        <f t="shared" si="0"/>
        <v>EMBASA</v>
      </c>
      <c r="B30" s="122">
        <f t="shared" si="2"/>
        <v>416314726.83841127</v>
      </c>
      <c r="C30" s="122">
        <f t="shared" ref="C30:U30" si="39">+C61/C$37</f>
        <v>296738693.16597515</v>
      </c>
      <c r="D30" s="122">
        <f t="shared" si="39"/>
        <v>259689992.87938684</v>
      </c>
      <c r="E30" s="122">
        <f t="shared" si="39"/>
        <v>251680003.12044308</v>
      </c>
      <c r="F30" s="122">
        <f t="shared" si="39"/>
        <v>309094058.70819801</v>
      </c>
      <c r="G30" s="122">
        <f t="shared" si="39"/>
        <v>323804240.0326153</v>
      </c>
      <c r="H30" s="122">
        <f t="shared" si="39"/>
        <v>303549215.27522677</v>
      </c>
      <c r="I30" s="122">
        <f t="shared" si="39"/>
        <v>427068699.30147749</v>
      </c>
      <c r="J30" s="122">
        <f t="shared" si="39"/>
        <v>602660652.18932343</v>
      </c>
      <c r="K30" s="122">
        <f t="shared" si="39"/>
        <v>580121988.1359731</v>
      </c>
      <c r="L30" s="122">
        <f t="shared" si="39"/>
        <v>522203180.50531673</v>
      </c>
      <c r="M30" s="122">
        <f t="shared" si="39"/>
        <v>612779687.27118409</v>
      </c>
      <c r="N30" s="122">
        <f t="shared" si="39"/>
        <v>676583857.10378933</v>
      </c>
      <c r="O30" s="122">
        <f t="shared" si="39"/>
        <v>474820025.5962469</v>
      </c>
      <c r="P30" s="122">
        <f t="shared" si="39"/>
        <v>765772700.36161375</v>
      </c>
      <c r="Q30" s="122">
        <f t="shared" si="39"/>
        <v>560463424.63776517</v>
      </c>
      <c r="R30" s="122">
        <f t="shared" si="39"/>
        <v>548657103.54512334</v>
      </c>
      <c r="S30" s="122">
        <f t="shared" si="39"/>
        <v>651988981.35216784</v>
      </c>
      <c r="T30" s="122">
        <f t="shared" si="39"/>
        <v>678516699.11594617</v>
      </c>
      <c r="U30" s="122">
        <f t="shared" si="39"/>
        <v>627486924.31128895</v>
      </c>
      <c r="V30" s="122">
        <f t="shared" ref="V30" si="40">+V61/V$37</f>
        <v>731018627.82000005</v>
      </c>
    </row>
    <row r="31" spans="1:22" x14ac:dyDescent="0.25">
      <c r="A31" s="97" t="str">
        <f t="shared" si="0"/>
        <v>SABESP</v>
      </c>
      <c r="B31" s="122">
        <f t="shared" si="2"/>
        <v>1999279571.3346932</v>
      </c>
      <c r="C31" s="122">
        <f t="shared" ref="C31:U31" si="41">+C62/C$37</f>
        <v>2045911208.4293616</v>
      </c>
      <c r="D31" s="122">
        <f t="shared" si="41"/>
        <v>1852495934.6107974</v>
      </c>
      <c r="E31" s="122">
        <f t="shared" si="41"/>
        <v>1778942393.5969265</v>
      </c>
      <c r="F31" s="122">
        <f t="shared" si="41"/>
        <v>1436870921.8871284</v>
      </c>
      <c r="G31" s="122">
        <f t="shared" si="41"/>
        <v>1864160260.6884489</v>
      </c>
      <c r="H31" s="122">
        <f t="shared" si="41"/>
        <v>1786430700.4207077</v>
      </c>
      <c r="I31" s="122">
        <f t="shared" si="41"/>
        <v>2144704094.3119237</v>
      </c>
      <c r="J31" s="122">
        <f t="shared" si="41"/>
        <v>1842384644.9215736</v>
      </c>
      <c r="K31" s="122">
        <f t="shared" si="41"/>
        <v>1754784077.6101255</v>
      </c>
      <c r="L31" s="122">
        <f t="shared" si="41"/>
        <v>1532060348.8249118</v>
      </c>
      <c r="M31" s="122">
        <f t="shared" si="41"/>
        <v>1306393774.6247509</v>
      </c>
      <c r="N31" s="122">
        <f t="shared" si="41"/>
        <v>1389685783.6452429</v>
      </c>
      <c r="O31" s="122">
        <f t="shared" si="41"/>
        <v>1374738134.7721555</v>
      </c>
      <c r="P31" s="122">
        <f t="shared" si="41"/>
        <v>1359631959.2366502</v>
      </c>
      <c r="Q31" s="122">
        <f t="shared" si="41"/>
        <v>1499379151.4630196</v>
      </c>
      <c r="R31" s="122">
        <f t="shared" si="41"/>
        <v>1274757736.8097923</v>
      </c>
      <c r="S31" s="122">
        <f t="shared" si="41"/>
        <v>1378320455.2337525</v>
      </c>
      <c r="T31" s="122">
        <f t="shared" si="41"/>
        <v>1498411844.659966</v>
      </c>
      <c r="U31" s="122">
        <f t="shared" si="41"/>
        <v>0</v>
      </c>
      <c r="V31" s="122">
        <f t="shared" ref="V31" si="42">+V62/V$37</f>
        <v>0</v>
      </c>
    </row>
    <row r="32" spans="1:22" x14ac:dyDescent="0.25">
      <c r="A32" s="97" t="str">
        <f t="shared" si="0"/>
        <v>SANEAGO</v>
      </c>
      <c r="B32" s="122">
        <f t="shared" si="2"/>
        <v>140982376.90249041</v>
      </c>
      <c r="C32" s="122">
        <f t="shared" ref="C32:U32" si="43">+C63/C$37</f>
        <v>137211177.21170413</v>
      </c>
      <c r="D32" s="122">
        <f t="shared" si="43"/>
        <v>132101426.27696034</v>
      </c>
      <c r="E32" s="122">
        <f t="shared" si="43"/>
        <v>209652238.96068534</v>
      </c>
      <c r="F32" s="122">
        <f t="shared" si="43"/>
        <v>143883851.39273545</v>
      </c>
      <c r="G32" s="122">
        <f t="shared" si="43"/>
        <v>134029195.56772296</v>
      </c>
      <c r="H32" s="122">
        <f t="shared" si="43"/>
        <v>116176579.65033847</v>
      </c>
      <c r="I32" s="122">
        <f t="shared" si="43"/>
        <v>133624096.56563033</v>
      </c>
      <c r="J32" s="122">
        <f t="shared" si="43"/>
        <v>222331347.74041954</v>
      </c>
      <c r="K32" s="122">
        <f t="shared" si="43"/>
        <v>235519272.77272114</v>
      </c>
      <c r="L32" s="122">
        <f t="shared" si="43"/>
        <v>248250239.54666871</v>
      </c>
      <c r="M32" s="122">
        <f t="shared" si="43"/>
        <v>262715386.42878389</v>
      </c>
      <c r="N32" s="122">
        <f t="shared" si="43"/>
        <v>227765133.68686369</v>
      </c>
      <c r="O32" s="122">
        <f t="shared" si="43"/>
        <v>334481465.1222195</v>
      </c>
      <c r="P32" s="122">
        <f t="shared" si="43"/>
        <v>282017266.92444354</v>
      </c>
      <c r="Q32" s="122">
        <f t="shared" si="43"/>
        <v>289688665.13831007</v>
      </c>
      <c r="R32" s="122">
        <f t="shared" si="43"/>
        <v>265946080.98867753</v>
      </c>
      <c r="S32" s="122">
        <f t="shared" si="43"/>
        <v>204488129.12241414</v>
      </c>
      <c r="T32" s="122">
        <f t="shared" si="43"/>
        <v>234630219.48203206</v>
      </c>
      <c r="U32" s="122">
        <f t="shared" si="43"/>
        <v>345319361.08237797</v>
      </c>
      <c r="V32" s="122">
        <f t="shared" ref="V32" si="44">+V63/V$37</f>
        <v>89898646.159999996</v>
      </c>
    </row>
    <row r="33" spans="1:22" x14ac:dyDescent="0.25">
      <c r="A33" s="97" t="str">
        <f t="shared" si="0"/>
        <v>SANEATINS</v>
      </c>
      <c r="B33" s="122">
        <f t="shared" si="2"/>
        <v>0</v>
      </c>
      <c r="C33" s="122">
        <f t="shared" ref="C33:U33" si="45">+C64/C$37</f>
        <v>0</v>
      </c>
      <c r="D33" s="122">
        <f t="shared" si="45"/>
        <v>23281612.126327403</v>
      </c>
      <c r="E33" s="122">
        <f t="shared" si="45"/>
        <v>22022696.809697013</v>
      </c>
      <c r="F33" s="122">
        <f t="shared" si="45"/>
        <v>20743595.138529133</v>
      </c>
      <c r="G33" s="122">
        <f t="shared" si="45"/>
        <v>20046452.097646698</v>
      </c>
      <c r="H33" s="122">
        <f t="shared" si="45"/>
        <v>18705023.535066385</v>
      </c>
      <c r="I33" s="122">
        <f t="shared" si="45"/>
        <v>22557334.772814687</v>
      </c>
      <c r="J33" s="122">
        <f t="shared" si="45"/>
        <v>19642693.984497398</v>
      </c>
      <c r="K33" s="122">
        <f t="shared" si="45"/>
        <v>20498449.34841289</v>
      </c>
      <c r="L33" s="122">
        <f t="shared" si="45"/>
        <v>22741998.367433466</v>
      </c>
      <c r="M33" s="122">
        <f t="shared" si="45"/>
        <v>20921050.962320015</v>
      </c>
      <c r="N33" s="122">
        <f t="shared" si="45"/>
        <v>19943727.341350377</v>
      </c>
      <c r="O33" s="122">
        <f t="shared" si="45"/>
        <v>0</v>
      </c>
      <c r="P33" s="122">
        <f t="shared" si="45"/>
        <v>0</v>
      </c>
      <c r="Q33" s="122">
        <f t="shared" si="45"/>
        <v>0</v>
      </c>
      <c r="R33" s="122">
        <f t="shared" si="45"/>
        <v>0</v>
      </c>
      <c r="S33" s="122">
        <f t="shared" si="45"/>
        <v>0</v>
      </c>
      <c r="T33" s="122">
        <f t="shared" si="45"/>
        <v>9125656.6276084483</v>
      </c>
      <c r="U33" s="122">
        <f t="shared" si="45"/>
        <v>0</v>
      </c>
      <c r="V33" s="122">
        <f t="shared" ref="V33" si="46">+V64/V$37</f>
        <v>0</v>
      </c>
    </row>
    <row r="34" spans="1:22" x14ac:dyDescent="0.25">
      <c r="A34" s="97" t="str">
        <f t="shared" si="0"/>
        <v>SANEPAR</v>
      </c>
      <c r="B34" s="122">
        <f t="shared" si="2"/>
        <v>235176821.33321038</v>
      </c>
      <c r="C34" s="122">
        <f t="shared" ref="C34:U34" si="47">+C65/C$37</f>
        <v>250955831.15494817</v>
      </c>
      <c r="D34" s="122">
        <f t="shared" si="47"/>
        <v>221660744.43982372</v>
      </c>
      <c r="E34" s="122">
        <f t="shared" si="47"/>
        <v>240991299.21837807</v>
      </c>
      <c r="F34" s="122">
        <f t="shared" si="47"/>
        <v>271562941.92027396</v>
      </c>
      <c r="G34" s="122">
        <f t="shared" si="47"/>
        <v>238055397.32323658</v>
      </c>
      <c r="H34" s="122">
        <f t="shared" si="47"/>
        <v>254297247.83962333</v>
      </c>
      <c r="I34" s="122">
        <f t="shared" si="47"/>
        <v>260122258.68498054</v>
      </c>
      <c r="J34" s="122">
        <f t="shared" si="47"/>
        <v>259366983.53222275</v>
      </c>
      <c r="K34" s="122">
        <f t="shared" si="47"/>
        <v>259473544.70108214</v>
      </c>
      <c r="L34" s="122">
        <f t="shared" si="47"/>
        <v>269975283.62143123</v>
      </c>
      <c r="M34" s="122">
        <f t="shared" si="47"/>
        <v>253017917.13531592</v>
      </c>
      <c r="N34" s="122">
        <f t="shared" si="47"/>
        <v>248537032.57623872</v>
      </c>
      <c r="O34" s="122">
        <f t="shared" si="47"/>
        <v>223214133.87718081</v>
      </c>
      <c r="P34" s="122">
        <f t="shared" si="47"/>
        <v>269955689.22087169</v>
      </c>
      <c r="Q34" s="122">
        <f t="shared" si="47"/>
        <v>241855174.66537219</v>
      </c>
      <c r="R34" s="122">
        <f t="shared" si="47"/>
        <v>224285508.55896857</v>
      </c>
      <c r="S34" s="122">
        <f t="shared" si="47"/>
        <v>266152450.27778131</v>
      </c>
      <c r="T34" s="122">
        <f t="shared" si="47"/>
        <v>298779820.22604698</v>
      </c>
      <c r="U34" s="122">
        <f t="shared" si="47"/>
        <v>291165068.38792497</v>
      </c>
      <c r="V34" s="122">
        <f t="shared" ref="V34" si="48">+V65/V$37</f>
        <v>0</v>
      </c>
    </row>
    <row r="35" spans="1:22" x14ac:dyDescent="0.25">
      <c r="A35" s="97" t="str">
        <f t="shared" si="0"/>
        <v>SANESUL</v>
      </c>
      <c r="B35" s="122">
        <f t="shared" si="2"/>
        <v>73208982.476293668</v>
      </c>
      <c r="C35" s="122">
        <f t="shared" ref="C35:U35" si="49">+C66/C$37</f>
        <v>43867207.325234495</v>
      </c>
      <c r="D35" s="122">
        <f t="shared" si="49"/>
        <v>21497977.887535598</v>
      </c>
      <c r="E35" s="122">
        <f t="shared" si="49"/>
        <v>26184869.231168486</v>
      </c>
      <c r="F35" s="122">
        <f t="shared" si="49"/>
        <v>24617618.911023118</v>
      </c>
      <c r="G35" s="122">
        <f t="shared" si="49"/>
        <v>38204726.796548806</v>
      </c>
      <c r="H35" s="122">
        <f t="shared" si="49"/>
        <v>69008443.287628412</v>
      </c>
      <c r="I35" s="122">
        <f t="shared" si="49"/>
        <v>38833397.071749866</v>
      </c>
      <c r="J35" s="122">
        <f t="shared" si="49"/>
        <v>20787711.808704544</v>
      </c>
      <c r="K35" s="122">
        <f t="shared" si="49"/>
        <v>32359921.955106921</v>
      </c>
      <c r="L35" s="122">
        <f t="shared" si="49"/>
        <v>40311852.601861082</v>
      </c>
      <c r="M35" s="122">
        <f t="shared" si="49"/>
        <v>41638169.750599839</v>
      </c>
      <c r="N35" s="122">
        <f t="shared" si="49"/>
        <v>37783400.735774197</v>
      </c>
      <c r="O35" s="122">
        <f t="shared" si="49"/>
        <v>32478119.792289384</v>
      </c>
      <c r="P35" s="122">
        <f t="shared" si="49"/>
        <v>34042580.4459503</v>
      </c>
      <c r="Q35" s="122">
        <f t="shared" si="49"/>
        <v>46227521.725277402</v>
      </c>
      <c r="R35" s="122">
        <f t="shared" si="49"/>
        <v>37875243.904943876</v>
      </c>
      <c r="S35" s="122">
        <f t="shared" si="49"/>
        <v>48286011.382658355</v>
      </c>
      <c r="T35" s="122">
        <f t="shared" si="49"/>
        <v>45832418.126187749</v>
      </c>
      <c r="U35" s="122">
        <f t="shared" si="49"/>
        <v>49841223.545511</v>
      </c>
      <c r="V35" s="122">
        <f t="shared" ref="V35" si="50">+V66/V$37</f>
        <v>0</v>
      </c>
    </row>
    <row r="36" spans="1:22" x14ac:dyDescent="0.25"/>
    <row r="37" spans="1:22" s="122" customFormat="1" x14ac:dyDescent="0.25">
      <c r="A37" s="314" t="s">
        <v>140</v>
      </c>
      <c r="B37" s="122">
        <f>+IPCA!B12</f>
        <v>0.29858646112283271</v>
      </c>
      <c r="C37" s="122">
        <f>+IPCA!C12</f>
        <v>0.31641207285186584</v>
      </c>
      <c r="D37" s="122">
        <f>+IPCA!D12</f>
        <v>0.34068087883960396</v>
      </c>
      <c r="E37" s="122">
        <f>+IPCA!E12</f>
        <v>0.38336819295820634</v>
      </c>
      <c r="F37" s="122">
        <f>+IPCA!F12</f>
        <v>0.4190214349033195</v>
      </c>
      <c r="G37" s="122">
        <f>+IPCA!G12</f>
        <v>0.45086706395597181</v>
      </c>
      <c r="H37" s="122">
        <f>+IPCA!H12</f>
        <v>0.47652139989506659</v>
      </c>
      <c r="I37" s="122">
        <f>+IPCA!I12</f>
        <v>0.49148417185177173</v>
      </c>
      <c r="J37" s="122">
        <f>+IPCA!J12</f>
        <v>0.51340436591636074</v>
      </c>
      <c r="K37" s="122">
        <f>+IPCA!K12</f>
        <v>0.54369522350542598</v>
      </c>
      <c r="L37" s="122">
        <f>+IPCA!L12</f>
        <v>0.56712848763850976</v>
      </c>
      <c r="M37" s="122">
        <f>+IPCA!M12</f>
        <v>0.60064578125794565</v>
      </c>
      <c r="N37" s="122">
        <f>+IPCA!N12</f>
        <v>0.63968775703971203</v>
      </c>
      <c r="O37" s="122">
        <f>+IPCA!O12</f>
        <v>0.67704552205083124</v>
      </c>
      <c r="P37" s="122">
        <f>+IPCA!P12</f>
        <v>0.7170589124040353</v>
      </c>
      <c r="Q37" s="122">
        <f>+IPCA!Q12</f>
        <v>0.76302238868913397</v>
      </c>
      <c r="R37" s="122">
        <f>+IPCA!R12</f>
        <v>0.8444368775622646</v>
      </c>
      <c r="S37" s="122">
        <f>+IPCA!S12</f>
        <v>0.89755195716093106</v>
      </c>
      <c r="T37" s="122">
        <f>+IPCA!T12</f>
        <v>0.92402973989717863</v>
      </c>
      <c r="U37" s="122">
        <f>+IPCA!U12</f>
        <v>0.95868085514332291</v>
      </c>
      <c r="V37" s="122">
        <f>+IPCA!V12</f>
        <v>1</v>
      </c>
    </row>
    <row r="38" spans="1:22" x14ac:dyDescent="0.25"/>
    <row r="39" spans="1:22" x14ac:dyDescent="0.25"/>
    <row r="40" spans="1:22" x14ac:dyDescent="0.25">
      <c r="A40" s="104" t="s">
        <v>135</v>
      </c>
      <c r="B40" s="104"/>
    </row>
    <row r="41" spans="1:22" ht="71.25" customHeight="1" x14ac:dyDescent="0.25">
      <c r="A41" s="313" t="str">
        <f>'Base de dados (Boxplot)'!S8</f>
        <v xml:space="preserve">Despesas com depreciação, amortização do ativo diferido e provisão para devedores duvidosos </v>
      </c>
      <c r="B41" s="96"/>
    </row>
    <row r="42" spans="1:22" x14ac:dyDescent="0.25">
      <c r="A42" s="105" t="s">
        <v>65</v>
      </c>
      <c r="B42" s="125">
        <f>SUMIFS('Base de dados (Boxplot)'!S:S,'Base de dados (Boxplot)'!H:H,Dep!A42,'Base de dados (Boxplot)'!E:E,Dep!$B$9)</f>
        <v>15841518</v>
      </c>
      <c r="C42" s="122">
        <f>SUMIFS('Base de dados (Boxplot)'!S:S,'Base de dados (Boxplot)'!H:H,Dep!A42,'Base de dados (Boxplot)'!E:E,Dep!$C$9)</f>
        <v>15841518</v>
      </c>
      <c r="D42" s="122">
        <f>SUMIFS('Base de dados (Boxplot)'!S:S,'Base de dados (Boxplot)'!H:H,Dep!A42,'Base de dados (Boxplot)'!E:E,Dep!$D$9)</f>
        <v>13550593</v>
      </c>
      <c r="E42" s="122">
        <f>SUMIFS('Base de dados (Boxplot)'!S:S,'Base de dados (Boxplot)'!H:H,Dep!A42,'Base de dados (Boxplot)'!E:E,Dep!$E$9)</f>
        <v>0</v>
      </c>
      <c r="F42" s="122">
        <f>SUMIFS('Base de dados (Boxplot)'!S:S,'Base de dados (Boxplot)'!H:H,Dep!A42,'Base de dados (Boxplot)'!E:E,Dep!$F$9)</f>
        <v>20388151</v>
      </c>
      <c r="G42" s="122">
        <f>SUMIFS('Base de dados (Boxplot)'!S:S,'Base de dados (Boxplot)'!H:H,Dep!A42,'Base de dados (Boxplot)'!E:E,Dep!$G$9)</f>
        <v>24406802</v>
      </c>
      <c r="H42" s="122">
        <f>SUMIFS('Base de dados (Boxplot)'!S:S,'Base de dados (Boxplot)'!H:H,Dep!A42,'Base de dados (Boxplot)'!E:E,Dep!$H$9)</f>
        <v>14532915.32</v>
      </c>
      <c r="I42" s="122">
        <f>SUMIFS('Base de dados (Boxplot)'!S:S,'Base de dados (Boxplot)'!H:H,Dep!A42,'Base de dados (Boxplot)'!E:E,Dep!$I$9)</f>
        <v>16013609.77</v>
      </c>
      <c r="J42" s="122">
        <f>SUMIFS('Base de dados (Boxplot)'!S:S,'Base de dados (Boxplot)'!H:H,Dep!A42,'Base de dados (Boxplot)'!E:E,Dep!$J$9)</f>
        <v>19560380.420000002</v>
      </c>
      <c r="K42" s="122">
        <f>SUMIFS('Base de dados (Boxplot)'!S:S,'Base de dados (Boxplot)'!H:H,Dep!A42,'Base de dados (Boxplot)'!E:E,Dep!$K$9)</f>
        <v>0</v>
      </c>
      <c r="L42" s="122">
        <f>SUMIFS('Base de dados (Boxplot)'!S:S,'Base de dados (Boxplot)'!H:H,Dep!A42,'Base de dados (Boxplot)'!E:E,Dep!$L$9)</f>
        <v>22664271.969999999</v>
      </c>
      <c r="M42" s="122">
        <f>SUMIFS('Base de dados (Boxplot)'!S:S,'Base de dados (Boxplot)'!H:H,Dep!A42,'Base de dados (Boxplot)'!E:E,Dep!$M$9)</f>
        <v>19494713.25</v>
      </c>
      <c r="N42" s="122">
        <f>SUMIFS('Base de dados (Boxplot)'!S:S,'Base de dados (Boxplot)'!H:H,Dep!A42,'Base de dados (Boxplot)'!E:E,Dep!$N$9)</f>
        <v>19752287.140000001</v>
      </c>
      <c r="O42" s="122">
        <f>SUMIFS('Base de dados (Boxplot)'!S:S,'Base de dados (Boxplot)'!H:H,Dep!A42,'Base de dados (Boxplot)'!E:E,Dep!$O$9)</f>
        <v>20402778.190000001</v>
      </c>
      <c r="P42" s="122">
        <f>SUMIFS('Base de dados (Boxplot)'!S:S,'Base de dados (Boxplot)'!H:H,Dep!A42,'Base de dados (Boxplot)'!E:E,Dep!$P$9)</f>
        <v>21859782.739999998</v>
      </c>
      <c r="Q42" s="122">
        <f>SUMIFS('Base de dados (Boxplot)'!S:S,'Base de dados (Boxplot)'!H:H,Dep!A42,'Base de dados (Boxplot)'!E:E,Dep!$Q$9)</f>
        <v>22527679.699999999</v>
      </c>
      <c r="R42" s="122">
        <f>SUMIFS('Base de dados (Boxplot)'!S:S,'Base de dados (Boxplot)'!H:H,Dep!A42,'Base de dados (Boxplot)'!E:E,Dep!$R$9)</f>
        <v>23196361.149999999</v>
      </c>
      <c r="S42" s="122">
        <f>SUMIFS('Base de dados (Boxplot)'!S:S,'Base de dados (Boxplot)'!H:H,Dep!A42,'Base de dados (Boxplot)'!E:E,Dep!$S$9)</f>
        <v>22868662.390000001</v>
      </c>
      <c r="T42" s="122">
        <f>SUMIFS('Base de dados (Boxplot)'!S:S,'Base de dados (Boxplot)'!H:H,Dep!A42,'Base de dados (Boxplot)'!E:E,Dep!$T$9)</f>
        <v>23950250.34</v>
      </c>
      <c r="U42" s="122">
        <f>SUMIFS('Base de dados (Boxplot)'!S:S,'Base de dados (Boxplot)'!H:H,Dep!A42,'Base de dados (Boxplot)'!E:E,Dep!$U$9)</f>
        <v>25814098.109999999</v>
      </c>
      <c r="V42" s="122">
        <f>SUMIFS('Base de dados (Boxplot)'!S:S,'Base de dados (Boxplot)'!H:H,Dep!A42,'Base de dados (Boxplot)'!E:E,Dep!$V$9)</f>
        <v>26157298.300000001</v>
      </c>
    </row>
    <row r="43" spans="1:22" x14ac:dyDescent="0.25">
      <c r="A43" s="105" t="s">
        <v>61</v>
      </c>
      <c r="B43" s="125">
        <f>SUMIFS('Base de dados (Boxplot)'!S:S,'Base de dados (Boxplot)'!H:H,Dep!A43,'Base de dados (Boxplot)'!E:E,Dep!$B$9)</f>
        <v>11643319</v>
      </c>
      <c r="C43" s="122">
        <f>SUMIFS('Base de dados (Boxplot)'!S:S,'Base de dados (Boxplot)'!H:H,Dep!A43,'Base de dados (Boxplot)'!E:E,Dep!$C$9)</f>
        <v>19141190</v>
      </c>
      <c r="D43" s="122">
        <f>SUMIFS('Base de dados (Boxplot)'!S:S,'Base de dados (Boxplot)'!H:H,Dep!A43,'Base de dados (Boxplot)'!E:E,Dep!$D$9)</f>
        <v>48652900</v>
      </c>
      <c r="E43" s="122">
        <f>SUMIFS('Base de dados (Boxplot)'!S:S,'Base de dados (Boxplot)'!H:H,Dep!A43,'Base de dados (Boxplot)'!E:E,Dep!$E$9)</f>
        <v>0</v>
      </c>
      <c r="F43" s="122">
        <f>SUMIFS('Base de dados (Boxplot)'!S:S,'Base de dados (Boxplot)'!H:H,Dep!A43,'Base de dados (Boxplot)'!E:E,Dep!$F$9)</f>
        <v>51270267</v>
      </c>
      <c r="G43" s="122">
        <f>SUMIFS('Base de dados (Boxplot)'!S:S,'Base de dados (Boxplot)'!H:H,Dep!A43,'Base de dados (Boxplot)'!E:E,Dep!$G$9)</f>
        <v>32973509</v>
      </c>
      <c r="H43" s="122">
        <f>SUMIFS('Base de dados (Boxplot)'!S:S,'Base de dados (Boxplot)'!H:H,Dep!A43,'Base de dados (Boxplot)'!E:E,Dep!$H$9)</f>
        <v>0</v>
      </c>
      <c r="I43" s="122">
        <f>SUMIFS('Base de dados (Boxplot)'!S:S,'Base de dados (Boxplot)'!H:H,Dep!A43,'Base de dados (Boxplot)'!E:E,Dep!$I$9)</f>
        <v>36280620</v>
      </c>
      <c r="J43" s="122">
        <f>SUMIFS('Base de dados (Boxplot)'!S:S,'Base de dados (Boxplot)'!H:H,Dep!A43,'Base de dados (Boxplot)'!E:E,Dep!$J$9)</f>
        <v>34396269</v>
      </c>
      <c r="K43" s="122">
        <f>SUMIFS('Base de dados (Boxplot)'!S:S,'Base de dados (Boxplot)'!H:H,Dep!A43,'Base de dados (Boxplot)'!E:E,Dep!$K$9)</f>
        <v>34549572.310000002</v>
      </c>
      <c r="L43" s="122">
        <f>SUMIFS('Base de dados (Boxplot)'!S:S,'Base de dados (Boxplot)'!H:H,Dep!A43,'Base de dados (Boxplot)'!E:E,Dep!$L$9)</f>
        <v>35694432.689999998</v>
      </c>
      <c r="M43" s="122">
        <f>SUMIFS('Base de dados (Boxplot)'!S:S,'Base de dados (Boxplot)'!H:H,Dep!A43,'Base de dados (Boxplot)'!E:E,Dep!$M$9)</f>
        <v>29354441.190000001</v>
      </c>
      <c r="N43" s="122">
        <f>SUMIFS('Base de dados (Boxplot)'!S:S,'Base de dados (Boxplot)'!H:H,Dep!A43,'Base de dados (Boxplot)'!E:E,Dep!$N$9)</f>
        <v>14543381.359999999</v>
      </c>
      <c r="O43" s="122">
        <f>SUMIFS('Base de dados (Boxplot)'!S:S,'Base de dados (Boxplot)'!H:H,Dep!A43,'Base de dados (Boxplot)'!E:E,Dep!$O$9)</f>
        <v>0</v>
      </c>
      <c r="P43" s="122">
        <f>SUMIFS('Base de dados (Boxplot)'!S:S,'Base de dados (Boxplot)'!H:H,Dep!A43,'Base de dados (Boxplot)'!E:E,Dep!$P$9)</f>
        <v>24592150.07</v>
      </c>
      <c r="Q43" s="122">
        <f>SUMIFS('Base de dados (Boxplot)'!S:S,'Base de dados (Boxplot)'!H:H,Dep!A43,'Base de dados (Boxplot)'!E:E,Dep!$Q$9)</f>
        <v>0</v>
      </c>
      <c r="R43" s="122">
        <f>SUMIFS('Base de dados (Boxplot)'!S:S,'Base de dados (Boxplot)'!H:H,Dep!A43,'Base de dados (Boxplot)'!E:E,Dep!$R$9)</f>
        <v>24920293.640000001</v>
      </c>
      <c r="S43" s="122">
        <f>SUMIFS('Base de dados (Boxplot)'!S:S,'Base de dados (Boxplot)'!H:H,Dep!A43,'Base de dados (Boxplot)'!E:E,Dep!$S$9)</f>
        <v>25730519.789999999</v>
      </c>
      <c r="T43" s="122">
        <f>SUMIFS('Base de dados (Boxplot)'!S:S,'Base de dados (Boxplot)'!H:H,Dep!A43,'Base de dados (Boxplot)'!E:E,Dep!$T$9)</f>
        <v>26928712.760000002</v>
      </c>
      <c r="U43" s="122">
        <f>SUMIFS('Base de dados (Boxplot)'!S:S,'Base de dados (Boxplot)'!H:H,Dep!A43,'Base de dados (Boxplot)'!E:E,Dep!$U$9)</f>
        <v>25064515.460000001</v>
      </c>
      <c r="V43" s="122">
        <f>SUMIFS('Base de dados (Boxplot)'!S:S,'Base de dados (Boxplot)'!H:H,Dep!A43,'Base de dados (Boxplot)'!E:E,Dep!$V$9)</f>
        <v>23309460.25</v>
      </c>
    </row>
    <row r="44" spans="1:22" x14ac:dyDescent="0.25">
      <c r="A44" s="105" t="s">
        <v>59</v>
      </c>
      <c r="B44" s="125">
        <f>SUMIFS('Base de dados (Boxplot)'!S:S,'Base de dados (Boxplot)'!H:H,Dep!A44,'Base de dados (Boxplot)'!E:E,Dep!$B$9)</f>
        <v>8923112.9900000002</v>
      </c>
      <c r="C44" s="122">
        <f>SUMIFS('Base de dados (Boxplot)'!S:S,'Base de dados (Boxplot)'!H:H,Dep!A44,'Base de dados (Boxplot)'!E:E,Dep!$C$9)</f>
        <v>8793338.5899999999</v>
      </c>
      <c r="D44" s="122">
        <f>SUMIFS('Base de dados (Boxplot)'!S:S,'Base de dados (Boxplot)'!H:H,Dep!A44,'Base de dados (Boxplot)'!E:E,Dep!$D$9)</f>
        <v>8698878.2799999993</v>
      </c>
      <c r="E44" s="122">
        <f>SUMIFS('Base de dados (Boxplot)'!S:S,'Base de dados (Boxplot)'!H:H,Dep!A44,'Base de dados (Boxplot)'!E:E,Dep!$E$9)</f>
        <v>8645135.1099999994</v>
      </c>
      <c r="F44" s="122">
        <f>SUMIFS('Base de dados (Boxplot)'!S:S,'Base de dados (Boxplot)'!H:H,Dep!A44,'Base de dados (Boxplot)'!E:E,Dep!$F$9)</f>
        <v>8086683.7999999998</v>
      </c>
      <c r="G44" s="122">
        <f>SUMIFS('Base de dados (Boxplot)'!S:S,'Base de dados (Boxplot)'!H:H,Dep!A44,'Base de dados (Boxplot)'!E:E,Dep!$G$9)</f>
        <v>10893361.779999999</v>
      </c>
      <c r="H44" s="122">
        <f>SUMIFS('Base de dados (Boxplot)'!S:S,'Base de dados (Boxplot)'!H:H,Dep!A44,'Base de dados (Boxplot)'!E:E,Dep!$H$9)</f>
        <v>8021418.3399999999</v>
      </c>
      <c r="I44" s="122">
        <f>SUMIFS('Base de dados (Boxplot)'!S:S,'Base de dados (Boxplot)'!H:H,Dep!A44,'Base de dados (Boxplot)'!E:E,Dep!$I$9)</f>
        <v>8733460.0500000007</v>
      </c>
      <c r="J44" s="122">
        <f>SUMIFS('Base de dados (Boxplot)'!S:S,'Base de dados (Boxplot)'!H:H,Dep!A44,'Base de dados (Boxplot)'!E:E,Dep!$J$9)</f>
        <v>12610356.1</v>
      </c>
      <c r="K44" s="122">
        <f>SUMIFS('Base de dados (Boxplot)'!S:S,'Base de dados (Boxplot)'!H:H,Dep!A44,'Base de dados (Boxplot)'!E:E,Dep!$K$9)</f>
        <v>17440144</v>
      </c>
      <c r="L44" s="122">
        <f>SUMIFS('Base de dados (Boxplot)'!S:S,'Base de dados (Boxplot)'!H:H,Dep!A44,'Base de dados (Boxplot)'!E:E,Dep!$L$9)</f>
        <v>12975003.460000001</v>
      </c>
      <c r="M44" s="122">
        <f>SUMIFS('Base de dados (Boxplot)'!S:S,'Base de dados (Boxplot)'!H:H,Dep!A44,'Base de dados (Boxplot)'!E:E,Dep!$M$9)</f>
        <v>13986129</v>
      </c>
      <c r="N44" s="122">
        <f>SUMIFS('Base de dados (Boxplot)'!S:S,'Base de dados (Boxplot)'!H:H,Dep!A44,'Base de dados (Boxplot)'!E:E,Dep!$N$9)</f>
        <v>10227767.140000001</v>
      </c>
      <c r="O44" s="122">
        <f>SUMIFS('Base de dados (Boxplot)'!S:S,'Base de dados (Boxplot)'!H:H,Dep!A44,'Base de dados (Boxplot)'!E:E,Dep!$O$9)</f>
        <v>12990692.810000001</v>
      </c>
      <c r="P44" s="122">
        <f>SUMIFS('Base de dados (Boxplot)'!S:S,'Base de dados (Boxplot)'!H:H,Dep!A44,'Base de dados (Boxplot)'!E:E,Dep!$P$9)</f>
        <v>6886477.3899999997</v>
      </c>
      <c r="Q44" s="122">
        <f>SUMIFS('Base de dados (Boxplot)'!S:S,'Base de dados (Boxplot)'!H:H,Dep!A44,'Base de dados (Boxplot)'!E:E,Dep!$Q$9)</f>
        <v>0</v>
      </c>
      <c r="R44" s="122">
        <f>SUMIFS('Base de dados (Boxplot)'!S:S,'Base de dados (Boxplot)'!H:H,Dep!A44,'Base de dados (Boxplot)'!E:E,Dep!$R$9)</f>
        <v>11472140.49</v>
      </c>
      <c r="S44" s="122">
        <f>SUMIFS('Base de dados (Boxplot)'!S:S,'Base de dados (Boxplot)'!H:H,Dep!A44,'Base de dados (Boxplot)'!E:E,Dep!$S$9)</f>
        <v>0</v>
      </c>
      <c r="T44" s="122">
        <f>SUMIFS('Base de dados (Boxplot)'!S:S,'Base de dados (Boxplot)'!H:H,Dep!A44,'Base de dados (Boxplot)'!E:E,Dep!$T$9)</f>
        <v>3789579.29</v>
      </c>
      <c r="U44" s="122">
        <f>SUMIFS('Base de dados (Boxplot)'!S:S,'Base de dados (Boxplot)'!H:H,Dep!A44,'Base de dados (Boxplot)'!E:E,Dep!$U$9)</f>
        <v>3954850.91</v>
      </c>
      <c r="V44" s="122">
        <f>SUMIFS('Base de dados (Boxplot)'!S:S,'Base de dados (Boxplot)'!H:H,Dep!A44,'Base de dados (Boxplot)'!E:E,Dep!$V$9)</f>
        <v>0</v>
      </c>
    </row>
    <row r="45" spans="1:22" x14ac:dyDescent="0.25">
      <c r="A45" s="105" t="s">
        <v>67</v>
      </c>
      <c r="B45" s="125">
        <f>SUMIFS('Base de dados (Boxplot)'!S:S,'Base de dados (Boxplot)'!H:H,Dep!A45,'Base de dados (Boxplot)'!E:E,Dep!$B$9)</f>
        <v>0</v>
      </c>
      <c r="C45" s="122">
        <f>SUMIFS('Base de dados (Boxplot)'!S:S,'Base de dados (Boxplot)'!H:H,Dep!A45,'Base de dados (Boxplot)'!E:E,Dep!$C$9)</f>
        <v>0</v>
      </c>
      <c r="D45" s="122">
        <f>SUMIFS('Base de dados (Boxplot)'!S:S,'Base de dados (Boxplot)'!H:H,Dep!A45,'Base de dados (Boxplot)'!E:E,Dep!$D$9)</f>
        <v>0</v>
      </c>
      <c r="E45" s="122">
        <f>SUMIFS('Base de dados (Boxplot)'!S:S,'Base de dados (Boxplot)'!H:H,Dep!A45,'Base de dados (Boxplot)'!E:E,Dep!$E$9)</f>
        <v>0</v>
      </c>
      <c r="F45" s="122">
        <f>SUMIFS('Base de dados (Boxplot)'!S:S,'Base de dados (Boxplot)'!H:H,Dep!A45,'Base de dados (Boxplot)'!E:E,Dep!$F$9)</f>
        <v>0</v>
      </c>
      <c r="G45" s="122">
        <f>SUMIFS('Base de dados (Boxplot)'!S:S,'Base de dados (Boxplot)'!H:H,Dep!A45,'Base de dados (Boxplot)'!E:E,Dep!$G$9)</f>
        <v>0</v>
      </c>
      <c r="H45" s="122">
        <f>SUMIFS('Base de dados (Boxplot)'!S:S,'Base de dados (Boxplot)'!H:H,Dep!A45,'Base de dados (Boxplot)'!E:E,Dep!$H$9)</f>
        <v>0</v>
      </c>
      <c r="I45" s="122">
        <f>SUMIFS('Base de dados (Boxplot)'!S:S,'Base de dados (Boxplot)'!H:H,Dep!A45,'Base de dados (Boxplot)'!E:E,Dep!$I$9)</f>
        <v>6974884.4500000002</v>
      </c>
      <c r="J45" s="122">
        <f>SUMIFS('Base de dados (Boxplot)'!S:S,'Base de dados (Boxplot)'!H:H,Dep!A45,'Base de dados (Boxplot)'!E:E,Dep!$J$9)</f>
        <v>6330518.2400000002</v>
      </c>
      <c r="K45" s="122">
        <f>SUMIFS('Base de dados (Boxplot)'!S:S,'Base de dados (Boxplot)'!H:H,Dep!A45,'Base de dados (Boxplot)'!E:E,Dep!$K$9)</f>
        <v>0</v>
      </c>
      <c r="L45" s="122">
        <f>SUMIFS('Base de dados (Boxplot)'!S:S,'Base de dados (Boxplot)'!H:H,Dep!A45,'Base de dados (Boxplot)'!E:E,Dep!$L$9)</f>
        <v>0</v>
      </c>
      <c r="M45" s="122">
        <f>SUMIFS('Base de dados (Boxplot)'!S:S,'Base de dados (Boxplot)'!H:H,Dep!A45,'Base de dados (Boxplot)'!E:E,Dep!$M$9)</f>
        <v>5888462.2400000002</v>
      </c>
      <c r="N45" s="122">
        <f>SUMIFS('Base de dados (Boxplot)'!S:S,'Base de dados (Boxplot)'!H:H,Dep!A45,'Base de dados (Boxplot)'!E:E,Dep!$N$9)</f>
        <v>5907818.4199999999</v>
      </c>
      <c r="O45" s="122">
        <f>SUMIFS('Base de dados (Boxplot)'!S:S,'Base de dados (Boxplot)'!H:H,Dep!A45,'Base de dados (Boxplot)'!E:E,Dep!$O$9)</f>
        <v>6126696.0700000003</v>
      </c>
      <c r="P45" s="122">
        <f>SUMIFS('Base de dados (Boxplot)'!S:S,'Base de dados (Boxplot)'!H:H,Dep!A45,'Base de dados (Boxplot)'!E:E,Dep!$P$9)</f>
        <v>5759501.1399999997</v>
      </c>
      <c r="Q45" s="122">
        <f>SUMIFS('Base de dados (Boxplot)'!S:S,'Base de dados (Boxplot)'!H:H,Dep!A45,'Base de dados (Boxplot)'!E:E,Dep!$Q$9)</f>
        <v>0</v>
      </c>
      <c r="R45" s="122">
        <f>SUMIFS('Base de dados (Boxplot)'!S:S,'Base de dados (Boxplot)'!H:H,Dep!A45,'Base de dados (Boxplot)'!E:E,Dep!$R$9)</f>
        <v>0</v>
      </c>
      <c r="S45" s="122">
        <f>SUMIFS('Base de dados (Boxplot)'!S:S,'Base de dados (Boxplot)'!H:H,Dep!A45,'Base de dados (Boxplot)'!E:E,Dep!$S$9)</f>
        <v>0</v>
      </c>
      <c r="T45" s="122">
        <f>SUMIFS('Base de dados (Boxplot)'!S:S,'Base de dados (Boxplot)'!H:H,Dep!A45,'Base de dados (Boxplot)'!E:E,Dep!$T$9)</f>
        <v>0</v>
      </c>
      <c r="U45" s="122">
        <f>SUMIFS('Base de dados (Boxplot)'!S:S,'Base de dados (Boxplot)'!H:H,Dep!A45,'Base de dados (Boxplot)'!E:E,Dep!$U$9)</f>
        <v>5710495.8200000003</v>
      </c>
      <c r="V45" s="122">
        <f>SUMIFS('Base de dados (Boxplot)'!S:S,'Base de dados (Boxplot)'!H:H,Dep!A45,'Base de dados (Boxplot)'!E:E,Dep!$V$9)</f>
        <v>0</v>
      </c>
    </row>
    <row r="46" spans="1:22" x14ac:dyDescent="0.25">
      <c r="A46" s="105" t="s">
        <v>66</v>
      </c>
      <c r="B46" s="125">
        <f>SUMIFS('Base de dados (Boxplot)'!S:S,'Base de dados (Boxplot)'!H:H,Dep!A46,'Base de dados (Boxplot)'!E:E,Dep!$B$9)</f>
        <v>12531386</v>
      </c>
      <c r="C46" s="122">
        <f>SUMIFS('Base de dados (Boxplot)'!S:S,'Base de dados (Boxplot)'!H:H,Dep!A46,'Base de dados (Boxplot)'!E:E,Dep!$C$9)</f>
        <v>12981807</v>
      </c>
      <c r="D46" s="122">
        <f>SUMIFS('Base de dados (Boxplot)'!S:S,'Base de dados (Boxplot)'!H:H,Dep!A46,'Base de dados (Boxplot)'!E:E,Dep!$D$9)</f>
        <v>13122065</v>
      </c>
      <c r="E46" s="122">
        <f>SUMIFS('Base de dados (Boxplot)'!S:S,'Base de dados (Boxplot)'!H:H,Dep!A46,'Base de dados (Boxplot)'!E:E,Dep!$E$9)</f>
        <v>12382542.84</v>
      </c>
      <c r="F46" s="122">
        <f>SUMIFS('Base de dados (Boxplot)'!S:S,'Base de dados (Boxplot)'!H:H,Dep!A46,'Base de dados (Boxplot)'!E:E,Dep!$F$9)</f>
        <v>13577472.689999999</v>
      </c>
      <c r="G46" s="122">
        <f>SUMIFS('Base de dados (Boxplot)'!S:S,'Base de dados (Boxplot)'!H:H,Dep!A46,'Base de dados (Boxplot)'!E:E,Dep!$G$9)</f>
        <v>9320225.6699999999</v>
      </c>
      <c r="H46" s="122">
        <f>SUMIFS('Base de dados (Boxplot)'!S:S,'Base de dados (Boxplot)'!H:H,Dep!A46,'Base de dados (Boxplot)'!E:E,Dep!$H$9)</f>
        <v>31039341.149999999</v>
      </c>
      <c r="I46" s="122">
        <f>SUMIFS('Base de dados (Boxplot)'!S:S,'Base de dados (Boxplot)'!H:H,Dep!A46,'Base de dados (Boxplot)'!E:E,Dep!$I$9)</f>
        <v>33538908.629999999</v>
      </c>
      <c r="J46" s="122">
        <f>SUMIFS('Base de dados (Boxplot)'!S:S,'Base de dados (Boxplot)'!H:H,Dep!A46,'Base de dados (Boxplot)'!E:E,Dep!$J$9)</f>
        <v>28483314.050000001</v>
      </c>
      <c r="K46" s="122">
        <f>SUMIFS('Base de dados (Boxplot)'!S:S,'Base de dados (Boxplot)'!H:H,Dep!A46,'Base de dados (Boxplot)'!E:E,Dep!$K$9)</f>
        <v>22696049.18</v>
      </c>
      <c r="L46" s="122">
        <f>SUMIFS('Base de dados (Boxplot)'!S:S,'Base de dados (Boxplot)'!H:H,Dep!A46,'Base de dados (Boxplot)'!E:E,Dep!$L$9)</f>
        <v>60445420.340000004</v>
      </c>
      <c r="M46" s="122">
        <f>SUMIFS('Base de dados (Boxplot)'!S:S,'Base de dados (Boxplot)'!H:H,Dep!A46,'Base de dados (Boxplot)'!E:E,Dep!$M$9)</f>
        <v>0</v>
      </c>
      <c r="N46" s="122">
        <f>SUMIFS('Base de dados (Boxplot)'!S:S,'Base de dados (Boxplot)'!H:H,Dep!A46,'Base de dados (Boxplot)'!E:E,Dep!$N$9)</f>
        <v>45754092.990000002</v>
      </c>
      <c r="O46" s="122">
        <f>SUMIFS('Base de dados (Boxplot)'!S:S,'Base de dados (Boxplot)'!H:H,Dep!A46,'Base de dados (Boxplot)'!E:E,Dep!$O$9)</f>
        <v>27286503.359999999</v>
      </c>
      <c r="P46" s="122">
        <f>SUMIFS('Base de dados (Boxplot)'!S:S,'Base de dados (Boxplot)'!H:H,Dep!A46,'Base de dados (Boxplot)'!E:E,Dep!$P$9)</f>
        <v>30899316.629999999</v>
      </c>
      <c r="Q46" s="122">
        <f>SUMIFS('Base de dados (Boxplot)'!S:S,'Base de dados (Boxplot)'!H:H,Dep!A46,'Base de dados (Boxplot)'!E:E,Dep!$Q$9)</f>
        <v>32086697.82</v>
      </c>
      <c r="R46" s="122">
        <f>SUMIFS('Base de dados (Boxplot)'!S:S,'Base de dados (Boxplot)'!H:H,Dep!A46,'Base de dados (Boxplot)'!E:E,Dep!$R$9)</f>
        <v>33059967.030000001</v>
      </c>
      <c r="S46" s="122">
        <f>SUMIFS('Base de dados (Boxplot)'!S:S,'Base de dados (Boxplot)'!H:H,Dep!A46,'Base de dados (Boxplot)'!E:E,Dep!$S$9)</f>
        <v>35572542.520000003</v>
      </c>
      <c r="T46" s="122">
        <f>SUMIFS('Base de dados (Boxplot)'!S:S,'Base de dados (Boxplot)'!H:H,Dep!A46,'Base de dados (Boxplot)'!E:E,Dep!$T$9)</f>
        <v>39706824.810000002</v>
      </c>
      <c r="U46" s="122">
        <f>SUMIFS('Base de dados (Boxplot)'!S:S,'Base de dados (Boxplot)'!H:H,Dep!A46,'Base de dados (Boxplot)'!E:E,Dep!$U$9)</f>
        <v>70386676.150000006</v>
      </c>
      <c r="V46" s="122">
        <f>SUMIFS('Base de dados (Boxplot)'!S:S,'Base de dados (Boxplot)'!H:H,Dep!A46,'Base de dados (Boxplot)'!E:E,Dep!$V$9)</f>
        <v>73341606.25</v>
      </c>
    </row>
    <row r="47" spans="1:22" x14ac:dyDescent="0.25">
      <c r="A47" s="105" t="s">
        <v>63</v>
      </c>
      <c r="B47" s="125">
        <f>SUMIFS('Base de dados (Boxplot)'!S:S,'Base de dados (Boxplot)'!H:H,Dep!A47,'Base de dados (Boxplot)'!E:E,Dep!$B$9)</f>
        <v>3950377.82</v>
      </c>
      <c r="C47" s="122">
        <f>SUMIFS('Base de dados (Boxplot)'!S:S,'Base de dados (Boxplot)'!H:H,Dep!A47,'Base de dados (Boxplot)'!E:E,Dep!$C$9)</f>
        <v>4055855.76</v>
      </c>
      <c r="D47" s="122">
        <f>SUMIFS('Base de dados (Boxplot)'!S:S,'Base de dados (Boxplot)'!H:H,Dep!A47,'Base de dados (Boxplot)'!E:E,Dep!$D$9)</f>
        <v>1726526.64</v>
      </c>
      <c r="E47" s="122">
        <f>SUMIFS('Base de dados (Boxplot)'!S:S,'Base de dados (Boxplot)'!H:H,Dep!A47,'Base de dados (Boxplot)'!E:E,Dep!$E$9)</f>
        <v>4437083.59</v>
      </c>
      <c r="F47" s="122">
        <f>SUMIFS('Base de dados (Boxplot)'!S:S,'Base de dados (Boxplot)'!H:H,Dep!A47,'Base de dados (Boxplot)'!E:E,Dep!$F$9)</f>
        <v>8080953.9500000002</v>
      </c>
      <c r="G47" s="122">
        <f>SUMIFS('Base de dados (Boxplot)'!S:S,'Base de dados (Boxplot)'!H:H,Dep!A47,'Base de dados (Boxplot)'!E:E,Dep!$G$9)</f>
        <v>13367974.189999999</v>
      </c>
      <c r="H47" s="122">
        <f>SUMIFS('Base de dados (Boxplot)'!S:S,'Base de dados (Boxplot)'!H:H,Dep!A47,'Base de dados (Boxplot)'!E:E,Dep!$H$9)</f>
        <v>12086467.26</v>
      </c>
      <c r="I47" s="122">
        <f>SUMIFS('Base de dados (Boxplot)'!S:S,'Base de dados (Boxplot)'!H:H,Dep!A47,'Base de dados (Boxplot)'!E:E,Dep!$I$9)</f>
        <v>13452994.82</v>
      </c>
      <c r="J47" s="122">
        <f>SUMIFS('Base de dados (Boxplot)'!S:S,'Base de dados (Boxplot)'!H:H,Dep!A47,'Base de dados (Boxplot)'!E:E,Dep!$J$9)</f>
        <v>5231152.38</v>
      </c>
      <c r="K47" s="122">
        <f>SUMIFS('Base de dados (Boxplot)'!S:S,'Base de dados (Boxplot)'!H:H,Dep!A47,'Base de dados (Boxplot)'!E:E,Dep!$K$9)</f>
        <v>6118766.7999999998</v>
      </c>
      <c r="L47" s="122">
        <f>SUMIFS('Base de dados (Boxplot)'!S:S,'Base de dados (Boxplot)'!H:H,Dep!A47,'Base de dados (Boxplot)'!E:E,Dep!$L$9)</f>
        <v>3428483.65</v>
      </c>
      <c r="M47" s="122">
        <f>SUMIFS('Base de dados (Boxplot)'!S:S,'Base de dados (Boxplot)'!H:H,Dep!A47,'Base de dados (Boxplot)'!E:E,Dep!$M$9)</f>
        <v>2696820.58</v>
      </c>
      <c r="N47" s="122">
        <f>SUMIFS('Base de dados (Boxplot)'!S:S,'Base de dados (Boxplot)'!H:H,Dep!A47,'Base de dados (Boxplot)'!E:E,Dep!$N$9)</f>
        <v>2272720.5</v>
      </c>
      <c r="O47" s="122">
        <f>SUMIFS('Base de dados (Boxplot)'!S:S,'Base de dados (Boxplot)'!H:H,Dep!A47,'Base de dados (Boxplot)'!E:E,Dep!$O$9)</f>
        <v>0</v>
      </c>
      <c r="P47" s="122">
        <f>SUMIFS('Base de dados (Boxplot)'!S:S,'Base de dados (Boxplot)'!H:H,Dep!A47,'Base de dados (Boxplot)'!E:E,Dep!$P$9)</f>
        <v>3482315.03</v>
      </c>
      <c r="Q47" s="122">
        <f>SUMIFS('Base de dados (Boxplot)'!S:S,'Base de dados (Boxplot)'!H:H,Dep!A47,'Base de dados (Boxplot)'!E:E,Dep!$Q$9)</f>
        <v>0</v>
      </c>
      <c r="R47" s="122">
        <f>SUMIFS('Base de dados (Boxplot)'!S:S,'Base de dados (Boxplot)'!H:H,Dep!A47,'Base de dados (Boxplot)'!E:E,Dep!$R$9)</f>
        <v>22607542.550000001</v>
      </c>
      <c r="S47" s="122">
        <f>SUMIFS('Base de dados (Boxplot)'!S:S,'Base de dados (Boxplot)'!H:H,Dep!A47,'Base de dados (Boxplot)'!E:E,Dep!$S$9)</f>
        <v>23350413.59</v>
      </c>
      <c r="T47" s="122">
        <f>SUMIFS('Base de dados (Boxplot)'!S:S,'Base de dados (Boxplot)'!H:H,Dep!A47,'Base de dados (Boxplot)'!E:E,Dep!$T$9)</f>
        <v>5015975.0599999996</v>
      </c>
      <c r="U47" s="122">
        <f>SUMIFS('Base de dados (Boxplot)'!S:S,'Base de dados (Boxplot)'!H:H,Dep!A47,'Base de dados (Boxplot)'!E:E,Dep!$U$9)</f>
        <v>5017439.26</v>
      </c>
      <c r="V47" s="122">
        <f>SUMIFS('Base de dados (Boxplot)'!S:S,'Base de dados (Boxplot)'!H:H,Dep!A47,'Base de dados (Boxplot)'!E:E,Dep!$V$9)</f>
        <v>6445065.5099999998</v>
      </c>
    </row>
    <row r="48" spans="1:22" x14ac:dyDescent="0.25">
      <c r="A48" s="105" t="s">
        <v>40</v>
      </c>
      <c r="B48" s="125">
        <f>SUMIFS('Base de dados (Boxplot)'!S:S,'Base de dados (Boxplot)'!H:H,Dep!A48,'Base de dados (Boxplot)'!E:E,Dep!$B$9)</f>
        <v>45958409</v>
      </c>
      <c r="C48" s="122">
        <f>SUMIFS('Base de dados (Boxplot)'!S:S,'Base de dados (Boxplot)'!H:H,Dep!A48,'Base de dados (Boxplot)'!E:E,Dep!$C$9)</f>
        <v>47824737</v>
      </c>
      <c r="D48" s="122">
        <f>SUMIFS('Base de dados (Boxplot)'!S:S,'Base de dados (Boxplot)'!H:H,Dep!A48,'Base de dados (Boxplot)'!E:E,Dep!$D$9)</f>
        <v>49594963</v>
      </c>
      <c r="E48" s="122">
        <f>SUMIFS('Base de dados (Boxplot)'!S:S,'Base de dados (Boxplot)'!H:H,Dep!A48,'Base de dados (Boxplot)'!E:E,Dep!$E$9)</f>
        <v>48395797</v>
      </c>
      <c r="F48" s="122">
        <f>SUMIFS('Base de dados (Boxplot)'!S:S,'Base de dados (Boxplot)'!H:H,Dep!A48,'Base de dados (Boxplot)'!E:E,Dep!$F$9)</f>
        <v>47445334</v>
      </c>
      <c r="G48" s="122">
        <f>SUMIFS('Base de dados (Boxplot)'!S:S,'Base de dados (Boxplot)'!H:H,Dep!A48,'Base de dados (Boxplot)'!E:E,Dep!$G$9)</f>
        <v>33493656</v>
      </c>
      <c r="H48" s="122">
        <f>SUMIFS('Base de dados (Boxplot)'!S:S,'Base de dados (Boxplot)'!H:H,Dep!A48,'Base de dados (Boxplot)'!E:E,Dep!$H$9)</f>
        <v>56739079</v>
      </c>
      <c r="I48" s="122">
        <f>SUMIFS('Base de dados (Boxplot)'!S:S,'Base de dados (Boxplot)'!H:H,Dep!A48,'Base de dados (Boxplot)'!E:E,Dep!$I$9)</f>
        <v>52310140</v>
      </c>
      <c r="J48" s="122">
        <f>SUMIFS('Base de dados (Boxplot)'!S:S,'Base de dados (Boxplot)'!H:H,Dep!A48,'Base de dados (Boxplot)'!E:E,Dep!$J$9)</f>
        <v>64120141</v>
      </c>
      <c r="K48" s="122">
        <f>SUMIFS('Base de dados (Boxplot)'!S:S,'Base de dados (Boxplot)'!H:H,Dep!A48,'Base de dados (Boxplot)'!E:E,Dep!$K$9)</f>
        <v>73938867</v>
      </c>
      <c r="L48" s="122">
        <f>SUMIFS('Base de dados (Boxplot)'!S:S,'Base de dados (Boxplot)'!H:H,Dep!A48,'Base de dados (Boxplot)'!E:E,Dep!$L$9)</f>
        <v>100400187</v>
      </c>
      <c r="M48" s="122">
        <f>SUMIFS('Base de dados (Boxplot)'!S:S,'Base de dados (Boxplot)'!H:H,Dep!A48,'Base de dados (Boxplot)'!E:E,Dep!$M$9)</f>
        <v>82066381.75</v>
      </c>
      <c r="N48" s="122">
        <f>SUMIFS('Base de dados (Boxplot)'!S:S,'Base de dados (Boxplot)'!H:H,Dep!A48,'Base de dados (Boxplot)'!E:E,Dep!$N$9)</f>
        <v>86540658</v>
      </c>
      <c r="O48" s="122">
        <f>SUMIFS('Base de dados (Boxplot)'!S:S,'Base de dados (Boxplot)'!H:H,Dep!A48,'Base de dados (Boxplot)'!E:E,Dep!$O$9)</f>
        <v>61059685</v>
      </c>
      <c r="P48" s="122">
        <f>SUMIFS('Base de dados (Boxplot)'!S:S,'Base de dados (Boxplot)'!H:H,Dep!A48,'Base de dados (Boxplot)'!E:E,Dep!$P$9)</f>
        <v>77396781</v>
      </c>
      <c r="Q48" s="122">
        <f>SUMIFS('Base de dados (Boxplot)'!S:S,'Base de dados (Boxplot)'!H:H,Dep!A48,'Base de dados (Boxplot)'!E:E,Dep!$Q$9)</f>
        <v>110782160.62</v>
      </c>
      <c r="R48" s="122">
        <f>SUMIFS('Base de dados (Boxplot)'!S:S,'Base de dados (Boxplot)'!H:H,Dep!A48,'Base de dados (Boxplot)'!E:E,Dep!$R$9)</f>
        <v>103663474</v>
      </c>
      <c r="S48" s="122">
        <f>SUMIFS('Base de dados (Boxplot)'!S:S,'Base de dados (Boxplot)'!H:H,Dep!A48,'Base de dados (Boxplot)'!E:E,Dep!$S$9)</f>
        <v>124340836.95</v>
      </c>
      <c r="T48" s="122">
        <f>SUMIFS('Base de dados (Boxplot)'!S:S,'Base de dados (Boxplot)'!H:H,Dep!A48,'Base de dados (Boxplot)'!E:E,Dep!$T$9)</f>
        <v>99602775.359999999</v>
      </c>
      <c r="U48" s="122">
        <f>SUMIFS('Base de dados (Boxplot)'!S:S,'Base de dados (Boxplot)'!H:H,Dep!A48,'Base de dados (Boxplot)'!E:E,Dep!$U$9)</f>
        <v>108428412.88</v>
      </c>
      <c r="V48" s="122">
        <f>SUMIFS('Base de dados (Boxplot)'!S:S,'Base de dados (Boxplot)'!H:H,Dep!A48,'Base de dados (Boxplot)'!E:E,Dep!$V$9)</f>
        <v>0</v>
      </c>
    </row>
    <row r="49" spans="1:22" x14ac:dyDescent="0.25">
      <c r="A49" s="105" t="s">
        <v>62</v>
      </c>
      <c r="B49" s="125">
        <f>SUMIFS('Base de dados (Boxplot)'!S:S,'Base de dados (Boxplot)'!H:H,Dep!A49,'Base de dados (Boxplot)'!E:E,Dep!$B$9)</f>
        <v>22286375</v>
      </c>
      <c r="C49" s="122">
        <f>SUMIFS('Base de dados (Boxplot)'!S:S,'Base de dados (Boxplot)'!H:H,Dep!A49,'Base de dados (Boxplot)'!E:E,Dep!$C$9)</f>
        <v>23492195</v>
      </c>
      <c r="D49" s="122">
        <f>SUMIFS('Base de dados (Boxplot)'!S:S,'Base de dados (Boxplot)'!H:H,Dep!A49,'Base de dados (Boxplot)'!E:E,Dep!$D$9)</f>
        <v>46817019</v>
      </c>
      <c r="E49" s="122">
        <f>SUMIFS('Base de dados (Boxplot)'!S:S,'Base de dados (Boxplot)'!H:H,Dep!A49,'Base de dados (Boxplot)'!E:E,Dep!$E$9)</f>
        <v>56082923</v>
      </c>
      <c r="F49" s="122">
        <f>SUMIFS('Base de dados (Boxplot)'!S:S,'Base de dados (Boxplot)'!H:H,Dep!A49,'Base de dados (Boxplot)'!E:E,Dep!$F$9)</f>
        <v>59073201</v>
      </c>
      <c r="G49" s="122">
        <f>SUMIFS('Base de dados (Boxplot)'!S:S,'Base de dados (Boxplot)'!H:H,Dep!A49,'Base de dados (Boxplot)'!E:E,Dep!$G$9)</f>
        <v>28149448</v>
      </c>
      <c r="H49" s="122">
        <f>SUMIFS('Base de dados (Boxplot)'!S:S,'Base de dados (Boxplot)'!H:H,Dep!A49,'Base de dados (Boxplot)'!E:E,Dep!$H$9)</f>
        <v>36955258</v>
      </c>
      <c r="I49" s="122">
        <f>SUMIFS('Base de dados (Boxplot)'!S:S,'Base de dados (Boxplot)'!H:H,Dep!A49,'Base de dados (Boxplot)'!E:E,Dep!$I$9)</f>
        <v>37982416</v>
      </c>
      <c r="J49" s="122">
        <f>SUMIFS('Base de dados (Boxplot)'!S:S,'Base de dados (Boxplot)'!H:H,Dep!A49,'Base de dados (Boxplot)'!E:E,Dep!$J$9)</f>
        <v>37457075</v>
      </c>
      <c r="K49" s="122">
        <f>SUMIFS('Base de dados (Boxplot)'!S:S,'Base de dados (Boxplot)'!H:H,Dep!A49,'Base de dados (Boxplot)'!E:E,Dep!$K$9)</f>
        <v>56106314</v>
      </c>
      <c r="L49" s="122">
        <f>SUMIFS('Base de dados (Boxplot)'!S:S,'Base de dados (Boxplot)'!H:H,Dep!A49,'Base de dados (Boxplot)'!E:E,Dep!$L$9)</f>
        <v>45254991</v>
      </c>
      <c r="M49" s="122">
        <f>SUMIFS('Base de dados (Boxplot)'!S:S,'Base de dados (Boxplot)'!H:H,Dep!A49,'Base de dados (Boxplot)'!E:E,Dep!$M$9)</f>
        <v>77812032</v>
      </c>
      <c r="N49" s="122">
        <f>SUMIFS('Base de dados (Boxplot)'!S:S,'Base de dados (Boxplot)'!H:H,Dep!A49,'Base de dados (Boxplot)'!E:E,Dep!$N$9)</f>
        <v>44749059</v>
      </c>
      <c r="O49" s="122">
        <f>SUMIFS('Base de dados (Boxplot)'!S:S,'Base de dados (Boxplot)'!H:H,Dep!A49,'Base de dados (Boxplot)'!E:E,Dep!$O$9)</f>
        <v>75616914</v>
      </c>
      <c r="P49" s="122">
        <f>SUMIFS('Base de dados (Boxplot)'!S:S,'Base de dados (Boxplot)'!H:H,Dep!A49,'Base de dados (Boxplot)'!E:E,Dep!$P$9)</f>
        <v>78615899</v>
      </c>
      <c r="Q49" s="122">
        <f>SUMIFS('Base de dados (Boxplot)'!S:S,'Base de dados (Boxplot)'!H:H,Dep!A49,'Base de dados (Boxplot)'!E:E,Dep!$Q$9)</f>
        <v>0</v>
      </c>
      <c r="R49" s="122">
        <f>SUMIFS('Base de dados (Boxplot)'!S:S,'Base de dados (Boxplot)'!H:H,Dep!A49,'Base de dados (Boxplot)'!E:E,Dep!$R$9)</f>
        <v>81638149.920000002</v>
      </c>
      <c r="S49" s="122">
        <f>SUMIFS('Base de dados (Boxplot)'!S:S,'Base de dados (Boxplot)'!H:H,Dep!A49,'Base de dados (Boxplot)'!E:E,Dep!$S$9)</f>
        <v>165539912.36000001</v>
      </c>
      <c r="T49" s="122">
        <f>SUMIFS('Base de dados (Boxplot)'!S:S,'Base de dados (Boxplot)'!H:H,Dep!A49,'Base de dados (Boxplot)'!E:E,Dep!$T$9)</f>
        <v>180337339.56</v>
      </c>
      <c r="U49" s="122">
        <f>SUMIFS('Base de dados (Boxplot)'!S:S,'Base de dados (Boxplot)'!H:H,Dep!A49,'Base de dados (Boxplot)'!E:E,Dep!$U$9)</f>
        <v>189657809.47</v>
      </c>
      <c r="V49" s="122">
        <f>SUMIFS('Base de dados (Boxplot)'!S:S,'Base de dados (Boxplot)'!H:H,Dep!A49,'Base de dados (Boxplot)'!E:E,Dep!$V$9)</f>
        <v>0</v>
      </c>
    </row>
    <row r="50" spans="1:22" x14ac:dyDescent="0.25">
      <c r="A50" s="105" t="s">
        <v>45</v>
      </c>
      <c r="B50" s="125">
        <f>SUMIFS('Base de dados (Boxplot)'!S:S,'Base de dados (Boxplot)'!H:H,Dep!A50,'Base de dados (Boxplot)'!E:E,Dep!$B$9)</f>
        <v>12497810</v>
      </c>
      <c r="C50" s="122">
        <f>SUMIFS('Base de dados (Boxplot)'!S:S,'Base de dados (Boxplot)'!H:H,Dep!A50,'Base de dados (Boxplot)'!E:E,Dep!$C$9)</f>
        <v>13161840</v>
      </c>
      <c r="D50" s="122">
        <f>SUMIFS('Base de dados (Boxplot)'!S:S,'Base de dados (Boxplot)'!H:H,Dep!A50,'Base de dados (Boxplot)'!E:E,Dep!$D$9)</f>
        <v>14167676</v>
      </c>
      <c r="E50" s="122">
        <f>SUMIFS('Base de dados (Boxplot)'!S:S,'Base de dados (Boxplot)'!H:H,Dep!A50,'Base de dados (Boxplot)'!E:E,Dep!$E$9)</f>
        <v>15789766</v>
      </c>
      <c r="F50" s="122">
        <f>SUMIFS('Base de dados (Boxplot)'!S:S,'Base de dados (Boxplot)'!H:H,Dep!A50,'Base de dados (Boxplot)'!E:E,Dep!$F$9)</f>
        <v>16905071</v>
      </c>
      <c r="G50" s="122">
        <f>SUMIFS('Base de dados (Boxplot)'!S:S,'Base de dados (Boxplot)'!H:H,Dep!A50,'Base de dados (Boxplot)'!E:E,Dep!$G$9)</f>
        <v>29818401</v>
      </c>
      <c r="H50" s="122">
        <f>SUMIFS('Base de dados (Boxplot)'!S:S,'Base de dados (Boxplot)'!H:H,Dep!A50,'Base de dados (Boxplot)'!E:E,Dep!$H$9)</f>
        <v>34457413</v>
      </c>
      <c r="I50" s="122">
        <f>SUMIFS('Base de dados (Boxplot)'!S:S,'Base de dados (Boxplot)'!H:H,Dep!A50,'Base de dados (Boxplot)'!E:E,Dep!$I$9)</f>
        <v>38050610</v>
      </c>
      <c r="J50" s="122">
        <f>SUMIFS('Base de dados (Boxplot)'!S:S,'Base de dados (Boxplot)'!H:H,Dep!A50,'Base de dados (Boxplot)'!E:E,Dep!$J$9)</f>
        <v>38631225.090000004</v>
      </c>
      <c r="K50" s="122">
        <f>SUMIFS('Base de dados (Boxplot)'!S:S,'Base de dados (Boxplot)'!H:H,Dep!A50,'Base de dados (Boxplot)'!E:E,Dep!$K$9)</f>
        <v>39110565.780000001</v>
      </c>
      <c r="L50" s="122">
        <f>SUMIFS('Base de dados (Boxplot)'!S:S,'Base de dados (Boxplot)'!H:H,Dep!A50,'Base de dados (Boxplot)'!E:E,Dep!$L$9)</f>
        <v>44136499.590000004</v>
      </c>
      <c r="M50" s="122">
        <f>SUMIFS('Base de dados (Boxplot)'!S:S,'Base de dados (Boxplot)'!H:H,Dep!A50,'Base de dados (Boxplot)'!E:E,Dep!$M$9)</f>
        <v>51706116</v>
      </c>
      <c r="N50" s="122">
        <f>SUMIFS('Base de dados (Boxplot)'!S:S,'Base de dados (Boxplot)'!H:H,Dep!A50,'Base de dados (Boxplot)'!E:E,Dep!$N$9)</f>
        <v>43519867.810000002</v>
      </c>
      <c r="O50" s="122">
        <f>SUMIFS('Base de dados (Boxplot)'!S:S,'Base de dados (Boxplot)'!H:H,Dep!A50,'Base de dados (Boxplot)'!E:E,Dep!$O$9)</f>
        <v>54147134.530000001</v>
      </c>
      <c r="P50" s="122">
        <f>SUMIFS('Base de dados (Boxplot)'!S:S,'Base de dados (Boxplot)'!H:H,Dep!A50,'Base de dados (Boxplot)'!E:E,Dep!$P$9)</f>
        <v>55486425.240000002</v>
      </c>
      <c r="Q50" s="122">
        <f>SUMIFS('Base de dados (Boxplot)'!S:S,'Base de dados (Boxplot)'!H:H,Dep!A50,'Base de dados (Boxplot)'!E:E,Dep!$Q$9)</f>
        <v>67431853.430000007</v>
      </c>
      <c r="R50" s="122">
        <f>SUMIFS('Base de dados (Boxplot)'!S:S,'Base de dados (Boxplot)'!H:H,Dep!A50,'Base de dados (Boxplot)'!E:E,Dep!$R$9)</f>
        <v>74273793.120000005</v>
      </c>
      <c r="S50" s="122">
        <f>SUMIFS('Base de dados (Boxplot)'!S:S,'Base de dados (Boxplot)'!H:H,Dep!A50,'Base de dados (Boxplot)'!E:E,Dep!$S$9)</f>
        <v>88259803.530000001</v>
      </c>
      <c r="T50" s="122">
        <f>SUMIFS('Base de dados (Boxplot)'!S:S,'Base de dados (Boxplot)'!H:H,Dep!A50,'Base de dados (Boxplot)'!E:E,Dep!$T$9)</f>
        <v>50639656.369999997</v>
      </c>
      <c r="U50" s="122">
        <f>SUMIFS('Base de dados (Boxplot)'!S:S,'Base de dados (Boxplot)'!H:H,Dep!A50,'Base de dados (Boxplot)'!E:E,Dep!$U$9)</f>
        <v>58971391.689999998</v>
      </c>
      <c r="V50" s="122">
        <f>SUMIFS('Base de dados (Boxplot)'!S:S,'Base de dados (Boxplot)'!H:H,Dep!A50,'Base de dados (Boxplot)'!E:E,Dep!$V$9)</f>
        <v>20984961.399999999</v>
      </c>
    </row>
    <row r="51" spans="1:22" x14ac:dyDescent="0.25">
      <c r="A51" s="105" t="s">
        <v>52</v>
      </c>
      <c r="B51" s="125">
        <f>SUMIFS('Base de dados (Boxplot)'!S:S,'Base de dados (Boxplot)'!H:H,Dep!A51,'Base de dados (Boxplot)'!E:E,Dep!$B$9)</f>
        <v>12019546</v>
      </c>
      <c r="C51" s="122">
        <f>SUMIFS('Base de dados (Boxplot)'!S:S,'Base de dados (Boxplot)'!H:H,Dep!A51,'Base de dados (Boxplot)'!E:E,Dep!$C$9)</f>
        <v>14779435.32</v>
      </c>
      <c r="D51" s="122">
        <f>SUMIFS('Base de dados (Boxplot)'!S:S,'Base de dados (Boxplot)'!H:H,Dep!A51,'Base de dados (Boxplot)'!E:E,Dep!$D$9)</f>
        <v>13394540.98</v>
      </c>
      <c r="E51" s="122">
        <f>SUMIFS('Base de dados (Boxplot)'!S:S,'Base de dados (Boxplot)'!H:H,Dep!A51,'Base de dados (Boxplot)'!E:E,Dep!$E$9)</f>
        <v>15285303.6</v>
      </c>
      <c r="F51" s="122">
        <f>SUMIFS('Base de dados (Boxplot)'!S:S,'Base de dados (Boxplot)'!H:H,Dep!A51,'Base de dados (Boxplot)'!E:E,Dep!$F$9)</f>
        <v>12587563.08</v>
      </c>
      <c r="G51" s="122">
        <f>SUMIFS('Base de dados (Boxplot)'!S:S,'Base de dados (Boxplot)'!H:H,Dep!A51,'Base de dados (Boxplot)'!E:E,Dep!$G$9)</f>
        <v>12364702</v>
      </c>
      <c r="H51" s="122">
        <f>SUMIFS('Base de dados (Boxplot)'!S:S,'Base de dados (Boxplot)'!H:H,Dep!A51,'Base de dados (Boxplot)'!E:E,Dep!$H$9)</f>
        <v>10670926.060000001</v>
      </c>
      <c r="I51" s="122">
        <f>SUMIFS('Base de dados (Boxplot)'!S:S,'Base de dados (Boxplot)'!H:H,Dep!A51,'Base de dados (Boxplot)'!E:E,Dep!$I$9)</f>
        <v>18092940</v>
      </c>
      <c r="J51" s="122">
        <f>SUMIFS('Base de dados (Boxplot)'!S:S,'Base de dados (Boxplot)'!H:H,Dep!A51,'Base de dados (Boxplot)'!E:E,Dep!$J$9)</f>
        <v>11265243.689999999</v>
      </c>
      <c r="K51" s="122">
        <f>SUMIFS('Base de dados (Boxplot)'!S:S,'Base de dados (Boxplot)'!H:H,Dep!A51,'Base de dados (Boxplot)'!E:E,Dep!$K$9)</f>
        <v>11283343.300000001</v>
      </c>
      <c r="L51" s="122">
        <f>SUMIFS('Base de dados (Boxplot)'!S:S,'Base de dados (Boxplot)'!H:H,Dep!A51,'Base de dados (Boxplot)'!E:E,Dep!$L$9)</f>
        <v>5463631.9199999999</v>
      </c>
      <c r="M51" s="122">
        <f>SUMIFS('Base de dados (Boxplot)'!S:S,'Base de dados (Boxplot)'!H:H,Dep!A51,'Base de dados (Boxplot)'!E:E,Dep!$M$9)</f>
        <v>4774754.28</v>
      </c>
      <c r="N51" s="122">
        <f>SUMIFS('Base de dados (Boxplot)'!S:S,'Base de dados (Boxplot)'!H:H,Dep!A51,'Base de dados (Boxplot)'!E:E,Dep!$N$9)</f>
        <v>5322182.6900000004</v>
      </c>
      <c r="O51" s="122">
        <f>SUMIFS('Base de dados (Boxplot)'!S:S,'Base de dados (Boxplot)'!H:H,Dep!A51,'Base de dados (Boxplot)'!E:E,Dep!$O$9)</f>
        <v>25845414.800000001</v>
      </c>
      <c r="P51" s="122">
        <f>SUMIFS('Base de dados (Boxplot)'!S:S,'Base de dados (Boxplot)'!H:H,Dep!A51,'Base de dados (Boxplot)'!E:E,Dep!$P$9)</f>
        <v>0</v>
      </c>
      <c r="Q51" s="122">
        <f>SUMIFS('Base de dados (Boxplot)'!S:S,'Base de dados (Boxplot)'!H:H,Dep!A51,'Base de dados (Boxplot)'!E:E,Dep!$Q$9)</f>
        <v>0</v>
      </c>
      <c r="R51" s="122">
        <f>SUMIFS('Base de dados (Boxplot)'!S:S,'Base de dados (Boxplot)'!H:H,Dep!A51,'Base de dados (Boxplot)'!E:E,Dep!$R$9)</f>
        <v>7527015.0700000003</v>
      </c>
      <c r="S51" s="122">
        <f>SUMIFS('Base de dados (Boxplot)'!S:S,'Base de dados (Boxplot)'!H:H,Dep!A51,'Base de dados (Boxplot)'!E:E,Dep!$S$9)</f>
        <v>7640106.2599999998</v>
      </c>
      <c r="T51" s="122">
        <f>SUMIFS('Base de dados (Boxplot)'!S:S,'Base de dados (Boxplot)'!H:H,Dep!A51,'Base de dados (Boxplot)'!E:E,Dep!$T$9)</f>
        <v>7795601.25</v>
      </c>
      <c r="U51" s="122">
        <f>SUMIFS('Base de dados (Boxplot)'!S:S,'Base de dados (Boxplot)'!H:H,Dep!A51,'Base de dados (Boxplot)'!E:E,Dep!$U$9)</f>
        <v>4430148.91</v>
      </c>
      <c r="V51" s="122">
        <f>SUMIFS('Base de dados (Boxplot)'!S:S,'Base de dados (Boxplot)'!H:H,Dep!A51,'Base de dados (Boxplot)'!E:E,Dep!$V$9)</f>
        <v>0</v>
      </c>
    </row>
    <row r="52" spans="1:22" x14ac:dyDescent="0.25">
      <c r="A52" s="105" t="s">
        <v>54</v>
      </c>
      <c r="B52" s="125">
        <f>SUMIFS('Base de dados (Boxplot)'!S:S,'Base de dados (Boxplot)'!H:H,Dep!A52,'Base de dados (Boxplot)'!E:E,Dep!$B$9)</f>
        <v>36108358</v>
      </c>
      <c r="C52" s="122">
        <f>SUMIFS('Base de dados (Boxplot)'!S:S,'Base de dados (Boxplot)'!H:H,Dep!A52,'Base de dados (Boxplot)'!E:E,Dep!$C$9)</f>
        <v>34852951</v>
      </c>
      <c r="D52" s="122">
        <f>SUMIFS('Base de dados (Boxplot)'!S:S,'Base de dados (Boxplot)'!H:H,Dep!A52,'Base de dados (Boxplot)'!E:E,Dep!$D$9)</f>
        <v>29486990</v>
      </c>
      <c r="E52" s="122">
        <f>SUMIFS('Base de dados (Boxplot)'!S:S,'Base de dados (Boxplot)'!H:H,Dep!A52,'Base de dados (Boxplot)'!E:E,Dep!$E$9)</f>
        <v>33116727</v>
      </c>
      <c r="F52" s="122">
        <f>SUMIFS('Base de dados (Boxplot)'!S:S,'Base de dados (Boxplot)'!H:H,Dep!A52,'Base de dados (Boxplot)'!E:E,Dep!$F$9)</f>
        <v>42619012</v>
      </c>
      <c r="G52" s="122">
        <f>SUMIFS('Base de dados (Boxplot)'!S:S,'Base de dados (Boxplot)'!H:H,Dep!A52,'Base de dados (Boxplot)'!E:E,Dep!$G$9)</f>
        <v>47055370</v>
      </c>
      <c r="H52" s="122">
        <f>SUMIFS('Base de dados (Boxplot)'!S:S,'Base de dados (Boxplot)'!H:H,Dep!A52,'Base de dados (Boxplot)'!E:E,Dep!$H$9)</f>
        <v>40305613</v>
      </c>
      <c r="I52" s="122">
        <f>SUMIFS('Base de dados (Boxplot)'!S:S,'Base de dados (Boxplot)'!H:H,Dep!A52,'Base de dados (Boxplot)'!E:E,Dep!$I$9)</f>
        <v>36860620</v>
      </c>
      <c r="J52" s="122">
        <f>SUMIFS('Base de dados (Boxplot)'!S:S,'Base de dados (Boxplot)'!H:H,Dep!A52,'Base de dados (Boxplot)'!E:E,Dep!$J$9)</f>
        <v>37877979</v>
      </c>
      <c r="K52" s="122">
        <f>SUMIFS('Base de dados (Boxplot)'!S:S,'Base de dados (Boxplot)'!H:H,Dep!A52,'Base de dados (Boxplot)'!E:E,Dep!$K$9)</f>
        <v>45299337</v>
      </c>
      <c r="L52" s="122">
        <f>SUMIFS('Base de dados (Boxplot)'!S:S,'Base de dados (Boxplot)'!H:H,Dep!A52,'Base de dados (Boxplot)'!E:E,Dep!$L$9)</f>
        <v>60365754</v>
      </c>
      <c r="M52" s="122">
        <f>SUMIFS('Base de dados (Boxplot)'!S:S,'Base de dados (Boxplot)'!H:H,Dep!A52,'Base de dados (Boxplot)'!E:E,Dep!$M$9)</f>
        <v>48756256.719999999</v>
      </c>
      <c r="N52" s="122">
        <f>SUMIFS('Base de dados (Boxplot)'!S:S,'Base de dados (Boxplot)'!H:H,Dep!A52,'Base de dados (Boxplot)'!E:E,Dep!$N$9)</f>
        <v>47395299.740000002</v>
      </c>
      <c r="O52" s="122">
        <f>SUMIFS('Base de dados (Boxplot)'!S:S,'Base de dados (Boxplot)'!H:H,Dep!A52,'Base de dados (Boxplot)'!E:E,Dep!$O$9)</f>
        <v>73068492.189999998</v>
      </c>
      <c r="P52" s="122">
        <f>SUMIFS('Base de dados (Boxplot)'!S:S,'Base de dados (Boxplot)'!H:H,Dep!A52,'Base de dados (Boxplot)'!E:E,Dep!$P$9)</f>
        <v>77445951.879999995</v>
      </c>
      <c r="Q52" s="122">
        <f>SUMIFS('Base de dados (Boxplot)'!S:S,'Base de dados (Boxplot)'!H:H,Dep!A52,'Base de dados (Boxplot)'!E:E,Dep!$Q$9)</f>
        <v>80713292.099999994</v>
      </c>
      <c r="R52" s="122">
        <f>SUMIFS('Base de dados (Boxplot)'!S:S,'Base de dados (Boxplot)'!H:H,Dep!A52,'Base de dados (Boxplot)'!E:E,Dep!$R$9)</f>
        <v>83523633.329999998</v>
      </c>
      <c r="S52" s="122">
        <f>SUMIFS('Base de dados (Boxplot)'!S:S,'Base de dados (Boxplot)'!H:H,Dep!A52,'Base de dados (Boxplot)'!E:E,Dep!$S$9)</f>
        <v>88589088.489999995</v>
      </c>
      <c r="T52" s="122">
        <f>SUMIFS('Base de dados (Boxplot)'!S:S,'Base de dados (Boxplot)'!H:H,Dep!A52,'Base de dados (Boxplot)'!E:E,Dep!$T$9)</f>
        <v>100429295.20999999</v>
      </c>
      <c r="U52" s="122">
        <f>SUMIFS('Base de dados (Boxplot)'!S:S,'Base de dados (Boxplot)'!H:H,Dep!A52,'Base de dados (Boxplot)'!E:E,Dep!$U$9)</f>
        <v>109638670.79000001</v>
      </c>
      <c r="V52" s="122">
        <f>SUMIFS('Base de dados (Boxplot)'!S:S,'Base de dados (Boxplot)'!H:H,Dep!A52,'Base de dados (Boxplot)'!E:E,Dep!$V$9)</f>
        <v>112041704.88</v>
      </c>
    </row>
    <row r="53" spans="1:22" x14ac:dyDescent="0.25">
      <c r="A53" s="105" t="s">
        <v>35</v>
      </c>
      <c r="B53" s="125">
        <f>SUMIFS('Base de dados (Boxplot)'!S:S,'Base de dados (Boxplot)'!H:H,Dep!A53,'Base de dados (Boxplot)'!E:E,Dep!$B$9)</f>
        <v>388196815.41000003</v>
      </c>
      <c r="C53" s="122">
        <f>SUMIFS('Base de dados (Boxplot)'!S:S,'Base de dados (Boxplot)'!H:H,Dep!A53,'Base de dados (Boxplot)'!E:E,Dep!$C$9)</f>
        <v>432168314.94</v>
      </c>
      <c r="D53" s="122">
        <f>SUMIFS('Base de dados (Boxplot)'!S:S,'Base de dados (Boxplot)'!H:H,Dep!A53,'Base de dados (Boxplot)'!E:E,Dep!$D$9)</f>
        <v>418460999.99000001</v>
      </c>
      <c r="E53" s="122">
        <f>SUMIFS('Base de dados (Boxplot)'!S:S,'Base de dados (Boxplot)'!H:H,Dep!A53,'Base de dados (Boxplot)'!E:E,Dep!$E$9)</f>
        <v>520763989</v>
      </c>
      <c r="F53" s="122">
        <f>SUMIFS('Base de dados (Boxplot)'!S:S,'Base de dados (Boxplot)'!H:H,Dep!A53,'Base de dados (Boxplot)'!E:E,Dep!$F$9)</f>
        <v>526082114</v>
      </c>
      <c r="G53" s="122">
        <f>SUMIFS('Base de dados (Boxplot)'!S:S,'Base de dados (Boxplot)'!H:H,Dep!A53,'Base de dados (Boxplot)'!E:E,Dep!$G$9)</f>
        <v>325172723</v>
      </c>
      <c r="H53" s="122">
        <f>SUMIFS('Base de dados (Boxplot)'!S:S,'Base de dados (Boxplot)'!H:H,Dep!A53,'Base de dados (Boxplot)'!E:E,Dep!$H$9)</f>
        <v>767068002</v>
      </c>
      <c r="I53" s="122">
        <f>SUMIFS('Base de dados (Boxplot)'!S:S,'Base de dados (Boxplot)'!H:H,Dep!A53,'Base de dados (Boxplot)'!E:E,Dep!$I$9)</f>
        <v>601791234</v>
      </c>
      <c r="J53" s="122">
        <f>SUMIFS('Base de dados (Boxplot)'!S:S,'Base de dados (Boxplot)'!H:H,Dep!A53,'Base de dados (Boxplot)'!E:E,Dep!$J$9)</f>
        <v>645883821.38999999</v>
      </c>
      <c r="K53" s="122">
        <f>SUMIFS('Base de dados (Boxplot)'!S:S,'Base de dados (Boxplot)'!H:H,Dep!A53,'Base de dados (Boxplot)'!E:E,Dep!$K$9)</f>
        <v>934502500</v>
      </c>
      <c r="L53" s="122">
        <f>SUMIFS('Base de dados (Boxplot)'!S:S,'Base de dados (Boxplot)'!H:H,Dep!A53,'Base de dados (Boxplot)'!E:E,Dep!$L$9)</f>
        <v>849753071.50999999</v>
      </c>
      <c r="M53" s="122">
        <f>SUMIFS('Base de dados (Boxplot)'!S:S,'Base de dados (Boxplot)'!H:H,Dep!A53,'Base de dados (Boxplot)'!E:E,Dep!$M$9)</f>
        <v>735940983.29999995</v>
      </c>
      <c r="N53" s="122">
        <f>SUMIFS('Base de dados (Boxplot)'!S:S,'Base de dados (Boxplot)'!H:H,Dep!A53,'Base de dados (Boxplot)'!E:E,Dep!$N$9)</f>
        <v>301361758.85000002</v>
      </c>
      <c r="O53" s="122">
        <f>SUMIFS('Base de dados (Boxplot)'!S:S,'Base de dados (Boxplot)'!H:H,Dep!A53,'Base de dados (Boxplot)'!E:E,Dep!$O$9)</f>
        <v>992898715</v>
      </c>
      <c r="P53" s="122">
        <f>SUMIFS('Base de dados (Boxplot)'!S:S,'Base de dados (Boxplot)'!H:H,Dep!A53,'Base de dados (Boxplot)'!E:E,Dep!$P$9)</f>
        <v>921866620.25</v>
      </c>
      <c r="Q53" s="122">
        <f>SUMIFS('Base de dados (Boxplot)'!S:S,'Base de dados (Boxplot)'!H:H,Dep!A53,'Base de dados (Boxplot)'!E:E,Dep!$Q$9)</f>
        <v>1163458177.6700001</v>
      </c>
      <c r="R53" s="122">
        <f>SUMIFS('Base de dados (Boxplot)'!S:S,'Base de dados (Boxplot)'!H:H,Dep!A53,'Base de dados (Boxplot)'!E:E,Dep!$R$9)</f>
        <v>1040126411.66</v>
      </c>
      <c r="S53" s="122">
        <f>SUMIFS('Base de dados (Boxplot)'!S:S,'Base de dados (Boxplot)'!H:H,Dep!A53,'Base de dados (Boxplot)'!E:E,Dep!$S$9)</f>
        <v>1019144186.6799999</v>
      </c>
      <c r="T53" s="122">
        <f>SUMIFS('Base de dados (Boxplot)'!S:S,'Base de dados (Boxplot)'!H:H,Dep!A53,'Base de dados (Boxplot)'!E:E,Dep!$T$9)</f>
        <v>1230899993</v>
      </c>
      <c r="U53" s="122">
        <f>SUMIFS('Base de dados (Boxplot)'!S:S,'Base de dados (Boxplot)'!H:H,Dep!A53,'Base de dados (Boxplot)'!E:E,Dep!$U$9)</f>
        <v>1124087475.26</v>
      </c>
      <c r="V53" s="122">
        <f>SUMIFS('Base de dados (Boxplot)'!S:S,'Base de dados (Boxplot)'!H:H,Dep!A53,'Base de dados (Boxplot)'!E:E,Dep!$V$9)</f>
        <v>1567696978.51</v>
      </c>
    </row>
    <row r="54" spans="1:22" x14ac:dyDescent="0.25">
      <c r="A54" s="105" t="s">
        <v>42</v>
      </c>
      <c r="B54" s="125">
        <f>SUMIFS('Base de dados (Boxplot)'!S:S,'Base de dados (Boxplot)'!H:H,Dep!A54,'Base de dados (Boxplot)'!E:E,Dep!$B$9)</f>
        <v>33348886</v>
      </c>
      <c r="C54" s="122">
        <f>SUMIFS('Base de dados (Boxplot)'!S:S,'Base de dados (Boxplot)'!H:H,Dep!A54,'Base de dados (Boxplot)'!E:E,Dep!$C$9)</f>
        <v>32738155</v>
      </c>
      <c r="D54" s="122">
        <f>SUMIFS('Base de dados (Boxplot)'!S:S,'Base de dados (Boxplot)'!H:H,Dep!A54,'Base de dados (Boxplot)'!E:E,Dep!$D$9)</f>
        <v>35665895</v>
      </c>
      <c r="E54" s="122">
        <f>SUMIFS('Base de dados (Boxplot)'!S:S,'Base de dados (Boxplot)'!H:H,Dep!A54,'Base de dados (Boxplot)'!E:E,Dep!$E$9)</f>
        <v>39569292</v>
      </c>
      <c r="F54" s="122">
        <f>SUMIFS('Base de dados (Boxplot)'!S:S,'Base de dados (Boxplot)'!H:H,Dep!A54,'Base de dados (Boxplot)'!E:E,Dep!$F$9)</f>
        <v>27136085.050000001</v>
      </c>
      <c r="G54" s="122">
        <f>SUMIFS('Base de dados (Boxplot)'!S:S,'Base de dados (Boxplot)'!H:H,Dep!A54,'Base de dados (Boxplot)'!E:E,Dep!$G$9)</f>
        <v>27890457</v>
      </c>
      <c r="H54" s="122">
        <f>SUMIFS('Base de dados (Boxplot)'!S:S,'Base de dados (Boxplot)'!H:H,Dep!A54,'Base de dados (Boxplot)'!E:E,Dep!$H$9)</f>
        <v>33703360</v>
      </c>
      <c r="I54" s="122">
        <f>SUMIFS('Base de dados (Boxplot)'!S:S,'Base de dados (Boxplot)'!H:H,Dep!A54,'Base de dados (Boxplot)'!E:E,Dep!$I$9)</f>
        <v>36652146</v>
      </c>
      <c r="J54" s="122">
        <f>SUMIFS('Base de dados (Boxplot)'!S:S,'Base de dados (Boxplot)'!H:H,Dep!A54,'Base de dados (Boxplot)'!E:E,Dep!$J$9)</f>
        <v>38724812.729999997</v>
      </c>
      <c r="K54" s="122">
        <f>SUMIFS('Base de dados (Boxplot)'!S:S,'Base de dados (Boxplot)'!H:H,Dep!A54,'Base de dados (Boxplot)'!E:E,Dep!$K$9)</f>
        <v>40421834.149999999</v>
      </c>
      <c r="L54" s="122">
        <f>SUMIFS('Base de dados (Boxplot)'!S:S,'Base de dados (Boxplot)'!H:H,Dep!A54,'Base de dados (Boxplot)'!E:E,Dep!$L$9)</f>
        <v>43194799</v>
      </c>
      <c r="M54" s="122">
        <f>SUMIFS('Base de dados (Boxplot)'!S:S,'Base de dados (Boxplot)'!H:H,Dep!A54,'Base de dados (Boxplot)'!E:E,Dep!$M$9)</f>
        <v>37706107.210000001</v>
      </c>
      <c r="N54" s="122">
        <f>SUMIFS('Base de dados (Boxplot)'!S:S,'Base de dados (Boxplot)'!H:H,Dep!A54,'Base de dados (Boxplot)'!E:E,Dep!$N$9)</f>
        <v>60213260.939999998</v>
      </c>
      <c r="O54" s="122">
        <f>SUMIFS('Base de dados (Boxplot)'!S:S,'Base de dados (Boxplot)'!H:H,Dep!A54,'Base de dados (Boxplot)'!E:E,Dep!$O$9)</f>
        <v>72769543</v>
      </c>
      <c r="P54" s="122">
        <f>SUMIFS('Base de dados (Boxplot)'!S:S,'Base de dados (Boxplot)'!H:H,Dep!A54,'Base de dados (Boxplot)'!E:E,Dep!$P$9)</f>
        <v>76253438.370000005</v>
      </c>
      <c r="Q54" s="122">
        <f>SUMIFS('Base de dados (Boxplot)'!S:S,'Base de dados (Boxplot)'!H:H,Dep!A54,'Base de dados (Boxplot)'!E:E,Dep!$Q$9)</f>
        <v>54579204.170000002</v>
      </c>
      <c r="R54" s="122">
        <f>SUMIFS('Base de dados (Boxplot)'!S:S,'Base de dados (Boxplot)'!H:H,Dep!A54,'Base de dados (Boxplot)'!E:E,Dep!$R$9)</f>
        <v>59234967.140000001</v>
      </c>
      <c r="S54" s="122">
        <f>SUMIFS('Base de dados (Boxplot)'!S:S,'Base de dados (Boxplot)'!H:H,Dep!A54,'Base de dados (Boxplot)'!E:E,Dep!$S$9)</f>
        <v>68053528.150000006</v>
      </c>
      <c r="T54" s="122">
        <f>SUMIFS('Base de dados (Boxplot)'!S:S,'Base de dados (Boxplot)'!H:H,Dep!A54,'Base de dados (Boxplot)'!E:E,Dep!$T$9)</f>
        <v>77365565.079999998</v>
      </c>
      <c r="U54" s="122">
        <f>SUMIFS('Base de dados (Boxplot)'!S:S,'Base de dados (Boxplot)'!H:H,Dep!A54,'Base de dados (Boxplot)'!E:E,Dep!$U$9)</f>
        <v>83805304.790000007</v>
      </c>
      <c r="V54" s="122">
        <f>SUMIFS('Base de dados (Boxplot)'!S:S,'Base de dados (Boxplot)'!H:H,Dep!A54,'Base de dados (Boxplot)'!E:E,Dep!$V$9)</f>
        <v>86184802.390000001</v>
      </c>
    </row>
    <row r="55" spans="1:22" x14ac:dyDescent="0.25">
      <c r="A55" s="105" t="s">
        <v>57</v>
      </c>
      <c r="B55" s="125">
        <f>SUMIFS('Base de dados (Boxplot)'!S:S,'Base de dados (Boxplot)'!H:H,Dep!A55,'Base de dados (Boxplot)'!E:E,Dep!$B$9)</f>
        <v>15771180</v>
      </c>
      <c r="C55" s="122">
        <f>SUMIFS('Base de dados (Boxplot)'!S:S,'Base de dados (Boxplot)'!H:H,Dep!A55,'Base de dados (Boxplot)'!E:E,Dep!$C$9)</f>
        <v>21690185.039999999</v>
      </c>
      <c r="D55" s="122">
        <f>SUMIFS('Base de dados (Boxplot)'!S:S,'Base de dados (Boxplot)'!H:H,Dep!A55,'Base de dados (Boxplot)'!E:E,Dep!$D$9)</f>
        <v>18312014.82</v>
      </c>
      <c r="E55" s="122">
        <f>SUMIFS('Base de dados (Boxplot)'!S:S,'Base de dados (Boxplot)'!H:H,Dep!A55,'Base de dados (Boxplot)'!E:E,Dep!$E$9)</f>
        <v>39899062.100000001</v>
      </c>
      <c r="F55" s="122">
        <f>SUMIFS('Base de dados (Boxplot)'!S:S,'Base de dados (Boxplot)'!H:H,Dep!A55,'Base de dados (Boxplot)'!E:E,Dep!$F$9)</f>
        <v>63191829.590000004</v>
      </c>
      <c r="G55" s="122">
        <f>SUMIFS('Base de dados (Boxplot)'!S:S,'Base de dados (Boxplot)'!H:H,Dep!A55,'Base de dados (Boxplot)'!E:E,Dep!$G$9)</f>
        <v>110048000</v>
      </c>
      <c r="H55" s="122">
        <f>SUMIFS('Base de dados (Boxplot)'!S:S,'Base de dados (Boxplot)'!H:H,Dep!A55,'Base de dados (Boxplot)'!E:E,Dep!$H$9)</f>
        <v>58555049.359999999</v>
      </c>
      <c r="I55" s="122">
        <f>SUMIFS('Base de dados (Boxplot)'!S:S,'Base de dados (Boxplot)'!H:H,Dep!A55,'Base de dados (Boxplot)'!E:E,Dep!$I$9)</f>
        <v>76707521.989999995</v>
      </c>
      <c r="J55" s="122">
        <f>SUMIFS('Base de dados (Boxplot)'!S:S,'Base de dados (Boxplot)'!H:H,Dep!A55,'Base de dados (Boxplot)'!E:E,Dep!$J$9)</f>
        <v>94234613.549999997</v>
      </c>
      <c r="K55" s="122">
        <f>SUMIFS('Base de dados (Boxplot)'!S:S,'Base de dados (Boxplot)'!H:H,Dep!A55,'Base de dados (Boxplot)'!E:E,Dep!$K$9)</f>
        <v>104036204.42</v>
      </c>
      <c r="L55" s="122">
        <f>SUMIFS('Base de dados (Boxplot)'!S:S,'Base de dados (Boxplot)'!H:H,Dep!A55,'Base de dados (Boxplot)'!E:E,Dep!$L$9)</f>
        <v>115513680.09</v>
      </c>
      <c r="M55" s="122">
        <f>SUMIFS('Base de dados (Boxplot)'!S:S,'Base de dados (Boxplot)'!H:H,Dep!A55,'Base de dados (Boxplot)'!E:E,Dep!$M$9)</f>
        <v>101338123.2</v>
      </c>
      <c r="N55" s="122">
        <f>SUMIFS('Base de dados (Boxplot)'!S:S,'Base de dados (Boxplot)'!H:H,Dep!A55,'Base de dados (Boxplot)'!E:E,Dep!$N$9)</f>
        <v>71421157.730000004</v>
      </c>
      <c r="O55" s="122">
        <f>SUMIFS('Base de dados (Boxplot)'!S:S,'Base de dados (Boxplot)'!H:H,Dep!A55,'Base de dados (Boxplot)'!E:E,Dep!$O$9)</f>
        <v>84959793.689999998</v>
      </c>
      <c r="P55" s="122">
        <f>SUMIFS('Base de dados (Boxplot)'!S:S,'Base de dados (Boxplot)'!H:H,Dep!A55,'Base de dados (Boxplot)'!E:E,Dep!$P$9)</f>
        <v>45163047.899999999</v>
      </c>
      <c r="Q55" s="122">
        <f>SUMIFS('Base de dados (Boxplot)'!S:S,'Base de dados (Boxplot)'!H:H,Dep!A55,'Base de dados (Boxplot)'!E:E,Dep!$Q$9)</f>
        <v>44100205.509999998</v>
      </c>
      <c r="R55" s="122">
        <f>SUMIFS('Base de dados (Boxplot)'!S:S,'Base de dados (Boxplot)'!H:H,Dep!A55,'Base de dados (Boxplot)'!E:E,Dep!$R$9)</f>
        <v>47007178</v>
      </c>
      <c r="S55" s="122">
        <f>SUMIFS('Base de dados (Boxplot)'!S:S,'Base de dados (Boxplot)'!H:H,Dep!A55,'Base de dados (Boxplot)'!E:E,Dep!$S$9)</f>
        <v>25945780.109999999</v>
      </c>
      <c r="T55" s="122">
        <f>SUMIFS('Base de dados (Boxplot)'!S:S,'Base de dados (Boxplot)'!H:H,Dep!A55,'Base de dados (Boxplot)'!E:E,Dep!$T$9)</f>
        <v>17988257.190000001</v>
      </c>
      <c r="U55" s="122">
        <f>SUMIFS('Base de dados (Boxplot)'!S:S,'Base de dados (Boxplot)'!H:H,Dep!A55,'Base de dados (Boxplot)'!E:E,Dep!$U$9)</f>
        <v>13855225.67</v>
      </c>
      <c r="V55" s="122">
        <f>SUMIFS('Base de dados (Boxplot)'!S:S,'Base de dados (Boxplot)'!H:H,Dep!A55,'Base de dados (Boxplot)'!E:E,Dep!$V$9)</f>
        <v>62075826.32</v>
      </c>
    </row>
    <row r="56" spans="1:22" x14ac:dyDescent="0.25">
      <c r="A56" s="105" t="s">
        <v>64</v>
      </c>
      <c r="B56" s="125">
        <f>SUMIFS('Base de dados (Boxplot)'!S:S,'Base de dados (Boxplot)'!H:H,Dep!A56,'Base de dados (Boxplot)'!E:E,Dep!$B$9)</f>
        <v>0</v>
      </c>
      <c r="C56" s="122">
        <f>SUMIFS('Base de dados (Boxplot)'!S:S,'Base de dados (Boxplot)'!H:H,Dep!A56,'Base de dados (Boxplot)'!E:E,Dep!$C$9)</f>
        <v>0</v>
      </c>
      <c r="D56" s="122">
        <f>SUMIFS('Base de dados (Boxplot)'!S:S,'Base de dados (Boxplot)'!H:H,Dep!A56,'Base de dados (Boxplot)'!E:E,Dep!$D$9)</f>
        <v>0</v>
      </c>
      <c r="E56" s="122">
        <f>SUMIFS('Base de dados (Boxplot)'!S:S,'Base de dados (Boxplot)'!H:H,Dep!A56,'Base de dados (Boxplot)'!E:E,Dep!$E$9)</f>
        <v>0</v>
      </c>
      <c r="F56" s="122">
        <f>SUMIFS('Base de dados (Boxplot)'!S:S,'Base de dados (Boxplot)'!H:H,Dep!A56,'Base de dados (Boxplot)'!E:E,Dep!$F$9)</f>
        <v>0</v>
      </c>
      <c r="G56" s="122">
        <f>SUMIFS('Base de dados (Boxplot)'!S:S,'Base de dados (Boxplot)'!H:H,Dep!A56,'Base de dados (Boxplot)'!E:E,Dep!$G$9)</f>
        <v>0</v>
      </c>
      <c r="H56" s="122">
        <f>SUMIFS('Base de dados (Boxplot)'!S:S,'Base de dados (Boxplot)'!H:H,Dep!A56,'Base de dados (Boxplot)'!E:E,Dep!$H$9)</f>
        <v>0</v>
      </c>
      <c r="I56" s="122">
        <f>SUMIFS('Base de dados (Boxplot)'!S:S,'Base de dados (Boxplot)'!H:H,Dep!A56,'Base de dados (Boxplot)'!E:E,Dep!$I$9)</f>
        <v>0</v>
      </c>
      <c r="J56" s="122">
        <f>SUMIFS('Base de dados (Boxplot)'!S:S,'Base de dados (Boxplot)'!H:H,Dep!A56,'Base de dados (Boxplot)'!E:E,Dep!$J$9)</f>
        <v>0</v>
      </c>
      <c r="K56" s="122">
        <f>SUMIFS('Base de dados (Boxplot)'!S:S,'Base de dados (Boxplot)'!H:H,Dep!A56,'Base de dados (Boxplot)'!E:E,Dep!$K$9)</f>
        <v>0</v>
      </c>
      <c r="L56" s="122">
        <f>SUMIFS('Base de dados (Boxplot)'!S:S,'Base de dados (Boxplot)'!H:H,Dep!A56,'Base de dados (Boxplot)'!E:E,Dep!$L$9)</f>
        <v>377132.32</v>
      </c>
      <c r="M56" s="122">
        <f>SUMIFS('Base de dados (Boxplot)'!S:S,'Base de dados (Boxplot)'!H:H,Dep!A56,'Base de dados (Boxplot)'!E:E,Dep!$M$9)</f>
        <v>0</v>
      </c>
      <c r="N56" s="122">
        <f>SUMIFS('Base de dados (Boxplot)'!S:S,'Base de dados (Boxplot)'!H:H,Dep!A56,'Base de dados (Boxplot)'!E:E,Dep!$N$9)</f>
        <v>0</v>
      </c>
      <c r="O56" s="122">
        <f>SUMIFS('Base de dados (Boxplot)'!S:S,'Base de dados (Boxplot)'!H:H,Dep!A56,'Base de dados (Boxplot)'!E:E,Dep!$O$9)</f>
        <v>518184.06</v>
      </c>
      <c r="P56" s="122">
        <f>SUMIFS('Base de dados (Boxplot)'!S:S,'Base de dados (Boxplot)'!H:H,Dep!A56,'Base de dados (Boxplot)'!E:E,Dep!$P$9)</f>
        <v>1307429.95</v>
      </c>
      <c r="Q56" s="122">
        <f>SUMIFS('Base de dados (Boxplot)'!S:S,'Base de dados (Boxplot)'!H:H,Dep!A56,'Base de dados (Boxplot)'!E:E,Dep!$Q$9)</f>
        <v>1383687</v>
      </c>
      <c r="R56" s="122">
        <f>SUMIFS('Base de dados (Boxplot)'!S:S,'Base de dados (Boxplot)'!H:H,Dep!A56,'Base de dados (Boxplot)'!E:E,Dep!$R$9)</f>
        <v>0</v>
      </c>
      <c r="S56" s="122">
        <f>SUMIFS('Base de dados (Boxplot)'!S:S,'Base de dados (Boxplot)'!H:H,Dep!A56,'Base de dados (Boxplot)'!E:E,Dep!$S$9)</f>
        <v>0</v>
      </c>
      <c r="T56" s="122">
        <f>SUMIFS('Base de dados (Boxplot)'!S:S,'Base de dados (Boxplot)'!H:H,Dep!A56,'Base de dados (Boxplot)'!E:E,Dep!$T$9)</f>
        <v>0</v>
      </c>
      <c r="U56" s="122">
        <f>SUMIFS('Base de dados (Boxplot)'!S:S,'Base de dados (Boxplot)'!H:H,Dep!A56,'Base de dados (Boxplot)'!E:E,Dep!$U$9)</f>
        <v>3185197.89</v>
      </c>
      <c r="V56" s="122">
        <f>SUMIFS('Base de dados (Boxplot)'!S:S,'Base de dados (Boxplot)'!H:H,Dep!A56,'Base de dados (Boxplot)'!E:E,Dep!$V$9)</f>
        <v>4309258.43</v>
      </c>
    </row>
    <row r="57" spans="1:22" x14ac:dyDescent="0.25">
      <c r="A57" s="105" t="s">
        <v>43</v>
      </c>
      <c r="B57" s="125">
        <f>SUMIFS('Base de dados (Boxplot)'!S:S,'Base de dados (Boxplot)'!H:H,Dep!A57,'Base de dados (Boxplot)'!E:E,Dep!$B$9)</f>
        <v>191625000</v>
      </c>
      <c r="C57" s="122">
        <f>SUMIFS('Base de dados (Boxplot)'!S:S,'Base de dados (Boxplot)'!H:H,Dep!A57,'Base de dados (Boxplot)'!E:E,Dep!$C$9)</f>
        <v>212887000</v>
      </c>
      <c r="D57" s="122">
        <f>SUMIFS('Base de dados (Boxplot)'!S:S,'Base de dados (Boxplot)'!H:H,Dep!A57,'Base de dados (Boxplot)'!E:E,Dep!$D$9)</f>
        <v>170231000</v>
      </c>
      <c r="E57" s="122">
        <f>SUMIFS('Base de dados (Boxplot)'!S:S,'Base de dados (Boxplot)'!H:H,Dep!A57,'Base de dados (Boxplot)'!E:E,Dep!$E$9)</f>
        <v>187241992</v>
      </c>
      <c r="F57" s="122">
        <f>SUMIFS('Base de dados (Boxplot)'!S:S,'Base de dados (Boxplot)'!H:H,Dep!A57,'Base de dados (Boxplot)'!E:E,Dep!$F$9)</f>
        <v>193801226</v>
      </c>
      <c r="G57" s="122">
        <f>SUMIFS('Base de dados (Boxplot)'!S:S,'Base de dados (Boxplot)'!H:H,Dep!A57,'Base de dados (Boxplot)'!E:E,Dep!$G$9)</f>
        <v>237210888</v>
      </c>
      <c r="H57" s="122">
        <f>SUMIFS('Base de dados (Boxplot)'!S:S,'Base de dados (Boxplot)'!H:H,Dep!A57,'Base de dados (Boxplot)'!E:E,Dep!$H$9)</f>
        <v>256827217</v>
      </c>
      <c r="I57" s="122">
        <f>SUMIFS('Base de dados (Boxplot)'!S:S,'Base de dados (Boxplot)'!H:H,Dep!A57,'Base de dados (Boxplot)'!E:E,Dep!$I$9)</f>
        <v>249418000</v>
      </c>
      <c r="J57" s="122">
        <f>SUMIFS('Base de dados (Boxplot)'!S:S,'Base de dados (Boxplot)'!H:H,Dep!A57,'Base de dados (Boxplot)'!E:E,Dep!$J$9)</f>
        <v>212219633.22</v>
      </c>
      <c r="K57" s="122">
        <f>SUMIFS('Base de dados (Boxplot)'!S:S,'Base de dados (Boxplot)'!H:H,Dep!A57,'Base de dados (Boxplot)'!E:E,Dep!$K$9)</f>
        <v>255027282.53</v>
      </c>
      <c r="L57" s="122">
        <f>SUMIFS('Base de dados (Boxplot)'!S:S,'Base de dados (Boxplot)'!H:H,Dep!A57,'Base de dados (Boxplot)'!E:E,Dep!$L$9)</f>
        <v>269037564.26999998</v>
      </c>
      <c r="M57" s="122">
        <f>SUMIFS('Base de dados (Boxplot)'!S:S,'Base de dados (Boxplot)'!H:H,Dep!A57,'Base de dados (Boxplot)'!E:E,Dep!$M$9)</f>
        <v>277693465.13</v>
      </c>
      <c r="N57" s="122">
        <f>SUMIFS('Base de dados (Boxplot)'!S:S,'Base de dados (Boxplot)'!H:H,Dep!A57,'Base de dados (Boxplot)'!E:E,Dep!$N$9)</f>
        <v>299396770.12</v>
      </c>
      <c r="O57" s="122">
        <f>SUMIFS('Base de dados (Boxplot)'!S:S,'Base de dados (Boxplot)'!H:H,Dep!A57,'Base de dados (Boxplot)'!E:E,Dep!$O$9)</f>
        <v>402977461.31</v>
      </c>
      <c r="P57" s="122">
        <f>SUMIFS('Base de dados (Boxplot)'!S:S,'Base de dados (Boxplot)'!H:H,Dep!A57,'Base de dados (Boxplot)'!E:E,Dep!$P$9)</f>
        <v>418484325.89999998</v>
      </c>
      <c r="Q57" s="122">
        <f>SUMIFS('Base de dados (Boxplot)'!S:S,'Base de dados (Boxplot)'!H:H,Dep!A57,'Base de dados (Boxplot)'!E:E,Dep!$Q$9)</f>
        <v>476014810.67000002</v>
      </c>
      <c r="R57" s="122">
        <f>SUMIFS('Base de dados (Boxplot)'!S:S,'Base de dados (Boxplot)'!H:H,Dep!A57,'Base de dados (Boxplot)'!E:E,Dep!$R$9)</f>
        <v>537626272.47000003</v>
      </c>
      <c r="S57" s="122">
        <f>SUMIFS('Base de dados (Boxplot)'!S:S,'Base de dados (Boxplot)'!H:H,Dep!A57,'Base de dados (Boxplot)'!E:E,Dep!$S$9)</f>
        <v>724955844.15999997</v>
      </c>
      <c r="T57" s="122">
        <f>SUMIFS('Base de dados (Boxplot)'!S:S,'Base de dados (Boxplot)'!H:H,Dep!A57,'Base de dados (Boxplot)'!E:E,Dep!$T$9)</f>
        <v>567671268.99000001</v>
      </c>
      <c r="U57" s="122">
        <f>SUMIFS('Base de dados (Boxplot)'!S:S,'Base de dados (Boxplot)'!H:H,Dep!A57,'Base de dados (Boxplot)'!E:E,Dep!$U$9)</f>
        <v>0</v>
      </c>
      <c r="V57" s="122">
        <f>SUMIFS('Base de dados (Boxplot)'!S:S,'Base de dados (Boxplot)'!H:H,Dep!A57,'Base de dados (Boxplot)'!E:E,Dep!$V$9)</f>
        <v>742242955.19000006</v>
      </c>
    </row>
    <row r="58" spans="1:22" x14ac:dyDescent="0.25">
      <c r="A58" s="105" t="s">
        <v>56</v>
      </c>
      <c r="B58" s="125">
        <f>SUMIFS('Base de dados (Boxplot)'!S:S,'Base de dados (Boxplot)'!H:H,Dep!A58,'Base de dados (Boxplot)'!E:E,Dep!$B$9)</f>
        <v>76505243.219999999</v>
      </c>
      <c r="C58" s="122">
        <f>SUMIFS('Base de dados (Boxplot)'!S:S,'Base de dados (Boxplot)'!H:H,Dep!A58,'Base de dados (Boxplot)'!E:E,Dep!$C$9)</f>
        <v>83420391.489999995</v>
      </c>
      <c r="D58" s="122">
        <f>SUMIFS('Base de dados (Boxplot)'!S:S,'Base de dados (Boxplot)'!H:H,Dep!A58,'Base de dados (Boxplot)'!E:E,Dep!$D$9)</f>
        <v>76394101.129999995</v>
      </c>
      <c r="E58" s="122">
        <f>SUMIFS('Base de dados (Boxplot)'!S:S,'Base de dados (Boxplot)'!H:H,Dep!A58,'Base de dados (Boxplot)'!E:E,Dep!$E$9)</f>
        <v>86472322.560000002</v>
      </c>
      <c r="F58" s="122">
        <f>SUMIFS('Base de dados (Boxplot)'!S:S,'Base de dados (Boxplot)'!H:H,Dep!A58,'Base de dados (Boxplot)'!E:E,Dep!$F$9)</f>
        <v>65835083.219999999</v>
      </c>
      <c r="G58" s="122">
        <f>SUMIFS('Base de dados (Boxplot)'!S:S,'Base de dados (Boxplot)'!H:H,Dep!A58,'Base de dados (Boxplot)'!E:E,Dep!$G$9)</f>
        <v>126152875.34999999</v>
      </c>
      <c r="H58" s="122">
        <f>SUMIFS('Base de dados (Boxplot)'!S:S,'Base de dados (Boxplot)'!H:H,Dep!A58,'Base de dados (Boxplot)'!E:E,Dep!$H$9)</f>
        <v>147006453.52000001</v>
      </c>
      <c r="I58" s="122">
        <f>SUMIFS('Base de dados (Boxplot)'!S:S,'Base de dados (Boxplot)'!H:H,Dep!A58,'Base de dados (Boxplot)'!E:E,Dep!$I$9)</f>
        <v>100125054.18000001</v>
      </c>
      <c r="J58" s="122">
        <f>SUMIFS('Base de dados (Boxplot)'!S:S,'Base de dados (Boxplot)'!H:H,Dep!A58,'Base de dados (Boxplot)'!E:E,Dep!$J$9)</f>
        <v>176148754.65000001</v>
      </c>
      <c r="K58" s="122">
        <f>SUMIFS('Base de dados (Boxplot)'!S:S,'Base de dados (Boxplot)'!H:H,Dep!A58,'Base de dados (Boxplot)'!E:E,Dep!$K$9)</f>
        <v>67349478.540000007</v>
      </c>
      <c r="L58" s="122">
        <f>SUMIFS('Base de dados (Boxplot)'!S:S,'Base de dados (Boxplot)'!H:H,Dep!A58,'Base de dados (Boxplot)'!E:E,Dep!$L$9)</f>
        <v>103325464.53</v>
      </c>
      <c r="M58" s="122">
        <f>SUMIFS('Base de dados (Boxplot)'!S:S,'Base de dados (Boxplot)'!H:H,Dep!A58,'Base de dados (Boxplot)'!E:E,Dep!$M$9)</f>
        <v>55525397.979999997</v>
      </c>
      <c r="N58" s="122">
        <f>SUMIFS('Base de dados (Boxplot)'!S:S,'Base de dados (Boxplot)'!H:H,Dep!A58,'Base de dados (Boxplot)'!E:E,Dep!$N$9)</f>
        <v>99668423.239999995</v>
      </c>
      <c r="O58" s="122">
        <f>SUMIFS('Base de dados (Boxplot)'!S:S,'Base de dados (Boxplot)'!H:H,Dep!A58,'Base de dados (Boxplot)'!E:E,Dep!$O$9)</f>
        <v>115512430.58</v>
      </c>
      <c r="P58" s="122">
        <f>SUMIFS('Base de dados (Boxplot)'!S:S,'Base de dados (Boxplot)'!H:H,Dep!A58,'Base de dados (Boxplot)'!E:E,Dep!$P$9)</f>
        <v>177277502.18000001</v>
      </c>
      <c r="Q58" s="122">
        <f>SUMIFS('Base de dados (Boxplot)'!S:S,'Base de dados (Boxplot)'!H:H,Dep!A58,'Base de dados (Boxplot)'!E:E,Dep!$Q$9)</f>
        <v>217337937.69999999</v>
      </c>
      <c r="R58" s="122">
        <f>SUMIFS('Base de dados (Boxplot)'!S:S,'Base de dados (Boxplot)'!H:H,Dep!A58,'Base de dados (Boxplot)'!E:E,Dep!$R$9)</f>
        <v>179239092.53999999</v>
      </c>
      <c r="S58" s="122">
        <f>SUMIFS('Base de dados (Boxplot)'!S:S,'Base de dados (Boxplot)'!H:H,Dep!A58,'Base de dados (Boxplot)'!E:E,Dep!$S$9)</f>
        <v>120597295.89</v>
      </c>
      <c r="T58" s="122">
        <f>SUMIFS('Base de dados (Boxplot)'!S:S,'Base de dados (Boxplot)'!H:H,Dep!A58,'Base de dados (Boxplot)'!E:E,Dep!$T$9)</f>
        <v>123218626.98999999</v>
      </c>
      <c r="U58" s="122">
        <f>SUMIFS('Base de dados (Boxplot)'!S:S,'Base de dados (Boxplot)'!H:H,Dep!A58,'Base de dados (Boxplot)'!E:E,Dep!$U$9)</f>
        <v>139355816.25</v>
      </c>
      <c r="V58" s="122">
        <f>SUMIFS('Base de dados (Boxplot)'!S:S,'Base de dados (Boxplot)'!H:H,Dep!A58,'Base de dados (Boxplot)'!E:E,Dep!$V$9)</f>
        <v>155715464.03</v>
      </c>
    </row>
    <row r="59" spans="1:22" x14ac:dyDescent="0.25">
      <c r="A59" s="105" t="s">
        <v>41</v>
      </c>
      <c r="B59" s="125">
        <f>SUMIFS('Base de dados (Boxplot)'!S:S,'Base de dados (Boxplot)'!H:H,Dep!A59,'Base de dados (Boxplot)'!E:E,Dep!$B$9)</f>
        <v>18212434.140000001</v>
      </c>
      <c r="C59" s="122">
        <f>SUMIFS('Base de dados (Boxplot)'!S:S,'Base de dados (Boxplot)'!H:H,Dep!A59,'Base de dados (Boxplot)'!E:E,Dep!$C$9)</f>
        <v>18795699.379999999</v>
      </c>
      <c r="D59" s="122">
        <f>SUMIFS('Base de dados (Boxplot)'!S:S,'Base de dados (Boxplot)'!H:H,Dep!A59,'Base de dados (Boxplot)'!E:E,Dep!$D$9)</f>
        <v>19314233</v>
      </c>
      <c r="E59" s="122">
        <f>SUMIFS('Base de dados (Boxplot)'!S:S,'Base de dados (Boxplot)'!H:H,Dep!A59,'Base de dados (Boxplot)'!E:E,Dep!$E$9)</f>
        <v>61948104.420000002</v>
      </c>
      <c r="F59" s="122">
        <f>SUMIFS('Base de dados (Boxplot)'!S:S,'Base de dados (Boxplot)'!H:H,Dep!A59,'Base de dados (Boxplot)'!E:E,Dep!$F$9)</f>
        <v>52672778.740000002</v>
      </c>
      <c r="G59" s="122">
        <f>SUMIFS('Base de dados (Boxplot)'!S:S,'Base de dados (Boxplot)'!H:H,Dep!A59,'Base de dados (Boxplot)'!E:E,Dep!$G$9)</f>
        <v>52746841.469999999</v>
      </c>
      <c r="H59" s="122">
        <f>SUMIFS('Base de dados (Boxplot)'!S:S,'Base de dados (Boxplot)'!H:H,Dep!A59,'Base de dados (Boxplot)'!E:E,Dep!$H$9)</f>
        <v>87328940.700000003</v>
      </c>
      <c r="I59" s="122">
        <f>SUMIFS('Base de dados (Boxplot)'!S:S,'Base de dados (Boxplot)'!H:H,Dep!A59,'Base de dados (Boxplot)'!E:E,Dep!$I$9)</f>
        <v>99155991.650000006</v>
      </c>
      <c r="J59" s="122">
        <f>SUMIFS('Base de dados (Boxplot)'!S:S,'Base de dados (Boxplot)'!H:H,Dep!A59,'Base de dados (Boxplot)'!E:E,Dep!$J$9)</f>
        <v>69972360</v>
      </c>
      <c r="K59" s="122">
        <f>SUMIFS('Base de dados (Boxplot)'!S:S,'Base de dados (Boxplot)'!H:H,Dep!A59,'Base de dados (Boxplot)'!E:E,Dep!$K$9)</f>
        <v>57960718.560000002</v>
      </c>
      <c r="L59" s="122">
        <f>SUMIFS('Base de dados (Boxplot)'!S:S,'Base de dados (Boxplot)'!H:H,Dep!A59,'Base de dados (Boxplot)'!E:E,Dep!$L$9)</f>
        <v>98247184.469999999</v>
      </c>
      <c r="M59" s="122">
        <f>SUMIFS('Base de dados (Boxplot)'!S:S,'Base de dados (Boxplot)'!H:H,Dep!A59,'Base de dados (Boxplot)'!E:E,Dep!$M$9)</f>
        <v>101473470</v>
      </c>
      <c r="N59" s="122">
        <f>SUMIFS('Base de dados (Boxplot)'!S:S,'Base de dados (Boxplot)'!H:H,Dep!A59,'Base de dados (Boxplot)'!E:E,Dep!$N$9)</f>
        <v>70000413</v>
      </c>
      <c r="O59" s="122">
        <f>SUMIFS('Base de dados (Boxplot)'!S:S,'Base de dados (Boxplot)'!H:H,Dep!A59,'Base de dados (Boxplot)'!E:E,Dep!$O$9)</f>
        <v>77752979</v>
      </c>
      <c r="P59" s="122">
        <f>SUMIFS('Base de dados (Boxplot)'!S:S,'Base de dados (Boxplot)'!H:H,Dep!A59,'Base de dados (Boxplot)'!E:E,Dep!$P$9)</f>
        <v>82309018</v>
      </c>
      <c r="Q59" s="122">
        <f>SUMIFS('Base de dados (Boxplot)'!S:S,'Base de dados (Boxplot)'!H:H,Dep!A59,'Base de dados (Boxplot)'!E:E,Dep!$Q$9)</f>
        <v>121157867</v>
      </c>
      <c r="R59" s="122">
        <f>SUMIFS('Base de dados (Boxplot)'!S:S,'Base de dados (Boxplot)'!H:H,Dep!A59,'Base de dados (Boxplot)'!E:E,Dep!$R$9)</f>
        <v>87210428.519999996</v>
      </c>
      <c r="S59" s="122">
        <f>SUMIFS('Base de dados (Boxplot)'!S:S,'Base de dados (Boxplot)'!H:H,Dep!A59,'Base de dados (Boxplot)'!E:E,Dep!$S$9)</f>
        <v>119451957.68000001</v>
      </c>
      <c r="T59" s="122">
        <f>SUMIFS('Base de dados (Boxplot)'!S:S,'Base de dados (Boxplot)'!H:H,Dep!A59,'Base de dados (Boxplot)'!E:E,Dep!$T$9)</f>
        <v>119674771.31</v>
      </c>
      <c r="U59" s="122">
        <f>SUMIFS('Base de dados (Boxplot)'!S:S,'Base de dados (Boxplot)'!H:H,Dep!A59,'Base de dados (Boxplot)'!E:E,Dep!$U$9)</f>
        <v>163344518.72999999</v>
      </c>
      <c r="V59" s="122">
        <f>SUMIFS('Base de dados (Boxplot)'!S:S,'Base de dados (Boxplot)'!H:H,Dep!A59,'Base de dados (Boxplot)'!E:E,Dep!$V$9)</f>
        <v>143406059.22999999</v>
      </c>
    </row>
    <row r="60" spans="1:22" x14ac:dyDescent="0.25">
      <c r="A60" s="105" t="s">
        <v>53</v>
      </c>
      <c r="B60" s="125">
        <f>SUMIFS('Base de dados (Boxplot)'!S:S,'Base de dados (Boxplot)'!H:H,Dep!A60,'Base de dados (Boxplot)'!E:E,Dep!$B$9)</f>
        <v>12720061.26</v>
      </c>
      <c r="C60" s="122">
        <f>SUMIFS('Base de dados (Boxplot)'!S:S,'Base de dados (Boxplot)'!H:H,Dep!A60,'Base de dados (Boxplot)'!E:E,Dep!$C$9)</f>
        <v>16190289.699999999</v>
      </c>
      <c r="D60" s="122">
        <f>SUMIFS('Base de dados (Boxplot)'!S:S,'Base de dados (Boxplot)'!H:H,Dep!A60,'Base de dados (Boxplot)'!E:E,Dep!$D$9)</f>
        <v>17865277</v>
      </c>
      <c r="E60" s="122">
        <f>SUMIFS('Base de dados (Boxplot)'!S:S,'Base de dados (Boxplot)'!H:H,Dep!A60,'Base de dados (Boxplot)'!E:E,Dep!$E$9)</f>
        <v>18681276.27</v>
      </c>
      <c r="F60" s="122">
        <f>SUMIFS('Base de dados (Boxplot)'!S:S,'Base de dados (Boxplot)'!H:H,Dep!A60,'Base de dados (Boxplot)'!E:E,Dep!$F$9)</f>
        <v>23117891.850000001</v>
      </c>
      <c r="G60" s="122">
        <f>SUMIFS('Base de dados (Boxplot)'!S:S,'Base de dados (Boxplot)'!H:H,Dep!A60,'Base de dados (Boxplot)'!E:E,Dep!$G$9)</f>
        <v>12503016.369999999</v>
      </c>
      <c r="H60" s="122">
        <f>SUMIFS('Base de dados (Boxplot)'!S:S,'Base de dados (Boxplot)'!H:H,Dep!A60,'Base de dados (Boxplot)'!E:E,Dep!$H$9)</f>
        <v>17043355.100000001</v>
      </c>
      <c r="I60" s="122">
        <f>SUMIFS('Base de dados (Boxplot)'!S:S,'Base de dados (Boxplot)'!H:H,Dep!A60,'Base de dados (Boxplot)'!E:E,Dep!$I$9)</f>
        <v>13757025.75</v>
      </c>
      <c r="J60" s="122">
        <f>SUMIFS('Base de dados (Boxplot)'!S:S,'Base de dados (Boxplot)'!H:H,Dep!A60,'Base de dados (Boxplot)'!E:E,Dep!$J$9)</f>
        <v>25079818.079999998</v>
      </c>
      <c r="K60" s="122">
        <f>SUMIFS('Base de dados (Boxplot)'!S:S,'Base de dados (Boxplot)'!H:H,Dep!A60,'Base de dados (Boxplot)'!E:E,Dep!$K$9)</f>
        <v>30725121.25</v>
      </c>
      <c r="L60" s="122">
        <f>SUMIFS('Base de dados (Boxplot)'!S:S,'Base de dados (Boxplot)'!H:H,Dep!A60,'Base de dados (Boxplot)'!E:E,Dep!$L$9)</f>
        <v>27963428.57</v>
      </c>
      <c r="M60" s="122">
        <f>SUMIFS('Base de dados (Boxplot)'!S:S,'Base de dados (Boxplot)'!H:H,Dep!A60,'Base de dados (Boxplot)'!E:E,Dep!$M$9)</f>
        <v>0</v>
      </c>
      <c r="N60" s="122">
        <f>SUMIFS('Base de dados (Boxplot)'!S:S,'Base de dados (Boxplot)'!H:H,Dep!A60,'Base de dados (Boxplot)'!E:E,Dep!$N$9)</f>
        <v>33894195.780000001</v>
      </c>
      <c r="O60" s="122">
        <f>SUMIFS('Base de dados (Boxplot)'!S:S,'Base de dados (Boxplot)'!H:H,Dep!A60,'Base de dados (Boxplot)'!E:E,Dep!$O$9)</f>
        <v>47638500.93</v>
      </c>
      <c r="P60" s="122">
        <f>SUMIFS('Base de dados (Boxplot)'!S:S,'Base de dados (Boxplot)'!H:H,Dep!A60,'Base de dados (Boxplot)'!E:E,Dep!$P$9)</f>
        <v>59574253.469999999</v>
      </c>
      <c r="Q60" s="122">
        <f>SUMIFS('Base de dados (Boxplot)'!S:S,'Base de dados (Boxplot)'!H:H,Dep!A60,'Base de dados (Boxplot)'!E:E,Dep!$Q$9)</f>
        <v>52473848.090000004</v>
      </c>
      <c r="R60" s="122">
        <f>SUMIFS('Base de dados (Boxplot)'!S:S,'Base de dados (Boxplot)'!H:H,Dep!A60,'Base de dados (Boxplot)'!E:E,Dep!$R$9)</f>
        <v>54594522.439999998</v>
      </c>
      <c r="S60" s="122">
        <f>SUMIFS('Base de dados (Boxplot)'!S:S,'Base de dados (Boxplot)'!H:H,Dep!A60,'Base de dados (Boxplot)'!E:E,Dep!$S$9)</f>
        <v>62072681.780000001</v>
      </c>
      <c r="T60" s="122">
        <f>SUMIFS('Base de dados (Boxplot)'!S:S,'Base de dados (Boxplot)'!H:H,Dep!A60,'Base de dados (Boxplot)'!E:E,Dep!$T$9)</f>
        <v>77243725.870000005</v>
      </c>
      <c r="U60" s="122">
        <f>SUMIFS('Base de dados (Boxplot)'!S:S,'Base de dados (Boxplot)'!H:H,Dep!A60,'Base de dados (Boxplot)'!E:E,Dep!$U$9)</f>
        <v>70199493.109999999</v>
      </c>
      <c r="V60" s="122">
        <f>SUMIFS('Base de dados (Boxplot)'!S:S,'Base de dados (Boxplot)'!H:H,Dep!A60,'Base de dados (Boxplot)'!E:E,Dep!$V$9)</f>
        <v>82082384.469999999</v>
      </c>
    </row>
    <row r="61" spans="1:22" x14ac:dyDescent="0.25">
      <c r="A61" s="105" t="s">
        <v>47</v>
      </c>
      <c r="B61" s="125">
        <f>SUMIFS('Base de dados (Boxplot)'!S:S,'Base de dados (Boxplot)'!H:H,Dep!A61,'Base de dados (Boxplot)'!E:E,Dep!$B$9)</f>
        <v>124305941</v>
      </c>
      <c r="C61" s="122">
        <f>SUMIFS('Base de dados (Boxplot)'!S:S,'Base de dados (Boxplot)'!H:H,Dep!A61,'Base de dados (Boxplot)'!E:E,Dep!$C$9)</f>
        <v>93891705</v>
      </c>
      <c r="D61" s="122">
        <f>SUMIFS('Base de dados (Boxplot)'!S:S,'Base de dados (Boxplot)'!H:H,Dep!A61,'Base de dados (Boxplot)'!E:E,Dep!$D$9)</f>
        <v>88471415</v>
      </c>
      <c r="E61" s="122">
        <f>SUMIFS('Base de dados (Boxplot)'!S:S,'Base de dados (Boxplot)'!H:H,Dep!A61,'Base de dados (Boxplot)'!E:E,Dep!$E$9)</f>
        <v>96486108</v>
      </c>
      <c r="F61" s="122">
        <f>SUMIFS('Base de dados (Boxplot)'!S:S,'Base de dados (Boxplot)'!H:H,Dep!A61,'Base de dados (Boxplot)'!E:E,Dep!$F$9)</f>
        <v>129517036</v>
      </c>
      <c r="G61" s="122">
        <f>SUMIFS('Base de dados (Boxplot)'!S:S,'Base de dados (Boxplot)'!H:H,Dep!A61,'Base de dados (Boxplot)'!E:E,Dep!$G$9)</f>
        <v>145992667</v>
      </c>
      <c r="H61" s="122">
        <f>SUMIFS('Base de dados (Boxplot)'!S:S,'Base de dados (Boxplot)'!H:H,Dep!A61,'Base de dados (Boxplot)'!E:E,Dep!$H$9)</f>
        <v>144647697</v>
      </c>
      <c r="I61" s="122">
        <f>SUMIFS('Base de dados (Boxplot)'!S:S,'Base de dados (Boxplot)'!H:H,Dep!A61,'Base de dados (Boxplot)'!E:E,Dep!$I$9)</f>
        <v>209897506</v>
      </c>
      <c r="J61" s="122">
        <f>SUMIFS('Base de dados (Boxplot)'!S:S,'Base de dados (Boxplot)'!H:H,Dep!A61,'Base de dados (Boxplot)'!E:E,Dep!$J$9)</f>
        <v>309408610</v>
      </c>
      <c r="K61" s="122">
        <f>SUMIFS('Base de dados (Boxplot)'!S:S,'Base de dados (Boxplot)'!H:H,Dep!A61,'Base de dados (Boxplot)'!E:E,Dep!$K$9)</f>
        <v>315409554</v>
      </c>
      <c r="L61" s="122">
        <f>SUMIFS('Base de dados (Boxplot)'!S:S,'Base de dados (Boxplot)'!H:H,Dep!A61,'Base de dados (Boxplot)'!E:E,Dep!$L$9)</f>
        <v>296156300</v>
      </c>
      <c r="M61" s="122">
        <f>SUMIFS('Base de dados (Boxplot)'!S:S,'Base de dados (Boxplot)'!H:H,Dep!A61,'Base de dados (Boxplot)'!E:E,Dep!$M$9)</f>
        <v>368063534</v>
      </c>
      <c r="N61" s="122">
        <f>SUMIFS('Base de dados (Boxplot)'!S:S,'Base de dados (Boxplot)'!H:H,Dep!A61,'Base de dados (Boxplot)'!E:E,Dep!$N$9)</f>
        <v>432802410</v>
      </c>
      <c r="O61" s="122">
        <f>SUMIFS('Base de dados (Boxplot)'!S:S,'Base de dados (Boxplot)'!H:H,Dep!A61,'Base de dados (Boxplot)'!E:E,Dep!$O$9)</f>
        <v>321474772.11000001</v>
      </c>
      <c r="P61" s="122">
        <f>SUMIFS('Base de dados (Boxplot)'!S:S,'Base de dados (Boxplot)'!H:H,Dep!A61,'Base de dados (Boxplot)'!E:E,Dep!$P$9)</f>
        <v>549104139.66999996</v>
      </c>
      <c r="Q61" s="122">
        <f>SUMIFS('Base de dados (Boxplot)'!S:S,'Base de dados (Boxplot)'!H:H,Dep!A61,'Base de dados (Boxplot)'!E:E,Dep!$Q$9)</f>
        <v>427646141.04000002</v>
      </c>
      <c r="R61" s="122">
        <f>SUMIFS('Base de dados (Boxplot)'!S:S,'Base de dados (Boxplot)'!H:H,Dep!A61,'Base de dados (Boxplot)'!E:E,Dep!$R$9)</f>
        <v>463306291.37</v>
      </c>
      <c r="S61" s="122">
        <f>SUMIFS('Base de dados (Boxplot)'!S:S,'Base de dados (Boxplot)'!H:H,Dep!A61,'Base de dados (Boxplot)'!E:E,Dep!$S$9)</f>
        <v>585193986.25999999</v>
      </c>
      <c r="T61" s="122">
        <f>SUMIFS('Base de dados (Boxplot)'!S:S,'Base de dados (Boxplot)'!H:H,Dep!A61,'Base de dados (Boxplot)'!E:E,Dep!$T$9)</f>
        <v>626969609</v>
      </c>
      <c r="U61" s="122">
        <f>SUMIFS('Base de dados (Boxplot)'!S:S,'Base de dados (Boxplot)'!H:H,Dep!A61,'Base de dados (Boxplot)'!E:E,Dep!$U$9)</f>
        <v>601559701.19000006</v>
      </c>
      <c r="V61" s="122">
        <f>SUMIFS('Base de dados (Boxplot)'!S:S,'Base de dados (Boxplot)'!H:H,Dep!A61,'Base de dados (Boxplot)'!E:E,Dep!$V$9)</f>
        <v>731018627.82000005</v>
      </c>
    </row>
    <row r="62" spans="1:22" x14ac:dyDescent="0.25">
      <c r="A62" s="105" t="s">
        <v>37</v>
      </c>
      <c r="B62" s="125">
        <f>SUMIFS('Base de dados (Boxplot)'!S:S,'Base de dados (Boxplot)'!H:H,Dep!A62,'Base de dados (Boxplot)'!E:E,Dep!$B$9)</f>
        <v>596957812</v>
      </c>
      <c r="C62" s="122">
        <f>SUMIFS('Base de dados (Boxplot)'!S:S,'Base de dados (Boxplot)'!H:H,Dep!A62,'Base de dados (Boxplot)'!E:E,Dep!$C$9)</f>
        <v>647351006.33000004</v>
      </c>
      <c r="D62" s="122">
        <f>SUMIFS('Base de dados (Boxplot)'!S:S,'Base de dados (Boxplot)'!H:H,Dep!A62,'Base de dados (Boxplot)'!E:E,Dep!$D$9)</f>
        <v>631109943.04999995</v>
      </c>
      <c r="E62" s="122">
        <f>SUMIFS('Base de dados (Boxplot)'!S:S,'Base de dados (Boxplot)'!H:H,Dep!A62,'Base de dados (Boxplot)'!E:E,Dep!$E$9)</f>
        <v>681989930.80999994</v>
      </c>
      <c r="F62" s="122">
        <f>SUMIFS('Base de dados (Boxplot)'!S:S,'Base de dados (Boxplot)'!H:H,Dep!A62,'Base de dados (Boxplot)'!E:E,Dep!$F$9)</f>
        <v>602079715.46000004</v>
      </c>
      <c r="G62" s="122">
        <f>SUMIFS('Base de dados (Boxplot)'!S:S,'Base de dados (Boxplot)'!H:H,Dep!A62,'Base de dados (Boxplot)'!E:E,Dep!$G$9)</f>
        <v>840488463.48000002</v>
      </c>
      <c r="H62" s="122">
        <f>SUMIFS('Base de dados (Boxplot)'!S:S,'Base de dados (Boxplot)'!H:H,Dep!A62,'Base de dados (Boxplot)'!E:E,Dep!$H$9)</f>
        <v>851272458.17999995</v>
      </c>
      <c r="I62" s="122">
        <f>SUMIFS('Base de dados (Boxplot)'!S:S,'Base de dados (Boxplot)'!H:H,Dep!A62,'Base de dados (Boxplot)'!E:E,Dep!$I$9)</f>
        <v>1054088115.66</v>
      </c>
      <c r="J62" s="122">
        <f>SUMIFS('Base de dados (Boxplot)'!S:S,'Base de dados (Boxplot)'!H:H,Dep!A62,'Base de dados (Boxplot)'!E:E,Dep!$J$9)</f>
        <v>945888320.39999998</v>
      </c>
      <c r="K62" s="122">
        <f>SUMIFS('Base de dados (Boxplot)'!S:S,'Base de dados (Boxplot)'!H:H,Dep!A62,'Base de dados (Boxplot)'!E:E,Dep!$K$9)</f>
        <v>954067721.27999997</v>
      </c>
      <c r="L62" s="122">
        <f>SUMIFS('Base de dados (Boxplot)'!S:S,'Base de dados (Boxplot)'!H:H,Dep!A62,'Base de dados (Boxplot)'!E:E,Dep!$L$9)</f>
        <v>868875068.60000002</v>
      </c>
      <c r="M62" s="122">
        <f>SUMIFS('Base de dados (Boxplot)'!S:S,'Base de dados (Boxplot)'!H:H,Dep!A62,'Base de dados (Boxplot)'!E:E,Dep!$M$9)</f>
        <v>784679909.38999999</v>
      </c>
      <c r="N62" s="122">
        <f>SUMIFS('Base de dados (Boxplot)'!S:S,'Base de dados (Boxplot)'!H:H,Dep!A62,'Base de dados (Boxplot)'!E:E,Dep!$N$9)</f>
        <v>888964981.92999995</v>
      </c>
      <c r="O62" s="122">
        <f>SUMIFS('Base de dados (Boxplot)'!S:S,'Base de dados (Boxplot)'!H:H,Dep!A62,'Base de dados (Boxplot)'!E:E,Dep!$O$9)</f>
        <v>930760298.13999999</v>
      </c>
      <c r="P62" s="122">
        <f>SUMIFS('Base de dados (Boxplot)'!S:S,'Base de dados (Boxplot)'!H:H,Dep!A62,'Base de dados (Boxplot)'!E:E,Dep!$P$9)</f>
        <v>974936213.96000004</v>
      </c>
      <c r="Q62" s="122">
        <f>SUMIFS('Base de dados (Boxplot)'!S:S,'Base de dados (Boxplot)'!H:H,Dep!A62,'Base de dados (Boxplot)'!E:E,Dep!$Q$9)</f>
        <v>1144059861.7</v>
      </c>
      <c r="R62" s="122">
        <f>SUMIFS('Base de dados (Boxplot)'!S:S,'Base de dados (Boxplot)'!H:H,Dep!A62,'Base de dados (Boxplot)'!E:E,Dep!$R$9)</f>
        <v>1076452442.9200001</v>
      </c>
      <c r="S62" s="122">
        <f>SUMIFS('Base de dados (Boxplot)'!S:S,'Base de dados (Boxplot)'!H:H,Dep!A62,'Base de dados (Boxplot)'!E:E,Dep!$S$9)</f>
        <v>1237114222.1900001</v>
      </c>
      <c r="T62" s="122">
        <f>SUMIFS('Base de dados (Boxplot)'!S:S,'Base de dados (Boxplot)'!H:H,Dep!A62,'Base de dados (Boxplot)'!E:E,Dep!$T$9)</f>
        <v>1384577107.0799999</v>
      </c>
      <c r="U62" s="122">
        <f>SUMIFS('Base de dados (Boxplot)'!S:S,'Base de dados (Boxplot)'!H:H,Dep!A62,'Base de dados (Boxplot)'!E:E,Dep!$U$9)</f>
        <v>0</v>
      </c>
      <c r="V62" s="122">
        <f>SUMIFS('Base de dados (Boxplot)'!S:S,'Base de dados (Boxplot)'!H:H,Dep!A62,'Base de dados (Boxplot)'!E:E,Dep!$V$9)</f>
        <v>0</v>
      </c>
    </row>
    <row r="63" spans="1:22" ht="17.25" customHeight="1" x14ac:dyDescent="0.25">
      <c r="A63" s="105" t="s">
        <v>51</v>
      </c>
      <c r="B63" s="125">
        <f>SUMIFS('Base de dados (Boxplot)'!S:S,'Base de dados (Boxplot)'!H:H,Dep!A63,'Base de dados (Boxplot)'!E:E,Dep!$B$9)</f>
        <v>42095429</v>
      </c>
      <c r="C63" s="122">
        <f>SUMIFS('Base de dados (Boxplot)'!S:S,'Base de dados (Boxplot)'!H:H,Dep!A63,'Base de dados (Boxplot)'!E:E,Dep!$C$9)</f>
        <v>43415273</v>
      </c>
      <c r="D63" s="122">
        <f>SUMIFS('Base de dados (Boxplot)'!S:S,'Base de dados (Boxplot)'!H:H,Dep!A63,'Base de dados (Boxplot)'!E:E,Dep!$D$9)</f>
        <v>45004430</v>
      </c>
      <c r="E63" s="122">
        <f>SUMIFS('Base de dados (Boxplot)'!S:S,'Base de dados (Boxplot)'!H:H,Dep!A63,'Base de dados (Boxplot)'!E:E,Dep!$E$9)</f>
        <v>80374000</v>
      </c>
      <c r="F63" s="122">
        <f>SUMIFS('Base de dados (Boxplot)'!S:S,'Base de dados (Boxplot)'!H:H,Dep!A63,'Base de dados (Boxplot)'!E:E,Dep!$F$9)</f>
        <v>60290417.869999997</v>
      </c>
      <c r="G63" s="122">
        <f>SUMIFS('Base de dados (Boxplot)'!S:S,'Base de dados (Boxplot)'!H:H,Dep!A63,'Base de dados (Boxplot)'!E:E,Dep!$G$9)</f>
        <v>60429349.890000001</v>
      </c>
      <c r="H63" s="122">
        <f>SUMIFS('Base de dados (Boxplot)'!S:S,'Base de dados (Boxplot)'!H:H,Dep!A63,'Base de dados (Boxplot)'!E:E,Dep!$H$9)</f>
        <v>55360626.369999997</v>
      </c>
      <c r="I63" s="122">
        <f>SUMIFS('Base de dados (Boxplot)'!S:S,'Base de dados (Boxplot)'!H:H,Dep!A63,'Base de dados (Boxplot)'!E:E,Dep!$I$9)</f>
        <v>65674128.439999998</v>
      </c>
      <c r="J63" s="122">
        <f>SUMIFS('Base de dados (Boxplot)'!S:S,'Base de dados (Boxplot)'!H:H,Dep!A63,'Base de dados (Boxplot)'!E:E,Dep!$J$9)</f>
        <v>114145884.61</v>
      </c>
      <c r="K63" s="122">
        <f>SUMIFS('Base de dados (Boxplot)'!S:S,'Base de dados (Boxplot)'!H:H,Dep!A63,'Base de dados (Boxplot)'!E:E,Dep!$K$9)</f>
        <v>128050703.65000001</v>
      </c>
      <c r="L63" s="122">
        <f>SUMIFS('Base de dados (Boxplot)'!S:S,'Base de dados (Boxplot)'!H:H,Dep!A63,'Base de dados (Boxplot)'!E:E,Dep!$L$9)</f>
        <v>140789782.91</v>
      </c>
      <c r="M63" s="122">
        <f>SUMIFS('Base de dados (Boxplot)'!S:S,'Base de dados (Boxplot)'!H:H,Dep!A63,'Base de dados (Boxplot)'!E:E,Dep!$M$9)</f>
        <v>157798888.53</v>
      </c>
      <c r="N63" s="122">
        <f>SUMIFS('Base de dados (Boxplot)'!S:S,'Base de dados (Boxplot)'!H:H,Dep!A63,'Base de dados (Boxplot)'!E:E,Dep!$N$9)</f>
        <v>145698567.5</v>
      </c>
      <c r="O63" s="122">
        <f>SUMIFS('Base de dados (Boxplot)'!S:S,'Base de dados (Boxplot)'!H:H,Dep!A63,'Base de dados (Boxplot)'!E:E,Dep!$O$9)</f>
        <v>226459178.16999999</v>
      </c>
      <c r="P63" s="122">
        <f>SUMIFS('Base de dados (Boxplot)'!S:S,'Base de dados (Boxplot)'!H:H,Dep!A63,'Base de dados (Boxplot)'!E:E,Dep!$P$9)</f>
        <v>202222994.69999999</v>
      </c>
      <c r="Q63" s="122">
        <f>SUMIFS('Base de dados (Boxplot)'!S:S,'Base de dados (Boxplot)'!H:H,Dep!A63,'Base de dados (Boxplot)'!E:E,Dep!$Q$9)</f>
        <v>221038937.25</v>
      </c>
      <c r="R63" s="122">
        <f>SUMIFS('Base de dados (Boxplot)'!S:S,'Base de dados (Boxplot)'!H:H,Dep!A63,'Base de dados (Boxplot)'!E:E,Dep!$R$9)</f>
        <v>224574678.22999999</v>
      </c>
      <c r="S63" s="122">
        <f>SUMIFS('Base de dados (Boxplot)'!S:S,'Base de dados (Boxplot)'!H:H,Dep!A63,'Base de dados (Boxplot)'!E:E,Dep!$S$9)</f>
        <v>183538720.50999999</v>
      </c>
      <c r="T63" s="122">
        <f>SUMIFS('Base de dados (Boxplot)'!S:S,'Base de dados (Boxplot)'!H:H,Dep!A63,'Base de dados (Boxplot)'!E:E,Dep!$T$9)</f>
        <v>216805300.68000001</v>
      </c>
      <c r="U63" s="122">
        <f>SUMIFS('Base de dados (Boxplot)'!S:S,'Base de dados (Boxplot)'!H:H,Dep!A63,'Base de dados (Boxplot)'!E:E,Dep!$U$9)</f>
        <v>331051060.38</v>
      </c>
      <c r="V63" s="122">
        <f>SUMIFS('Base de dados (Boxplot)'!S:S,'Base de dados (Boxplot)'!H:H,Dep!A63,'Base de dados (Boxplot)'!E:E,Dep!$V$9)</f>
        <v>89898646.159999996</v>
      </c>
    </row>
    <row r="64" spans="1:22" x14ac:dyDescent="0.25">
      <c r="A64" s="105" t="s">
        <v>49</v>
      </c>
      <c r="B64" s="125">
        <f>SUMIFS('Base de dados (Boxplot)'!S:S,'Base de dados (Boxplot)'!H:H,Dep!A64,'Base de dados (Boxplot)'!E:E,Dep!$B$9)</f>
        <v>0</v>
      </c>
      <c r="C64" s="122">
        <f>SUMIFS('Base de dados (Boxplot)'!S:S,'Base de dados (Boxplot)'!H:H,Dep!A64,'Base de dados (Boxplot)'!E:E,Dep!$C$9)</f>
        <v>0</v>
      </c>
      <c r="D64" s="122">
        <f>SUMIFS('Base de dados (Boxplot)'!S:S,'Base de dados (Boxplot)'!H:H,Dep!A64,'Base de dados (Boxplot)'!E:E,Dep!$D$9)</f>
        <v>7931600.0800000001</v>
      </c>
      <c r="E64" s="122">
        <f>SUMIFS('Base de dados (Boxplot)'!S:S,'Base de dados (Boxplot)'!H:H,Dep!A64,'Base de dados (Boxplot)'!E:E,Dep!$E$9)</f>
        <v>8442801.4800000004</v>
      </c>
      <c r="F64" s="122">
        <f>SUMIFS('Base de dados (Boxplot)'!S:S,'Base de dados (Boxplot)'!H:H,Dep!A64,'Base de dados (Boxplot)'!E:E,Dep!$F$9)</f>
        <v>8692011</v>
      </c>
      <c r="G64" s="122">
        <f>SUMIFS('Base de dados (Boxplot)'!S:S,'Base de dados (Boxplot)'!H:H,Dep!A64,'Base de dados (Boxplot)'!E:E,Dep!$G$9)</f>
        <v>9038285</v>
      </c>
      <c r="H64" s="122">
        <f>SUMIFS('Base de dados (Boxplot)'!S:S,'Base de dados (Boxplot)'!H:H,Dep!A64,'Base de dados (Boxplot)'!E:E,Dep!$H$9)</f>
        <v>8913344</v>
      </c>
      <c r="I64" s="122">
        <f>SUMIFS('Base de dados (Boxplot)'!S:S,'Base de dados (Boxplot)'!H:H,Dep!A64,'Base de dados (Boxplot)'!E:E,Dep!$I$9)</f>
        <v>11086573</v>
      </c>
      <c r="J64" s="122">
        <f>SUMIFS('Base de dados (Boxplot)'!S:S,'Base de dados (Boxplot)'!H:H,Dep!A64,'Base de dados (Boxplot)'!E:E,Dep!$J$9)</f>
        <v>10084644.85</v>
      </c>
      <c r="K64" s="122">
        <f>SUMIFS('Base de dados (Boxplot)'!S:S,'Base de dados (Boxplot)'!H:H,Dep!A64,'Base de dados (Boxplot)'!E:E,Dep!$K$9)</f>
        <v>11144909</v>
      </c>
      <c r="L64" s="122">
        <f>SUMIFS('Base de dados (Boxplot)'!S:S,'Base de dados (Boxplot)'!H:H,Dep!A64,'Base de dados (Boxplot)'!E:E,Dep!$L$9)</f>
        <v>12897635.140000001</v>
      </c>
      <c r="M64" s="122">
        <f>SUMIFS('Base de dados (Boxplot)'!S:S,'Base de dados (Boxplot)'!H:H,Dep!A64,'Base de dados (Boxplot)'!E:E,Dep!$M$9)</f>
        <v>12566141</v>
      </c>
      <c r="N64" s="122">
        <f>SUMIFS('Base de dados (Boxplot)'!S:S,'Base de dados (Boxplot)'!H:H,Dep!A64,'Base de dados (Boxplot)'!E:E,Dep!$N$9)</f>
        <v>12757758.210000001</v>
      </c>
      <c r="O64" s="122">
        <f>SUMIFS('Base de dados (Boxplot)'!S:S,'Base de dados (Boxplot)'!H:H,Dep!A64,'Base de dados (Boxplot)'!E:E,Dep!$O$9)</f>
        <v>0</v>
      </c>
      <c r="P64" s="122">
        <f>SUMIFS('Base de dados (Boxplot)'!S:S,'Base de dados (Boxplot)'!H:H,Dep!A64,'Base de dados (Boxplot)'!E:E,Dep!$P$9)</f>
        <v>0</v>
      </c>
      <c r="Q64" s="122">
        <f>SUMIFS('Base de dados (Boxplot)'!S:S,'Base de dados (Boxplot)'!H:H,Dep!A64,'Base de dados (Boxplot)'!E:E,Dep!$Q$9)</f>
        <v>0</v>
      </c>
      <c r="R64" s="122">
        <f>SUMIFS('Base de dados (Boxplot)'!S:S,'Base de dados (Boxplot)'!H:H,Dep!A64,'Base de dados (Boxplot)'!E:E,Dep!$R$9)</f>
        <v>0</v>
      </c>
      <c r="S64" s="122">
        <f>SUMIFS('Base de dados (Boxplot)'!S:S,'Base de dados (Boxplot)'!H:H,Dep!A64,'Base de dados (Boxplot)'!E:E,Dep!$S$9)</f>
        <v>0</v>
      </c>
      <c r="T64" s="122">
        <f>SUMIFS('Base de dados (Boxplot)'!S:S,'Base de dados (Boxplot)'!H:H,Dep!A64,'Base de dados (Boxplot)'!E:E,Dep!$T$9)</f>
        <v>8432378.1199999992</v>
      </c>
      <c r="U64" s="122">
        <f>SUMIFS('Base de dados (Boxplot)'!S:S,'Base de dados (Boxplot)'!H:H,Dep!A64,'Base de dados (Boxplot)'!E:E,Dep!$U$9)</f>
        <v>0</v>
      </c>
      <c r="V64" s="122">
        <f>SUMIFS('Base de dados (Boxplot)'!S:S,'Base de dados (Boxplot)'!H:H,Dep!A64,'Base de dados (Boxplot)'!E:E,Dep!$V$9)</f>
        <v>0</v>
      </c>
    </row>
    <row r="65" spans="1:22" x14ac:dyDescent="0.25">
      <c r="A65" s="105" t="s">
        <v>39</v>
      </c>
      <c r="B65" s="125">
        <f>SUMIFS('Base de dados (Boxplot)'!S:S,'Base de dados (Boxplot)'!H:H,Dep!A65,'Base de dados (Boxplot)'!E:E,Dep!$B$9)</f>
        <v>70220614.819999993</v>
      </c>
      <c r="C65" s="122">
        <f>SUMIFS('Base de dados (Boxplot)'!S:S,'Base de dados (Boxplot)'!H:H,Dep!A65,'Base de dados (Boxplot)'!E:E,Dep!$C$9)</f>
        <v>79405454.730000004</v>
      </c>
      <c r="D65" s="122">
        <f>SUMIFS('Base de dados (Boxplot)'!S:S,'Base de dados (Boxplot)'!H:H,Dep!A65,'Base de dados (Boxplot)'!E:E,Dep!$D$9)</f>
        <v>75515577.219999999</v>
      </c>
      <c r="E65" s="122">
        <f>SUMIFS('Base de dados (Boxplot)'!S:S,'Base de dados (Boxplot)'!H:H,Dep!A65,'Base de dados (Boxplot)'!E:E,Dep!$E$9)</f>
        <v>92388398.900000006</v>
      </c>
      <c r="F65" s="122">
        <f>SUMIFS('Base de dados (Boxplot)'!S:S,'Base de dados (Boxplot)'!H:H,Dep!A65,'Base de dados (Boxplot)'!E:E,Dep!$F$9)</f>
        <v>113790693.59</v>
      </c>
      <c r="G65" s="122">
        <f>SUMIFS('Base de dados (Boxplot)'!S:S,'Base de dados (Boxplot)'!H:H,Dep!A65,'Base de dados (Boxplot)'!E:E,Dep!$G$9)</f>
        <v>107331338.05</v>
      </c>
      <c r="H65" s="122">
        <f>SUMIFS('Base de dados (Boxplot)'!S:S,'Base de dados (Boxplot)'!H:H,Dep!A65,'Base de dados (Boxplot)'!E:E,Dep!$H$9)</f>
        <v>121178080.53</v>
      </c>
      <c r="I65" s="122">
        <f>SUMIFS('Base de dados (Boxplot)'!S:S,'Base de dados (Boxplot)'!H:H,Dep!A65,'Base de dados (Boxplot)'!E:E,Dep!$I$9)</f>
        <v>127845972.89</v>
      </c>
      <c r="J65" s="122">
        <f>SUMIFS('Base de dados (Boxplot)'!S:S,'Base de dados (Boxplot)'!H:H,Dep!A65,'Base de dados (Boxplot)'!E:E,Dep!$J$9)</f>
        <v>133160141.72</v>
      </c>
      <c r="K65" s="122">
        <f>SUMIFS('Base de dados (Boxplot)'!S:S,'Base de dados (Boxplot)'!H:H,Dep!A65,'Base de dados (Boxplot)'!E:E,Dep!$K$9)</f>
        <v>141074526.88</v>
      </c>
      <c r="L65" s="122">
        <f>SUMIFS('Base de dados (Boxplot)'!S:S,'Base de dados (Boxplot)'!H:H,Dep!A65,'Base de dados (Boxplot)'!E:E,Dep!$L$9)</f>
        <v>153110674.30000001</v>
      </c>
      <c r="M65" s="122">
        <f>SUMIFS('Base de dados (Boxplot)'!S:S,'Base de dados (Boxplot)'!H:H,Dep!A65,'Base de dados (Boxplot)'!E:E,Dep!$M$9)</f>
        <v>151974144.50999999</v>
      </c>
      <c r="N65" s="122">
        <f>SUMIFS('Base de dados (Boxplot)'!S:S,'Base de dados (Boxplot)'!H:H,Dep!A65,'Base de dados (Boxplot)'!E:E,Dep!$N$9)</f>
        <v>158986096.91</v>
      </c>
      <c r="O65" s="122">
        <f>SUMIFS('Base de dados (Boxplot)'!S:S,'Base de dados (Boxplot)'!H:H,Dep!A65,'Base de dados (Boxplot)'!E:E,Dep!$O$9)</f>
        <v>151126129.80000001</v>
      </c>
      <c r="P65" s="122">
        <f>SUMIFS('Base de dados (Boxplot)'!S:S,'Base de dados (Boxplot)'!H:H,Dep!A65,'Base de dados (Boxplot)'!E:E,Dep!$P$9)</f>
        <v>193574132.91</v>
      </c>
      <c r="Q65" s="122">
        <f>SUMIFS('Base de dados (Boxplot)'!S:S,'Base de dados (Boxplot)'!H:H,Dep!A65,'Base de dados (Boxplot)'!E:E,Dep!$Q$9)</f>
        <v>184540913.09</v>
      </c>
      <c r="R65" s="122">
        <f>SUMIFS('Base de dados (Boxplot)'!S:S,'Base de dados (Boxplot)'!H:H,Dep!A65,'Base de dados (Boxplot)'!E:E,Dep!$R$9)</f>
        <v>189394954.53</v>
      </c>
      <c r="S65" s="122">
        <f>SUMIFS('Base de dados (Boxplot)'!S:S,'Base de dados (Boxplot)'!H:H,Dep!A65,'Base de dados (Boxplot)'!E:E,Dep!$S$9)</f>
        <v>238885652.65000001</v>
      </c>
      <c r="T65" s="122">
        <f>SUMIFS('Base de dados (Boxplot)'!S:S,'Base de dados (Boxplot)'!H:H,Dep!A65,'Base de dados (Boxplot)'!E:E,Dep!$T$9)</f>
        <v>276081439.56999999</v>
      </c>
      <c r="U65" s="122">
        <f>SUMIFS('Base de dados (Boxplot)'!S:S,'Base de dados (Boxplot)'!H:H,Dep!A65,'Base de dados (Boxplot)'!E:E,Dep!$U$9)</f>
        <v>279134376.75</v>
      </c>
      <c r="V65" s="122">
        <f>SUMIFS('Base de dados (Boxplot)'!S:S,'Base de dados (Boxplot)'!H:H,Dep!A65,'Base de dados (Boxplot)'!E:E,Dep!$V$9)</f>
        <v>0</v>
      </c>
    </row>
    <row r="66" spans="1:22" x14ac:dyDescent="0.25">
      <c r="A66" s="105" t="s">
        <v>55</v>
      </c>
      <c r="B66" s="125">
        <f>SUMIFS('Base de dados (Boxplot)'!S:S,'Base de dados (Boxplot)'!H:H,Dep!A66,'Base de dados (Boxplot)'!E:E,Dep!$B$9)</f>
        <v>21859211</v>
      </c>
      <c r="C66" s="122">
        <f>SUMIFS('Base de dados (Boxplot)'!S:S,'Base de dados (Boxplot)'!H:H,Dep!A66,'Base de dados (Boxplot)'!E:E,Dep!$C$9)</f>
        <v>13880114</v>
      </c>
      <c r="D66" s="122">
        <f>SUMIFS('Base de dados (Boxplot)'!S:S,'Base de dados (Boxplot)'!H:H,Dep!A66,'Base de dados (Boxplot)'!E:E,Dep!$D$9)</f>
        <v>7323950</v>
      </c>
      <c r="E66" s="122">
        <f>SUMIFS('Base de dados (Boxplot)'!S:S,'Base de dados (Boxplot)'!H:H,Dep!A66,'Base de dados (Boxplot)'!E:E,Dep!$E$9)</f>
        <v>10038446</v>
      </c>
      <c r="F66" s="122">
        <f>SUMIFS('Base de dados (Boxplot)'!S:S,'Base de dados (Boxplot)'!H:H,Dep!A66,'Base de dados (Boxplot)'!E:E,Dep!$F$9)</f>
        <v>10315310</v>
      </c>
      <c r="G66" s="122">
        <f>SUMIFS('Base de dados (Boxplot)'!S:S,'Base de dados (Boxplot)'!H:H,Dep!A66,'Base de dados (Boxplot)'!E:E,Dep!$G$9)</f>
        <v>17225253</v>
      </c>
      <c r="H66" s="122">
        <f>SUMIFS('Base de dados (Boxplot)'!S:S,'Base de dados (Boxplot)'!H:H,Dep!A66,'Base de dados (Boxplot)'!E:E,Dep!$H$9)</f>
        <v>32884000</v>
      </c>
      <c r="I66" s="122">
        <f>SUMIFS('Base de dados (Boxplot)'!S:S,'Base de dados (Boxplot)'!H:H,Dep!A66,'Base de dados (Boxplot)'!E:E,Dep!$I$9)</f>
        <v>19086000</v>
      </c>
      <c r="J66" s="122">
        <f>SUMIFS('Base de dados (Boxplot)'!S:S,'Base de dados (Boxplot)'!H:H,Dep!A66,'Base de dados (Boxplot)'!E:E,Dep!$J$9)</f>
        <v>10672502</v>
      </c>
      <c r="K66" s="122">
        <f>SUMIFS('Base de dados (Boxplot)'!S:S,'Base de dados (Boxplot)'!H:H,Dep!A66,'Base de dados (Boxplot)'!E:E,Dep!$K$9)</f>
        <v>17593935</v>
      </c>
      <c r="L66" s="122">
        <f>SUMIFS('Base de dados (Boxplot)'!S:S,'Base de dados (Boxplot)'!H:H,Dep!A66,'Base de dados (Boxplot)'!E:E,Dep!$L$9)</f>
        <v>22862000</v>
      </c>
      <c r="M66" s="122">
        <f>SUMIFS('Base de dados (Boxplot)'!S:S,'Base de dados (Boxplot)'!H:H,Dep!A66,'Base de dados (Boxplot)'!E:E,Dep!$M$9)</f>
        <v>25009791</v>
      </c>
      <c r="N66" s="122">
        <f>SUMIFS('Base de dados (Boxplot)'!S:S,'Base de dados (Boxplot)'!H:H,Dep!A66,'Base de dados (Boxplot)'!E:E,Dep!$N$9)</f>
        <v>24169578.870000001</v>
      </c>
      <c r="O66" s="122">
        <f>SUMIFS('Base de dados (Boxplot)'!S:S,'Base de dados (Boxplot)'!H:H,Dep!A66,'Base de dados (Boxplot)'!E:E,Dep!$O$9)</f>
        <v>21989165.57</v>
      </c>
      <c r="P66" s="122">
        <f>SUMIFS('Base de dados (Boxplot)'!S:S,'Base de dados (Boxplot)'!H:H,Dep!A66,'Base de dados (Boxplot)'!E:E,Dep!$P$9)</f>
        <v>24410535.710000001</v>
      </c>
      <c r="Q66" s="122">
        <f>SUMIFS('Base de dados (Boxplot)'!S:S,'Base de dados (Boxplot)'!H:H,Dep!A66,'Base de dados (Boxplot)'!E:E,Dep!$Q$9)</f>
        <v>35272634.049999997</v>
      </c>
      <c r="R66" s="122">
        <f>SUMIFS('Base de dados (Boxplot)'!S:S,'Base de dados (Boxplot)'!H:H,Dep!A66,'Base de dados (Boxplot)'!E:E,Dep!$R$9)</f>
        <v>31983252.699999999</v>
      </c>
      <c r="S66" s="122">
        <f>SUMIFS('Base de dados (Boxplot)'!S:S,'Base de dados (Boxplot)'!H:H,Dep!A66,'Base de dados (Boxplot)'!E:E,Dep!$S$9)</f>
        <v>43339204.020000003</v>
      </c>
      <c r="T66" s="122">
        <f>SUMIFS('Base de dados (Boxplot)'!S:S,'Base de dados (Boxplot)'!H:H,Dep!A66,'Base de dados (Boxplot)'!E:E,Dep!$T$9)</f>
        <v>42350517.399999999</v>
      </c>
      <c r="U66" s="122">
        <f>SUMIFS('Base de dados (Boxplot)'!S:S,'Base de dados (Boxplot)'!H:H,Dep!A66,'Base de dados (Boxplot)'!E:E,Dep!$U$9)</f>
        <v>47781826.810000002</v>
      </c>
      <c r="V66" s="122">
        <f>SUMIFS('Base de dados (Boxplot)'!S:S,'Base de dados (Boxplot)'!H:H,Dep!A66,'Base de dados (Boxplot)'!E:E,Dep!$V$9)</f>
        <v>0</v>
      </c>
    </row>
    <row r="67" spans="1:22" x14ac:dyDescent="0.25">
      <c r="A67" s="104"/>
      <c r="B67" s="104"/>
    </row>
    <row r="68" spans="1:22" x14ac:dyDescent="0.25">
      <c r="A68" s="104"/>
      <c r="B68" s="104"/>
    </row>
    <row r="69" spans="1:22" hidden="1" x14ac:dyDescent="0.25">
      <c r="A69" s="104"/>
      <c r="B69" s="104"/>
    </row>
    <row r="70" spans="1:22" hidden="1" x14ac:dyDescent="0.25">
      <c r="A70" s="104"/>
      <c r="B70" s="104"/>
    </row>
    <row r="71" spans="1:22" hidden="1" x14ac:dyDescent="0.25">
      <c r="A71" s="104"/>
      <c r="B71" s="104"/>
    </row>
  </sheetData>
  <customSheetViews>
    <customSheetView guid="{9658BFCB-F494-4EC4-95C2-C125FDE12354}" scale="60" showGridLines="0">
      <pane ySplit="9" topLeftCell="A10" activePane="bottomLeft" state="frozen"/>
      <selection pane="bottomLeft"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W121"/>
  <sheetViews>
    <sheetView showGridLines="0" zoomScale="80" zoomScaleNormal="80" workbookViewId="0">
      <selection activeCell="B40" sqref="B40:V120"/>
    </sheetView>
  </sheetViews>
  <sheetFormatPr defaultColWidth="9.140625" defaultRowHeight="15" zeroHeight="1" x14ac:dyDescent="0.25"/>
  <cols>
    <col min="1" max="1" width="18.7109375" style="97" customWidth="1"/>
    <col min="2" max="2" width="21.7109375" style="97" customWidth="1"/>
    <col min="3" max="21" width="18.7109375" style="113" customWidth="1"/>
    <col min="22" max="22" width="23" style="97" customWidth="1"/>
    <col min="23" max="16384" width="9.140625" style="97"/>
  </cols>
  <sheetData>
    <row r="1" spans="1:23" x14ac:dyDescent="0.25">
      <c r="A1" s="37"/>
      <c r="B1" s="37"/>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149</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37"/>
      <c r="C6" s="51"/>
      <c r="D6" s="51"/>
      <c r="E6" s="51"/>
      <c r="F6" s="51"/>
      <c r="G6" s="51"/>
      <c r="H6" s="51"/>
      <c r="I6" s="51"/>
      <c r="J6" s="51"/>
      <c r="K6" s="51"/>
      <c r="L6" s="51"/>
      <c r="M6" s="51"/>
      <c r="N6" s="51"/>
      <c r="O6" s="51"/>
      <c r="P6" s="51"/>
      <c r="Q6" s="51"/>
      <c r="R6" s="51"/>
      <c r="S6" s="51"/>
      <c r="T6" s="51"/>
      <c r="U6" s="51"/>
      <c r="V6" s="51"/>
      <c r="W6" s="51"/>
    </row>
    <row r="7" spans="1:23" x14ac:dyDescent="0.25">
      <c r="A7" s="37"/>
      <c r="B7" s="37"/>
      <c r="C7" s="51"/>
      <c r="D7" s="51"/>
      <c r="E7" s="51"/>
      <c r="F7" s="51"/>
      <c r="G7" s="51"/>
      <c r="H7" s="51"/>
      <c r="I7" s="51"/>
      <c r="J7" s="51"/>
      <c r="K7" s="51"/>
      <c r="L7" s="51"/>
      <c r="M7" s="51"/>
      <c r="N7" s="51"/>
      <c r="O7" s="51"/>
      <c r="P7" s="51"/>
      <c r="Q7" s="51"/>
      <c r="R7" s="51"/>
      <c r="S7" s="51"/>
      <c r="T7" s="51"/>
      <c r="U7" s="51"/>
      <c r="V7" s="51"/>
      <c r="W7" s="51"/>
    </row>
    <row r="8" spans="1:23" x14ac:dyDescent="0.25">
      <c r="A8" s="104" t="s">
        <v>150</v>
      </c>
      <c r="B8" s="104"/>
    </row>
    <row r="9" spans="1:23" s="108" customFormat="1" x14ac:dyDescent="0.25">
      <c r="A9" s="108" t="s">
        <v>116</v>
      </c>
      <c r="B9" s="131">
        <v>1999</v>
      </c>
      <c r="C9" s="114">
        <v>2000</v>
      </c>
      <c r="D9" s="114">
        <v>2001</v>
      </c>
      <c r="E9" s="114">
        <v>2002</v>
      </c>
      <c r="F9" s="114">
        <v>2003</v>
      </c>
      <c r="G9" s="114">
        <v>2004</v>
      </c>
      <c r="H9" s="114">
        <v>2005</v>
      </c>
      <c r="I9" s="114">
        <v>2006</v>
      </c>
      <c r="J9" s="114">
        <v>2007</v>
      </c>
      <c r="K9" s="114">
        <v>2008</v>
      </c>
      <c r="L9" s="114">
        <v>2009</v>
      </c>
      <c r="M9" s="114">
        <v>2010</v>
      </c>
      <c r="N9" s="114">
        <v>2001</v>
      </c>
      <c r="O9" s="114">
        <v>2012</v>
      </c>
      <c r="P9" s="114">
        <v>2013</v>
      </c>
      <c r="Q9" s="114">
        <v>2014</v>
      </c>
      <c r="R9" s="114">
        <v>2015</v>
      </c>
      <c r="S9" s="114">
        <v>2016</v>
      </c>
      <c r="T9" s="114">
        <v>2017</v>
      </c>
      <c r="U9" s="114">
        <v>2018</v>
      </c>
      <c r="V9" s="114">
        <v>2019</v>
      </c>
    </row>
    <row r="10" spans="1:23" x14ac:dyDescent="0.25">
      <c r="A10" s="97" t="s">
        <v>33</v>
      </c>
    </row>
    <row r="11" spans="1:23" x14ac:dyDescent="0.25">
      <c r="A11" s="105" t="s">
        <v>65</v>
      </c>
      <c r="B11" s="132">
        <f>IFERROR((B40+B68)/B96,"")</f>
        <v>4.679625496331679E-2</v>
      </c>
      <c r="C11" s="118">
        <f t="shared" ref="C11:V11" si="0">IFERROR((C40+C68)/C96,"")</f>
        <v>2.5625435709745712E-2</v>
      </c>
      <c r="D11" s="118">
        <f t="shared" si="0"/>
        <v>2.1327089727245542E-2</v>
      </c>
      <c r="E11" s="118">
        <f t="shared" si="0"/>
        <v>0</v>
      </c>
      <c r="F11" s="118">
        <f t="shared" si="0"/>
        <v>3.1868635854919683E-2</v>
      </c>
      <c r="G11" s="118">
        <f t="shared" si="0"/>
        <v>3.7592186084910016E-2</v>
      </c>
      <c r="H11" s="118">
        <f t="shared" si="0"/>
        <v>2.7003327647887199E-2</v>
      </c>
      <c r="I11" s="118">
        <f t="shared" si="0"/>
        <v>2.7031983261497371E-2</v>
      </c>
      <c r="J11" s="118">
        <f t="shared" si="0"/>
        <v>3.1048659976059354E-2</v>
      </c>
      <c r="K11" s="118">
        <f t="shared" si="0"/>
        <v>3.9593750099389882E-3</v>
      </c>
      <c r="L11" s="118">
        <f t="shared" si="0"/>
        <v>3.1150789923779735E-2</v>
      </c>
      <c r="M11" s="118">
        <f t="shared" si="0"/>
        <v>2.3775683390513301E-2</v>
      </c>
      <c r="N11" s="118">
        <f t="shared" si="0"/>
        <v>2.3693123858238949E-2</v>
      </c>
      <c r="O11" s="118">
        <f t="shared" si="0"/>
        <v>2.1873850551133528E-2</v>
      </c>
      <c r="P11" s="118">
        <f t="shared" si="0"/>
        <v>2.0772104915353341E-2</v>
      </c>
      <c r="Q11" s="118">
        <f t="shared" si="0"/>
        <v>2.0298481752861752E-2</v>
      </c>
      <c r="R11" s="118">
        <f t="shared" si="0"/>
        <v>2.0432341968235814E-2</v>
      </c>
      <c r="S11" s="118">
        <f t="shared" si="0"/>
        <v>1.9608499194469692E-2</v>
      </c>
      <c r="T11" s="118">
        <f t="shared" si="0"/>
        <v>2.491415676028828E-2</v>
      </c>
      <c r="U11" s="118">
        <f t="shared" si="0"/>
        <v>2.2416078992176777E-2</v>
      </c>
      <c r="V11" s="118">
        <f t="shared" si="0"/>
        <v>2.2649414314057058E-2</v>
      </c>
    </row>
    <row r="12" spans="1:23" x14ac:dyDescent="0.25">
      <c r="A12" s="105" t="s">
        <v>61</v>
      </c>
      <c r="B12" s="132">
        <f t="shared" ref="B12:B35" si="1">IFERROR((B41+B69)/B97,"")</f>
        <v>1.0120383456672943E-2</v>
      </c>
      <c r="C12" s="118">
        <f t="shared" ref="C12:J12" si="2">IFERROR((C41+C69)/C97,"")</f>
        <v>1.6365950337473303E-2</v>
      </c>
      <c r="D12" s="118">
        <f t="shared" si="2"/>
        <v>4.2040951408223122E-2</v>
      </c>
      <c r="E12" s="118">
        <f t="shared" si="2"/>
        <v>0</v>
      </c>
      <c r="F12" s="118">
        <f t="shared" si="2"/>
        <v>4.658713621506054E-2</v>
      </c>
      <c r="G12" s="118" t="str">
        <f t="shared" si="2"/>
        <v/>
      </c>
      <c r="H12" s="118">
        <f t="shared" si="2"/>
        <v>0</v>
      </c>
      <c r="I12" s="118">
        <f t="shared" si="2"/>
        <v>3.1497347183872752E-2</v>
      </c>
      <c r="J12" s="118" t="str">
        <f t="shared" si="2"/>
        <v/>
      </c>
      <c r="K12" s="118">
        <f t="shared" ref="K12:K35" si="3">IFERROR((K41+K69)/K97,"")</f>
        <v>2.9336305473262877E-2</v>
      </c>
      <c r="L12" s="118">
        <f t="shared" ref="L12:P21" si="4">IFERROR((L41+L69)/L97,"")</f>
        <v>2.9355365976026736E-2</v>
      </c>
      <c r="M12" s="118">
        <f t="shared" si="4"/>
        <v>2.3748241350799473E-2</v>
      </c>
      <c r="N12" s="118">
        <f t="shared" si="4"/>
        <v>1.1511331244256556E-2</v>
      </c>
      <c r="O12" s="118">
        <f t="shared" si="4"/>
        <v>0</v>
      </c>
      <c r="P12" s="118">
        <f t="shared" si="4"/>
        <v>1.7768714817913693E-2</v>
      </c>
      <c r="Q12" s="118">
        <f t="shared" ref="Q12:Q36" si="5">IFERROR((Q41+Q69)/Q97,"")</f>
        <v>0</v>
      </c>
      <c r="R12" s="118">
        <f t="shared" ref="R12:U35" si="6">IFERROR((R41+R69)/R97,"")</f>
        <v>1.4132358091133354E-2</v>
      </c>
      <c r="S12" s="118">
        <f t="shared" si="6"/>
        <v>1.2837184971467399E-2</v>
      </c>
      <c r="T12" s="118">
        <f t="shared" si="6"/>
        <v>1.1672706779986485E-2</v>
      </c>
      <c r="U12" s="118" t="str">
        <f t="shared" si="6"/>
        <v/>
      </c>
      <c r="V12" s="118" t="str">
        <f t="shared" ref="V12:V35" si="7">IFERROR((V41+V69)/V97,"")</f>
        <v/>
      </c>
    </row>
    <row r="13" spans="1:23" x14ac:dyDescent="0.25">
      <c r="A13" s="105" t="s">
        <v>59</v>
      </c>
      <c r="B13" s="132" t="str">
        <f t="shared" si="1"/>
        <v/>
      </c>
      <c r="C13" s="118">
        <f t="shared" ref="C13:J13" si="8">IFERROR((C42+C70)/C98,"")</f>
        <v>6.9501020304929606E-2</v>
      </c>
      <c r="D13" s="118">
        <f t="shared" si="8"/>
        <v>7.0160731378795818E-2</v>
      </c>
      <c r="E13" s="118">
        <f t="shared" si="8"/>
        <v>7.2292527118263367E-2</v>
      </c>
      <c r="F13" s="118">
        <f t="shared" si="8"/>
        <v>6.9016674916787576E-2</v>
      </c>
      <c r="G13" s="118">
        <f t="shared" si="8"/>
        <v>9.7870353087040896E-2</v>
      </c>
      <c r="H13" s="118">
        <f t="shared" si="8"/>
        <v>7.1585420039302544E-2</v>
      </c>
      <c r="I13" s="118">
        <f t="shared" si="8"/>
        <v>8.668223864021761E-2</v>
      </c>
      <c r="J13" s="118">
        <f t="shared" si="8"/>
        <v>0.1312833590600502</v>
      </c>
      <c r="K13" s="118">
        <f t="shared" si="3"/>
        <v>0.19647988463661661</v>
      </c>
      <c r="L13" s="118">
        <f t="shared" si="4"/>
        <v>0.1516015659532067</v>
      </c>
      <c r="M13" s="118">
        <f t="shared" si="4"/>
        <v>0.18412225468035612</v>
      </c>
      <c r="N13" s="118">
        <f t="shared" si="4"/>
        <v>0.13389656974523204</v>
      </c>
      <c r="O13" s="118">
        <f t="shared" si="4"/>
        <v>0.16698711928260299</v>
      </c>
      <c r="P13" s="118">
        <f t="shared" si="4"/>
        <v>8.6124578708543537E-2</v>
      </c>
      <c r="Q13" s="118">
        <f t="shared" si="5"/>
        <v>0</v>
      </c>
      <c r="R13" s="118">
        <f t="shared" si="6"/>
        <v>0.13365029637568882</v>
      </c>
      <c r="S13" s="118">
        <f t="shared" si="6"/>
        <v>0</v>
      </c>
      <c r="T13" s="118">
        <f t="shared" si="6"/>
        <v>4.389078725070826E-2</v>
      </c>
      <c r="U13" s="118">
        <f t="shared" si="6"/>
        <v>4.193814457805773E-2</v>
      </c>
      <c r="V13" s="118">
        <f t="shared" si="7"/>
        <v>0</v>
      </c>
    </row>
    <row r="14" spans="1:23" x14ac:dyDescent="0.25">
      <c r="A14" s="105" t="s">
        <v>67</v>
      </c>
      <c r="B14" s="132" t="str">
        <f t="shared" si="1"/>
        <v/>
      </c>
      <c r="C14" s="118" t="str">
        <f t="shared" ref="C14:J14" si="9">IFERROR((C43+C71)/C99,"")</f>
        <v/>
      </c>
      <c r="D14" s="118" t="str">
        <f t="shared" si="9"/>
        <v/>
      </c>
      <c r="E14" s="118">
        <f t="shared" si="9"/>
        <v>1.3318258529223026E-2</v>
      </c>
      <c r="F14" s="118">
        <f t="shared" si="9"/>
        <v>2.0454659331145004E-2</v>
      </c>
      <c r="G14" s="118">
        <f t="shared" si="9"/>
        <v>0</v>
      </c>
      <c r="H14" s="118">
        <f t="shared" si="9"/>
        <v>0</v>
      </c>
      <c r="I14" s="118">
        <f t="shared" si="9"/>
        <v>3.2070476441833196E-2</v>
      </c>
      <c r="J14" s="118" t="str">
        <f t="shared" si="9"/>
        <v/>
      </c>
      <c r="K14" s="118">
        <f t="shared" si="3"/>
        <v>0</v>
      </c>
      <c r="L14" s="118">
        <f t="shared" si="4"/>
        <v>4.1773003851962809E-2</v>
      </c>
      <c r="M14" s="118">
        <f t="shared" si="4"/>
        <v>0.19351825340653017</v>
      </c>
      <c r="N14" s="118">
        <f t="shared" si="4"/>
        <v>0.11741465518489723</v>
      </c>
      <c r="O14" s="118">
        <f t="shared" si="4"/>
        <v>0.15179579818564226</v>
      </c>
      <c r="P14" s="118">
        <f t="shared" si="4"/>
        <v>0.14279559530470448</v>
      </c>
      <c r="Q14" s="118">
        <f t="shared" si="5"/>
        <v>7.225677850367912E-2</v>
      </c>
      <c r="R14" s="118">
        <f t="shared" si="6"/>
        <v>8.9165053053284551E-3</v>
      </c>
      <c r="S14" s="118">
        <f t="shared" si="6"/>
        <v>5.0516077788646106E-2</v>
      </c>
      <c r="T14" s="118">
        <f t="shared" si="6"/>
        <v>0</v>
      </c>
      <c r="U14" s="118">
        <f t="shared" si="6"/>
        <v>1.5917432713711169E-2</v>
      </c>
      <c r="V14" s="118">
        <f t="shared" si="7"/>
        <v>0</v>
      </c>
    </row>
    <row r="15" spans="1:23" x14ac:dyDescent="0.25">
      <c r="A15" s="105" t="s">
        <v>66</v>
      </c>
      <c r="B15" s="132">
        <f t="shared" si="1"/>
        <v>4.1320218382987071E-2</v>
      </c>
      <c r="C15" s="118">
        <f t="shared" ref="C15:J15" si="10">IFERROR((C44+C72)/C100,"")</f>
        <v>4.0364946674780876E-2</v>
      </c>
      <c r="D15" s="118">
        <f t="shared" si="10"/>
        <v>4.1042391120807722E-2</v>
      </c>
      <c r="E15" s="118">
        <f t="shared" si="10"/>
        <v>3.4850779680101827E-2</v>
      </c>
      <c r="F15" s="118">
        <f t="shared" si="10"/>
        <v>3.6400325737114027E-2</v>
      </c>
      <c r="G15" s="118">
        <f t="shared" si="10"/>
        <v>2.3656132346819059E-2</v>
      </c>
      <c r="H15" s="118">
        <f t="shared" si="10"/>
        <v>6.6714103948011846E-2</v>
      </c>
      <c r="I15" s="118">
        <f t="shared" si="10"/>
        <v>6.3329437992298815E-2</v>
      </c>
      <c r="J15" s="118">
        <f t="shared" si="10"/>
        <v>4.982136114868109E-2</v>
      </c>
      <c r="K15" s="118">
        <f t="shared" si="3"/>
        <v>3.4461952841899818E-2</v>
      </c>
      <c r="L15" s="118">
        <f t="shared" si="4"/>
        <v>7.8144801021990215E-2</v>
      </c>
      <c r="M15" s="118">
        <f t="shared" si="4"/>
        <v>2.9657834472292407E-4</v>
      </c>
      <c r="N15" s="118">
        <f t="shared" si="4"/>
        <v>6.0340774674071257E-2</v>
      </c>
      <c r="O15" s="118">
        <f t="shared" si="4"/>
        <v>3.4810562845008712E-2</v>
      </c>
      <c r="P15" s="118">
        <f t="shared" si="4"/>
        <v>3.4811346079750172E-2</v>
      </c>
      <c r="Q15" s="118">
        <f t="shared" si="5"/>
        <v>3.2080566329685381E-2</v>
      </c>
      <c r="R15" s="118">
        <f t="shared" si="6"/>
        <v>3.058488519555011E-2</v>
      </c>
      <c r="S15" s="118">
        <f t="shared" si="6"/>
        <v>2.9713463505253151E-2</v>
      </c>
      <c r="T15" s="118">
        <f t="shared" si="6"/>
        <v>3.9203990234231816E-2</v>
      </c>
      <c r="U15" s="118">
        <f t="shared" si="6"/>
        <v>5.2675027599244847E-2</v>
      </c>
      <c r="V15" s="118" t="str">
        <f t="shared" si="7"/>
        <v/>
      </c>
    </row>
    <row r="16" spans="1:23" x14ac:dyDescent="0.25">
      <c r="A16" s="105" t="s">
        <v>63</v>
      </c>
      <c r="B16" s="132" t="str">
        <f t="shared" si="1"/>
        <v/>
      </c>
      <c r="C16" s="118">
        <f t="shared" ref="C16:J16" si="11">IFERROR((C45+C73)/C101,"")</f>
        <v>3.4822282932525137E-2</v>
      </c>
      <c r="D16" s="118">
        <f t="shared" si="11"/>
        <v>1.3261489964744105E-2</v>
      </c>
      <c r="E16" s="118">
        <f t="shared" si="11"/>
        <v>4.1757112103546649E-2</v>
      </c>
      <c r="F16" s="118">
        <f t="shared" si="11"/>
        <v>7.2830912982740748E-2</v>
      </c>
      <c r="G16" s="118">
        <f t="shared" si="11"/>
        <v>0.1228549888338495</v>
      </c>
      <c r="H16" s="118">
        <f t="shared" si="11"/>
        <v>0.11673333963047011</v>
      </c>
      <c r="I16" s="118" t="str">
        <f t="shared" si="11"/>
        <v/>
      </c>
      <c r="J16" s="118" t="str">
        <f t="shared" si="11"/>
        <v/>
      </c>
      <c r="K16" s="118">
        <f t="shared" si="3"/>
        <v>5.0781519105002823E-2</v>
      </c>
      <c r="L16" s="118">
        <f t="shared" si="4"/>
        <v>2.5732798309740759E-2</v>
      </c>
      <c r="M16" s="118">
        <f t="shared" si="4"/>
        <v>1.8197538276753241E-2</v>
      </c>
      <c r="N16" s="118">
        <f t="shared" si="4"/>
        <v>1.3560928576611186E-2</v>
      </c>
      <c r="O16" s="118">
        <f t="shared" si="4"/>
        <v>0</v>
      </c>
      <c r="P16" s="118">
        <f t="shared" si="4"/>
        <v>2.2486184096887185E-2</v>
      </c>
      <c r="Q16" s="118">
        <f t="shared" si="5"/>
        <v>0</v>
      </c>
      <c r="R16" s="118">
        <f t="shared" si="6"/>
        <v>0.140057387953681</v>
      </c>
      <c r="S16" s="118">
        <f t="shared" si="6"/>
        <v>0.1277630448956312</v>
      </c>
      <c r="T16" s="118">
        <f t="shared" si="6"/>
        <v>2.3388722168809314E-2</v>
      </c>
      <c r="U16" s="118" t="str">
        <f t="shared" si="6"/>
        <v/>
      </c>
      <c r="V16" s="118" t="str">
        <f t="shared" si="7"/>
        <v/>
      </c>
    </row>
    <row r="17" spans="1:22" x14ac:dyDescent="0.25">
      <c r="A17" s="105" t="s">
        <v>40</v>
      </c>
      <c r="B17" s="132">
        <f t="shared" si="1"/>
        <v>7.618150408730967E-2</v>
      </c>
      <c r="C17" s="118">
        <f t="shared" ref="C17:J17" si="12">IFERROR((C46+C74)/C102,"")</f>
        <v>7.9221585648223708E-2</v>
      </c>
      <c r="D17" s="118">
        <f t="shared" si="12"/>
        <v>8.2384300344817807E-2</v>
      </c>
      <c r="E17" s="118">
        <f t="shared" si="12"/>
        <v>8.2320680910363736E-2</v>
      </c>
      <c r="F17" s="118">
        <f t="shared" si="12"/>
        <v>7.3749669648133773E-2</v>
      </c>
      <c r="G17" s="118">
        <f t="shared" si="12"/>
        <v>5.1512229306947079E-2</v>
      </c>
      <c r="H17" s="118">
        <f t="shared" si="12"/>
        <v>6.7736540350382402E-2</v>
      </c>
      <c r="I17" s="118">
        <f t="shared" si="12"/>
        <v>5.2925618270123917E-2</v>
      </c>
      <c r="J17" s="118">
        <f t="shared" si="12"/>
        <v>7.0297847601169694E-2</v>
      </c>
      <c r="K17" s="118">
        <f t="shared" si="3"/>
        <v>8.2039320188675588E-2</v>
      </c>
      <c r="L17" s="118">
        <f t="shared" si="4"/>
        <v>8.819738665141498E-2</v>
      </c>
      <c r="M17" s="118">
        <f t="shared" si="4"/>
        <v>5.7526104588881778E-2</v>
      </c>
      <c r="N17" s="118">
        <f t="shared" si="4"/>
        <v>4.3042672859830523E-2</v>
      </c>
      <c r="O17" s="118">
        <f t="shared" si="4"/>
        <v>4.9248254112684041E-2</v>
      </c>
      <c r="P17" s="118">
        <f t="shared" si="4"/>
        <v>5.1894848745353654E-2</v>
      </c>
      <c r="Q17" s="118">
        <f t="shared" si="5"/>
        <v>6.4033852323682194E-2</v>
      </c>
      <c r="R17" s="118">
        <f t="shared" si="6"/>
        <v>5.9451634461000845E-2</v>
      </c>
      <c r="S17" s="118">
        <f t="shared" si="6"/>
        <v>6.2228540250338124E-2</v>
      </c>
      <c r="T17" s="118">
        <f t="shared" si="6"/>
        <v>4.4702880019010849E-2</v>
      </c>
      <c r="U17" s="118">
        <f t="shared" si="6"/>
        <v>5.2031787645546217E-2</v>
      </c>
      <c r="V17" s="118">
        <f t="shared" si="7"/>
        <v>1.0799917746626151E-2</v>
      </c>
    </row>
    <row r="18" spans="1:22" x14ac:dyDescent="0.25">
      <c r="A18" s="105" t="s">
        <v>62</v>
      </c>
      <c r="B18" s="132">
        <f t="shared" si="1"/>
        <v>2.9978080804203295E-2</v>
      </c>
      <c r="C18" s="118">
        <f t="shared" ref="C18:J18" si="13">IFERROR((C47+C75)/C103,"")</f>
        <v>3.0117711081755049E-2</v>
      </c>
      <c r="D18" s="118">
        <f t="shared" si="13"/>
        <v>6.1575417583070793E-2</v>
      </c>
      <c r="E18" s="118">
        <f t="shared" si="13"/>
        <v>8.0653917987162246E-2</v>
      </c>
      <c r="F18" s="118">
        <f t="shared" si="13"/>
        <v>8.0795657699161555E-2</v>
      </c>
      <c r="G18" s="118">
        <f t="shared" si="13"/>
        <v>3.6130063582196982E-2</v>
      </c>
      <c r="H18" s="118">
        <f t="shared" si="13"/>
        <v>4.0991610897499704E-2</v>
      </c>
      <c r="I18" s="118">
        <f t="shared" si="13"/>
        <v>3.8394667580191007E-2</v>
      </c>
      <c r="J18" s="118">
        <f t="shared" si="13"/>
        <v>4.0926752105699467E-2</v>
      </c>
      <c r="K18" s="118">
        <f t="shared" si="3"/>
        <v>6.3569254048569196E-2</v>
      </c>
      <c r="L18" s="118">
        <f t="shared" si="4"/>
        <v>3.9865751678394498E-2</v>
      </c>
      <c r="M18" s="118">
        <f t="shared" si="4"/>
        <v>4.6300125815472964E-2</v>
      </c>
      <c r="N18" s="118">
        <f t="shared" si="4"/>
        <v>3.9610495659811083E-2</v>
      </c>
      <c r="O18" s="118">
        <f t="shared" si="4"/>
        <v>3.5489554674043793E-2</v>
      </c>
      <c r="P18" s="118">
        <f t="shared" si="4"/>
        <v>4.9961379643711362E-2</v>
      </c>
      <c r="Q18" s="118">
        <f t="shared" si="5"/>
        <v>1.3250881614481508E-2</v>
      </c>
      <c r="R18" s="118">
        <f t="shared" si="6"/>
        <v>2.2367339524949029E-2</v>
      </c>
      <c r="S18" s="118">
        <f t="shared" si="6"/>
        <v>3.9788713745647193E-2</v>
      </c>
      <c r="T18" s="118">
        <f t="shared" si="6"/>
        <v>5.6347154078558011E-2</v>
      </c>
      <c r="U18" s="118">
        <f t="shared" si="6"/>
        <v>6.5013084869588678E-2</v>
      </c>
      <c r="V18" s="118">
        <f t="shared" si="7"/>
        <v>9.2193101612229201E-3</v>
      </c>
    </row>
    <row r="19" spans="1:22" x14ac:dyDescent="0.25">
      <c r="A19" s="105" t="s">
        <v>45</v>
      </c>
      <c r="B19" s="132">
        <f t="shared" si="1"/>
        <v>2.6016804112077213E-2</v>
      </c>
      <c r="C19" s="118">
        <f t="shared" ref="C19:J19" si="14">IFERROR((C48+C76)/C104,"")</f>
        <v>2.7114618871235011E-2</v>
      </c>
      <c r="D19" s="118">
        <f t="shared" si="14"/>
        <v>3.0006700130275558E-2</v>
      </c>
      <c r="E19" s="118">
        <f t="shared" si="14"/>
        <v>3.3481765405065346E-2</v>
      </c>
      <c r="F19" s="118">
        <f t="shared" si="14"/>
        <v>3.6938179383786643E-2</v>
      </c>
      <c r="G19" s="118">
        <f t="shared" si="14"/>
        <v>5.6272653301742769E-2</v>
      </c>
      <c r="H19" s="118">
        <f t="shared" si="14"/>
        <v>7.8543075118685052E-2</v>
      </c>
      <c r="I19" s="118">
        <f t="shared" si="14"/>
        <v>7.5795384555117057E-2</v>
      </c>
      <c r="J19" s="118">
        <f t="shared" si="14"/>
        <v>7.5912701916615449E-2</v>
      </c>
      <c r="K19" s="118">
        <f t="shared" si="3"/>
        <v>7.6155597571625253E-2</v>
      </c>
      <c r="L19" s="118">
        <f t="shared" si="4"/>
        <v>7.2478810066891566E-2</v>
      </c>
      <c r="M19" s="118">
        <f t="shared" si="4"/>
        <v>0.10186429749607889</v>
      </c>
      <c r="N19" s="118">
        <f t="shared" si="4"/>
        <v>8.3416585508561361E-2</v>
      </c>
      <c r="O19" s="118">
        <f t="shared" si="4"/>
        <v>9.7027397963027978E-2</v>
      </c>
      <c r="P19" s="118">
        <f t="shared" si="4"/>
        <v>7.4084007755938014E-2</v>
      </c>
      <c r="Q19" s="118">
        <f t="shared" si="5"/>
        <v>7.7590519849251763E-2</v>
      </c>
      <c r="R19" s="118">
        <f t="shared" si="6"/>
        <v>8.1577788181710298E-2</v>
      </c>
      <c r="S19" s="118">
        <f t="shared" si="6"/>
        <v>8.4469277021679903E-2</v>
      </c>
      <c r="T19" s="118">
        <f t="shared" si="6"/>
        <v>4.6679317004582596E-2</v>
      </c>
      <c r="U19" s="118">
        <f t="shared" si="6"/>
        <v>4.7721083906831746E-2</v>
      </c>
      <c r="V19" s="118">
        <f t="shared" si="7"/>
        <v>1.7453544655379995E-2</v>
      </c>
    </row>
    <row r="20" spans="1:22" x14ac:dyDescent="0.25">
      <c r="A20" s="105" t="s">
        <v>52</v>
      </c>
      <c r="B20" s="132">
        <f t="shared" si="1"/>
        <v>4.9728603933096742E-2</v>
      </c>
      <c r="C20" s="118" t="str">
        <f t="shared" ref="C20:J20" si="15">IFERROR((C49+C77)/C105,"")</f>
        <v/>
      </c>
      <c r="D20" s="118" t="str">
        <f t="shared" si="15"/>
        <v/>
      </c>
      <c r="E20" s="118">
        <f t="shared" si="15"/>
        <v>0.16176332578009547</v>
      </c>
      <c r="F20" s="118">
        <f t="shared" si="15"/>
        <v>1.3810840744225573E-2</v>
      </c>
      <c r="G20" s="118">
        <f t="shared" si="15"/>
        <v>1.8634867270069525E-2</v>
      </c>
      <c r="H20" s="118">
        <f t="shared" si="15"/>
        <v>0.20267956858326591</v>
      </c>
      <c r="I20" s="118">
        <f t="shared" si="15"/>
        <v>0.13813569044324914</v>
      </c>
      <c r="J20" s="118">
        <f t="shared" si="15"/>
        <v>0.11970401474567502</v>
      </c>
      <c r="K20" s="118" t="str">
        <f t="shared" si="3"/>
        <v/>
      </c>
      <c r="L20" s="118">
        <f t="shared" si="4"/>
        <v>0.44990091926606723</v>
      </c>
      <c r="M20" s="118">
        <f t="shared" si="4"/>
        <v>0.20587648279917961</v>
      </c>
      <c r="N20" s="118">
        <f t="shared" si="4"/>
        <v>0.20447989671496936</v>
      </c>
      <c r="O20" s="118">
        <f t="shared" si="4"/>
        <v>0.3265982390666865</v>
      </c>
      <c r="P20" s="118">
        <f t="shared" si="4"/>
        <v>0.22518821573855638</v>
      </c>
      <c r="Q20" s="118">
        <f t="shared" si="5"/>
        <v>0.29180716905353665</v>
      </c>
      <c r="R20" s="118">
        <f t="shared" si="6"/>
        <v>0.31498347501054441</v>
      </c>
      <c r="S20" s="118">
        <f t="shared" si="6"/>
        <v>0.34033014249341048</v>
      </c>
      <c r="T20" s="118">
        <f t="shared" si="6"/>
        <v>0.1844154937176663</v>
      </c>
      <c r="U20" s="118" t="str">
        <f t="shared" si="6"/>
        <v/>
      </c>
      <c r="V20" s="118" t="str">
        <f t="shared" si="7"/>
        <v/>
      </c>
    </row>
    <row r="21" spans="1:22" x14ac:dyDescent="0.25">
      <c r="A21" s="105" t="s">
        <v>54</v>
      </c>
      <c r="B21" s="132">
        <f t="shared" si="1"/>
        <v>4.8053475585809663E-2</v>
      </c>
      <c r="C21" s="118">
        <f t="shared" ref="C21:J21" si="16">IFERROR((C50+C78)/C106,"")</f>
        <v>4.732737317432225E-2</v>
      </c>
      <c r="D21" s="118">
        <f t="shared" si="16"/>
        <v>4.3875011241331072E-2</v>
      </c>
      <c r="E21" s="118">
        <f t="shared" si="16"/>
        <v>9.8122018559897453E-2</v>
      </c>
      <c r="F21" s="118">
        <f t="shared" si="16"/>
        <v>5.0112716631150751E-2</v>
      </c>
      <c r="G21" s="118">
        <f t="shared" si="16"/>
        <v>5.487729862076602E-2</v>
      </c>
      <c r="H21" s="118">
        <f t="shared" si="16"/>
        <v>3.7776557050839842E-2</v>
      </c>
      <c r="I21" s="118">
        <f t="shared" si="16"/>
        <v>3.6153340513887848E-2</v>
      </c>
      <c r="J21" s="118">
        <f t="shared" si="16"/>
        <v>3.8683960491628894E-2</v>
      </c>
      <c r="K21" s="118">
        <f t="shared" si="3"/>
        <v>4.12292617379151E-2</v>
      </c>
      <c r="L21" s="118">
        <f t="shared" si="4"/>
        <v>4.520919671300544E-2</v>
      </c>
      <c r="M21" s="118">
        <f t="shared" si="4"/>
        <v>4.3206646978163184E-2</v>
      </c>
      <c r="N21" s="118">
        <f t="shared" si="4"/>
        <v>3.6988786655055679E-2</v>
      </c>
      <c r="O21" s="118">
        <f t="shared" si="4"/>
        <v>5.0312365942900533E-2</v>
      </c>
      <c r="P21" s="118">
        <f t="shared" si="4"/>
        <v>5.3116179299091126E-2</v>
      </c>
      <c r="Q21" s="118">
        <f t="shared" si="5"/>
        <v>6.6560884612993698E-2</v>
      </c>
      <c r="R21" s="118">
        <f t="shared" si="6"/>
        <v>7.6252692227612204E-2</v>
      </c>
      <c r="S21" s="118">
        <f t="shared" si="6"/>
        <v>8.0692017246007108E-2</v>
      </c>
      <c r="T21" s="118">
        <f t="shared" si="6"/>
        <v>6.1570128675201417E-2</v>
      </c>
      <c r="U21" s="118">
        <f t="shared" si="6"/>
        <v>7.7583030832562169E-2</v>
      </c>
      <c r="V21" s="118">
        <f t="shared" si="7"/>
        <v>5.9052580678153353E-2</v>
      </c>
    </row>
    <row r="22" spans="1:22" x14ac:dyDescent="0.25">
      <c r="A22" s="105" t="s">
        <v>35</v>
      </c>
      <c r="B22" s="132">
        <f t="shared" si="1"/>
        <v>0.16760291143013265</v>
      </c>
      <c r="C22" s="118">
        <f t="shared" ref="C22:J22" si="17">IFERROR((C51+C79)/C107,"")</f>
        <v>0.20024579024002412</v>
      </c>
      <c r="D22" s="118">
        <f t="shared" si="17"/>
        <v>0.15374156084958945</v>
      </c>
      <c r="E22" s="118">
        <f t="shared" si="17"/>
        <v>0.173265883919513</v>
      </c>
      <c r="F22" s="118">
        <f t="shared" si="17"/>
        <v>0.15886678136530855</v>
      </c>
      <c r="G22" s="118">
        <f t="shared" si="17"/>
        <v>0.10287015124704348</v>
      </c>
      <c r="H22" s="118">
        <f t="shared" si="17"/>
        <v>0.17642888808287582</v>
      </c>
      <c r="I22" s="118" t="str">
        <f t="shared" si="17"/>
        <v/>
      </c>
      <c r="J22" s="118">
        <f t="shared" si="17"/>
        <v>6.5916783819298302E-2</v>
      </c>
      <c r="K22" s="118">
        <f t="shared" si="3"/>
        <v>8.9978044782979452E-2</v>
      </c>
      <c r="L22" s="118">
        <f t="shared" ref="L22:P31" si="18">IFERROR((L51+L79)/L107,"")</f>
        <v>8.5158822250718885E-2</v>
      </c>
      <c r="M22" s="118">
        <f t="shared" si="18"/>
        <v>5.4827078145397036E-2</v>
      </c>
      <c r="N22" s="118">
        <f t="shared" si="18"/>
        <v>2.3136881360496825E-2</v>
      </c>
      <c r="O22" s="118">
        <f t="shared" si="18"/>
        <v>9.2334170514097536E-2</v>
      </c>
      <c r="P22" s="118">
        <f t="shared" si="18"/>
        <v>8.662843254091987E-2</v>
      </c>
      <c r="Q22" s="118">
        <f t="shared" si="5"/>
        <v>0.10312417826764682</v>
      </c>
      <c r="R22" s="118">
        <f t="shared" si="6"/>
        <v>9.1516058538999953E-2</v>
      </c>
      <c r="S22" s="118">
        <f t="shared" si="6"/>
        <v>8.6605381814847712E-2</v>
      </c>
      <c r="T22" s="118">
        <f t="shared" si="6"/>
        <v>9.7509903070480089E-2</v>
      </c>
      <c r="U22" s="118">
        <f t="shared" si="6"/>
        <v>8.1370632580449659E-2</v>
      </c>
      <c r="V22" s="118">
        <f t="shared" si="7"/>
        <v>0.11104663545742796</v>
      </c>
    </row>
    <row r="23" spans="1:22" x14ac:dyDescent="0.25">
      <c r="A23" s="105" t="s">
        <v>42</v>
      </c>
      <c r="B23" s="132">
        <f t="shared" si="1"/>
        <v>4.5776335718076773E-2</v>
      </c>
      <c r="C23" s="118">
        <f t="shared" ref="C23:J23" si="19">IFERROR((C52+C80)/C108,"")</f>
        <v>4.4777386724884134E-2</v>
      </c>
      <c r="D23" s="118">
        <f t="shared" si="19"/>
        <v>4.6040697088747855E-2</v>
      </c>
      <c r="E23" s="118">
        <f t="shared" si="19"/>
        <v>4.5944067153988251E-2</v>
      </c>
      <c r="F23" s="118">
        <f t="shared" si="19"/>
        <v>3.1048278826494111E-2</v>
      </c>
      <c r="G23" s="118" t="str">
        <f t="shared" si="19"/>
        <v/>
      </c>
      <c r="H23" s="118">
        <f t="shared" si="19"/>
        <v>3.3852408495360017E-2</v>
      </c>
      <c r="I23" s="118">
        <f t="shared" si="19"/>
        <v>3.7528973779078427E-2</v>
      </c>
      <c r="J23" s="118">
        <f t="shared" si="19"/>
        <v>3.5258038286023946E-2</v>
      </c>
      <c r="K23" s="118">
        <f t="shared" si="3"/>
        <v>3.6071944114938546E-2</v>
      </c>
      <c r="L23" s="118">
        <f t="shared" si="18"/>
        <v>3.0067025879258521E-2</v>
      </c>
      <c r="M23" s="118">
        <f t="shared" si="18"/>
        <v>2.7069868539590262E-2</v>
      </c>
      <c r="N23" s="118">
        <f t="shared" si="18"/>
        <v>3.1152289727227351E-2</v>
      </c>
      <c r="O23" s="118">
        <f t="shared" si="18"/>
        <v>3.4878220347598708E-2</v>
      </c>
      <c r="P23" s="118">
        <f t="shared" si="18"/>
        <v>3.6187790130666031E-2</v>
      </c>
      <c r="Q23" s="118">
        <f t="shared" si="5"/>
        <v>2.6032816200971167E-2</v>
      </c>
      <c r="R23" s="118">
        <f t="shared" si="6"/>
        <v>2.6829982629565149E-2</v>
      </c>
      <c r="S23" s="118">
        <f t="shared" si="6"/>
        <v>2.9821027833537222E-2</v>
      </c>
      <c r="T23" s="118">
        <f t="shared" si="6"/>
        <v>2.9382403779579153E-2</v>
      </c>
      <c r="U23" s="118">
        <f t="shared" si="6"/>
        <v>2.8590627763827616E-2</v>
      </c>
      <c r="V23" s="118">
        <f t="shared" si="7"/>
        <v>2.7235122030443547E-2</v>
      </c>
    </row>
    <row r="24" spans="1:22" x14ac:dyDescent="0.25">
      <c r="A24" s="105" t="s">
        <v>57</v>
      </c>
      <c r="B24" s="132">
        <f t="shared" si="1"/>
        <v>2.2950496555393572E-2</v>
      </c>
      <c r="C24" s="118">
        <f t="shared" ref="C24:J24" si="20">IFERROR((C53+C81)/C109,"")</f>
        <v>2.6725843219631458E-2</v>
      </c>
      <c r="D24" s="118">
        <f t="shared" si="20"/>
        <v>2.1150406445991077E-2</v>
      </c>
      <c r="E24" s="118">
        <f t="shared" si="20"/>
        <v>3.8290446326816163E-2</v>
      </c>
      <c r="F24" s="118">
        <f t="shared" si="20"/>
        <v>5.7992435486909029E-2</v>
      </c>
      <c r="G24" s="118">
        <f t="shared" si="20"/>
        <v>9.7189521954896649E-2</v>
      </c>
      <c r="H24" s="118">
        <f t="shared" si="20"/>
        <v>5.1091814833638609E-2</v>
      </c>
      <c r="I24" s="118">
        <f t="shared" si="20"/>
        <v>6.2380293183454345E-2</v>
      </c>
      <c r="J24" s="118">
        <f t="shared" si="20"/>
        <v>6.5076822135633719E-2</v>
      </c>
      <c r="K24" s="118">
        <f t="shared" si="3"/>
        <v>6.1416993374731589E-2</v>
      </c>
      <c r="L24" s="118">
        <f t="shared" si="18"/>
        <v>5.6703615575131379E-2</v>
      </c>
      <c r="M24" s="118">
        <f t="shared" si="18"/>
        <v>4.4678638527349657E-2</v>
      </c>
      <c r="N24" s="118">
        <f t="shared" si="18"/>
        <v>3.5969107236643656E-2</v>
      </c>
      <c r="O24" s="118">
        <f t="shared" si="18"/>
        <v>3.4232414096075588E-2</v>
      </c>
      <c r="P24" s="118">
        <f t="shared" si="18"/>
        <v>1.8427960378943439E-2</v>
      </c>
      <c r="Q24" s="118">
        <f t="shared" si="5"/>
        <v>1.770530024583377E-2</v>
      </c>
      <c r="R24" s="118">
        <f t="shared" si="6"/>
        <v>1.9503967969012111E-2</v>
      </c>
      <c r="S24" s="118">
        <f t="shared" si="6"/>
        <v>1.5208690273307866E-2</v>
      </c>
      <c r="T24" s="118">
        <f t="shared" si="6"/>
        <v>1.1036537828397886E-2</v>
      </c>
      <c r="U24" s="118">
        <f t="shared" si="6"/>
        <v>6.1576375324201857E-3</v>
      </c>
      <c r="V24" s="118">
        <f t="shared" si="7"/>
        <v>1.0728459784453401E-2</v>
      </c>
    </row>
    <row r="25" spans="1:22" x14ac:dyDescent="0.25">
      <c r="A25" s="105" t="s">
        <v>64</v>
      </c>
      <c r="B25" s="132" t="str">
        <f t="shared" si="1"/>
        <v/>
      </c>
      <c r="C25" s="118" t="str">
        <f t="shared" ref="C25:J25" si="21">IFERROR((C54+C82)/C110,"")</f>
        <v/>
      </c>
      <c r="D25" s="118" t="str">
        <f t="shared" si="21"/>
        <v/>
      </c>
      <c r="E25" s="118" t="str">
        <f t="shared" si="21"/>
        <v/>
      </c>
      <c r="F25" s="118" t="str">
        <f t="shared" si="21"/>
        <v/>
      </c>
      <c r="G25" s="118" t="str">
        <f t="shared" si="21"/>
        <v/>
      </c>
      <c r="H25" s="118" t="str">
        <f t="shared" si="21"/>
        <v/>
      </c>
      <c r="I25" s="118" t="str">
        <f t="shared" si="21"/>
        <v/>
      </c>
      <c r="J25" s="118" t="str">
        <f t="shared" si="21"/>
        <v/>
      </c>
      <c r="K25" s="118" t="str">
        <f t="shared" si="3"/>
        <v/>
      </c>
      <c r="L25" s="118">
        <f t="shared" si="18"/>
        <v>0.10122076713897239</v>
      </c>
      <c r="M25" s="118">
        <f t="shared" si="18"/>
        <v>0</v>
      </c>
      <c r="N25" s="118">
        <f t="shared" si="18"/>
        <v>0</v>
      </c>
      <c r="O25" s="118">
        <f t="shared" si="18"/>
        <v>5.1588667279939958E-2</v>
      </c>
      <c r="P25" s="118">
        <f t="shared" si="18"/>
        <v>0.10659837992877226</v>
      </c>
      <c r="Q25" s="118">
        <f t="shared" si="5"/>
        <v>0.16517730127672067</v>
      </c>
      <c r="R25" s="118">
        <f t="shared" si="6"/>
        <v>0.12198164322356445</v>
      </c>
      <c r="S25" s="118">
        <f t="shared" si="6"/>
        <v>0</v>
      </c>
      <c r="T25" s="118">
        <f t="shared" si="6"/>
        <v>0</v>
      </c>
      <c r="U25" s="118">
        <f t="shared" si="6"/>
        <v>2.6566334384226592E-2</v>
      </c>
      <c r="V25" s="118">
        <f t="shared" si="7"/>
        <v>3.1232748380833703E-2</v>
      </c>
    </row>
    <row r="26" spans="1:22" x14ac:dyDescent="0.25">
      <c r="A26" s="105" t="s">
        <v>43</v>
      </c>
      <c r="B26" s="132">
        <f t="shared" si="1"/>
        <v>9.7257152113698703E-2</v>
      </c>
      <c r="C26" s="118">
        <f t="shared" ref="C26:J26" si="22">IFERROR((C55+C83)/C111,"")</f>
        <v>0.11929701000956951</v>
      </c>
      <c r="D26" s="118">
        <f t="shared" si="22"/>
        <v>9.7186094166536161E-2</v>
      </c>
      <c r="E26" s="118">
        <f t="shared" si="22"/>
        <v>0.1655619297069775</v>
      </c>
      <c r="F26" s="118">
        <f t="shared" si="22"/>
        <v>0.13685906218837787</v>
      </c>
      <c r="G26" s="118">
        <f t="shared" si="22"/>
        <v>0.10839186701861579</v>
      </c>
      <c r="H26" s="118">
        <f t="shared" si="22"/>
        <v>0.10118389112075735</v>
      </c>
      <c r="I26" s="118">
        <f t="shared" si="22"/>
        <v>8.2737783368926385E-2</v>
      </c>
      <c r="J26" s="118">
        <f t="shared" si="22"/>
        <v>5.2460651798577118E-2</v>
      </c>
      <c r="K26" s="118">
        <f t="shared" si="3"/>
        <v>6.30133513453498E-2</v>
      </c>
      <c r="L26" s="118">
        <f t="shared" si="18"/>
        <v>5.7527640419812634E-2</v>
      </c>
      <c r="M26" s="118">
        <f t="shared" si="18"/>
        <v>5.637186919840588E-2</v>
      </c>
      <c r="N26" s="118">
        <f t="shared" si="18"/>
        <v>5.616821351489884E-2</v>
      </c>
      <c r="O26" s="118">
        <f t="shared" si="18"/>
        <v>6.9944459484611032E-2</v>
      </c>
      <c r="P26" s="118">
        <f t="shared" si="18"/>
        <v>6.6741691686332094E-2</v>
      </c>
      <c r="Q26" s="118">
        <f t="shared" si="5"/>
        <v>7.0771937015870673E-2</v>
      </c>
      <c r="R26" s="118">
        <f t="shared" si="6"/>
        <v>4.7769406944143153E-2</v>
      </c>
      <c r="S26" s="118">
        <f t="shared" si="6"/>
        <v>9.9714106280014134E-2</v>
      </c>
      <c r="T26" s="118">
        <f t="shared" si="6"/>
        <v>7.5947212777447606E-2</v>
      </c>
      <c r="U26" s="118">
        <f t="shared" si="6"/>
        <v>2.6218732063569623E-2</v>
      </c>
      <c r="V26" s="118">
        <f t="shared" si="7"/>
        <v>8.6011250139639117E-2</v>
      </c>
    </row>
    <row r="27" spans="1:22" x14ac:dyDescent="0.25">
      <c r="A27" s="105" t="s">
        <v>56</v>
      </c>
      <c r="B27" s="132">
        <f t="shared" si="1"/>
        <v>7.1432443351235275E-2</v>
      </c>
      <c r="C27" s="118">
        <f t="shared" ref="C27:J27" si="23">IFERROR((C56+C84)/C112,"")</f>
        <v>0.10112840673792496</v>
      </c>
      <c r="D27" s="118">
        <f t="shared" si="23"/>
        <v>8.7580560155612483E-2</v>
      </c>
      <c r="E27" s="118">
        <f t="shared" si="23"/>
        <v>0.13584468732835908</v>
      </c>
      <c r="F27" s="118">
        <f t="shared" si="23"/>
        <v>0.10402556853625188</v>
      </c>
      <c r="G27" s="118">
        <f t="shared" si="23"/>
        <v>0.10468293302275808</v>
      </c>
      <c r="H27" s="118">
        <f t="shared" si="23"/>
        <v>0.15563856769581208</v>
      </c>
      <c r="I27" s="118">
        <f t="shared" si="23"/>
        <v>6.1606736146106178E-2</v>
      </c>
      <c r="J27" s="118">
        <f t="shared" si="23"/>
        <v>0.16155108664819062</v>
      </c>
      <c r="K27" s="118">
        <f t="shared" si="3"/>
        <v>0.10354310490154821</v>
      </c>
      <c r="L27" s="118">
        <f t="shared" si="18"/>
        <v>8.1668965692899789E-2</v>
      </c>
      <c r="M27" s="118">
        <f t="shared" si="18"/>
        <v>4.5979698205130246E-2</v>
      </c>
      <c r="N27" s="118">
        <f t="shared" si="18"/>
        <v>6.3253571983030818E-2</v>
      </c>
      <c r="O27" s="118">
        <f t="shared" si="18"/>
        <v>7.6539296724877692E-2</v>
      </c>
      <c r="P27" s="118">
        <f t="shared" si="18"/>
        <v>7.1526716016915765E-2</v>
      </c>
      <c r="Q27" s="118">
        <f t="shared" si="5"/>
        <v>7.9838894321126258E-2</v>
      </c>
      <c r="R27" s="118">
        <f t="shared" si="6"/>
        <v>5.9144293085462797E-2</v>
      </c>
      <c r="S27" s="118">
        <f t="shared" si="6"/>
        <v>3.61650022171267E-2</v>
      </c>
      <c r="T27" s="118">
        <f t="shared" si="6"/>
        <v>3.0812780265497632E-2</v>
      </c>
      <c r="U27" s="118">
        <f t="shared" si="6"/>
        <v>3.2425985223289454E-2</v>
      </c>
      <c r="V27" s="118">
        <f t="shared" si="7"/>
        <v>3.4154289893065362E-2</v>
      </c>
    </row>
    <row r="28" spans="1:22" x14ac:dyDescent="0.25">
      <c r="A28" s="105" t="s">
        <v>41</v>
      </c>
      <c r="B28" s="132" t="str">
        <f t="shared" si="1"/>
        <v/>
      </c>
      <c r="C28" s="118" t="str">
        <f t="shared" ref="C28:J28" si="24">IFERROR((C57+C85)/C113,"")</f>
        <v/>
      </c>
      <c r="D28" s="118" t="str">
        <f t="shared" si="24"/>
        <v/>
      </c>
      <c r="E28" s="118">
        <f t="shared" si="24"/>
        <v>0.15788372846640897</v>
      </c>
      <c r="F28" s="118">
        <f t="shared" si="24"/>
        <v>8.6857817597730771E-2</v>
      </c>
      <c r="G28" s="118">
        <f t="shared" si="24"/>
        <v>8.1623653404550106E-2</v>
      </c>
      <c r="H28" s="118">
        <f t="shared" si="24"/>
        <v>9.132303732965015E-2</v>
      </c>
      <c r="I28" s="118" t="str">
        <f t="shared" si="24"/>
        <v/>
      </c>
      <c r="J28" s="118">
        <f t="shared" si="24"/>
        <v>0.11221645246970509</v>
      </c>
      <c r="K28" s="118">
        <f t="shared" si="3"/>
        <v>0.11795321855293728</v>
      </c>
      <c r="L28" s="118">
        <f t="shared" si="18"/>
        <v>0.12776245932636801</v>
      </c>
      <c r="M28" s="118">
        <f t="shared" si="18"/>
        <v>0.10338496194224037</v>
      </c>
      <c r="N28" s="118">
        <f t="shared" si="18"/>
        <v>0.1067176848496203</v>
      </c>
      <c r="O28" s="118">
        <f t="shared" si="18"/>
        <v>8.0686214467545217E-2</v>
      </c>
      <c r="P28" s="118">
        <f t="shared" si="18"/>
        <v>8.478932294132642E-2</v>
      </c>
      <c r="Q28" s="118">
        <f t="shared" si="5"/>
        <v>0.10916414926916891</v>
      </c>
      <c r="R28" s="118">
        <f t="shared" si="6"/>
        <v>0.10675133081667014</v>
      </c>
      <c r="S28" s="118">
        <f t="shared" si="6"/>
        <v>0.10337804201250106</v>
      </c>
      <c r="T28" s="118">
        <f t="shared" si="6"/>
        <v>0.12037457247241812</v>
      </c>
      <c r="U28" s="118">
        <f t="shared" si="6"/>
        <v>0.14111600364806801</v>
      </c>
      <c r="V28" s="118">
        <f t="shared" si="7"/>
        <v>0.13706879904621819</v>
      </c>
    </row>
    <row r="29" spans="1:22" x14ac:dyDescent="0.25">
      <c r="A29" s="105" t="s">
        <v>53</v>
      </c>
      <c r="B29" s="132">
        <f t="shared" si="1"/>
        <v>3.177208897774314E-2</v>
      </c>
      <c r="C29" s="118">
        <f t="shared" ref="C29:J29" si="25">IFERROR((C58+C86)/C114,"")</f>
        <v>3.8153493476592477E-2</v>
      </c>
      <c r="D29" s="118">
        <f t="shared" si="25"/>
        <v>4.1229764630584503E-2</v>
      </c>
      <c r="E29" s="118">
        <f t="shared" si="25"/>
        <v>3.8921536580663371E-2</v>
      </c>
      <c r="F29" s="118">
        <f t="shared" si="25"/>
        <v>4.3153213185977687E-2</v>
      </c>
      <c r="G29" s="118">
        <f t="shared" si="25"/>
        <v>2.0880793390330738E-2</v>
      </c>
      <c r="H29" s="118">
        <f t="shared" si="25"/>
        <v>2.7447778362571985E-2</v>
      </c>
      <c r="I29" s="118">
        <f t="shared" si="25"/>
        <v>2.1750247068253094E-2</v>
      </c>
      <c r="J29" s="118">
        <f t="shared" si="25"/>
        <v>3.7223635540443396E-2</v>
      </c>
      <c r="K29" s="118">
        <f t="shared" si="3"/>
        <v>3.9254561856491337E-2</v>
      </c>
      <c r="L29" s="118">
        <f t="shared" si="18"/>
        <v>3.2193151715308697E-2</v>
      </c>
      <c r="M29" s="118">
        <f t="shared" si="18"/>
        <v>1.3583026696270076E-2</v>
      </c>
      <c r="N29" s="118">
        <f t="shared" si="18"/>
        <v>4.608111346175827E-2</v>
      </c>
      <c r="O29" s="118">
        <f t="shared" si="18"/>
        <v>5.1183626111344985E-2</v>
      </c>
      <c r="P29" s="118">
        <f t="shared" si="18"/>
        <v>5.8890614353558961E-2</v>
      </c>
      <c r="Q29" s="118">
        <f t="shared" si="5"/>
        <v>4.9578892145880897E-2</v>
      </c>
      <c r="R29" s="118">
        <f t="shared" si="6"/>
        <v>4.8685295480643181E-2</v>
      </c>
      <c r="S29" s="118">
        <f t="shared" si="6"/>
        <v>5.0754269147634506E-2</v>
      </c>
      <c r="T29" s="118">
        <f t="shared" si="6"/>
        <v>5.4304668526822218E-2</v>
      </c>
      <c r="U29" s="118">
        <f t="shared" si="6"/>
        <v>4.7294637244387754E-2</v>
      </c>
      <c r="V29" s="118">
        <f t="shared" si="7"/>
        <v>5.012768826965909E-2</v>
      </c>
    </row>
    <row r="30" spans="1:22" x14ac:dyDescent="0.25">
      <c r="A30" s="105" t="s">
        <v>47</v>
      </c>
      <c r="B30" s="132">
        <f t="shared" si="1"/>
        <v>5.0946390230933884E-2</v>
      </c>
      <c r="C30" s="118">
        <f t="shared" ref="C30:J30" si="26">IFERROR((C59+C87)/C115,"")</f>
        <v>3.7878056312998488E-2</v>
      </c>
      <c r="D30" s="118">
        <f t="shared" si="26"/>
        <v>3.482356440565125E-2</v>
      </c>
      <c r="E30" s="118">
        <f t="shared" si="26"/>
        <v>3.5140299387871818E-2</v>
      </c>
      <c r="F30" s="118">
        <f t="shared" si="26"/>
        <v>4.1935524107885327E-2</v>
      </c>
      <c r="G30" s="118">
        <f t="shared" si="26"/>
        <v>4.3868895526581547E-2</v>
      </c>
      <c r="H30" s="118">
        <f t="shared" si="26"/>
        <v>4.1195927873252804E-2</v>
      </c>
      <c r="I30" s="118">
        <f t="shared" si="26"/>
        <v>4.055966606021761E-2</v>
      </c>
      <c r="J30" s="118">
        <f t="shared" si="26"/>
        <v>5.8841871927263825E-2</v>
      </c>
      <c r="K30" s="118">
        <f t="shared" si="3"/>
        <v>5.968497619107091E-2</v>
      </c>
      <c r="L30" s="118">
        <f t="shared" si="18"/>
        <v>5.5198698305477842E-2</v>
      </c>
      <c r="M30" s="118">
        <f t="shared" si="18"/>
        <v>6.3711946732158617E-2</v>
      </c>
      <c r="N30" s="118">
        <f t="shared" si="18"/>
        <v>7.0004879416983856E-2</v>
      </c>
      <c r="O30" s="118">
        <f t="shared" si="18"/>
        <v>5.1076204335907156E-2</v>
      </c>
      <c r="P30" s="118">
        <f t="shared" si="18"/>
        <v>8.3872143850774045E-2</v>
      </c>
      <c r="Q30" s="118">
        <f t="shared" si="5"/>
        <v>6.3197006101438177E-2</v>
      </c>
      <c r="R30" s="118">
        <f t="shared" si="6"/>
        <v>6.702882054056386E-2</v>
      </c>
      <c r="S30" s="118">
        <f t="shared" si="6"/>
        <v>8.4986211711469167E-2</v>
      </c>
      <c r="T30" s="118">
        <f t="shared" si="6"/>
        <v>8.6705927228064833E-2</v>
      </c>
      <c r="U30" s="118">
        <f t="shared" si="6"/>
        <v>8.1929183918915557E-2</v>
      </c>
      <c r="V30" s="118">
        <f t="shared" si="7"/>
        <v>9.51822370323855E-2</v>
      </c>
    </row>
    <row r="31" spans="1:22" x14ac:dyDescent="0.25">
      <c r="A31" s="105" t="s">
        <v>37</v>
      </c>
      <c r="B31" s="132">
        <f t="shared" si="1"/>
        <v>6.0521428225552308E-2</v>
      </c>
      <c r="C31" s="118">
        <f t="shared" ref="C31:J31" si="27">IFERROR((C60+C88)/C116,"")</f>
        <v>9.2211704889599191E-2</v>
      </c>
      <c r="D31" s="118">
        <f t="shared" si="27"/>
        <v>8.018071851886846E-2</v>
      </c>
      <c r="E31" s="118">
        <f t="shared" si="27"/>
        <v>8.9773449312840231E-2</v>
      </c>
      <c r="F31" s="118">
        <f t="shared" si="27"/>
        <v>7.3101352908865755E-2</v>
      </c>
      <c r="G31" s="118">
        <f t="shared" si="27"/>
        <v>9.0828220825691044E-2</v>
      </c>
      <c r="H31" s="118">
        <f t="shared" si="27"/>
        <v>8.2499699829643156E-2</v>
      </c>
      <c r="I31" s="118">
        <f t="shared" si="27"/>
        <v>9.2631799976922155E-2</v>
      </c>
      <c r="J31" s="118">
        <f t="shared" si="27"/>
        <v>7.7786315839642309E-2</v>
      </c>
      <c r="K31" s="118">
        <f t="shared" si="3"/>
        <v>7.1220689450527397E-2</v>
      </c>
      <c r="L31" s="118">
        <f t="shared" si="18"/>
        <v>6.0443006280998128E-2</v>
      </c>
      <c r="M31" s="118">
        <f t="shared" si="18"/>
        <v>5.3206699681686766E-2</v>
      </c>
      <c r="N31" s="118">
        <f t="shared" si="18"/>
        <v>5.8661431360813074E-2</v>
      </c>
      <c r="O31" s="118">
        <f t="shared" si="18"/>
        <v>5.1364175758148965E-2</v>
      </c>
      <c r="P31" s="118">
        <f t="shared" si="18"/>
        <v>4.8019929978799822E-2</v>
      </c>
      <c r="Q31" s="118">
        <f t="shared" si="5"/>
        <v>4.9742892634071521E-2</v>
      </c>
      <c r="R31" s="118">
        <f t="shared" si="6"/>
        <v>4.6731779793425701E-2</v>
      </c>
      <c r="S31" s="118">
        <f t="shared" si="6"/>
        <v>4.1576165090009116E-2</v>
      </c>
      <c r="T31" s="118">
        <f t="shared" si="6"/>
        <v>4.5693909003297492E-2</v>
      </c>
      <c r="U31" s="118">
        <f t="shared" si="6"/>
        <v>1.312050837667879E-2</v>
      </c>
      <c r="V31" s="118">
        <f t="shared" si="7"/>
        <v>1.1486919434841944E-2</v>
      </c>
    </row>
    <row r="32" spans="1:22" x14ac:dyDescent="0.25">
      <c r="A32" s="105" t="s">
        <v>51</v>
      </c>
      <c r="B32" s="132">
        <f t="shared" si="1"/>
        <v>2.6393129931151931E-2</v>
      </c>
      <c r="C32" s="118">
        <f t="shared" ref="C32:J32" si="28">IFERROR((C61+C89)/C117,"")</f>
        <v>2.740745990383462E-2</v>
      </c>
      <c r="D32" s="118">
        <f t="shared" si="28"/>
        <v>3.1742392371131002E-2</v>
      </c>
      <c r="E32" s="118">
        <f t="shared" si="28"/>
        <v>6.5183770355437987E-2</v>
      </c>
      <c r="F32" s="118">
        <f t="shared" si="28"/>
        <v>6.2053864309758885E-2</v>
      </c>
      <c r="G32" s="118">
        <f t="shared" si="28"/>
        <v>4.8279426887862728E-2</v>
      </c>
      <c r="H32" s="118">
        <f t="shared" si="28"/>
        <v>5.1131561828287139E-2</v>
      </c>
      <c r="I32" s="118">
        <f t="shared" si="28"/>
        <v>3.6896905119688427E-2</v>
      </c>
      <c r="J32" s="118">
        <f t="shared" si="28"/>
        <v>4.6967561416690978E-2</v>
      </c>
      <c r="K32" s="118">
        <f t="shared" si="3"/>
        <v>5.3734123781370859E-2</v>
      </c>
      <c r="L32" s="118">
        <f t="shared" ref="L32:P35" si="29">IFERROR((L61+L89)/L117,"")</f>
        <v>6.4848337246276921E-2</v>
      </c>
      <c r="M32" s="118">
        <f t="shared" si="29"/>
        <v>6.9843554074563885E-2</v>
      </c>
      <c r="N32" s="118">
        <f t="shared" si="29"/>
        <v>5.0778999401113502E-2</v>
      </c>
      <c r="O32" s="118">
        <f t="shared" si="29"/>
        <v>8.146626495003019E-2</v>
      </c>
      <c r="P32" s="118">
        <f t="shared" si="29"/>
        <v>7.9537614746126556E-2</v>
      </c>
      <c r="Q32" s="118">
        <f t="shared" si="5"/>
        <v>7.8322359595365917E-2</v>
      </c>
      <c r="R32" s="118">
        <f t="shared" si="6"/>
        <v>9.1727565175600656E-2</v>
      </c>
      <c r="S32" s="118">
        <f t="shared" si="6"/>
        <v>7.6240795578061349E-2</v>
      </c>
      <c r="T32" s="118">
        <f t="shared" si="6"/>
        <v>8.3423819222085832E-2</v>
      </c>
      <c r="U32" s="118">
        <f t="shared" si="6"/>
        <v>9.2318640580479935E-2</v>
      </c>
      <c r="V32" s="118">
        <f t="shared" si="7"/>
        <v>4.1634407957264294E-2</v>
      </c>
    </row>
    <row r="33" spans="1:22" x14ac:dyDescent="0.25">
      <c r="A33" s="105" t="s">
        <v>49</v>
      </c>
      <c r="B33" s="132">
        <f t="shared" si="1"/>
        <v>0</v>
      </c>
      <c r="C33" s="118" t="str">
        <f t="shared" ref="C33:J33" si="30">IFERROR((C62+C90)/C118,"")</f>
        <v/>
      </c>
      <c r="D33" s="118" t="str">
        <f t="shared" si="30"/>
        <v/>
      </c>
      <c r="E33" s="118">
        <f t="shared" si="30"/>
        <v>5.4437340651135674E-2</v>
      </c>
      <c r="F33" s="118">
        <f t="shared" si="30"/>
        <v>5.5973127523520662E-2</v>
      </c>
      <c r="G33" s="118" t="str">
        <f t="shared" si="30"/>
        <v/>
      </c>
      <c r="H33" s="118" t="str">
        <f t="shared" si="30"/>
        <v/>
      </c>
      <c r="I33" s="118" t="str">
        <f t="shared" si="30"/>
        <v/>
      </c>
      <c r="J33" s="118" t="str">
        <f t="shared" si="30"/>
        <v/>
      </c>
      <c r="K33" s="118">
        <f t="shared" si="3"/>
        <v>6.7262818976174032E-2</v>
      </c>
      <c r="L33" s="118">
        <f t="shared" si="29"/>
        <v>6.5658066360294851E-2</v>
      </c>
      <c r="M33" s="118">
        <f t="shared" si="29"/>
        <v>6.1570038906357233E-2</v>
      </c>
      <c r="N33" s="118">
        <f t="shared" si="29"/>
        <v>4.6014196972484017E-2</v>
      </c>
      <c r="O33" s="118">
        <f t="shared" si="29"/>
        <v>0</v>
      </c>
      <c r="P33" s="118">
        <f t="shared" si="29"/>
        <v>4.4722905388603899E-2</v>
      </c>
      <c r="Q33" s="118">
        <f t="shared" si="5"/>
        <v>3.3027441763981737E-2</v>
      </c>
      <c r="R33" s="118">
        <f t="shared" si="6"/>
        <v>0</v>
      </c>
      <c r="S33" s="118">
        <f t="shared" si="6"/>
        <v>0</v>
      </c>
      <c r="T33" s="118">
        <f t="shared" si="6"/>
        <v>7.9087329993781721E-3</v>
      </c>
      <c r="U33" s="118">
        <f t="shared" si="6"/>
        <v>5.0991331865138614E-5</v>
      </c>
      <c r="V33" s="118">
        <f t="shared" si="7"/>
        <v>0</v>
      </c>
    </row>
    <row r="34" spans="1:22" x14ac:dyDescent="0.25">
      <c r="A34" s="105" t="s">
        <v>39</v>
      </c>
      <c r="B34" s="132">
        <f t="shared" si="1"/>
        <v>5.9746882380275708E-2</v>
      </c>
      <c r="C34" s="118">
        <f t="shared" ref="C34:J34" si="31">IFERROR((C63+C91)/C119,"")</f>
        <v>5.9653714487518987E-2</v>
      </c>
      <c r="D34" s="118">
        <f t="shared" si="31"/>
        <v>4.9926968553915735E-2</v>
      </c>
      <c r="E34" s="118">
        <f t="shared" si="31"/>
        <v>8.6869259402826027E-2</v>
      </c>
      <c r="F34" s="118">
        <f t="shared" si="31"/>
        <v>5.0039419728247145E-2</v>
      </c>
      <c r="G34" s="118">
        <f t="shared" si="31"/>
        <v>5.2298994392314946E-2</v>
      </c>
      <c r="H34" s="118">
        <f t="shared" si="31"/>
        <v>6.2379090703710421E-2</v>
      </c>
      <c r="I34" s="118">
        <f t="shared" si="31"/>
        <v>5.421546275549799E-2</v>
      </c>
      <c r="J34" s="118">
        <f t="shared" si="31"/>
        <v>5.7536201167618747E-2</v>
      </c>
      <c r="K34" s="118">
        <f t="shared" si="3"/>
        <v>5.9055953390293417E-2</v>
      </c>
      <c r="L34" s="118">
        <f t="shared" si="29"/>
        <v>6.0379829267002444E-2</v>
      </c>
      <c r="M34" s="118">
        <f t="shared" si="29"/>
        <v>5.4407304173941816E-2</v>
      </c>
      <c r="N34" s="118">
        <f t="shared" si="29"/>
        <v>5.2407777924132523E-2</v>
      </c>
      <c r="O34" s="118">
        <f t="shared" si="29"/>
        <v>4.4428617748007097E-2</v>
      </c>
      <c r="P34" s="118">
        <f t="shared" si="29"/>
        <v>4.6904456299596907E-2</v>
      </c>
      <c r="Q34" s="118">
        <f t="shared" si="5"/>
        <v>4.1640973619894252E-2</v>
      </c>
      <c r="R34" s="118">
        <f t="shared" si="6"/>
        <v>4.7132832481571442E-2</v>
      </c>
      <c r="S34" s="118">
        <f t="shared" si="6"/>
        <v>5.0492906848327163E-2</v>
      </c>
      <c r="T34" s="118">
        <f t="shared" si="6"/>
        <v>5.116011380691915E-2</v>
      </c>
      <c r="U34" s="118">
        <f t="shared" si="6"/>
        <v>4.9291510747012282E-2</v>
      </c>
      <c r="V34" s="118">
        <f t="shared" si="7"/>
        <v>1.6271579397440651E-2</v>
      </c>
    </row>
    <row r="35" spans="1:22" x14ac:dyDescent="0.25">
      <c r="A35" s="105" t="s">
        <v>55</v>
      </c>
      <c r="B35" s="132">
        <f t="shared" si="1"/>
        <v>6.9386170513304785E-2</v>
      </c>
      <c r="C35" s="118">
        <f t="shared" ref="C35:J35" si="32">IFERROR((C64+C92)/C120,"")</f>
        <v>9.25631561577792E-2</v>
      </c>
      <c r="D35" s="118">
        <f t="shared" si="32"/>
        <v>5.5767798382162351E-2</v>
      </c>
      <c r="E35" s="118">
        <f t="shared" si="32"/>
        <v>4.5997278225806452E-2</v>
      </c>
      <c r="F35" s="118">
        <f t="shared" si="32"/>
        <v>5.4420108472681201E-2</v>
      </c>
      <c r="G35" s="118">
        <f t="shared" si="32"/>
        <v>7.9412348035351243E-2</v>
      </c>
      <c r="H35" s="118">
        <f t="shared" si="32"/>
        <v>0.16587336062922262</v>
      </c>
      <c r="I35" s="118">
        <f t="shared" si="32"/>
        <v>9.679773905690188E-2</v>
      </c>
      <c r="J35" s="118">
        <f t="shared" si="32"/>
        <v>5.2375635416708595E-2</v>
      </c>
      <c r="K35" s="118">
        <f t="shared" si="3"/>
        <v>7.3074262803561968E-2</v>
      </c>
      <c r="L35" s="118">
        <f t="shared" si="29"/>
        <v>8.0859846124499271E-2</v>
      </c>
      <c r="M35" s="118">
        <f t="shared" si="29"/>
        <v>6.8284720734299226E-2</v>
      </c>
      <c r="N35" s="118">
        <f t="shared" si="29"/>
        <v>5.9402127841252081E-2</v>
      </c>
      <c r="O35" s="118">
        <f t="shared" si="29"/>
        <v>4.3130972401413101E-2</v>
      </c>
      <c r="P35" s="118">
        <f t="shared" si="29"/>
        <v>4.3436887463257003E-2</v>
      </c>
      <c r="Q35" s="118">
        <f t="shared" si="5"/>
        <v>5.7590076278736621E-2</v>
      </c>
      <c r="R35" s="118">
        <f t="shared" si="6"/>
        <v>4.8145311215580563E-2</v>
      </c>
      <c r="S35" s="118">
        <f t="shared" si="6"/>
        <v>5.471943165476767E-2</v>
      </c>
      <c r="T35" s="118">
        <f t="shared" si="6"/>
        <v>5.0620065784353137E-2</v>
      </c>
      <c r="U35" s="118">
        <f t="shared" si="6"/>
        <v>5.2777803625204615E-2</v>
      </c>
      <c r="V35" s="118">
        <f t="shared" si="7"/>
        <v>4.6866665807283273E-3</v>
      </c>
    </row>
    <row r="36" spans="1:22" x14ac:dyDescent="0.25">
      <c r="C36" s="118"/>
      <c r="D36" s="118"/>
      <c r="E36" s="118"/>
      <c r="F36" s="118"/>
      <c r="G36" s="118"/>
      <c r="H36" s="118"/>
      <c r="I36" s="118"/>
      <c r="J36" s="118"/>
      <c r="K36" s="118"/>
      <c r="L36" s="118"/>
      <c r="M36" s="118"/>
      <c r="N36" s="118"/>
      <c r="O36" s="118"/>
      <c r="P36" s="118"/>
      <c r="Q36" s="118" t="str">
        <f t="shared" si="5"/>
        <v/>
      </c>
      <c r="R36" s="118"/>
      <c r="S36" s="118"/>
      <c r="T36" s="118"/>
      <c r="U36" s="118"/>
    </row>
    <row r="37" spans="1:22" x14ac:dyDescent="0.25"/>
    <row r="38" spans="1:22" x14ac:dyDescent="0.25">
      <c r="A38" s="104" t="str">
        <f>Dep!A8</f>
        <v>Depreciação (R$)</v>
      </c>
    </row>
    <row r="39" spans="1:22" x14ac:dyDescent="0.25">
      <c r="A39" s="97" t="s">
        <v>33</v>
      </c>
    </row>
    <row r="40" spans="1:22" x14ac:dyDescent="0.25">
      <c r="A40" s="105" t="s">
        <v>65</v>
      </c>
      <c r="B40" s="125">
        <f>Dep!B11</f>
        <v>53055044.560386494</v>
      </c>
      <c r="C40" s="122">
        <f>Dep!C11</f>
        <v>50066098.481066808</v>
      </c>
      <c r="D40" s="122">
        <f>Dep!D11</f>
        <v>39775032.417888522</v>
      </c>
      <c r="E40" s="122">
        <f>Dep!E11</f>
        <v>0</v>
      </c>
      <c r="F40" s="122">
        <f>Dep!F11</f>
        <v>48656582.460284263</v>
      </c>
      <c r="G40" s="122">
        <f>Dep!G11</f>
        <v>54133033.772418953</v>
      </c>
      <c r="H40" s="122">
        <f>Dep!H11</f>
        <v>30497927.948671877</v>
      </c>
      <c r="I40" s="122">
        <f>Dep!I11</f>
        <v>32582147.477232683</v>
      </c>
      <c r="J40" s="122">
        <f>Dep!J11</f>
        <v>38099365.175999701</v>
      </c>
      <c r="K40" s="122">
        <f>Dep!K11</f>
        <v>0</v>
      </c>
      <c r="L40" s="122">
        <f>Dep!L11</f>
        <v>39963204.924465559</v>
      </c>
      <c r="M40" s="122">
        <f>Dep!M11</f>
        <v>32456256.013605546</v>
      </c>
      <c r="N40" s="122">
        <f>Dep!N11</f>
        <v>30878013.409867045</v>
      </c>
      <c r="O40" s="122">
        <f>Dep!O11</f>
        <v>30135016.812751625</v>
      </c>
      <c r="P40" s="122">
        <f>Dep!P11</f>
        <v>30485337.204320036</v>
      </c>
      <c r="Q40" s="122">
        <f>Dep!Q11</f>
        <v>29524270.891582046</v>
      </c>
      <c r="R40" s="122">
        <f>Dep!R11</f>
        <v>27469621.195326839</v>
      </c>
      <c r="S40" s="122">
        <f>Dep!S11</f>
        <v>25478928.776821386</v>
      </c>
      <c r="T40" s="122">
        <f>Dep!T11</f>
        <v>25919350.109516025</v>
      </c>
      <c r="U40" s="122">
        <f>Dep!U11</f>
        <v>26926685.738540996</v>
      </c>
      <c r="V40" s="122">
        <f>Dep!V11</f>
        <v>26157298.300000001</v>
      </c>
    </row>
    <row r="41" spans="1:22" x14ac:dyDescent="0.25">
      <c r="A41" s="105" t="s">
        <v>61</v>
      </c>
      <c r="B41" s="125">
        <f>Dep!B12</f>
        <v>38994798.880750872</v>
      </c>
      <c r="C41" s="122">
        <f>Dep!C12</f>
        <v>60494499.553944968</v>
      </c>
      <c r="D41" s="122">
        <f>Dep!D12</f>
        <v>142810774.01736504</v>
      </c>
      <c r="E41" s="122">
        <f>Dep!E12</f>
        <v>0</v>
      </c>
      <c r="F41" s="122">
        <f>Dep!F12</f>
        <v>122357146.26825607</v>
      </c>
      <c r="G41" s="122">
        <f>Dep!G12</f>
        <v>73133550.077235043</v>
      </c>
      <c r="H41" s="122">
        <f>Dep!H12</f>
        <v>0</v>
      </c>
      <c r="I41" s="122">
        <f>Dep!I12</f>
        <v>73818491.169929251</v>
      </c>
      <c r="J41" s="122">
        <f>Dep!J12</f>
        <v>66996448.18681486</v>
      </c>
      <c r="K41" s="122">
        <f>Dep!K12</f>
        <v>63545844.834252447</v>
      </c>
      <c r="L41" s="122">
        <f>Dep!L12</f>
        <v>62938881.51982905</v>
      </c>
      <c r="M41" s="122">
        <f>Dep!M12</f>
        <v>48871468.186328307</v>
      </c>
      <c r="N41" s="122">
        <f>Dep!N12</f>
        <v>22735125.379454684</v>
      </c>
      <c r="O41" s="122">
        <f>Dep!O12</f>
        <v>0</v>
      </c>
      <c r="P41" s="122">
        <f>Dep!P12</f>
        <v>34295857.208651863</v>
      </c>
      <c r="Q41" s="122">
        <f>Dep!Q12</f>
        <v>0</v>
      </c>
      <c r="R41" s="122">
        <f>Dep!R12</f>
        <v>29511138.490233097</v>
      </c>
      <c r="S41" s="122">
        <f>Dep!S12</f>
        <v>28667443.243496284</v>
      </c>
      <c r="T41" s="122">
        <f>Dep!T12</f>
        <v>29142690.54045435</v>
      </c>
      <c r="U41" s="122">
        <f>Dep!U12</f>
        <v>26144796.076325998</v>
      </c>
      <c r="V41" s="122">
        <f>Dep!V12</f>
        <v>23309460.25</v>
      </c>
    </row>
    <row r="42" spans="1:22" x14ac:dyDescent="0.25">
      <c r="A42" s="105" t="s">
        <v>59</v>
      </c>
      <c r="B42" s="125">
        <f>Dep!B13</f>
        <v>29884519.734902527</v>
      </c>
      <c r="C42" s="122">
        <f>Dep!C13</f>
        <v>27790780.897657983</v>
      </c>
      <c r="D42" s="122">
        <f>Dep!D13</f>
        <v>25533802.512278713</v>
      </c>
      <c r="E42" s="122">
        <f>Dep!E13</f>
        <v>22550475.675331954</v>
      </c>
      <c r="F42" s="122">
        <f>Dep!F13</f>
        <v>19298974.053357996</v>
      </c>
      <c r="G42" s="122">
        <f>Dep!G13</f>
        <v>24160917.154648848</v>
      </c>
      <c r="H42" s="122">
        <f>Dep!H13</f>
        <v>16833280.397829715</v>
      </c>
      <c r="I42" s="122">
        <f>Dep!I13</f>
        <v>17769565.227492113</v>
      </c>
      <c r="J42" s="122">
        <f>Dep!J13</f>
        <v>24562229.963689804</v>
      </c>
      <c r="K42" s="122">
        <f>Dep!K13</f>
        <v>32077059.437006347</v>
      </c>
      <c r="L42" s="122">
        <f>Dep!L13</f>
        <v>22878419.51658462</v>
      </c>
      <c r="M42" s="122">
        <f>Dep!M13</f>
        <v>23285153.140855402</v>
      </c>
      <c r="N42" s="122">
        <f>Dep!N13</f>
        <v>15988686.71073387</v>
      </c>
      <c r="O42" s="122">
        <f>Dep!O13</f>
        <v>19187325.500137765</v>
      </c>
      <c r="P42" s="122">
        <f>Dep!P13</f>
        <v>9603781.8802253902</v>
      </c>
      <c r="Q42" s="122">
        <f>Dep!Q13</f>
        <v>0</v>
      </c>
      <c r="R42" s="122">
        <f>Dep!R13</f>
        <v>13585551.264788412</v>
      </c>
      <c r="S42" s="122">
        <f>Dep!S13</f>
        <v>0</v>
      </c>
      <c r="T42" s="122">
        <f>Dep!T13</f>
        <v>4101144.2883014623</v>
      </c>
      <c r="U42" s="122">
        <f>Dep!U13</f>
        <v>4125304.9842209998</v>
      </c>
      <c r="V42" s="122">
        <f>Dep!V13</f>
        <v>0</v>
      </c>
    </row>
    <row r="43" spans="1:22" x14ac:dyDescent="0.25">
      <c r="A43" s="105" t="s">
        <v>67</v>
      </c>
      <c r="B43" s="125">
        <f>Dep!B14</f>
        <v>0</v>
      </c>
      <c r="C43" s="122">
        <f>Dep!C14</f>
        <v>0</v>
      </c>
      <c r="D43" s="122">
        <f>Dep!D14</f>
        <v>0</v>
      </c>
      <c r="E43" s="122">
        <f>Dep!E14</f>
        <v>0</v>
      </c>
      <c r="F43" s="122">
        <f>Dep!F14</f>
        <v>0</v>
      </c>
      <c r="G43" s="122">
        <f>Dep!G14</f>
        <v>0</v>
      </c>
      <c r="H43" s="122">
        <f>Dep!H14</f>
        <v>0</v>
      </c>
      <c r="I43" s="122">
        <f>Dep!I14</f>
        <v>14191473.193776783</v>
      </c>
      <c r="J43" s="122">
        <f>Dep!J14</f>
        <v>12330472.158531101</v>
      </c>
      <c r="K43" s="122">
        <f>Dep!K14</f>
        <v>0</v>
      </c>
      <c r="L43" s="122">
        <f>Dep!L14</f>
        <v>0</v>
      </c>
      <c r="M43" s="122">
        <f>Dep!M14</f>
        <v>9803552.1496008262</v>
      </c>
      <c r="N43" s="122">
        <f>Dep!N14</f>
        <v>9235472.0799091998</v>
      </c>
      <c r="O43" s="122">
        <f>Dep!O14</f>
        <v>9049164.1558187865</v>
      </c>
      <c r="P43" s="122">
        <f>Dep!P14</f>
        <v>8032117.0832261285</v>
      </c>
      <c r="Q43" s="122">
        <f>Dep!Q14</f>
        <v>0</v>
      </c>
      <c r="R43" s="122">
        <f>Dep!R14</f>
        <v>0</v>
      </c>
      <c r="S43" s="122">
        <f>Dep!S14</f>
        <v>0</v>
      </c>
      <c r="T43" s="122">
        <f>Dep!T14</f>
        <v>0</v>
      </c>
      <c r="U43" s="122">
        <f>Dep!U14</f>
        <v>5956618.1898419997</v>
      </c>
      <c r="V43" s="122">
        <f>Dep!V14</f>
        <v>0</v>
      </c>
    </row>
    <row r="44" spans="1:22" x14ac:dyDescent="0.25">
      <c r="A44" s="105" t="s">
        <v>66</v>
      </c>
      <c r="B44" s="125">
        <f>Dep!B15</f>
        <v>41969036.214421086</v>
      </c>
      <c r="C44" s="122">
        <f>Dep!C15</f>
        <v>41028165.843967885</v>
      </c>
      <c r="D44" s="122">
        <f>Dep!D15</f>
        <v>38517174.913646981</v>
      </c>
      <c r="E44" s="122">
        <f>Dep!E15</f>
        <v>32299348.42651359</v>
      </c>
      <c r="F44" s="122">
        <f>Dep!F15</f>
        <v>32402811.787260287</v>
      </c>
      <c r="G44" s="122">
        <f>Dep!G15</f>
        <v>20671782.02866054</v>
      </c>
      <c r="H44" s="122">
        <f>Dep!H15</f>
        <v>65137349.879428461</v>
      </c>
      <c r="I44" s="122">
        <f>Dep!I15</f>
        <v>68240058.481710583</v>
      </c>
      <c r="J44" s="122">
        <f>Dep!J15</f>
        <v>55479298.465179488</v>
      </c>
      <c r="K44" s="122">
        <f>Dep!K15</f>
        <v>41744065.790516362</v>
      </c>
      <c r="L44" s="122">
        <f>Dep!L15</f>
        <v>106581527.21562487</v>
      </c>
      <c r="M44" s="122">
        <f>Dep!M15</f>
        <v>0</v>
      </c>
      <c r="N44" s="122">
        <f>Dep!N15</f>
        <v>71525666.212116629</v>
      </c>
      <c r="O44" s="122">
        <f>Dep!O15</f>
        <v>40302317.157857791</v>
      </c>
      <c r="P44" s="122">
        <f>Dep!P15</f>
        <v>43091740.574572787</v>
      </c>
      <c r="Q44" s="122">
        <f>Dep!Q15</f>
        <v>42052105.27980008</v>
      </c>
      <c r="R44" s="122">
        <f>Dep!R15</f>
        <v>39150311.773969539</v>
      </c>
      <c r="S44" s="122">
        <f>Dep!S15</f>
        <v>39632850.484244272</v>
      </c>
      <c r="T44" s="122">
        <f>Dep!T15</f>
        <v>42971371.045285165</v>
      </c>
      <c r="U44" s="122">
        <f>Dep!U15</f>
        <v>73420341.892065004</v>
      </c>
      <c r="V44" s="122">
        <f>Dep!V15</f>
        <v>73341606.25</v>
      </c>
    </row>
    <row r="45" spans="1:22" x14ac:dyDescent="0.25">
      <c r="A45" s="105" t="s">
        <v>63</v>
      </c>
      <c r="B45" s="125">
        <f>Dep!B16</f>
        <v>13230264.376839546</v>
      </c>
      <c r="C45" s="122">
        <f>Dep!C16</f>
        <v>12818271.197568443</v>
      </c>
      <c r="D45" s="122">
        <f>Dep!D16</f>
        <v>5067870.688489289</v>
      </c>
      <c r="E45" s="122">
        <f>Dep!E16</f>
        <v>11573948.156110378</v>
      </c>
      <c r="F45" s="122">
        <f>Dep!F16</f>
        <v>19285299.693235293</v>
      </c>
      <c r="G45" s="122">
        <f>Dep!G16</f>
        <v>29649480.431565549</v>
      </c>
      <c r="H45" s="122">
        <f>Dep!H16</f>
        <v>25363954.824823242</v>
      </c>
      <c r="I45" s="122">
        <f>Dep!I16</f>
        <v>27372183.257322337</v>
      </c>
      <c r="J45" s="122">
        <f>Dep!J16</f>
        <v>10189146.659598552</v>
      </c>
      <c r="K45" s="122">
        <f>Dep!K16</f>
        <v>11254038.17335345</v>
      </c>
      <c r="L45" s="122">
        <f>Dep!L16</f>
        <v>6045338.4457479957</v>
      </c>
      <c r="M45" s="122">
        <f>Dep!M16</f>
        <v>4489868.5117740929</v>
      </c>
      <c r="N45" s="122">
        <f>Dep!N16</f>
        <v>3552859.148840813</v>
      </c>
      <c r="O45" s="122">
        <f>Dep!O16</f>
        <v>0</v>
      </c>
      <c r="P45" s="122">
        <f>Dep!P16</f>
        <v>4856386.2323739566</v>
      </c>
      <c r="Q45" s="122">
        <f>Dep!Q16</f>
        <v>0</v>
      </c>
      <c r="R45" s="122">
        <f>Dep!R16</f>
        <v>26772329.762840126</v>
      </c>
      <c r="S45" s="122">
        <f>Dep!S16</f>
        <v>26015667.843742743</v>
      </c>
      <c r="T45" s="122">
        <f>Dep!T16</f>
        <v>5428369.719526724</v>
      </c>
      <c r="U45" s="122">
        <f>Dep!U16</f>
        <v>5233690.8921059994</v>
      </c>
      <c r="V45" s="122">
        <f>Dep!V16</f>
        <v>6445065.5099999998</v>
      </c>
    </row>
    <row r="46" spans="1:22" x14ac:dyDescent="0.25">
      <c r="A46" s="105" t="s">
        <v>40</v>
      </c>
      <c r="B46" s="125">
        <f>Dep!B17</f>
        <v>153919936.04523683</v>
      </c>
      <c r="C46" s="122">
        <f>Dep!C17</f>
        <v>151147004.50254321</v>
      </c>
      <c r="D46" s="122">
        <f>Dep!D17</f>
        <v>145576009.92731327</v>
      </c>
      <c r="E46" s="122">
        <f>Dep!E17</f>
        <v>126238425.32830043</v>
      </c>
      <c r="F46" s="122">
        <f>Dep!F17</f>
        <v>113228894.86774591</v>
      </c>
      <c r="G46" s="122">
        <f>Dep!G17</f>
        <v>74287209.418496653</v>
      </c>
      <c r="H46" s="122">
        <f>Dep!H17</f>
        <v>119069319.89307164</v>
      </c>
      <c r="I46" s="122">
        <f>Dep!I17</f>
        <v>106433010.4526263</v>
      </c>
      <c r="J46" s="122">
        <f>Dep!J17</f>
        <v>124892083.62214412</v>
      </c>
      <c r="K46" s="122">
        <f>Dep!K17</f>
        <v>135993225.2545568</v>
      </c>
      <c r="L46" s="122">
        <f>Dep!L17</f>
        <v>177032522.94389331</v>
      </c>
      <c r="M46" s="122">
        <f>Dep!M17</f>
        <v>136630247.49483228</v>
      </c>
      <c r="N46" s="122">
        <f>Dep!N17</f>
        <v>135285781.30130997</v>
      </c>
      <c r="O46" s="122">
        <f>Dep!O17</f>
        <v>90185494.196970344</v>
      </c>
      <c r="P46" s="122">
        <f>Dep!P17</f>
        <v>107936432.64333332</v>
      </c>
      <c r="Q46" s="122">
        <f>Dep!Q17</f>
        <v>145188610.79597262</v>
      </c>
      <c r="R46" s="122">
        <f>Dep!R17</f>
        <v>122760477.13507913</v>
      </c>
      <c r="S46" s="122">
        <f>Dep!S17</f>
        <v>138533302.67732421</v>
      </c>
      <c r="T46" s="122">
        <f>Dep!T17</f>
        <v>107791742.0396916</v>
      </c>
      <c r="U46" s="122">
        <f>Dep!U17</f>
        <v>113101677.47512798</v>
      </c>
      <c r="V46" s="122">
        <f>Dep!V17</f>
        <v>0</v>
      </c>
    </row>
    <row r="47" spans="1:22" x14ac:dyDescent="0.25">
      <c r="A47" s="105" t="s">
        <v>62</v>
      </c>
      <c r="B47" s="125">
        <f>Dep!B18</f>
        <v>74639603.269994929</v>
      </c>
      <c r="C47" s="122">
        <f>Dep!C18</f>
        <v>74245570.936221212</v>
      </c>
      <c r="D47" s="122">
        <f>Dep!D18</f>
        <v>137421915.66331473</v>
      </c>
      <c r="E47" s="122">
        <f>Dep!E18</f>
        <v>146289974.051431</v>
      </c>
      <c r="F47" s="122">
        <f>Dep!F18</f>
        <v>140978947.80401847</v>
      </c>
      <c r="G47" s="122">
        <f>Dep!G18</f>
        <v>62434030.450156935</v>
      </c>
      <c r="H47" s="122">
        <f>Dep!H18</f>
        <v>77552147.727547616</v>
      </c>
      <c r="I47" s="122">
        <f>Dep!I18</f>
        <v>77281056.390673012</v>
      </c>
      <c r="J47" s="122">
        <f>Dep!J18</f>
        <v>72958232.314880967</v>
      </c>
      <c r="K47" s="122">
        <f>Dep!K18</f>
        <v>103194421.38604712</v>
      </c>
      <c r="L47" s="122">
        <f>Dep!L18</f>
        <v>79796716.240510449</v>
      </c>
      <c r="M47" s="122">
        <f>Dep!M18</f>
        <v>129547287.98233886</v>
      </c>
      <c r="N47" s="122">
        <f>Dep!N18</f>
        <v>69954534.079385176</v>
      </c>
      <c r="O47" s="122">
        <f>Dep!O18</f>
        <v>111686602.35865621</v>
      </c>
      <c r="P47" s="122">
        <f>Dep!P18</f>
        <v>109636596.99372503</v>
      </c>
      <c r="Q47" s="122">
        <f>Dep!Q18</f>
        <v>0</v>
      </c>
      <c r="R47" s="122">
        <f>Dep!R18</f>
        <v>96677622.791267082</v>
      </c>
      <c r="S47" s="122">
        <f>Dep!S18</f>
        <v>184434907.68336514</v>
      </c>
      <c r="T47" s="122">
        <f>Dep!T18</f>
        <v>195163999.35359985</v>
      </c>
      <c r="U47" s="122">
        <f>Dep!U18</f>
        <v>197832061.05815697</v>
      </c>
      <c r="V47" s="122">
        <f>Dep!V18</f>
        <v>0</v>
      </c>
    </row>
    <row r="48" spans="1:22" x14ac:dyDescent="0.25">
      <c r="A48" s="105" t="s">
        <v>45</v>
      </c>
      <c r="B48" s="125">
        <f>Dep!B19</f>
        <v>41856586.373682365</v>
      </c>
      <c r="C48" s="122">
        <f>Dep!C19</f>
        <v>41597148.558114462</v>
      </c>
      <c r="D48" s="122">
        <f>Dep!D19</f>
        <v>41586355.090595752</v>
      </c>
      <c r="E48" s="122">
        <f>Dep!E19</f>
        <v>41186948.448071569</v>
      </c>
      <c r="F48" s="122">
        <f>Dep!F19</f>
        <v>40344167.60541258</v>
      </c>
      <c r="G48" s="122">
        <f>Dep!G19</f>
        <v>66135682.518854015</v>
      </c>
      <c r="H48" s="122">
        <f>Dep!H19</f>
        <v>72310315.984943733</v>
      </c>
      <c r="I48" s="122">
        <f>Dep!I19</f>
        <v>77419807.552776709</v>
      </c>
      <c r="J48" s="122">
        <f>Dep!J19</f>
        <v>75245221.222550839</v>
      </c>
      <c r="K48" s="122">
        <f>Dep!K19</f>
        <v>71934723.884160966</v>
      </c>
      <c r="L48" s="122">
        <f>Dep!L19</f>
        <v>77824515.170771688</v>
      </c>
      <c r="M48" s="122">
        <f>Dep!M19</f>
        <v>86084207.387107164</v>
      </c>
      <c r="N48" s="122">
        <f>Dep!N19</f>
        <v>68032985.360540941</v>
      </c>
      <c r="O48" s="122">
        <f>Dep!O19</f>
        <v>79975618.723514348</v>
      </c>
      <c r="P48" s="122">
        <f>Dep!P19</f>
        <v>77380567.035941839</v>
      </c>
      <c r="Q48" s="122">
        <f>Dep!Q19</f>
        <v>88374672.132291377</v>
      </c>
      <c r="R48" s="122">
        <f>Dep!R19</f>
        <v>87956595.801944271</v>
      </c>
      <c r="S48" s="122">
        <f>Dep!S19</f>
        <v>98333921.313231587</v>
      </c>
      <c r="T48" s="122">
        <f>Dep!T19</f>
        <v>54803059.01803001</v>
      </c>
      <c r="U48" s="122">
        <f>Dep!U19</f>
        <v>61513058.671838991</v>
      </c>
      <c r="V48" s="122">
        <f>Dep!V19</f>
        <v>20984961.399999999</v>
      </c>
    </row>
    <row r="49" spans="1:22" x14ac:dyDescent="0.25">
      <c r="A49" s="105" t="s">
        <v>52</v>
      </c>
      <c r="B49" s="125">
        <f>Dep!B20</f>
        <v>40254825.871208511</v>
      </c>
      <c r="C49" s="122">
        <f>Dep!C20</f>
        <v>46709454.499605224</v>
      </c>
      <c r="D49" s="122">
        <f>Dep!D20</f>
        <v>39316973.190932408</v>
      </c>
      <c r="E49" s="122">
        <f>Dep!E20</f>
        <v>39871079.241220094</v>
      </c>
      <c r="F49" s="122">
        <f>Dep!F20</f>
        <v>30040379.874371625</v>
      </c>
      <c r="G49" s="122">
        <f>Dep!G20</f>
        <v>27424274.222894758</v>
      </c>
      <c r="H49" s="122">
        <f>Dep!H20</f>
        <v>22393382.673579432</v>
      </c>
      <c r="I49" s="122">
        <f>Dep!I20</f>
        <v>36812864.047749452</v>
      </c>
      <c r="J49" s="122">
        <f>Dep!J20</f>
        <v>21942243.654069807</v>
      </c>
      <c r="K49" s="122">
        <f>Dep!K20</f>
        <v>20753066.814256083</v>
      </c>
      <c r="L49" s="122">
        <f>Dep!L20</f>
        <v>9633852.0090046041</v>
      </c>
      <c r="M49" s="122">
        <f>Dep!M20</f>
        <v>7949367.8786857165</v>
      </c>
      <c r="N49" s="122">
        <f>Dep!N20</f>
        <v>8319969.5967756305</v>
      </c>
      <c r="O49" s="122">
        <f>Dep!O20</f>
        <v>38173821.343226574</v>
      </c>
      <c r="P49" s="122">
        <f>Dep!P20</f>
        <v>0</v>
      </c>
      <c r="Q49" s="122">
        <f>Dep!Q20</f>
        <v>0</v>
      </c>
      <c r="R49" s="122">
        <f>Dep!R20</f>
        <v>8913650.3509049974</v>
      </c>
      <c r="S49" s="122">
        <f>Dep!S20</f>
        <v>8512160.4371145386</v>
      </c>
      <c r="T49" s="122">
        <f>Dep!T20</f>
        <v>8436526.3512703124</v>
      </c>
      <c r="U49" s="122">
        <f>Dep!U20</f>
        <v>4621088.3280209992</v>
      </c>
      <c r="V49" s="122">
        <f>Dep!V20</f>
        <v>0</v>
      </c>
    </row>
    <row r="50" spans="1:22" x14ac:dyDescent="0.25">
      <c r="A50" s="105" t="s">
        <v>54</v>
      </c>
      <c r="B50" s="125">
        <f>Dep!B21</f>
        <v>120930995.54552716</v>
      </c>
      <c r="C50" s="122">
        <f>Dep!C21</f>
        <v>110150509.38437818</v>
      </c>
      <c r="D50" s="122">
        <f>Dep!D21</f>
        <v>86553111.229593769</v>
      </c>
      <c r="E50" s="122">
        <f>Dep!E21</f>
        <v>86383606.173635498</v>
      </c>
      <c r="F50" s="122">
        <f>Dep!F21</f>
        <v>101710815.8436655</v>
      </c>
      <c r="G50" s="122">
        <f>Dep!G21</f>
        <v>104366394.80189456</v>
      </c>
      <c r="H50" s="122">
        <f>Dep!H21</f>
        <v>84583007.203612641</v>
      </c>
      <c r="I50" s="122">
        <f>Dep!I21</f>
        <v>74998590.211195871</v>
      </c>
      <c r="J50" s="122">
        <f>Dep!J21</f>
        <v>73778061.727996185</v>
      </c>
      <c r="K50" s="122">
        <f>Dep!K21</f>
        <v>83317518.789178625</v>
      </c>
      <c r="L50" s="122">
        <f>Dep!L21</f>
        <v>106441054.03937565</v>
      </c>
      <c r="M50" s="122">
        <f>Dep!M21</f>
        <v>81173061.130786106</v>
      </c>
      <c r="N50" s="122">
        <f>Dep!N21</f>
        <v>74091303.481141478</v>
      </c>
      <c r="O50" s="122">
        <f>Dep!O21</f>
        <v>107922569.17772533</v>
      </c>
      <c r="P50" s="122">
        <f>Dep!P21</f>
        <v>108005005.64221725</v>
      </c>
      <c r="Q50" s="122">
        <f>Dep!Q21</f>
        <v>105781027.26273176</v>
      </c>
      <c r="R50" s="122">
        <f>Dep!R21</f>
        <v>98910452.1004785</v>
      </c>
      <c r="S50" s="122">
        <f>Dep!S21</f>
        <v>98700791.395094663</v>
      </c>
      <c r="T50" s="122">
        <f>Dep!T21</f>
        <v>108686215.25230916</v>
      </c>
      <c r="U50" s="122">
        <f>Dep!U21</f>
        <v>114364097.501049</v>
      </c>
      <c r="V50" s="122">
        <f>Dep!V21</f>
        <v>112041704.88</v>
      </c>
    </row>
    <row r="51" spans="1:22" x14ac:dyDescent="0.25">
      <c r="A51" s="105" t="s">
        <v>35</v>
      </c>
      <c r="B51" s="125">
        <f>Dep!B22</f>
        <v>1300115262.9298329</v>
      </c>
      <c r="C51" s="122">
        <f>Dep!C22</f>
        <v>1365840155.9864867</v>
      </c>
      <c r="D51" s="122">
        <f>Dep!D22</f>
        <v>1228307856.359076</v>
      </c>
      <c r="E51" s="122">
        <f>Dep!E22</f>
        <v>1358391224.325624</v>
      </c>
      <c r="F51" s="122">
        <f>Dep!F22</f>
        <v>1255501676.4748147</v>
      </c>
      <c r="G51" s="122">
        <f>Dep!G22</f>
        <v>721216405.00170541</v>
      </c>
      <c r="H51" s="122">
        <f>Dep!H22</f>
        <v>1609724142.8588808</v>
      </c>
      <c r="I51" s="122">
        <f>Dep!I22</f>
        <v>1224436652.2173498</v>
      </c>
      <c r="J51" s="122">
        <f>Dep!J22</f>
        <v>1258041154.8257492</v>
      </c>
      <c r="K51" s="122">
        <f>Dep!K22</f>
        <v>1718798436.3277633</v>
      </c>
      <c r="L51" s="122">
        <f>Dep!L22</f>
        <v>1498343126.8782189</v>
      </c>
      <c r="M51" s="122">
        <f>Dep!M22</f>
        <v>1225249566.8224001</v>
      </c>
      <c r="N51" s="122">
        <f>Dep!N22</f>
        <v>471107591.99865597</v>
      </c>
      <c r="O51" s="122">
        <f>Dep!O22</f>
        <v>1466516921.9233904</v>
      </c>
      <c r="P51" s="122">
        <f>Dep!P22</f>
        <v>1285621870.5368569</v>
      </c>
      <c r="Q51" s="122">
        <f>Dep!Q22</f>
        <v>1524802148.5566254</v>
      </c>
      <c r="R51" s="122">
        <f>Dep!R22</f>
        <v>1231739682.7370393</v>
      </c>
      <c r="S51" s="122">
        <f>Dep!S22</f>
        <v>1135470964.7157145</v>
      </c>
      <c r="T51" s="122">
        <f>Dep!T22</f>
        <v>1332099974.5494862</v>
      </c>
      <c r="U51" s="122">
        <f>Dep!U22</f>
        <v>1172535645.4437058</v>
      </c>
      <c r="V51" s="122">
        <f>Dep!V22</f>
        <v>1567696978.51</v>
      </c>
    </row>
    <row r="52" spans="1:22" x14ac:dyDescent="0.25">
      <c r="A52" s="105" t="s">
        <v>42</v>
      </c>
      <c r="B52" s="125">
        <f>Dep!B23</f>
        <v>111689210.1356227</v>
      </c>
      <c r="C52" s="122">
        <f>Dep!C23</f>
        <v>103466832.68096085</v>
      </c>
      <c r="D52" s="122">
        <f>Dep!D23</f>
        <v>104690040.49033192</v>
      </c>
      <c r="E52" s="122">
        <f>Dep!E23</f>
        <v>103214853.83194982</v>
      </c>
      <c r="F52" s="122">
        <f>Dep!F23</f>
        <v>64760613.156367742</v>
      </c>
      <c r="G52" s="122">
        <f>Dep!G23</f>
        <v>61859601.708949775</v>
      </c>
      <c r="H52" s="122">
        <f>Dep!H23</f>
        <v>70727904.365725696</v>
      </c>
      <c r="I52" s="122">
        <f>Dep!I23</f>
        <v>74574417.853387222</v>
      </c>
      <c r="J52" s="122">
        <f>Dep!J23</f>
        <v>75427509.582785085</v>
      </c>
      <c r="K52" s="122">
        <f>Dep!K23</f>
        <v>74346494.878847495</v>
      </c>
      <c r="L52" s="122">
        <f>Dep!L23</f>
        <v>76164043.848089248</v>
      </c>
      <c r="M52" s="122">
        <f>Dep!M23</f>
        <v>62775946.13422785</v>
      </c>
      <c r="N52" s="122">
        <f>Dep!N23</f>
        <v>94129143.91022484</v>
      </c>
      <c r="O52" s="122">
        <f>Dep!O23</f>
        <v>107481019.56213309</v>
      </c>
      <c r="P52" s="122">
        <f>Dep!P23</f>
        <v>106341943.52922861</v>
      </c>
      <c r="Q52" s="122">
        <f>Dep!Q23</f>
        <v>71530278.769102201</v>
      </c>
      <c r="R52" s="122">
        <f>Dep!R23</f>
        <v>70147300.187789708</v>
      </c>
      <c r="S52" s="122">
        <f>Dep!S23</f>
        <v>75821268.737758443</v>
      </c>
      <c r="T52" s="122">
        <f>Dep!T23</f>
        <v>83726271.720008552</v>
      </c>
      <c r="U52" s="122">
        <f>Dep!U23</f>
        <v>87417313.426449001</v>
      </c>
      <c r="V52" s="122">
        <f>Dep!V23</f>
        <v>86184802.390000001</v>
      </c>
    </row>
    <row r="53" spans="1:22" x14ac:dyDescent="0.25">
      <c r="A53" s="105" t="s">
        <v>57</v>
      </c>
      <c r="B53" s="125">
        <f>Dep!B24</f>
        <v>52819474.602741756</v>
      </c>
      <c r="C53" s="122">
        <f>Dep!C24</f>
        <v>68550434.389254987</v>
      </c>
      <c r="D53" s="122">
        <f>Dep!D24</f>
        <v>53751225.728819035</v>
      </c>
      <c r="E53" s="122">
        <f>Dep!E24</f>
        <v>104075045.43380228</v>
      </c>
      <c r="F53" s="122">
        <f>Dep!F24</f>
        <v>150808107.47684115</v>
      </c>
      <c r="G53" s="122">
        <f>Dep!G24</f>
        <v>244080814.05286777</v>
      </c>
      <c r="H53" s="122">
        <f>Dep!H24</f>
        <v>122880209.31041972</v>
      </c>
      <c r="I53" s="122">
        <f>Dep!I24</f>
        <v>156073229.58334142</v>
      </c>
      <c r="J53" s="122">
        <f>Dep!J24</f>
        <v>183548523.9433119</v>
      </c>
      <c r="K53" s="122">
        <f>Dep!K24</f>
        <v>191350226.96950683</v>
      </c>
      <c r="L53" s="122">
        <f>Dep!L24</f>
        <v>203681674.62543151</v>
      </c>
      <c r="M53" s="122">
        <f>Dep!M24</f>
        <v>168715283.3867664</v>
      </c>
      <c r="N53" s="122">
        <f>Dep!N24</f>
        <v>111650030.7282982</v>
      </c>
      <c r="O53" s="122">
        <f>Dep!O24</f>
        <v>125486087.60109544</v>
      </c>
      <c r="P53" s="122">
        <f>Dep!P24</f>
        <v>62983734.137805887</v>
      </c>
      <c r="Q53" s="122">
        <f>Dep!Q24</f>
        <v>57796738.554112129</v>
      </c>
      <c r="R53" s="122">
        <f>Dep!R24</f>
        <v>55666893.818873897</v>
      </c>
      <c r="S53" s="122">
        <f>Dep!S24</f>
        <v>28907273.727160867</v>
      </c>
      <c r="T53" s="122">
        <f>Dep!T24</f>
        <v>19467184.240197338</v>
      </c>
      <c r="U53" s="122">
        <f>Dep!U24</f>
        <v>14452385.896376997</v>
      </c>
      <c r="V53" s="122">
        <f>Dep!V24</f>
        <v>62075826.32</v>
      </c>
    </row>
    <row r="54" spans="1:22" x14ac:dyDescent="0.25">
      <c r="A54" s="105" t="s">
        <v>64</v>
      </c>
      <c r="B54" s="125">
        <f>Dep!B25</f>
        <v>0</v>
      </c>
      <c r="C54" s="122">
        <f>Dep!C25</f>
        <v>0</v>
      </c>
      <c r="D54" s="122">
        <f>Dep!D25</f>
        <v>0</v>
      </c>
      <c r="E54" s="122">
        <f>Dep!E25</f>
        <v>0</v>
      </c>
      <c r="F54" s="122">
        <f>Dep!F25</f>
        <v>0</v>
      </c>
      <c r="G54" s="122">
        <f>Dep!G25</f>
        <v>0</v>
      </c>
      <c r="H54" s="122">
        <f>Dep!H25</f>
        <v>0</v>
      </c>
      <c r="I54" s="122">
        <f>Dep!I25</f>
        <v>0</v>
      </c>
      <c r="J54" s="122">
        <f>Dep!J25</f>
        <v>0</v>
      </c>
      <c r="K54" s="122">
        <f>Dep!K25</f>
        <v>0</v>
      </c>
      <c r="L54" s="122">
        <f>Dep!L25</f>
        <v>664985.67471078236</v>
      </c>
      <c r="M54" s="122">
        <f>Dep!M25</f>
        <v>0</v>
      </c>
      <c r="N54" s="122">
        <f>Dep!N25</f>
        <v>0</v>
      </c>
      <c r="O54" s="122">
        <f>Dep!O25</f>
        <v>765360.73738494609</v>
      </c>
      <c r="P54" s="122">
        <f>Dep!P25</f>
        <v>1823322.9200327031</v>
      </c>
      <c r="Q54" s="122">
        <f>Dep!Q25</f>
        <v>1813429.0952814145</v>
      </c>
      <c r="R54" s="122">
        <f>Dep!R25</f>
        <v>0</v>
      </c>
      <c r="S54" s="122">
        <f>Dep!S25</f>
        <v>0</v>
      </c>
      <c r="T54" s="122">
        <f>Dep!T25</f>
        <v>0</v>
      </c>
      <c r="U54" s="122">
        <f>Dep!U25</f>
        <v>3322479.9190589995</v>
      </c>
      <c r="V54" s="122">
        <f>Dep!V25</f>
        <v>4309258.43</v>
      </c>
    </row>
    <row r="55" spans="1:22" x14ac:dyDescent="0.25">
      <c r="A55" s="105" t="s">
        <v>43</v>
      </c>
      <c r="B55" s="125">
        <f>Dep!B26</f>
        <v>641773907.89721429</v>
      </c>
      <c r="C55" s="122">
        <f>Dep!C26</f>
        <v>672815667.49719751</v>
      </c>
      <c r="D55" s="122">
        <f>Dep!D26</f>
        <v>499678762.65854794</v>
      </c>
      <c r="E55" s="122">
        <f>Dep!E26</f>
        <v>488412955.06331313</v>
      </c>
      <c r="F55" s="122">
        <f>Dep!F26</f>
        <v>462509098.23912853</v>
      </c>
      <c r="G55" s="122">
        <f>Dep!G26</f>
        <v>526121570.99850649</v>
      </c>
      <c r="H55" s="122">
        <f>Dep!H26</f>
        <v>538962609.14316797</v>
      </c>
      <c r="I55" s="122">
        <f>Dep!I26</f>
        <v>507479211.50800103</v>
      </c>
      <c r="J55" s="122">
        <f>Dep!J26</f>
        <v>413357671.47444344</v>
      </c>
      <c r="K55" s="122">
        <f>Dep!K26</f>
        <v>469062944.65074492</v>
      </c>
      <c r="L55" s="122">
        <f>Dep!L26</f>
        <v>474385558.35954714</v>
      </c>
      <c r="M55" s="122">
        <f>Dep!M26</f>
        <v>462324840.68800163</v>
      </c>
      <c r="N55" s="122">
        <f>Dep!N26</f>
        <v>468035798.4425413</v>
      </c>
      <c r="O55" s="122">
        <f>Dep!O26</f>
        <v>595199950.64636922</v>
      </c>
      <c r="P55" s="122">
        <f>Dep!P26</f>
        <v>583612195.12212133</v>
      </c>
      <c r="Q55" s="122">
        <f>Dep!Q26</f>
        <v>623854316.36912966</v>
      </c>
      <c r="R55" s="122">
        <f>Dep!R26</f>
        <v>636668396.12929881</v>
      </c>
      <c r="S55" s="122">
        <f>Dep!S26</f>
        <v>807703485.43735099</v>
      </c>
      <c r="T55" s="122">
        <f>Dep!T26</f>
        <v>614343071.95909905</v>
      </c>
      <c r="U55" s="122">
        <f>Dep!U26</f>
        <v>0</v>
      </c>
      <c r="V55" s="122">
        <f>Dep!V26</f>
        <v>742242955.19000006</v>
      </c>
    </row>
    <row r="56" spans="1:22" x14ac:dyDescent="0.25">
      <c r="A56" s="105" t="s">
        <v>56</v>
      </c>
      <c r="B56" s="125">
        <f>Dep!B27</f>
        <v>256224756.24749514</v>
      </c>
      <c r="C56" s="122">
        <f>Dep!C27</f>
        <v>263644780.48552462</v>
      </c>
      <c r="D56" s="122">
        <f>Dep!D27</f>
        <v>224239474.16775075</v>
      </c>
      <c r="E56" s="122">
        <f>Dep!E27</f>
        <v>225559459.93523505</v>
      </c>
      <c r="F56" s="122">
        <f>Dep!F27</f>
        <v>157116265.98574862</v>
      </c>
      <c r="G56" s="122">
        <f>Dep!G27</f>
        <v>279800600.7427482</v>
      </c>
      <c r="H56" s="122">
        <f>Dep!H27</f>
        <v>308499164.05091542</v>
      </c>
      <c r="I56" s="122">
        <f>Dep!I27</f>
        <v>203719793.86997846</v>
      </c>
      <c r="J56" s="122">
        <f>Dep!J27</f>
        <v>343099448.20121884</v>
      </c>
      <c r="K56" s="122">
        <f>Dep!K27</f>
        <v>123873588.78338182</v>
      </c>
      <c r="L56" s="122">
        <f>Dep!L27</f>
        <v>182190573.70974478</v>
      </c>
      <c r="M56" s="122">
        <f>Dep!M27</f>
        <v>92442833.551102176</v>
      </c>
      <c r="N56" s="122">
        <f>Dep!N27</f>
        <v>155807926.82548174</v>
      </c>
      <c r="O56" s="122">
        <f>Dep!O27</f>
        <v>170612502.14033252</v>
      </c>
      <c r="P56" s="122">
        <f>Dep!P27</f>
        <v>247228643.43970513</v>
      </c>
      <c r="Q56" s="122">
        <f>Dep!Q27</f>
        <v>284838218.27742791</v>
      </c>
      <c r="R56" s="122">
        <f>Dep!R27</f>
        <v>212258722.11719435</v>
      </c>
      <c r="S56" s="122">
        <f>Dep!S27</f>
        <v>134362467.74110359</v>
      </c>
      <c r="T56" s="122">
        <f>Dep!T27</f>
        <v>133349200.43126658</v>
      </c>
      <c r="U56" s="122">
        <f>Dep!U27</f>
        <v>145362051.93037498</v>
      </c>
      <c r="V56" s="122">
        <f>Dep!V27</f>
        <v>155715464.03</v>
      </c>
    </row>
    <row r="57" spans="1:22" x14ac:dyDescent="0.25">
      <c r="A57" s="105" t="s">
        <v>41</v>
      </c>
      <c r="B57" s="125">
        <f>Dep!B28</f>
        <v>60995512.22621496</v>
      </c>
      <c r="C57" s="122">
        <f>Dep!C28</f>
        <v>59402598.676440366</v>
      </c>
      <c r="D57" s="122">
        <f>Dep!D28</f>
        <v>56693035.035562821</v>
      </c>
      <c r="E57" s="122">
        <f>Dep!E28</f>
        <v>161589056.05075431</v>
      </c>
      <c r="F57" s="122">
        <f>Dep!F28</f>
        <v>125704258.42809963</v>
      </c>
      <c r="G57" s="122">
        <f>Dep!G28</f>
        <v>116989786.31792641</v>
      </c>
      <c r="H57" s="122">
        <f>Dep!H28</f>
        <v>183263418.43037996</v>
      </c>
      <c r="I57" s="122">
        <f>Dep!I28</f>
        <v>201748087.38277084</v>
      </c>
      <c r="J57" s="122">
        <f>Dep!J28</f>
        <v>136290932.92790437</v>
      </c>
      <c r="K57" s="122">
        <f>Dep!K28</f>
        <v>106605164.16955714</v>
      </c>
      <c r="L57" s="122">
        <f>Dep!L28</f>
        <v>173236200.63434938</v>
      </c>
      <c r="M57" s="122">
        <f>Dep!M28</f>
        <v>168940618.85772657</v>
      </c>
      <c r="N57" s="122">
        <f>Dep!N28</f>
        <v>109429033.50838141</v>
      </c>
      <c r="O57" s="122">
        <f>Dep!O28</f>
        <v>114841582.23878255</v>
      </c>
      <c r="P57" s="122">
        <f>Dep!P28</f>
        <v>114786967.39720879</v>
      </c>
      <c r="Q57" s="122">
        <f>Dep!Q28</f>
        <v>158786778.46943417</v>
      </c>
      <c r="R57" s="122">
        <f>Dep!R28</f>
        <v>103276432.89544697</v>
      </c>
      <c r="S57" s="122">
        <f>Dep!S28</f>
        <v>133086398.76162876</v>
      </c>
      <c r="T57" s="122">
        <f>Dep!T28</f>
        <v>129513982.22671579</v>
      </c>
      <c r="U57" s="122">
        <f>Dep!U28</f>
        <v>170384667.48726296</v>
      </c>
      <c r="V57" s="122">
        <f>Dep!V28</f>
        <v>143406059.22999999</v>
      </c>
    </row>
    <row r="58" spans="1:22" x14ac:dyDescent="0.25">
      <c r="A58" s="105" t="s">
        <v>53</v>
      </c>
      <c r="B58" s="125">
        <f>Dep!B29</f>
        <v>42600931.107747756</v>
      </c>
      <c r="C58" s="122">
        <f>Dep!C29</f>
        <v>51168369.000824384</v>
      </c>
      <c r="D58" s="122">
        <f>Dep!D29</f>
        <v>52439916.971128732</v>
      </c>
      <c r="E58" s="122">
        <f>Dep!E29</f>
        <v>48729332.827140868</v>
      </c>
      <c r="F58" s="122">
        <f>Dep!F29</f>
        <v>55171143.82306952</v>
      </c>
      <c r="G58" s="122">
        <f>Dep!G29</f>
        <v>27731048.394390918</v>
      </c>
      <c r="H58" s="122">
        <f>Dep!H29</f>
        <v>35766190.36155159</v>
      </c>
      <c r="I58" s="122">
        <f>Dep!I29</f>
        <v>27990780.859060962</v>
      </c>
      <c r="J58" s="122">
        <f>Dep!J29</f>
        <v>48850028.83689107</v>
      </c>
      <c r="K58" s="122">
        <f>Dep!K29</f>
        <v>56511663.008371763</v>
      </c>
      <c r="L58" s="122">
        <f>Dep!L29</f>
        <v>49307042.724018507</v>
      </c>
      <c r="M58" s="122">
        <f>Dep!M29</f>
        <v>0</v>
      </c>
      <c r="N58" s="122">
        <f>Dep!N29</f>
        <v>52985531.467496634</v>
      </c>
      <c r="O58" s="122">
        <f>Dep!O29</f>
        <v>70362330.712562338</v>
      </c>
      <c r="P58" s="122">
        <f>Dep!P29</f>
        <v>83081393.229280695</v>
      </c>
      <c r="Q58" s="122">
        <f>Dep!Q29</f>
        <v>68771046.391115248</v>
      </c>
      <c r="R58" s="122">
        <f>Dep!R29</f>
        <v>64651987.484966829</v>
      </c>
      <c r="S58" s="122">
        <f>Dep!S29</f>
        <v>69157758.81804508</v>
      </c>
      <c r="T58" s="122">
        <f>Dep!T29</f>
        <v>83594415.347059384</v>
      </c>
      <c r="U58" s="122">
        <f>Dep!U29</f>
        <v>73225091.26304099</v>
      </c>
      <c r="V58" s="122">
        <f>Dep!V29</f>
        <v>82082384.469999999</v>
      </c>
    </row>
    <row r="59" spans="1:22" x14ac:dyDescent="0.25">
      <c r="A59" s="105" t="s">
        <v>47</v>
      </c>
      <c r="B59" s="125">
        <f>Dep!B30</f>
        <v>416314726.83841127</v>
      </c>
      <c r="C59" s="122">
        <f>Dep!C30</f>
        <v>296738693.16597515</v>
      </c>
      <c r="D59" s="122">
        <f>Dep!D30</f>
        <v>259689992.87938684</v>
      </c>
      <c r="E59" s="122">
        <f>Dep!E30</f>
        <v>251680003.12044308</v>
      </c>
      <c r="F59" s="122">
        <f>Dep!F30</f>
        <v>309094058.70819801</v>
      </c>
      <c r="G59" s="122">
        <f>Dep!G30</f>
        <v>323804240.0326153</v>
      </c>
      <c r="H59" s="122">
        <f>Dep!H30</f>
        <v>303549215.27522677</v>
      </c>
      <c r="I59" s="122">
        <f>Dep!I30</f>
        <v>427068699.30147749</v>
      </c>
      <c r="J59" s="122">
        <f>Dep!J30</f>
        <v>602660652.18932343</v>
      </c>
      <c r="K59" s="122">
        <f>Dep!K30</f>
        <v>580121988.1359731</v>
      </c>
      <c r="L59" s="122">
        <f>Dep!L30</f>
        <v>522203180.50531673</v>
      </c>
      <c r="M59" s="122">
        <f>Dep!M30</f>
        <v>612779687.27118409</v>
      </c>
      <c r="N59" s="122">
        <f>Dep!N30</f>
        <v>676583857.10378933</v>
      </c>
      <c r="O59" s="122">
        <f>Dep!O30</f>
        <v>474820025.5962469</v>
      </c>
      <c r="P59" s="122">
        <f>Dep!P30</f>
        <v>765772700.36161375</v>
      </c>
      <c r="Q59" s="122">
        <f>Dep!Q30</f>
        <v>560463424.63776517</v>
      </c>
      <c r="R59" s="122">
        <f>Dep!R30</f>
        <v>548657103.54512334</v>
      </c>
      <c r="S59" s="122">
        <f>Dep!S30</f>
        <v>651988981.35216784</v>
      </c>
      <c r="T59" s="122">
        <f>Dep!T30</f>
        <v>678516699.11594617</v>
      </c>
      <c r="U59" s="122">
        <f>Dep!U30</f>
        <v>627486924.31128895</v>
      </c>
      <c r="V59" s="122">
        <f>Dep!V30</f>
        <v>731018627.82000005</v>
      </c>
    </row>
    <row r="60" spans="1:22" x14ac:dyDescent="0.25">
      <c r="A60" s="105" t="s">
        <v>37</v>
      </c>
      <c r="B60" s="125">
        <f>Dep!B31</f>
        <v>1999279571.3346932</v>
      </c>
      <c r="C60" s="122">
        <f>Dep!C31</f>
        <v>2045911208.4293616</v>
      </c>
      <c r="D60" s="122">
        <f>Dep!D31</f>
        <v>1852495934.6107974</v>
      </c>
      <c r="E60" s="122">
        <f>Dep!E31</f>
        <v>1778942393.5969265</v>
      </c>
      <c r="F60" s="122">
        <f>Dep!F31</f>
        <v>1436870921.8871284</v>
      </c>
      <c r="G60" s="122">
        <f>Dep!G31</f>
        <v>1864160260.6884489</v>
      </c>
      <c r="H60" s="122">
        <f>Dep!H31</f>
        <v>1786430700.4207077</v>
      </c>
      <c r="I60" s="122">
        <f>Dep!I31</f>
        <v>2144704094.3119237</v>
      </c>
      <c r="J60" s="122">
        <f>Dep!J31</f>
        <v>1842384644.9215736</v>
      </c>
      <c r="K60" s="122">
        <f>Dep!K31</f>
        <v>1754784077.6101255</v>
      </c>
      <c r="L60" s="122">
        <f>Dep!L31</f>
        <v>1532060348.8249118</v>
      </c>
      <c r="M60" s="122">
        <f>Dep!M31</f>
        <v>1306393774.6247509</v>
      </c>
      <c r="N60" s="122">
        <f>Dep!N31</f>
        <v>1389685783.6452429</v>
      </c>
      <c r="O60" s="122">
        <f>Dep!O31</f>
        <v>1374738134.7721555</v>
      </c>
      <c r="P60" s="122">
        <f>Dep!P31</f>
        <v>1359631959.2366502</v>
      </c>
      <c r="Q60" s="122">
        <f>Dep!Q31</f>
        <v>1499379151.4630196</v>
      </c>
      <c r="R60" s="122">
        <f>Dep!R31</f>
        <v>1274757736.8097923</v>
      </c>
      <c r="S60" s="122">
        <f>Dep!S31</f>
        <v>1378320455.2337525</v>
      </c>
      <c r="T60" s="122">
        <f>Dep!T31</f>
        <v>1498411844.659966</v>
      </c>
      <c r="U60" s="122">
        <f>Dep!U31</f>
        <v>0</v>
      </c>
      <c r="V60" s="122">
        <f>Dep!V31</f>
        <v>0</v>
      </c>
    </row>
    <row r="61" spans="1:22" x14ac:dyDescent="0.25">
      <c r="A61" s="105" t="s">
        <v>51</v>
      </c>
      <c r="B61" s="125">
        <f>Dep!B32</f>
        <v>140982376.90249041</v>
      </c>
      <c r="C61" s="122">
        <f>Dep!C32</f>
        <v>137211177.21170413</v>
      </c>
      <c r="D61" s="122">
        <f>Dep!D32</f>
        <v>132101426.27696034</v>
      </c>
      <c r="E61" s="122">
        <f>Dep!E32</f>
        <v>209652238.96068534</v>
      </c>
      <c r="F61" s="122">
        <f>Dep!F32</f>
        <v>143883851.39273545</v>
      </c>
      <c r="G61" s="122">
        <f>Dep!G32</f>
        <v>134029195.56772296</v>
      </c>
      <c r="H61" s="122">
        <f>Dep!H32</f>
        <v>116176579.65033847</v>
      </c>
      <c r="I61" s="122">
        <f>Dep!I32</f>
        <v>133624096.56563033</v>
      </c>
      <c r="J61" s="122">
        <f>Dep!J32</f>
        <v>222331347.74041954</v>
      </c>
      <c r="K61" s="122">
        <f>Dep!K32</f>
        <v>235519272.77272114</v>
      </c>
      <c r="L61" s="122">
        <f>Dep!L32</f>
        <v>248250239.54666871</v>
      </c>
      <c r="M61" s="122">
        <f>Dep!M32</f>
        <v>262715386.42878389</v>
      </c>
      <c r="N61" s="122">
        <f>Dep!N32</f>
        <v>227765133.68686369</v>
      </c>
      <c r="O61" s="122">
        <f>Dep!O32</f>
        <v>334481465.1222195</v>
      </c>
      <c r="P61" s="122">
        <f>Dep!P32</f>
        <v>282017266.92444354</v>
      </c>
      <c r="Q61" s="122">
        <f>Dep!Q32</f>
        <v>289688665.13831007</v>
      </c>
      <c r="R61" s="122">
        <f>Dep!R32</f>
        <v>265946080.98867753</v>
      </c>
      <c r="S61" s="122">
        <f>Dep!S32</f>
        <v>204488129.12241414</v>
      </c>
      <c r="T61" s="122">
        <f>Dep!T32</f>
        <v>234630219.48203206</v>
      </c>
      <c r="U61" s="122">
        <f>Dep!U32</f>
        <v>345319361.08237797</v>
      </c>
      <c r="V61" s="122">
        <f>Dep!V32</f>
        <v>89898646.159999996</v>
      </c>
    </row>
    <row r="62" spans="1:22" x14ac:dyDescent="0.25">
      <c r="A62" s="105" t="s">
        <v>49</v>
      </c>
      <c r="B62" s="125">
        <f>Dep!B33</f>
        <v>0</v>
      </c>
      <c r="C62" s="122">
        <f>Dep!C33</f>
        <v>0</v>
      </c>
      <c r="D62" s="122">
        <f>Dep!D33</f>
        <v>23281612.126327403</v>
      </c>
      <c r="E62" s="122">
        <f>Dep!E33</f>
        <v>22022696.809697013</v>
      </c>
      <c r="F62" s="122">
        <f>Dep!F33</f>
        <v>20743595.138529133</v>
      </c>
      <c r="G62" s="122">
        <f>Dep!G33</f>
        <v>20046452.097646698</v>
      </c>
      <c r="H62" s="122">
        <f>Dep!H33</f>
        <v>18705023.535066385</v>
      </c>
      <c r="I62" s="122">
        <f>Dep!I33</f>
        <v>22557334.772814687</v>
      </c>
      <c r="J62" s="122">
        <f>Dep!J33</f>
        <v>19642693.984497398</v>
      </c>
      <c r="K62" s="122">
        <f>Dep!K33</f>
        <v>20498449.34841289</v>
      </c>
      <c r="L62" s="122">
        <f>Dep!L33</f>
        <v>22741998.367433466</v>
      </c>
      <c r="M62" s="122">
        <f>Dep!M33</f>
        <v>20921050.962320015</v>
      </c>
      <c r="N62" s="122">
        <f>Dep!N33</f>
        <v>19943727.341350377</v>
      </c>
      <c r="O62" s="122">
        <f>Dep!O33</f>
        <v>0</v>
      </c>
      <c r="P62" s="122">
        <f>Dep!P33</f>
        <v>0</v>
      </c>
      <c r="Q62" s="122">
        <f>Dep!Q33</f>
        <v>0</v>
      </c>
      <c r="R62" s="122">
        <f>Dep!R33</f>
        <v>0</v>
      </c>
      <c r="S62" s="122">
        <f>Dep!S33</f>
        <v>0</v>
      </c>
      <c r="T62" s="122">
        <f>Dep!T33</f>
        <v>9125656.6276084483</v>
      </c>
      <c r="U62" s="122">
        <f>Dep!U33</f>
        <v>0</v>
      </c>
      <c r="V62" s="122">
        <f>Dep!V33</f>
        <v>0</v>
      </c>
    </row>
    <row r="63" spans="1:22" x14ac:dyDescent="0.25">
      <c r="A63" s="105" t="s">
        <v>39</v>
      </c>
      <c r="B63" s="125">
        <f>Dep!B34</f>
        <v>235176821.33321038</v>
      </c>
      <c r="C63" s="122">
        <f>Dep!C34</f>
        <v>250955831.15494817</v>
      </c>
      <c r="D63" s="122">
        <f>Dep!D34</f>
        <v>221660744.43982372</v>
      </c>
      <c r="E63" s="122">
        <f>Dep!E34</f>
        <v>240991299.21837807</v>
      </c>
      <c r="F63" s="122">
        <f>Dep!F34</f>
        <v>271562941.92027396</v>
      </c>
      <c r="G63" s="122">
        <f>Dep!G34</f>
        <v>238055397.32323658</v>
      </c>
      <c r="H63" s="122">
        <f>Dep!H34</f>
        <v>254297247.83962333</v>
      </c>
      <c r="I63" s="122">
        <f>Dep!I34</f>
        <v>260122258.68498054</v>
      </c>
      <c r="J63" s="122">
        <f>Dep!J34</f>
        <v>259366983.53222275</v>
      </c>
      <c r="K63" s="122">
        <f>Dep!K34</f>
        <v>259473544.70108214</v>
      </c>
      <c r="L63" s="122">
        <f>Dep!L34</f>
        <v>269975283.62143123</v>
      </c>
      <c r="M63" s="122">
        <f>Dep!M34</f>
        <v>253017917.13531592</v>
      </c>
      <c r="N63" s="122">
        <f>Dep!N34</f>
        <v>248537032.57623872</v>
      </c>
      <c r="O63" s="122">
        <f>Dep!O34</f>
        <v>223214133.87718081</v>
      </c>
      <c r="P63" s="122">
        <f>Dep!P34</f>
        <v>269955689.22087169</v>
      </c>
      <c r="Q63" s="122">
        <f>Dep!Q34</f>
        <v>241855174.66537219</v>
      </c>
      <c r="R63" s="122">
        <f>Dep!R34</f>
        <v>224285508.55896857</v>
      </c>
      <c r="S63" s="122">
        <f>Dep!S34</f>
        <v>266152450.27778131</v>
      </c>
      <c r="T63" s="122">
        <f>Dep!T34</f>
        <v>298779820.22604698</v>
      </c>
      <c r="U63" s="122">
        <f>Dep!U34</f>
        <v>291165068.38792497</v>
      </c>
      <c r="V63" s="122">
        <f>Dep!V34</f>
        <v>0</v>
      </c>
    </row>
    <row r="64" spans="1:22" x14ac:dyDescent="0.25">
      <c r="A64" s="105" t="s">
        <v>55</v>
      </c>
      <c r="B64" s="125">
        <f>Dep!B35</f>
        <v>73208982.476293668</v>
      </c>
      <c r="C64" s="122">
        <f>Dep!C35</f>
        <v>43867207.325234495</v>
      </c>
      <c r="D64" s="122">
        <f>Dep!D35</f>
        <v>21497977.887535598</v>
      </c>
      <c r="E64" s="122">
        <f>Dep!E35</f>
        <v>26184869.231168486</v>
      </c>
      <c r="F64" s="122">
        <f>Dep!F35</f>
        <v>24617618.911023118</v>
      </c>
      <c r="G64" s="122">
        <f>Dep!G35</f>
        <v>38204726.796548806</v>
      </c>
      <c r="H64" s="122">
        <f>Dep!H35</f>
        <v>69008443.287628412</v>
      </c>
      <c r="I64" s="122">
        <f>Dep!I35</f>
        <v>38833397.071749866</v>
      </c>
      <c r="J64" s="122">
        <f>Dep!J35</f>
        <v>20787711.808704544</v>
      </c>
      <c r="K64" s="122">
        <f>Dep!K35</f>
        <v>32359921.955106921</v>
      </c>
      <c r="L64" s="122">
        <f>Dep!L35</f>
        <v>40311852.601861082</v>
      </c>
      <c r="M64" s="122">
        <f>Dep!M35</f>
        <v>41638169.750599839</v>
      </c>
      <c r="N64" s="122">
        <f>Dep!N35</f>
        <v>37783400.735774197</v>
      </c>
      <c r="O64" s="122">
        <f>Dep!O35</f>
        <v>32478119.792289384</v>
      </c>
      <c r="P64" s="122">
        <f>Dep!P35</f>
        <v>34042580.4459503</v>
      </c>
      <c r="Q64" s="122">
        <f>Dep!Q35</f>
        <v>46227521.725277402</v>
      </c>
      <c r="R64" s="122">
        <f>Dep!R35</f>
        <v>37875243.904943876</v>
      </c>
      <c r="S64" s="122">
        <f>Dep!S35</f>
        <v>48286011.382658355</v>
      </c>
      <c r="T64" s="122">
        <f>Dep!T35</f>
        <v>45832418.126187749</v>
      </c>
      <c r="U64" s="122">
        <f>Dep!U35</f>
        <v>49841223.545511</v>
      </c>
      <c r="V64" s="122">
        <f>Dep!V35</f>
        <v>0</v>
      </c>
    </row>
    <row r="65" spans="1:22" x14ac:dyDescent="0.25">
      <c r="B65" s="122"/>
      <c r="C65" s="122"/>
      <c r="D65" s="122"/>
      <c r="E65" s="122"/>
      <c r="F65" s="122"/>
      <c r="G65" s="122"/>
      <c r="H65" s="122"/>
      <c r="I65" s="122"/>
      <c r="J65" s="122"/>
      <c r="K65" s="122"/>
      <c r="L65" s="122"/>
      <c r="M65" s="122"/>
      <c r="N65" s="122"/>
      <c r="O65" s="122"/>
      <c r="P65" s="122"/>
      <c r="Q65" s="122"/>
      <c r="R65" s="122"/>
      <c r="S65" s="122"/>
      <c r="T65" s="122"/>
      <c r="U65" s="122"/>
      <c r="V65" s="122"/>
    </row>
    <row r="66" spans="1:22" x14ac:dyDescent="0.25">
      <c r="B66" s="122"/>
      <c r="C66" s="122"/>
      <c r="D66" s="122"/>
      <c r="E66" s="122"/>
      <c r="F66" s="122"/>
      <c r="G66" s="122"/>
      <c r="H66" s="122"/>
      <c r="I66" s="122"/>
      <c r="J66" s="122"/>
      <c r="K66" s="122"/>
      <c r="L66" s="122"/>
      <c r="M66" s="122"/>
      <c r="N66" s="122"/>
      <c r="O66" s="122"/>
      <c r="P66" s="122"/>
      <c r="Q66" s="122"/>
      <c r="R66" s="122"/>
      <c r="S66" s="122"/>
      <c r="T66" s="122"/>
      <c r="U66" s="122"/>
      <c r="V66" s="122"/>
    </row>
    <row r="67" spans="1:22" x14ac:dyDescent="0.25">
      <c r="A67" s="104" t="str">
        <f>Desp_Fin!A8</f>
        <v>Outras despesas financeiras (R$)</v>
      </c>
      <c r="B67" s="122"/>
      <c r="C67" s="122"/>
      <c r="D67" s="122"/>
      <c r="E67" s="122"/>
      <c r="F67" s="122"/>
      <c r="G67" s="122"/>
      <c r="H67" s="122"/>
      <c r="I67" s="122"/>
      <c r="J67" s="122"/>
      <c r="K67" s="122"/>
      <c r="L67" s="122"/>
      <c r="M67" s="122"/>
      <c r="N67" s="122"/>
      <c r="O67" s="122"/>
      <c r="P67" s="122"/>
      <c r="Q67" s="122"/>
      <c r="R67" s="122"/>
      <c r="S67" s="122"/>
      <c r="T67" s="122"/>
      <c r="U67" s="122"/>
      <c r="V67" s="122"/>
    </row>
    <row r="68" spans="1:22" x14ac:dyDescent="0.25">
      <c r="A68" s="105" t="s">
        <v>65</v>
      </c>
      <c r="B68" s="125">
        <f>Desp_Fin!B11</f>
        <v>42198932.773501039</v>
      </c>
      <c r="C68" s="122">
        <f>Desp_Fin!C11</f>
        <v>9550.931393868841</v>
      </c>
      <c r="D68" s="122">
        <f>Desp_Fin!D11</f>
        <v>0</v>
      </c>
      <c r="E68" s="122">
        <f>Desp_Fin!E11</f>
        <v>0</v>
      </c>
      <c r="F68" s="122">
        <f>Desp_Fin!F11</f>
        <v>0</v>
      </c>
      <c r="G68" s="122">
        <f>Desp_Fin!G11</f>
        <v>0</v>
      </c>
      <c r="H68" s="122">
        <f>Desp_Fin!H11</f>
        <v>8373897.4175739046</v>
      </c>
      <c r="I68" s="122">
        <f>Desp_Fin!I11</f>
        <v>6631550.773486523</v>
      </c>
      <c r="J68" s="122">
        <f>Desp_Fin!J11</f>
        <v>5450273.6941194162</v>
      </c>
      <c r="K68" s="122">
        <f>Desp_Fin!K11</f>
        <v>5495285.0251960745</v>
      </c>
      <c r="L68" s="122">
        <f>Desp_Fin!L11</f>
        <v>4007459.3315944616</v>
      </c>
      <c r="M68" s="122">
        <f>Desp_Fin!M11</f>
        <v>0</v>
      </c>
      <c r="N68" s="122">
        <f>Desp_Fin!N11</f>
        <v>2474224.5925174765</v>
      </c>
      <c r="O68" s="122">
        <f>Desp_Fin!O11</f>
        <v>1843889.3092719885</v>
      </c>
      <c r="P68" s="122">
        <f>Desp_Fin!P11</f>
        <v>1140573.6346795002</v>
      </c>
      <c r="Q68" s="122">
        <f>Desp_Fin!Q11</f>
        <v>355496.31835313258</v>
      </c>
      <c r="R68" s="122">
        <f>Desp_Fin!R11</f>
        <v>0</v>
      </c>
      <c r="S68" s="122">
        <f>Desp_Fin!S11</f>
        <v>0</v>
      </c>
      <c r="T68" s="122">
        <f>Desp_Fin!T11</f>
        <v>5413476.1296282755</v>
      </c>
      <c r="U68" s="122">
        <f>Desp_Fin!U11</f>
        <v>0</v>
      </c>
      <c r="V68" s="122">
        <f>Desp_Fin!V11</f>
        <v>0</v>
      </c>
    </row>
    <row r="69" spans="1:22" x14ac:dyDescent="0.25">
      <c r="A69" s="105" t="s">
        <v>61</v>
      </c>
      <c r="B69" s="125">
        <f>Desp_Fin!B12</f>
        <v>0</v>
      </c>
      <c r="C69" s="122">
        <f>Desp_Fin!C12</f>
        <v>0</v>
      </c>
      <c r="D69" s="122">
        <f>Desp_Fin!D12</f>
        <v>0</v>
      </c>
      <c r="E69" s="122">
        <f>Desp_Fin!E12</f>
        <v>0</v>
      </c>
      <c r="F69" s="122">
        <f>Desp_Fin!F12</f>
        <v>7440650.3827647045</v>
      </c>
      <c r="G69" s="122">
        <f>Desp_Fin!G12</f>
        <v>0</v>
      </c>
      <c r="H69" s="122">
        <f>Desp_Fin!H12</f>
        <v>0</v>
      </c>
      <c r="I69" s="122">
        <f>Desp_Fin!I12</f>
        <v>0</v>
      </c>
      <c r="J69" s="122">
        <f>Desp_Fin!J12</f>
        <v>0</v>
      </c>
      <c r="K69" s="122">
        <f>Desp_Fin!K12</f>
        <v>0</v>
      </c>
      <c r="L69" s="122">
        <f>Desp_Fin!L12</f>
        <v>0</v>
      </c>
      <c r="M69" s="122">
        <f>Desp_Fin!M12</f>
        <v>0</v>
      </c>
      <c r="N69" s="122">
        <f>Desp_Fin!N12</f>
        <v>0</v>
      </c>
      <c r="O69" s="122">
        <f>Desp_Fin!O12</f>
        <v>0</v>
      </c>
      <c r="P69" s="122">
        <f>Desp_Fin!P12</f>
        <v>0</v>
      </c>
      <c r="Q69" s="122">
        <f>Desp_Fin!Q12</f>
        <v>0</v>
      </c>
      <c r="R69" s="122">
        <f>Desp_Fin!R12</f>
        <v>0</v>
      </c>
      <c r="S69" s="122">
        <f>Desp_Fin!S12</f>
        <v>0</v>
      </c>
      <c r="T69" s="122">
        <f>Desp_Fin!T12</f>
        <v>0</v>
      </c>
      <c r="U69" s="122">
        <f>Desp_Fin!U12</f>
        <v>0</v>
      </c>
      <c r="V69" s="122">
        <f>Desp_Fin!V12</f>
        <v>0</v>
      </c>
    </row>
    <row r="70" spans="1:22" x14ac:dyDescent="0.25">
      <c r="A70" s="105" t="s">
        <v>59</v>
      </c>
      <c r="B70" s="125">
        <f>Desp_Fin!B13</f>
        <v>0</v>
      </c>
      <c r="C70" s="122">
        <f>Desp_Fin!C13</f>
        <v>0</v>
      </c>
      <c r="D70" s="122">
        <f>Desp_Fin!D13</f>
        <v>0</v>
      </c>
      <c r="E70" s="122">
        <f>Desp_Fin!E13</f>
        <v>0</v>
      </c>
      <c r="F70" s="122">
        <f>Desp_Fin!F13</f>
        <v>0</v>
      </c>
      <c r="G70" s="122">
        <f>Desp_Fin!G13</f>
        <v>0</v>
      </c>
      <c r="H70" s="122">
        <f>Desp_Fin!H13</f>
        <v>0</v>
      </c>
      <c r="I70" s="122">
        <f>Desp_Fin!I13</f>
        <v>0</v>
      </c>
      <c r="J70" s="122">
        <f>Desp_Fin!J13</f>
        <v>0</v>
      </c>
      <c r="K70" s="122">
        <f>Desp_Fin!K13</f>
        <v>0</v>
      </c>
      <c r="L70" s="122">
        <f>Desp_Fin!L13</f>
        <v>0</v>
      </c>
      <c r="M70" s="122">
        <f>Desp_Fin!M13</f>
        <v>0</v>
      </c>
      <c r="N70" s="122">
        <f>Desp_Fin!N13</f>
        <v>0</v>
      </c>
      <c r="O70" s="122">
        <f>Desp_Fin!O13</f>
        <v>0</v>
      </c>
      <c r="P70" s="122">
        <f>Desp_Fin!P13</f>
        <v>0</v>
      </c>
      <c r="Q70" s="122">
        <f>Desp_Fin!Q13</f>
        <v>0</v>
      </c>
      <c r="R70" s="122">
        <f>Desp_Fin!R13</f>
        <v>0</v>
      </c>
      <c r="S70" s="122">
        <f>Desp_Fin!S13</f>
        <v>0</v>
      </c>
      <c r="T70" s="122">
        <f>Desp_Fin!T13</f>
        <v>0</v>
      </c>
      <c r="U70" s="122">
        <f>Desp_Fin!U13</f>
        <v>0</v>
      </c>
      <c r="V70" s="122">
        <f>Desp_Fin!V13</f>
        <v>0</v>
      </c>
    </row>
    <row r="71" spans="1:22" x14ac:dyDescent="0.25">
      <c r="A71" s="105" t="s">
        <v>67</v>
      </c>
      <c r="B71" s="125">
        <f>Desp_Fin!B14</f>
        <v>0</v>
      </c>
      <c r="C71" s="122">
        <f>Desp_Fin!C14</f>
        <v>1345445.5961903401</v>
      </c>
      <c r="D71" s="122">
        <f>Desp_Fin!D14</f>
        <v>69056.678731524633</v>
      </c>
      <c r="E71" s="122">
        <f>Desp_Fin!E14</f>
        <v>8367389.5198439267</v>
      </c>
      <c r="F71" s="122">
        <f>Desp_Fin!F14</f>
        <v>11614576.808279278</v>
      </c>
      <c r="G71" s="122">
        <f>Desp_Fin!G14</f>
        <v>0</v>
      </c>
      <c r="H71" s="122">
        <f>Desp_Fin!H14</f>
        <v>0</v>
      </c>
      <c r="I71" s="122">
        <f>Desp_Fin!I14</f>
        <v>0</v>
      </c>
      <c r="J71" s="122">
        <f>Desp_Fin!J14</f>
        <v>0</v>
      </c>
      <c r="K71" s="122">
        <f>Desp_Fin!K14</f>
        <v>0</v>
      </c>
      <c r="L71" s="122">
        <f>Desp_Fin!L14</f>
        <v>15468509.519824572</v>
      </c>
      <c r="M71" s="122">
        <f>Desp_Fin!M14</f>
        <v>62774850.113876849</v>
      </c>
      <c r="N71" s="122">
        <f>Desp_Fin!N14</f>
        <v>41719605.332923748</v>
      </c>
      <c r="O71" s="122">
        <f>Desp_Fin!O14</f>
        <v>48394862.151588134</v>
      </c>
      <c r="P71" s="122">
        <f>Desp_Fin!P14</f>
        <v>46081198.794697598</v>
      </c>
      <c r="Q71" s="122">
        <f>Desp_Fin!Q14</f>
        <v>30227065.852711912</v>
      </c>
      <c r="R71" s="122">
        <f>Desp_Fin!R14</f>
        <v>3163040.0577846086</v>
      </c>
      <c r="S71" s="122">
        <f>Desp_Fin!S14</f>
        <v>17699660.975895543</v>
      </c>
      <c r="T71" s="122">
        <f>Desp_Fin!T14</f>
        <v>0</v>
      </c>
      <c r="U71" s="122">
        <f>Desp_Fin!U14</f>
        <v>0</v>
      </c>
      <c r="V71" s="122">
        <f>Desp_Fin!V14</f>
        <v>0</v>
      </c>
    </row>
    <row r="72" spans="1:22" x14ac:dyDescent="0.25">
      <c r="A72" s="105" t="s">
        <v>66</v>
      </c>
      <c r="B72" s="125">
        <f>Desp_Fin!B15</f>
        <v>5342168.5095889429</v>
      </c>
      <c r="C72" s="122">
        <f>Desp_Fin!C15</f>
        <v>5299048.8159564324</v>
      </c>
      <c r="D72" s="122">
        <f>Desp_Fin!D15</f>
        <v>6430440.1452228762</v>
      </c>
      <c r="E72" s="122">
        <f>Desp_Fin!E15</f>
        <v>2984517.3935040925</v>
      </c>
      <c r="F72" s="122">
        <f>Desp_Fin!F15</f>
        <v>4519998.2679573316</v>
      </c>
      <c r="G72" s="122">
        <f>Desp_Fin!G15</f>
        <v>4282774.7120347712</v>
      </c>
      <c r="H72" s="122">
        <f>Desp_Fin!H15</f>
        <v>4147280.7736130808</v>
      </c>
      <c r="I72" s="122">
        <f>Desp_Fin!I15</f>
        <v>3221207.9872990786</v>
      </c>
      <c r="J72" s="122">
        <f>Desp_Fin!J15</f>
        <v>2783332.0377972708</v>
      </c>
      <c r="K72" s="122">
        <f>Desp_Fin!K15</f>
        <v>2422702.6706385156</v>
      </c>
      <c r="L72" s="122">
        <f>Desp_Fin!L15</f>
        <v>955254.21806233632</v>
      </c>
      <c r="M72" s="122">
        <f>Desp_Fin!M15</f>
        <v>434029.51978454663</v>
      </c>
      <c r="N72" s="122">
        <f>Desp_Fin!N15</f>
        <v>17581.827815569384</v>
      </c>
      <c r="O72" s="122">
        <f>Desp_Fin!O15</f>
        <v>0</v>
      </c>
      <c r="P72" s="122">
        <f>Desp_Fin!P15</f>
        <v>0</v>
      </c>
      <c r="Q72" s="122">
        <f>Desp_Fin!Q15</f>
        <v>173132.10196486241</v>
      </c>
      <c r="R72" s="122">
        <f>Desp_Fin!R15</f>
        <v>0</v>
      </c>
      <c r="S72" s="122">
        <f>Desp_Fin!S15</f>
        <v>0</v>
      </c>
      <c r="T72" s="122">
        <f>Desp_Fin!T15</f>
        <v>12585853.233786711</v>
      </c>
      <c r="U72" s="122">
        <f>Desp_Fin!U15</f>
        <v>11359025.114120999</v>
      </c>
      <c r="V72" s="122">
        <f>Desp_Fin!V15</f>
        <v>0</v>
      </c>
    </row>
    <row r="73" spans="1:22" x14ac:dyDescent="0.25">
      <c r="A73" s="105" t="s">
        <v>63</v>
      </c>
      <c r="B73" s="125">
        <f>Desp_Fin!B16</f>
        <v>0</v>
      </c>
      <c r="C73" s="122">
        <f>Desp_Fin!C16</f>
        <v>0</v>
      </c>
      <c r="D73" s="122">
        <f>Desp_Fin!D16</f>
        <v>0</v>
      </c>
      <c r="E73" s="122">
        <f>Desp_Fin!E16</f>
        <v>0</v>
      </c>
      <c r="F73" s="122">
        <f>Desp_Fin!F16</f>
        <v>0</v>
      </c>
      <c r="G73" s="122">
        <f>Desp_Fin!G16</f>
        <v>0</v>
      </c>
      <c r="H73" s="122">
        <f>Desp_Fin!H16</f>
        <v>0</v>
      </c>
      <c r="I73" s="122">
        <f>Desp_Fin!I16</f>
        <v>0</v>
      </c>
      <c r="J73" s="122">
        <f>Desp_Fin!J16</f>
        <v>0</v>
      </c>
      <c r="K73" s="122">
        <f>Desp_Fin!K16</f>
        <v>0</v>
      </c>
      <c r="L73" s="122">
        <f>Desp_Fin!L16</f>
        <v>0</v>
      </c>
      <c r="M73" s="122">
        <f>Desp_Fin!M16</f>
        <v>0</v>
      </c>
      <c r="N73" s="122">
        <f>Desp_Fin!N16</f>
        <v>0</v>
      </c>
      <c r="O73" s="122">
        <f>Desp_Fin!O16</f>
        <v>0</v>
      </c>
      <c r="P73" s="122">
        <f>Desp_Fin!P16</f>
        <v>0</v>
      </c>
      <c r="Q73" s="122">
        <f>Desp_Fin!Q16</f>
        <v>0</v>
      </c>
      <c r="R73" s="122">
        <f>Desp_Fin!R16</f>
        <v>0</v>
      </c>
      <c r="S73" s="122">
        <f>Desp_Fin!S16</f>
        <v>0</v>
      </c>
      <c r="T73" s="122">
        <f>Desp_Fin!T16</f>
        <v>0</v>
      </c>
      <c r="U73" s="122">
        <f>Desp_Fin!U16</f>
        <v>0</v>
      </c>
      <c r="V73" s="122">
        <f>Desp_Fin!V16</f>
        <v>0</v>
      </c>
    </row>
    <row r="74" spans="1:22" x14ac:dyDescent="0.25">
      <c r="A74" s="105" t="s">
        <v>40</v>
      </c>
      <c r="B74" s="125">
        <f>Desp_Fin!B17</f>
        <v>38011472.312975861</v>
      </c>
      <c r="C74" s="122">
        <f>Desp_Fin!C17</f>
        <v>40572683.855872341</v>
      </c>
      <c r="D74" s="122">
        <f>Desp_Fin!D17</f>
        <v>41952982.652510688</v>
      </c>
      <c r="E74" s="122">
        <f>Desp_Fin!E17</f>
        <v>56252050.629434921</v>
      </c>
      <c r="F74" s="122">
        <f>Desp_Fin!F17</f>
        <v>45805628.068713263</v>
      </c>
      <c r="G74" s="122">
        <f>Desp_Fin!G17</f>
        <v>38938406.469438598</v>
      </c>
      <c r="H74" s="122">
        <f>Desp_Fin!H17</f>
        <v>44331547.344257489</v>
      </c>
      <c r="I74" s="122">
        <f>Desp_Fin!I17</f>
        <v>51697677.067132607</v>
      </c>
      <c r="J74" s="122">
        <f>Desp_Fin!J17</f>
        <v>94513730.738131389</v>
      </c>
      <c r="K74" s="122">
        <f>Desp_Fin!K17</f>
        <v>111991320.44497782</v>
      </c>
      <c r="L74" s="122">
        <f>Desp_Fin!L17</f>
        <v>92626089.404775992</v>
      </c>
      <c r="M74" s="122">
        <f>Desp_Fin!M17</f>
        <v>109636124.45938389</v>
      </c>
      <c r="N74" s="122">
        <f>Desp_Fin!N17</f>
        <v>0</v>
      </c>
      <c r="O74" s="122">
        <f>Desp_Fin!O17</f>
        <v>63162373.292809963</v>
      </c>
      <c r="P74" s="122">
        <f>Desp_Fin!P17</f>
        <v>58429133.611259781</v>
      </c>
      <c r="Q74" s="122">
        <f>Desp_Fin!Q17</f>
        <v>62648013.437879786</v>
      </c>
      <c r="R74" s="122">
        <f>Desp_Fin!R17</f>
        <v>68553553.898682669</v>
      </c>
      <c r="S74" s="122">
        <f>Desp_Fin!S17</f>
        <v>60511146.041946493</v>
      </c>
      <c r="T74" s="122">
        <f>Desp_Fin!T17</f>
        <v>47386101.874678083</v>
      </c>
      <c r="U74" s="122">
        <f>Desp_Fin!U17</f>
        <v>76158778.793057993</v>
      </c>
      <c r="V74" s="122">
        <f>Desp_Fin!V17</f>
        <v>40258603.689999998</v>
      </c>
    </row>
    <row r="75" spans="1:22" x14ac:dyDescent="0.25">
      <c r="A75" s="105" t="s">
        <v>62</v>
      </c>
      <c r="B75" s="125">
        <f>Desp_Fin!B18</f>
        <v>6439119.8206708552</v>
      </c>
      <c r="C75" s="122">
        <f>Desp_Fin!C18</f>
        <v>5950626.2925735172</v>
      </c>
      <c r="D75" s="122">
        <f>Desp_Fin!D18</f>
        <v>20690653.446736876</v>
      </c>
      <c r="E75" s="122">
        <f>Desp_Fin!E18</f>
        <v>48134494.042419732</v>
      </c>
      <c r="F75" s="122">
        <f>Desp_Fin!F18</f>
        <v>46863082.325444154</v>
      </c>
      <c r="G75" s="122">
        <f>Desp_Fin!G18</f>
        <v>33754446.080998607</v>
      </c>
      <c r="H75" s="122">
        <f>Desp_Fin!H18</f>
        <v>33930306.180499814</v>
      </c>
      <c r="I75" s="122">
        <f>Desp_Fin!I18</f>
        <v>34914353.264616005</v>
      </c>
      <c r="J75" s="122">
        <f>Desp_Fin!J18</f>
        <v>51668487.377689175</v>
      </c>
      <c r="K75" s="122">
        <f>Desp_Fin!K18</f>
        <v>94074387.246275946</v>
      </c>
      <c r="L75" s="122">
        <f>Desp_Fin!L18</f>
        <v>47251463.44099883</v>
      </c>
      <c r="M75" s="122">
        <f>Desp_Fin!M18</f>
        <v>25440937.648803063</v>
      </c>
      <c r="N75" s="122">
        <f>Desp_Fin!N18</f>
        <v>67950587.644749224</v>
      </c>
      <c r="O75" s="122">
        <f>Desp_Fin!O18</f>
        <v>13029355.800595194</v>
      </c>
      <c r="P75" s="122">
        <f>Desp_Fin!P18</f>
        <v>73711618.509551287</v>
      </c>
      <c r="Q75" s="122">
        <f>Desp_Fin!Q18</f>
        <v>65501579.614018664</v>
      </c>
      <c r="R75" s="122">
        <f>Desp_Fin!R18</f>
        <v>0</v>
      </c>
      <c r="S75" s="122">
        <f>Desp_Fin!S18</f>
        <v>-17947376.406992458</v>
      </c>
      <c r="T75" s="122">
        <f>Desp_Fin!T18</f>
        <v>30589644.542333961</v>
      </c>
      <c r="U75" s="122">
        <f>Desp_Fin!U18</f>
        <v>59551927.238042995</v>
      </c>
      <c r="V75" s="122">
        <f>Desp_Fin!V18</f>
        <v>34040836.899999999</v>
      </c>
    </row>
    <row r="76" spans="1:22" x14ac:dyDescent="0.25">
      <c r="A76" s="105" t="s">
        <v>45</v>
      </c>
      <c r="B76" s="125">
        <f>Desp_Fin!B19</f>
        <v>6755386.6723053381</v>
      </c>
      <c r="C76" s="122">
        <f>Desp_Fin!C19</f>
        <v>7634402.1207146412</v>
      </c>
      <c r="D76" s="122">
        <f>Desp_Fin!D19</f>
        <v>9932060.206974702</v>
      </c>
      <c r="E76" s="122">
        <f>Desp_Fin!E19</f>
        <v>13329446.975161778</v>
      </c>
      <c r="F76" s="122">
        <f>Desp_Fin!F19</f>
        <v>16277666.08544437</v>
      </c>
      <c r="G76" s="122">
        <f>Desp_Fin!G19</f>
        <v>15620763.996830236</v>
      </c>
      <c r="H76" s="122">
        <f>Desp_Fin!H19</f>
        <v>45457140.02512788</v>
      </c>
      <c r="I76" s="122">
        <f>Desp_Fin!I19</f>
        <v>44619009.636415713</v>
      </c>
      <c r="J76" s="122">
        <f>Desp_Fin!J19</f>
        <v>53474804.311408199</v>
      </c>
      <c r="K76" s="122">
        <f>Desp_Fin!K19</f>
        <v>54939767.370794088</v>
      </c>
      <c r="L76" s="122">
        <f>Desp_Fin!L19</f>
        <v>43590882.9460136</v>
      </c>
      <c r="M76" s="122">
        <f>Desp_Fin!M19</f>
        <v>74700722.988564983</v>
      </c>
      <c r="N76" s="122">
        <f>Desp_Fin!N19</f>
        <v>65912334.097371951</v>
      </c>
      <c r="O76" s="122">
        <f>Desp_Fin!O19</f>
        <v>75986081.444221616</v>
      </c>
      <c r="P76" s="122">
        <f>Desp_Fin!P19</f>
        <v>39550759.915832549</v>
      </c>
      <c r="Q76" s="122">
        <f>Desp_Fin!Q19</f>
        <v>31642645.901228759</v>
      </c>
      <c r="R76" s="122">
        <f>Desp_Fin!R19</f>
        <v>31713392.085988544</v>
      </c>
      <c r="S76" s="122">
        <f>Desp_Fin!S19</f>
        <v>24392504.038709912</v>
      </c>
      <c r="T76" s="122">
        <f>Desp_Fin!T19</f>
        <v>16586313.98780025</v>
      </c>
      <c r="U76" s="122">
        <f>Desp_Fin!U19</f>
        <v>10911690.552572999</v>
      </c>
      <c r="V76" s="122">
        <f>Desp_Fin!V19</f>
        <v>5558232.2300000004</v>
      </c>
    </row>
    <row r="77" spans="1:22" x14ac:dyDescent="0.25">
      <c r="A77" s="105" t="s">
        <v>52</v>
      </c>
      <c r="B77" s="125">
        <f>Desp_Fin!B20</f>
        <v>8128503.1842135461</v>
      </c>
      <c r="C77" s="122">
        <f>Desp_Fin!C20</f>
        <v>8408383.8711349331</v>
      </c>
      <c r="D77" s="122">
        <f>Desp_Fin!D20</f>
        <v>10701881.456976455</v>
      </c>
      <c r="E77" s="122">
        <f>Desp_Fin!E20</f>
        <v>84332870.472445741</v>
      </c>
      <c r="F77" s="122">
        <f>Desp_Fin!F20</f>
        <v>-20267056.629118338</v>
      </c>
      <c r="G77" s="122">
        <f>Desp_Fin!G20</f>
        <v>-14898488.483638613</v>
      </c>
      <c r="H77" s="122">
        <f>Desp_Fin!H20</f>
        <v>111651634.68359655</v>
      </c>
      <c r="I77" s="122">
        <f>Desp_Fin!I20</f>
        <v>57409722.664496593</v>
      </c>
      <c r="J77" s="122">
        <f>Desp_Fin!J20</f>
        <v>59962216.653637096</v>
      </c>
      <c r="K77" s="122">
        <f>Desp_Fin!K20</f>
        <v>99307310.31971474</v>
      </c>
      <c r="L77" s="122">
        <f>Desp_Fin!L20</f>
        <v>178598235.79266489</v>
      </c>
      <c r="M77" s="122">
        <f>Desp_Fin!M20</f>
        <v>81693961.151668176</v>
      </c>
      <c r="N77" s="122">
        <f>Desp_Fin!N20</f>
        <v>78887836.36180675</v>
      </c>
      <c r="O77" s="122">
        <f>Desp_Fin!O20</f>
        <v>82307066.415862396</v>
      </c>
      <c r="P77" s="122">
        <f>Desp_Fin!P20</f>
        <v>82330156.293679401</v>
      </c>
      <c r="Q77" s="122">
        <f>Desp_Fin!Q20</f>
        <v>106980008.34580551</v>
      </c>
      <c r="R77" s="122">
        <f>Desp_Fin!R20</f>
        <v>107373024.54358344</v>
      </c>
      <c r="S77" s="122">
        <f>Desp_Fin!S20</f>
        <v>121606031.72795469</v>
      </c>
      <c r="T77" s="122">
        <f>Desp_Fin!T20</f>
        <v>69168671.808238566</v>
      </c>
      <c r="U77" s="122">
        <f>Desp_Fin!U20</f>
        <v>172990.62467999998</v>
      </c>
      <c r="V77" s="122">
        <f>Desp_Fin!V20</f>
        <v>38481591.850000001</v>
      </c>
    </row>
    <row r="78" spans="1:22" x14ac:dyDescent="0.25">
      <c r="A78" s="105" t="s">
        <v>54</v>
      </c>
      <c r="B78" s="125">
        <f>Desp_Fin!B21</f>
        <v>51184209.567067087</v>
      </c>
      <c r="C78" s="122">
        <f>Desp_Fin!C21</f>
        <v>61663886.033623397</v>
      </c>
      <c r="D78" s="122">
        <f>Desp_Fin!D21</f>
        <v>60949252.774987757</v>
      </c>
      <c r="E78" s="122">
        <f>Desp_Fin!E21</f>
        <v>220368610.52061772</v>
      </c>
      <c r="F78" s="122">
        <f>Desp_Fin!F21</f>
        <v>42468054.179867513</v>
      </c>
      <c r="G78" s="122">
        <f>Desp_Fin!G21</f>
        <v>44023093.693839334</v>
      </c>
      <c r="H78" s="122">
        <f>Desp_Fin!H21</f>
        <v>14936032.257034604</v>
      </c>
      <c r="I78" s="122">
        <f>Desp_Fin!I21</f>
        <v>21912180.730914779</v>
      </c>
      <c r="J78" s="122">
        <f>Desp_Fin!J21</f>
        <v>30489018.090177439</v>
      </c>
      <c r="K78" s="122">
        <f>Desp_Fin!K21</f>
        <v>26389680.062835444</v>
      </c>
      <c r="L78" s="122">
        <f>Desp_Fin!L21</f>
        <v>21628548.498904731</v>
      </c>
      <c r="M78" s="122">
        <f>Desp_Fin!M21</f>
        <v>42683530.559902437</v>
      </c>
      <c r="N78" s="122">
        <f>Desp_Fin!N21</f>
        <v>58237685.902260073</v>
      </c>
      <c r="O78" s="122">
        <f>Desp_Fin!O21</f>
        <v>59076453.557870328</v>
      </c>
      <c r="P78" s="122">
        <f>Desp_Fin!P21</f>
        <v>64508998.883952349</v>
      </c>
      <c r="Q78" s="122">
        <f>Desp_Fin!Q21</f>
        <v>104290117.91739213</v>
      </c>
      <c r="R78" s="122">
        <f>Desp_Fin!R21</f>
        <v>142031857.03617787</v>
      </c>
      <c r="S78" s="122">
        <f>Desp_Fin!S21</f>
        <v>161883465.72113588</v>
      </c>
      <c r="T78" s="122">
        <f>Desp_Fin!T21</f>
        <v>106285450.12082449</v>
      </c>
      <c r="U78" s="122">
        <f>Desp_Fin!U21</f>
        <v>154871074.69962299</v>
      </c>
      <c r="V78" s="122">
        <f>Desp_Fin!V21</f>
        <v>98127492.700000003</v>
      </c>
    </row>
    <row r="79" spans="1:22" x14ac:dyDescent="0.25">
      <c r="A79" s="105" t="s">
        <v>35</v>
      </c>
      <c r="B79" s="125">
        <f>Desp_Fin!B22</f>
        <v>372278392.16819692</v>
      </c>
      <c r="C79" s="122">
        <f>Desp_Fin!C22</f>
        <v>573983374.34812903</v>
      </c>
      <c r="D79" s="122">
        <f>Desp_Fin!D22</f>
        <v>281471623.3168664</v>
      </c>
      <c r="E79" s="122">
        <f>Desp_Fin!E22</f>
        <v>309481438.938609</v>
      </c>
      <c r="F79" s="122">
        <f>Desp_Fin!F22</f>
        <v>249387211.00058016</v>
      </c>
      <c r="G79" s="122">
        <f>Desp_Fin!G22</f>
        <v>306047320.88719326</v>
      </c>
      <c r="H79" s="122">
        <f>Desp_Fin!H22</f>
        <v>253201644.30510217</v>
      </c>
      <c r="I79" s="122">
        <f>Desp_Fin!I22</f>
        <v>356978025.02765894</v>
      </c>
      <c r="J79" s="122">
        <f>Desp_Fin!J22</f>
        <v>443049343.87148613</v>
      </c>
      <c r="K79" s="122">
        <f>Desp_Fin!K22</f>
        <v>520795791.02128011</v>
      </c>
      <c r="L79" s="122">
        <f>Desp_Fin!L22</f>
        <v>578468501.81349146</v>
      </c>
      <c r="M79" s="122">
        <f>Desp_Fin!M22</f>
        <v>0</v>
      </c>
      <c r="N79" s="122">
        <f>Desp_Fin!N22</f>
        <v>0</v>
      </c>
      <c r="O79" s="122">
        <f>Desp_Fin!O22</f>
        <v>279886478.08495957</v>
      </c>
      <c r="P79" s="122">
        <f>Desp_Fin!P22</f>
        <v>247971676.61422315</v>
      </c>
      <c r="Q79" s="122">
        <f>Desp_Fin!Q22</f>
        <v>240300253.20095971</v>
      </c>
      <c r="R79" s="122">
        <f>Desp_Fin!R22</f>
        <v>210875591.83116078</v>
      </c>
      <c r="S79" s="122">
        <f>Desp_Fin!S22</f>
        <v>173521377.07173982</v>
      </c>
      <c r="T79" s="122">
        <f>Desp_Fin!T22</f>
        <v>106134900.7348107</v>
      </c>
      <c r="U79" s="122">
        <f>Desp_Fin!U22</f>
        <v>68174334.805328995</v>
      </c>
      <c r="V79" s="122">
        <f>Desp_Fin!V22</f>
        <v>58974880.18</v>
      </c>
    </row>
    <row r="80" spans="1:22" x14ac:dyDescent="0.25">
      <c r="A80" s="105" t="s">
        <v>42</v>
      </c>
      <c r="B80" s="125">
        <f>Desp_Fin!B23</f>
        <v>13847918.570892679</v>
      </c>
      <c r="C80" s="122">
        <f>Desp_Fin!C23</f>
        <v>14768128.908240693</v>
      </c>
      <c r="D80" s="122">
        <f>Desp_Fin!D23</f>
        <v>10684664.817111082</v>
      </c>
      <c r="E80" s="122">
        <f>Desp_Fin!E23</f>
        <v>0</v>
      </c>
      <c r="F80" s="122">
        <f>Desp_Fin!F23</f>
        <v>-3659688.7707041064</v>
      </c>
      <c r="G80" s="122">
        <f>Desp_Fin!G23</f>
        <v>5114276.0790022407</v>
      </c>
      <c r="H80" s="122">
        <f>Desp_Fin!H23</f>
        <v>-701795.91110418516</v>
      </c>
      <c r="I80" s="122">
        <f>Desp_Fin!I23</f>
        <v>3210392.2981997291</v>
      </c>
      <c r="J80" s="122">
        <f>Desp_Fin!J23</f>
        <v>-151619.90268832538</v>
      </c>
      <c r="K80" s="122">
        <f>Desp_Fin!K23</f>
        <v>11171169.393102799</v>
      </c>
      <c r="L80" s="122">
        <f>Desp_Fin!L23</f>
        <v>5993012.6313217673</v>
      </c>
      <c r="M80" s="122">
        <f>Desp_Fin!M23</f>
        <v>18492686.599308506</v>
      </c>
      <c r="N80" s="122">
        <f>Desp_Fin!N23</f>
        <v>2272115.1280526533</v>
      </c>
      <c r="O80" s="122">
        <f>Desp_Fin!O23</f>
        <v>1463332.9188840229</v>
      </c>
      <c r="P80" s="122">
        <f>Desp_Fin!P23</f>
        <v>909904.52627184766</v>
      </c>
      <c r="Q80" s="122">
        <f>Desp_Fin!Q23</f>
        <v>11673960.58365076</v>
      </c>
      <c r="R80" s="122">
        <f>Desp_Fin!R23</f>
        <v>10608405.670131896</v>
      </c>
      <c r="S80" s="122">
        <f>Desp_Fin!S23</f>
        <v>14021246.803145844</v>
      </c>
      <c r="T80" s="122">
        <f>Desp_Fin!T23</f>
        <v>9463145.7110601366</v>
      </c>
      <c r="U80" s="122">
        <f>Desp_Fin!U23</f>
        <v>7180685.8696169993</v>
      </c>
      <c r="V80" s="122">
        <f>Desp_Fin!V23</f>
        <v>7150534.3799999999</v>
      </c>
    </row>
    <row r="81" spans="1:22" x14ac:dyDescent="0.25">
      <c r="A81" s="105" t="s">
        <v>57</v>
      </c>
      <c r="B81" s="125">
        <f>Desp_Fin!B24</f>
        <v>14162001.800411316</v>
      </c>
      <c r="C81" s="122">
        <f>Desp_Fin!C24</f>
        <v>13397638.597641777</v>
      </c>
      <c r="D81" s="122">
        <f>Desp_Fin!D24</f>
        <v>12650250.62363142</v>
      </c>
      <c r="E81" s="122">
        <f>Desp_Fin!E24</f>
        <v>11389866.791781614</v>
      </c>
      <c r="F81" s="122">
        <f>Desp_Fin!F24</f>
        <v>11574723.023701759</v>
      </c>
      <c r="G81" s="122">
        <f>Desp_Fin!G24</f>
        <v>13283294.520233218</v>
      </c>
      <c r="H81" s="122">
        <f>Desp_Fin!H24</f>
        <v>14032092.790528264</v>
      </c>
      <c r="I81" s="122">
        <f>Desp_Fin!I24</f>
        <v>11238135.480924113</v>
      </c>
      <c r="J81" s="122">
        <f>Desp_Fin!J24</f>
        <v>10204594.833643282</v>
      </c>
      <c r="K81" s="122">
        <f>Desp_Fin!K24</f>
        <v>8188300.0025207503</v>
      </c>
      <c r="L81" s="122">
        <f>Desp_Fin!L24</f>
        <v>11367208.437797848</v>
      </c>
      <c r="M81" s="122">
        <f>Desp_Fin!M24</f>
        <v>32724717.917495541</v>
      </c>
      <c r="N81" s="122">
        <f>Desp_Fin!N24</f>
        <v>61896614.221963234</v>
      </c>
      <c r="O81" s="122">
        <f>Desp_Fin!O24</f>
        <v>50433583.7220653</v>
      </c>
      <c r="P81" s="122">
        <f>Desp_Fin!P24</f>
        <v>49356218.614375636</v>
      </c>
      <c r="Q81" s="122">
        <f>Desp_Fin!Q24</f>
        <v>61247515.423875429</v>
      </c>
      <c r="R81" s="122">
        <f>Desp_Fin!R24</f>
        <v>72450864.257155657</v>
      </c>
      <c r="S81" s="122">
        <f>Desp_Fin!S24</f>
        <v>73513369.230132952</v>
      </c>
      <c r="T81" s="122">
        <f>Desp_Fin!T24</f>
        <v>60257362.913660929</v>
      </c>
      <c r="U81" s="122">
        <f>Desp_Fin!U24</f>
        <v>32746819.435865995</v>
      </c>
      <c r="V81" s="122">
        <f>Desp_Fin!V24</f>
        <v>25265109.039999999</v>
      </c>
    </row>
    <row r="82" spans="1:22" x14ac:dyDescent="0.25">
      <c r="A82" s="105" t="s">
        <v>64</v>
      </c>
      <c r="B82" s="125">
        <f>Desp_Fin!B25</f>
        <v>0</v>
      </c>
      <c r="C82" s="122">
        <f>Desp_Fin!C25</f>
        <v>0</v>
      </c>
      <c r="D82" s="122">
        <f>Desp_Fin!D25</f>
        <v>0</v>
      </c>
      <c r="E82" s="122">
        <f>Desp_Fin!E25</f>
        <v>0</v>
      </c>
      <c r="F82" s="122">
        <f>Desp_Fin!F25</f>
        <v>0</v>
      </c>
      <c r="G82" s="122">
        <f>Desp_Fin!G25</f>
        <v>0</v>
      </c>
      <c r="H82" s="122">
        <f>Desp_Fin!H25</f>
        <v>0</v>
      </c>
      <c r="I82" s="122">
        <f>Desp_Fin!I25</f>
        <v>0</v>
      </c>
      <c r="J82" s="122">
        <f>Desp_Fin!J25</f>
        <v>0</v>
      </c>
      <c r="K82" s="122">
        <f>Desp_Fin!K25</f>
        <v>0</v>
      </c>
      <c r="L82" s="122">
        <f>Desp_Fin!L25</f>
        <v>332642.92680047342</v>
      </c>
      <c r="M82" s="122">
        <f>Desp_Fin!M25</f>
        <v>0</v>
      </c>
      <c r="N82" s="122">
        <f>Desp_Fin!N25</f>
        <v>0</v>
      </c>
      <c r="O82" s="122">
        <f>Desp_Fin!O25</f>
        <v>1051115.6441066756</v>
      </c>
      <c r="P82" s="122">
        <f>Desp_Fin!P25</f>
        <v>1955609.2055234993</v>
      </c>
      <c r="Q82" s="122">
        <f>Desp_Fin!Q25</f>
        <v>2612023.709322623</v>
      </c>
      <c r="R82" s="122">
        <f>Desp_Fin!R25</f>
        <v>1745861.8627077837</v>
      </c>
      <c r="S82" s="122">
        <f>Desp_Fin!S25</f>
        <v>0</v>
      </c>
      <c r="T82" s="122">
        <f>Desp_Fin!T25</f>
        <v>0</v>
      </c>
      <c r="U82" s="122">
        <f>Desp_Fin!U25</f>
        <v>54.731456999999992</v>
      </c>
      <c r="V82" s="122">
        <f>Desp_Fin!V25</f>
        <v>1922.76</v>
      </c>
    </row>
    <row r="83" spans="1:22" x14ac:dyDescent="0.25">
      <c r="A83" s="105" t="s">
        <v>43</v>
      </c>
      <c r="B83" s="125">
        <f>Desp_Fin!B26</f>
        <v>150472328.2865698</v>
      </c>
      <c r="C83" s="122">
        <f>Desp_Fin!C26</f>
        <v>240458587.16528851</v>
      </c>
      <c r="D83" s="122">
        <f>Desp_Fin!D26</f>
        <v>197918357.5833891</v>
      </c>
      <c r="E83" s="122">
        <f>Desp_Fin!E26</f>
        <v>610847950.61631405</v>
      </c>
      <c r="F83" s="122">
        <f>Desp_Fin!F26</f>
        <v>404151162.43175852</v>
      </c>
      <c r="G83" s="122">
        <f>Desp_Fin!G26</f>
        <v>244751155.76589546</v>
      </c>
      <c r="H83" s="122">
        <f>Desp_Fin!H26</f>
        <v>222575372.31980681</v>
      </c>
      <c r="I83" s="122">
        <f>Desp_Fin!I26</f>
        <v>321549606.6425975</v>
      </c>
      <c r="J83" s="122">
        <f>Desp_Fin!J26</f>
        <v>175630449.06924224</v>
      </c>
      <c r="K83" s="122">
        <f>Desp_Fin!K26</f>
        <v>255375828.12443876</v>
      </c>
      <c r="L83" s="122">
        <f>Desp_Fin!L26</f>
        <v>250031407.75108427</v>
      </c>
      <c r="M83" s="122">
        <f>Desp_Fin!M26</f>
        <v>246016817.01738453</v>
      </c>
      <c r="N83" s="122">
        <f>Desp_Fin!N26</f>
        <v>282251855.50767267</v>
      </c>
      <c r="O83" s="122">
        <f>Desp_Fin!O26</f>
        <v>369313600.80870211</v>
      </c>
      <c r="P83" s="122">
        <f>Desp_Fin!P26</f>
        <v>334009578.09314328</v>
      </c>
      <c r="Q83" s="122">
        <f>Desp_Fin!Q26</f>
        <v>344153166.08355188</v>
      </c>
      <c r="R83" s="122">
        <f>Desp_Fin!R26</f>
        <v>0</v>
      </c>
      <c r="S83" s="122">
        <f>Desp_Fin!S26</f>
        <v>448625307.71330297</v>
      </c>
      <c r="T83" s="122">
        <f>Desp_Fin!T26</f>
        <v>273412887.48792076</v>
      </c>
      <c r="U83" s="122">
        <f>Desp_Fin!U26</f>
        <v>305375208.38072097</v>
      </c>
      <c r="V83" s="122">
        <f>Desp_Fin!V26</f>
        <v>248672789.06999999</v>
      </c>
    </row>
    <row r="84" spans="1:22" x14ac:dyDescent="0.25">
      <c r="A84" s="105" t="s">
        <v>56</v>
      </c>
      <c r="B84" s="125">
        <f>Desp_Fin!B27</f>
        <v>113539945.5906796</v>
      </c>
      <c r="C84" s="122">
        <f>Desp_Fin!C27</f>
        <v>244890564.51482701</v>
      </c>
      <c r="D84" s="122">
        <f>Desp_Fin!D27</f>
        <v>224052914.15235901</v>
      </c>
      <c r="E84" s="122">
        <f>Desp_Fin!E27</f>
        <v>402854672.34063613</v>
      </c>
      <c r="F84" s="122">
        <f>Desp_Fin!F27</f>
        <v>273731873.80369824</v>
      </c>
      <c r="G84" s="122">
        <f>Desp_Fin!G27</f>
        <v>125490092.38679962</v>
      </c>
      <c r="H84" s="122">
        <f>Desp_Fin!H27</f>
        <v>260746604.42817682</v>
      </c>
      <c r="I84" s="122">
        <f>Desp_Fin!I27</f>
        <v>0</v>
      </c>
      <c r="J84" s="122">
        <f>Desp_Fin!J27</f>
        <v>177823170.44976783</v>
      </c>
      <c r="K84" s="122">
        <f>Desp_Fin!K27</f>
        <v>225020986.77859554</v>
      </c>
      <c r="L84" s="122">
        <f>Desp_Fin!L27</f>
        <v>97388675.553898573</v>
      </c>
      <c r="M84" s="122">
        <f>Desp_Fin!M27</f>
        <v>110061630.76938367</v>
      </c>
      <c r="N84" s="122">
        <f>Desp_Fin!N27</f>
        <v>109280833.07941164</v>
      </c>
      <c r="O84" s="122">
        <f>Desp_Fin!O27</f>
        <v>158080194.97094405</v>
      </c>
      <c r="P84" s="122">
        <f>Desp_Fin!P27</f>
        <v>82689607.651917011</v>
      </c>
      <c r="Q84" s="122">
        <f>Desp_Fin!Q27</f>
        <v>107718734.1399049</v>
      </c>
      <c r="R84" s="122">
        <f>Desp_Fin!R27</f>
        <v>61815757.597762026</v>
      </c>
      <c r="S84" s="122">
        <f>Desp_Fin!S27</f>
        <v>37740501.616360895</v>
      </c>
      <c r="T84" s="122">
        <f>Desp_Fin!T27</f>
        <v>26236190.095675536</v>
      </c>
      <c r="U84" s="122">
        <f>Desp_Fin!U27</f>
        <v>31104312.723071996</v>
      </c>
      <c r="V84" s="122">
        <f>Desp_Fin!V27</f>
        <v>31008702.850000001</v>
      </c>
    </row>
    <row r="85" spans="1:22" x14ac:dyDescent="0.25">
      <c r="A85" s="105" t="s">
        <v>41</v>
      </c>
      <c r="B85" s="125">
        <f>Desp_Fin!B28</f>
        <v>0</v>
      </c>
      <c r="C85" s="122">
        <f>Desp_Fin!C28</f>
        <v>28574511.201514304</v>
      </c>
      <c r="D85" s="122">
        <f>Desp_Fin!D28</f>
        <v>148875657.98454767</v>
      </c>
      <c r="E85" s="122">
        <f>Desp_Fin!E28</f>
        <v>273824373.66535544</v>
      </c>
      <c r="F85" s="122">
        <f>Desp_Fin!F28</f>
        <v>106975102.47976312</v>
      </c>
      <c r="G85" s="122">
        <f>Desp_Fin!G28</f>
        <v>126301952.77595359</v>
      </c>
      <c r="H85" s="122">
        <f>Desp_Fin!H28</f>
        <v>83420071.498895019</v>
      </c>
      <c r="I85" s="122">
        <f>Desp_Fin!I28</f>
        <v>53779191.607357793</v>
      </c>
      <c r="J85" s="122">
        <f>Desp_Fin!J28</f>
        <v>69935634.333599269</v>
      </c>
      <c r="K85" s="122">
        <f>Desp_Fin!K28</f>
        <v>113025354.54293305</v>
      </c>
      <c r="L85" s="122">
        <f>Desp_Fin!L28</f>
        <v>80013825.753934294</v>
      </c>
      <c r="M85" s="122">
        <f>Desp_Fin!M28</f>
        <v>36975126.926700957</v>
      </c>
      <c r="N85" s="122">
        <f>Desp_Fin!N28</f>
        <v>95786901.227493882</v>
      </c>
      <c r="O85" s="122">
        <f>Desp_Fin!O28</f>
        <v>38280668.220790841</v>
      </c>
      <c r="P85" s="122">
        <f>Desp_Fin!P28</f>
        <v>44038164.024948381</v>
      </c>
      <c r="Q85" s="122">
        <f>Desp_Fin!Q28</f>
        <v>57456573.555224076</v>
      </c>
      <c r="R85" s="122">
        <f>Desp_Fin!R28</f>
        <v>93579670.393034562</v>
      </c>
      <c r="S85" s="122">
        <f>Desp_Fin!S28</f>
        <v>56548379.896072812</v>
      </c>
      <c r="T85" s="122">
        <f>Desp_Fin!T28</f>
        <v>87583637.588337228</v>
      </c>
      <c r="U85" s="122">
        <f>Desp_Fin!U28</f>
        <v>78732179.499626994</v>
      </c>
      <c r="V85" s="122">
        <f>Desp_Fin!V28</f>
        <v>101985397.68000001</v>
      </c>
    </row>
    <row r="86" spans="1:22" x14ac:dyDescent="0.25">
      <c r="A86" s="105" t="s">
        <v>53</v>
      </c>
      <c r="B86" s="125">
        <f>Desp_Fin!B29</f>
        <v>1609805.0735202734</v>
      </c>
      <c r="C86" s="122">
        <f>Desp_Fin!C29</f>
        <v>1466129.1707955271</v>
      </c>
      <c r="D86" s="122">
        <f>Desp_Fin!D29</f>
        <v>1260781.0613351867</v>
      </c>
      <c r="E86" s="122">
        <f>Desp_Fin!E29</f>
        <v>1153486.5388485903</v>
      </c>
      <c r="F86" s="122">
        <f>Desp_Fin!F29</f>
        <v>1718668.3544391033</v>
      </c>
      <c r="G86" s="122">
        <f>Desp_Fin!G29</f>
        <v>859434.83340765687</v>
      </c>
      <c r="H86" s="122">
        <f>Desp_Fin!H29</f>
        <v>5265350.6233980497</v>
      </c>
      <c r="I86" s="122">
        <f>Desp_Fin!I29</f>
        <v>11818055.560397111</v>
      </c>
      <c r="J86" s="122">
        <f>Desp_Fin!J29</f>
        <v>16601648.497450741</v>
      </c>
      <c r="K86" s="122">
        <f>Desp_Fin!K29</f>
        <v>13730505.358992727</v>
      </c>
      <c r="L86" s="122">
        <f>Desp_Fin!L29</f>
        <v>12191844.371618364</v>
      </c>
      <c r="M86" s="122">
        <f>Desp_Fin!M29</f>
        <v>24143308.106866296</v>
      </c>
      <c r="N86" s="122">
        <f>Desp_Fin!N29</f>
        <v>29044105.042714767</v>
      </c>
      <c r="O86" s="122">
        <f>Desp_Fin!O29</f>
        <v>20744103.494632598</v>
      </c>
      <c r="P86" s="122">
        <f>Desp_Fin!P29</f>
        <v>18382280.217127975</v>
      </c>
      <c r="Q86" s="122">
        <f>Desp_Fin!Q29</f>
        <v>18614819.22490051</v>
      </c>
      <c r="R86" s="122">
        <f>Desp_Fin!R29</f>
        <v>19242997.554665465</v>
      </c>
      <c r="S86" s="122">
        <f>Desp_Fin!S29</f>
        <v>19199501.134740666</v>
      </c>
      <c r="T86" s="122">
        <f>Desp_Fin!T29</f>
        <v>13623729.276723074</v>
      </c>
      <c r="U86" s="122">
        <f>Desp_Fin!U29</f>
        <v>11582124.426944997</v>
      </c>
      <c r="V86" s="122">
        <f>Desp_Fin!V29</f>
        <v>11248274.01</v>
      </c>
    </row>
    <row r="87" spans="1:22" x14ac:dyDescent="0.25">
      <c r="A87" s="105" t="s">
        <v>47</v>
      </c>
      <c r="B87" s="125">
        <f>Desp_Fin!B30</f>
        <v>47704570.885216117</v>
      </c>
      <c r="C87" s="122">
        <f>Desp_Fin!C30</f>
        <v>43983091.019777231</v>
      </c>
      <c r="D87" s="122">
        <f>Desp_Fin!D30</f>
        <v>47531699.035048857</v>
      </c>
      <c r="E87" s="122">
        <f>Desp_Fin!E30</f>
        <v>39525529.969180092</v>
      </c>
      <c r="F87" s="122">
        <f>Desp_Fin!F30</f>
        <v>27167404.938667536</v>
      </c>
      <c r="G87" s="122">
        <f>Desp_Fin!G30</f>
        <v>14189377.56035498</v>
      </c>
      <c r="H87" s="122">
        <f>Desp_Fin!H30</f>
        <v>7445237.5082866251</v>
      </c>
      <c r="I87" s="122">
        <f>Desp_Fin!I30</f>
        <v>3620743.2546509281</v>
      </c>
      <c r="J87" s="122">
        <f>Desp_Fin!J30</f>
        <v>773429.34022631403</v>
      </c>
      <c r="K87" s="122">
        <f>Desp_Fin!K30</f>
        <v>0</v>
      </c>
      <c r="L87" s="122">
        <f>Desp_Fin!L30</f>
        <v>14958000.14441731</v>
      </c>
      <c r="M87" s="122">
        <f>Desp_Fin!M30</f>
        <v>0</v>
      </c>
      <c r="N87" s="122">
        <f>Desp_Fin!N30</f>
        <v>4265748.3592117559</v>
      </c>
      <c r="O87" s="122">
        <f>Desp_Fin!O30</f>
        <v>17498092.394311044</v>
      </c>
      <c r="P87" s="122">
        <f>Desp_Fin!P30</f>
        <v>35023867.837862</v>
      </c>
      <c r="Q87" s="122">
        <f>Desp_Fin!Q30</f>
        <v>44054191.434341982</v>
      </c>
      <c r="R87" s="122">
        <f>Desp_Fin!R30</f>
        <v>43814089.286113553</v>
      </c>
      <c r="S87" s="122">
        <f>Desp_Fin!S30</f>
        <v>54930192.805718578</v>
      </c>
      <c r="T87" s="122">
        <f>Desp_Fin!T30</f>
        <v>48267276.34866266</v>
      </c>
      <c r="U87" s="122">
        <f>Desp_Fin!U30</f>
        <v>59429634.068870991</v>
      </c>
      <c r="V87" s="122">
        <f>Desp_Fin!V30</f>
        <v>31094978.870000001</v>
      </c>
    </row>
    <row r="88" spans="1:22" x14ac:dyDescent="0.25">
      <c r="A88" s="105" t="s">
        <v>37</v>
      </c>
      <c r="B88" s="125">
        <f>Desp_Fin!B31</f>
        <v>1064809157.1345782</v>
      </c>
      <c r="C88" s="122">
        <f>Desp_Fin!C31</f>
        <v>2381522861.1797781</v>
      </c>
      <c r="D88" s="122">
        <f>Desp_Fin!D31</f>
        <v>1893846920.8122642</v>
      </c>
      <c r="E88" s="122">
        <f>Desp_Fin!E31</f>
        <v>2045512387.4230468</v>
      </c>
      <c r="F88" s="122">
        <f>Desp_Fin!F31</f>
        <v>1447025320.2438178</v>
      </c>
      <c r="G88" s="122">
        <f>Desp_Fin!G31</f>
        <v>1516976977.2910042</v>
      </c>
      <c r="H88" s="122">
        <f>Desp_Fin!H31</f>
        <v>1232103119.4596691</v>
      </c>
      <c r="I88" s="122">
        <f>Desp_Fin!I31</f>
        <v>1247812168.4353266</v>
      </c>
      <c r="J88" s="122">
        <f>Desp_Fin!J31</f>
        <v>985318733.83486438</v>
      </c>
      <c r="K88" s="122">
        <f>Desp_Fin!K31</f>
        <v>880009898.38606715</v>
      </c>
      <c r="L88" s="122">
        <f>Desp_Fin!L31</f>
        <v>766300126.43097901</v>
      </c>
      <c r="M88" s="122">
        <f>Desp_Fin!M31</f>
        <v>762059128.97843218</v>
      </c>
      <c r="N88" s="122">
        <f>Desp_Fin!N31</f>
        <v>922609608.75848258</v>
      </c>
      <c r="O88" s="122">
        <f>Desp_Fin!O31</f>
        <v>649025519.98122394</v>
      </c>
      <c r="P88" s="122">
        <f>Desp_Fin!P31</f>
        <v>533838151.22893351</v>
      </c>
      <c r="Q88" s="122">
        <f>Desp_Fin!Q31</f>
        <v>479550189.48870695</v>
      </c>
      <c r="R88" s="122">
        <f>Desp_Fin!R31</f>
        <v>590591947.55883574</v>
      </c>
      <c r="S88" s="122">
        <f>Desp_Fin!S31</f>
        <v>333037667.92010224</v>
      </c>
      <c r="T88" s="122">
        <f>Desp_Fin!T31</f>
        <v>457187131.77674192</v>
      </c>
      <c r="U88" s="122">
        <f>Desp_Fin!U31</f>
        <v>596232304.61251485</v>
      </c>
      <c r="V88" s="122">
        <f>Desp_Fin!V31</f>
        <v>533657005.72000003</v>
      </c>
    </row>
    <row r="89" spans="1:22" x14ac:dyDescent="0.25">
      <c r="A89" s="105" t="s">
        <v>51</v>
      </c>
      <c r="B89" s="125">
        <f>Desp_Fin!B32</f>
        <v>31752668.772546031</v>
      </c>
      <c r="C89" s="122">
        <f>Desp_Fin!C32</f>
        <v>37567425.581656039</v>
      </c>
      <c r="D89" s="122">
        <f>Desp_Fin!D32</f>
        <v>58718608.065521143</v>
      </c>
      <c r="E89" s="122">
        <f>Desp_Fin!E32</f>
        <v>153369531.11916062</v>
      </c>
      <c r="F89" s="122">
        <f>Desp_Fin!F32</f>
        <v>186594272.95894787</v>
      </c>
      <c r="G89" s="122">
        <f>Desp_Fin!G32</f>
        <v>115625049.99276409</v>
      </c>
      <c r="H89" s="122">
        <f>Desp_Fin!H32</f>
        <v>152042611.71891621</v>
      </c>
      <c r="I89" s="122">
        <f>Desp_Fin!I32</f>
        <v>60864890.29197444</v>
      </c>
      <c r="J89" s="122">
        <f>Desp_Fin!J32</f>
        <v>21294018.138094712</v>
      </c>
      <c r="K89" s="122">
        <f>Desp_Fin!K32</f>
        <v>34656634.554399312</v>
      </c>
      <c r="L89" s="122">
        <f>Desp_Fin!L32</f>
        <v>81571663.879257217</v>
      </c>
      <c r="M89" s="122">
        <f>Desp_Fin!M32</f>
        <v>106569083.63851634</v>
      </c>
      <c r="N89" s="122">
        <f>Desp_Fin!N32</f>
        <v>44089812.364892744</v>
      </c>
      <c r="O89" s="122">
        <f>Desp_Fin!O32</f>
        <v>109597505.47530986</v>
      </c>
      <c r="P89" s="122">
        <f>Desp_Fin!P32</f>
        <v>155598119.7080957</v>
      </c>
      <c r="Q89" s="122">
        <f>Desp_Fin!Q32</f>
        <v>149725475.0758625</v>
      </c>
      <c r="R89" s="122">
        <f>Desp_Fin!R32</f>
        <v>220006835.34371269</v>
      </c>
      <c r="S89" s="122">
        <f>Desp_Fin!S32</f>
        <v>201338562.01663694</v>
      </c>
      <c r="T89" s="122">
        <f>Desp_Fin!T32</f>
        <v>186054254.42164919</v>
      </c>
      <c r="U89" s="122">
        <f>Desp_Fin!U32</f>
        <v>122432622.91125298</v>
      </c>
      <c r="V89" s="122">
        <f>Desp_Fin!V32</f>
        <v>137938698.44</v>
      </c>
    </row>
    <row r="90" spans="1:22" x14ac:dyDescent="0.25">
      <c r="A90" s="105" t="s">
        <v>49</v>
      </c>
      <c r="B90" s="125">
        <f>Desp_Fin!B33</f>
        <v>0</v>
      </c>
      <c r="C90" s="122">
        <f>Desp_Fin!C33</f>
        <v>0</v>
      </c>
      <c r="D90" s="122">
        <f>Desp_Fin!D33</f>
        <v>0</v>
      </c>
      <c r="E90" s="122">
        <f>Desp_Fin!E33</f>
        <v>0</v>
      </c>
      <c r="F90" s="122">
        <f>Desp_Fin!F33</f>
        <v>0</v>
      </c>
      <c r="G90" s="122">
        <f>Desp_Fin!G33</f>
        <v>0</v>
      </c>
      <c r="H90" s="122">
        <f>Desp_Fin!H33</f>
        <v>0</v>
      </c>
      <c r="I90" s="122">
        <f>Desp_Fin!I33</f>
        <v>0</v>
      </c>
      <c r="J90" s="122">
        <f>Desp_Fin!J33</f>
        <v>3118044.1505259634</v>
      </c>
      <c r="K90" s="122">
        <f>Desp_Fin!K33</f>
        <v>5821870.1639346126</v>
      </c>
      <c r="L90" s="122">
        <f>Desp_Fin!L33</f>
        <v>5038226.6845697053</v>
      </c>
      <c r="M90" s="122">
        <f>Desp_Fin!M33</f>
        <v>4556717.8283811407</v>
      </c>
      <c r="N90" s="122">
        <f>Desp_Fin!N33</f>
        <v>0</v>
      </c>
      <c r="O90" s="122">
        <f>Desp_Fin!O33</f>
        <v>0</v>
      </c>
      <c r="P90" s="122">
        <f>Desp_Fin!P33</f>
        <v>40633128.235330798</v>
      </c>
      <c r="Q90" s="122">
        <f>Desp_Fin!Q33</f>
        <v>38185441.439085416</v>
      </c>
      <c r="R90" s="122">
        <f>Desp_Fin!R33</f>
        <v>0</v>
      </c>
      <c r="S90" s="122">
        <f>Desp_Fin!S33</f>
        <v>0</v>
      </c>
      <c r="T90" s="122">
        <f>Desp_Fin!T33</f>
        <v>0</v>
      </c>
      <c r="U90" s="122">
        <f>Desp_Fin!U33</f>
        <v>63736.288955999997</v>
      </c>
      <c r="V90" s="122">
        <f>Desp_Fin!V33</f>
        <v>0</v>
      </c>
    </row>
    <row r="91" spans="1:22" x14ac:dyDescent="0.25">
      <c r="A91" s="105" t="s">
        <v>39</v>
      </c>
      <c r="B91" s="125">
        <f>Desp_Fin!B34</f>
        <v>210504906.3632631</v>
      </c>
      <c r="C91" s="122">
        <f>Desp_Fin!C34</f>
        <v>204413898.20255271</v>
      </c>
      <c r="D91" s="122">
        <f>Desp_Fin!D34</f>
        <v>190125331.01540855</v>
      </c>
      <c r="E91" s="122">
        <f>Desp_Fin!E34</f>
        <v>448794703.99558365</v>
      </c>
      <c r="F91" s="122">
        <f>Desp_Fin!F34</f>
        <v>125517159.21677147</v>
      </c>
      <c r="G91" s="122">
        <f>Desp_Fin!G34</f>
        <v>163487081.12153885</v>
      </c>
      <c r="H91" s="122">
        <f>Desp_Fin!H34</f>
        <v>252128972.85716182</v>
      </c>
      <c r="I91" s="122">
        <f>Desp_Fin!I34</f>
        <v>198422073.27362671</v>
      </c>
      <c r="J91" s="122">
        <f>Desp_Fin!J34</f>
        <v>236638257.7077505</v>
      </c>
      <c r="K91" s="122">
        <f>Desp_Fin!K34</f>
        <v>247595079.74352574</v>
      </c>
      <c r="L91" s="122">
        <f>Desp_Fin!L34</f>
        <v>247260305.76228464</v>
      </c>
      <c r="M91" s="122">
        <f>Desp_Fin!M34</f>
        <v>227686242.56976065</v>
      </c>
      <c r="N91" s="122">
        <f>Desp_Fin!N34</f>
        <v>216706128.8956233</v>
      </c>
      <c r="O91" s="122">
        <f>Desp_Fin!O34</f>
        <v>181785466.29654783</v>
      </c>
      <c r="P91" s="122">
        <f>Desp_Fin!P34</f>
        <v>171448123.01102662</v>
      </c>
      <c r="Q91" s="122">
        <f>Desp_Fin!Q34</f>
        <v>170271341.84516254</v>
      </c>
      <c r="R91" s="122">
        <f>Desp_Fin!R34</f>
        <v>235896769.0812532</v>
      </c>
      <c r="S91" s="122">
        <f>Desp_Fin!S34</f>
        <v>265700827.06336349</v>
      </c>
      <c r="T91" s="122">
        <f>Desp_Fin!T34</f>
        <v>261675085.0972673</v>
      </c>
      <c r="U91" s="122">
        <f>Desp_Fin!U34</f>
        <v>263167112.52388796</v>
      </c>
      <c r="V91" s="122">
        <f>Desp_Fin!V34</f>
        <v>194276214.46000001</v>
      </c>
    </row>
    <row r="92" spans="1:22" x14ac:dyDescent="0.25">
      <c r="A92" s="105" t="s">
        <v>55</v>
      </c>
      <c r="B92" s="125">
        <f>Desp_Fin!B35</f>
        <v>0</v>
      </c>
      <c r="C92" s="122">
        <f>Desp_Fin!C35</f>
        <v>17296157.351625934</v>
      </c>
      <c r="D92" s="122">
        <f>Desp_Fin!D35</f>
        <v>12478745.54768171</v>
      </c>
      <c r="E92" s="122">
        <f>Desp_Fin!E35</f>
        <v>0</v>
      </c>
      <c r="F92" s="122">
        <f>Desp_Fin!F35</f>
        <v>4189406.2064033402</v>
      </c>
      <c r="G92" s="122">
        <f>Desp_Fin!G35</f>
        <v>0</v>
      </c>
      <c r="H92" s="122">
        <f>Desp_Fin!H35</f>
        <v>6316610.3362048874</v>
      </c>
      <c r="I92" s="122">
        <f>Desp_Fin!I35</f>
        <v>5418282.322229377</v>
      </c>
      <c r="J92" s="122">
        <f>Desp_Fin!J35</f>
        <v>4559166.5271917954</v>
      </c>
      <c r="K92" s="122">
        <f>Desp_Fin!K35</f>
        <v>5251947.9233046873</v>
      </c>
      <c r="L92" s="122">
        <f>Desp_Fin!L35</f>
        <v>4534520.9349440848</v>
      </c>
      <c r="M92" s="122">
        <f>Desp_Fin!M35</f>
        <v>4523489.6918941075</v>
      </c>
      <c r="N92" s="122">
        <f>Desp_Fin!N35</f>
        <v>4520879.8639247157</v>
      </c>
      <c r="O92" s="122">
        <f>Desp_Fin!O35</f>
        <v>4110093.2793571874</v>
      </c>
      <c r="P92" s="122">
        <f>Desp_Fin!P35</f>
        <v>4123736.6398339453</v>
      </c>
      <c r="Q92" s="122">
        <f>Desp_Fin!Q35</f>
        <v>5195737.3843392925</v>
      </c>
      <c r="R92" s="122">
        <f>Desp_Fin!R35</f>
        <v>4766388.7460945509</v>
      </c>
      <c r="S92" s="122">
        <f>Desp_Fin!S35</f>
        <v>4495156.3837731015</v>
      </c>
      <c r="T92" s="122">
        <f>Desp_Fin!T35</f>
        <v>5548198.4384728502</v>
      </c>
      <c r="U92" s="122">
        <f>Desp_Fin!U35</f>
        <v>4946996.2339979997</v>
      </c>
      <c r="V92" s="122">
        <f>Desp_Fin!V35</f>
        <v>5089954.24</v>
      </c>
    </row>
    <row r="93" spans="1:22" x14ac:dyDescent="0.25">
      <c r="B93" s="122"/>
      <c r="C93" s="122"/>
      <c r="D93" s="122"/>
      <c r="E93" s="122"/>
      <c r="F93" s="122"/>
      <c r="G93" s="122"/>
      <c r="H93" s="122"/>
      <c r="I93" s="122"/>
      <c r="J93" s="122"/>
      <c r="K93" s="122"/>
      <c r="L93" s="122"/>
      <c r="M93" s="122"/>
      <c r="N93" s="122"/>
      <c r="O93" s="122"/>
      <c r="P93" s="122"/>
      <c r="Q93" s="122"/>
      <c r="R93" s="122"/>
      <c r="S93" s="122"/>
      <c r="T93" s="122"/>
      <c r="U93" s="122"/>
      <c r="V93" s="122"/>
    </row>
    <row r="94" spans="1:22" x14ac:dyDescent="0.25">
      <c r="B94" s="122"/>
      <c r="C94" s="122"/>
      <c r="D94" s="122"/>
      <c r="E94" s="122"/>
      <c r="F94" s="122"/>
      <c r="G94" s="122"/>
      <c r="H94" s="122"/>
      <c r="I94" s="122"/>
      <c r="J94" s="122"/>
      <c r="K94" s="122"/>
      <c r="L94" s="122"/>
      <c r="M94" s="122"/>
      <c r="N94" s="122"/>
      <c r="O94" s="122"/>
      <c r="P94" s="122"/>
      <c r="Q94" s="122"/>
      <c r="R94" s="122"/>
      <c r="S94" s="122"/>
      <c r="T94" s="122"/>
      <c r="U94" s="122"/>
      <c r="V94" s="122"/>
    </row>
    <row r="95" spans="1:22" ht="24.75" customHeight="1" x14ac:dyDescent="0.25">
      <c r="A95" s="119" t="str">
        <f>Ativo!A8</f>
        <v>Ativo (R$)</v>
      </c>
      <c r="B95" s="320"/>
      <c r="C95" s="122"/>
      <c r="D95" s="122"/>
      <c r="E95" s="122"/>
      <c r="F95" s="122"/>
      <c r="G95" s="122"/>
      <c r="H95" s="122"/>
      <c r="I95" s="122"/>
      <c r="J95" s="122"/>
      <c r="K95" s="122"/>
      <c r="L95" s="122"/>
      <c r="M95" s="122"/>
      <c r="N95" s="122"/>
      <c r="O95" s="122"/>
      <c r="P95" s="122"/>
      <c r="Q95" s="122"/>
      <c r="R95" s="122"/>
      <c r="S95" s="122"/>
      <c r="T95" s="122"/>
      <c r="U95" s="122"/>
      <c r="V95" s="122"/>
    </row>
    <row r="96" spans="1:22" x14ac:dyDescent="0.25">
      <c r="A96" s="105" t="s">
        <v>65</v>
      </c>
      <c r="B96" s="122">
        <f>Ativo!B11</f>
        <v>2035504281.4549234</v>
      </c>
      <c r="C96" s="122">
        <f>Ativo!C11</f>
        <v>1954138457.5723021</v>
      </c>
      <c r="D96" s="122">
        <f>Ativo!D11</f>
        <v>1865000472.4777603</v>
      </c>
      <c r="E96" s="122">
        <f>Ativo!E11</f>
        <v>1657373255.4522791</v>
      </c>
      <c r="F96" s="122">
        <f>Ativo!F11</f>
        <v>1526785855.5913982</v>
      </c>
      <c r="G96" s="122">
        <f>Ativo!G11</f>
        <v>1440007602.9137514</v>
      </c>
      <c r="H96" s="122">
        <f>Ativo!H11</f>
        <v>1439519820.4132149</v>
      </c>
      <c r="I96" s="122">
        <f>Ativo!I11</f>
        <v>1450640815.7840452</v>
      </c>
      <c r="J96" s="122">
        <f>Ativo!J11</f>
        <v>1402625392.0039988</v>
      </c>
      <c r="K96" s="122">
        <f>Ativo!K11</f>
        <v>1387917287.8046613</v>
      </c>
      <c r="L96" s="122">
        <f>Ativo!L11</f>
        <v>1411542511.8800571</v>
      </c>
      <c r="M96" s="122">
        <f>Ativo!M11</f>
        <v>1365102970.1445246</v>
      </c>
      <c r="N96" s="122">
        <f>Ativo!N11</f>
        <v>1407675838.8610184</v>
      </c>
      <c r="O96" s="122">
        <f>Ativo!O11</f>
        <v>1461969672.2928569</v>
      </c>
      <c r="P96" s="122">
        <f>Ativo!P11</f>
        <v>1522518346.9790678</v>
      </c>
      <c r="Q96" s="122">
        <f>Ativo!Q11</f>
        <v>1472019807.8717203</v>
      </c>
      <c r="R96" s="122">
        <f>Ativo!R11</f>
        <v>1344418629.9363627</v>
      </c>
      <c r="S96" s="122">
        <f>Ativo!S11</f>
        <v>1299381891.7057848</v>
      </c>
      <c r="T96" s="122">
        <f>Ativo!T11</f>
        <v>1257631415.7694876</v>
      </c>
      <c r="U96" s="122">
        <f>Ativo!U11</f>
        <v>1201221933.0569999</v>
      </c>
      <c r="V96" s="122">
        <f>Ativo!V11</f>
        <v>1154877470</v>
      </c>
    </row>
    <row r="97" spans="1:22" x14ac:dyDescent="0.25">
      <c r="A97" s="105" t="s">
        <v>61</v>
      </c>
      <c r="B97" s="122">
        <f>Ativo!B12</f>
        <v>3853094998.593101</v>
      </c>
      <c r="C97" s="122">
        <f>Ativo!C12</f>
        <v>3696363382.9090891</v>
      </c>
      <c r="D97" s="122">
        <f>Ativo!D12</f>
        <v>3396944389.5466065</v>
      </c>
      <c r="E97" s="122">
        <f>Ativo!E12</f>
        <v>3004798679.5962009</v>
      </c>
      <c r="F97" s="122">
        <f>Ativo!F12</f>
        <v>2786129545.5430923</v>
      </c>
      <c r="G97" s="122">
        <f>Ativo!G12</f>
        <v>0</v>
      </c>
      <c r="H97" s="122">
        <f>Ativo!H12</f>
        <v>2353199667.9413123</v>
      </c>
      <c r="I97" s="122">
        <f>Ativo!I12</f>
        <v>2343641537.1427135</v>
      </c>
      <c r="J97" s="122">
        <f>Ativo!J12</f>
        <v>0</v>
      </c>
      <c r="K97" s="122">
        <f>Ativo!K12</f>
        <v>2166116142.0673151</v>
      </c>
      <c r="L97" s="122">
        <f>Ativo!L12</f>
        <v>2144033277.29685</v>
      </c>
      <c r="M97" s="122">
        <f>Ativo!M12</f>
        <v>2057898412.9569273</v>
      </c>
      <c r="N97" s="122">
        <f>Ativo!N12</f>
        <v>1975021385.1936638</v>
      </c>
      <c r="O97" s="122">
        <f>Ativo!O12</f>
        <v>1938444251.170258</v>
      </c>
      <c r="P97" s="122">
        <f>Ativo!P12</f>
        <v>1930125929.7648349</v>
      </c>
      <c r="Q97" s="122">
        <f>Ativo!Q12</f>
        <v>2107014189.6648846</v>
      </c>
      <c r="R97" s="122">
        <f>Ativo!R12</f>
        <v>2088196343.4501703</v>
      </c>
      <c r="S97" s="122">
        <f>Ativo!S12</f>
        <v>2233156514.2368865</v>
      </c>
      <c r="T97" s="122">
        <f>Ativo!T12</f>
        <v>2496652326.6412501</v>
      </c>
      <c r="U97" s="122">
        <f>Ativo!U12</f>
        <v>0</v>
      </c>
      <c r="V97" s="122">
        <f>Ativo!V12</f>
        <v>0</v>
      </c>
    </row>
    <row r="98" spans="1:22" x14ac:dyDescent="0.25">
      <c r="A98" s="105" t="s">
        <v>59</v>
      </c>
      <c r="B98" s="122">
        <f>Ativo!B13</f>
        <v>0</v>
      </c>
      <c r="C98" s="122">
        <f>Ativo!C13</f>
        <v>399861480.82040203</v>
      </c>
      <c r="D98" s="122">
        <f>Ativo!D13</f>
        <v>363932958.08765775</v>
      </c>
      <c r="E98" s="122">
        <f>Ativo!E13</f>
        <v>311933702.89077908</v>
      </c>
      <c r="F98" s="122">
        <f>Ativo!F13</f>
        <v>279627699.77873456</v>
      </c>
      <c r="G98" s="122">
        <f>Ativo!G13</f>
        <v>246866557.56888261</v>
      </c>
      <c r="H98" s="122">
        <f>Ativo!H13</f>
        <v>235149565.2129685</v>
      </c>
      <c r="I98" s="122">
        <f>Ativo!I13</f>
        <v>204996611.83470681</v>
      </c>
      <c r="J98" s="122">
        <f>Ativo!J13</f>
        <v>187093247.3052797</v>
      </c>
      <c r="K98" s="122">
        <f>Ativo!K13</f>
        <v>163258745.27222908</v>
      </c>
      <c r="L98" s="122">
        <f>Ativo!L13</f>
        <v>150911498.65593252</v>
      </c>
      <c r="M98" s="122">
        <f>Ativo!M13</f>
        <v>126465718.01588784</v>
      </c>
      <c r="N98" s="122">
        <f>Ativo!N13</f>
        <v>119410726.81067109</v>
      </c>
      <c r="O98" s="122">
        <f>Ativo!O13</f>
        <v>114903027.14705694</v>
      </c>
      <c r="P98" s="122">
        <f>Ativo!P13</f>
        <v>111510349.59167467</v>
      </c>
      <c r="Q98" s="122">
        <f>Ativo!Q13</f>
        <v>108980917.50998209</v>
      </c>
      <c r="R98" s="122">
        <f>Ativo!R13</f>
        <v>101649989.81071952</v>
      </c>
      <c r="S98" s="122">
        <f>Ativo!S13</f>
        <v>94289806.094006255</v>
      </c>
      <c r="T98" s="122">
        <f>Ativo!T13</f>
        <v>93439752.285037503</v>
      </c>
      <c r="U98" s="122">
        <f>Ativo!U13</f>
        <v>98366416.199999988</v>
      </c>
      <c r="V98" s="122">
        <f>Ativo!V13</f>
        <v>101538000</v>
      </c>
    </row>
    <row r="99" spans="1:22" x14ac:dyDescent="0.25">
      <c r="A99" s="105" t="s">
        <v>67</v>
      </c>
      <c r="B99" s="122">
        <f>Ativo!B14</f>
        <v>0</v>
      </c>
      <c r="C99" s="122">
        <f>Ativo!C14</f>
        <v>0</v>
      </c>
      <c r="D99" s="122">
        <f>Ativo!D14</f>
        <v>0</v>
      </c>
      <c r="E99" s="122">
        <f>Ativo!E14</f>
        <v>628264536.34941351</v>
      </c>
      <c r="F99" s="122">
        <f>Ativo!F14</f>
        <v>567820593.84359944</v>
      </c>
      <c r="G99" s="122">
        <f>Ativo!G14</f>
        <v>467583500.44523734</v>
      </c>
      <c r="H99" s="122">
        <f>Ativo!H14</f>
        <v>446261175.35713547</v>
      </c>
      <c r="I99" s="122">
        <f>Ativo!I14</f>
        <v>442508960.52374262</v>
      </c>
      <c r="J99" s="122">
        <f>Ativo!J14</f>
        <v>0</v>
      </c>
      <c r="K99" s="122">
        <f>Ativo!K14</f>
        <v>404057255.79784793</v>
      </c>
      <c r="L99" s="122">
        <f>Ativo!L14</f>
        <v>370299190.70801383</v>
      </c>
      <c r="M99" s="122">
        <f>Ativo!M14</f>
        <v>375046803.00627685</v>
      </c>
      <c r="N99" s="122">
        <f>Ativo!N14</f>
        <v>433975446.52830678</v>
      </c>
      <c r="O99" s="122">
        <f>Ativo!O14</f>
        <v>378429620.54295063</v>
      </c>
      <c r="P99" s="122">
        <f>Ativo!P14</f>
        <v>378956478.05139923</v>
      </c>
      <c r="Q99" s="122">
        <f>Ativo!Q14</f>
        <v>418328445.8380999</v>
      </c>
      <c r="R99" s="122">
        <f>Ativo!R14</f>
        <v>354739884.00975806</v>
      </c>
      <c r="S99" s="122">
        <f>Ativo!S14</f>
        <v>350376785.9798823</v>
      </c>
      <c r="T99" s="122">
        <f>Ativo!T14</f>
        <v>427451306.97194993</v>
      </c>
      <c r="U99" s="122">
        <f>Ativo!U14</f>
        <v>374219781.35399997</v>
      </c>
      <c r="V99" s="122">
        <f>Ativo!V14</f>
        <v>361333470</v>
      </c>
    </row>
    <row r="100" spans="1:22" x14ac:dyDescent="0.25">
      <c r="A100" s="105" t="s">
        <v>66</v>
      </c>
      <c r="B100" s="122">
        <f>Ativo!B15</f>
        <v>1144989222.6002767</v>
      </c>
      <c r="C100" s="122">
        <f>Ativo!C15</f>
        <v>1147709051.4495473</v>
      </c>
      <c r="D100" s="122">
        <f>Ativo!D15</f>
        <v>1095150984.9064875</v>
      </c>
      <c r="E100" s="122">
        <f>Ativo!E15</f>
        <v>1012426870.9019192</v>
      </c>
      <c r="F100" s="122">
        <f>Ativo!F15</f>
        <v>1014353836.3331419</v>
      </c>
      <c r="G100" s="122">
        <f>Ativo!G15</f>
        <v>1054887433.6193358</v>
      </c>
      <c r="H100" s="122">
        <f>Ativo!H15</f>
        <v>1038530483.8544009</v>
      </c>
      <c r="I100" s="122">
        <f>Ativo!I15</f>
        <v>1128405189.3481152</v>
      </c>
      <c r="J100" s="122">
        <f>Ativo!J15</f>
        <v>1169430725.2887878</v>
      </c>
      <c r="K100" s="122">
        <f>Ativo!K15</f>
        <v>1281609567.0427496</v>
      </c>
      <c r="L100" s="122">
        <f>Ativo!L15</f>
        <v>1376122019.984746</v>
      </c>
      <c r="M100" s="122">
        <f>Ativo!M15</f>
        <v>1463456545.3186922</v>
      </c>
      <c r="N100" s="122">
        <f>Ativo!N15</f>
        <v>1185653456.1641068</v>
      </c>
      <c r="O100" s="122">
        <f>Ativo!O15</f>
        <v>1157761146.732981</v>
      </c>
      <c r="P100" s="122">
        <f>Ativo!P15</f>
        <v>1237864817.8629134</v>
      </c>
      <c r="Q100" s="122">
        <f>Ativo!Q15</f>
        <v>1316224811.8635082</v>
      </c>
      <c r="R100" s="122">
        <f>Ativo!R15</f>
        <v>1280054233.4442255</v>
      </c>
      <c r="S100" s="122">
        <f>Ativo!S15</f>
        <v>1333834760.7049389</v>
      </c>
      <c r="T100" s="122">
        <f>Ativo!T15</f>
        <v>1417131877.3199999</v>
      </c>
      <c r="U100" s="122">
        <f>Ativo!U15</f>
        <v>1609479308.6999998</v>
      </c>
      <c r="V100" s="122">
        <f>Ativo!V15</f>
        <v>0</v>
      </c>
    </row>
    <row r="101" spans="1:22" x14ac:dyDescent="0.25">
      <c r="A101" s="105" t="s">
        <v>63</v>
      </c>
      <c r="B101" s="122">
        <f>Ativo!B16</f>
        <v>0</v>
      </c>
      <c r="C101" s="122">
        <f>Ativo!C16</f>
        <v>368105423.25459552</v>
      </c>
      <c r="D101" s="122">
        <f>Ativo!D16</f>
        <v>382149419.25547647</v>
      </c>
      <c r="E101" s="122">
        <f>Ativo!E16</f>
        <v>277173098.73848635</v>
      </c>
      <c r="F101" s="122">
        <f>Ativo!F16</f>
        <v>264795522.99180248</v>
      </c>
      <c r="G101" s="122">
        <f>Ativo!G16</f>
        <v>241337211.56137866</v>
      </c>
      <c r="H101" s="122">
        <f>Ativo!H16</f>
        <v>217281154.68224522</v>
      </c>
      <c r="I101" s="122">
        <f>Ativo!I16</f>
        <v>0</v>
      </c>
      <c r="J101" s="122">
        <f>Ativo!J16</f>
        <v>0</v>
      </c>
      <c r="K101" s="122">
        <f>Ativo!K16</f>
        <v>221616808.07703015</v>
      </c>
      <c r="L101" s="122">
        <f>Ativo!L16</f>
        <v>234927362.85348433</v>
      </c>
      <c r="M101" s="122">
        <f>Ativo!M16</f>
        <v>246729444.58150986</v>
      </c>
      <c r="N101" s="122">
        <f>Ativo!N16</f>
        <v>261992320.71530136</v>
      </c>
      <c r="O101" s="122">
        <f>Ativo!O16</f>
        <v>207289207.93225959</v>
      </c>
      <c r="P101" s="122">
        <f>Ativo!P16</f>
        <v>215972003.58446935</v>
      </c>
      <c r="Q101" s="122">
        <f>Ativo!Q16</f>
        <v>212514236.02206182</v>
      </c>
      <c r="R101" s="122">
        <f>Ativo!R16</f>
        <v>191152570.77116218</v>
      </c>
      <c r="S101" s="122">
        <f>Ativo!S16</f>
        <v>203624356.83178008</v>
      </c>
      <c r="T101" s="122">
        <f>Ativo!T16</f>
        <v>232093471.38963747</v>
      </c>
      <c r="U101" s="122">
        <f>Ativo!U16</f>
        <v>0</v>
      </c>
      <c r="V101" s="122">
        <f>Ativo!V16</f>
        <v>0</v>
      </c>
    </row>
    <row r="102" spans="1:22" x14ac:dyDescent="0.25">
      <c r="A102" s="105" t="s">
        <v>40</v>
      </c>
      <c r="B102" s="122">
        <f>Ativo!B17</f>
        <v>2519396415.9364066</v>
      </c>
      <c r="C102" s="122">
        <f>Ativo!C17</f>
        <v>2420043562.4922919</v>
      </c>
      <c r="D102" s="122">
        <f>Ativo!D17</f>
        <v>2276270986.0364804</v>
      </c>
      <c r="E102" s="122">
        <f>Ativo!E17</f>
        <v>2216824180.0191522</v>
      </c>
      <c r="F102" s="122">
        <f>Ativo!F17</f>
        <v>2156409970.312098</v>
      </c>
      <c r="G102" s="122">
        <f>Ativo!G17</f>
        <v>2198033698.2361069</v>
      </c>
      <c r="H102" s="122">
        <f>Ativo!H17</f>
        <v>2412300161.6572328</v>
      </c>
      <c r="I102" s="122">
        <f>Ativo!I17</f>
        <v>2987791029.907012</v>
      </c>
      <c r="J102" s="122">
        <f>Ativo!J17</f>
        <v>3121088651.3205957</v>
      </c>
      <c r="K102" s="122">
        <f>Ativo!K17</f>
        <v>3022752323.2666368</v>
      </c>
      <c r="L102" s="122">
        <f>Ativo!L17</f>
        <v>3057444472.9802327</v>
      </c>
      <c r="M102" s="122">
        <f>Ativo!M17</f>
        <v>4280949904.6422958</v>
      </c>
      <c r="N102" s="122">
        <f>Ativo!N17</f>
        <v>3143061810.8190284</v>
      </c>
      <c r="O102" s="122">
        <f>Ativo!O17</f>
        <v>3113772665.7052212</v>
      </c>
      <c r="P102" s="122">
        <f>Ativo!P17</f>
        <v>3205820428.7470527</v>
      </c>
      <c r="Q102" s="122">
        <f>Ativo!Q17</f>
        <v>3245730448.6893468</v>
      </c>
      <c r="R102" s="122">
        <f>Ativo!R17</f>
        <v>3217977651.384172</v>
      </c>
      <c r="S102" s="122">
        <f>Ativo!S17</f>
        <v>3198603854.7351136</v>
      </c>
      <c r="T102" s="122">
        <f>Ativo!T17</f>
        <v>3471316475.5464749</v>
      </c>
      <c r="U102" s="122">
        <f>Ativo!U17</f>
        <v>3637400612.8229995</v>
      </c>
      <c r="V102" s="122">
        <f>Ativo!V17</f>
        <v>3727676880</v>
      </c>
    </row>
    <row r="103" spans="1:22" x14ac:dyDescent="0.25">
      <c r="A103" s="105" t="s">
        <v>62</v>
      </c>
      <c r="B103" s="122">
        <f>Ativo!B18</f>
        <v>2704600191.7273355</v>
      </c>
      <c r="C103" s="122">
        <f>Ativo!C18</f>
        <v>2662758700.7226663</v>
      </c>
      <c r="D103" s="122">
        <f>Ativo!D18</f>
        <v>2567787200.0907421</v>
      </c>
      <c r="E103" s="122">
        <f>Ativo!E18</f>
        <v>2410601653.905982</v>
      </c>
      <c r="F103" s="122">
        <f>Ativo!F18</f>
        <v>2324902544.0065441</v>
      </c>
      <c r="G103" s="122">
        <f>Ativo!G18</f>
        <v>2662283621.8464952</v>
      </c>
      <c r="H103" s="122">
        <f>Ativo!H18</f>
        <v>2719640713.4818735</v>
      </c>
      <c r="I103" s="122">
        <f>Ativo!I18</f>
        <v>2922161245.9844317</v>
      </c>
      <c r="J103" s="122">
        <f>Ativo!J18</f>
        <v>3045116293.8779745</v>
      </c>
      <c r="K103" s="122">
        <f>Ativo!K18</f>
        <v>3103211003.2564268</v>
      </c>
      <c r="L103" s="122">
        <f>Ativo!L18</f>
        <v>3186900392.7590275</v>
      </c>
      <c r="M103" s="122">
        <f>Ativo!M18</f>
        <v>3347468779.0016041</v>
      </c>
      <c r="N103" s="122">
        <f>Ativo!N18</f>
        <v>3481529817.4633369</v>
      </c>
      <c r="O103" s="122">
        <f>Ativo!O18</f>
        <v>3514159569.0538678</v>
      </c>
      <c r="P103" s="122">
        <f>Ativo!P18</f>
        <v>3669798888.8774481</v>
      </c>
      <c r="Q103" s="122">
        <f>Ativo!Q18</f>
        <v>4943186538.051466</v>
      </c>
      <c r="R103" s="122">
        <f>Ativo!R18</f>
        <v>4322267415.1045418</v>
      </c>
      <c r="S103" s="122">
        <f>Ativo!S18</f>
        <v>4184290357.8300791</v>
      </c>
      <c r="T103" s="122">
        <f>Ativo!T18</f>
        <v>4006478190.2062497</v>
      </c>
      <c r="U103" s="122">
        <f>Ativo!U18</f>
        <v>3958956705.5999994</v>
      </c>
      <c r="V103" s="122">
        <f>Ativo!V18</f>
        <v>3692341000</v>
      </c>
    </row>
    <row r="104" spans="1:22" x14ac:dyDescent="0.25">
      <c r="A104" s="105" t="s">
        <v>45</v>
      </c>
      <c r="B104" s="122">
        <f>Ativo!B19</f>
        <v>1868483647.5907364</v>
      </c>
      <c r="C104" s="122">
        <f>Ativo!C19</f>
        <v>1815682931.5073724</v>
      </c>
      <c r="D104" s="122">
        <f>Ativo!D19</f>
        <v>1716897062.1194842</v>
      </c>
      <c r="E104" s="122">
        <f>Ativo!E19</f>
        <v>1628241365.5220742</v>
      </c>
      <c r="F104" s="122">
        <f>Ativo!F19</f>
        <v>1532881009.1736708</v>
      </c>
      <c r="G104" s="122">
        <f>Ativo!G19</f>
        <v>1452862833.3427498</v>
      </c>
      <c r="H104" s="122">
        <f>Ativo!H19</f>
        <v>1499399607.5671253</v>
      </c>
      <c r="I104" s="122">
        <f>Ativo!I19</f>
        <v>1610108820.0225167</v>
      </c>
      <c r="J104" s="122">
        <f>Ativo!J19</f>
        <v>1695632249.7300723</v>
      </c>
      <c r="K104" s="122">
        <f>Ativo!K19</f>
        <v>1665990357.906759</v>
      </c>
      <c r="L104" s="122">
        <f>Ativo!L19</f>
        <v>1675184760.9629567</v>
      </c>
      <c r="M104" s="122">
        <f>Ativo!M19</f>
        <v>1578422806.890327</v>
      </c>
      <c r="N104" s="122">
        <f>Ativo!N19</f>
        <v>1605739657.6627507</v>
      </c>
      <c r="O104" s="122">
        <f>Ativo!O19</f>
        <v>1607398564.1371598</v>
      </c>
      <c r="P104" s="122">
        <f>Ativo!P19</f>
        <v>1578361248.1791263</v>
      </c>
      <c r="Q104" s="122">
        <f>Ativo!Q19</f>
        <v>1546803891.3348961</v>
      </c>
      <c r="R104" s="122">
        <f>Ativo!R19</f>
        <v>1466943276.5371635</v>
      </c>
      <c r="S104" s="122">
        <f>Ativo!S19</f>
        <v>1452911989.7692802</v>
      </c>
      <c r="T104" s="122">
        <f>Ativo!T19</f>
        <v>1529357702.4449999</v>
      </c>
      <c r="U104" s="122">
        <f>Ativo!U19</f>
        <v>1517667732.8999996</v>
      </c>
      <c r="V104" s="122">
        <f>Ativo!V19</f>
        <v>1520791000</v>
      </c>
    </row>
    <row r="105" spans="1:22" x14ac:dyDescent="0.25">
      <c r="A105" s="105" t="s">
        <v>52</v>
      </c>
      <c r="B105" s="122">
        <f>Ativo!B20</f>
        <v>972947664.49738729</v>
      </c>
      <c r="C105" s="122">
        <f>Ativo!C20</f>
        <v>0</v>
      </c>
      <c r="D105" s="122">
        <f>Ativo!D20</f>
        <v>0</v>
      </c>
      <c r="E105" s="122">
        <f>Ativo!E20</f>
        <v>767812785.22000313</v>
      </c>
      <c r="F105" s="122">
        <f>Ativo!F20</f>
        <v>707655922.34778285</v>
      </c>
      <c r="G105" s="122">
        <f>Ativo!G20</f>
        <v>672169302.72288501</v>
      </c>
      <c r="H105" s="122">
        <f>Ativo!H20</f>
        <v>661364232.68587565</v>
      </c>
      <c r="I105" s="122">
        <f>Ativo!I20</f>
        <v>682101681.39678502</v>
      </c>
      <c r="J105" s="122">
        <f>Ativo!J20</f>
        <v>684224839.75765038</v>
      </c>
      <c r="K105" s="122">
        <f>Ativo!K20</f>
        <v>0</v>
      </c>
      <c r="L105" s="122">
        <f>Ativo!L20</f>
        <v>418385648.35283381</v>
      </c>
      <c r="M105" s="122">
        <f>Ativo!M20</f>
        <v>435422870.11866081</v>
      </c>
      <c r="N105" s="122">
        <f>Ativo!N20</f>
        <v>426485964.43758947</v>
      </c>
      <c r="O105" s="122">
        <f>Ativo!O20</f>
        <v>368896317.7002573</v>
      </c>
      <c r="P105" s="122">
        <f>Ativo!P20</f>
        <v>365605971.09248716</v>
      </c>
      <c r="Q105" s="122">
        <f>Ativo!Q20</f>
        <v>366611994.8073597</v>
      </c>
      <c r="R105" s="122">
        <f>Ativo!R20</f>
        <v>369183414.750871</v>
      </c>
      <c r="S105" s="122">
        <f>Ativo!S20</f>
        <v>382329320.61722565</v>
      </c>
      <c r="T105" s="122">
        <f>Ativo!T20</f>
        <v>420817126.560525</v>
      </c>
      <c r="U105" s="122">
        <f>Ativo!U20</f>
        <v>0</v>
      </c>
      <c r="V105" s="122">
        <f>Ativo!V20</f>
        <v>0</v>
      </c>
    </row>
    <row r="106" spans="1:22" x14ac:dyDescent="0.25">
      <c r="A106" s="105" t="s">
        <v>54</v>
      </c>
      <c r="B106" s="122">
        <f>Ativo!B21</f>
        <v>3581743110.4488182</v>
      </c>
      <c r="C106" s="122">
        <f>Ativo!C21</f>
        <v>3630338721.4234939</v>
      </c>
      <c r="D106" s="122">
        <f>Ativo!D21</f>
        <v>3361876380.9143267</v>
      </c>
      <c r="E106" s="122">
        <f>Ativo!E21</f>
        <v>3126232227.9580894</v>
      </c>
      <c r="F106" s="122">
        <f>Ativo!F21</f>
        <v>2877091479.2894993</v>
      </c>
      <c r="G106" s="122">
        <f>Ativo!G21</f>
        <v>2704023197.6648736</v>
      </c>
      <c r="H106" s="122">
        <f>Ativo!H21</f>
        <v>2634412641.8591857</v>
      </c>
      <c r="I106" s="122">
        <f>Ativo!I21</f>
        <v>2680548175.2062058</v>
      </c>
      <c r="J106" s="122">
        <f>Ativo!J21</f>
        <v>2695356899.6829252</v>
      </c>
      <c r="K106" s="122">
        <f>Ativo!K21</f>
        <v>2660906216.3032994</v>
      </c>
      <c r="L106" s="122">
        <f>Ativo!L21</f>
        <v>2832821900.1829395</v>
      </c>
      <c r="M106" s="122">
        <f>Ativo!M21</f>
        <v>2866609662.0107126</v>
      </c>
      <c r="N106" s="122">
        <f>Ativo!N21</f>
        <v>3577543394.906538</v>
      </c>
      <c r="O106" s="122">
        <f>Ativo!O21</f>
        <v>3319244078.5854259</v>
      </c>
      <c r="P106" s="122">
        <f>Ativo!P21</f>
        <v>3247861702.453465</v>
      </c>
      <c r="Q106" s="122">
        <f>Ativo!Q21</f>
        <v>3156075019.1579456</v>
      </c>
      <c r="R106" s="122">
        <f>Ativo!R21</f>
        <v>3159787570.7450457</v>
      </c>
      <c r="S106" s="122">
        <f>Ativo!S21</f>
        <v>3229368480.4258018</v>
      </c>
      <c r="T106" s="122">
        <f>Ativo!T21</f>
        <v>3491492871.6028123</v>
      </c>
      <c r="U106" s="122">
        <f>Ativo!U21</f>
        <v>3470284278.8099995</v>
      </c>
      <c r="V106" s="122">
        <f>Ativo!V21</f>
        <v>3559018000</v>
      </c>
    </row>
    <row r="107" spans="1:22" x14ac:dyDescent="0.25">
      <c r="A107" s="105" t="s">
        <v>35</v>
      </c>
      <c r="B107" s="122">
        <f>Ativo!B22</f>
        <v>9978309092.7700729</v>
      </c>
      <c r="C107" s="122">
        <f>Ativo!C22</f>
        <v>9687212540.195982</v>
      </c>
      <c r="D107" s="122">
        <f>Ativo!D22</f>
        <v>9820242954.0377216</v>
      </c>
      <c r="E107" s="122">
        <f>Ativo!E22</f>
        <v>9626088099.5996189</v>
      </c>
      <c r="F107" s="122">
        <f>Ativo!F22</f>
        <v>9472646670.0106163</v>
      </c>
      <c r="G107" s="122">
        <f>Ativo!G22</f>
        <v>9986023286.987463</v>
      </c>
      <c r="H107" s="122">
        <f>Ativo!H22</f>
        <v>10559074579.038841</v>
      </c>
      <c r="I107" s="122">
        <f>Ativo!I22</f>
        <v>0</v>
      </c>
      <c r="J107" s="122">
        <f>Ativo!J22</f>
        <v>25806636794.667324</v>
      </c>
      <c r="K107" s="122">
        <f>Ativo!K22</f>
        <v>24890452251.444038</v>
      </c>
      <c r="L107" s="122">
        <f>Ativo!L22</f>
        <v>24387509993.706833</v>
      </c>
      <c r="M107" s="122">
        <f>Ativo!M22</f>
        <v>22347526227.334896</v>
      </c>
      <c r="N107" s="122">
        <f>Ativo!N22</f>
        <v>20361758555.887749</v>
      </c>
      <c r="O107" s="122">
        <f>Ativo!O22</f>
        <v>18913944753.981518</v>
      </c>
      <c r="P107" s="122">
        <f>Ativo!P22</f>
        <v>17703120120.829506</v>
      </c>
      <c r="Q107" s="122">
        <f>Ativo!Q22</f>
        <v>17116280889.787718</v>
      </c>
      <c r="R107" s="122">
        <f>Ativo!R22</f>
        <v>15763520606.095854</v>
      </c>
      <c r="S107" s="122">
        <f>Ativo!S22</f>
        <v>15114445711.767988</v>
      </c>
      <c r="T107" s="122">
        <f>Ativo!T22</f>
        <v>14749628806.878637</v>
      </c>
      <c r="U107" s="122">
        <f>Ativo!U22</f>
        <v>15247638378.9</v>
      </c>
      <c r="V107" s="122">
        <f>Ativo!V22</f>
        <v>14648547000</v>
      </c>
    </row>
    <row r="108" spans="1:22" x14ac:dyDescent="0.25">
      <c r="A108" s="105" t="s">
        <v>42</v>
      </c>
      <c r="B108" s="122">
        <f>Ativo!B23</f>
        <v>2742402307.5953979</v>
      </c>
      <c r="C108" s="122">
        <f>Ativo!C23</f>
        <v>2640506073.2026782</v>
      </c>
      <c r="D108" s="122">
        <f>Ativo!D23</f>
        <v>2505928723.9949298</v>
      </c>
      <c r="E108" s="122">
        <f>Ativo!E23</f>
        <v>2246532800.1112781</v>
      </c>
      <c r="F108" s="122">
        <f>Ativo!F23</f>
        <v>1967932738.787601</v>
      </c>
      <c r="G108" s="122">
        <f>Ativo!G23</f>
        <v>0</v>
      </c>
      <c r="H108" s="122">
        <f>Ativo!H23</f>
        <v>2068570939.7669487</v>
      </c>
      <c r="I108" s="122">
        <f>Ativo!I23</f>
        <v>2072660196.078963</v>
      </c>
      <c r="J108" s="122">
        <f>Ativo!J23</f>
        <v>2134999374.3110666</v>
      </c>
      <c r="K108" s="122">
        <f>Ativo!K23</f>
        <v>2370752848.791831</v>
      </c>
      <c r="L108" s="122">
        <f>Ativo!L23</f>
        <v>2732463689.9350381</v>
      </c>
      <c r="M108" s="122">
        <f>Ativo!M23</f>
        <v>3002180546.7831974</v>
      </c>
      <c r="N108" s="122">
        <f>Ativo!N23</f>
        <v>3094516001.3076668</v>
      </c>
      <c r="O108" s="122">
        <f>Ativo!O23</f>
        <v>3123563971.8790212</v>
      </c>
      <c r="P108" s="122">
        <f>Ativo!P23</f>
        <v>2963757877.1247978</v>
      </c>
      <c r="Q108" s="122">
        <f>Ativo!Q23</f>
        <v>3196129020.7875772</v>
      </c>
      <c r="R108" s="122">
        <f>Ativo!R23</f>
        <v>3009905260.5771465</v>
      </c>
      <c r="S108" s="122">
        <f>Ativo!S23</f>
        <v>3012723640.593833</v>
      </c>
      <c r="T108" s="122">
        <f>Ativo!T23</f>
        <v>3171606316.8336</v>
      </c>
      <c r="U108" s="122">
        <f>Ativo!U23</f>
        <v>3308706618.0389996</v>
      </c>
      <c r="V108" s="122">
        <f>Ativo!V23</f>
        <v>3427021060</v>
      </c>
    </row>
    <row r="109" spans="1:22" x14ac:dyDescent="0.25">
      <c r="A109" s="105" t="s">
        <v>57</v>
      </c>
      <c r="B109" s="122">
        <f>Ativo!B24</f>
        <v>2918519703.5491514</v>
      </c>
      <c r="C109" s="122">
        <f>Ativo!C24</f>
        <v>3066248361.6869326</v>
      </c>
      <c r="D109" s="122">
        <f>Ativo!D24</f>
        <v>3139489376.8122563</v>
      </c>
      <c r="E109" s="122">
        <f>Ativo!E24</f>
        <v>3015501862.7902412</v>
      </c>
      <c r="F109" s="122">
        <f>Ativo!F24</f>
        <v>2800069166.5587754</v>
      </c>
      <c r="G109" s="122">
        <f>Ativo!G24</f>
        <v>2648064352.9920597</v>
      </c>
      <c r="H109" s="122">
        <f>Ativo!H24</f>
        <v>2679730648.5735865</v>
      </c>
      <c r="I109" s="122">
        <f>Ativo!I24</f>
        <v>2682118927.7232018</v>
      </c>
      <c r="J109" s="122">
        <f>Ativo!J24</f>
        <v>2977298405.4619803</v>
      </c>
      <c r="K109" s="122">
        <f>Ativo!K24</f>
        <v>3248913956.998137</v>
      </c>
      <c r="L109" s="122">
        <f>Ativo!L24</f>
        <v>3792507424.4744244</v>
      </c>
      <c r="M109" s="122">
        <f>Ativo!M24</f>
        <v>4508642338.7980394</v>
      </c>
      <c r="N109" s="122">
        <f>Ativo!N24</f>
        <v>4824880523.4025984</v>
      </c>
      <c r="O109" s="122">
        <f>Ativo!O24</f>
        <v>5138979413.7635241</v>
      </c>
      <c r="P109" s="122">
        <f>Ativo!P24</f>
        <v>6096168563.5348921</v>
      </c>
      <c r="Q109" s="122">
        <f>Ativo!Q24</f>
        <v>6723650676.6384735</v>
      </c>
      <c r="R109" s="122">
        <f>Ativo!R24</f>
        <v>6568804782.6771936</v>
      </c>
      <c r="S109" s="122">
        <f>Ativo!S24</f>
        <v>6734349974.7015028</v>
      </c>
      <c r="T109" s="122">
        <f>Ativo!T24</f>
        <v>7223691740.4224997</v>
      </c>
      <c r="U109" s="122">
        <f>Ativo!U24</f>
        <v>7665148376.0999994</v>
      </c>
      <c r="V109" s="122">
        <f>Ativo!V24</f>
        <v>8141050730</v>
      </c>
    </row>
    <row r="110" spans="1:22" x14ac:dyDescent="0.25">
      <c r="A110" s="105" t="s">
        <v>64</v>
      </c>
      <c r="B110" s="122">
        <f>Ativo!B25</f>
        <v>0</v>
      </c>
      <c r="C110" s="122">
        <f>Ativo!C25</f>
        <v>0</v>
      </c>
      <c r="D110" s="122">
        <f>Ativo!D25</f>
        <v>0</v>
      </c>
      <c r="E110" s="122">
        <f>Ativo!E25</f>
        <v>0</v>
      </c>
      <c r="F110" s="122">
        <f>Ativo!F25</f>
        <v>0</v>
      </c>
      <c r="G110" s="122">
        <f>Ativo!G25</f>
        <v>0</v>
      </c>
      <c r="H110" s="122">
        <f>Ativo!H25</f>
        <v>0</v>
      </c>
      <c r="I110" s="122">
        <f>Ativo!I25</f>
        <v>0</v>
      </c>
      <c r="J110" s="122">
        <f>Ativo!J25</f>
        <v>0</v>
      </c>
      <c r="K110" s="122">
        <f>Ativo!K25</f>
        <v>0</v>
      </c>
      <c r="L110" s="122">
        <f>Ativo!L25</f>
        <v>9855967.6014068183</v>
      </c>
      <c r="M110" s="122">
        <f>Ativo!M25</f>
        <v>8414376.921811007</v>
      </c>
      <c r="N110" s="122">
        <f>Ativo!N25</f>
        <v>10370418.891084341</v>
      </c>
      <c r="O110" s="122">
        <f>Ativo!O25</f>
        <v>35210763.860882893</v>
      </c>
      <c r="P110" s="122">
        <f>Ativo!P25</f>
        <v>35450183.465088673</v>
      </c>
      <c r="Q110" s="122">
        <f>Ativo!Q25</f>
        <v>26792136.512692504</v>
      </c>
      <c r="R110" s="122">
        <f>Ativo!R25</f>
        <v>14312496.672208443</v>
      </c>
      <c r="S110" s="122">
        <f>Ativo!S25</f>
        <v>46873052.489435628</v>
      </c>
      <c r="T110" s="122">
        <f>Ativo!T25</f>
        <v>79054457.7148875</v>
      </c>
      <c r="U110" s="122">
        <f>Ativo!U25</f>
        <v>125065603.79999998</v>
      </c>
      <c r="V110" s="122">
        <f>Ativo!V25</f>
        <v>138034000</v>
      </c>
    </row>
    <row r="111" spans="1:22" x14ac:dyDescent="0.25">
      <c r="A111" s="105" t="s">
        <v>43</v>
      </c>
      <c r="B111" s="122">
        <f>Ativo!B26</f>
        <v>8145891782.4121237</v>
      </c>
      <c r="C111" s="122">
        <f>Ativo!C26</f>
        <v>7655466424.4244432</v>
      </c>
      <c r="D111" s="122">
        <f>Ativo!D26</f>
        <v>7177952012.8316765</v>
      </c>
      <c r="E111" s="122">
        <f>Ativo!E26</f>
        <v>6639575339.7243681</v>
      </c>
      <c r="F111" s="122">
        <f>Ativo!F26</f>
        <v>6332501822.042181</v>
      </c>
      <c r="G111" s="122">
        <f>Ativo!G26</f>
        <v>7111905606.6448984</v>
      </c>
      <c r="H111" s="122">
        <f>Ativo!H26</f>
        <v>7526276890.7960024</v>
      </c>
      <c r="I111" s="122">
        <f>Ativo!I26</f>
        <v>10019954419.78392</v>
      </c>
      <c r="J111" s="122">
        <f>Ativo!J26</f>
        <v>11227236039.786694</v>
      </c>
      <c r="K111" s="122">
        <f>Ativo!K26</f>
        <v>11496591711.252398</v>
      </c>
      <c r="L111" s="122">
        <f>Ativo!L26</f>
        <v>12592502679.131975</v>
      </c>
      <c r="M111" s="122">
        <f>Ativo!M26</f>
        <v>12565516591.481361</v>
      </c>
      <c r="N111" s="122">
        <f>Ativo!N26</f>
        <v>13357869282.262238</v>
      </c>
      <c r="O111" s="122">
        <f>Ativo!O26</f>
        <v>13789706269.261837</v>
      </c>
      <c r="P111" s="122">
        <f>Ativo!P26</f>
        <v>13748853977.628239</v>
      </c>
      <c r="Q111" s="122">
        <f>Ativo!Q26</f>
        <v>13677843553.096548</v>
      </c>
      <c r="R111" s="122">
        <f>Ativo!R26</f>
        <v>13327952697.2934</v>
      </c>
      <c r="S111" s="122">
        <f>Ativo!S26</f>
        <v>12599308563.451086</v>
      </c>
      <c r="T111" s="122">
        <f>Ativo!T26</f>
        <v>11689118362.36125</v>
      </c>
      <c r="U111" s="122">
        <f>Ativo!U26</f>
        <v>11647214962.199999</v>
      </c>
      <c r="V111" s="122">
        <f>Ativo!V26</f>
        <v>11520769000</v>
      </c>
    </row>
    <row r="112" spans="1:22" x14ac:dyDescent="0.25">
      <c r="A112" s="105" t="s">
        <v>56</v>
      </c>
      <c r="B112" s="122">
        <f>Ativo!B27</f>
        <v>5176425227.6802521</v>
      </c>
      <c r="C112" s="122">
        <f>Ativo!C27</f>
        <v>5028610272.8605709</v>
      </c>
      <c r="D112" s="122">
        <f>Ativo!D27</f>
        <v>5118628923.1718454</v>
      </c>
      <c r="E112" s="122">
        <f>Ativo!E27</f>
        <v>4625975035.4232864</v>
      </c>
      <c r="F112" s="122">
        <f>Ativo!F27</f>
        <v>4141752319.6645694</v>
      </c>
      <c r="G112" s="122">
        <f>Ativo!G27</f>
        <v>3871602384.711915</v>
      </c>
      <c r="H112" s="122">
        <f>Ativo!H27</f>
        <v>3657485267.9938245</v>
      </c>
      <c r="I112" s="122">
        <f>Ativo!I27</f>
        <v>3306777904.721941</v>
      </c>
      <c r="J112" s="122">
        <f>Ativo!J27</f>
        <v>3224507055.0679646</v>
      </c>
      <c r="K112" s="122">
        <f>Ativo!K27</f>
        <v>3369558754.2378268</v>
      </c>
      <c r="L112" s="122">
        <f>Ativo!L27</f>
        <v>3423323007.602993</v>
      </c>
      <c r="M112" s="122">
        <f>Ativo!M27</f>
        <v>4404214734.4475422</v>
      </c>
      <c r="N112" s="122">
        <f>Ativo!N27</f>
        <v>4190889962.3251214</v>
      </c>
      <c r="O112" s="122">
        <f>Ativo!O27</f>
        <v>4294430588.9400868</v>
      </c>
      <c r="P112" s="122">
        <f>Ativo!P27</f>
        <v>4612517804.0272093</v>
      </c>
      <c r="Q112" s="122">
        <f>Ativo!Q27</f>
        <v>4916863588.2956848</v>
      </c>
      <c r="R112" s="122">
        <f>Ativo!R27</f>
        <v>4633997050.5509644</v>
      </c>
      <c r="S112" s="122">
        <f>Ativo!S27</f>
        <v>4758826456.6996622</v>
      </c>
      <c r="T112" s="122">
        <f>Ativo!T27</f>
        <v>5179194774.1125002</v>
      </c>
      <c r="U112" s="122">
        <f>Ativo!U27</f>
        <v>5442128078.3999987</v>
      </c>
      <c r="V112" s="122">
        <f>Ativo!V27</f>
        <v>5467078000</v>
      </c>
    </row>
    <row r="113" spans="1:22" x14ac:dyDescent="0.25">
      <c r="A113" s="105" t="s">
        <v>41</v>
      </c>
      <c r="B113" s="122">
        <f>Ativo!B28</f>
        <v>0</v>
      </c>
      <c r="C113" s="122">
        <f>Ativo!C28</f>
        <v>0</v>
      </c>
      <c r="D113" s="122">
        <f>Ativo!D28</f>
        <v>0</v>
      </c>
      <c r="E113" s="122">
        <f>Ativo!E28</f>
        <v>2757810661.9691811</v>
      </c>
      <c r="F113" s="122">
        <f>Ativo!F28</f>
        <v>2678853410.5874391</v>
      </c>
      <c r="G113" s="122">
        <f>Ativo!G28</f>
        <v>2980652408.2921987</v>
      </c>
      <c r="H113" s="122">
        <f>Ativo!H28</f>
        <v>2920221421.9685178</v>
      </c>
      <c r="I113" s="122">
        <f>Ativo!I28</f>
        <v>0</v>
      </c>
      <c r="J113" s="122">
        <f>Ativo!J28</f>
        <v>1837756966.3163102</v>
      </c>
      <c r="K113" s="122">
        <f>Ativo!K28</f>
        <v>1862013783.1501415</v>
      </c>
      <c r="L113" s="122">
        <f>Ativo!L28</f>
        <v>1982194360.7187369</v>
      </c>
      <c r="M113" s="122">
        <f>Ativo!M28</f>
        <v>1991737888.334955</v>
      </c>
      <c r="N113" s="122">
        <f>Ativo!N28</f>
        <v>1922979635.7094178</v>
      </c>
      <c r="O113" s="122">
        <f>Ativo!O28</f>
        <v>1897749838.3092992</v>
      </c>
      <c r="P113" s="122">
        <f>Ativo!P28</f>
        <v>1873173719.4323745</v>
      </c>
      <c r="Q113" s="122">
        <f>Ativo!Q28</f>
        <v>1980900812.8800724</v>
      </c>
      <c r="R113" s="122">
        <f>Ativo!R28</f>
        <v>1844062287.3971775</v>
      </c>
      <c r="S113" s="122">
        <f>Ativo!S28</f>
        <v>1834381605.2810311</v>
      </c>
      <c r="T113" s="122">
        <f>Ativo!T28</f>
        <v>1803517265.7813377</v>
      </c>
      <c r="U113" s="122">
        <f>Ativo!U28</f>
        <v>1765333771.8389997</v>
      </c>
      <c r="V113" s="122">
        <f>Ativo!V28</f>
        <v>1790279470</v>
      </c>
    </row>
    <row r="114" spans="1:22" x14ac:dyDescent="0.25">
      <c r="A114" s="105" t="s">
        <v>53</v>
      </c>
      <c r="B114" s="122">
        <f>Ativo!B29</f>
        <v>1391496045.8608296</v>
      </c>
      <c r="C114" s="122">
        <f>Ativo!C29</f>
        <v>1379545970.1196606</v>
      </c>
      <c r="D114" s="122">
        <f>Ativo!D29</f>
        <v>1302474038.2007515</v>
      </c>
      <c r="E114" s="122">
        <f>Ativo!E29</f>
        <v>1281625129.6402252</v>
      </c>
      <c r="F114" s="122">
        <f>Ativo!F29</f>
        <v>1318321579.724092</v>
      </c>
      <c r="G114" s="122">
        <f>Ativo!G29</f>
        <v>1369223989.4025271</v>
      </c>
      <c r="H114" s="122">
        <f>Ativo!H29</f>
        <v>1494894794.1411748</v>
      </c>
      <c r="I114" s="122">
        <f>Ativo!I29</f>
        <v>1830270538.7454426</v>
      </c>
      <c r="J114" s="122">
        <f>Ativo!J29</f>
        <v>1758336508.0831158</v>
      </c>
      <c r="K114" s="122">
        <f>Ativo!K29</f>
        <v>1789401410.8260615</v>
      </c>
      <c r="L114" s="122">
        <f>Ativo!L29</f>
        <v>1910309609.9283912</v>
      </c>
      <c r="M114" s="122">
        <f>Ativo!M29</f>
        <v>1777461581.0404093</v>
      </c>
      <c r="N114" s="122">
        <f>Ativo!N29</f>
        <v>1780114028.240356</v>
      </c>
      <c r="O114" s="122">
        <f>Ativo!O29</f>
        <v>1779991788.9561357</v>
      </c>
      <c r="P114" s="122">
        <f>Ativo!P29</f>
        <v>1722917557.5798163</v>
      </c>
      <c r="Q114" s="122">
        <f>Ativo!Q29</f>
        <v>1762561885.3864596</v>
      </c>
      <c r="R114" s="122">
        <f>Ativo!R29</f>
        <v>1723209938.6762097</v>
      </c>
      <c r="S114" s="122">
        <f>Ativo!S29</f>
        <v>1740883307.6833653</v>
      </c>
      <c r="T114" s="122">
        <f>Ativo!T29</f>
        <v>1790235485.4769874</v>
      </c>
      <c r="U114" s="122">
        <f>Ativo!U29</f>
        <v>1793167695.7739999</v>
      </c>
      <c r="V114" s="122">
        <f>Ativo!V29</f>
        <v>1861858420</v>
      </c>
    </row>
    <row r="115" spans="1:22" x14ac:dyDescent="0.25">
      <c r="A115" s="105" t="s">
        <v>47</v>
      </c>
      <c r="B115" s="122">
        <f>Ativo!B30</f>
        <v>9107991667.7174473</v>
      </c>
      <c r="C115" s="122">
        <f>Ativo!C30</f>
        <v>8995228830.388216</v>
      </c>
      <c r="D115" s="122">
        <f>Ativo!D30</f>
        <v>8822235665.9325504</v>
      </c>
      <c r="E115" s="122">
        <f>Ativo!E30</f>
        <v>8286939444.5207443</v>
      </c>
      <c r="F115" s="122">
        <f>Ativo!F30</f>
        <v>8018534900.9060507</v>
      </c>
      <c r="G115" s="122">
        <f>Ativo!G30</f>
        <v>7704630206.3421984</v>
      </c>
      <c r="H115" s="122">
        <f>Ativo!H30</f>
        <v>7549155191.7545748</v>
      </c>
      <c r="I115" s="122">
        <f>Ativo!I30</f>
        <v>10618663425.79591</v>
      </c>
      <c r="J115" s="122">
        <f>Ativo!J30</f>
        <v>10255181586.939865</v>
      </c>
      <c r="K115" s="122">
        <f>Ativo!K30</f>
        <v>9719732253.5375576</v>
      </c>
      <c r="L115" s="122">
        <f>Ativo!L30</f>
        <v>9731410289.3695755</v>
      </c>
      <c r="M115" s="122">
        <f>Ativo!M30</f>
        <v>9617971490.4533501</v>
      </c>
      <c r="N115" s="122">
        <f>Ativo!N30</f>
        <v>9725744992.8243217</v>
      </c>
      <c r="O115" s="122">
        <f>Ativo!O30</f>
        <v>9638893970.1310711</v>
      </c>
      <c r="P115" s="122">
        <f>Ativo!P30</f>
        <v>9547825194.7900505</v>
      </c>
      <c r="Q115" s="122">
        <f>Ativo!Q30</f>
        <v>9565605293.1018543</v>
      </c>
      <c r="R115" s="122">
        <f>Ativo!R30</f>
        <v>8839051441.6509953</v>
      </c>
      <c r="S115" s="122">
        <f>Ativo!S30</f>
        <v>8318045479.6349669</v>
      </c>
      <c r="T115" s="122">
        <f>Ativo!T30</f>
        <v>8382171769.5599995</v>
      </c>
      <c r="U115" s="122">
        <f>Ativo!U30</f>
        <v>8384271947.0999985</v>
      </c>
      <c r="V115" s="122">
        <f>Ativo!V30</f>
        <v>8006889000</v>
      </c>
    </row>
    <row r="116" spans="1:22" x14ac:dyDescent="0.25">
      <c r="A116" s="105" t="s">
        <v>37</v>
      </c>
      <c r="B116" s="122">
        <f>Ativo!B31</f>
        <v>50628162921.89888</v>
      </c>
      <c r="C116" s="122">
        <f>Ativo!C31</f>
        <v>48013796891.727592</v>
      </c>
      <c r="D116" s="122">
        <f>Ativo!D31</f>
        <v>46723737634.521904</v>
      </c>
      <c r="E116" s="122">
        <f>Ativo!E31</f>
        <v>42601178970.996323</v>
      </c>
      <c r="F116" s="122">
        <f>Ativo!F31</f>
        <v>39450654842.547874</v>
      </c>
      <c r="G116" s="122">
        <f>Ativo!G31</f>
        <v>37225624450.667297</v>
      </c>
      <c r="H116" s="122">
        <f>Ativo!H31</f>
        <v>36588421850.18206</v>
      </c>
      <c r="I116" s="122">
        <f>Ativo!I31</f>
        <v>36623667720.93866</v>
      </c>
      <c r="J116" s="122">
        <f>Ativo!J31</f>
        <v>36352195733.061745</v>
      </c>
      <c r="K116" s="122">
        <f>Ativo!K31</f>
        <v>36994783346.29744</v>
      </c>
      <c r="L116" s="122">
        <f>Ativo!L31</f>
        <v>38025250838.299911</v>
      </c>
      <c r="M116" s="122">
        <f>Ativo!M31</f>
        <v>38875797897.217155</v>
      </c>
      <c r="N116" s="122">
        <f>Ativo!N31</f>
        <v>39417643565.178703</v>
      </c>
      <c r="O116" s="122">
        <f>Ativo!O31</f>
        <v>39400294560.987045</v>
      </c>
      <c r="P116" s="122">
        <f>Ativo!P31</f>
        <v>39430921938.068764</v>
      </c>
      <c r="Q116" s="122">
        <f>Ativo!Q31</f>
        <v>39783157676.605515</v>
      </c>
      <c r="R116" s="122">
        <f>Ativo!R31</f>
        <v>39916084784.5784</v>
      </c>
      <c r="S116" s="122">
        <f>Ativo!S31</f>
        <v>41162000378.074783</v>
      </c>
      <c r="T116" s="122">
        <f>Ativo!T31</f>
        <v>42797804326.514999</v>
      </c>
      <c r="U116" s="122">
        <f>Ativo!U31</f>
        <v>45442774585.799995</v>
      </c>
      <c r="V116" s="122">
        <f>Ativo!V31</f>
        <v>46457800000</v>
      </c>
    </row>
    <row r="117" spans="1:22" x14ac:dyDescent="0.25">
      <c r="A117" s="105" t="s">
        <v>51</v>
      </c>
      <c r="B117" s="122">
        <f>Ativo!B32</f>
        <v>6544697280.1492739</v>
      </c>
      <c r="C117" s="122">
        <f>Ativo!C32</f>
        <v>6377044914.2901649</v>
      </c>
      <c r="D117" s="122">
        <f>Ativo!D32</f>
        <v>6011520244.3287811</v>
      </c>
      <c r="E117" s="122">
        <f>Ativo!E32</f>
        <v>5569204851.1514292</v>
      </c>
      <c r="F117" s="122">
        <f>Ativo!F32</f>
        <v>5325665500.8946924</v>
      </c>
      <c r="G117" s="122">
        <f>Ativo!G32</f>
        <v>5171027529.8079233</v>
      </c>
      <c r="H117" s="122">
        <f>Ativo!H32</f>
        <v>5245667876.7216873</v>
      </c>
      <c r="I117" s="122">
        <f>Ativo!I32</f>
        <v>5271146352.9721413</v>
      </c>
      <c r="J117" s="122">
        <f>Ativo!J32</f>
        <v>5187098468.1767302</v>
      </c>
      <c r="K117" s="122">
        <f>Ativo!K32</f>
        <v>5028013640.3896847</v>
      </c>
      <c r="L117" s="122">
        <f>Ativo!L32</f>
        <v>5086050274.0933685</v>
      </c>
      <c r="M117" s="122">
        <f>Ativo!M32</f>
        <v>5287309257.9604111</v>
      </c>
      <c r="N117" s="122">
        <f>Ativo!N32</f>
        <v>5353688518.0489616</v>
      </c>
      <c r="O117" s="122">
        <f>Ativo!O32</f>
        <v>5451078073.4813204</v>
      </c>
      <c r="P117" s="122">
        <f>Ativo!P32</f>
        <v>5501992837.34305</v>
      </c>
      <c r="Q117" s="122">
        <f>Ativo!Q32</f>
        <v>5610328167.8987017</v>
      </c>
      <c r="R117" s="122">
        <f>Ativo!R32</f>
        <v>5297784972.2937231</v>
      </c>
      <c r="S117" s="122">
        <f>Ativo!S32</f>
        <v>5322959815.1757698</v>
      </c>
      <c r="T117" s="122">
        <f>Ativo!T32</f>
        <v>5042738127.1499996</v>
      </c>
      <c r="U117" s="122">
        <f>Ativo!U32</f>
        <v>5066712215.999999</v>
      </c>
      <c r="V117" s="122">
        <f>Ativo!V32</f>
        <v>5472333000</v>
      </c>
    </row>
    <row r="118" spans="1:22" x14ac:dyDescent="0.25">
      <c r="A118" s="105" t="s">
        <v>49</v>
      </c>
      <c r="B118" s="122">
        <f>Ativo!B33</f>
        <v>506801277.69674134</v>
      </c>
      <c r="C118" s="122">
        <f>Ativo!C33</f>
        <v>0</v>
      </c>
      <c r="D118" s="122">
        <f>Ativo!D33</f>
        <v>0</v>
      </c>
      <c r="E118" s="122">
        <f>Ativo!E33</f>
        <v>404551297.80917346</v>
      </c>
      <c r="F118" s="122">
        <f>Ativo!F33</f>
        <v>370599179.57617062</v>
      </c>
      <c r="G118" s="122">
        <f>Ativo!G33</f>
        <v>0</v>
      </c>
      <c r="H118" s="122">
        <f>Ativo!H33</f>
        <v>0</v>
      </c>
      <c r="I118" s="122">
        <f>Ativo!I33</f>
        <v>0</v>
      </c>
      <c r="J118" s="122">
        <f>Ativo!J33</f>
        <v>0</v>
      </c>
      <c r="K118" s="122">
        <f>Ativo!K33</f>
        <v>391305626.39176244</v>
      </c>
      <c r="L118" s="122">
        <f>Ativo!L33</f>
        <v>423104526.09982127</v>
      </c>
      <c r="M118" s="122">
        <f>Ativo!M33</f>
        <v>413801408.01032567</v>
      </c>
      <c r="N118" s="122">
        <f>Ativo!N33</f>
        <v>433425521.98132473</v>
      </c>
      <c r="O118" s="122">
        <f>Ativo!O33</f>
        <v>622569659.30919194</v>
      </c>
      <c r="P118" s="122">
        <f>Ativo!P33</f>
        <v>908552963.683007</v>
      </c>
      <c r="Q118" s="122">
        <f>Ativo!Q33</f>
        <v>1156173151.7676542</v>
      </c>
      <c r="R118" s="122">
        <f>Ativo!R33</f>
        <v>1218408417.8916457</v>
      </c>
      <c r="S118" s="122">
        <f>Ativo!S33</f>
        <v>1180257021.9453714</v>
      </c>
      <c r="T118" s="122">
        <f>Ativo!T33</f>
        <v>1153870870.1287498</v>
      </c>
      <c r="U118" s="122">
        <f>Ativo!U33</f>
        <v>1249943600.6999998</v>
      </c>
      <c r="V118" s="122">
        <f>Ativo!V33</f>
        <v>1514793000</v>
      </c>
    </row>
    <row r="119" spans="1:22" x14ac:dyDescent="0.25">
      <c r="A119" s="105" t="s">
        <v>39</v>
      </c>
      <c r="B119" s="122">
        <f>Ativo!B34</f>
        <v>7459497633.0280752</v>
      </c>
      <c r="C119" s="122">
        <f>Ativo!C34</f>
        <v>7633551963.5206518</v>
      </c>
      <c r="D119" s="122">
        <f>Ativo!D34</f>
        <v>8247768438.2248802</v>
      </c>
      <c r="E119" s="122">
        <f>Ativo!E34</f>
        <v>7940507470.143364</v>
      </c>
      <c r="F119" s="122">
        <f>Ativo!F34</f>
        <v>7935345839.2103329</v>
      </c>
      <c r="G119" s="122">
        <f>Ativo!G34</f>
        <v>7677824078.8465328</v>
      </c>
      <c r="H119" s="122">
        <f>Ativo!H34</f>
        <v>8118525213.8768673</v>
      </c>
      <c r="I119" s="122">
        <f>Ativo!I34</f>
        <v>8457814591.1353731</v>
      </c>
      <c r="J119" s="122">
        <f>Ativo!J34</f>
        <v>8620750608.7336884</v>
      </c>
      <c r="K119" s="122">
        <f>Ativo!K34</f>
        <v>8586240596.158946</v>
      </c>
      <c r="L119" s="122">
        <f>Ativo!L34</f>
        <v>8566363894.4137411</v>
      </c>
      <c r="M119" s="122">
        <f>Ativo!M34</f>
        <v>8835287228.4987812</v>
      </c>
      <c r="N119" s="122">
        <f>Ativo!N34</f>
        <v>8877368587.2613335</v>
      </c>
      <c r="O119" s="122">
        <f>Ativo!O34</f>
        <v>9115737124.0048409</v>
      </c>
      <c r="P119" s="122">
        <f>Ativo!P34</f>
        <v>9410700966.5026588</v>
      </c>
      <c r="Q119" s="122">
        <f>Ativo!Q34</f>
        <v>9897139300.1636868</v>
      </c>
      <c r="R119" s="122">
        <f>Ativo!R34</f>
        <v>9763518409.808054</v>
      </c>
      <c r="S119" s="122">
        <f>Ativo!S34</f>
        <v>10533227546.965147</v>
      </c>
      <c r="T119" s="122">
        <f>Ativo!T34</f>
        <v>10954919049.603748</v>
      </c>
      <c r="U119" s="122">
        <f>Ativo!U34</f>
        <v>11245996978.199999</v>
      </c>
      <c r="V119" s="122">
        <f>Ativo!V34</f>
        <v>11939604000</v>
      </c>
    </row>
    <row r="120" spans="1:22" x14ac:dyDescent="0.25">
      <c r="A120" s="105" t="s">
        <v>55</v>
      </c>
      <c r="B120" s="122">
        <f>Ativo!B35</f>
        <v>1055094724.7082307</v>
      </c>
      <c r="C120" s="122">
        <f>Ativo!C35</f>
        <v>660774407.61207378</v>
      </c>
      <c r="D120" s="122">
        <f>Ativo!D35</f>
        <v>609253447.70441854</v>
      </c>
      <c r="E120" s="122">
        <f>Ativo!E35</f>
        <v>569269970.7713933</v>
      </c>
      <c r="F120" s="122">
        <f>Ativo!F35</f>
        <v>529345235.16959792</v>
      </c>
      <c r="G120" s="122">
        <f>Ativo!G35</f>
        <v>481093025.72871375</v>
      </c>
      <c r="H120" s="122">
        <f>Ativo!H35</f>
        <v>454111819.63213301</v>
      </c>
      <c r="I120" s="122">
        <f>Ativo!I35</f>
        <v>457156126.01205695</v>
      </c>
      <c r="J120" s="122">
        <f>Ativo!J35</f>
        <v>483944073.12164682</v>
      </c>
      <c r="K120" s="122">
        <f>Ativo!K35</f>
        <v>514707482.9823426</v>
      </c>
      <c r="L120" s="122">
        <f>Ativo!L35</f>
        <v>554618586.186221</v>
      </c>
      <c r="M120" s="122">
        <f>Ativo!M35</f>
        <v>676017401.05392373</v>
      </c>
      <c r="N120" s="122">
        <f>Ativo!N35</f>
        <v>712167764.64227116</v>
      </c>
      <c r="O120" s="122">
        <f>Ativo!O35</f>
        <v>848304849.9608562</v>
      </c>
      <c r="P120" s="122">
        <f>Ativo!P35</f>
        <v>878661416.93667388</v>
      </c>
      <c r="Q120" s="122">
        <f>Ativo!Q35</f>
        <v>892918753.23671293</v>
      </c>
      <c r="R120" s="122">
        <f>Ativo!R35</f>
        <v>885686094.33433127</v>
      </c>
      <c r="S120" s="122">
        <f>Ativo!S35</f>
        <v>964578142.90607071</v>
      </c>
      <c r="T120" s="122">
        <f>Ativo!T35</f>
        <v>1015024689.68625</v>
      </c>
      <c r="U120" s="122">
        <f>Ativo!U35</f>
        <v>1038092076.8999999</v>
      </c>
      <c r="V120" s="122">
        <f>Ativo!V35</f>
        <v>1086050000</v>
      </c>
    </row>
    <row r="121" spans="1:22" x14ac:dyDescent="0.25">
      <c r="P121" s="97"/>
    </row>
  </sheetData>
  <customSheetViews>
    <customSheetView guid="{9658BFCB-F494-4EC4-95C2-C125FDE12354}" scale="60" showGridLines="0">
      <selection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A266-9328-45B4-8176-1BCB5B855504}">
  <sheetPr>
    <tabColor theme="4" tint="0.59999389629810485"/>
  </sheetPr>
  <dimension ref="A1:X70"/>
  <sheetViews>
    <sheetView showGridLines="0" zoomScale="80" zoomScaleNormal="80" workbookViewId="0">
      <pane ySplit="9" topLeftCell="A10" activePane="bottomLeft" state="frozen"/>
      <selection pane="bottomLeft" activeCell="A44" sqref="A44"/>
    </sheetView>
  </sheetViews>
  <sheetFormatPr defaultColWidth="0" defaultRowHeight="15" zeroHeight="1" x14ac:dyDescent="0.25"/>
  <cols>
    <col min="1" max="1" width="19" style="97" customWidth="1"/>
    <col min="2" max="2" width="23.7109375" style="97" customWidth="1"/>
    <col min="3" max="9" width="16.5703125" style="97" bestFit="1" customWidth="1"/>
    <col min="10" max="22" width="15.7109375" style="97" customWidth="1"/>
    <col min="23" max="24" width="9.140625" style="97" customWidth="1"/>
    <col min="25" max="16384" width="9.140625" style="97" hidden="1"/>
  </cols>
  <sheetData>
    <row r="1" spans="1:22" x14ac:dyDescent="0.25">
      <c r="A1" s="37"/>
      <c r="B1" s="37"/>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151</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37"/>
      <c r="C6" s="51"/>
      <c r="D6" s="51"/>
      <c r="E6" s="51"/>
      <c r="F6" s="51"/>
      <c r="G6" s="51"/>
      <c r="H6" s="51"/>
      <c r="I6" s="51"/>
      <c r="J6" s="51"/>
      <c r="K6" s="51"/>
      <c r="L6" s="51"/>
      <c r="M6" s="51"/>
      <c r="N6" s="51"/>
      <c r="O6" s="51"/>
      <c r="P6" s="51"/>
      <c r="Q6" s="51"/>
      <c r="R6" s="51"/>
      <c r="S6" s="51"/>
      <c r="T6" s="51"/>
      <c r="U6" s="51"/>
      <c r="V6" s="51"/>
    </row>
    <row r="7" spans="1:22" x14ac:dyDescent="0.25">
      <c r="A7" s="37"/>
      <c r="B7" s="37"/>
      <c r="C7" s="51"/>
      <c r="D7" s="51"/>
      <c r="E7" s="51"/>
      <c r="F7" s="51"/>
      <c r="G7" s="51"/>
      <c r="H7" s="51"/>
      <c r="I7" s="51"/>
      <c r="J7" s="51"/>
      <c r="K7" s="51"/>
      <c r="L7" s="51"/>
      <c r="M7" s="51"/>
      <c r="N7" s="51"/>
      <c r="O7" s="51"/>
      <c r="P7" s="51"/>
      <c r="Q7" s="51"/>
      <c r="R7" s="51"/>
      <c r="S7" s="51"/>
      <c r="T7" s="51"/>
      <c r="U7" s="51"/>
      <c r="V7" s="51"/>
    </row>
    <row r="8" spans="1:22" x14ac:dyDescent="0.25">
      <c r="A8" s="104" t="s">
        <v>152</v>
      </c>
      <c r="B8" s="104"/>
    </row>
    <row r="9" spans="1:22"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2" x14ac:dyDescent="0.25">
      <c r="A10" s="97" t="s">
        <v>33</v>
      </c>
    </row>
    <row r="11" spans="1:22" x14ac:dyDescent="0.25">
      <c r="A11" s="105" t="s">
        <v>65</v>
      </c>
      <c r="B11" s="125">
        <f>+B44/B$40</f>
        <v>42198932.773501039</v>
      </c>
      <c r="C11" s="122">
        <f t="shared" ref="C11:V11" si="0">+C44/C$40</f>
        <v>9550.931393868841</v>
      </c>
      <c r="D11" s="122">
        <f t="shared" si="0"/>
        <v>0</v>
      </c>
      <c r="E11" s="122">
        <f t="shared" si="0"/>
        <v>0</v>
      </c>
      <c r="F11" s="122">
        <f t="shared" si="0"/>
        <v>0</v>
      </c>
      <c r="G11" s="122">
        <f t="shared" si="0"/>
        <v>0</v>
      </c>
      <c r="H11" s="122">
        <f t="shared" si="0"/>
        <v>8373897.4175739046</v>
      </c>
      <c r="I11" s="122">
        <f t="shared" si="0"/>
        <v>6631550.773486523</v>
      </c>
      <c r="J11" s="122">
        <f t="shared" si="0"/>
        <v>5450273.6941194162</v>
      </c>
      <c r="K11" s="122">
        <f t="shared" si="0"/>
        <v>5495285.0251960745</v>
      </c>
      <c r="L11" s="122">
        <f t="shared" si="0"/>
        <v>4007459.3315944616</v>
      </c>
      <c r="M11" s="122">
        <f t="shared" si="0"/>
        <v>0</v>
      </c>
      <c r="N11" s="122">
        <f t="shared" si="0"/>
        <v>2474224.5925174765</v>
      </c>
      <c r="O11" s="122">
        <f t="shared" si="0"/>
        <v>1843889.3092719885</v>
      </c>
      <c r="P11" s="122">
        <f t="shared" si="0"/>
        <v>1140573.6346795002</v>
      </c>
      <c r="Q11" s="122">
        <f t="shared" si="0"/>
        <v>355496.31835313258</v>
      </c>
      <c r="R11" s="122">
        <f t="shared" si="0"/>
        <v>0</v>
      </c>
      <c r="S11" s="122">
        <f t="shared" si="0"/>
        <v>0</v>
      </c>
      <c r="T11" s="122">
        <f t="shared" si="0"/>
        <v>5413476.1296282755</v>
      </c>
      <c r="U11" s="122">
        <f t="shared" si="0"/>
        <v>0</v>
      </c>
      <c r="V11" s="122">
        <f t="shared" si="0"/>
        <v>0</v>
      </c>
    </row>
    <row r="12" spans="1:22" x14ac:dyDescent="0.25">
      <c r="A12" s="105" t="s">
        <v>61</v>
      </c>
      <c r="B12" s="125">
        <f t="shared" ref="B12:B35" si="1">+B45/B$40</f>
        <v>0</v>
      </c>
      <c r="C12" s="122">
        <f t="shared" ref="C12:V12" si="2">+C45/C$40</f>
        <v>0</v>
      </c>
      <c r="D12" s="122">
        <f t="shared" si="2"/>
        <v>0</v>
      </c>
      <c r="E12" s="122">
        <f t="shared" si="2"/>
        <v>0</v>
      </c>
      <c r="F12" s="122">
        <f t="shared" si="2"/>
        <v>7440650.3827647045</v>
      </c>
      <c r="G12" s="122">
        <f t="shared" si="2"/>
        <v>0</v>
      </c>
      <c r="H12" s="122">
        <f t="shared" si="2"/>
        <v>0</v>
      </c>
      <c r="I12" s="122">
        <f t="shared" si="2"/>
        <v>0</v>
      </c>
      <c r="J12" s="122">
        <f t="shared" si="2"/>
        <v>0</v>
      </c>
      <c r="K12" s="122">
        <f t="shared" si="2"/>
        <v>0</v>
      </c>
      <c r="L12" s="122">
        <f t="shared" si="2"/>
        <v>0</v>
      </c>
      <c r="M12" s="122">
        <f t="shared" si="2"/>
        <v>0</v>
      </c>
      <c r="N12" s="122">
        <f t="shared" si="2"/>
        <v>0</v>
      </c>
      <c r="O12" s="122">
        <f t="shared" si="2"/>
        <v>0</v>
      </c>
      <c r="P12" s="122">
        <f t="shared" si="2"/>
        <v>0</v>
      </c>
      <c r="Q12" s="122">
        <f t="shared" si="2"/>
        <v>0</v>
      </c>
      <c r="R12" s="122">
        <f t="shared" si="2"/>
        <v>0</v>
      </c>
      <c r="S12" s="122">
        <f t="shared" si="2"/>
        <v>0</v>
      </c>
      <c r="T12" s="122">
        <f t="shared" si="2"/>
        <v>0</v>
      </c>
      <c r="U12" s="122">
        <f t="shared" si="2"/>
        <v>0</v>
      </c>
      <c r="V12" s="122">
        <f t="shared" si="2"/>
        <v>0</v>
      </c>
    </row>
    <row r="13" spans="1:22" x14ac:dyDescent="0.25">
      <c r="A13" s="105" t="s">
        <v>59</v>
      </c>
      <c r="B13" s="125">
        <f t="shared" si="1"/>
        <v>0</v>
      </c>
      <c r="C13" s="122">
        <f t="shared" ref="C13:V13" si="3">+C46/C$40</f>
        <v>0</v>
      </c>
      <c r="D13" s="122">
        <f t="shared" si="3"/>
        <v>0</v>
      </c>
      <c r="E13" s="122">
        <f t="shared" si="3"/>
        <v>0</v>
      </c>
      <c r="F13" s="122">
        <f t="shared" si="3"/>
        <v>0</v>
      </c>
      <c r="G13" s="122">
        <f t="shared" si="3"/>
        <v>0</v>
      </c>
      <c r="H13" s="122">
        <f t="shared" si="3"/>
        <v>0</v>
      </c>
      <c r="I13" s="122">
        <f t="shared" si="3"/>
        <v>0</v>
      </c>
      <c r="J13" s="122">
        <f t="shared" si="3"/>
        <v>0</v>
      </c>
      <c r="K13" s="122">
        <f t="shared" si="3"/>
        <v>0</v>
      </c>
      <c r="L13" s="122">
        <f t="shared" si="3"/>
        <v>0</v>
      </c>
      <c r="M13" s="122">
        <f t="shared" si="3"/>
        <v>0</v>
      </c>
      <c r="N13" s="122">
        <f t="shared" si="3"/>
        <v>0</v>
      </c>
      <c r="O13" s="122">
        <f t="shared" si="3"/>
        <v>0</v>
      </c>
      <c r="P13" s="122">
        <f t="shared" si="3"/>
        <v>0</v>
      </c>
      <c r="Q13" s="122">
        <f t="shared" si="3"/>
        <v>0</v>
      </c>
      <c r="R13" s="122">
        <f t="shared" si="3"/>
        <v>0</v>
      </c>
      <c r="S13" s="122">
        <f t="shared" si="3"/>
        <v>0</v>
      </c>
      <c r="T13" s="122">
        <f t="shared" si="3"/>
        <v>0</v>
      </c>
      <c r="U13" s="122">
        <f t="shared" si="3"/>
        <v>0</v>
      </c>
      <c r="V13" s="122">
        <f t="shared" si="3"/>
        <v>0</v>
      </c>
    </row>
    <row r="14" spans="1:22" x14ac:dyDescent="0.25">
      <c r="A14" s="105" t="s">
        <v>67</v>
      </c>
      <c r="B14" s="125">
        <f t="shared" si="1"/>
        <v>0</v>
      </c>
      <c r="C14" s="122">
        <f t="shared" ref="C14:V14" si="4">+C47/C$40</f>
        <v>1345445.5961903401</v>
      </c>
      <c r="D14" s="122">
        <f t="shared" si="4"/>
        <v>69056.678731524633</v>
      </c>
      <c r="E14" s="122">
        <f t="shared" si="4"/>
        <v>8367389.5198439267</v>
      </c>
      <c r="F14" s="122">
        <f t="shared" si="4"/>
        <v>11614576.808279278</v>
      </c>
      <c r="G14" s="122">
        <f t="shared" si="4"/>
        <v>0</v>
      </c>
      <c r="H14" s="122">
        <f t="shared" si="4"/>
        <v>0</v>
      </c>
      <c r="I14" s="122">
        <f t="shared" si="4"/>
        <v>0</v>
      </c>
      <c r="J14" s="122">
        <f t="shared" si="4"/>
        <v>0</v>
      </c>
      <c r="K14" s="122">
        <f t="shared" si="4"/>
        <v>0</v>
      </c>
      <c r="L14" s="122">
        <f t="shared" si="4"/>
        <v>15468509.519824572</v>
      </c>
      <c r="M14" s="122">
        <f t="shared" si="4"/>
        <v>62774850.113876849</v>
      </c>
      <c r="N14" s="122">
        <f t="shared" si="4"/>
        <v>41719605.332923748</v>
      </c>
      <c r="O14" s="122">
        <f t="shared" si="4"/>
        <v>48394862.151588134</v>
      </c>
      <c r="P14" s="122">
        <f t="shared" si="4"/>
        <v>46081198.794697598</v>
      </c>
      <c r="Q14" s="122">
        <f t="shared" si="4"/>
        <v>30227065.852711912</v>
      </c>
      <c r="R14" s="122">
        <f t="shared" si="4"/>
        <v>3163040.0577846086</v>
      </c>
      <c r="S14" s="122">
        <f t="shared" si="4"/>
        <v>17699660.975895543</v>
      </c>
      <c r="T14" s="122">
        <f t="shared" si="4"/>
        <v>0</v>
      </c>
      <c r="U14" s="122">
        <f t="shared" si="4"/>
        <v>0</v>
      </c>
      <c r="V14" s="122">
        <f t="shared" si="4"/>
        <v>0</v>
      </c>
    </row>
    <row r="15" spans="1:22" x14ac:dyDescent="0.25">
      <c r="A15" s="105" t="s">
        <v>66</v>
      </c>
      <c r="B15" s="125">
        <f t="shared" si="1"/>
        <v>5342168.5095889429</v>
      </c>
      <c r="C15" s="122">
        <f t="shared" ref="C15:V15" si="5">+C48/C$40</f>
        <v>5299048.8159564324</v>
      </c>
      <c r="D15" s="122">
        <f t="shared" si="5"/>
        <v>6430440.1452228762</v>
      </c>
      <c r="E15" s="122">
        <f t="shared" si="5"/>
        <v>2984517.3935040925</v>
      </c>
      <c r="F15" s="122">
        <f t="shared" si="5"/>
        <v>4519998.2679573316</v>
      </c>
      <c r="G15" s="122">
        <f t="shared" si="5"/>
        <v>4282774.7120347712</v>
      </c>
      <c r="H15" s="122">
        <f t="shared" si="5"/>
        <v>4147280.7736130808</v>
      </c>
      <c r="I15" s="122">
        <f t="shared" si="5"/>
        <v>3221207.9872990786</v>
      </c>
      <c r="J15" s="122">
        <f t="shared" si="5"/>
        <v>2783332.0377972708</v>
      </c>
      <c r="K15" s="122">
        <f t="shared" si="5"/>
        <v>2422702.6706385156</v>
      </c>
      <c r="L15" s="122">
        <f t="shared" si="5"/>
        <v>955254.21806233632</v>
      </c>
      <c r="M15" s="122">
        <f t="shared" si="5"/>
        <v>434029.51978454663</v>
      </c>
      <c r="N15" s="122">
        <f t="shared" si="5"/>
        <v>17581.827815569384</v>
      </c>
      <c r="O15" s="122">
        <f t="shared" si="5"/>
        <v>0</v>
      </c>
      <c r="P15" s="122">
        <f t="shared" si="5"/>
        <v>0</v>
      </c>
      <c r="Q15" s="122">
        <f t="shared" si="5"/>
        <v>173132.10196486241</v>
      </c>
      <c r="R15" s="122">
        <f t="shared" si="5"/>
        <v>0</v>
      </c>
      <c r="S15" s="122">
        <f t="shared" si="5"/>
        <v>0</v>
      </c>
      <c r="T15" s="122">
        <f t="shared" si="5"/>
        <v>12585853.233786711</v>
      </c>
      <c r="U15" s="122">
        <f t="shared" si="5"/>
        <v>11359025.114120999</v>
      </c>
      <c r="V15" s="122">
        <f t="shared" si="5"/>
        <v>0</v>
      </c>
    </row>
    <row r="16" spans="1:22" x14ac:dyDescent="0.25">
      <c r="A16" s="105" t="s">
        <v>63</v>
      </c>
      <c r="B16" s="125">
        <f t="shared" si="1"/>
        <v>0</v>
      </c>
      <c r="C16" s="122">
        <f t="shared" ref="C16:V16" si="6">+C49/C$40</f>
        <v>0</v>
      </c>
      <c r="D16" s="122">
        <f t="shared" si="6"/>
        <v>0</v>
      </c>
      <c r="E16" s="122">
        <f t="shared" si="6"/>
        <v>0</v>
      </c>
      <c r="F16" s="122">
        <f t="shared" si="6"/>
        <v>0</v>
      </c>
      <c r="G16" s="122">
        <f t="shared" si="6"/>
        <v>0</v>
      </c>
      <c r="H16" s="122">
        <f t="shared" si="6"/>
        <v>0</v>
      </c>
      <c r="I16" s="122">
        <f t="shared" si="6"/>
        <v>0</v>
      </c>
      <c r="J16" s="122">
        <f t="shared" si="6"/>
        <v>0</v>
      </c>
      <c r="K16" s="122">
        <f t="shared" si="6"/>
        <v>0</v>
      </c>
      <c r="L16" s="122">
        <f t="shared" si="6"/>
        <v>0</v>
      </c>
      <c r="M16" s="122">
        <f t="shared" si="6"/>
        <v>0</v>
      </c>
      <c r="N16" s="122">
        <f t="shared" si="6"/>
        <v>0</v>
      </c>
      <c r="O16" s="122">
        <f t="shared" si="6"/>
        <v>0</v>
      </c>
      <c r="P16" s="122">
        <f t="shared" si="6"/>
        <v>0</v>
      </c>
      <c r="Q16" s="122">
        <f t="shared" si="6"/>
        <v>0</v>
      </c>
      <c r="R16" s="122">
        <f t="shared" si="6"/>
        <v>0</v>
      </c>
      <c r="S16" s="122">
        <f t="shared" si="6"/>
        <v>0</v>
      </c>
      <c r="T16" s="122">
        <f t="shared" si="6"/>
        <v>0</v>
      </c>
      <c r="U16" s="122">
        <f t="shared" si="6"/>
        <v>0</v>
      </c>
      <c r="V16" s="122">
        <f t="shared" si="6"/>
        <v>0</v>
      </c>
    </row>
    <row r="17" spans="1:22" x14ac:dyDescent="0.25">
      <c r="A17" s="105" t="s">
        <v>40</v>
      </c>
      <c r="B17" s="125">
        <f t="shared" si="1"/>
        <v>38011472.312975861</v>
      </c>
      <c r="C17" s="122">
        <f t="shared" ref="C17:V17" si="7">+C50/C$40</f>
        <v>40572683.855872341</v>
      </c>
      <c r="D17" s="122">
        <f t="shared" si="7"/>
        <v>41952982.652510688</v>
      </c>
      <c r="E17" s="122">
        <f t="shared" si="7"/>
        <v>56252050.629434921</v>
      </c>
      <c r="F17" s="122">
        <f t="shared" si="7"/>
        <v>45805628.068713263</v>
      </c>
      <c r="G17" s="122">
        <f t="shared" si="7"/>
        <v>38938406.469438598</v>
      </c>
      <c r="H17" s="122">
        <f t="shared" si="7"/>
        <v>44331547.344257489</v>
      </c>
      <c r="I17" s="122">
        <f t="shared" si="7"/>
        <v>51697677.067132607</v>
      </c>
      <c r="J17" s="122">
        <f t="shared" si="7"/>
        <v>94513730.738131389</v>
      </c>
      <c r="K17" s="122">
        <f t="shared" si="7"/>
        <v>111991320.44497782</v>
      </c>
      <c r="L17" s="122">
        <f t="shared" si="7"/>
        <v>92626089.404775992</v>
      </c>
      <c r="M17" s="122">
        <f t="shared" si="7"/>
        <v>109636124.45938389</v>
      </c>
      <c r="N17" s="122">
        <f t="shared" si="7"/>
        <v>0</v>
      </c>
      <c r="O17" s="122">
        <f t="shared" si="7"/>
        <v>63162373.292809963</v>
      </c>
      <c r="P17" s="122">
        <f t="shared" si="7"/>
        <v>58429133.611259781</v>
      </c>
      <c r="Q17" s="122">
        <f t="shared" si="7"/>
        <v>62648013.437879786</v>
      </c>
      <c r="R17" s="122">
        <f t="shared" si="7"/>
        <v>68553553.898682669</v>
      </c>
      <c r="S17" s="122">
        <f t="shared" si="7"/>
        <v>60511146.041946493</v>
      </c>
      <c r="T17" s="122">
        <f t="shared" si="7"/>
        <v>47386101.874678083</v>
      </c>
      <c r="U17" s="122">
        <f t="shared" si="7"/>
        <v>76158778.793057993</v>
      </c>
      <c r="V17" s="122">
        <f t="shared" si="7"/>
        <v>40258603.689999998</v>
      </c>
    </row>
    <row r="18" spans="1:22" x14ac:dyDescent="0.25">
      <c r="A18" s="105" t="s">
        <v>62</v>
      </c>
      <c r="B18" s="125">
        <f t="shared" si="1"/>
        <v>6439119.8206708552</v>
      </c>
      <c r="C18" s="122">
        <f t="shared" ref="C18:V18" si="8">+C51/C$40</f>
        <v>5950626.2925735172</v>
      </c>
      <c r="D18" s="122">
        <f t="shared" si="8"/>
        <v>20690653.446736876</v>
      </c>
      <c r="E18" s="122">
        <f t="shared" si="8"/>
        <v>48134494.042419732</v>
      </c>
      <c r="F18" s="122">
        <f t="shared" si="8"/>
        <v>46863082.325444154</v>
      </c>
      <c r="G18" s="122">
        <f t="shared" si="8"/>
        <v>33754446.080998607</v>
      </c>
      <c r="H18" s="122">
        <f t="shared" si="8"/>
        <v>33930306.180499814</v>
      </c>
      <c r="I18" s="122">
        <f t="shared" si="8"/>
        <v>34914353.264616005</v>
      </c>
      <c r="J18" s="122">
        <f t="shared" si="8"/>
        <v>51668487.377689175</v>
      </c>
      <c r="K18" s="122">
        <f t="shared" si="8"/>
        <v>94074387.246275946</v>
      </c>
      <c r="L18" s="122">
        <f t="shared" si="8"/>
        <v>47251463.44099883</v>
      </c>
      <c r="M18" s="122">
        <f t="shared" si="8"/>
        <v>25440937.648803063</v>
      </c>
      <c r="N18" s="122">
        <f t="shared" si="8"/>
        <v>67950587.644749224</v>
      </c>
      <c r="O18" s="122">
        <f t="shared" si="8"/>
        <v>13029355.800595194</v>
      </c>
      <c r="P18" s="122">
        <f t="shared" si="8"/>
        <v>73711618.509551287</v>
      </c>
      <c r="Q18" s="122">
        <f t="shared" si="8"/>
        <v>65501579.614018664</v>
      </c>
      <c r="R18" s="122">
        <f t="shared" si="8"/>
        <v>0</v>
      </c>
      <c r="S18" s="122">
        <f t="shared" si="8"/>
        <v>-17947376.406992458</v>
      </c>
      <c r="T18" s="122">
        <f t="shared" si="8"/>
        <v>30589644.542333961</v>
      </c>
      <c r="U18" s="122">
        <f t="shared" si="8"/>
        <v>59551927.238042995</v>
      </c>
      <c r="V18" s="122">
        <f t="shared" si="8"/>
        <v>34040836.899999999</v>
      </c>
    </row>
    <row r="19" spans="1:22" x14ac:dyDescent="0.25">
      <c r="A19" s="105" t="s">
        <v>45</v>
      </c>
      <c r="B19" s="125">
        <f t="shared" si="1"/>
        <v>6755386.6723053381</v>
      </c>
      <c r="C19" s="122">
        <f t="shared" ref="C19:V19" si="9">+C52/C$40</f>
        <v>7634402.1207146412</v>
      </c>
      <c r="D19" s="122">
        <f t="shared" si="9"/>
        <v>9932060.206974702</v>
      </c>
      <c r="E19" s="122">
        <f t="shared" si="9"/>
        <v>13329446.975161778</v>
      </c>
      <c r="F19" s="122">
        <f t="shared" si="9"/>
        <v>16277666.08544437</v>
      </c>
      <c r="G19" s="122">
        <f t="shared" si="9"/>
        <v>15620763.996830236</v>
      </c>
      <c r="H19" s="122">
        <f t="shared" si="9"/>
        <v>45457140.02512788</v>
      </c>
      <c r="I19" s="122">
        <f t="shared" si="9"/>
        <v>44619009.636415713</v>
      </c>
      <c r="J19" s="122">
        <f t="shared" si="9"/>
        <v>53474804.311408199</v>
      </c>
      <c r="K19" s="122">
        <f t="shared" si="9"/>
        <v>54939767.370794088</v>
      </c>
      <c r="L19" s="122">
        <f t="shared" si="9"/>
        <v>43590882.9460136</v>
      </c>
      <c r="M19" s="122">
        <f t="shared" si="9"/>
        <v>74700722.988564983</v>
      </c>
      <c r="N19" s="122">
        <f t="shared" si="9"/>
        <v>65912334.097371951</v>
      </c>
      <c r="O19" s="122">
        <f t="shared" si="9"/>
        <v>75986081.444221616</v>
      </c>
      <c r="P19" s="122">
        <f t="shared" si="9"/>
        <v>39550759.915832549</v>
      </c>
      <c r="Q19" s="122">
        <f t="shared" si="9"/>
        <v>31642645.901228759</v>
      </c>
      <c r="R19" s="122">
        <f t="shared" si="9"/>
        <v>31713392.085988544</v>
      </c>
      <c r="S19" s="122">
        <f t="shared" si="9"/>
        <v>24392504.038709912</v>
      </c>
      <c r="T19" s="122">
        <f t="shared" si="9"/>
        <v>16586313.98780025</v>
      </c>
      <c r="U19" s="122">
        <f t="shared" si="9"/>
        <v>10911690.552572999</v>
      </c>
      <c r="V19" s="122">
        <f t="shared" si="9"/>
        <v>5558232.2300000004</v>
      </c>
    </row>
    <row r="20" spans="1:22" x14ac:dyDescent="0.25">
      <c r="A20" s="105" t="s">
        <v>52</v>
      </c>
      <c r="B20" s="125">
        <f t="shared" si="1"/>
        <v>8128503.1842135461</v>
      </c>
      <c r="C20" s="122">
        <f t="shared" ref="C20:V20" si="10">+C53/C$40</f>
        <v>8408383.8711349331</v>
      </c>
      <c r="D20" s="122">
        <f t="shared" si="10"/>
        <v>10701881.456976455</v>
      </c>
      <c r="E20" s="122">
        <f t="shared" si="10"/>
        <v>84332870.472445741</v>
      </c>
      <c r="F20" s="122">
        <f t="shared" si="10"/>
        <v>-20267056.629118338</v>
      </c>
      <c r="G20" s="122">
        <f t="shared" si="10"/>
        <v>-14898488.483638613</v>
      </c>
      <c r="H20" s="122">
        <f t="shared" si="10"/>
        <v>111651634.68359655</v>
      </c>
      <c r="I20" s="122">
        <f t="shared" si="10"/>
        <v>57409722.664496593</v>
      </c>
      <c r="J20" s="122">
        <f t="shared" si="10"/>
        <v>59962216.653637096</v>
      </c>
      <c r="K20" s="122">
        <f t="shared" si="10"/>
        <v>99307310.31971474</v>
      </c>
      <c r="L20" s="122">
        <f t="shared" si="10"/>
        <v>178598235.79266489</v>
      </c>
      <c r="M20" s="122">
        <f t="shared" si="10"/>
        <v>81693961.151668176</v>
      </c>
      <c r="N20" s="122">
        <f t="shared" si="10"/>
        <v>78887836.36180675</v>
      </c>
      <c r="O20" s="122">
        <f t="shared" si="10"/>
        <v>82307066.415862396</v>
      </c>
      <c r="P20" s="122">
        <f t="shared" si="10"/>
        <v>82330156.293679401</v>
      </c>
      <c r="Q20" s="122">
        <f t="shared" si="10"/>
        <v>106980008.34580551</v>
      </c>
      <c r="R20" s="122">
        <f t="shared" si="10"/>
        <v>107373024.54358344</v>
      </c>
      <c r="S20" s="122">
        <f t="shared" si="10"/>
        <v>121606031.72795469</v>
      </c>
      <c r="T20" s="122">
        <f t="shared" si="10"/>
        <v>69168671.808238566</v>
      </c>
      <c r="U20" s="122">
        <f t="shared" si="10"/>
        <v>172990.62467999998</v>
      </c>
      <c r="V20" s="122">
        <f t="shared" si="10"/>
        <v>38481591.850000001</v>
      </c>
    </row>
    <row r="21" spans="1:22" x14ac:dyDescent="0.25">
      <c r="A21" s="105" t="s">
        <v>54</v>
      </c>
      <c r="B21" s="125">
        <f t="shared" si="1"/>
        <v>51184209.567067087</v>
      </c>
      <c r="C21" s="122">
        <f t="shared" ref="C21:V21" si="11">+C54/C$40</f>
        <v>61663886.033623397</v>
      </c>
      <c r="D21" s="122">
        <f t="shared" si="11"/>
        <v>60949252.774987757</v>
      </c>
      <c r="E21" s="122">
        <f t="shared" si="11"/>
        <v>220368610.52061772</v>
      </c>
      <c r="F21" s="122">
        <f t="shared" si="11"/>
        <v>42468054.179867513</v>
      </c>
      <c r="G21" s="122">
        <f t="shared" si="11"/>
        <v>44023093.693839334</v>
      </c>
      <c r="H21" s="122">
        <f t="shared" si="11"/>
        <v>14936032.257034604</v>
      </c>
      <c r="I21" s="122">
        <f t="shared" si="11"/>
        <v>21912180.730914779</v>
      </c>
      <c r="J21" s="122">
        <f t="shared" si="11"/>
        <v>30489018.090177439</v>
      </c>
      <c r="K21" s="122">
        <f t="shared" si="11"/>
        <v>26389680.062835444</v>
      </c>
      <c r="L21" s="122">
        <f t="shared" si="11"/>
        <v>21628548.498904731</v>
      </c>
      <c r="M21" s="122">
        <f t="shared" si="11"/>
        <v>42683530.559902437</v>
      </c>
      <c r="N21" s="122">
        <f t="shared" si="11"/>
        <v>58237685.902260073</v>
      </c>
      <c r="O21" s="122">
        <f t="shared" si="11"/>
        <v>59076453.557870328</v>
      </c>
      <c r="P21" s="122">
        <f t="shared" si="11"/>
        <v>64508998.883952349</v>
      </c>
      <c r="Q21" s="122">
        <f t="shared" si="11"/>
        <v>104290117.91739213</v>
      </c>
      <c r="R21" s="122">
        <f t="shared" si="11"/>
        <v>142031857.03617787</v>
      </c>
      <c r="S21" s="122">
        <f t="shared" si="11"/>
        <v>161883465.72113588</v>
      </c>
      <c r="T21" s="122">
        <f t="shared" si="11"/>
        <v>106285450.12082449</v>
      </c>
      <c r="U21" s="122">
        <f t="shared" si="11"/>
        <v>154871074.69962299</v>
      </c>
      <c r="V21" s="122">
        <f t="shared" si="11"/>
        <v>98127492.700000003</v>
      </c>
    </row>
    <row r="22" spans="1:22" x14ac:dyDescent="0.25">
      <c r="A22" s="105" t="s">
        <v>35</v>
      </c>
      <c r="B22" s="125">
        <f t="shared" si="1"/>
        <v>372278392.16819692</v>
      </c>
      <c r="C22" s="122">
        <f t="shared" ref="C22:V22" si="12">+C55/C$40</f>
        <v>573983374.34812903</v>
      </c>
      <c r="D22" s="122">
        <f t="shared" si="12"/>
        <v>281471623.3168664</v>
      </c>
      <c r="E22" s="122">
        <f t="shared" si="12"/>
        <v>309481438.938609</v>
      </c>
      <c r="F22" s="122">
        <f t="shared" si="12"/>
        <v>249387211.00058016</v>
      </c>
      <c r="G22" s="122">
        <f t="shared" si="12"/>
        <v>306047320.88719326</v>
      </c>
      <c r="H22" s="122">
        <f t="shared" si="12"/>
        <v>253201644.30510217</v>
      </c>
      <c r="I22" s="122">
        <f t="shared" si="12"/>
        <v>356978025.02765894</v>
      </c>
      <c r="J22" s="122">
        <f t="shared" si="12"/>
        <v>443049343.87148613</v>
      </c>
      <c r="K22" s="122">
        <f t="shared" si="12"/>
        <v>520795791.02128011</v>
      </c>
      <c r="L22" s="122">
        <f t="shared" si="12"/>
        <v>578468501.81349146</v>
      </c>
      <c r="M22" s="122">
        <f t="shared" si="12"/>
        <v>0</v>
      </c>
      <c r="N22" s="122">
        <f t="shared" si="12"/>
        <v>0</v>
      </c>
      <c r="O22" s="122">
        <f t="shared" si="12"/>
        <v>279886478.08495957</v>
      </c>
      <c r="P22" s="122">
        <f t="shared" si="12"/>
        <v>247971676.61422315</v>
      </c>
      <c r="Q22" s="122">
        <f t="shared" si="12"/>
        <v>240300253.20095971</v>
      </c>
      <c r="R22" s="122">
        <f t="shared" si="12"/>
        <v>210875591.83116078</v>
      </c>
      <c r="S22" s="122">
        <f t="shared" si="12"/>
        <v>173521377.07173982</v>
      </c>
      <c r="T22" s="122">
        <f t="shared" si="12"/>
        <v>106134900.7348107</v>
      </c>
      <c r="U22" s="122">
        <f t="shared" si="12"/>
        <v>68174334.805328995</v>
      </c>
      <c r="V22" s="122">
        <f t="shared" si="12"/>
        <v>58974880.18</v>
      </c>
    </row>
    <row r="23" spans="1:22" x14ac:dyDescent="0.25">
      <c r="A23" s="105" t="s">
        <v>42</v>
      </c>
      <c r="B23" s="125">
        <f t="shared" si="1"/>
        <v>13847918.570892679</v>
      </c>
      <c r="C23" s="122">
        <f t="shared" ref="C23:V23" si="13">+C56/C$40</f>
        <v>14768128.908240693</v>
      </c>
      <c r="D23" s="122">
        <f t="shared" si="13"/>
        <v>10684664.817111082</v>
      </c>
      <c r="E23" s="122">
        <f t="shared" si="13"/>
        <v>0</v>
      </c>
      <c r="F23" s="122">
        <f t="shared" si="13"/>
        <v>-3659688.7707041064</v>
      </c>
      <c r="G23" s="122">
        <f t="shared" si="13"/>
        <v>5114276.0790022407</v>
      </c>
      <c r="H23" s="122">
        <f t="shared" si="13"/>
        <v>-701795.91110418516</v>
      </c>
      <c r="I23" s="122">
        <f t="shared" si="13"/>
        <v>3210392.2981997291</v>
      </c>
      <c r="J23" s="122">
        <f t="shared" si="13"/>
        <v>-151619.90268832538</v>
      </c>
      <c r="K23" s="122">
        <f t="shared" si="13"/>
        <v>11171169.393102799</v>
      </c>
      <c r="L23" s="122">
        <f t="shared" si="13"/>
        <v>5993012.6313217673</v>
      </c>
      <c r="M23" s="122">
        <f t="shared" si="13"/>
        <v>18492686.599308506</v>
      </c>
      <c r="N23" s="122">
        <f t="shared" si="13"/>
        <v>2272115.1280526533</v>
      </c>
      <c r="O23" s="122">
        <f t="shared" si="13"/>
        <v>1463332.9188840229</v>
      </c>
      <c r="P23" s="122">
        <f t="shared" si="13"/>
        <v>909904.52627184766</v>
      </c>
      <c r="Q23" s="122">
        <f t="shared" si="13"/>
        <v>11673960.58365076</v>
      </c>
      <c r="R23" s="122">
        <f t="shared" si="13"/>
        <v>10608405.670131896</v>
      </c>
      <c r="S23" s="122">
        <f t="shared" si="13"/>
        <v>14021246.803145844</v>
      </c>
      <c r="T23" s="122">
        <f t="shared" si="13"/>
        <v>9463145.7110601366</v>
      </c>
      <c r="U23" s="122">
        <f t="shared" si="13"/>
        <v>7180685.8696169993</v>
      </c>
      <c r="V23" s="122">
        <f t="shared" si="13"/>
        <v>7150534.3799999999</v>
      </c>
    </row>
    <row r="24" spans="1:22" x14ac:dyDescent="0.25">
      <c r="A24" s="105" t="s">
        <v>57</v>
      </c>
      <c r="B24" s="125">
        <f t="shared" si="1"/>
        <v>14162001.800411316</v>
      </c>
      <c r="C24" s="122">
        <f t="shared" ref="C24:V24" si="14">+C57/C$40</f>
        <v>13397638.597641777</v>
      </c>
      <c r="D24" s="122">
        <f t="shared" si="14"/>
        <v>12650250.62363142</v>
      </c>
      <c r="E24" s="122">
        <f t="shared" si="14"/>
        <v>11389866.791781614</v>
      </c>
      <c r="F24" s="122">
        <f t="shared" si="14"/>
        <v>11574723.023701759</v>
      </c>
      <c r="G24" s="122">
        <f t="shared" si="14"/>
        <v>13283294.520233218</v>
      </c>
      <c r="H24" s="122">
        <f t="shared" si="14"/>
        <v>14032092.790528264</v>
      </c>
      <c r="I24" s="122">
        <f t="shared" si="14"/>
        <v>11238135.480924113</v>
      </c>
      <c r="J24" s="122">
        <f t="shared" si="14"/>
        <v>10204594.833643282</v>
      </c>
      <c r="K24" s="122">
        <f t="shared" si="14"/>
        <v>8188300.0025207503</v>
      </c>
      <c r="L24" s="122">
        <f t="shared" si="14"/>
        <v>11367208.437797848</v>
      </c>
      <c r="M24" s="122">
        <f t="shared" si="14"/>
        <v>32724717.917495541</v>
      </c>
      <c r="N24" s="122">
        <f t="shared" si="14"/>
        <v>61896614.221963234</v>
      </c>
      <c r="O24" s="122">
        <f t="shared" si="14"/>
        <v>50433583.7220653</v>
      </c>
      <c r="P24" s="122">
        <f t="shared" si="14"/>
        <v>49356218.614375636</v>
      </c>
      <c r="Q24" s="122">
        <f t="shared" si="14"/>
        <v>61247515.423875429</v>
      </c>
      <c r="R24" s="122">
        <f t="shared" si="14"/>
        <v>72450864.257155657</v>
      </c>
      <c r="S24" s="122">
        <f t="shared" si="14"/>
        <v>73513369.230132952</v>
      </c>
      <c r="T24" s="122">
        <f t="shared" si="14"/>
        <v>60257362.913660929</v>
      </c>
      <c r="U24" s="122">
        <f t="shared" si="14"/>
        <v>32746819.435865995</v>
      </c>
      <c r="V24" s="122">
        <f t="shared" si="14"/>
        <v>25265109.039999999</v>
      </c>
    </row>
    <row r="25" spans="1:22" x14ac:dyDescent="0.25">
      <c r="A25" s="105" t="s">
        <v>64</v>
      </c>
      <c r="B25" s="125">
        <f t="shared" si="1"/>
        <v>0</v>
      </c>
      <c r="C25" s="122">
        <f t="shared" ref="C25:V25" si="15">+C58/C$40</f>
        <v>0</v>
      </c>
      <c r="D25" s="122">
        <f t="shared" si="15"/>
        <v>0</v>
      </c>
      <c r="E25" s="122">
        <f t="shared" si="15"/>
        <v>0</v>
      </c>
      <c r="F25" s="122">
        <f t="shared" si="15"/>
        <v>0</v>
      </c>
      <c r="G25" s="122">
        <f t="shared" si="15"/>
        <v>0</v>
      </c>
      <c r="H25" s="122">
        <f t="shared" si="15"/>
        <v>0</v>
      </c>
      <c r="I25" s="122">
        <f t="shared" si="15"/>
        <v>0</v>
      </c>
      <c r="J25" s="122">
        <f t="shared" si="15"/>
        <v>0</v>
      </c>
      <c r="K25" s="122">
        <f t="shared" si="15"/>
        <v>0</v>
      </c>
      <c r="L25" s="122">
        <f t="shared" si="15"/>
        <v>332642.92680047342</v>
      </c>
      <c r="M25" s="122">
        <f t="shared" si="15"/>
        <v>0</v>
      </c>
      <c r="N25" s="122">
        <f t="shared" si="15"/>
        <v>0</v>
      </c>
      <c r="O25" s="122">
        <f t="shared" si="15"/>
        <v>1051115.6441066756</v>
      </c>
      <c r="P25" s="122">
        <f t="shared" si="15"/>
        <v>1955609.2055234993</v>
      </c>
      <c r="Q25" s="122">
        <f t="shared" si="15"/>
        <v>2612023.709322623</v>
      </c>
      <c r="R25" s="122">
        <f t="shared" si="15"/>
        <v>1745861.8627077837</v>
      </c>
      <c r="S25" s="122">
        <f t="shared" si="15"/>
        <v>0</v>
      </c>
      <c r="T25" s="122">
        <f t="shared" si="15"/>
        <v>0</v>
      </c>
      <c r="U25" s="122">
        <f t="shared" si="15"/>
        <v>54.731456999999992</v>
      </c>
      <c r="V25" s="122">
        <f t="shared" si="15"/>
        <v>1922.76</v>
      </c>
    </row>
    <row r="26" spans="1:22" x14ac:dyDescent="0.25">
      <c r="A26" s="105" t="s">
        <v>43</v>
      </c>
      <c r="B26" s="125">
        <f t="shared" si="1"/>
        <v>150472328.2865698</v>
      </c>
      <c r="C26" s="122">
        <f t="shared" ref="C26:V26" si="16">+C59/C$40</f>
        <v>240458587.16528851</v>
      </c>
      <c r="D26" s="122">
        <f t="shared" si="16"/>
        <v>197918357.5833891</v>
      </c>
      <c r="E26" s="122">
        <f t="shared" si="16"/>
        <v>610847950.61631405</v>
      </c>
      <c r="F26" s="122">
        <f t="shared" si="16"/>
        <v>404151162.43175852</v>
      </c>
      <c r="G26" s="122">
        <f t="shared" si="16"/>
        <v>244751155.76589546</v>
      </c>
      <c r="H26" s="122">
        <f t="shared" si="16"/>
        <v>222575372.31980681</v>
      </c>
      <c r="I26" s="122">
        <f t="shared" si="16"/>
        <v>321549606.6425975</v>
      </c>
      <c r="J26" s="122">
        <f t="shared" si="16"/>
        <v>175630449.06924224</v>
      </c>
      <c r="K26" s="122">
        <f t="shared" si="16"/>
        <v>255375828.12443876</v>
      </c>
      <c r="L26" s="122">
        <f t="shared" si="16"/>
        <v>250031407.75108427</v>
      </c>
      <c r="M26" s="122">
        <f t="shared" si="16"/>
        <v>246016817.01738453</v>
      </c>
      <c r="N26" s="122">
        <f t="shared" si="16"/>
        <v>282251855.50767267</v>
      </c>
      <c r="O26" s="122">
        <f t="shared" si="16"/>
        <v>369313600.80870211</v>
      </c>
      <c r="P26" s="122">
        <f t="shared" si="16"/>
        <v>334009578.09314328</v>
      </c>
      <c r="Q26" s="122">
        <f t="shared" si="16"/>
        <v>344153166.08355188</v>
      </c>
      <c r="R26" s="122">
        <f t="shared" si="16"/>
        <v>0</v>
      </c>
      <c r="S26" s="122">
        <f t="shared" si="16"/>
        <v>448625307.71330297</v>
      </c>
      <c r="T26" s="122">
        <f t="shared" si="16"/>
        <v>273412887.48792076</v>
      </c>
      <c r="U26" s="122">
        <f t="shared" si="16"/>
        <v>305375208.38072097</v>
      </c>
      <c r="V26" s="122">
        <f t="shared" si="16"/>
        <v>248672789.06999999</v>
      </c>
    </row>
    <row r="27" spans="1:22" x14ac:dyDescent="0.25">
      <c r="A27" s="105" t="s">
        <v>56</v>
      </c>
      <c r="B27" s="125">
        <f t="shared" si="1"/>
        <v>113539945.5906796</v>
      </c>
      <c r="C27" s="122">
        <f t="shared" ref="C27:V27" si="17">+C60/C$40</f>
        <v>244890564.51482701</v>
      </c>
      <c r="D27" s="122">
        <f t="shared" si="17"/>
        <v>224052914.15235901</v>
      </c>
      <c r="E27" s="122">
        <f t="shared" si="17"/>
        <v>402854672.34063613</v>
      </c>
      <c r="F27" s="122">
        <f t="shared" si="17"/>
        <v>273731873.80369824</v>
      </c>
      <c r="G27" s="122">
        <f t="shared" si="17"/>
        <v>125490092.38679962</v>
      </c>
      <c r="H27" s="122">
        <f t="shared" si="17"/>
        <v>260746604.42817682</v>
      </c>
      <c r="I27" s="122">
        <f t="shared" si="17"/>
        <v>0</v>
      </c>
      <c r="J27" s="122">
        <f t="shared" si="17"/>
        <v>177823170.44976783</v>
      </c>
      <c r="K27" s="122">
        <f t="shared" si="17"/>
        <v>225020986.77859554</v>
      </c>
      <c r="L27" s="122">
        <f t="shared" si="17"/>
        <v>97388675.553898573</v>
      </c>
      <c r="M27" s="122">
        <f t="shared" si="17"/>
        <v>110061630.76938367</v>
      </c>
      <c r="N27" s="122">
        <f t="shared" si="17"/>
        <v>109280833.07941164</v>
      </c>
      <c r="O27" s="122">
        <f t="shared" si="17"/>
        <v>158080194.97094405</v>
      </c>
      <c r="P27" s="122">
        <f t="shared" si="17"/>
        <v>82689607.651917011</v>
      </c>
      <c r="Q27" s="122">
        <f t="shared" si="17"/>
        <v>107718734.1399049</v>
      </c>
      <c r="R27" s="122">
        <f t="shared" si="17"/>
        <v>61815757.597762026</v>
      </c>
      <c r="S27" s="122">
        <f t="shared" si="17"/>
        <v>37740501.616360895</v>
      </c>
      <c r="T27" s="122">
        <f t="shared" si="17"/>
        <v>26236190.095675536</v>
      </c>
      <c r="U27" s="122">
        <f t="shared" si="17"/>
        <v>31104312.723071996</v>
      </c>
      <c r="V27" s="122">
        <f t="shared" si="17"/>
        <v>31008702.850000001</v>
      </c>
    </row>
    <row r="28" spans="1:22" x14ac:dyDescent="0.25">
      <c r="A28" s="105" t="s">
        <v>41</v>
      </c>
      <c r="B28" s="125">
        <f t="shared" si="1"/>
        <v>0</v>
      </c>
      <c r="C28" s="122">
        <f t="shared" ref="C28:V28" si="18">+C61/C$40</f>
        <v>28574511.201514304</v>
      </c>
      <c r="D28" s="122">
        <f t="shared" si="18"/>
        <v>148875657.98454767</v>
      </c>
      <c r="E28" s="122">
        <f t="shared" si="18"/>
        <v>273824373.66535544</v>
      </c>
      <c r="F28" s="122">
        <f t="shared" si="18"/>
        <v>106975102.47976312</v>
      </c>
      <c r="G28" s="122">
        <f t="shared" si="18"/>
        <v>126301952.77595359</v>
      </c>
      <c r="H28" s="122">
        <f t="shared" si="18"/>
        <v>83420071.498895019</v>
      </c>
      <c r="I28" s="122">
        <f t="shared" si="18"/>
        <v>53779191.607357793</v>
      </c>
      <c r="J28" s="122">
        <f t="shared" si="18"/>
        <v>69935634.333599269</v>
      </c>
      <c r="K28" s="122">
        <f t="shared" si="18"/>
        <v>113025354.54293305</v>
      </c>
      <c r="L28" s="122">
        <f t="shared" si="18"/>
        <v>80013825.753934294</v>
      </c>
      <c r="M28" s="122">
        <f t="shared" si="18"/>
        <v>36975126.926700957</v>
      </c>
      <c r="N28" s="122">
        <f t="shared" si="18"/>
        <v>95786901.227493882</v>
      </c>
      <c r="O28" s="122">
        <f t="shared" si="18"/>
        <v>38280668.220790841</v>
      </c>
      <c r="P28" s="122">
        <f t="shared" si="18"/>
        <v>44038164.024948381</v>
      </c>
      <c r="Q28" s="122">
        <f t="shared" si="18"/>
        <v>57456573.555224076</v>
      </c>
      <c r="R28" s="122">
        <f t="shared" si="18"/>
        <v>93579670.393034562</v>
      </c>
      <c r="S28" s="122">
        <f t="shared" si="18"/>
        <v>56548379.896072812</v>
      </c>
      <c r="T28" s="122">
        <f t="shared" si="18"/>
        <v>87583637.588337228</v>
      </c>
      <c r="U28" s="122">
        <f t="shared" si="18"/>
        <v>78732179.499626994</v>
      </c>
      <c r="V28" s="122">
        <f t="shared" si="18"/>
        <v>101985397.68000001</v>
      </c>
    </row>
    <row r="29" spans="1:22" x14ac:dyDescent="0.25">
      <c r="A29" s="105" t="s">
        <v>53</v>
      </c>
      <c r="B29" s="125">
        <f t="shared" si="1"/>
        <v>1609805.0735202734</v>
      </c>
      <c r="C29" s="122">
        <f t="shared" ref="C29:V29" si="19">+C62/C$40</f>
        <v>1466129.1707955271</v>
      </c>
      <c r="D29" s="122">
        <f t="shared" si="19"/>
        <v>1260781.0613351867</v>
      </c>
      <c r="E29" s="122">
        <f t="shared" si="19"/>
        <v>1153486.5388485903</v>
      </c>
      <c r="F29" s="122">
        <f t="shared" si="19"/>
        <v>1718668.3544391033</v>
      </c>
      <c r="G29" s="122">
        <f t="shared" si="19"/>
        <v>859434.83340765687</v>
      </c>
      <c r="H29" s="122">
        <f t="shared" si="19"/>
        <v>5265350.6233980497</v>
      </c>
      <c r="I29" s="122">
        <f t="shared" si="19"/>
        <v>11818055.560397111</v>
      </c>
      <c r="J29" s="122">
        <f t="shared" si="19"/>
        <v>16601648.497450741</v>
      </c>
      <c r="K29" s="122">
        <f t="shared" si="19"/>
        <v>13730505.358992727</v>
      </c>
      <c r="L29" s="122">
        <f t="shared" si="19"/>
        <v>12191844.371618364</v>
      </c>
      <c r="M29" s="122">
        <f t="shared" si="19"/>
        <v>24143308.106866296</v>
      </c>
      <c r="N29" s="122">
        <f t="shared" si="19"/>
        <v>29044105.042714767</v>
      </c>
      <c r="O29" s="122">
        <f t="shared" si="19"/>
        <v>20744103.494632598</v>
      </c>
      <c r="P29" s="122">
        <f t="shared" si="19"/>
        <v>18382280.217127975</v>
      </c>
      <c r="Q29" s="122">
        <f t="shared" si="19"/>
        <v>18614819.22490051</v>
      </c>
      <c r="R29" s="122">
        <f t="shared" si="19"/>
        <v>19242997.554665465</v>
      </c>
      <c r="S29" s="122">
        <f t="shared" si="19"/>
        <v>19199501.134740666</v>
      </c>
      <c r="T29" s="122">
        <f t="shared" si="19"/>
        <v>13623729.276723074</v>
      </c>
      <c r="U29" s="122">
        <f t="shared" si="19"/>
        <v>11582124.426944997</v>
      </c>
      <c r="V29" s="122">
        <f t="shared" si="19"/>
        <v>11248274.01</v>
      </c>
    </row>
    <row r="30" spans="1:22" x14ac:dyDescent="0.25">
      <c r="A30" s="105" t="s">
        <v>47</v>
      </c>
      <c r="B30" s="125">
        <f t="shared" si="1"/>
        <v>47704570.885216117</v>
      </c>
      <c r="C30" s="122">
        <f t="shared" ref="C30:V30" si="20">+C63/C$40</f>
        <v>43983091.019777231</v>
      </c>
      <c r="D30" s="122">
        <f t="shared" si="20"/>
        <v>47531699.035048857</v>
      </c>
      <c r="E30" s="122">
        <f t="shared" si="20"/>
        <v>39525529.969180092</v>
      </c>
      <c r="F30" s="122">
        <f t="shared" si="20"/>
        <v>27167404.938667536</v>
      </c>
      <c r="G30" s="122">
        <f t="shared" si="20"/>
        <v>14189377.56035498</v>
      </c>
      <c r="H30" s="122">
        <f t="shared" si="20"/>
        <v>7445237.5082866251</v>
      </c>
      <c r="I30" s="122">
        <f t="shared" si="20"/>
        <v>3620743.2546509281</v>
      </c>
      <c r="J30" s="122">
        <f t="shared" si="20"/>
        <v>773429.34022631403</v>
      </c>
      <c r="K30" s="122">
        <f t="shared" si="20"/>
        <v>0</v>
      </c>
      <c r="L30" s="122">
        <f t="shared" si="20"/>
        <v>14958000.14441731</v>
      </c>
      <c r="M30" s="122">
        <f t="shared" si="20"/>
        <v>0</v>
      </c>
      <c r="N30" s="122">
        <f t="shared" si="20"/>
        <v>4265748.3592117559</v>
      </c>
      <c r="O30" s="122">
        <f t="shared" si="20"/>
        <v>17498092.394311044</v>
      </c>
      <c r="P30" s="122">
        <f t="shared" si="20"/>
        <v>35023867.837862</v>
      </c>
      <c r="Q30" s="122">
        <f t="shared" si="20"/>
        <v>44054191.434341982</v>
      </c>
      <c r="R30" s="122">
        <f t="shared" si="20"/>
        <v>43814089.286113553</v>
      </c>
      <c r="S30" s="122">
        <f t="shared" si="20"/>
        <v>54930192.805718578</v>
      </c>
      <c r="T30" s="122">
        <f t="shared" si="20"/>
        <v>48267276.34866266</v>
      </c>
      <c r="U30" s="122">
        <f t="shared" si="20"/>
        <v>59429634.068870991</v>
      </c>
      <c r="V30" s="122">
        <f t="shared" si="20"/>
        <v>31094978.870000001</v>
      </c>
    </row>
    <row r="31" spans="1:22" x14ac:dyDescent="0.25">
      <c r="A31" s="105" t="s">
        <v>37</v>
      </c>
      <c r="B31" s="125">
        <f t="shared" si="1"/>
        <v>1064809157.1345782</v>
      </c>
      <c r="C31" s="122">
        <f t="shared" ref="C31:V31" si="21">+C64/C$40</f>
        <v>2381522861.1797781</v>
      </c>
      <c r="D31" s="122">
        <f t="shared" si="21"/>
        <v>1893846920.8122642</v>
      </c>
      <c r="E31" s="122">
        <f t="shared" si="21"/>
        <v>2045512387.4230468</v>
      </c>
      <c r="F31" s="122">
        <f t="shared" si="21"/>
        <v>1447025320.2438178</v>
      </c>
      <c r="G31" s="122">
        <f t="shared" si="21"/>
        <v>1516976977.2910042</v>
      </c>
      <c r="H31" s="122">
        <f t="shared" si="21"/>
        <v>1232103119.4596691</v>
      </c>
      <c r="I31" s="122">
        <f t="shared" si="21"/>
        <v>1247812168.4353266</v>
      </c>
      <c r="J31" s="122">
        <f t="shared" si="21"/>
        <v>985318733.83486438</v>
      </c>
      <c r="K31" s="122">
        <f t="shared" si="21"/>
        <v>880009898.38606715</v>
      </c>
      <c r="L31" s="122">
        <f t="shared" si="21"/>
        <v>766300126.43097901</v>
      </c>
      <c r="M31" s="122">
        <f t="shared" si="21"/>
        <v>762059128.97843218</v>
      </c>
      <c r="N31" s="122">
        <f t="shared" si="21"/>
        <v>922609608.75848258</v>
      </c>
      <c r="O31" s="122">
        <f t="shared" si="21"/>
        <v>649025519.98122394</v>
      </c>
      <c r="P31" s="122">
        <f t="shared" si="21"/>
        <v>533838151.22893351</v>
      </c>
      <c r="Q31" s="122">
        <f t="shared" si="21"/>
        <v>479550189.48870695</v>
      </c>
      <c r="R31" s="122">
        <f t="shared" si="21"/>
        <v>590591947.55883574</v>
      </c>
      <c r="S31" s="122">
        <f t="shared" si="21"/>
        <v>333037667.92010224</v>
      </c>
      <c r="T31" s="122">
        <f t="shared" si="21"/>
        <v>457187131.77674192</v>
      </c>
      <c r="U31" s="122">
        <f t="shared" si="21"/>
        <v>596232304.61251485</v>
      </c>
      <c r="V31" s="122">
        <f t="shared" si="21"/>
        <v>533657005.72000003</v>
      </c>
    </row>
    <row r="32" spans="1:22" x14ac:dyDescent="0.25">
      <c r="A32" s="105" t="s">
        <v>51</v>
      </c>
      <c r="B32" s="125">
        <f t="shared" si="1"/>
        <v>31752668.772546031</v>
      </c>
      <c r="C32" s="122">
        <f t="shared" ref="C32:V32" si="22">+C65/C$40</f>
        <v>37567425.581656039</v>
      </c>
      <c r="D32" s="122">
        <f t="shared" si="22"/>
        <v>58718608.065521143</v>
      </c>
      <c r="E32" s="122">
        <f t="shared" si="22"/>
        <v>153369531.11916062</v>
      </c>
      <c r="F32" s="122">
        <f t="shared" si="22"/>
        <v>186594272.95894787</v>
      </c>
      <c r="G32" s="122">
        <f t="shared" si="22"/>
        <v>115625049.99276409</v>
      </c>
      <c r="H32" s="122">
        <f t="shared" si="22"/>
        <v>152042611.71891621</v>
      </c>
      <c r="I32" s="122">
        <f t="shared" si="22"/>
        <v>60864890.29197444</v>
      </c>
      <c r="J32" s="122">
        <f t="shared" si="22"/>
        <v>21294018.138094712</v>
      </c>
      <c r="K32" s="122">
        <f t="shared" si="22"/>
        <v>34656634.554399312</v>
      </c>
      <c r="L32" s="122">
        <f t="shared" si="22"/>
        <v>81571663.879257217</v>
      </c>
      <c r="M32" s="122">
        <f t="shared" si="22"/>
        <v>106569083.63851634</v>
      </c>
      <c r="N32" s="122">
        <f t="shared" si="22"/>
        <v>44089812.364892744</v>
      </c>
      <c r="O32" s="122">
        <f t="shared" si="22"/>
        <v>109597505.47530986</v>
      </c>
      <c r="P32" s="122">
        <f t="shared" si="22"/>
        <v>155598119.7080957</v>
      </c>
      <c r="Q32" s="122">
        <f t="shared" si="22"/>
        <v>149725475.0758625</v>
      </c>
      <c r="R32" s="122">
        <f t="shared" si="22"/>
        <v>220006835.34371269</v>
      </c>
      <c r="S32" s="122">
        <f t="shared" si="22"/>
        <v>201338562.01663694</v>
      </c>
      <c r="T32" s="122">
        <f t="shared" si="22"/>
        <v>186054254.42164919</v>
      </c>
      <c r="U32" s="122">
        <f t="shared" si="22"/>
        <v>122432622.91125298</v>
      </c>
      <c r="V32" s="122">
        <f t="shared" si="22"/>
        <v>137938698.44</v>
      </c>
    </row>
    <row r="33" spans="1:22" x14ac:dyDescent="0.25">
      <c r="A33" s="105" t="s">
        <v>49</v>
      </c>
      <c r="B33" s="125">
        <f t="shared" si="1"/>
        <v>0</v>
      </c>
      <c r="C33" s="122">
        <f t="shared" ref="C33:V33" si="23">+C66/C$40</f>
        <v>0</v>
      </c>
      <c r="D33" s="122">
        <f t="shared" si="23"/>
        <v>0</v>
      </c>
      <c r="E33" s="122">
        <f t="shared" si="23"/>
        <v>0</v>
      </c>
      <c r="F33" s="122">
        <f t="shared" si="23"/>
        <v>0</v>
      </c>
      <c r="G33" s="122">
        <f t="shared" si="23"/>
        <v>0</v>
      </c>
      <c r="H33" s="122">
        <f t="shared" si="23"/>
        <v>0</v>
      </c>
      <c r="I33" s="122">
        <f t="shared" si="23"/>
        <v>0</v>
      </c>
      <c r="J33" s="122">
        <f t="shared" si="23"/>
        <v>3118044.1505259634</v>
      </c>
      <c r="K33" s="122">
        <f t="shared" si="23"/>
        <v>5821870.1639346126</v>
      </c>
      <c r="L33" s="122">
        <f t="shared" si="23"/>
        <v>5038226.6845697053</v>
      </c>
      <c r="M33" s="122">
        <f t="shared" si="23"/>
        <v>4556717.8283811407</v>
      </c>
      <c r="N33" s="122">
        <f t="shared" si="23"/>
        <v>0</v>
      </c>
      <c r="O33" s="122">
        <f t="shared" si="23"/>
        <v>0</v>
      </c>
      <c r="P33" s="122">
        <f t="shared" si="23"/>
        <v>40633128.235330798</v>
      </c>
      <c r="Q33" s="122">
        <f t="shared" si="23"/>
        <v>38185441.439085416</v>
      </c>
      <c r="R33" s="122">
        <f t="shared" si="23"/>
        <v>0</v>
      </c>
      <c r="S33" s="122">
        <f t="shared" si="23"/>
        <v>0</v>
      </c>
      <c r="T33" s="122">
        <f t="shared" si="23"/>
        <v>0</v>
      </c>
      <c r="U33" s="122">
        <f t="shared" si="23"/>
        <v>63736.288955999997</v>
      </c>
      <c r="V33" s="122">
        <f t="shared" si="23"/>
        <v>0</v>
      </c>
    </row>
    <row r="34" spans="1:22" x14ac:dyDescent="0.25">
      <c r="A34" s="105" t="s">
        <v>39</v>
      </c>
      <c r="B34" s="125">
        <f t="shared" si="1"/>
        <v>210504906.3632631</v>
      </c>
      <c r="C34" s="122">
        <f t="shared" ref="C34:V34" si="24">+C67/C$40</f>
        <v>204413898.20255271</v>
      </c>
      <c r="D34" s="122">
        <f t="shared" si="24"/>
        <v>190125331.01540855</v>
      </c>
      <c r="E34" s="122">
        <f t="shared" si="24"/>
        <v>448794703.99558365</v>
      </c>
      <c r="F34" s="122">
        <f t="shared" si="24"/>
        <v>125517159.21677147</v>
      </c>
      <c r="G34" s="122">
        <f t="shared" si="24"/>
        <v>163487081.12153885</v>
      </c>
      <c r="H34" s="122">
        <f t="shared" si="24"/>
        <v>252128972.85716182</v>
      </c>
      <c r="I34" s="122">
        <f t="shared" si="24"/>
        <v>198422073.27362671</v>
      </c>
      <c r="J34" s="122">
        <f t="shared" si="24"/>
        <v>236638257.7077505</v>
      </c>
      <c r="K34" s="122">
        <f t="shared" si="24"/>
        <v>247595079.74352574</v>
      </c>
      <c r="L34" s="122">
        <f t="shared" si="24"/>
        <v>247260305.76228464</v>
      </c>
      <c r="M34" s="122">
        <f t="shared" si="24"/>
        <v>227686242.56976065</v>
      </c>
      <c r="N34" s="122">
        <f t="shared" si="24"/>
        <v>216706128.8956233</v>
      </c>
      <c r="O34" s="122">
        <f t="shared" si="24"/>
        <v>181785466.29654783</v>
      </c>
      <c r="P34" s="122">
        <f t="shared" si="24"/>
        <v>171448123.01102662</v>
      </c>
      <c r="Q34" s="122">
        <f t="shared" si="24"/>
        <v>170271341.84516254</v>
      </c>
      <c r="R34" s="122">
        <f t="shared" si="24"/>
        <v>235896769.0812532</v>
      </c>
      <c r="S34" s="122">
        <f t="shared" si="24"/>
        <v>265700827.06336349</v>
      </c>
      <c r="T34" s="122">
        <f t="shared" si="24"/>
        <v>261675085.0972673</v>
      </c>
      <c r="U34" s="122">
        <f t="shared" si="24"/>
        <v>263167112.52388796</v>
      </c>
      <c r="V34" s="122">
        <f t="shared" si="24"/>
        <v>194276214.46000001</v>
      </c>
    </row>
    <row r="35" spans="1:22" x14ac:dyDescent="0.25">
      <c r="A35" s="105" t="s">
        <v>55</v>
      </c>
      <c r="B35" s="125">
        <f t="shared" si="1"/>
        <v>0</v>
      </c>
      <c r="C35" s="122">
        <f t="shared" ref="C35:V35" si="25">+C68/C$40</f>
        <v>17296157.351625934</v>
      </c>
      <c r="D35" s="122">
        <f t="shared" si="25"/>
        <v>12478745.54768171</v>
      </c>
      <c r="E35" s="122">
        <f t="shared" si="25"/>
        <v>0</v>
      </c>
      <c r="F35" s="122">
        <f t="shared" si="25"/>
        <v>4189406.2064033402</v>
      </c>
      <c r="G35" s="122">
        <f t="shared" si="25"/>
        <v>0</v>
      </c>
      <c r="H35" s="122">
        <f t="shared" si="25"/>
        <v>6316610.3362048874</v>
      </c>
      <c r="I35" s="122">
        <f t="shared" si="25"/>
        <v>5418282.322229377</v>
      </c>
      <c r="J35" s="122">
        <f t="shared" si="25"/>
        <v>4559166.5271917954</v>
      </c>
      <c r="K35" s="122">
        <f t="shared" si="25"/>
        <v>5251947.9233046873</v>
      </c>
      <c r="L35" s="122">
        <f t="shared" si="25"/>
        <v>4534520.9349440848</v>
      </c>
      <c r="M35" s="122">
        <f t="shared" si="25"/>
        <v>4523489.6918941075</v>
      </c>
      <c r="N35" s="122">
        <f t="shared" si="25"/>
        <v>4520879.8639247157</v>
      </c>
      <c r="O35" s="122">
        <f t="shared" si="25"/>
        <v>4110093.2793571874</v>
      </c>
      <c r="P35" s="122">
        <f t="shared" si="25"/>
        <v>4123736.6398339453</v>
      </c>
      <c r="Q35" s="122">
        <f t="shared" si="25"/>
        <v>5195737.3843392925</v>
      </c>
      <c r="R35" s="122">
        <f t="shared" si="25"/>
        <v>4766388.7460945509</v>
      </c>
      <c r="S35" s="122">
        <f t="shared" si="25"/>
        <v>4495156.3837731015</v>
      </c>
      <c r="T35" s="122">
        <f t="shared" si="25"/>
        <v>5548198.4384728502</v>
      </c>
      <c r="U35" s="122">
        <f t="shared" si="25"/>
        <v>4946996.2339979997</v>
      </c>
      <c r="V35" s="122">
        <f t="shared" si="25"/>
        <v>5089954.24</v>
      </c>
    </row>
    <row r="36" spans="1:22" x14ac:dyDescent="0.25"/>
    <row r="37" spans="1:22" x14ac:dyDescent="0.25"/>
    <row r="38" spans="1:22" x14ac:dyDescent="0.25"/>
    <row r="39" spans="1:22" x14ac:dyDescent="0.25"/>
    <row r="40" spans="1:22" s="122" customFormat="1" x14ac:dyDescent="0.25">
      <c r="A40" s="314" t="s">
        <v>140</v>
      </c>
      <c r="B40" s="122">
        <f>+IPCA!B12</f>
        <v>0.29858646112283271</v>
      </c>
      <c r="C40" s="122">
        <f>+IPCA!C12</f>
        <v>0.31641207285186584</v>
      </c>
      <c r="D40" s="122">
        <f>+IPCA!D12</f>
        <v>0.34068087883960396</v>
      </c>
      <c r="E40" s="122">
        <f>+IPCA!E12</f>
        <v>0.38336819295820634</v>
      </c>
      <c r="F40" s="122">
        <f>+IPCA!F12</f>
        <v>0.4190214349033195</v>
      </c>
      <c r="G40" s="122">
        <f>+IPCA!G12</f>
        <v>0.45086706395597181</v>
      </c>
      <c r="H40" s="122">
        <f>+IPCA!H12</f>
        <v>0.47652139989506659</v>
      </c>
      <c r="I40" s="122">
        <f>+IPCA!I12</f>
        <v>0.49148417185177173</v>
      </c>
      <c r="J40" s="122">
        <f>+IPCA!J12</f>
        <v>0.51340436591636074</v>
      </c>
      <c r="K40" s="122">
        <f>+IPCA!K12</f>
        <v>0.54369522350542598</v>
      </c>
      <c r="L40" s="122">
        <f>+IPCA!L12</f>
        <v>0.56712848763850976</v>
      </c>
      <c r="M40" s="122">
        <f>+IPCA!M12</f>
        <v>0.60064578125794565</v>
      </c>
      <c r="N40" s="122">
        <f>+IPCA!N12</f>
        <v>0.63968775703971203</v>
      </c>
      <c r="O40" s="122">
        <f>+IPCA!O12</f>
        <v>0.67704552205083124</v>
      </c>
      <c r="P40" s="122">
        <f>+IPCA!P12</f>
        <v>0.7170589124040353</v>
      </c>
      <c r="Q40" s="122">
        <f>+IPCA!Q12</f>
        <v>0.76302238868913397</v>
      </c>
      <c r="R40" s="122">
        <f>+IPCA!R12</f>
        <v>0.8444368775622646</v>
      </c>
      <c r="S40" s="122">
        <f>+IPCA!S12</f>
        <v>0.89755195716093106</v>
      </c>
      <c r="T40" s="122">
        <f>+IPCA!T12</f>
        <v>0.92402973989717863</v>
      </c>
      <c r="U40" s="122">
        <f>+IPCA!U12</f>
        <v>0.95868085514332291</v>
      </c>
      <c r="V40" s="122">
        <f>+IPCA!V12</f>
        <v>1</v>
      </c>
    </row>
    <row r="41" spans="1:22" x14ac:dyDescent="0.25">
      <c r="C41" s="106"/>
      <c r="D41" s="106"/>
      <c r="E41" s="106"/>
      <c r="F41" s="106"/>
      <c r="G41" s="106"/>
      <c r="H41" s="106"/>
      <c r="I41" s="106"/>
      <c r="J41" s="106"/>
      <c r="K41" s="106"/>
      <c r="L41" s="106"/>
      <c r="M41" s="106"/>
      <c r="N41" s="106"/>
      <c r="O41" s="106"/>
      <c r="P41" s="106"/>
      <c r="Q41" s="106"/>
      <c r="R41" s="106"/>
      <c r="S41" s="106"/>
      <c r="T41" s="106"/>
      <c r="U41" s="106"/>
    </row>
    <row r="42" spans="1:22" x14ac:dyDescent="0.25">
      <c r="A42" s="97" t="s">
        <v>146</v>
      </c>
      <c r="C42" s="106"/>
      <c r="D42" s="106"/>
      <c r="E42" s="106"/>
      <c r="F42" s="106"/>
      <c r="G42" s="106"/>
      <c r="H42" s="106"/>
      <c r="I42" s="106"/>
      <c r="J42" s="106"/>
      <c r="K42" s="106"/>
      <c r="L42" s="106"/>
      <c r="M42" s="106"/>
      <c r="N42" s="106"/>
      <c r="O42" s="106"/>
      <c r="P42" s="106"/>
      <c r="Q42" s="106"/>
      <c r="R42" s="106"/>
      <c r="S42" s="106"/>
      <c r="T42" s="106"/>
      <c r="U42" s="106"/>
    </row>
    <row r="43" spans="1:22" ht="18" customHeight="1" x14ac:dyDescent="0.25">
      <c r="A43" s="105" t="str">
        <f>'Base de dados (Boxplot)'!U8</f>
        <v xml:space="preserve"> Despesas com juros e encargos do serviço da dívida</v>
      </c>
      <c r="B43" s="120"/>
    </row>
    <row r="44" spans="1:22" x14ac:dyDescent="0.25">
      <c r="A44" s="105" t="s">
        <v>65</v>
      </c>
      <c r="B44" s="125">
        <f>SUMIFS('Base de dados (Boxplot)'!U:U,'Base de dados (Boxplot)'!H:H,Desp_Fin!A44,'Base de dados (Boxplot)'!E:E,Desp_Fin!$B$9)</f>
        <v>12600030</v>
      </c>
      <c r="C44" s="122">
        <f>SUMIFS('Base de dados (Boxplot)'!U:U,'Base de dados (Boxplot)'!H:H,Desp_Fin!A44,'Base de dados (Boxplot)'!E:E,Desp_Fin!$C$9)</f>
        <v>3022.03</v>
      </c>
      <c r="D44" s="122">
        <f>SUMIFS('Base de dados (Boxplot)'!U:U,'Base de dados (Boxplot)'!H:H,Desp_Fin!A44,'Base de dados (Boxplot)'!E:E,Desp_Fin!$D$9)</f>
        <v>0</v>
      </c>
      <c r="E44" s="122">
        <f>SUMIFS('Base de dados (Boxplot)'!U:U,'Base de dados (Boxplot)'!H:H,Desp_Fin!A44,'Base de dados (Boxplot)'!E:E,Desp_Fin!$E$9)</f>
        <v>0</v>
      </c>
      <c r="F44" s="122">
        <f>SUMIFS('Base de dados (Boxplot)'!U:U,'Base de dados (Boxplot)'!H:H,Desp_Fin!A44,'Base de dados (Boxplot)'!E:E,Desp_Fin!$F$9)</f>
        <v>0</v>
      </c>
      <c r="G44" s="122">
        <f>SUMIFS('Base de dados (Boxplot)'!U:U,'Base de dados (Boxplot)'!H:H,Desp_Fin!A44,'Base de dados (Boxplot)'!E:E,Desp_Fin!$G$9)</f>
        <v>0</v>
      </c>
      <c r="H44" s="122">
        <f>SUMIFS('Base de dados (Boxplot)'!U:U,'Base de dados (Boxplot)'!H:H,Desp_Fin!A44,'Base de dados (Boxplot)'!E:E,Desp_Fin!$H$9)</f>
        <v>3990341.32</v>
      </c>
      <c r="I44" s="122">
        <f>SUMIFS('Base de dados (Boxplot)'!U:U,'Base de dados (Boxplot)'!H:H,Desp_Fin!A44,'Base de dados (Boxplot)'!E:E,Desp_Fin!$I$9)</f>
        <v>3259302.24</v>
      </c>
      <c r="J44" s="122">
        <f>SUMIFS('Base de dados (Boxplot)'!U:U,'Base de dados (Boxplot)'!H:H,Desp_Fin!A44,'Base de dados (Boxplot)'!E:E,Desp_Fin!$J$9)</f>
        <v>2798194.31</v>
      </c>
      <c r="K44" s="122">
        <f>SUMIFS('Base de dados (Boxplot)'!U:U,'Base de dados (Boxplot)'!H:H,Desp_Fin!A44,'Base de dados (Boxplot)'!E:E,Desp_Fin!$K$9)</f>
        <v>2987760.22</v>
      </c>
      <c r="L44" s="122">
        <f>SUMIFS('Base de dados (Boxplot)'!U:U,'Base de dados (Boxplot)'!H:H,Desp_Fin!A44,'Base de dados (Boxplot)'!E:E,Desp_Fin!$L$9)</f>
        <v>2272744.35</v>
      </c>
      <c r="M44" s="122">
        <f>SUMIFS('Base de dados (Boxplot)'!U:U,'Base de dados (Boxplot)'!H:H,Desp_Fin!A44,'Base de dados (Boxplot)'!E:E,Desp_Fin!$M$9)</f>
        <v>0</v>
      </c>
      <c r="N44" s="122">
        <f>SUMIFS('Base de dados (Boxplot)'!U:U,'Base de dados (Boxplot)'!H:H,Desp_Fin!A44,'Base de dados (Boxplot)'!E:E,Desp_Fin!$N$9)</f>
        <v>1582731.18</v>
      </c>
      <c r="O44" s="122">
        <f>SUMIFS('Base de dados (Boxplot)'!U:U,'Base de dados (Boxplot)'!H:H,Desp_Fin!A44,'Base de dados (Boxplot)'!E:E,Desp_Fin!$O$9)</f>
        <v>1248397</v>
      </c>
      <c r="P44" s="122">
        <f>SUMIFS('Base de dados (Boxplot)'!U:U,'Base de dados (Boxplot)'!H:H,Desp_Fin!A44,'Base de dados (Boxplot)'!E:E,Desp_Fin!$P$9)</f>
        <v>817858.49</v>
      </c>
      <c r="Q44" s="122">
        <f>SUMIFS('Base de dados (Boxplot)'!U:U,'Base de dados (Boxplot)'!H:H,Desp_Fin!A44,'Base de dados (Boxplot)'!E:E,Desp_Fin!$Q$9)</f>
        <v>271251.65000000002</v>
      </c>
      <c r="R44" s="122">
        <f>SUMIFS('Base de dados (Boxplot)'!U:U,'Base de dados (Boxplot)'!H:H,Desp_Fin!A44,'Base de dados (Boxplot)'!E:E,Desp_Fin!$R$9)</f>
        <v>0</v>
      </c>
      <c r="S44" s="122">
        <f>SUMIFS('Base de dados (Boxplot)'!U:U,'Base de dados (Boxplot)'!H:H,Desp_Fin!A44,'Base de dados (Boxplot)'!E:E,Desp_Fin!$S$9)</f>
        <v>0</v>
      </c>
      <c r="T44" s="122">
        <f>SUMIFS('Base de dados (Boxplot)'!U:U,'Base de dados (Boxplot)'!H:H,Desp_Fin!A44,'Base de dados (Boxplot)'!E:E,Desp_Fin!$T$9)</f>
        <v>5002212.9400000004</v>
      </c>
      <c r="U44" s="122">
        <f>SUMIFS('Base de dados (Boxplot)'!U:U,'Base de dados (Boxplot)'!H:H,Desp_Fin!A44,'Base de dados (Boxplot)'!E:E,Desp_Fin!$U$9)</f>
        <v>0</v>
      </c>
      <c r="V44" s="122">
        <f>SUMIFS('Base de dados (Boxplot)'!U:U,'Base de dados (Boxplot)'!H:H,Desp_Fin!A44,'Base de dados (Boxplot)'!E:E,Desp_Fin!$V$9)</f>
        <v>0</v>
      </c>
    </row>
    <row r="45" spans="1:22" x14ac:dyDescent="0.25">
      <c r="A45" s="105" t="s">
        <v>61</v>
      </c>
      <c r="B45" s="125">
        <f>SUMIFS('Base de dados (Boxplot)'!U:U,'Base de dados (Boxplot)'!H:H,Desp_Fin!A45,'Base de dados (Boxplot)'!E:E,Desp_Fin!$B$9)</f>
        <v>0</v>
      </c>
      <c r="C45" s="122">
        <f>SUMIFS('Base de dados (Boxplot)'!U:U,'Base de dados (Boxplot)'!H:H,Desp_Fin!A45,'Base de dados (Boxplot)'!E:E,Desp_Fin!$C$9)</f>
        <v>0</v>
      </c>
      <c r="D45" s="122">
        <f>SUMIFS('Base de dados (Boxplot)'!U:U,'Base de dados (Boxplot)'!H:H,Desp_Fin!A45,'Base de dados (Boxplot)'!E:E,Desp_Fin!$D$9)</f>
        <v>0</v>
      </c>
      <c r="E45" s="122">
        <f>SUMIFS('Base de dados (Boxplot)'!U:U,'Base de dados (Boxplot)'!H:H,Desp_Fin!A45,'Base de dados (Boxplot)'!E:E,Desp_Fin!$E$9)</f>
        <v>0</v>
      </c>
      <c r="F45" s="122">
        <f>SUMIFS('Base de dados (Boxplot)'!U:U,'Base de dados (Boxplot)'!H:H,Desp_Fin!A45,'Base de dados (Boxplot)'!E:E,Desp_Fin!$F$9)</f>
        <v>3117792</v>
      </c>
      <c r="G45" s="122">
        <f>SUMIFS('Base de dados (Boxplot)'!U:U,'Base de dados (Boxplot)'!H:H,Desp_Fin!A45,'Base de dados (Boxplot)'!E:E,Desp_Fin!$G$9)</f>
        <v>0</v>
      </c>
      <c r="H45" s="122">
        <f>SUMIFS('Base de dados (Boxplot)'!U:U,'Base de dados (Boxplot)'!H:H,Desp_Fin!A45,'Base de dados (Boxplot)'!E:E,Desp_Fin!$H$9)</f>
        <v>0</v>
      </c>
      <c r="I45" s="122">
        <f>SUMIFS('Base de dados (Boxplot)'!U:U,'Base de dados (Boxplot)'!H:H,Desp_Fin!A45,'Base de dados (Boxplot)'!E:E,Desp_Fin!$I$9)</f>
        <v>0</v>
      </c>
      <c r="J45" s="122">
        <f>SUMIFS('Base de dados (Boxplot)'!U:U,'Base de dados (Boxplot)'!H:H,Desp_Fin!A45,'Base de dados (Boxplot)'!E:E,Desp_Fin!$J$9)</f>
        <v>0</v>
      </c>
      <c r="K45" s="122">
        <f>SUMIFS('Base de dados (Boxplot)'!U:U,'Base de dados (Boxplot)'!H:H,Desp_Fin!A45,'Base de dados (Boxplot)'!E:E,Desp_Fin!$K$9)</f>
        <v>0</v>
      </c>
      <c r="L45" s="122">
        <f>SUMIFS('Base de dados (Boxplot)'!U:U,'Base de dados (Boxplot)'!H:H,Desp_Fin!A45,'Base de dados (Boxplot)'!E:E,Desp_Fin!$L$9)</f>
        <v>0</v>
      </c>
      <c r="M45" s="122">
        <f>SUMIFS('Base de dados (Boxplot)'!U:U,'Base de dados (Boxplot)'!H:H,Desp_Fin!A45,'Base de dados (Boxplot)'!E:E,Desp_Fin!$M$9)</f>
        <v>0</v>
      </c>
      <c r="N45" s="122">
        <f>SUMIFS('Base de dados (Boxplot)'!U:U,'Base de dados (Boxplot)'!H:H,Desp_Fin!A45,'Base de dados (Boxplot)'!E:E,Desp_Fin!$N$9)</f>
        <v>0</v>
      </c>
      <c r="O45" s="122">
        <f>SUMIFS('Base de dados (Boxplot)'!U:U,'Base de dados (Boxplot)'!H:H,Desp_Fin!A45,'Base de dados (Boxplot)'!E:E,Desp_Fin!$O$9)</f>
        <v>0</v>
      </c>
      <c r="P45" s="122">
        <f>SUMIFS('Base de dados (Boxplot)'!U:U,'Base de dados (Boxplot)'!H:H,Desp_Fin!A45,'Base de dados (Boxplot)'!E:E,Desp_Fin!$P$9)</f>
        <v>0</v>
      </c>
      <c r="Q45" s="122">
        <f>SUMIFS('Base de dados (Boxplot)'!U:U,'Base de dados (Boxplot)'!H:H,Desp_Fin!A45,'Base de dados (Boxplot)'!E:E,Desp_Fin!$Q$9)</f>
        <v>0</v>
      </c>
      <c r="R45" s="122">
        <f>SUMIFS('Base de dados (Boxplot)'!U:U,'Base de dados (Boxplot)'!H:H,Desp_Fin!A45,'Base de dados (Boxplot)'!E:E,Desp_Fin!$R$9)</f>
        <v>0</v>
      </c>
      <c r="S45" s="122">
        <f>SUMIFS('Base de dados (Boxplot)'!U:U,'Base de dados (Boxplot)'!H:H,Desp_Fin!A45,'Base de dados (Boxplot)'!E:E,Desp_Fin!$S$9)</f>
        <v>0</v>
      </c>
      <c r="T45" s="122">
        <f>SUMIFS('Base de dados (Boxplot)'!U:U,'Base de dados (Boxplot)'!H:H,Desp_Fin!A45,'Base de dados (Boxplot)'!E:E,Desp_Fin!$T$9)</f>
        <v>0</v>
      </c>
      <c r="U45" s="122">
        <f>SUMIFS('Base de dados (Boxplot)'!U:U,'Base de dados (Boxplot)'!H:H,Desp_Fin!A45,'Base de dados (Boxplot)'!E:E,Desp_Fin!$U$9)</f>
        <v>0</v>
      </c>
      <c r="V45" s="122">
        <f>SUMIFS('Base de dados (Boxplot)'!U:U,'Base de dados (Boxplot)'!H:H,Desp_Fin!A45,'Base de dados (Boxplot)'!E:E,Desp_Fin!$V$9)</f>
        <v>0</v>
      </c>
    </row>
    <row r="46" spans="1:22" x14ac:dyDescent="0.25">
      <c r="A46" s="105" t="s">
        <v>59</v>
      </c>
      <c r="B46" s="125">
        <f>SUMIFS('Base de dados (Boxplot)'!U:U,'Base de dados (Boxplot)'!H:H,Desp_Fin!A46,'Base de dados (Boxplot)'!E:E,Desp_Fin!$B$9)</f>
        <v>0</v>
      </c>
      <c r="C46" s="122">
        <f>SUMIFS('Base de dados (Boxplot)'!U:U,'Base de dados (Boxplot)'!H:H,Desp_Fin!A46,'Base de dados (Boxplot)'!E:E,Desp_Fin!$C$9)</f>
        <v>0</v>
      </c>
      <c r="D46" s="122">
        <f>SUMIFS('Base de dados (Boxplot)'!U:U,'Base de dados (Boxplot)'!H:H,Desp_Fin!A46,'Base de dados (Boxplot)'!E:E,Desp_Fin!$D$9)</f>
        <v>0</v>
      </c>
      <c r="E46" s="122">
        <f>SUMIFS('Base de dados (Boxplot)'!U:U,'Base de dados (Boxplot)'!H:H,Desp_Fin!A46,'Base de dados (Boxplot)'!E:E,Desp_Fin!$E$9)</f>
        <v>0</v>
      </c>
      <c r="F46" s="122">
        <f>SUMIFS('Base de dados (Boxplot)'!U:U,'Base de dados (Boxplot)'!H:H,Desp_Fin!A46,'Base de dados (Boxplot)'!E:E,Desp_Fin!$F$9)</f>
        <v>0</v>
      </c>
      <c r="G46" s="122">
        <f>SUMIFS('Base de dados (Boxplot)'!U:U,'Base de dados (Boxplot)'!H:H,Desp_Fin!A46,'Base de dados (Boxplot)'!E:E,Desp_Fin!$G$9)</f>
        <v>0</v>
      </c>
      <c r="H46" s="122">
        <f>SUMIFS('Base de dados (Boxplot)'!U:U,'Base de dados (Boxplot)'!H:H,Desp_Fin!A46,'Base de dados (Boxplot)'!E:E,Desp_Fin!$H$9)</f>
        <v>0</v>
      </c>
      <c r="I46" s="122">
        <f>SUMIFS('Base de dados (Boxplot)'!U:U,'Base de dados (Boxplot)'!H:H,Desp_Fin!A46,'Base de dados (Boxplot)'!E:E,Desp_Fin!$I$9)</f>
        <v>0</v>
      </c>
      <c r="J46" s="122">
        <f>SUMIFS('Base de dados (Boxplot)'!U:U,'Base de dados (Boxplot)'!H:H,Desp_Fin!A46,'Base de dados (Boxplot)'!E:E,Desp_Fin!$J$9)</f>
        <v>0</v>
      </c>
      <c r="K46" s="122">
        <f>SUMIFS('Base de dados (Boxplot)'!U:U,'Base de dados (Boxplot)'!H:H,Desp_Fin!A46,'Base de dados (Boxplot)'!E:E,Desp_Fin!$K$9)</f>
        <v>0</v>
      </c>
      <c r="L46" s="122">
        <f>SUMIFS('Base de dados (Boxplot)'!U:U,'Base de dados (Boxplot)'!H:H,Desp_Fin!A46,'Base de dados (Boxplot)'!E:E,Desp_Fin!$L$9)</f>
        <v>0</v>
      </c>
      <c r="M46" s="122">
        <f>SUMIFS('Base de dados (Boxplot)'!U:U,'Base de dados (Boxplot)'!H:H,Desp_Fin!A46,'Base de dados (Boxplot)'!E:E,Desp_Fin!$M$9)</f>
        <v>0</v>
      </c>
      <c r="N46" s="122">
        <f>SUMIFS('Base de dados (Boxplot)'!U:U,'Base de dados (Boxplot)'!H:H,Desp_Fin!A46,'Base de dados (Boxplot)'!E:E,Desp_Fin!$N$9)</f>
        <v>0</v>
      </c>
      <c r="O46" s="122">
        <f>SUMIFS('Base de dados (Boxplot)'!U:U,'Base de dados (Boxplot)'!H:H,Desp_Fin!A46,'Base de dados (Boxplot)'!E:E,Desp_Fin!$O$9)</f>
        <v>0</v>
      </c>
      <c r="P46" s="122">
        <f>SUMIFS('Base de dados (Boxplot)'!U:U,'Base de dados (Boxplot)'!H:H,Desp_Fin!A46,'Base de dados (Boxplot)'!E:E,Desp_Fin!$P$9)</f>
        <v>0</v>
      </c>
      <c r="Q46" s="122">
        <f>SUMIFS('Base de dados (Boxplot)'!U:U,'Base de dados (Boxplot)'!H:H,Desp_Fin!A46,'Base de dados (Boxplot)'!E:E,Desp_Fin!$Q$9)</f>
        <v>0</v>
      </c>
      <c r="R46" s="122">
        <f>SUMIFS('Base de dados (Boxplot)'!U:U,'Base de dados (Boxplot)'!H:H,Desp_Fin!A46,'Base de dados (Boxplot)'!E:E,Desp_Fin!$R$9)</f>
        <v>0</v>
      </c>
      <c r="S46" s="122">
        <f>SUMIFS('Base de dados (Boxplot)'!U:U,'Base de dados (Boxplot)'!H:H,Desp_Fin!A46,'Base de dados (Boxplot)'!E:E,Desp_Fin!$S$9)</f>
        <v>0</v>
      </c>
      <c r="T46" s="122">
        <f>SUMIFS('Base de dados (Boxplot)'!U:U,'Base de dados (Boxplot)'!H:H,Desp_Fin!A46,'Base de dados (Boxplot)'!E:E,Desp_Fin!$T$9)</f>
        <v>0</v>
      </c>
      <c r="U46" s="122">
        <f>SUMIFS('Base de dados (Boxplot)'!U:U,'Base de dados (Boxplot)'!H:H,Desp_Fin!A46,'Base de dados (Boxplot)'!E:E,Desp_Fin!$U$9)</f>
        <v>0</v>
      </c>
      <c r="V46" s="122">
        <f>SUMIFS('Base de dados (Boxplot)'!U:U,'Base de dados (Boxplot)'!H:H,Desp_Fin!A46,'Base de dados (Boxplot)'!E:E,Desp_Fin!$V$9)</f>
        <v>0</v>
      </c>
    </row>
    <row r="47" spans="1:22" x14ac:dyDescent="0.25">
      <c r="A47" s="105" t="s">
        <v>67</v>
      </c>
      <c r="B47" s="125">
        <f>SUMIFS('Base de dados (Boxplot)'!U:U,'Base de dados (Boxplot)'!H:H,Desp_Fin!A47,'Base de dados (Boxplot)'!E:E,Desp_Fin!$B$9)</f>
        <v>0</v>
      </c>
      <c r="C47" s="122">
        <f>SUMIFS('Base de dados (Boxplot)'!U:U,'Base de dados (Boxplot)'!H:H,Desp_Fin!A47,'Base de dados (Boxplot)'!E:E,Desp_Fin!$C$9)</f>
        <v>425715.23</v>
      </c>
      <c r="D47" s="122">
        <f>SUMIFS('Base de dados (Boxplot)'!U:U,'Base de dados (Boxplot)'!H:H,Desp_Fin!A47,'Base de dados (Boxplot)'!E:E,Desp_Fin!$D$9)</f>
        <v>23526.29</v>
      </c>
      <c r="E47" s="122">
        <f>SUMIFS('Base de dados (Boxplot)'!U:U,'Base de dados (Boxplot)'!H:H,Desp_Fin!A47,'Base de dados (Boxplot)'!E:E,Desp_Fin!$E$9)</f>
        <v>3207791</v>
      </c>
      <c r="F47" s="122">
        <f>SUMIFS('Base de dados (Boxplot)'!U:U,'Base de dados (Boxplot)'!H:H,Desp_Fin!A47,'Base de dados (Boxplot)'!E:E,Desp_Fin!$F$9)</f>
        <v>4866756.6399999997</v>
      </c>
      <c r="G47" s="122">
        <f>SUMIFS('Base de dados (Boxplot)'!U:U,'Base de dados (Boxplot)'!H:H,Desp_Fin!A47,'Base de dados (Boxplot)'!E:E,Desp_Fin!$G$9)</f>
        <v>0</v>
      </c>
      <c r="H47" s="122">
        <f>SUMIFS('Base de dados (Boxplot)'!U:U,'Base de dados (Boxplot)'!H:H,Desp_Fin!A47,'Base de dados (Boxplot)'!E:E,Desp_Fin!$H$9)</f>
        <v>0</v>
      </c>
      <c r="I47" s="122">
        <f>SUMIFS('Base de dados (Boxplot)'!U:U,'Base de dados (Boxplot)'!H:H,Desp_Fin!A47,'Base de dados (Boxplot)'!E:E,Desp_Fin!$I$9)</f>
        <v>0</v>
      </c>
      <c r="J47" s="122">
        <f>SUMIFS('Base de dados (Boxplot)'!U:U,'Base de dados (Boxplot)'!H:H,Desp_Fin!A47,'Base de dados (Boxplot)'!E:E,Desp_Fin!$J$9)</f>
        <v>0</v>
      </c>
      <c r="K47" s="122">
        <f>SUMIFS('Base de dados (Boxplot)'!U:U,'Base de dados (Boxplot)'!H:H,Desp_Fin!A47,'Base de dados (Boxplot)'!E:E,Desp_Fin!$K$9)</f>
        <v>0</v>
      </c>
      <c r="L47" s="122">
        <f>SUMIFS('Base de dados (Boxplot)'!U:U,'Base de dados (Boxplot)'!H:H,Desp_Fin!A47,'Base de dados (Boxplot)'!E:E,Desp_Fin!$L$9)</f>
        <v>8772632.4100000001</v>
      </c>
      <c r="M47" s="122">
        <f>SUMIFS('Base de dados (Boxplot)'!U:U,'Base de dados (Boxplot)'!H:H,Desp_Fin!A47,'Base de dados (Boxplot)'!E:E,Desp_Fin!$M$9)</f>
        <v>37705448.890000001</v>
      </c>
      <c r="N47" s="122">
        <f>SUMIFS('Base de dados (Boxplot)'!U:U,'Base de dados (Boxplot)'!H:H,Desp_Fin!A47,'Base de dados (Boxplot)'!E:E,Desp_Fin!$N$9)</f>
        <v>26687520.760000002</v>
      </c>
      <c r="O47" s="122">
        <f>SUMIFS('Base de dados (Boxplot)'!U:U,'Base de dados (Boxplot)'!H:H,Desp_Fin!A47,'Base de dados (Boxplot)'!E:E,Desp_Fin!$O$9)</f>
        <v>32765524.710000001</v>
      </c>
      <c r="P47" s="122">
        <f>SUMIFS('Base de dados (Boxplot)'!U:U,'Base de dados (Boxplot)'!H:H,Desp_Fin!A47,'Base de dados (Boxplot)'!E:E,Desp_Fin!$P$9)</f>
        <v>33042934.289999999</v>
      </c>
      <c r="Q47" s="122">
        <f>SUMIFS('Base de dados (Boxplot)'!U:U,'Base de dados (Boxplot)'!H:H,Desp_Fin!A47,'Base de dados (Boxplot)'!E:E,Desp_Fin!$Q$9)</f>
        <v>23063927.989999998</v>
      </c>
      <c r="R47" s="122">
        <f>SUMIFS('Base de dados (Boxplot)'!U:U,'Base de dados (Boxplot)'!H:H,Desp_Fin!A47,'Base de dados (Boxplot)'!E:E,Desp_Fin!$R$9)</f>
        <v>2670987.67</v>
      </c>
      <c r="S47" s="122">
        <f>SUMIFS('Base de dados (Boxplot)'!U:U,'Base de dados (Boxplot)'!H:H,Desp_Fin!A47,'Base de dados (Boxplot)'!E:E,Desp_Fin!$S$9)</f>
        <v>15886365.35</v>
      </c>
      <c r="T47" s="122">
        <f>SUMIFS('Base de dados (Boxplot)'!U:U,'Base de dados (Boxplot)'!H:H,Desp_Fin!A47,'Base de dados (Boxplot)'!E:E,Desp_Fin!$T$9)</f>
        <v>0</v>
      </c>
      <c r="U47" s="122">
        <f>SUMIFS('Base de dados (Boxplot)'!U:U,'Base de dados (Boxplot)'!H:H,Desp_Fin!A47,'Base de dados (Boxplot)'!E:E,Desp_Fin!$U$9)</f>
        <v>0</v>
      </c>
      <c r="V47" s="122">
        <f>SUMIFS('Base de dados (Boxplot)'!U:U,'Base de dados (Boxplot)'!H:H,Desp_Fin!A47,'Base de dados (Boxplot)'!E:E,Desp_Fin!$V$9)</f>
        <v>0</v>
      </c>
    </row>
    <row r="48" spans="1:22" x14ac:dyDescent="0.25">
      <c r="A48" s="105" t="s">
        <v>66</v>
      </c>
      <c r="B48" s="125">
        <f>SUMIFS('Base de dados (Boxplot)'!U:U,'Base de dados (Boxplot)'!H:H,Desp_Fin!A48,'Base de dados (Boxplot)'!E:E,Desp_Fin!$B$9)</f>
        <v>1595099.19</v>
      </c>
      <c r="C48" s="122">
        <f>SUMIFS('Base de dados (Boxplot)'!U:U,'Base de dados (Boxplot)'!H:H,Desp_Fin!A48,'Base de dados (Boxplot)'!E:E,Desp_Fin!$C$9)</f>
        <v>1676683.02</v>
      </c>
      <c r="D48" s="122">
        <f>SUMIFS('Base de dados (Boxplot)'!U:U,'Base de dados (Boxplot)'!H:H,Desp_Fin!A48,'Base de dados (Boxplot)'!E:E,Desp_Fin!$D$9)</f>
        <v>2190728</v>
      </c>
      <c r="E48" s="122">
        <f>SUMIFS('Base de dados (Boxplot)'!U:U,'Base de dados (Boxplot)'!H:H,Desp_Fin!A48,'Base de dados (Boxplot)'!E:E,Desp_Fin!$E$9)</f>
        <v>1144169.04</v>
      </c>
      <c r="F48" s="122">
        <f>SUMIFS('Base de dados (Boxplot)'!U:U,'Base de dados (Boxplot)'!H:H,Desp_Fin!A48,'Base de dados (Boxplot)'!E:E,Desp_Fin!$F$9)</f>
        <v>1893976.16</v>
      </c>
      <c r="G48" s="122">
        <f>SUMIFS('Base de dados (Boxplot)'!U:U,'Base de dados (Boxplot)'!H:H,Desp_Fin!A48,'Base de dados (Boxplot)'!E:E,Desp_Fin!$G$9)</f>
        <v>1930962.06</v>
      </c>
      <c r="H48" s="122">
        <f>SUMIFS('Base de dados (Boxplot)'!U:U,'Base de dados (Boxplot)'!H:H,Desp_Fin!A48,'Base de dados (Boxplot)'!E:E,Desp_Fin!$H$9)</f>
        <v>1976268.04</v>
      </c>
      <c r="I48" s="122">
        <f>SUMIFS('Base de dados (Boxplot)'!U:U,'Base de dados (Boxplot)'!H:H,Desp_Fin!A48,'Base de dados (Boxplot)'!E:E,Desp_Fin!$I$9)</f>
        <v>1583172.74</v>
      </c>
      <c r="J48" s="122">
        <f>SUMIFS('Base de dados (Boxplot)'!U:U,'Base de dados (Boxplot)'!H:H,Desp_Fin!A48,'Base de dados (Boxplot)'!E:E,Desp_Fin!$J$9)</f>
        <v>1428974.82</v>
      </c>
      <c r="K48" s="122">
        <f>SUMIFS('Base de dados (Boxplot)'!U:U,'Base de dados (Boxplot)'!H:H,Desp_Fin!A48,'Base de dados (Boxplot)'!E:E,Desp_Fin!$K$9)</f>
        <v>1317211.8700000001</v>
      </c>
      <c r="L48" s="122">
        <f>SUMIFS('Base de dados (Boxplot)'!U:U,'Base de dados (Boxplot)'!H:H,Desp_Fin!A48,'Base de dados (Boxplot)'!E:E,Desp_Fin!$L$9)</f>
        <v>541751.88</v>
      </c>
      <c r="M48" s="122">
        <f>SUMIFS('Base de dados (Boxplot)'!U:U,'Base de dados (Boxplot)'!H:H,Desp_Fin!A48,'Base de dados (Boxplot)'!E:E,Desp_Fin!$M$9)</f>
        <v>260698</v>
      </c>
      <c r="N48" s="122">
        <f>SUMIFS('Base de dados (Boxplot)'!U:U,'Base de dados (Boxplot)'!H:H,Desp_Fin!A48,'Base de dados (Boxplot)'!E:E,Desp_Fin!$N$9)</f>
        <v>11246.88</v>
      </c>
      <c r="O48" s="122">
        <f>SUMIFS('Base de dados (Boxplot)'!U:U,'Base de dados (Boxplot)'!H:H,Desp_Fin!A48,'Base de dados (Boxplot)'!E:E,Desp_Fin!$O$9)</f>
        <v>0</v>
      </c>
      <c r="P48" s="122">
        <f>SUMIFS('Base de dados (Boxplot)'!U:U,'Base de dados (Boxplot)'!H:H,Desp_Fin!A48,'Base de dados (Boxplot)'!E:E,Desp_Fin!$P$9)</f>
        <v>0</v>
      </c>
      <c r="Q48" s="122">
        <f>SUMIFS('Base de dados (Boxplot)'!U:U,'Base de dados (Boxplot)'!H:H,Desp_Fin!A48,'Base de dados (Boxplot)'!E:E,Desp_Fin!$Q$9)</f>
        <v>132103.67000000001</v>
      </c>
      <c r="R48" s="122">
        <f>SUMIFS('Base de dados (Boxplot)'!U:U,'Base de dados (Boxplot)'!H:H,Desp_Fin!A48,'Base de dados (Boxplot)'!E:E,Desp_Fin!$R$9)</f>
        <v>0</v>
      </c>
      <c r="S48" s="122">
        <f>SUMIFS('Base de dados (Boxplot)'!U:U,'Base de dados (Boxplot)'!H:H,Desp_Fin!A48,'Base de dados (Boxplot)'!E:E,Desp_Fin!$S$9)</f>
        <v>0</v>
      </c>
      <c r="T48" s="122">
        <f>SUMIFS('Base de dados (Boxplot)'!U:U,'Base de dados (Boxplot)'!H:H,Desp_Fin!A48,'Base de dados (Boxplot)'!E:E,Desp_Fin!$T$9)</f>
        <v>11629702.689999999</v>
      </c>
      <c r="U48" s="122">
        <f>SUMIFS('Base de dados (Boxplot)'!U:U,'Base de dados (Boxplot)'!H:H,Desp_Fin!A48,'Base de dados (Boxplot)'!E:E,Desp_Fin!$U$9)</f>
        <v>10889679.91</v>
      </c>
      <c r="V48" s="122">
        <f>SUMIFS('Base de dados (Boxplot)'!U:U,'Base de dados (Boxplot)'!H:H,Desp_Fin!A48,'Base de dados (Boxplot)'!E:E,Desp_Fin!$V$9)</f>
        <v>0</v>
      </c>
    </row>
    <row r="49" spans="1:22" x14ac:dyDescent="0.25">
      <c r="A49" s="105" t="s">
        <v>63</v>
      </c>
      <c r="B49" s="125">
        <f>SUMIFS('Base de dados (Boxplot)'!U:U,'Base de dados (Boxplot)'!H:H,Desp_Fin!A49,'Base de dados (Boxplot)'!E:E,Desp_Fin!$B$9)</f>
        <v>0</v>
      </c>
      <c r="C49" s="122">
        <f>SUMIFS('Base de dados (Boxplot)'!U:U,'Base de dados (Boxplot)'!H:H,Desp_Fin!A49,'Base de dados (Boxplot)'!E:E,Desp_Fin!$C$9)</f>
        <v>0</v>
      </c>
      <c r="D49" s="122">
        <f>SUMIFS('Base de dados (Boxplot)'!U:U,'Base de dados (Boxplot)'!H:H,Desp_Fin!A49,'Base de dados (Boxplot)'!E:E,Desp_Fin!$D$9)</f>
        <v>0</v>
      </c>
      <c r="E49" s="122">
        <f>SUMIFS('Base de dados (Boxplot)'!U:U,'Base de dados (Boxplot)'!H:H,Desp_Fin!A49,'Base de dados (Boxplot)'!E:E,Desp_Fin!$E$9)</f>
        <v>0</v>
      </c>
      <c r="F49" s="122">
        <f>SUMIFS('Base de dados (Boxplot)'!U:U,'Base de dados (Boxplot)'!H:H,Desp_Fin!A49,'Base de dados (Boxplot)'!E:E,Desp_Fin!$F$9)</f>
        <v>0</v>
      </c>
      <c r="G49" s="122">
        <f>SUMIFS('Base de dados (Boxplot)'!U:U,'Base de dados (Boxplot)'!H:H,Desp_Fin!A49,'Base de dados (Boxplot)'!E:E,Desp_Fin!$G$9)</f>
        <v>0</v>
      </c>
      <c r="H49" s="122">
        <f>SUMIFS('Base de dados (Boxplot)'!U:U,'Base de dados (Boxplot)'!H:H,Desp_Fin!A49,'Base de dados (Boxplot)'!E:E,Desp_Fin!$H$9)</f>
        <v>0</v>
      </c>
      <c r="I49" s="122">
        <f>SUMIFS('Base de dados (Boxplot)'!U:U,'Base de dados (Boxplot)'!H:H,Desp_Fin!A49,'Base de dados (Boxplot)'!E:E,Desp_Fin!$I$9)</f>
        <v>0</v>
      </c>
      <c r="J49" s="122">
        <f>SUMIFS('Base de dados (Boxplot)'!U:U,'Base de dados (Boxplot)'!H:H,Desp_Fin!A49,'Base de dados (Boxplot)'!E:E,Desp_Fin!$J$9)</f>
        <v>0</v>
      </c>
      <c r="K49" s="122">
        <f>SUMIFS('Base de dados (Boxplot)'!U:U,'Base de dados (Boxplot)'!H:H,Desp_Fin!A49,'Base de dados (Boxplot)'!E:E,Desp_Fin!$K$9)</f>
        <v>0</v>
      </c>
      <c r="L49" s="122">
        <f>SUMIFS('Base de dados (Boxplot)'!U:U,'Base de dados (Boxplot)'!H:H,Desp_Fin!A49,'Base de dados (Boxplot)'!E:E,Desp_Fin!$L$9)</f>
        <v>0</v>
      </c>
      <c r="M49" s="122">
        <f>SUMIFS('Base de dados (Boxplot)'!U:U,'Base de dados (Boxplot)'!H:H,Desp_Fin!A49,'Base de dados (Boxplot)'!E:E,Desp_Fin!$M$9)</f>
        <v>0</v>
      </c>
      <c r="N49" s="122">
        <f>SUMIFS('Base de dados (Boxplot)'!U:U,'Base de dados (Boxplot)'!H:H,Desp_Fin!A49,'Base de dados (Boxplot)'!E:E,Desp_Fin!$N$9)</f>
        <v>0</v>
      </c>
      <c r="O49" s="122">
        <f>SUMIFS('Base de dados (Boxplot)'!U:U,'Base de dados (Boxplot)'!H:H,Desp_Fin!A49,'Base de dados (Boxplot)'!E:E,Desp_Fin!$O$9)</f>
        <v>0</v>
      </c>
      <c r="P49" s="122">
        <f>SUMIFS('Base de dados (Boxplot)'!U:U,'Base de dados (Boxplot)'!H:H,Desp_Fin!A49,'Base de dados (Boxplot)'!E:E,Desp_Fin!$P$9)</f>
        <v>0</v>
      </c>
      <c r="Q49" s="122">
        <f>SUMIFS('Base de dados (Boxplot)'!U:U,'Base de dados (Boxplot)'!H:H,Desp_Fin!A49,'Base de dados (Boxplot)'!E:E,Desp_Fin!$Q$9)</f>
        <v>0</v>
      </c>
      <c r="R49" s="122">
        <f>SUMIFS('Base de dados (Boxplot)'!U:U,'Base de dados (Boxplot)'!H:H,Desp_Fin!A49,'Base de dados (Boxplot)'!E:E,Desp_Fin!$R$9)</f>
        <v>0</v>
      </c>
      <c r="S49" s="122">
        <f>SUMIFS('Base de dados (Boxplot)'!U:U,'Base de dados (Boxplot)'!H:H,Desp_Fin!A49,'Base de dados (Boxplot)'!E:E,Desp_Fin!$S$9)</f>
        <v>0</v>
      </c>
      <c r="T49" s="122">
        <f>SUMIFS('Base de dados (Boxplot)'!U:U,'Base de dados (Boxplot)'!H:H,Desp_Fin!A49,'Base de dados (Boxplot)'!E:E,Desp_Fin!$T$9)</f>
        <v>0</v>
      </c>
      <c r="U49" s="122">
        <f>SUMIFS('Base de dados (Boxplot)'!U:U,'Base de dados (Boxplot)'!H:H,Desp_Fin!A49,'Base de dados (Boxplot)'!E:E,Desp_Fin!$U$9)</f>
        <v>0</v>
      </c>
      <c r="V49" s="122">
        <f>SUMIFS('Base de dados (Boxplot)'!U:U,'Base de dados (Boxplot)'!H:H,Desp_Fin!A49,'Base de dados (Boxplot)'!E:E,Desp_Fin!$V$9)</f>
        <v>0</v>
      </c>
    </row>
    <row r="50" spans="1:22" x14ac:dyDescent="0.25">
      <c r="A50" s="105" t="s">
        <v>40</v>
      </c>
      <c r="B50" s="125">
        <f>SUMIFS('Base de dados (Boxplot)'!U:U,'Base de dados (Boxplot)'!H:H,Desp_Fin!A50,'Base de dados (Boxplot)'!E:E,Desp_Fin!$B$9)</f>
        <v>11349711</v>
      </c>
      <c r="C50" s="122">
        <f>SUMIFS('Base de dados (Boxplot)'!U:U,'Base de dados (Boxplot)'!H:H,Desp_Fin!A50,'Base de dados (Boxplot)'!E:E,Desp_Fin!$C$9)</f>
        <v>12837687</v>
      </c>
      <c r="D50" s="122">
        <f>SUMIFS('Base de dados (Boxplot)'!U:U,'Base de dados (Boxplot)'!H:H,Desp_Fin!A50,'Base de dados (Boxplot)'!E:E,Desp_Fin!$D$9)</f>
        <v>14292579</v>
      </c>
      <c r="E50" s="122">
        <f>SUMIFS('Base de dados (Boxplot)'!U:U,'Base de dados (Boxplot)'!H:H,Desp_Fin!A50,'Base de dados (Boxplot)'!E:E,Desp_Fin!$E$9)</f>
        <v>21565247</v>
      </c>
      <c r="F50" s="122">
        <f>SUMIFS('Base de dados (Boxplot)'!U:U,'Base de dados (Boxplot)'!H:H,Desp_Fin!A50,'Base de dados (Boxplot)'!E:E,Desp_Fin!$F$9)</f>
        <v>19193540</v>
      </c>
      <c r="G50" s="122">
        <f>SUMIFS('Base de dados (Boxplot)'!U:U,'Base de dados (Boxplot)'!H:H,Desp_Fin!A50,'Base de dados (Boxplot)'!E:E,Desp_Fin!$G$9)</f>
        <v>17556045</v>
      </c>
      <c r="H50" s="122">
        <f>SUMIFS('Base de dados (Boxplot)'!U:U,'Base de dados (Boxplot)'!H:H,Desp_Fin!A50,'Base de dados (Boxplot)'!E:E,Desp_Fin!$H$9)</f>
        <v>21124931</v>
      </c>
      <c r="I50" s="122">
        <f>SUMIFS('Base de dados (Boxplot)'!U:U,'Base de dados (Boxplot)'!H:H,Desp_Fin!A50,'Base de dados (Boxplot)'!E:E,Desp_Fin!$I$9)</f>
        <v>25408590</v>
      </c>
      <c r="J50" s="122">
        <f>SUMIFS('Base de dados (Boxplot)'!U:U,'Base de dados (Boxplot)'!H:H,Desp_Fin!A50,'Base de dados (Boxplot)'!E:E,Desp_Fin!$J$9)</f>
        <v>48523762</v>
      </c>
      <c r="K50" s="122">
        <f>SUMIFS('Base de dados (Boxplot)'!U:U,'Base de dados (Boxplot)'!H:H,Desp_Fin!A50,'Base de dados (Boxplot)'!E:E,Desp_Fin!$K$9)</f>
        <v>60889146</v>
      </c>
      <c r="L50" s="122">
        <f>SUMIFS('Base de dados (Boxplot)'!U:U,'Base de dados (Boxplot)'!H:H,Desp_Fin!A50,'Base de dados (Boxplot)'!E:E,Desp_Fin!$L$9)</f>
        <v>52530894</v>
      </c>
      <c r="M50" s="122">
        <f>SUMIFS('Base de dados (Boxplot)'!U:U,'Base de dados (Boxplot)'!H:H,Desp_Fin!A50,'Base de dados (Boxplot)'!E:E,Desp_Fin!$M$9)</f>
        <v>65852475.630000003</v>
      </c>
      <c r="N50" s="122">
        <f>SUMIFS('Base de dados (Boxplot)'!U:U,'Base de dados (Boxplot)'!H:H,Desp_Fin!A50,'Base de dados (Boxplot)'!E:E,Desp_Fin!$N$9)</f>
        <v>0</v>
      </c>
      <c r="O50" s="122">
        <f>SUMIFS('Base de dados (Boxplot)'!U:U,'Base de dados (Boxplot)'!H:H,Desp_Fin!A50,'Base de dados (Boxplot)'!E:E,Desp_Fin!$O$9)</f>
        <v>42763802</v>
      </c>
      <c r="P50" s="122">
        <f>SUMIFS('Base de dados (Boxplot)'!U:U,'Base de dados (Boxplot)'!H:H,Desp_Fin!A50,'Base de dados (Boxplot)'!E:E,Desp_Fin!$P$9)</f>
        <v>41897131</v>
      </c>
      <c r="Q50" s="122">
        <f>SUMIFS('Base de dados (Boxplot)'!U:U,'Base de dados (Boxplot)'!H:H,Desp_Fin!A50,'Base de dados (Boxplot)'!E:E,Desp_Fin!$Q$9)</f>
        <v>47801836.859999999</v>
      </c>
      <c r="R50" s="122">
        <f>SUMIFS('Base de dados (Boxplot)'!U:U,'Base de dados (Boxplot)'!H:H,Desp_Fin!A50,'Base de dados (Boxplot)'!E:E,Desp_Fin!$R$9)</f>
        <v>57889149</v>
      </c>
      <c r="S50" s="122">
        <f>SUMIFS('Base de dados (Boxplot)'!U:U,'Base de dados (Boxplot)'!H:H,Desp_Fin!A50,'Base de dados (Boxplot)'!E:E,Desp_Fin!$S$9)</f>
        <v>54311897.560000002</v>
      </c>
      <c r="T50" s="122">
        <f>SUMIFS('Base de dados (Boxplot)'!U:U,'Base de dados (Boxplot)'!H:H,Desp_Fin!A50,'Base de dados (Boxplot)'!E:E,Desp_Fin!$T$9)</f>
        <v>43786167.390000001</v>
      </c>
      <c r="U50" s="122">
        <f>SUMIFS('Base de dados (Boxplot)'!U:U,'Base de dados (Boxplot)'!H:H,Desp_Fin!A50,'Base de dados (Boxplot)'!E:E,Desp_Fin!$U$9)</f>
        <v>73011963.180000007</v>
      </c>
      <c r="V50" s="122">
        <f>SUMIFS('Base de dados (Boxplot)'!U:U,'Base de dados (Boxplot)'!H:H,Desp_Fin!A50,'Base de dados (Boxplot)'!E:E,Desp_Fin!$V$9)</f>
        <v>40258603.689999998</v>
      </c>
    </row>
    <row r="51" spans="1:22" x14ac:dyDescent="0.25">
      <c r="A51" s="105" t="s">
        <v>62</v>
      </c>
      <c r="B51" s="125">
        <f>SUMIFS('Base de dados (Boxplot)'!U:U,'Base de dados (Boxplot)'!H:H,Desp_Fin!A51,'Base de dados (Boxplot)'!E:E,Desp_Fin!$B$9)</f>
        <v>1922634</v>
      </c>
      <c r="C51" s="122">
        <f>SUMIFS('Base de dados (Boxplot)'!U:U,'Base de dados (Boxplot)'!H:H,Desp_Fin!A51,'Base de dados (Boxplot)'!E:E,Desp_Fin!$C$9)</f>
        <v>1882850</v>
      </c>
      <c r="D51" s="122">
        <f>SUMIFS('Base de dados (Boxplot)'!U:U,'Base de dados (Boxplot)'!H:H,Desp_Fin!A51,'Base de dados (Boxplot)'!E:E,Desp_Fin!$D$9)</f>
        <v>7048910</v>
      </c>
      <c r="E51" s="122">
        <f>SUMIFS('Base de dados (Boxplot)'!U:U,'Base de dados (Boxplot)'!H:H,Desp_Fin!A51,'Base de dados (Boxplot)'!E:E,Desp_Fin!$E$9)</f>
        <v>18453234</v>
      </c>
      <c r="F51" s="122">
        <f>SUMIFS('Base de dados (Boxplot)'!U:U,'Base de dados (Boxplot)'!H:H,Desp_Fin!A51,'Base de dados (Boxplot)'!E:E,Desp_Fin!$F$9)</f>
        <v>19636636</v>
      </c>
      <c r="G51" s="122">
        <f>SUMIFS('Base de dados (Boxplot)'!U:U,'Base de dados (Boxplot)'!H:H,Desp_Fin!A51,'Base de dados (Boxplot)'!E:E,Desp_Fin!$G$9)</f>
        <v>15218768</v>
      </c>
      <c r="H51" s="122">
        <f>SUMIFS('Base de dados (Boxplot)'!U:U,'Base de dados (Boxplot)'!H:H,Desp_Fin!A51,'Base de dados (Boxplot)'!E:E,Desp_Fin!$H$9)</f>
        <v>16168517</v>
      </c>
      <c r="I51" s="122">
        <f>SUMIFS('Base de dados (Boxplot)'!U:U,'Base de dados (Boxplot)'!H:H,Desp_Fin!A51,'Base de dados (Boxplot)'!E:E,Desp_Fin!$I$9)</f>
        <v>17159852</v>
      </c>
      <c r="J51" s="122">
        <f>SUMIFS('Base de dados (Boxplot)'!U:U,'Base de dados (Boxplot)'!H:H,Desp_Fin!A51,'Base de dados (Boxplot)'!E:E,Desp_Fin!$J$9)</f>
        <v>26526827</v>
      </c>
      <c r="K51" s="122">
        <f>SUMIFS('Base de dados (Boxplot)'!U:U,'Base de dados (Boxplot)'!H:H,Desp_Fin!A51,'Base de dados (Boxplot)'!E:E,Desp_Fin!$K$9)</f>
        <v>51147795</v>
      </c>
      <c r="L51" s="122">
        <f>SUMIFS('Base de dados (Boxplot)'!U:U,'Base de dados (Boxplot)'!H:H,Desp_Fin!A51,'Base de dados (Boxplot)'!E:E,Desp_Fin!$L$9)</f>
        <v>26797651</v>
      </c>
      <c r="M51" s="122">
        <f>SUMIFS('Base de dados (Boxplot)'!U:U,'Base de dados (Boxplot)'!H:H,Desp_Fin!A51,'Base de dados (Boxplot)'!E:E,Desp_Fin!$M$9)</f>
        <v>15280991.869999999</v>
      </c>
      <c r="N51" s="122">
        <f>SUMIFS('Base de dados (Boxplot)'!U:U,'Base de dados (Boxplot)'!H:H,Desp_Fin!A51,'Base de dados (Boxplot)'!E:E,Desp_Fin!$N$9)</f>
        <v>43467159</v>
      </c>
      <c r="O51" s="122">
        <f>SUMIFS('Base de dados (Boxplot)'!U:U,'Base de dados (Boxplot)'!H:H,Desp_Fin!A51,'Base de dados (Boxplot)'!E:E,Desp_Fin!$O$9)</f>
        <v>8821467</v>
      </c>
      <c r="P51" s="122">
        <f>SUMIFS('Base de dados (Boxplot)'!U:U,'Base de dados (Boxplot)'!H:H,Desp_Fin!A51,'Base de dados (Boxplot)'!E:E,Desp_Fin!$P$9)</f>
        <v>52855573</v>
      </c>
      <c r="Q51" s="122">
        <f>SUMIFS('Base de dados (Boxplot)'!U:U,'Base de dados (Boxplot)'!H:H,Desp_Fin!A51,'Base de dados (Boxplot)'!E:E,Desp_Fin!$Q$9)</f>
        <v>49979171.740000002</v>
      </c>
      <c r="R51" s="122">
        <f>SUMIFS('Base de dados (Boxplot)'!U:U,'Base de dados (Boxplot)'!H:H,Desp_Fin!A51,'Base de dados (Boxplot)'!E:E,Desp_Fin!$R$9)</f>
        <v>0</v>
      </c>
      <c r="S51" s="122">
        <f>SUMIFS('Base de dados (Boxplot)'!U:U,'Base de dados (Boxplot)'!H:H,Desp_Fin!A51,'Base de dados (Boxplot)'!E:E,Desp_Fin!$S$9)</f>
        <v>-16108702.82</v>
      </c>
      <c r="T51" s="122">
        <f>SUMIFS('Base de dados (Boxplot)'!U:U,'Base de dados (Boxplot)'!H:H,Desp_Fin!A51,'Base de dados (Boxplot)'!E:E,Desp_Fin!$T$9)</f>
        <v>28265741.289999999</v>
      </c>
      <c r="U51" s="122">
        <f>SUMIFS('Base de dados (Boxplot)'!U:U,'Base de dados (Boxplot)'!H:H,Desp_Fin!A51,'Base de dados (Boxplot)'!E:E,Desp_Fin!$U$9)</f>
        <v>57091292.530000001</v>
      </c>
      <c r="V51" s="122">
        <f>SUMIFS('Base de dados (Boxplot)'!U:U,'Base de dados (Boxplot)'!H:H,Desp_Fin!A51,'Base de dados (Boxplot)'!E:E,Desp_Fin!$V$9)</f>
        <v>34040836.899999999</v>
      </c>
    </row>
    <row r="52" spans="1:22" x14ac:dyDescent="0.25">
      <c r="A52" s="105" t="s">
        <v>45</v>
      </c>
      <c r="B52" s="125">
        <f>SUMIFS('Base de dados (Boxplot)'!U:U,'Base de dados (Boxplot)'!H:H,Desp_Fin!A52,'Base de dados (Boxplot)'!E:E,Desp_Fin!$B$9)</f>
        <v>2017067</v>
      </c>
      <c r="C52" s="122">
        <f>SUMIFS('Base de dados (Boxplot)'!U:U,'Base de dados (Boxplot)'!H:H,Desp_Fin!A52,'Base de dados (Boxplot)'!E:E,Desp_Fin!$C$9)</f>
        <v>2415617</v>
      </c>
      <c r="D52" s="122">
        <f>SUMIFS('Base de dados (Boxplot)'!U:U,'Base de dados (Boxplot)'!H:H,Desp_Fin!A52,'Base de dados (Boxplot)'!E:E,Desp_Fin!$D$9)</f>
        <v>3383663</v>
      </c>
      <c r="E52" s="122">
        <f>SUMIFS('Base de dados (Boxplot)'!U:U,'Base de dados (Boxplot)'!H:H,Desp_Fin!A52,'Base de dados (Boxplot)'!E:E,Desp_Fin!$E$9)</f>
        <v>5110086</v>
      </c>
      <c r="F52" s="122">
        <f>SUMIFS('Base de dados (Boxplot)'!U:U,'Base de dados (Boxplot)'!H:H,Desp_Fin!A52,'Base de dados (Boxplot)'!E:E,Desp_Fin!$F$9)</f>
        <v>6820691</v>
      </c>
      <c r="G52" s="122">
        <f>SUMIFS('Base de dados (Boxplot)'!U:U,'Base de dados (Boxplot)'!H:H,Desp_Fin!A52,'Base de dados (Boxplot)'!E:E,Desp_Fin!$G$9)</f>
        <v>7042888</v>
      </c>
      <c r="H52" s="122">
        <f>SUMIFS('Base de dados (Boxplot)'!U:U,'Base de dados (Boxplot)'!H:H,Desp_Fin!A52,'Base de dados (Boxplot)'!E:E,Desp_Fin!$H$9)</f>
        <v>21661300</v>
      </c>
      <c r="I52" s="122">
        <f>SUMIFS('Base de dados (Boxplot)'!U:U,'Base de dados (Boxplot)'!H:H,Desp_Fin!A52,'Base de dados (Boxplot)'!E:E,Desp_Fin!$I$9)</f>
        <v>21929537</v>
      </c>
      <c r="J52" s="122">
        <f>SUMIFS('Base de dados (Boxplot)'!U:U,'Base de dados (Boxplot)'!H:H,Desp_Fin!A52,'Base de dados (Boxplot)'!E:E,Desp_Fin!$J$9)</f>
        <v>27454198</v>
      </c>
      <c r="K52" s="122">
        <f>SUMIFS('Base de dados (Boxplot)'!U:U,'Base de dados (Boxplot)'!H:H,Desp_Fin!A52,'Base de dados (Boxplot)'!E:E,Desp_Fin!$K$9)</f>
        <v>29870489.100000001</v>
      </c>
      <c r="L52" s="122">
        <f>SUMIFS('Base de dados (Boxplot)'!U:U,'Base de dados (Boxplot)'!H:H,Desp_Fin!A52,'Base de dados (Boxplot)'!E:E,Desp_Fin!$L$9)</f>
        <v>24721631.52</v>
      </c>
      <c r="M52" s="122">
        <f>SUMIFS('Base de dados (Boxplot)'!U:U,'Base de dados (Boxplot)'!H:H,Desp_Fin!A52,'Base de dados (Boxplot)'!E:E,Desp_Fin!$M$9)</f>
        <v>44868674.119999997</v>
      </c>
      <c r="N52" s="122">
        <f>SUMIFS('Base de dados (Boxplot)'!U:U,'Base de dados (Boxplot)'!H:H,Desp_Fin!A52,'Base de dados (Boxplot)'!E:E,Desp_Fin!$N$9)</f>
        <v>42163313.159999996</v>
      </c>
      <c r="O52" s="122">
        <f>SUMIFS('Base de dados (Boxplot)'!U:U,'Base de dados (Boxplot)'!H:H,Desp_Fin!A52,'Base de dados (Boxplot)'!E:E,Desp_Fin!$O$9)</f>
        <v>51446036.18</v>
      </c>
      <c r="P52" s="122">
        <f>SUMIFS('Base de dados (Boxplot)'!U:U,'Base de dados (Boxplot)'!H:H,Desp_Fin!A52,'Base de dados (Boxplot)'!E:E,Desp_Fin!$P$9)</f>
        <v>28360224.890000001</v>
      </c>
      <c r="Q52" s="122">
        <f>SUMIFS('Base de dados (Boxplot)'!U:U,'Base de dados (Boxplot)'!H:H,Desp_Fin!A52,'Base de dados (Boxplot)'!E:E,Desp_Fin!$Q$9)</f>
        <v>24144047.260000002</v>
      </c>
      <c r="R52" s="122">
        <f>SUMIFS('Base de dados (Boxplot)'!U:U,'Base de dados (Boxplot)'!H:H,Desp_Fin!A52,'Base de dados (Boxplot)'!E:E,Desp_Fin!$R$9)</f>
        <v>26779957.789999999</v>
      </c>
      <c r="S52" s="122">
        <f>SUMIFS('Base de dados (Boxplot)'!U:U,'Base de dados (Boxplot)'!H:H,Desp_Fin!A52,'Base de dados (Boxplot)'!E:E,Desp_Fin!$S$9)</f>
        <v>21893539.739999998</v>
      </c>
      <c r="T52" s="122">
        <f>SUMIFS('Base de dados (Boxplot)'!U:U,'Base de dados (Boxplot)'!H:H,Desp_Fin!A52,'Base de dados (Boxplot)'!E:E,Desp_Fin!$T$9)</f>
        <v>15326247.4</v>
      </c>
      <c r="U52" s="122">
        <f>SUMIFS('Base de dados (Boxplot)'!U:U,'Base de dados (Boxplot)'!H:H,Desp_Fin!A52,'Base de dados (Boxplot)'!E:E,Desp_Fin!$U$9)</f>
        <v>10460828.83</v>
      </c>
      <c r="V52" s="122">
        <f>SUMIFS('Base de dados (Boxplot)'!U:U,'Base de dados (Boxplot)'!H:H,Desp_Fin!A52,'Base de dados (Boxplot)'!E:E,Desp_Fin!$V$9)</f>
        <v>5558232.2300000004</v>
      </c>
    </row>
    <row r="53" spans="1:22" x14ac:dyDescent="0.25">
      <c r="A53" s="105" t="s">
        <v>52</v>
      </c>
      <c r="B53" s="125">
        <f>SUMIFS('Base de dados (Boxplot)'!U:U,'Base de dados (Boxplot)'!H:H,Desp_Fin!A53,'Base de dados (Boxplot)'!E:E,Desp_Fin!$B$9)</f>
        <v>2427061</v>
      </c>
      <c r="C53" s="122">
        <f>SUMIFS('Base de dados (Boxplot)'!U:U,'Base de dados (Boxplot)'!H:H,Desp_Fin!A53,'Base de dados (Boxplot)'!E:E,Desp_Fin!$C$9)</f>
        <v>2660514.17</v>
      </c>
      <c r="D53" s="122">
        <f>SUMIFS('Base de dados (Boxplot)'!U:U,'Base de dados (Boxplot)'!H:H,Desp_Fin!A53,'Base de dados (Boxplot)'!E:E,Desp_Fin!$D$9)</f>
        <v>3645926.38</v>
      </c>
      <c r="E53" s="122">
        <f>SUMIFS('Base de dados (Boxplot)'!U:U,'Base de dados (Boxplot)'!H:H,Desp_Fin!A53,'Base de dados (Boxplot)'!E:E,Desp_Fin!$E$9)</f>
        <v>32330540.16</v>
      </c>
      <c r="F53" s="122">
        <f>SUMIFS('Base de dados (Boxplot)'!U:U,'Base de dados (Boxplot)'!H:H,Desp_Fin!A53,'Base de dados (Boxplot)'!E:E,Desp_Fin!$F$9)</f>
        <v>-8492331.1500000004</v>
      </c>
      <c r="G53" s="122">
        <f>SUMIFS('Base de dados (Boxplot)'!U:U,'Base de dados (Boxplot)'!H:H,Desp_Fin!A53,'Base de dados (Boxplot)'!E:E,Desp_Fin!$G$9)</f>
        <v>-6717237.7599999998</v>
      </c>
      <c r="H53" s="122">
        <f>SUMIFS('Base de dados (Boxplot)'!U:U,'Base de dados (Boxplot)'!H:H,Desp_Fin!A53,'Base de dados (Boxplot)'!E:E,Desp_Fin!$H$9)</f>
        <v>53204393.259999998</v>
      </c>
      <c r="I53" s="122">
        <f>SUMIFS('Base de dados (Boxplot)'!U:U,'Base de dados (Boxplot)'!H:H,Desp_Fin!A53,'Base de dados (Boxplot)'!E:E,Desp_Fin!$I$9)</f>
        <v>28215970</v>
      </c>
      <c r="J53" s="122">
        <f>SUMIFS('Base de dados (Boxplot)'!U:U,'Base de dados (Boxplot)'!H:H,Desp_Fin!A53,'Base de dados (Boxplot)'!E:E,Desp_Fin!$J$9)</f>
        <v>30784863.82</v>
      </c>
      <c r="K53" s="122">
        <f>SUMIFS('Base de dados (Boxplot)'!U:U,'Base de dados (Boxplot)'!H:H,Desp_Fin!A53,'Base de dados (Boxplot)'!E:E,Desp_Fin!$K$9)</f>
        <v>53992910.280000001</v>
      </c>
      <c r="L53" s="122">
        <f>SUMIFS('Base de dados (Boxplot)'!U:U,'Base de dados (Boxplot)'!H:H,Desp_Fin!A53,'Base de dados (Boxplot)'!E:E,Desp_Fin!$L$9)</f>
        <v>101288147.36</v>
      </c>
      <c r="M53" s="122">
        <f>SUMIFS('Base de dados (Boxplot)'!U:U,'Base de dados (Boxplot)'!H:H,Desp_Fin!A53,'Base de dados (Boxplot)'!E:E,Desp_Fin!$M$9)</f>
        <v>49069133.119999997</v>
      </c>
      <c r="N53" s="122">
        <f>SUMIFS('Base de dados (Boxplot)'!U:U,'Base de dados (Boxplot)'!H:H,Desp_Fin!A53,'Base de dados (Boxplot)'!E:E,Desp_Fin!$N$9)</f>
        <v>50463583.100000001</v>
      </c>
      <c r="O53" s="122">
        <f>SUMIFS('Base de dados (Boxplot)'!U:U,'Base de dados (Boxplot)'!H:H,Desp_Fin!A53,'Base de dados (Boxplot)'!E:E,Desp_Fin!$O$9)</f>
        <v>55725630.75</v>
      </c>
      <c r="P53" s="122">
        <f>SUMIFS('Base de dados (Boxplot)'!U:U,'Base de dados (Boxplot)'!H:H,Desp_Fin!A53,'Base de dados (Boxplot)'!E:E,Desp_Fin!$P$9)</f>
        <v>59035572.329999998</v>
      </c>
      <c r="Q53" s="122">
        <f>SUMIFS('Base de dados (Boxplot)'!U:U,'Base de dados (Boxplot)'!H:H,Desp_Fin!A53,'Base de dados (Boxplot)'!E:E,Desp_Fin!$Q$9)</f>
        <v>81628141.510000005</v>
      </c>
      <c r="R53" s="122">
        <f>SUMIFS('Base de dados (Boxplot)'!U:U,'Base de dados (Boxplot)'!H:H,Desp_Fin!A53,'Base de dados (Boxplot)'!E:E,Desp_Fin!$R$9)</f>
        <v>90669741.579999998</v>
      </c>
      <c r="S53" s="122">
        <f>SUMIFS('Base de dados (Boxplot)'!U:U,'Base de dados (Boxplot)'!H:H,Desp_Fin!A53,'Base de dados (Boxplot)'!E:E,Desp_Fin!$S$9)</f>
        <v>109147731.78</v>
      </c>
      <c r="T53" s="122">
        <f>SUMIFS('Base de dados (Boxplot)'!U:U,'Base de dados (Boxplot)'!H:H,Desp_Fin!A53,'Base de dados (Boxplot)'!E:E,Desp_Fin!$T$9)</f>
        <v>63913909.82</v>
      </c>
      <c r="U53" s="122">
        <f>SUMIFS('Base de dados (Boxplot)'!U:U,'Base de dados (Boxplot)'!H:H,Desp_Fin!A53,'Base de dados (Boxplot)'!E:E,Desp_Fin!$U$9)</f>
        <v>165842.79999999999</v>
      </c>
      <c r="V53" s="122">
        <f>SUMIFS('Base de dados (Boxplot)'!U:U,'Base de dados (Boxplot)'!H:H,Desp_Fin!A53,'Base de dados (Boxplot)'!E:E,Desp_Fin!$V$9)</f>
        <v>38481591.850000001</v>
      </c>
    </row>
    <row r="54" spans="1:22" x14ac:dyDescent="0.25">
      <c r="A54" s="105" t="s">
        <v>54</v>
      </c>
      <c r="B54" s="125">
        <f>SUMIFS('Base de dados (Boxplot)'!U:U,'Base de dados (Boxplot)'!H:H,Desp_Fin!A54,'Base de dados (Boxplot)'!E:E,Desp_Fin!$B$9)</f>
        <v>15282912</v>
      </c>
      <c r="C54" s="122">
        <f>SUMIFS('Base de dados (Boxplot)'!U:U,'Base de dados (Boxplot)'!H:H,Desp_Fin!A54,'Base de dados (Boxplot)'!E:E,Desp_Fin!$C$9)</f>
        <v>19511198</v>
      </c>
      <c r="D54" s="122">
        <f>SUMIFS('Base de dados (Boxplot)'!U:U,'Base de dados (Boxplot)'!H:H,Desp_Fin!A54,'Base de dados (Boxplot)'!E:E,Desp_Fin!$D$9)</f>
        <v>20764245</v>
      </c>
      <c r="E54" s="122">
        <f>SUMIFS('Base de dados (Boxplot)'!U:U,'Base de dados (Boxplot)'!H:H,Desp_Fin!A54,'Base de dados (Boxplot)'!E:E,Desp_Fin!$E$9)</f>
        <v>84482316</v>
      </c>
      <c r="F54" s="122">
        <f>SUMIFS('Base de dados (Boxplot)'!U:U,'Base de dados (Boxplot)'!H:H,Desp_Fin!A54,'Base de dados (Boxplot)'!E:E,Desp_Fin!$F$9)</f>
        <v>17795025</v>
      </c>
      <c r="G54" s="122">
        <f>SUMIFS('Base de dados (Boxplot)'!U:U,'Base de dados (Boxplot)'!H:H,Desp_Fin!A54,'Base de dados (Boxplot)'!E:E,Desp_Fin!$G$9)</f>
        <v>19848563</v>
      </c>
      <c r="H54" s="122">
        <f>SUMIFS('Base de dados (Boxplot)'!U:U,'Base de dados (Boxplot)'!H:H,Desp_Fin!A54,'Base de dados (Boxplot)'!E:E,Desp_Fin!$H$9)</f>
        <v>7117339</v>
      </c>
      <c r="I54" s="122">
        <f>SUMIFS('Base de dados (Boxplot)'!U:U,'Base de dados (Boxplot)'!H:H,Desp_Fin!A54,'Base de dados (Boxplot)'!E:E,Desp_Fin!$I$9)</f>
        <v>10769490</v>
      </c>
      <c r="J54" s="122">
        <f>SUMIFS('Base de dados (Boxplot)'!U:U,'Base de dados (Boxplot)'!H:H,Desp_Fin!A54,'Base de dados (Boxplot)'!E:E,Desp_Fin!$J$9)</f>
        <v>15653195</v>
      </c>
      <c r="K54" s="122">
        <f>SUMIFS('Base de dados (Boxplot)'!U:U,'Base de dados (Boxplot)'!H:H,Desp_Fin!A54,'Base de dados (Boxplot)'!E:E,Desp_Fin!$K$9)</f>
        <v>14347943</v>
      </c>
      <c r="L54" s="122">
        <f>SUMIFS('Base de dados (Boxplot)'!U:U,'Base de dados (Boxplot)'!H:H,Desp_Fin!A54,'Base de dados (Boxplot)'!E:E,Desp_Fin!$L$9)</f>
        <v>12266166</v>
      </c>
      <c r="M54" s="122">
        <f>SUMIFS('Base de dados (Boxplot)'!U:U,'Base de dados (Boxplot)'!H:H,Desp_Fin!A54,'Base de dados (Boxplot)'!E:E,Desp_Fin!$M$9)</f>
        <v>25637682.559999999</v>
      </c>
      <c r="N54" s="122">
        <f>SUMIFS('Base de dados (Boxplot)'!U:U,'Base de dados (Boxplot)'!H:H,Desp_Fin!A54,'Base de dados (Boxplot)'!E:E,Desp_Fin!$N$9)</f>
        <v>37253934.670000002</v>
      </c>
      <c r="O54" s="122">
        <f>SUMIFS('Base de dados (Boxplot)'!U:U,'Base de dados (Boxplot)'!H:H,Desp_Fin!A54,'Base de dados (Boxplot)'!E:E,Desp_Fin!$O$9)</f>
        <v>39997448.340000004</v>
      </c>
      <c r="P54" s="122">
        <f>SUMIFS('Base de dados (Boxplot)'!U:U,'Base de dados (Boxplot)'!H:H,Desp_Fin!A54,'Base de dados (Boxplot)'!E:E,Desp_Fin!$P$9)</f>
        <v>46256752.579999998</v>
      </c>
      <c r="Q54" s="122">
        <f>SUMIFS('Base de dados (Boxplot)'!U:U,'Base de dados (Boxplot)'!H:H,Desp_Fin!A54,'Base de dados (Boxplot)'!E:E,Desp_Fin!$Q$9)</f>
        <v>79575694.890000001</v>
      </c>
      <c r="R54" s="122">
        <f>SUMIFS('Base de dados (Boxplot)'!U:U,'Base de dados (Boxplot)'!H:H,Desp_Fin!A54,'Base de dados (Boxplot)'!E:E,Desp_Fin!$R$9)</f>
        <v>119936937.87</v>
      </c>
      <c r="S54" s="122">
        <f>SUMIFS('Base de dados (Boxplot)'!U:U,'Base de dados (Boxplot)'!H:H,Desp_Fin!A54,'Base de dados (Boxplot)'!E:E,Desp_Fin!$S$9)</f>
        <v>145298821.49000001</v>
      </c>
      <c r="T54" s="122">
        <f>SUMIFS('Base de dados (Boxplot)'!U:U,'Base de dados (Boxplot)'!H:H,Desp_Fin!A54,'Base de dados (Boxplot)'!E:E,Desp_Fin!$T$9)</f>
        <v>98210916.829999998</v>
      </c>
      <c r="U54" s="122">
        <f>SUMIFS('Base de dados (Boxplot)'!U:U,'Base de dados (Boxplot)'!H:H,Desp_Fin!A54,'Base de dados (Boxplot)'!E:E,Desp_Fin!$U$9)</f>
        <v>148471934.33000001</v>
      </c>
      <c r="V54" s="122">
        <f>SUMIFS('Base de dados (Boxplot)'!U:U,'Base de dados (Boxplot)'!H:H,Desp_Fin!A54,'Base de dados (Boxplot)'!E:E,Desp_Fin!$V$9)</f>
        <v>98127492.700000003</v>
      </c>
    </row>
    <row r="55" spans="1:22" x14ac:dyDescent="0.25">
      <c r="A55" s="105" t="s">
        <v>35</v>
      </c>
      <c r="B55" s="125">
        <f>SUMIFS('Base de dados (Boxplot)'!U:U,'Base de dados (Boxplot)'!H:H,Desp_Fin!A55,'Base de dados (Boxplot)'!E:E,Desp_Fin!$B$9)</f>
        <v>111157287.67</v>
      </c>
      <c r="C55" s="122">
        <f>SUMIFS('Base de dados (Boxplot)'!U:U,'Base de dados (Boxplot)'!H:H,Desp_Fin!A55,'Base de dados (Boxplot)'!E:E,Desp_Fin!$C$9)</f>
        <v>181615269.25999999</v>
      </c>
      <c r="D55" s="122">
        <f>SUMIFS('Base de dados (Boxplot)'!U:U,'Base de dados (Boxplot)'!H:H,Desp_Fin!A55,'Base de dados (Boxplot)'!E:E,Desp_Fin!$D$9)</f>
        <v>95892000</v>
      </c>
      <c r="E55" s="122">
        <f>SUMIFS('Base de dados (Boxplot)'!U:U,'Base de dados (Boxplot)'!H:H,Desp_Fin!A55,'Base de dados (Boxplot)'!E:E,Desp_Fin!$E$9)</f>
        <v>118645340</v>
      </c>
      <c r="F55" s="122">
        <f>SUMIFS('Base de dados (Boxplot)'!U:U,'Base de dados (Boxplot)'!H:H,Desp_Fin!A55,'Base de dados (Boxplot)'!E:E,Desp_Fin!$F$9)</f>
        <v>104498587</v>
      </c>
      <c r="G55" s="122">
        <f>SUMIFS('Base de dados (Boxplot)'!U:U,'Base de dados (Boxplot)'!H:H,Desp_Fin!A55,'Base de dados (Boxplot)'!E:E,Desp_Fin!$G$9)</f>
        <v>137986657</v>
      </c>
      <c r="H55" s="122">
        <f>SUMIFS('Base de dados (Boxplot)'!U:U,'Base de dados (Boxplot)'!H:H,Desp_Fin!A55,'Base de dados (Boxplot)'!E:E,Desp_Fin!$H$9)</f>
        <v>120656002</v>
      </c>
      <c r="I55" s="122">
        <f>SUMIFS('Base de dados (Boxplot)'!U:U,'Base de dados (Boxplot)'!H:H,Desp_Fin!A55,'Base de dados (Boxplot)'!E:E,Desp_Fin!$I$9)</f>
        <v>175449049</v>
      </c>
      <c r="J55" s="122">
        <f>SUMIFS('Base de dados (Boxplot)'!U:U,'Base de dados (Boxplot)'!H:H,Desp_Fin!A55,'Base de dados (Boxplot)'!E:E,Desp_Fin!$J$9)</f>
        <v>227463467.46000001</v>
      </c>
      <c r="K55" s="122">
        <f>SUMIFS('Base de dados (Boxplot)'!U:U,'Base de dados (Boxplot)'!H:H,Desp_Fin!A55,'Base de dados (Boxplot)'!E:E,Desp_Fin!$K$9)</f>
        <v>283154184</v>
      </c>
      <c r="L55" s="122">
        <f>SUMIFS('Base de dados (Boxplot)'!U:U,'Base de dados (Boxplot)'!H:H,Desp_Fin!A55,'Base de dados (Boxplot)'!E:E,Desp_Fin!$L$9)</f>
        <v>328065966.57999998</v>
      </c>
      <c r="M55" s="122">
        <f>SUMIFS('Base de dados (Boxplot)'!U:U,'Base de dados (Boxplot)'!H:H,Desp_Fin!A55,'Base de dados (Boxplot)'!E:E,Desp_Fin!$M$9)</f>
        <v>0</v>
      </c>
      <c r="N55" s="122">
        <f>SUMIFS('Base de dados (Boxplot)'!U:U,'Base de dados (Boxplot)'!H:H,Desp_Fin!A55,'Base de dados (Boxplot)'!E:E,Desp_Fin!$N$9)</f>
        <v>0</v>
      </c>
      <c r="O55" s="122">
        <f>SUMIFS('Base de dados (Boxplot)'!U:U,'Base de dados (Boxplot)'!H:H,Desp_Fin!A55,'Base de dados (Boxplot)'!E:E,Desp_Fin!$O$9)</f>
        <v>189495886.66999999</v>
      </c>
      <c r="P55" s="122">
        <f>SUMIFS('Base de dados (Boxplot)'!U:U,'Base de dados (Boxplot)'!H:H,Desp_Fin!A55,'Base de dados (Boxplot)'!E:E,Desp_Fin!$P$9)</f>
        <v>177810300.74000001</v>
      </c>
      <c r="Q55" s="122">
        <f>SUMIFS('Base de dados (Boxplot)'!U:U,'Base de dados (Boxplot)'!H:H,Desp_Fin!A55,'Base de dados (Boxplot)'!E:E,Desp_Fin!$Q$9)</f>
        <v>183354473.19999999</v>
      </c>
      <c r="R55" s="122">
        <f>SUMIFS('Base de dados (Boxplot)'!U:U,'Base de dados (Boxplot)'!H:H,Desp_Fin!A55,'Base de dados (Boxplot)'!E:E,Desp_Fin!$R$9)</f>
        <v>178071126.31999999</v>
      </c>
      <c r="S55" s="122">
        <f>SUMIFS('Base de dados (Boxplot)'!U:U,'Base de dados (Boxplot)'!H:H,Desp_Fin!A55,'Base de dados (Boxplot)'!E:E,Desp_Fin!$S$9)</f>
        <v>155744451.59999999</v>
      </c>
      <c r="T55" s="122">
        <f>SUMIFS('Base de dados (Boxplot)'!U:U,'Base de dados (Boxplot)'!H:H,Desp_Fin!A55,'Base de dados (Boxplot)'!E:E,Desp_Fin!$T$9)</f>
        <v>98071804.719999999</v>
      </c>
      <c r="U55" s="122">
        <f>SUMIFS('Base de dados (Boxplot)'!U:U,'Base de dados (Boxplot)'!H:H,Desp_Fin!A55,'Base de dados (Boxplot)'!E:E,Desp_Fin!$U$9)</f>
        <v>65357429.590000004</v>
      </c>
      <c r="V55" s="122">
        <f>SUMIFS('Base de dados (Boxplot)'!U:U,'Base de dados (Boxplot)'!H:H,Desp_Fin!A55,'Base de dados (Boxplot)'!E:E,Desp_Fin!$V$9)</f>
        <v>58974880.18</v>
      </c>
    </row>
    <row r="56" spans="1:22" x14ac:dyDescent="0.25">
      <c r="A56" s="105" t="s">
        <v>42</v>
      </c>
      <c r="B56" s="125">
        <f>SUMIFS('Base de dados (Boxplot)'!U:U,'Base de dados (Boxplot)'!H:H,Desp_Fin!A56,'Base de dados (Boxplot)'!E:E,Desp_Fin!$B$9)</f>
        <v>4134801</v>
      </c>
      <c r="C56" s="122">
        <f>SUMIFS('Base de dados (Boxplot)'!U:U,'Base de dados (Boxplot)'!H:H,Desp_Fin!A56,'Base de dados (Boxplot)'!E:E,Desp_Fin!$C$9)</f>
        <v>4672814.28</v>
      </c>
      <c r="D56" s="122">
        <f>SUMIFS('Base de dados (Boxplot)'!U:U,'Base de dados (Boxplot)'!H:H,Desp_Fin!A56,'Base de dados (Boxplot)'!E:E,Desp_Fin!$D$9)</f>
        <v>3640061</v>
      </c>
      <c r="E56" s="122">
        <f>SUMIFS('Base de dados (Boxplot)'!U:U,'Base de dados (Boxplot)'!H:H,Desp_Fin!A56,'Base de dados (Boxplot)'!E:E,Desp_Fin!$E$9)</f>
        <v>0</v>
      </c>
      <c r="F56" s="122">
        <f>SUMIFS('Base de dados (Boxplot)'!U:U,'Base de dados (Boxplot)'!H:H,Desp_Fin!A56,'Base de dados (Boxplot)'!E:E,Desp_Fin!$F$9)</f>
        <v>-1533488.04</v>
      </c>
      <c r="G56" s="122">
        <f>SUMIFS('Base de dados (Boxplot)'!U:U,'Base de dados (Boxplot)'!H:H,Desp_Fin!A56,'Base de dados (Boxplot)'!E:E,Desp_Fin!$G$9)</f>
        <v>2305858.64</v>
      </c>
      <c r="H56" s="122">
        <f>SUMIFS('Base de dados (Boxplot)'!U:U,'Base de dados (Boxplot)'!H:H,Desp_Fin!A56,'Base de dados (Boxplot)'!E:E,Desp_Fin!$H$9)</f>
        <v>-334420.77</v>
      </c>
      <c r="I56" s="122">
        <f>SUMIFS('Base de dados (Boxplot)'!U:U,'Base de dados (Boxplot)'!H:H,Desp_Fin!A56,'Base de dados (Boxplot)'!E:E,Desp_Fin!$I$9)</f>
        <v>1577857</v>
      </c>
      <c r="J56" s="122">
        <f>SUMIFS('Base de dados (Boxplot)'!U:U,'Base de dados (Boxplot)'!H:H,Desp_Fin!A56,'Base de dados (Boxplot)'!E:E,Desp_Fin!$J$9)</f>
        <v>-77842.320000000007</v>
      </c>
      <c r="K56" s="122">
        <f>SUMIFS('Base de dados (Boxplot)'!U:U,'Base de dados (Boxplot)'!H:H,Desp_Fin!A56,'Base de dados (Boxplot)'!E:E,Desp_Fin!$K$9)</f>
        <v>6073711.4400000004</v>
      </c>
      <c r="L56" s="122">
        <f>SUMIFS('Base de dados (Boxplot)'!U:U,'Base de dados (Boxplot)'!H:H,Desp_Fin!A56,'Base de dados (Boxplot)'!E:E,Desp_Fin!$L$9)</f>
        <v>3398808.19</v>
      </c>
      <c r="M56" s="122">
        <f>SUMIFS('Base de dados (Boxplot)'!U:U,'Base de dados (Boxplot)'!H:H,Desp_Fin!A56,'Base de dados (Boxplot)'!E:E,Desp_Fin!$M$9)</f>
        <v>11107554.189999999</v>
      </c>
      <c r="N56" s="122">
        <f>SUMIFS('Base de dados (Boxplot)'!U:U,'Base de dados (Boxplot)'!H:H,Desp_Fin!A56,'Base de dados (Boxplot)'!E:E,Desp_Fin!$N$9)</f>
        <v>1453444.23</v>
      </c>
      <c r="O56" s="122">
        <f>SUMIFS('Base de dados (Boxplot)'!U:U,'Base de dados (Boxplot)'!H:H,Desp_Fin!A56,'Base de dados (Boxplot)'!E:E,Desp_Fin!$O$9)</f>
        <v>990743</v>
      </c>
      <c r="P56" s="122">
        <f>SUMIFS('Base de dados (Boxplot)'!U:U,'Base de dados (Boxplot)'!H:H,Desp_Fin!A56,'Base de dados (Boxplot)'!E:E,Desp_Fin!$P$9)</f>
        <v>652455.15</v>
      </c>
      <c r="Q56" s="122">
        <f>SUMIFS('Base de dados (Boxplot)'!U:U,'Base de dados (Boxplot)'!H:H,Desp_Fin!A56,'Base de dados (Boxplot)'!E:E,Desp_Fin!$Q$9)</f>
        <v>8907493.2899999991</v>
      </c>
      <c r="R56" s="122">
        <f>SUMIFS('Base de dados (Boxplot)'!U:U,'Base de dados (Boxplot)'!H:H,Desp_Fin!A56,'Base de dados (Boxplot)'!E:E,Desp_Fin!$R$9)</f>
        <v>8958128.9600000009</v>
      </c>
      <c r="S56" s="122">
        <f>SUMIFS('Base de dados (Boxplot)'!U:U,'Base de dados (Boxplot)'!H:H,Desp_Fin!A56,'Base de dados (Boxplot)'!E:E,Desp_Fin!$S$9)</f>
        <v>12584797.51</v>
      </c>
      <c r="T56" s="122">
        <f>SUMIFS('Base de dados (Boxplot)'!U:U,'Base de dados (Boxplot)'!H:H,Desp_Fin!A56,'Base de dados (Boxplot)'!E:E,Desp_Fin!$T$9)</f>
        <v>8744228.0700000003</v>
      </c>
      <c r="U56" s="122">
        <f>SUMIFS('Base de dados (Boxplot)'!U:U,'Base de dados (Boxplot)'!H:H,Desp_Fin!A56,'Base de dados (Boxplot)'!E:E,Desp_Fin!$U$9)</f>
        <v>6883986.0700000003</v>
      </c>
      <c r="V56" s="122">
        <f>SUMIFS('Base de dados (Boxplot)'!U:U,'Base de dados (Boxplot)'!H:H,Desp_Fin!A56,'Base de dados (Boxplot)'!E:E,Desp_Fin!$V$9)</f>
        <v>7150534.3799999999</v>
      </c>
    </row>
    <row r="57" spans="1:22" x14ac:dyDescent="0.25">
      <c r="A57" s="105" t="s">
        <v>57</v>
      </c>
      <c r="B57" s="125">
        <f>SUMIFS('Base de dados (Boxplot)'!U:U,'Base de dados (Boxplot)'!H:H,Desp_Fin!A57,'Base de dados (Boxplot)'!E:E,Desp_Fin!$B$9)</f>
        <v>4228582</v>
      </c>
      <c r="C57" s="122">
        <f>SUMIFS('Base de dados (Boxplot)'!U:U,'Base de dados (Boxplot)'!H:H,Desp_Fin!A57,'Base de dados (Boxplot)'!E:E,Desp_Fin!$C$9)</f>
        <v>4239174.5999999996</v>
      </c>
      <c r="D57" s="122">
        <f>SUMIFS('Base de dados (Boxplot)'!U:U,'Base de dados (Boxplot)'!H:H,Desp_Fin!A57,'Base de dados (Boxplot)'!E:E,Desp_Fin!$D$9)</f>
        <v>4309698.5</v>
      </c>
      <c r="E57" s="122">
        <f>SUMIFS('Base de dados (Boxplot)'!U:U,'Base de dados (Boxplot)'!H:H,Desp_Fin!A57,'Base de dados (Boxplot)'!E:E,Desp_Fin!$E$9)</f>
        <v>4366512.6500000004</v>
      </c>
      <c r="F57" s="122">
        <f>SUMIFS('Base de dados (Boxplot)'!U:U,'Base de dados (Boxplot)'!H:H,Desp_Fin!A57,'Base de dados (Boxplot)'!E:E,Desp_Fin!$F$9)</f>
        <v>4850057.05</v>
      </c>
      <c r="G57" s="122">
        <f>SUMIFS('Base de dados (Boxplot)'!U:U,'Base de dados (Boxplot)'!H:H,Desp_Fin!A57,'Base de dados (Boxplot)'!E:E,Desp_Fin!$G$9)</f>
        <v>5989000</v>
      </c>
      <c r="H57" s="122">
        <f>SUMIFS('Base de dados (Boxplot)'!U:U,'Base de dados (Boxplot)'!H:H,Desp_Fin!A57,'Base de dados (Boxplot)'!E:E,Desp_Fin!$H$9)</f>
        <v>6686592.5</v>
      </c>
      <c r="I57" s="122">
        <f>SUMIFS('Base de dados (Boxplot)'!U:U,'Base de dados (Boxplot)'!H:H,Desp_Fin!A57,'Base de dados (Boxplot)'!E:E,Desp_Fin!$I$9)</f>
        <v>5523365.71</v>
      </c>
      <c r="J57" s="122">
        <f>SUMIFS('Base de dados (Boxplot)'!U:U,'Base de dados (Boxplot)'!H:H,Desp_Fin!A57,'Base de dados (Boxplot)'!E:E,Desp_Fin!$J$9)</f>
        <v>5239083.54</v>
      </c>
      <c r="K57" s="122">
        <f>SUMIFS('Base de dados (Boxplot)'!U:U,'Base de dados (Boxplot)'!H:H,Desp_Fin!A57,'Base de dados (Boxplot)'!E:E,Desp_Fin!$K$9)</f>
        <v>4451939.5999999996</v>
      </c>
      <c r="L57" s="122">
        <f>SUMIFS('Base de dados (Boxplot)'!U:U,'Base de dados (Boxplot)'!H:H,Desp_Fin!A57,'Base de dados (Boxplot)'!E:E,Desp_Fin!$L$9)</f>
        <v>6446667.7300000004</v>
      </c>
      <c r="M57" s="122">
        <f>SUMIFS('Base de dados (Boxplot)'!U:U,'Base de dados (Boxplot)'!H:H,Desp_Fin!A57,'Base de dados (Boxplot)'!E:E,Desp_Fin!$M$9)</f>
        <v>19655963.760000002</v>
      </c>
      <c r="N57" s="122">
        <f>SUMIFS('Base de dados (Boxplot)'!U:U,'Base de dados (Boxplot)'!H:H,Desp_Fin!A57,'Base de dados (Boxplot)'!E:E,Desp_Fin!$N$9)</f>
        <v>39594506.32</v>
      </c>
      <c r="O57" s="122">
        <f>SUMIFS('Base de dados (Boxplot)'!U:U,'Base de dados (Boxplot)'!H:H,Desp_Fin!A57,'Base de dados (Boxplot)'!E:E,Desp_Fin!$O$9)</f>
        <v>34145832.020000003</v>
      </c>
      <c r="P57" s="122">
        <f>SUMIFS('Base de dados (Boxplot)'!U:U,'Base de dados (Boxplot)'!H:H,Desp_Fin!A57,'Base de dados (Boxplot)'!E:E,Desp_Fin!$P$9)</f>
        <v>35391316.439999998</v>
      </c>
      <c r="Q57" s="122">
        <f>SUMIFS('Base de dados (Boxplot)'!U:U,'Base de dados (Boxplot)'!H:H,Desp_Fin!A57,'Base de dados (Boxplot)'!E:E,Desp_Fin!$Q$9)</f>
        <v>46733225.520000003</v>
      </c>
      <c r="R57" s="122">
        <f>SUMIFS('Base de dados (Boxplot)'!U:U,'Base de dados (Boxplot)'!H:H,Desp_Fin!A57,'Base de dados (Boxplot)'!E:E,Desp_Fin!$R$9)</f>
        <v>61180181.590000004</v>
      </c>
      <c r="S57" s="122">
        <f>SUMIFS('Base de dados (Boxplot)'!U:U,'Base de dados (Boxplot)'!H:H,Desp_Fin!A57,'Base de dados (Boxplot)'!E:E,Desp_Fin!$S$9)</f>
        <v>65982068.43</v>
      </c>
      <c r="T57" s="122">
        <f>SUMIFS('Base de dados (Boxplot)'!U:U,'Base de dados (Boxplot)'!H:H,Desp_Fin!A57,'Base de dados (Boxplot)'!E:E,Desp_Fin!$T$9)</f>
        <v>55679595.380000003</v>
      </c>
      <c r="U57" s="122">
        <f>SUMIFS('Base de dados (Boxplot)'!U:U,'Base de dados (Boxplot)'!H:H,Desp_Fin!A57,'Base de dados (Boxplot)'!E:E,Desp_Fin!$U$9)</f>
        <v>31393748.859999999</v>
      </c>
      <c r="V57" s="122">
        <f>SUMIFS('Base de dados (Boxplot)'!U:U,'Base de dados (Boxplot)'!H:H,Desp_Fin!A57,'Base de dados (Boxplot)'!E:E,Desp_Fin!$V$9)</f>
        <v>25265109.039999999</v>
      </c>
    </row>
    <row r="58" spans="1:22" x14ac:dyDescent="0.25">
      <c r="A58" s="105" t="s">
        <v>64</v>
      </c>
      <c r="B58" s="125">
        <f>SUMIFS('Base de dados (Boxplot)'!U:U,'Base de dados (Boxplot)'!H:H,Desp_Fin!A58,'Base de dados (Boxplot)'!E:E,Desp_Fin!$B$9)</f>
        <v>0</v>
      </c>
      <c r="C58" s="122">
        <f>SUMIFS('Base de dados (Boxplot)'!U:U,'Base de dados (Boxplot)'!H:H,Desp_Fin!A58,'Base de dados (Boxplot)'!E:E,Desp_Fin!$C$9)</f>
        <v>0</v>
      </c>
      <c r="D58" s="122">
        <f>SUMIFS('Base de dados (Boxplot)'!U:U,'Base de dados (Boxplot)'!H:H,Desp_Fin!A58,'Base de dados (Boxplot)'!E:E,Desp_Fin!$D$9)</f>
        <v>0</v>
      </c>
      <c r="E58" s="122">
        <f>SUMIFS('Base de dados (Boxplot)'!U:U,'Base de dados (Boxplot)'!H:H,Desp_Fin!A58,'Base de dados (Boxplot)'!E:E,Desp_Fin!$E$9)</f>
        <v>0</v>
      </c>
      <c r="F58" s="122">
        <f>SUMIFS('Base de dados (Boxplot)'!U:U,'Base de dados (Boxplot)'!H:H,Desp_Fin!A58,'Base de dados (Boxplot)'!E:E,Desp_Fin!$F$9)</f>
        <v>0</v>
      </c>
      <c r="G58" s="122">
        <f>SUMIFS('Base de dados (Boxplot)'!U:U,'Base de dados (Boxplot)'!H:H,Desp_Fin!A58,'Base de dados (Boxplot)'!E:E,Desp_Fin!$G$9)</f>
        <v>0</v>
      </c>
      <c r="H58" s="122">
        <f>SUMIFS('Base de dados (Boxplot)'!U:U,'Base de dados (Boxplot)'!H:H,Desp_Fin!A58,'Base de dados (Boxplot)'!E:E,Desp_Fin!$H$9)</f>
        <v>0</v>
      </c>
      <c r="I58" s="122">
        <f>SUMIFS('Base de dados (Boxplot)'!U:U,'Base de dados (Boxplot)'!H:H,Desp_Fin!A58,'Base de dados (Boxplot)'!E:E,Desp_Fin!$I$9)</f>
        <v>0</v>
      </c>
      <c r="J58" s="122">
        <f>SUMIFS('Base de dados (Boxplot)'!U:U,'Base de dados (Boxplot)'!H:H,Desp_Fin!A58,'Base de dados (Boxplot)'!E:E,Desp_Fin!$J$9)</f>
        <v>0</v>
      </c>
      <c r="K58" s="122">
        <f>SUMIFS('Base de dados (Boxplot)'!U:U,'Base de dados (Boxplot)'!H:H,Desp_Fin!A58,'Base de dados (Boxplot)'!E:E,Desp_Fin!$K$9)</f>
        <v>0</v>
      </c>
      <c r="L58" s="122">
        <f>SUMIFS('Base de dados (Boxplot)'!U:U,'Base de dados (Boxplot)'!H:H,Desp_Fin!A58,'Base de dados (Boxplot)'!E:E,Desp_Fin!$L$9)</f>
        <v>188651.28</v>
      </c>
      <c r="M58" s="122">
        <f>SUMIFS('Base de dados (Boxplot)'!U:U,'Base de dados (Boxplot)'!H:H,Desp_Fin!A58,'Base de dados (Boxplot)'!E:E,Desp_Fin!$M$9)</f>
        <v>0</v>
      </c>
      <c r="N58" s="122">
        <f>SUMIFS('Base de dados (Boxplot)'!U:U,'Base de dados (Boxplot)'!H:H,Desp_Fin!A58,'Base de dados (Boxplot)'!E:E,Desp_Fin!$N$9)</f>
        <v>0</v>
      </c>
      <c r="O58" s="122">
        <f>SUMIFS('Base de dados (Boxplot)'!U:U,'Base de dados (Boxplot)'!H:H,Desp_Fin!A58,'Base de dados (Boxplot)'!E:E,Desp_Fin!$O$9)</f>
        <v>711653.14</v>
      </c>
      <c r="P58" s="122">
        <f>SUMIFS('Base de dados (Boxplot)'!U:U,'Base de dados (Boxplot)'!H:H,Desp_Fin!A58,'Base de dados (Boxplot)'!E:E,Desp_Fin!$P$9)</f>
        <v>1402287.01</v>
      </c>
      <c r="Q58" s="122">
        <f>SUMIFS('Base de dados (Boxplot)'!U:U,'Base de dados (Boxplot)'!H:H,Desp_Fin!A58,'Base de dados (Boxplot)'!E:E,Desp_Fin!$Q$9)</f>
        <v>1993032.57</v>
      </c>
      <c r="R58" s="122">
        <f>SUMIFS('Base de dados (Boxplot)'!U:U,'Base de dados (Boxplot)'!H:H,Desp_Fin!A58,'Base de dados (Boxplot)'!E:E,Desp_Fin!$R$9)</f>
        <v>1474270.14</v>
      </c>
      <c r="S58" s="122">
        <f>SUMIFS('Base de dados (Boxplot)'!U:U,'Base de dados (Boxplot)'!H:H,Desp_Fin!A58,'Base de dados (Boxplot)'!E:E,Desp_Fin!$S$9)</f>
        <v>0</v>
      </c>
      <c r="T58" s="122">
        <f>SUMIFS('Base de dados (Boxplot)'!U:U,'Base de dados (Boxplot)'!H:H,Desp_Fin!A58,'Base de dados (Boxplot)'!E:E,Desp_Fin!$T$9)</f>
        <v>0</v>
      </c>
      <c r="U58" s="122">
        <f>SUMIFS('Base de dados (Boxplot)'!U:U,'Base de dados (Boxplot)'!H:H,Desp_Fin!A58,'Base de dados (Boxplot)'!E:E,Desp_Fin!$U$9)</f>
        <v>52.47</v>
      </c>
      <c r="V58" s="122">
        <f>SUMIFS('Base de dados (Boxplot)'!U:U,'Base de dados (Boxplot)'!H:H,Desp_Fin!A58,'Base de dados (Boxplot)'!E:E,Desp_Fin!$V$9)</f>
        <v>1922.76</v>
      </c>
    </row>
    <row r="59" spans="1:22" x14ac:dyDescent="0.25">
      <c r="A59" s="105" t="s">
        <v>43</v>
      </c>
      <c r="B59" s="125">
        <f>SUMIFS('Base de dados (Boxplot)'!U:U,'Base de dados (Boxplot)'!H:H,Desp_Fin!A59,'Base de dados (Boxplot)'!E:E,Desp_Fin!$B$9)</f>
        <v>44929000</v>
      </c>
      <c r="C59" s="122">
        <f>SUMIFS('Base de dados (Boxplot)'!U:U,'Base de dados (Boxplot)'!H:H,Desp_Fin!A59,'Base de dados (Boxplot)'!E:E,Desp_Fin!$C$9)</f>
        <v>76084000</v>
      </c>
      <c r="D59" s="122">
        <f>SUMIFS('Base de dados (Boxplot)'!U:U,'Base de dados (Boxplot)'!H:H,Desp_Fin!A59,'Base de dados (Boxplot)'!E:E,Desp_Fin!$D$9)</f>
        <v>67427000</v>
      </c>
      <c r="E59" s="122">
        <f>SUMIFS('Base de dados (Boxplot)'!U:U,'Base de dados (Boxplot)'!H:H,Desp_Fin!A59,'Base de dados (Boxplot)'!E:E,Desp_Fin!$E$9)</f>
        <v>234179675</v>
      </c>
      <c r="F59" s="122">
        <f>SUMIFS('Base de dados (Boxplot)'!U:U,'Base de dados (Boxplot)'!H:H,Desp_Fin!A59,'Base de dados (Boxplot)'!E:E,Desp_Fin!$F$9)</f>
        <v>169348000</v>
      </c>
      <c r="G59" s="122">
        <f>SUMIFS('Base de dados (Boxplot)'!U:U,'Base de dados (Boxplot)'!H:H,Desp_Fin!A59,'Base de dados (Boxplot)'!E:E,Desp_Fin!$G$9)</f>
        <v>110350235</v>
      </c>
      <c r="H59" s="122">
        <f>SUMIFS('Base de dados (Boxplot)'!U:U,'Base de dados (Boxplot)'!H:H,Desp_Fin!A59,'Base de dados (Boxplot)'!E:E,Desp_Fin!$H$9)</f>
        <v>106061928</v>
      </c>
      <c r="I59" s="122">
        <f>SUMIFS('Base de dados (Boxplot)'!U:U,'Base de dados (Boxplot)'!H:H,Desp_Fin!A59,'Base de dados (Boxplot)'!E:E,Desp_Fin!$I$9)</f>
        <v>158036542.13</v>
      </c>
      <c r="J59" s="122">
        <f>SUMIFS('Base de dados (Boxplot)'!U:U,'Base de dados (Boxplot)'!H:H,Desp_Fin!A59,'Base de dados (Boxplot)'!E:E,Desp_Fin!$J$9)</f>
        <v>90169439.340000004</v>
      </c>
      <c r="K59" s="122">
        <f>SUMIFS('Base de dados (Boxplot)'!U:U,'Base de dados (Boxplot)'!H:H,Desp_Fin!A59,'Base de dados (Boxplot)'!E:E,Desp_Fin!$K$9)</f>
        <v>138846617.94999999</v>
      </c>
      <c r="L59" s="122">
        <f>SUMIFS('Base de dados (Boxplot)'!U:U,'Base de dados (Boxplot)'!H:H,Desp_Fin!A59,'Base de dados (Boxplot)'!E:E,Desp_Fin!$L$9)</f>
        <v>141799934.13999999</v>
      </c>
      <c r="M59" s="122">
        <f>SUMIFS('Base de dados (Boxplot)'!U:U,'Base de dados (Boxplot)'!H:H,Desp_Fin!A59,'Base de dados (Boxplot)'!E:E,Desp_Fin!$M$9)</f>
        <v>147768963.25999999</v>
      </c>
      <c r="N59" s="122">
        <f>SUMIFS('Base de dados (Boxplot)'!U:U,'Base de dados (Boxplot)'!H:H,Desp_Fin!A59,'Base de dados (Boxplot)'!E:E,Desp_Fin!$N$9)</f>
        <v>180553056.37</v>
      </c>
      <c r="O59" s="122">
        <f>SUMIFS('Base de dados (Boxplot)'!U:U,'Base de dados (Boxplot)'!H:H,Desp_Fin!A59,'Base de dados (Boxplot)'!E:E,Desp_Fin!$O$9)</f>
        <v>250042119.66</v>
      </c>
      <c r="P59" s="122">
        <f>SUMIFS('Base de dados (Boxplot)'!U:U,'Base de dados (Boxplot)'!H:H,Desp_Fin!A59,'Base de dados (Boxplot)'!E:E,Desp_Fin!$P$9)</f>
        <v>239504544.80000001</v>
      </c>
      <c r="Q59" s="122">
        <f>SUMIFS('Base de dados (Boxplot)'!U:U,'Base de dados (Boxplot)'!H:H,Desp_Fin!A59,'Base de dados (Boxplot)'!E:E,Desp_Fin!$Q$9)</f>
        <v>262596570.86000001</v>
      </c>
      <c r="R59" s="122">
        <f>SUMIFS('Base de dados (Boxplot)'!U:U,'Base de dados (Boxplot)'!H:H,Desp_Fin!A59,'Base de dados (Boxplot)'!E:E,Desp_Fin!$R$9)</f>
        <v>0</v>
      </c>
      <c r="S59" s="122">
        <f>SUMIFS('Base de dados (Boxplot)'!U:U,'Base de dados (Boxplot)'!H:H,Desp_Fin!A59,'Base de dados (Boxplot)'!E:E,Desp_Fin!$S$9)</f>
        <v>402664522.97000003</v>
      </c>
      <c r="T59" s="122">
        <f>SUMIFS('Base de dados (Boxplot)'!U:U,'Base de dados (Boxplot)'!H:H,Desp_Fin!A59,'Base de dados (Boxplot)'!E:E,Desp_Fin!$T$9)</f>
        <v>252641639.31</v>
      </c>
      <c r="U59" s="122">
        <f>SUMIFS('Base de dados (Boxplot)'!U:U,'Base de dados (Boxplot)'!H:H,Desp_Fin!A59,'Base de dados (Boxplot)'!E:E,Desp_Fin!$U$9)</f>
        <v>292757365.91000003</v>
      </c>
      <c r="V59" s="122">
        <f>SUMIFS('Base de dados (Boxplot)'!U:U,'Base de dados (Boxplot)'!H:H,Desp_Fin!A59,'Base de dados (Boxplot)'!E:E,Desp_Fin!$V$9)</f>
        <v>248672789.06999999</v>
      </c>
    </row>
    <row r="60" spans="1:22" x14ac:dyDescent="0.25">
      <c r="A60" s="105" t="s">
        <v>56</v>
      </c>
      <c r="B60" s="125">
        <f>SUMIFS('Base de dados (Boxplot)'!U:U,'Base de dados (Boxplot)'!H:H,Desp_Fin!A60,'Base de dados (Boxplot)'!E:E,Desp_Fin!$B$9)</f>
        <v>33901490.549999997</v>
      </c>
      <c r="C60" s="122">
        <f>SUMIFS('Base de dados (Boxplot)'!U:U,'Base de dados (Boxplot)'!H:H,Desp_Fin!A60,'Base de dados (Boxplot)'!E:E,Desp_Fin!$C$9)</f>
        <v>77486331.140000001</v>
      </c>
      <c r="D60" s="122">
        <f>SUMIFS('Base de dados (Boxplot)'!U:U,'Base de dados (Boxplot)'!H:H,Desp_Fin!A60,'Base de dados (Boxplot)'!E:E,Desp_Fin!$D$9)</f>
        <v>76330543.700000003</v>
      </c>
      <c r="E60" s="122">
        <f>SUMIFS('Base de dados (Boxplot)'!U:U,'Base de dados (Boxplot)'!H:H,Desp_Fin!A60,'Base de dados (Boxplot)'!E:E,Desp_Fin!$E$9)</f>
        <v>154441667.75999999</v>
      </c>
      <c r="F60" s="122">
        <f>SUMIFS('Base de dados (Boxplot)'!U:U,'Base de dados (Boxplot)'!H:H,Desp_Fin!A60,'Base de dados (Boxplot)'!E:E,Desp_Fin!$F$9)</f>
        <v>114699522.54000001</v>
      </c>
      <c r="G60" s="122">
        <f>SUMIFS('Base de dados (Boxplot)'!U:U,'Base de dados (Boxplot)'!H:H,Desp_Fin!A60,'Base de dados (Boxplot)'!E:E,Desp_Fin!$G$9)</f>
        <v>56579349.509999998</v>
      </c>
      <c r="H60" s="122">
        <f>SUMIFS('Base de dados (Boxplot)'!U:U,'Base de dados (Boxplot)'!H:H,Desp_Fin!A60,'Base de dados (Boxplot)'!E:E,Desp_Fin!$H$9)</f>
        <v>124251336.95999999</v>
      </c>
      <c r="I60" s="122">
        <f>SUMIFS('Base de dados (Boxplot)'!U:U,'Base de dados (Boxplot)'!H:H,Desp_Fin!A60,'Base de dados (Boxplot)'!E:E,Desp_Fin!$I$9)</f>
        <v>0</v>
      </c>
      <c r="J60" s="122">
        <f>SUMIFS('Base de dados (Boxplot)'!U:U,'Base de dados (Boxplot)'!H:H,Desp_Fin!A60,'Base de dados (Boxplot)'!E:E,Desp_Fin!$J$9)</f>
        <v>91295192.069999993</v>
      </c>
      <c r="K60" s="122">
        <f>SUMIFS('Base de dados (Boxplot)'!U:U,'Base de dados (Boxplot)'!H:H,Desp_Fin!A60,'Base de dados (Boxplot)'!E:E,Desp_Fin!$K$9)</f>
        <v>122342835.7</v>
      </c>
      <c r="L60" s="122">
        <f>SUMIFS('Base de dados (Boxplot)'!U:U,'Base de dados (Boxplot)'!H:H,Desp_Fin!A60,'Base de dados (Boxplot)'!E:E,Desp_Fin!$L$9)</f>
        <v>55231892.280000001</v>
      </c>
      <c r="M60" s="122">
        <f>SUMIFS('Base de dados (Boxplot)'!U:U,'Base de dados (Boxplot)'!H:H,Desp_Fin!A60,'Base de dados (Boxplot)'!E:E,Desp_Fin!$M$9)</f>
        <v>66108054.200000003</v>
      </c>
      <c r="N60" s="122">
        <f>SUMIFS('Base de dados (Boxplot)'!U:U,'Base de dados (Boxplot)'!H:H,Desp_Fin!A60,'Base de dados (Boxplot)'!E:E,Desp_Fin!$N$9)</f>
        <v>69905611</v>
      </c>
      <c r="O60" s="122">
        <f>SUMIFS('Base de dados (Boxplot)'!U:U,'Base de dados (Boxplot)'!H:H,Desp_Fin!A60,'Base de dados (Boxplot)'!E:E,Desp_Fin!$O$9)</f>
        <v>107027488.13</v>
      </c>
      <c r="P60" s="122">
        <f>SUMIFS('Base de dados (Boxplot)'!U:U,'Base de dados (Boxplot)'!H:H,Desp_Fin!A60,'Base de dados (Boxplot)'!E:E,Desp_Fin!$P$9)</f>
        <v>59293320.130000003</v>
      </c>
      <c r="Q60" s="122">
        <f>SUMIFS('Base de dados (Boxplot)'!U:U,'Base de dados (Boxplot)'!H:H,Desp_Fin!A60,'Base de dados (Boxplot)'!E:E,Desp_Fin!$Q$9)</f>
        <v>82191805.829999998</v>
      </c>
      <c r="R60" s="122">
        <f>SUMIFS('Base de dados (Boxplot)'!U:U,'Base de dados (Boxplot)'!H:H,Desp_Fin!A60,'Base de dados (Boxplot)'!E:E,Desp_Fin!$R$9)</f>
        <v>52199505.329999998</v>
      </c>
      <c r="S60" s="122">
        <f>SUMIFS('Base de dados (Boxplot)'!U:U,'Base de dados (Boxplot)'!H:H,Desp_Fin!A60,'Base de dados (Boxplot)'!E:E,Desp_Fin!$S$9)</f>
        <v>33874061.090000004</v>
      </c>
      <c r="T60" s="122">
        <f>SUMIFS('Base de dados (Boxplot)'!U:U,'Base de dados (Boxplot)'!H:H,Desp_Fin!A60,'Base de dados (Boxplot)'!E:E,Desp_Fin!$T$9)</f>
        <v>24243019.91</v>
      </c>
      <c r="U60" s="122">
        <f>SUMIFS('Base de dados (Boxplot)'!U:U,'Base de dados (Boxplot)'!H:H,Desp_Fin!A60,'Base de dados (Boxplot)'!E:E,Desp_Fin!$U$9)</f>
        <v>29819109.120000001</v>
      </c>
      <c r="V60" s="122">
        <f>SUMIFS('Base de dados (Boxplot)'!U:U,'Base de dados (Boxplot)'!H:H,Desp_Fin!A60,'Base de dados (Boxplot)'!E:E,Desp_Fin!$V$9)</f>
        <v>31008702.850000001</v>
      </c>
    </row>
    <row r="61" spans="1:22" x14ac:dyDescent="0.25">
      <c r="A61" s="105" t="s">
        <v>41</v>
      </c>
      <c r="B61" s="125">
        <f>SUMIFS('Base de dados (Boxplot)'!U:U,'Base de dados (Boxplot)'!H:H,Desp_Fin!A61,'Base de dados (Boxplot)'!E:E,Desp_Fin!$B$9)</f>
        <v>0</v>
      </c>
      <c r="C61" s="122">
        <f>SUMIFS('Base de dados (Boxplot)'!U:U,'Base de dados (Boxplot)'!H:H,Desp_Fin!A61,'Base de dados (Boxplot)'!E:E,Desp_Fin!$C$9)</f>
        <v>9041320.3200000003</v>
      </c>
      <c r="D61" s="122">
        <f>SUMIFS('Base de dados (Boxplot)'!U:U,'Base de dados (Boxplot)'!H:H,Desp_Fin!A61,'Base de dados (Boxplot)'!E:E,Desp_Fin!$D$9)</f>
        <v>50719090</v>
      </c>
      <c r="E61" s="122">
        <f>SUMIFS('Base de dados (Boxplot)'!U:U,'Base de dados (Boxplot)'!H:H,Desp_Fin!A61,'Base de dados (Boxplot)'!E:E,Desp_Fin!$E$9)</f>
        <v>104975555.31999999</v>
      </c>
      <c r="F61" s="122">
        <f>SUMIFS('Base de dados (Boxplot)'!U:U,'Base de dados (Boxplot)'!H:H,Desp_Fin!A61,'Base de dados (Boxplot)'!E:E,Desp_Fin!$F$9)</f>
        <v>44824860.939999998</v>
      </c>
      <c r="G61" s="122">
        <f>SUMIFS('Base de dados (Boxplot)'!U:U,'Base de dados (Boxplot)'!H:H,Desp_Fin!A61,'Base de dados (Boxplot)'!E:E,Desp_Fin!$G$9)</f>
        <v>56945390.619999997</v>
      </c>
      <c r="H61" s="122">
        <f>SUMIFS('Base de dados (Boxplot)'!U:U,'Base de dados (Boxplot)'!H:H,Desp_Fin!A61,'Base de dados (Boxplot)'!E:E,Desp_Fin!$H$9)</f>
        <v>39751449.25</v>
      </c>
      <c r="I61" s="122">
        <f>SUMIFS('Base de dados (Boxplot)'!U:U,'Base de dados (Boxplot)'!H:H,Desp_Fin!A61,'Base de dados (Boxplot)'!E:E,Desp_Fin!$I$9)</f>
        <v>26431621.449999999</v>
      </c>
      <c r="J61" s="122">
        <f>SUMIFS('Base de dados (Boxplot)'!U:U,'Base de dados (Boxplot)'!H:H,Desp_Fin!A61,'Base de dados (Boxplot)'!E:E,Desp_Fin!$J$9)</f>
        <v>35905260</v>
      </c>
      <c r="K61" s="122">
        <f>SUMIFS('Base de dados (Boxplot)'!U:U,'Base de dados (Boxplot)'!H:H,Desp_Fin!A61,'Base de dados (Boxplot)'!E:E,Desp_Fin!$K$9)</f>
        <v>61451345.399999999</v>
      </c>
      <c r="L61" s="122">
        <f>SUMIFS('Base de dados (Boxplot)'!U:U,'Base de dados (Boxplot)'!H:H,Desp_Fin!A61,'Base de dados (Boxplot)'!E:E,Desp_Fin!$L$9)</f>
        <v>45378119.990000002</v>
      </c>
      <c r="M61" s="122">
        <f>SUMIFS('Base de dados (Boxplot)'!U:U,'Base de dados (Boxplot)'!H:H,Desp_Fin!A61,'Base de dados (Boxplot)'!E:E,Desp_Fin!$M$9)</f>
        <v>22208954</v>
      </c>
      <c r="N61" s="122">
        <f>SUMIFS('Base de dados (Boxplot)'!U:U,'Base de dados (Boxplot)'!H:H,Desp_Fin!A61,'Base de dados (Boxplot)'!E:E,Desp_Fin!$N$9)</f>
        <v>61273708</v>
      </c>
      <c r="O61" s="122">
        <f>SUMIFS('Base de dados (Boxplot)'!U:U,'Base de dados (Boxplot)'!H:H,Desp_Fin!A61,'Base de dados (Boxplot)'!E:E,Desp_Fin!$O$9)</f>
        <v>25917755</v>
      </c>
      <c r="P61" s="122">
        <f>SUMIFS('Base de dados (Boxplot)'!U:U,'Base de dados (Boxplot)'!H:H,Desp_Fin!A61,'Base de dados (Boxplot)'!E:E,Desp_Fin!$P$9)</f>
        <v>31577958</v>
      </c>
      <c r="Q61" s="122">
        <f>SUMIFS('Base de dados (Boxplot)'!U:U,'Base de dados (Boxplot)'!H:H,Desp_Fin!A61,'Base de dados (Boxplot)'!E:E,Desp_Fin!$Q$9)</f>
        <v>43840652</v>
      </c>
      <c r="R61" s="122">
        <f>SUMIFS('Base de dados (Boxplot)'!U:U,'Base de dados (Boxplot)'!H:H,Desp_Fin!A61,'Base de dados (Boxplot)'!E:E,Desp_Fin!$R$9)</f>
        <v>79022124.670000002</v>
      </c>
      <c r="S61" s="122">
        <f>SUMIFS('Base de dados (Boxplot)'!U:U,'Base de dados (Boxplot)'!H:H,Desp_Fin!A61,'Base de dados (Boxplot)'!E:E,Desp_Fin!$S$9)</f>
        <v>50755109.049999997</v>
      </c>
      <c r="T61" s="122">
        <f>SUMIFS('Base de dados (Boxplot)'!U:U,'Base de dados (Boxplot)'!H:H,Desp_Fin!A61,'Base de dados (Boxplot)'!E:E,Desp_Fin!$T$9)</f>
        <v>80929885.859999999</v>
      </c>
      <c r="U61" s="122">
        <f>SUMIFS('Base de dados (Boxplot)'!U:U,'Base de dados (Boxplot)'!H:H,Desp_Fin!A61,'Base de dados (Boxplot)'!E:E,Desp_Fin!$U$9)</f>
        <v>75479033.170000002</v>
      </c>
      <c r="V61" s="122">
        <f>SUMIFS('Base de dados (Boxplot)'!U:U,'Base de dados (Boxplot)'!H:H,Desp_Fin!A61,'Base de dados (Boxplot)'!E:E,Desp_Fin!$V$9)</f>
        <v>101985397.68000001</v>
      </c>
    </row>
    <row r="62" spans="1:22" x14ac:dyDescent="0.25">
      <c r="A62" s="105" t="s">
        <v>53</v>
      </c>
      <c r="B62" s="125">
        <f>SUMIFS('Base de dados (Boxplot)'!U:U,'Base de dados (Boxplot)'!H:H,Desp_Fin!A62,'Base de dados (Boxplot)'!E:E,Desp_Fin!$B$9)</f>
        <v>480666</v>
      </c>
      <c r="C62" s="122">
        <f>SUMIFS('Base de dados (Boxplot)'!U:U,'Base de dados (Boxplot)'!H:H,Desp_Fin!A62,'Base de dados (Boxplot)'!E:E,Desp_Fin!$C$9)</f>
        <v>463900.97</v>
      </c>
      <c r="D62" s="122">
        <f>SUMIFS('Base de dados (Boxplot)'!U:U,'Base de dados (Boxplot)'!H:H,Desp_Fin!A62,'Base de dados (Boxplot)'!E:E,Desp_Fin!$D$9)</f>
        <v>429524</v>
      </c>
      <c r="E62" s="122">
        <f>SUMIFS('Base de dados (Boxplot)'!U:U,'Base de dados (Boxplot)'!H:H,Desp_Fin!A62,'Base de dados (Boxplot)'!E:E,Desp_Fin!$E$9)</f>
        <v>442210.05</v>
      </c>
      <c r="F62" s="122">
        <f>SUMIFS('Base de dados (Boxplot)'!U:U,'Base de dados (Boxplot)'!H:H,Desp_Fin!A62,'Base de dados (Boxplot)'!E:E,Desp_Fin!$F$9)</f>
        <v>720158.88</v>
      </c>
      <c r="G62" s="122">
        <f>SUMIFS('Base de dados (Boxplot)'!U:U,'Base de dados (Boxplot)'!H:H,Desp_Fin!A62,'Base de dados (Boxplot)'!E:E,Desp_Fin!$G$9)</f>
        <v>387490.86</v>
      </c>
      <c r="H62" s="122">
        <f>SUMIFS('Base de dados (Boxplot)'!U:U,'Base de dados (Boxplot)'!H:H,Desp_Fin!A62,'Base de dados (Boxplot)'!E:E,Desp_Fin!$H$9)</f>
        <v>2509052.25</v>
      </c>
      <c r="I62" s="122">
        <f>SUMIFS('Base de dados (Boxplot)'!U:U,'Base de dados (Boxplot)'!H:H,Desp_Fin!A62,'Base de dados (Boxplot)'!E:E,Desp_Fin!$I$9)</f>
        <v>5808387.25</v>
      </c>
      <c r="J62" s="122">
        <f>SUMIFS('Base de dados (Boxplot)'!U:U,'Base de dados (Boxplot)'!H:H,Desp_Fin!A62,'Base de dados (Boxplot)'!E:E,Desp_Fin!$J$9)</f>
        <v>8523358.8200000003</v>
      </c>
      <c r="K62" s="122">
        <f>SUMIFS('Base de dados (Boxplot)'!U:U,'Base de dados (Boxplot)'!H:H,Desp_Fin!A62,'Base de dados (Boxplot)'!E:E,Desp_Fin!$K$9)</f>
        <v>7465210.1799999997</v>
      </c>
      <c r="L62" s="122">
        <f>SUMIFS('Base de dados (Boxplot)'!U:U,'Base de dados (Boxplot)'!H:H,Desp_Fin!A62,'Base de dados (Boxplot)'!E:E,Desp_Fin!$L$9)</f>
        <v>6914342.2599999998</v>
      </c>
      <c r="M62" s="122">
        <f>SUMIFS('Base de dados (Boxplot)'!U:U,'Base de dados (Boxplot)'!H:H,Desp_Fin!A62,'Base de dados (Boxplot)'!E:E,Desp_Fin!$M$9)</f>
        <v>14501576.16</v>
      </c>
      <c r="N62" s="122">
        <f>SUMIFS('Base de dados (Boxplot)'!U:U,'Base de dados (Boxplot)'!H:H,Desp_Fin!A62,'Base de dados (Boxplot)'!E:E,Desp_Fin!$N$9)</f>
        <v>18579158.41</v>
      </c>
      <c r="O62" s="122">
        <f>SUMIFS('Base de dados (Boxplot)'!U:U,'Base de dados (Boxplot)'!H:H,Desp_Fin!A62,'Base de dados (Boxplot)'!E:E,Desp_Fin!$O$9)</f>
        <v>14044702.380000001</v>
      </c>
      <c r="P62" s="122">
        <f>SUMIFS('Base de dados (Boxplot)'!U:U,'Base de dados (Boxplot)'!H:H,Desp_Fin!A62,'Base de dados (Boxplot)'!E:E,Desp_Fin!$P$9)</f>
        <v>13181177.859999999</v>
      </c>
      <c r="Q62" s="122">
        <f>SUMIFS('Base de dados (Boxplot)'!U:U,'Base de dados (Boxplot)'!H:H,Desp_Fin!A62,'Base de dados (Boxplot)'!E:E,Desp_Fin!$Q$9)</f>
        <v>14203523.83</v>
      </c>
      <c r="R62" s="122">
        <f>SUMIFS('Base de dados (Boxplot)'!U:U,'Base de dados (Boxplot)'!H:H,Desp_Fin!A62,'Base de dados (Boxplot)'!E:E,Desp_Fin!$R$9)</f>
        <v>16249496.77</v>
      </c>
      <c r="S62" s="122">
        <f>SUMIFS('Base de dados (Boxplot)'!U:U,'Base de dados (Boxplot)'!H:H,Desp_Fin!A62,'Base de dados (Boxplot)'!E:E,Desp_Fin!$S$9)</f>
        <v>17232549.82</v>
      </c>
      <c r="T62" s="122">
        <f>SUMIFS('Base de dados (Boxplot)'!U:U,'Base de dados (Boxplot)'!H:H,Desp_Fin!A62,'Base de dados (Boxplot)'!E:E,Desp_Fin!$T$9)</f>
        <v>12588731.02</v>
      </c>
      <c r="U62" s="122">
        <f>SUMIFS('Base de dados (Boxplot)'!U:U,'Base de dados (Boxplot)'!H:H,Desp_Fin!A62,'Base de dados (Boxplot)'!E:E,Desp_Fin!$U$9)</f>
        <v>11103560.949999999</v>
      </c>
      <c r="V62" s="122">
        <f>SUMIFS('Base de dados (Boxplot)'!U:U,'Base de dados (Boxplot)'!H:H,Desp_Fin!A62,'Base de dados (Boxplot)'!E:E,Desp_Fin!$V$9)</f>
        <v>11248274.01</v>
      </c>
    </row>
    <row r="63" spans="1:22" x14ac:dyDescent="0.25">
      <c r="A63" s="105" t="s">
        <v>47</v>
      </c>
      <c r="B63" s="125">
        <f>SUMIFS('Base de dados (Boxplot)'!U:U,'Base de dados (Boxplot)'!H:H,Desp_Fin!A63,'Base de dados (Boxplot)'!E:E,Desp_Fin!$B$9)</f>
        <v>14243939</v>
      </c>
      <c r="C63" s="122">
        <f>SUMIFS('Base de dados (Boxplot)'!U:U,'Base de dados (Boxplot)'!H:H,Desp_Fin!A63,'Base de dados (Boxplot)'!E:E,Desp_Fin!$C$9)</f>
        <v>13916781</v>
      </c>
      <c r="D63" s="122">
        <f>SUMIFS('Base de dados (Boxplot)'!U:U,'Base de dados (Boxplot)'!H:H,Desp_Fin!A63,'Base de dados (Boxplot)'!E:E,Desp_Fin!$D$9)</f>
        <v>16193141</v>
      </c>
      <c r="E63" s="122">
        <f>SUMIFS('Base de dados (Boxplot)'!U:U,'Base de dados (Boxplot)'!H:H,Desp_Fin!A63,'Base de dados (Boxplot)'!E:E,Desp_Fin!$E$9)</f>
        <v>15152831</v>
      </c>
      <c r="F63" s="122">
        <f>SUMIFS('Base de dados (Boxplot)'!U:U,'Base de dados (Boxplot)'!H:H,Desp_Fin!A63,'Base de dados (Boxplot)'!E:E,Desp_Fin!$F$9)</f>
        <v>11383725</v>
      </c>
      <c r="G63" s="122">
        <f>SUMIFS('Base de dados (Boxplot)'!U:U,'Base de dados (Boxplot)'!H:H,Desp_Fin!A63,'Base de dados (Boxplot)'!E:E,Desp_Fin!$G$9)</f>
        <v>6397523</v>
      </c>
      <c r="H63" s="122">
        <f>SUMIFS('Base de dados (Boxplot)'!U:U,'Base de dados (Boxplot)'!H:H,Desp_Fin!A63,'Base de dados (Boxplot)'!E:E,Desp_Fin!$H$9)</f>
        <v>3547815</v>
      </c>
      <c r="I63" s="122">
        <f>SUMIFS('Base de dados (Boxplot)'!U:U,'Base de dados (Boxplot)'!H:H,Desp_Fin!A63,'Base de dados (Boxplot)'!E:E,Desp_Fin!$I$9)</f>
        <v>1779538</v>
      </c>
      <c r="J63" s="122">
        <f>SUMIFS('Base de dados (Boxplot)'!U:U,'Base de dados (Boxplot)'!H:H,Desp_Fin!A63,'Base de dados (Boxplot)'!E:E,Desp_Fin!$J$9)</f>
        <v>397082</v>
      </c>
      <c r="K63" s="122">
        <f>SUMIFS('Base de dados (Boxplot)'!U:U,'Base de dados (Boxplot)'!H:H,Desp_Fin!A63,'Base de dados (Boxplot)'!E:E,Desp_Fin!$K$9)</f>
        <v>0</v>
      </c>
      <c r="L63" s="122">
        <f>SUMIFS('Base de dados (Boxplot)'!U:U,'Base de dados (Boxplot)'!H:H,Desp_Fin!A63,'Base de dados (Boxplot)'!E:E,Desp_Fin!$L$9)</f>
        <v>8483108</v>
      </c>
      <c r="M63" s="122">
        <f>SUMIFS('Base de dados (Boxplot)'!U:U,'Base de dados (Boxplot)'!H:H,Desp_Fin!A63,'Base de dados (Boxplot)'!E:E,Desp_Fin!$M$9)</f>
        <v>0</v>
      </c>
      <c r="N63" s="122">
        <f>SUMIFS('Base de dados (Boxplot)'!U:U,'Base de dados (Boxplot)'!H:H,Desp_Fin!A63,'Base de dados (Boxplot)'!E:E,Desp_Fin!$N$9)</f>
        <v>2728747</v>
      </c>
      <c r="O63" s="122">
        <f>SUMIFS('Base de dados (Boxplot)'!U:U,'Base de dados (Boxplot)'!H:H,Desp_Fin!A63,'Base de dados (Boxplot)'!E:E,Desp_Fin!$O$9)</f>
        <v>11847005.1</v>
      </c>
      <c r="P63" s="122">
        <f>SUMIFS('Base de dados (Boxplot)'!U:U,'Base de dados (Boxplot)'!H:H,Desp_Fin!A63,'Base de dados (Boxplot)'!E:E,Desp_Fin!$P$9)</f>
        <v>25114176.579999998</v>
      </c>
      <c r="Q63" s="122">
        <f>SUMIFS('Base de dados (Boxplot)'!U:U,'Base de dados (Boxplot)'!H:H,Desp_Fin!A63,'Base de dados (Boxplot)'!E:E,Desp_Fin!$Q$9)</f>
        <v>33614334.380000003</v>
      </c>
      <c r="R63" s="122">
        <f>SUMIFS('Base de dados (Boxplot)'!U:U,'Base de dados (Boxplot)'!H:H,Desp_Fin!A63,'Base de dados (Boxplot)'!E:E,Desp_Fin!$R$9)</f>
        <v>36998232.75</v>
      </c>
      <c r="S63" s="122">
        <f>SUMIFS('Base de dados (Boxplot)'!U:U,'Base de dados (Boxplot)'!H:H,Desp_Fin!A63,'Base de dados (Boxplot)'!E:E,Desp_Fin!$S$9)</f>
        <v>49302702.060000002</v>
      </c>
      <c r="T63" s="122">
        <f>SUMIFS('Base de dados (Boxplot)'!U:U,'Base de dados (Boxplot)'!H:H,Desp_Fin!A63,'Base de dados (Boxplot)'!E:E,Desp_Fin!$T$9)</f>
        <v>44600398.810000002</v>
      </c>
      <c r="U63" s="122">
        <f>SUMIFS('Base de dados (Boxplot)'!U:U,'Base de dados (Boxplot)'!H:H,Desp_Fin!A63,'Base de dados (Boxplot)'!E:E,Desp_Fin!$U$9)</f>
        <v>56974052.409999996</v>
      </c>
      <c r="V63" s="122">
        <f>SUMIFS('Base de dados (Boxplot)'!U:U,'Base de dados (Boxplot)'!H:H,Desp_Fin!A63,'Base de dados (Boxplot)'!E:E,Desp_Fin!$V$9)</f>
        <v>31094978.870000001</v>
      </c>
    </row>
    <row r="64" spans="1:22" x14ac:dyDescent="0.25">
      <c r="A64" s="105" t="s">
        <v>37</v>
      </c>
      <c r="B64" s="125">
        <f>SUMIFS('Base de dados (Boxplot)'!U:U,'Base de dados (Boxplot)'!H:H,Desp_Fin!A64,'Base de dados (Boxplot)'!E:E,Desp_Fin!$B$9)</f>
        <v>317937598</v>
      </c>
      <c r="C64" s="122">
        <f>SUMIFS('Base de dados (Boxplot)'!U:U,'Base de dados (Boxplot)'!H:H,Desp_Fin!A64,'Base de dados (Boxplot)'!E:E,Desp_Fin!$C$9)</f>
        <v>753542585.04999995</v>
      </c>
      <c r="D64" s="122">
        <f>SUMIFS('Base de dados (Boxplot)'!U:U,'Base de dados (Boxplot)'!H:H,Desp_Fin!A64,'Base de dados (Boxplot)'!E:E,Desp_Fin!$D$9)</f>
        <v>645197433.37</v>
      </c>
      <c r="E64" s="122">
        <f>SUMIFS('Base de dados (Boxplot)'!U:U,'Base de dados (Boxplot)'!H:H,Desp_Fin!A64,'Base de dados (Boxplot)'!E:E,Desp_Fin!$E$9)</f>
        <v>784184387.63999999</v>
      </c>
      <c r="F64" s="122">
        <f>SUMIFS('Base de dados (Boxplot)'!U:U,'Base de dados (Boxplot)'!H:H,Desp_Fin!A64,'Base de dados (Boxplot)'!E:E,Desp_Fin!$F$9)</f>
        <v>606334626.02999997</v>
      </c>
      <c r="G64" s="122">
        <f>SUMIFS('Base de dados (Boxplot)'!U:U,'Base de dados (Boxplot)'!H:H,Desp_Fin!A64,'Base de dados (Boxplot)'!E:E,Desp_Fin!$G$9)</f>
        <v>683954955.84000003</v>
      </c>
      <c r="H64" s="122">
        <f>SUMIFS('Base de dados (Boxplot)'!U:U,'Base de dados (Boxplot)'!H:H,Desp_Fin!A64,'Base de dados (Boxplot)'!E:E,Desp_Fin!$H$9)</f>
        <v>587123503.29999995</v>
      </c>
      <c r="I64" s="122">
        <f>SUMIFS('Base de dados (Boxplot)'!U:U,'Base de dados (Boxplot)'!H:H,Desp_Fin!A64,'Base de dados (Boxplot)'!E:E,Desp_Fin!$I$9)</f>
        <v>613279930.23000002</v>
      </c>
      <c r="J64" s="122">
        <f>SUMIFS('Base de dados (Boxplot)'!U:U,'Base de dados (Boxplot)'!H:H,Desp_Fin!A64,'Base de dados (Boxplot)'!E:E,Desp_Fin!$J$9)</f>
        <v>505866939.76999998</v>
      </c>
      <c r="K64" s="122">
        <f>SUMIFS('Base de dados (Boxplot)'!U:U,'Base de dados (Boxplot)'!H:H,Desp_Fin!A64,'Base de dados (Boxplot)'!E:E,Desp_Fin!$K$9)</f>
        <v>478457178.38999999</v>
      </c>
      <c r="L64" s="122">
        <f>SUMIFS('Base de dados (Boxplot)'!U:U,'Base de dados (Boxplot)'!H:H,Desp_Fin!A64,'Base de dados (Boxplot)'!E:E,Desp_Fin!$L$9)</f>
        <v>434590631.77999997</v>
      </c>
      <c r="M64" s="122">
        <f>SUMIFS('Base de dados (Boxplot)'!U:U,'Base de dados (Boxplot)'!H:H,Desp_Fin!A64,'Base de dados (Boxplot)'!E:E,Desp_Fin!$M$9)</f>
        <v>457727600.88999999</v>
      </c>
      <c r="N64" s="122">
        <f>SUMIFS('Base de dados (Boxplot)'!U:U,'Base de dados (Boxplot)'!H:H,Desp_Fin!A64,'Base de dados (Boxplot)'!E:E,Desp_Fin!$N$9)</f>
        <v>590182071.25</v>
      </c>
      <c r="O64" s="122">
        <f>SUMIFS('Base de dados (Boxplot)'!U:U,'Base de dados (Boxplot)'!H:H,Desp_Fin!A64,'Base de dados (Boxplot)'!E:E,Desp_Fin!$O$9)</f>
        <v>439419822</v>
      </c>
      <c r="P64" s="122">
        <f>SUMIFS('Base de dados (Boxplot)'!U:U,'Base de dados (Boxplot)'!H:H,Desp_Fin!A64,'Base de dados (Boxplot)'!E:E,Desp_Fin!$P$9)</f>
        <v>382793404.12</v>
      </c>
      <c r="Q64" s="122">
        <f>SUMIFS('Base de dados (Boxplot)'!U:U,'Base de dados (Boxplot)'!H:H,Desp_Fin!A64,'Base de dados (Boxplot)'!E:E,Desp_Fin!$Q$9)</f>
        <v>365907531.07999998</v>
      </c>
      <c r="R64" s="122">
        <f>SUMIFS('Base de dados (Boxplot)'!U:U,'Base de dados (Boxplot)'!H:H,Desp_Fin!A64,'Base de dados (Boxplot)'!E:E,Desp_Fin!$R$9)</f>
        <v>498717620.11000001</v>
      </c>
      <c r="S64" s="122">
        <f>SUMIFS('Base de dados (Boxplot)'!U:U,'Base de dados (Boxplot)'!H:H,Desp_Fin!A64,'Base de dados (Boxplot)'!E:E,Desp_Fin!$S$9)</f>
        <v>298918610.64999998</v>
      </c>
      <c r="T64" s="122">
        <f>SUMIFS('Base de dados (Boxplot)'!U:U,'Base de dados (Boxplot)'!H:H,Desp_Fin!A64,'Base de dados (Boxplot)'!E:E,Desp_Fin!$T$9)</f>
        <v>422454506.45999998</v>
      </c>
      <c r="U64" s="122">
        <f>SUMIFS('Base de dados (Boxplot)'!U:U,'Base de dados (Boxplot)'!H:H,Desp_Fin!A64,'Base de dados (Boxplot)'!E:E,Desp_Fin!$U$9)</f>
        <v>571596495.64999998</v>
      </c>
      <c r="V64" s="122">
        <f>SUMIFS('Base de dados (Boxplot)'!U:U,'Base de dados (Boxplot)'!H:H,Desp_Fin!A64,'Base de dados (Boxplot)'!E:E,Desp_Fin!$V$9)</f>
        <v>533657005.72000003</v>
      </c>
    </row>
    <row r="65" spans="1:22" x14ac:dyDescent="0.25">
      <c r="A65" s="105" t="s">
        <v>51</v>
      </c>
      <c r="B65" s="125">
        <f>SUMIFS('Base de dados (Boxplot)'!U:U,'Base de dados (Boxplot)'!H:H,Desp_Fin!A65,'Base de dados (Boxplot)'!E:E,Desp_Fin!$B$9)</f>
        <v>9480917</v>
      </c>
      <c r="C65" s="122">
        <f>SUMIFS('Base de dados (Boxplot)'!U:U,'Base de dados (Boxplot)'!H:H,Desp_Fin!A65,'Base de dados (Boxplot)'!E:E,Desp_Fin!$C$9)</f>
        <v>11886787</v>
      </c>
      <c r="D65" s="122">
        <f>SUMIFS('Base de dados (Boxplot)'!U:U,'Base de dados (Boxplot)'!H:H,Desp_Fin!A65,'Base de dados (Boxplot)'!E:E,Desp_Fin!$D$9)</f>
        <v>20004307</v>
      </c>
      <c r="E65" s="122">
        <f>SUMIFS('Base de dados (Boxplot)'!U:U,'Base de dados (Boxplot)'!H:H,Desp_Fin!A65,'Base de dados (Boxplot)'!E:E,Desp_Fin!$E$9)</f>
        <v>58797000</v>
      </c>
      <c r="F65" s="122">
        <f>SUMIFS('Base de dados (Boxplot)'!U:U,'Base de dados (Boxplot)'!H:H,Desp_Fin!A65,'Base de dados (Boxplot)'!E:E,Desp_Fin!$F$9)</f>
        <v>78187000</v>
      </c>
      <c r="G65" s="122">
        <f>SUMIFS('Base de dados (Boxplot)'!U:U,'Base de dados (Boxplot)'!H:H,Desp_Fin!A65,'Base de dados (Boxplot)'!E:E,Desp_Fin!$G$9)</f>
        <v>52131526.810000002</v>
      </c>
      <c r="H65" s="122">
        <f>SUMIFS('Base de dados (Boxplot)'!U:U,'Base de dados (Boxplot)'!H:H,Desp_Fin!A65,'Base de dados (Boxplot)'!E:E,Desp_Fin!$H$9)</f>
        <v>72451558.180000007</v>
      </c>
      <c r="I65" s="122">
        <f>SUMIFS('Base de dados (Boxplot)'!U:U,'Base de dados (Boxplot)'!H:H,Desp_Fin!A65,'Base de dados (Boxplot)'!E:E,Desp_Fin!$I$9)</f>
        <v>29914130.199999999</v>
      </c>
      <c r="J65" s="122">
        <f>SUMIFS('Base de dados (Boxplot)'!U:U,'Base de dados (Boxplot)'!H:H,Desp_Fin!A65,'Base de dados (Boxplot)'!E:E,Desp_Fin!$J$9)</f>
        <v>10932441.880000001</v>
      </c>
      <c r="K65" s="122">
        <f>SUMIFS('Base de dados (Boxplot)'!U:U,'Base de dados (Boxplot)'!H:H,Desp_Fin!A65,'Base de dados (Boxplot)'!E:E,Desp_Fin!$K$9)</f>
        <v>18842646.670000002</v>
      </c>
      <c r="L65" s="122">
        <f>SUMIFS('Base de dados (Boxplot)'!U:U,'Base de dados (Boxplot)'!H:H,Desp_Fin!A65,'Base de dados (Boxplot)'!E:E,Desp_Fin!$L$9)</f>
        <v>46261614.369999997</v>
      </c>
      <c r="M65" s="122">
        <f>SUMIFS('Base de dados (Boxplot)'!U:U,'Base de dados (Boxplot)'!H:H,Desp_Fin!A65,'Base de dados (Boxplot)'!E:E,Desp_Fin!$M$9)</f>
        <v>64010270.5</v>
      </c>
      <c r="N65" s="122">
        <f>SUMIFS('Base de dados (Boxplot)'!U:U,'Base de dados (Boxplot)'!H:H,Desp_Fin!A65,'Base de dados (Boxplot)'!E:E,Desp_Fin!$N$9)</f>
        <v>28203713.18</v>
      </c>
      <c r="O65" s="122">
        <f>SUMIFS('Base de dados (Boxplot)'!U:U,'Base de dados (Boxplot)'!H:H,Desp_Fin!A65,'Base de dados (Boxplot)'!E:E,Desp_Fin!$O$9)</f>
        <v>74202500.310000002</v>
      </c>
      <c r="P65" s="122">
        <f>SUMIFS('Base de dados (Boxplot)'!U:U,'Base de dados (Boxplot)'!H:H,Desp_Fin!A65,'Base de dados (Boxplot)'!E:E,Desp_Fin!$P$9)</f>
        <v>111573018.48999999</v>
      </c>
      <c r="Q65" s="122">
        <f>SUMIFS('Base de dados (Boxplot)'!U:U,'Base de dados (Boxplot)'!H:H,Desp_Fin!A65,'Base de dados (Boxplot)'!E:E,Desp_Fin!$Q$9)</f>
        <v>114243889.64</v>
      </c>
      <c r="R65" s="122">
        <f>SUMIFS('Base de dados (Boxplot)'!U:U,'Base de dados (Boxplot)'!H:H,Desp_Fin!A65,'Base de dados (Boxplot)'!E:E,Desp_Fin!$R$9)</f>
        <v>185781885.08000001</v>
      </c>
      <c r="S65" s="122">
        <f>SUMIFS('Base de dados (Boxplot)'!U:U,'Base de dados (Boxplot)'!H:H,Desp_Fin!A65,'Base de dados (Boxplot)'!E:E,Desp_Fin!$S$9)</f>
        <v>180711820.38999999</v>
      </c>
      <c r="T65" s="122">
        <f>SUMIFS('Base de dados (Boxplot)'!U:U,'Base de dados (Boxplot)'!H:H,Desp_Fin!A65,'Base de dados (Boxplot)'!E:E,Desp_Fin!$T$9)</f>
        <v>171919664.31999999</v>
      </c>
      <c r="U65" s="122">
        <f>SUMIFS('Base de dados (Boxplot)'!U:U,'Base de dados (Boxplot)'!H:H,Desp_Fin!A65,'Base de dados (Boxplot)'!E:E,Desp_Fin!$U$9)</f>
        <v>117373811.63</v>
      </c>
      <c r="V65" s="122">
        <f>SUMIFS('Base de dados (Boxplot)'!U:U,'Base de dados (Boxplot)'!H:H,Desp_Fin!A65,'Base de dados (Boxplot)'!E:E,Desp_Fin!$V$9)</f>
        <v>137938698.44</v>
      </c>
    </row>
    <row r="66" spans="1:22" x14ac:dyDescent="0.25">
      <c r="A66" s="105" t="s">
        <v>49</v>
      </c>
      <c r="B66" s="125">
        <f>SUMIFS('Base de dados (Boxplot)'!U:U,'Base de dados (Boxplot)'!H:H,Desp_Fin!A66,'Base de dados (Boxplot)'!E:E,Desp_Fin!$B$9)</f>
        <v>0</v>
      </c>
      <c r="C66" s="122">
        <f>SUMIFS('Base de dados (Boxplot)'!U:U,'Base de dados (Boxplot)'!H:H,Desp_Fin!A66,'Base de dados (Boxplot)'!E:E,Desp_Fin!$C$9)</f>
        <v>0</v>
      </c>
      <c r="D66" s="122">
        <f>SUMIFS('Base de dados (Boxplot)'!U:U,'Base de dados (Boxplot)'!H:H,Desp_Fin!A66,'Base de dados (Boxplot)'!E:E,Desp_Fin!$D$9)</f>
        <v>0</v>
      </c>
      <c r="E66" s="122">
        <f>SUMIFS('Base de dados (Boxplot)'!U:U,'Base de dados (Boxplot)'!H:H,Desp_Fin!A66,'Base de dados (Boxplot)'!E:E,Desp_Fin!$E$9)</f>
        <v>0</v>
      </c>
      <c r="F66" s="122">
        <f>SUMIFS('Base de dados (Boxplot)'!U:U,'Base de dados (Boxplot)'!H:H,Desp_Fin!A66,'Base de dados (Boxplot)'!E:E,Desp_Fin!$F$9)</f>
        <v>0</v>
      </c>
      <c r="G66" s="122">
        <f>SUMIFS('Base de dados (Boxplot)'!U:U,'Base de dados (Boxplot)'!H:H,Desp_Fin!A66,'Base de dados (Boxplot)'!E:E,Desp_Fin!$G$9)</f>
        <v>0</v>
      </c>
      <c r="H66" s="122">
        <f>SUMIFS('Base de dados (Boxplot)'!U:U,'Base de dados (Boxplot)'!H:H,Desp_Fin!A66,'Base de dados (Boxplot)'!E:E,Desp_Fin!$H$9)</f>
        <v>0</v>
      </c>
      <c r="I66" s="122">
        <f>SUMIFS('Base de dados (Boxplot)'!U:U,'Base de dados (Boxplot)'!H:H,Desp_Fin!A66,'Base de dados (Boxplot)'!E:E,Desp_Fin!$I$9)</f>
        <v>0</v>
      </c>
      <c r="J66" s="122">
        <f>SUMIFS('Base de dados (Boxplot)'!U:U,'Base de dados (Boxplot)'!H:H,Desp_Fin!A66,'Base de dados (Boxplot)'!E:E,Desp_Fin!$J$9)</f>
        <v>1600817.48</v>
      </c>
      <c r="K66" s="122">
        <f>SUMIFS('Base de dados (Boxplot)'!U:U,'Base de dados (Boxplot)'!H:H,Desp_Fin!A66,'Base de dados (Boxplot)'!E:E,Desp_Fin!$K$9)</f>
        <v>3165323</v>
      </c>
      <c r="L66" s="122">
        <f>SUMIFS('Base de dados (Boxplot)'!U:U,'Base de dados (Boxplot)'!H:H,Desp_Fin!A66,'Base de dados (Boxplot)'!E:E,Desp_Fin!$L$9)</f>
        <v>2857321.88</v>
      </c>
      <c r="M66" s="122">
        <f>SUMIFS('Base de dados (Boxplot)'!U:U,'Base de dados (Boxplot)'!H:H,Desp_Fin!A66,'Base de dados (Boxplot)'!E:E,Desp_Fin!$M$9)</f>
        <v>2736973.34</v>
      </c>
      <c r="N66" s="122">
        <f>SUMIFS('Base de dados (Boxplot)'!U:U,'Base de dados (Boxplot)'!H:H,Desp_Fin!A66,'Base de dados (Boxplot)'!E:E,Desp_Fin!$N$9)</f>
        <v>0</v>
      </c>
      <c r="O66" s="122">
        <f>SUMIFS('Base de dados (Boxplot)'!U:U,'Base de dados (Boxplot)'!H:H,Desp_Fin!A66,'Base de dados (Boxplot)'!E:E,Desp_Fin!$O$9)</f>
        <v>0</v>
      </c>
      <c r="P66" s="122">
        <f>SUMIFS('Base de dados (Boxplot)'!U:U,'Base de dados (Boxplot)'!H:H,Desp_Fin!A66,'Base de dados (Boxplot)'!E:E,Desp_Fin!$P$9)</f>
        <v>29136346.739999998</v>
      </c>
      <c r="Q66" s="122">
        <f>SUMIFS('Base de dados (Boxplot)'!U:U,'Base de dados (Boxplot)'!H:H,Desp_Fin!A66,'Base de dados (Boxplot)'!E:E,Desp_Fin!$Q$9)</f>
        <v>29136346.739999998</v>
      </c>
      <c r="R66" s="122">
        <f>SUMIFS('Base de dados (Boxplot)'!U:U,'Base de dados (Boxplot)'!H:H,Desp_Fin!A66,'Base de dados (Boxplot)'!E:E,Desp_Fin!$R$9)</f>
        <v>0</v>
      </c>
      <c r="S66" s="122">
        <f>SUMIFS('Base de dados (Boxplot)'!U:U,'Base de dados (Boxplot)'!H:H,Desp_Fin!A66,'Base de dados (Boxplot)'!E:E,Desp_Fin!$S$9)</f>
        <v>0</v>
      </c>
      <c r="T66" s="122">
        <f>SUMIFS('Base de dados (Boxplot)'!U:U,'Base de dados (Boxplot)'!H:H,Desp_Fin!A66,'Base de dados (Boxplot)'!E:E,Desp_Fin!$T$9)</f>
        <v>0</v>
      </c>
      <c r="U66" s="122">
        <f>SUMIFS('Base de dados (Boxplot)'!U:U,'Base de dados (Boxplot)'!H:H,Desp_Fin!A66,'Base de dados (Boxplot)'!E:E,Desp_Fin!$U$9)</f>
        <v>61102.76</v>
      </c>
      <c r="V66" s="122">
        <f>SUMIFS('Base de dados (Boxplot)'!U:U,'Base de dados (Boxplot)'!H:H,Desp_Fin!A66,'Base de dados (Boxplot)'!E:E,Desp_Fin!$V$9)</f>
        <v>0</v>
      </c>
    </row>
    <row r="67" spans="1:22" x14ac:dyDescent="0.25">
      <c r="A67" s="105" t="s">
        <v>39</v>
      </c>
      <c r="B67" s="125">
        <f>SUMIFS('Base de dados (Boxplot)'!U:U,'Base de dados (Boxplot)'!H:H,Desp_Fin!A67,'Base de dados (Boxplot)'!E:E,Desp_Fin!$B$9)</f>
        <v>62853915.039999999</v>
      </c>
      <c r="C67" s="122">
        <f>SUMIFS('Base de dados (Boxplot)'!U:U,'Base de dados (Boxplot)'!H:H,Desp_Fin!A67,'Base de dados (Boxplot)'!E:E,Desp_Fin!$C$9)</f>
        <v>64679025.25</v>
      </c>
      <c r="D67" s="122">
        <f>SUMIFS('Base de dados (Boxplot)'!U:U,'Base de dados (Boxplot)'!H:H,Desp_Fin!A67,'Base de dados (Boxplot)'!E:E,Desp_Fin!$D$9)</f>
        <v>64772064.859999999</v>
      </c>
      <c r="E67" s="122">
        <f>SUMIFS('Base de dados (Boxplot)'!U:U,'Base de dados (Boxplot)'!H:H,Desp_Fin!A67,'Base de dados (Boxplot)'!E:E,Desp_Fin!$E$9)</f>
        <v>172053614.68000001</v>
      </c>
      <c r="F67" s="122">
        <f>SUMIFS('Base de dados (Boxplot)'!U:U,'Base de dados (Boxplot)'!H:H,Desp_Fin!A67,'Base de dados (Boxplot)'!E:E,Desp_Fin!$F$9)</f>
        <v>52594380.159999996</v>
      </c>
      <c r="G67" s="122">
        <f>SUMIFS('Base de dados (Boxplot)'!U:U,'Base de dados (Boxplot)'!H:H,Desp_Fin!A67,'Base de dados (Boxplot)'!E:E,Desp_Fin!$G$9)</f>
        <v>73710940.260000005</v>
      </c>
      <c r="H67" s="122">
        <f>SUMIFS('Base de dados (Boxplot)'!U:U,'Base de dados (Boxplot)'!H:H,Desp_Fin!A67,'Base de dados (Boxplot)'!E:E,Desp_Fin!$H$9)</f>
        <v>120144851.09999999</v>
      </c>
      <c r="I67" s="122">
        <f>SUMIFS('Base de dados (Boxplot)'!U:U,'Base de dados (Boxplot)'!H:H,Desp_Fin!A67,'Base de dados (Boxplot)'!E:E,Desp_Fin!$I$9)</f>
        <v>97521308.359999999</v>
      </c>
      <c r="J67" s="122">
        <f>SUMIFS('Base de dados (Boxplot)'!U:U,'Base de dados (Boxplot)'!H:H,Desp_Fin!A67,'Base de dados (Boxplot)'!E:E,Desp_Fin!$J$9)</f>
        <v>121491114.65000001</v>
      </c>
      <c r="K67" s="122">
        <f>SUMIFS('Base de dados (Boxplot)'!U:U,'Base de dados (Boxplot)'!H:H,Desp_Fin!A67,'Base de dados (Boxplot)'!E:E,Desp_Fin!$K$9)</f>
        <v>134616262.22</v>
      </c>
      <c r="L67" s="122">
        <f>SUMIFS('Base de dados (Boxplot)'!U:U,'Base de dados (Boxplot)'!H:H,Desp_Fin!A67,'Base de dados (Boxplot)'!E:E,Desp_Fin!$L$9)</f>
        <v>140228363.25999999</v>
      </c>
      <c r="M67" s="122">
        <f>SUMIFS('Base de dados (Boxplot)'!U:U,'Base de dados (Boxplot)'!H:H,Desp_Fin!A67,'Base de dados (Boxplot)'!E:E,Desp_Fin!$M$9)</f>
        <v>136758781.05000001</v>
      </c>
      <c r="N67" s="122">
        <f>SUMIFS('Base de dados (Boxplot)'!U:U,'Base de dados (Boxplot)'!H:H,Desp_Fin!A67,'Base de dados (Boxplot)'!E:E,Desp_Fin!$N$9)</f>
        <v>138624257.53</v>
      </c>
      <c r="O67" s="122">
        <f>SUMIFS('Base de dados (Boxplot)'!U:U,'Base de dados (Boxplot)'!H:H,Desp_Fin!A67,'Base de dados (Boxplot)'!E:E,Desp_Fin!$O$9)</f>
        <v>123077035.93000001</v>
      </c>
      <c r="P67" s="122">
        <f>SUMIFS('Base de dados (Boxplot)'!U:U,'Base de dados (Boxplot)'!H:H,Desp_Fin!A67,'Base de dados (Boxplot)'!E:E,Desp_Fin!$P$9)</f>
        <v>122938404.62</v>
      </c>
      <c r="Q67" s="122">
        <f>SUMIFS('Base de dados (Boxplot)'!U:U,'Base de dados (Boxplot)'!H:H,Desp_Fin!A67,'Base de dados (Boxplot)'!E:E,Desp_Fin!$Q$9)</f>
        <v>129920845.98</v>
      </c>
      <c r="R67" s="122">
        <f>SUMIFS('Base de dados (Boxplot)'!U:U,'Base de dados (Boxplot)'!H:H,Desp_Fin!A67,'Base de dados (Boxplot)'!E:E,Desp_Fin!$R$9)</f>
        <v>199199931.11000001</v>
      </c>
      <c r="S67" s="122">
        <f>SUMIFS('Base de dados (Boxplot)'!U:U,'Base de dados (Boxplot)'!H:H,Desp_Fin!A67,'Base de dados (Boxplot)'!E:E,Desp_Fin!$S$9)</f>
        <v>238480297.34999999</v>
      </c>
      <c r="T67" s="122">
        <f>SUMIFS('Base de dados (Boxplot)'!U:U,'Base de dados (Boxplot)'!H:H,Desp_Fin!A67,'Base de dados (Boxplot)'!E:E,Desp_Fin!$T$9)</f>
        <v>241795560.81999999</v>
      </c>
      <c r="U67" s="122">
        <f>SUMIFS('Base de dados (Boxplot)'!U:U,'Base de dados (Boxplot)'!H:H,Desp_Fin!A67,'Base de dados (Boxplot)'!E:E,Desp_Fin!$U$9)</f>
        <v>252293272.47999999</v>
      </c>
      <c r="V67" s="122">
        <f>SUMIFS('Base de dados (Boxplot)'!U:U,'Base de dados (Boxplot)'!H:H,Desp_Fin!A67,'Base de dados (Boxplot)'!E:E,Desp_Fin!$V$9)</f>
        <v>194276214.46000001</v>
      </c>
    </row>
    <row r="68" spans="1:22" x14ac:dyDescent="0.25">
      <c r="A68" s="105" t="s">
        <v>55</v>
      </c>
      <c r="B68" s="125">
        <f>SUMIFS('Base de dados (Boxplot)'!U:U,'Base de dados (Boxplot)'!H:H,Desp_Fin!A68,'Base de dados (Boxplot)'!E:E,Desp_Fin!$B$9)</f>
        <v>0</v>
      </c>
      <c r="C68" s="122">
        <f>SUMIFS('Base de dados (Boxplot)'!U:U,'Base de dados (Boxplot)'!H:H,Desp_Fin!A68,'Base de dados (Boxplot)'!E:E,Desp_Fin!$C$9)</f>
        <v>5472713</v>
      </c>
      <c r="D68" s="122">
        <f>SUMIFS('Base de dados (Boxplot)'!U:U,'Base de dados (Boxplot)'!H:H,Desp_Fin!A68,'Base de dados (Boxplot)'!E:E,Desp_Fin!$D$9)</f>
        <v>4251270</v>
      </c>
      <c r="E68" s="122">
        <f>SUMIFS('Base de dados (Boxplot)'!U:U,'Base de dados (Boxplot)'!H:H,Desp_Fin!A68,'Base de dados (Boxplot)'!E:E,Desp_Fin!$E$9)</f>
        <v>0</v>
      </c>
      <c r="F68" s="122">
        <f>SUMIFS('Base de dados (Boxplot)'!U:U,'Base de dados (Boxplot)'!H:H,Desp_Fin!A68,'Base de dados (Boxplot)'!E:E,Desp_Fin!$F$9)</f>
        <v>1755451</v>
      </c>
      <c r="G68" s="122">
        <f>SUMIFS('Base de dados (Boxplot)'!U:U,'Base de dados (Boxplot)'!H:H,Desp_Fin!A68,'Base de dados (Boxplot)'!E:E,Desp_Fin!$G$9)</f>
        <v>0</v>
      </c>
      <c r="H68" s="122">
        <f>SUMIFS('Base de dados (Boxplot)'!U:U,'Base de dados (Boxplot)'!H:H,Desp_Fin!A68,'Base de dados (Boxplot)'!E:E,Desp_Fin!$H$9)</f>
        <v>3010000</v>
      </c>
      <c r="I68" s="122">
        <f>SUMIFS('Base de dados (Boxplot)'!U:U,'Base de dados (Boxplot)'!H:H,Desp_Fin!A68,'Base de dados (Boxplot)'!E:E,Desp_Fin!$I$9)</f>
        <v>2663000</v>
      </c>
      <c r="J68" s="122">
        <f>SUMIFS('Base de dados (Boxplot)'!U:U,'Base de dados (Boxplot)'!H:H,Desp_Fin!A68,'Base de dados (Boxplot)'!E:E,Desp_Fin!$J$9)</f>
        <v>2340696</v>
      </c>
      <c r="K68" s="122">
        <f>SUMIFS('Base de dados (Boxplot)'!U:U,'Base de dados (Boxplot)'!H:H,Desp_Fin!A68,'Base de dados (Boxplot)'!E:E,Desp_Fin!$K$9)</f>
        <v>2855459</v>
      </c>
      <c r="L68" s="122">
        <f>SUMIFS('Base de dados (Boxplot)'!U:U,'Base de dados (Boxplot)'!H:H,Desp_Fin!A68,'Base de dados (Boxplot)'!E:E,Desp_Fin!$L$9)</f>
        <v>2571656</v>
      </c>
      <c r="M68" s="122">
        <f>SUMIFS('Base de dados (Boxplot)'!U:U,'Base de dados (Boxplot)'!H:H,Desp_Fin!A68,'Base de dados (Boxplot)'!E:E,Desp_Fin!$M$9)</f>
        <v>2717015</v>
      </c>
      <c r="N68" s="122">
        <f>SUMIFS('Base de dados (Boxplot)'!U:U,'Base de dados (Boxplot)'!H:H,Desp_Fin!A68,'Base de dados (Boxplot)'!E:E,Desp_Fin!$N$9)</f>
        <v>2891951.5</v>
      </c>
      <c r="O68" s="122">
        <f>SUMIFS('Base de dados (Boxplot)'!U:U,'Base de dados (Boxplot)'!H:H,Desp_Fin!A68,'Base de dados (Boxplot)'!E:E,Desp_Fin!$O$9)</f>
        <v>2782720.25</v>
      </c>
      <c r="P68" s="122">
        <f>SUMIFS('Base de dados (Boxplot)'!U:U,'Base de dados (Boxplot)'!H:H,Desp_Fin!A68,'Base de dados (Boxplot)'!E:E,Desp_Fin!$P$9)</f>
        <v>2956962.11</v>
      </c>
      <c r="Q68" s="122">
        <f>SUMIFS('Base de dados (Boxplot)'!U:U,'Base de dados (Boxplot)'!H:H,Desp_Fin!A68,'Base de dados (Boxplot)'!E:E,Desp_Fin!$Q$9)</f>
        <v>3964463.95</v>
      </c>
      <c r="R68" s="122">
        <f>SUMIFS('Base de dados (Boxplot)'!U:U,'Base de dados (Boxplot)'!H:H,Desp_Fin!A68,'Base de dados (Boxplot)'!E:E,Desp_Fin!$R$9)</f>
        <v>4024914.43</v>
      </c>
      <c r="S68" s="122">
        <f>SUMIFS('Base de dados (Boxplot)'!U:U,'Base de dados (Boxplot)'!H:H,Desp_Fin!A68,'Base de dados (Boxplot)'!E:E,Desp_Fin!$S$9)</f>
        <v>4034636.41</v>
      </c>
      <c r="T68" s="122">
        <f>SUMIFS('Base de dados (Boxplot)'!U:U,'Base de dados (Boxplot)'!H:H,Desp_Fin!A68,'Base de dados (Boxplot)'!E:E,Desp_Fin!$T$9)</f>
        <v>5126700.3600000003</v>
      </c>
      <c r="U68" s="122">
        <f>SUMIFS('Base de dados (Boxplot)'!U:U,'Base de dados (Boxplot)'!H:H,Desp_Fin!A68,'Base de dados (Boxplot)'!E:E,Desp_Fin!$U$9)</f>
        <v>4742590.58</v>
      </c>
      <c r="V68" s="122">
        <f>SUMIFS('Base de dados (Boxplot)'!U:U,'Base de dados (Boxplot)'!H:H,Desp_Fin!A68,'Base de dados (Boxplot)'!E:E,Desp_Fin!$V$9)</f>
        <v>5089954.24</v>
      </c>
    </row>
    <row r="69" spans="1:22" x14ac:dyDescent="0.25"/>
    <row r="70" spans="1:22" x14ac:dyDescent="0.25"/>
  </sheetData>
  <customSheetViews>
    <customSheetView guid="{9658BFCB-F494-4EC4-95C2-C125FDE12354}" scale="70" showGridLines="0">
      <pane ySplit="9" topLeftCell="A10" activePane="bottomLeft" state="frozen"/>
      <selection pane="bottomLeft"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A44F-6DD1-4A5B-91CC-60D372ABDEF1}">
  <sheetPr>
    <tabColor theme="0" tint="-0.34998626667073579"/>
    <pageSetUpPr fitToPage="1"/>
  </sheetPr>
  <dimension ref="A1:AE40"/>
  <sheetViews>
    <sheetView showGridLines="0" tabSelected="1" zoomScaleNormal="110" workbookViewId="0">
      <selection activeCell="B10" sqref="B10"/>
    </sheetView>
  </sheetViews>
  <sheetFormatPr defaultColWidth="0" defaultRowHeight="15" zeroHeight="1" x14ac:dyDescent="0.25"/>
  <cols>
    <col min="1" max="1" width="1.7109375" style="8" customWidth="1"/>
    <col min="2" max="2" width="48.140625" style="8" customWidth="1"/>
    <col min="3" max="3" width="11.85546875" style="8" customWidth="1"/>
    <col min="4" max="4" width="7.5703125" customWidth="1"/>
    <col min="5" max="16384" width="9.140625" style="8" hidden="1"/>
  </cols>
  <sheetData>
    <row r="1" spans="1:31" ht="9.9499999999999993" customHeight="1" x14ac:dyDescent="0.25">
      <c r="D1" s="51"/>
    </row>
    <row r="2" spans="1:31" s="12" customFormat="1" ht="20.100000000000001" customHeight="1" x14ac:dyDescent="0.3">
      <c r="A2" s="9"/>
      <c r="B2" s="346" t="s">
        <v>5</v>
      </c>
      <c r="C2" s="346"/>
      <c r="E2" s="11"/>
      <c r="F2" s="11"/>
    </row>
    <row r="3" spans="1:31" s="14" customFormat="1" ht="30" customHeight="1" x14ac:dyDescent="0.2">
      <c r="A3" s="13"/>
      <c r="B3" s="346"/>
      <c r="C3" s="346"/>
      <c r="E3" s="8"/>
      <c r="F3" s="8"/>
      <c r="G3" s="8"/>
      <c r="H3" s="8"/>
      <c r="I3" s="8"/>
      <c r="J3" s="8"/>
      <c r="K3" s="8"/>
      <c r="L3" s="8"/>
      <c r="M3" s="8"/>
      <c r="N3" s="8"/>
      <c r="O3" s="8"/>
      <c r="P3" s="8"/>
      <c r="Q3" s="8"/>
      <c r="R3" s="8"/>
      <c r="S3" s="8"/>
      <c r="T3" s="8"/>
      <c r="U3" s="8"/>
      <c r="V3" s="8"/>
      <c r="W3" s="8"/>
      <c r="X3" s="8"/>
      <c r="Y3" s="8"/>
      <c r="Z3" s="8"/>
      <c r="AA3" s="8"/>
      <c r="AB3" s="8"/>
      <c r="AC3" s="8"/>
      <c r="AD3" s="8"/>
      <c r="AE3" s="15"/>
    </row>
    <row r="4" spans="1:31" x14ac:dyDescent="0.25">
      <c r="D4" s="51"/>
    </row>
    <row r="5" spans="1:31" x14ac:dyDescent="0.25">
      <c r="B5" s="16" t="s">
        <v>6</v>
      </c>
      <c r="C5" s="16"/>
      <c r="D5" s="51"/>
    </row>
    <row r="6" spans="1:31" s="13" customFormat="1" ht="7.5" customHeight="1" x14ac:dyDescent="0.25"/>
    <row r="7" spans="1:31" x14ac:dyDescent="0.25">
      <c r="B7" s="17" t="str">
        <f>B35</f>
        <v>Fator X</v>
      </c>
      <c r="C7" s="18">
        <f>C35</f>
        <v>1.6299329458608167E-2</v>
      </c>
      <c r="D7" s="51"/>
    </row>
    <row r="8" spans="1:31" ht="15.75" thickBot="1" x14ac:dyDescent="0.3">
      <c r="B8" s="19"/>
      <c r="C8" s="20"/>
      <c r="D8" s="51"/>
    </row>
    <row r="9" spans="1:31" x14ac:dyDescent="0.25">
      <c r="D9" s="51"/>
    </row>
    <row r="10" spans="1:31" s="13" customFormat="1" ht="15" customHeight="1" x14ac:dyDescent="0.25">
      <c r="B10" s="21" t="s">
        <v>7</v>
      </c>
      <c r="C10" s="22"/>
    </row>
    <row r="11" spans="1:31" s="13" customFormat="1" ht="7.5" customHeight="1" x14ac:dyDescent="0.25"/>
    <row r="12" spans="1:31" s="13" customFormat="1" ht="15" customHeight="1" x14ac:dyDescent="0.2">
      <c r="B12" s="26" t="s">
        <v>8</v>
      </c>
      <c r="C12" s="27"/>
      <c r="D12" s="28"/>
    </row>
    <row r="13" spans="1:31" s="13" customFormat="1" ht="15" customHeight="1" x14ac:dyDescent="0.2">
      <c r="B13" s="17" t="s">
        <v>9</v>
      </c>
      <c r="C13" s="234">
        <f>'∆EE'!D7</f>
        <v>0.01</v>
      </c>
    </row>
    <row r="14" spans="1:31" s="13" customFormat="1" ht="15" customHeight="1" x14ac:dyDescent="0.2">
      <c r="B14" s="26" t="s">
        <v>10</v>
      </c>
      <c r="C14" s="235"/>
      <c r="D14" s="28"/>
    </row>
    <row r="15" spans="1:31" s="13" customFormat="1" ht="15" customHeight="1" x14ac:dyDescent="0.2">
      <c r="B15" s="17" t="s">
        <v>11</v>
      </c>
      <c r="C15" s="234">
        <f>'∆ED'!D7</f>
        <v>8.2237008953964796E-3</v>
      </c>
    </row>
    <row r="16" spans="1:31" s="13" customFormat="1" ht="7.5" customHeight="1" x14ac:dyDescent="0.25">
      <c r="C16" s="236"/>
    </row>
    <row r="17" spans="2:4" s="13" customFormat="1" ht="15" customHeight="1" thickBot="1" x14ac:dyDescent="0.25">
      <c r="B17" s="24" t="s">
        <v>12</v>
      </c>
      <c r="C17" s="237">
        <f>SUM(C13,C15)</f>
        <v>1.8223700895396482E-2</v>
      </c>
    </row>
    <row r="18" spans="2:4" s="13" customFormat="1" ht="15" customHeight="1" x14ac:dyDescent="0.25">
      <c r="C18" s="25"/>
    </row>
    <row r="19" spans="2:4" s="13" customFormat="1" ht="15" customHeight="1" x14ac:dyDescent="0.25">
      <c r="B19" s="21" t="s">
        <v>13</v>
      </c>
      <c r="C19" s="22"/>
    </row>
    <row r="20" spans="2:4" s="13" customFormat="1" ht="7.5" customHeight="1" x14ac:dyDescent="0.25">
      <c r="C20" s="23"/>
    </row>
    <row r="21" spans="2:4" s="13" customFormat="1" ht="15" customHeight="1" x14ac:dyDescent="0.2">
      <c r="B21" s="26" t="s">
        <v>14</v>
      </c>
      <c r="C21" s="27"/>
      <c r="D21" s="28"/>
    </row>
    <row r="22" spans="2:4" s="13" customFormat="1" ht="15" customHeight="1" x14ac:dyDescent="0.2">
      <c r="B22" s="29" t="s">
        <v>15</v>
      </c>
      <c r="C22" s="238">
        <f>ICQ!D8</f>
        <v>1.0736133922043363</v>
      </c>
      <c r="D22" s="28"/>
    </row>
    <row r="23" spans="2:4" s="13" customFormat="1" ht="7.5" customHeight="1" x14ac:dyDescent="0.25">
      <c r="C23" s="236"/>
    </row>
    <row r="24" spans="2:4" s="13" customFormat="1" ht="15" customHeight="1" thickBot="1" x14ac:dyDescent="0.25">
      <c r="B24" s="24" t="s">
        <v>16</v>
      </c>
      <c r="C24" s="323">
        <f>IF(AND(((1-C22)/100)&gt;0.0005,((1-C22)/100)&lt;-0.0005),0.0005,(1-C22)/100)</f>
        <v>-7.361339220433627E-4</v>
      </c>
    </row>
    <row r="25" spans="2:4" s="13" customFormat="1" ht="14.25" customHeight="1" x14ac:dyDescent="0.2">
      <c r="B25" s="30"/>
      <c r="C25" s="27"/>
    </row>
    <row r="26" spans="2:4" s="13" customFormat="1" ht="15" customHeight="1" x14ac:dyDescent="0.25">
      <c r="B26" s="21" t="s">
        <v>17</v>
      </c>
      <c r="C26" s="22"/>
    </row>
    <row r="27" spans="2:4" s="13" customFormat="1" ht="7.5" customHeight="1" x14ac:dyDescent="0.25">
      <c r="C27" s="23"/>
    </row>
    <row r="28" spans="2:4" s="13" customFormat="1" ht="15" customHeight="1" x14ac:dyDescent="0.2">
      <c r="B28" s="26" t="s">
        <v>18</v>
      </c>
      <c r="C28" s="27"/>
      <c r="D28" s="28"/>
    </row>
    <row r="29" spans="2:4" s="13" customFormat="1" ht="15" customHeight="1" x14ac:dyDescent="0.2">
      <c r="B29" s="29" t="s">
        <v>19</v>
      </c>
      <c r="C29" s="234">
        <f>'Perdas Apar. e Perdas Reais'!G7</f>
        <v>0.69637820976773146</v>
      </c>
    </row>
    <row r="30" spans="2:4" s="13" customFormat="1" ht="15" customHeight="1" x14ac:dyDescent="0.2">
      <c r="B30" s="26" t="s">
        <v>20</v>
      </c>
      <c r="C30" s="235"/>
      <c r="D30" s="28"/>
    </row>
    <row r="31" spans="2:4" s="13" customFormat="1" ht="15" customHeight="1" x14ac:dyDescent="0.2">
      <c r="B31" s="29" t="s">
        <v>21</v>
      </c>
      <c r="C31" s="234">
        <f>'Perdas Apar. e Perdas Reais'!G8</f>
        <v>1.184798038757773</v>
      </c>
    </row>
    <row r="32" spans="2:4" s="13" customFormat="1" ht="7.5" customHeight="1" x14ac:dyDescent="0.2">
      <c r="B32" s="17"/>
      <c r="C32" s="234"/>
    </row>
    <row r="33" spans="1:31" s="13" customFormat="1" ht="15" customHeight="1" thickBot="1" x14ac:dyDescent="0.25">
      <c r="B33" s="24" t="s">
        <v>22</v>
      </c>
      <c r="C33" s="237">
        <f xml:space="preserve"> ((C29+C31)-2)/100</f>
        <v>-1.1882375147449541E-3</v>
      </c>
    </row>
    <row r="34" spans="1:31" s="13" customFormat="1" ht="14.25" customHeight="1" x14ac:dyDescent="0.2">
      <c r="B34" s="30"/>
      <c r="C34" s="27"/>
    </row>
    <row r="35" spans="1:31" s="13" customFormat="1" ht="15" customHeight="1" thickBot="1" x14ac:dyDescent="0.3">
      <c r="B35" s="31" t="s">
        <v>6</v>
      </c>
      <c r="C35" s="233">
        <f>SUM(C17,C24,C33)</f>
        <v>1.6299329458608167E-2</v>
      </c>
      <c r="D35" s="185"/>
    </row>
    <row r="36" spans="1:31" s="13" customFormat="1" ht="5.25" customHeight="1" x14ac:dyDescent="0.25"/>
    <row r="37" spans="1:31" s="13" customFormat="1" ht="7.5" customHeight="1" x14ac:dyDescent="0.25">
      <c r="A37" s="134"/>
      <c r="B37" s="135"/>
      <c r="C37" s="134"/>
      <c r="D37" s="136"/>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row>
    <row r="38" spans="1:31" x14ac:dyDescent="0.25">
      <c r="C38" s="184"/>
      <c r="D38" s="51"/>
    </row>
    <row r="39" spans="1:31" hidden="1" x14ac:dyDescent="0.25">
      <c r="D39" s="51"/>
    </row>
    <row r="40" spans="1:31" hidden="1" x14ac:dyDescent="0.25">
      <c r="D40" s="51"/>
    </row>
  </sheetData>
  <customSheetViews>
    <customSheetView guid="{9658BFCB-F494-4EC4-95C2-C125FDE12354}" showGridLines="0" fitToPage="1" hiddenColumns="1">
      <selection activeCell="D38" sqref="D38"/>
      <pageMargins left="0" right="0" top="0" bottom="0" header="0" footer="0"/>
      <pageSetup paperSize="9" scale="78" orientation="portrait" r:id="rId1"/>
      <headerFooter alignWithMargins="0"/>
    </customSheetView>
  </customSheetViews>
  <mergeCells count="1">
    <mergeCell ref="B2:C3"/>
  </mergeCells>
  <pageMargins left="0" right="0" top="0" bottom="0" header="0" footer="0"/>
  <pageSetup paperSize="9" scale="78"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A1:W37"/>
  <sheetViews>
    <sheetView showGridLines="0" zoomScale="70" zoomScaleNormal="70" workbookViewId="0">
      <pane ySplit="9" topLeftCell="A10" activePane="bottomLeft" state="frozen"/>
      <selection pane="bottomLeft" activeCell="H22" sqref="H22"/>
    </sheetView>
  </sheetViews>
  <sheetFormatPr defaultColWidth="9.140625" defaultRowHeight="15" zeroHeight="1" x14ac:dyDescent="0.25"/>
  <cols>
    <col min="1" max="1" width="15.5703125" style="97" customWidth="1"/>
    <col min="2" max="22" width="20.7109375" style="97" customWidth="1"/>
    <col min="23" max="16384" width="9.140625" style="97"/>
  </cols>
  <sheetData>
    <row r="1" spans="1:23" x14ac:dyDescent="0.25">
      <c r="A1" s="37"/>
      <c r="B1" s="37"/>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153</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37"/>
      <c r="C6" s="51"/>
      <c r="D6" s="51"/>
      <c r="E6" s="51"/>
      <c r="F6" s="51"/>
      <c r="G6" s="51"/>
      <c r="H6" s="51"/>
      <c r="I6" s="51"/>
      <c r="J6" s="51"/>
      <c r="K6" s="51"/>
      <c r="L6" s="51"/>
      <c r="M6" s="51"/>
      <c r="N6" s="51"/>
      <c r="O6" s="51"/>
      <c r="P6" s="51"/>
      <c r="Q6" s="51"/>
      <c r="R6" s="51"/>
      <c r="S6" s="51"/>
      <c r="T6" s="51"/>
      <c r="U6" s="51"/>
      <c r="V6" s="51"/>
      <c r="W6" s="51"/>
    </row>
    <row r="7" spans="1:23" x14ac:dyDescent="0.25">
      <c r="A7" s="37"/>
      <c r="B7" s="37"/>
      <c r="C7" s="51"/>
      <c r="D7" s="51"/>
      <c r="E7" s="51"/>
      <c r="F7" s="51"/>
      <c r="G7" s="51"/>
      <c r="H7" s="51"/>
      <c r="I7" s="51"/>
      <c r="J7" s="51"/>
      <c r="K7" s="51"/>
      <c r="L7" s="51"/>
      <c r="M7" s="51"/>
      <c r="N7" s="51"/>
      <c r="O7" s="51"/>
      <c r="P7" s="51"/>
      <c r="Q7" s="51"/>
      <c r="R7" s="51"/>
      <c r="S7" s="51"/>
      <c r="T7" s="51"/>
      <c r="U7" s="51"/>
      <c r="V7" s="51"/>
      <c r="W7" s="51"/>
    </row>
    <row r="8" spans="1:23" x14ac:dyDescent="0.25">
      <c r="A8" s="104" t="s">
        <v>154</v>
      </c>
      <c r="B8" s="104"/>
    </row>
    <row r="9" spans="1:23"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3" x14ac:dyDescent="0.25">
      <c r="A10" s="97" t="s">
        <v>33</v>
      </c>
    </row>
    <row r="11" spans="1:23" x14ac:dyDescent="0.25">
      <c r="A11" s="105" t="s">
        <v>65</v>
      </c>
      <c r="B11" s="126">
        <f>DEX!B10-D_Pess_Prop!B11</f>
        <v>74674882.833443254</v>
      </c>
      <c r="C11" s="122">
        <f>DEX!C10-D_Pess_Prop!C11</f>
        <v>94704350.974714369</v>
      </c>
      <c r="D11" s="122">
        <f>DEX!D10-D_Pess_Prop!D11</f>
        <v>119878083.96851048</v>
      </c>
      <c r="E11" s="122">
        <f>DEX!E10-D_Pess_Prop!E11</f>
        <v>116755304.72315326</v>
      </c>
      <c r="F11" s="122">
        <f>DEX!F10-D_Pess_Prop!F11</f>
        <v>89763818.427757561</v>
      </c>
      <c r="G11" s="122">
        <f>DEX!G10-D_Pess_Prop!G11</f>
        <v>109429290.68071818</v>
      </c>
      <c r="H11" s="122">
        <f>DEX!H10-D_Pess_Prop!H11</f>
        <v>168855690.4636783</v>
      </c>
      <c r="I11" s="122">
        <f>DEX!I10-D_Pess_Prop!I11</f>
        <v>157804662.45287567</v>
      </c>
      <c r="J11" s="122">
        <f>DEX!J10-D_Pess_Prop!J11</f>
        <v>162981406.92794895</v>
      </c>
      <c r="K11" s="122">
        <f>DEX!K10-D_Pess_Prop!K11</f>
        <v>155227190.12659803</v>
      </c>
      <c r="L11" s="122">
        <f>DEX!L10-D_Pess_Prop!L11</f>
        <v>251801707.65998247</v>
      </c>
      <c r="M11" s="122">
        <f>DEX!M10-D_Pess_Prop!M11</f>
        <v>320946405.94372749</v>
      </c>
      <c r="N11" s="122">
        <f>DEX!N10-D_Pess_Prop!N11</f>
        <v>177041845.01528499</v>
      </c>
      <c r="O11" s="122">
        <f>DEX!O10-D_Pess_Prop!O11</f>
        <v>201568116.67052731</v>
      </c>
      <c r="P11" s="122">
        <f>DEX!P10-D_Pess_Prop!P11</f>
        <v>215047870.31098646</v>
      </c>
      <c r="Q11" s="122">
        <f>DEX!Q10-D_Pess_Prop!Q11</f>
        <v>216010921.16466117</v>
      </c>
      <c r="R11" s="122">
        <f>DEX!R10-D_Pess_Prop!R11</f>
        <v>194249230.59202278</v>
      </c>
      <c r="S11" s="122">
        <f>DEX!S10-D_Pess_Prop!S11</f>
        <v>236577710.68948525</v>
      </c>
      <c r="T11" s="122">
        <f>DEX!T10-D_Pess_Prop!T11</f>
        <v>592173283.56865239</v>
      </c>
      <c r="U11" s="122">
        <f>DEX!U10-D_Pess_Prop!U11</f>
        <v>144239023.07856899</v>
      </c>
      <c r="V11" s="122">
        <f>DEX!V10-D_Pess_Prop!V11</f>
        <v>144224942.61000001</v>
      </c>
    </row>
    <row r="12" spans="1:23" x14ac:dyDescent="0.25">
      <c r="A12" s="105" t="s">
        <v>61</v>
      </c>
      <c r="B12" s="126">
        <f>DEX!B11-D_Pess_Prop!B12</f>
        <v>378575500.62693077</v>
      </c>
      <c r="C12" s="122">
        <f>DEX!C11-D_Pess_Prop!C12</f>
        <v>270906353.94348711</v>
      </c>
      <c r="D12" s="122">
        <f>DEX!D11-D_Pess_Prop!D12</f>
        <v>158467408.51404679</v>
      </c>
      <c r="E12" s="122">
        <f>DEX!E11-D_Pess_Prop!E12</f>
        <v>141604334.93740094</v>
      </c>
      <c r="F12" s="122">
        <f>DEX!F11-D_Pess_Prop!F12</f>
        <v>155444358.15086269</v>
      </c>
      <c r="G12" s="122">
        <f>DEX!G11-D_Pess_Prop!G12</f>
        <v>297589794.70077759</v>
      </c>
      <c r="H12" s="122">
        <f>DEX!H11-D_Pess_Prop!H12</f>
        <v>234747873.30565405</v>
      </c>
      <c r="I12" s="122">
        <f>DEX!I11-D_Pess_Prop!I12</f>
        <v>275463142.566535</v>
      </c>
      <c r="J12" s="122">
        <f>DEX!J11-D_Pess_Prop!J12</f>
        <v>166266835.00760573</v>
      </c>
      <c r="K12" s="122">
        <f>DEX!K11-D_Pess_Prop!K12</f>
        <v>154924225.68461168</v>
      </c>
      <c r="L12" s="122">
        <f>DEX!L11-D_Pess_Prop!L12</f>
        <v>180496986.54046082</v>
      </c>
      <c r="M12" s="122">
        <f>DEX!M11-D_Pess_Prop!M12</f>
        <v>363549253.30978739</v>
      </c>
      <c r="N12" s="122">
        <f>DEX!N11-D_Pess_Prop!N12</f>
        <v>126055737.19772486</v>
      </c>
      <c r="O12" s="122">
        <f>DEX!O11-D_Pess_Prop!O12</f>
        <v>129344894.14350669</v>
      </c>
      <c r="P12" s="122">
        <f>DEX!P11-D_Pess_Prop!P12</f>
        <v>115808633.45187631</v>
      </c>
      <c r="Q12" s="122">
        <f>DEX!Q11-D_Pess_Prop!Q12</f>
        <v>216231241.43637538</v>
      </c>
      <c r="R12" s="122">
        <f>DEX!R11-D_Pess_Prop!R12</f>
        <v>217033525.25184631</v>
      </c>
      <c r="S12" s="122">
        <f>DEX!S11-D_Pess_Prop!S12</f>
        <v>170634697.84461695</v>
      </c>
      <c r="T12" s="122">
        <f>DEX!T11-D_Pess_Prop!T12</f>
        <v>216835307.30547196</v>
      </c>
      <c r="U12" s="122">
        <f>DEX!U11-D_Pess_Prop!U12</f>
        <v>179859878.75414696</v>
      </c>
      <c r="V12" s="122">
        <f>DEX!V11-D_Pess_Prop!V12</f>
        <v>186064830.98999995</v>
      </c>
    </row>
    <row r="13" spans="1:23" x14ac:dyDescent="0.25">
      <c r="A13" s="105" t="s">
        <v>59</v>
      </c>
      <c r="B13" s="126">
        <f>DEX!B12-D_Pess_Prop!B13</f>
        <v>16566827.381918877</v>
      </c>
      <c r="C13" s="122">
        <f>DEX!C12-D_Pess_Prop!C13</f>
        <v>25086357.573075745</v>
      </c>
      <c r="D13" s="122">
        <f>DEX!D12-D_Pess_Prop!D13</f>
        <v>16814658.95447864</v>
      </c>
      <c r="E13" s="122">
        <f>DEX!E12-D_Pess_Prop!E13</f>
        <v>18928130.380370583</v>
      </c>
      <c r="F13" s="122">
        <f>DEX!F12-D_Pess_Prop!F13</f>
        <v>19137692.757532191</v>
      </c>
      <c r="G13" s="122">
        <f>DEX!G12-D_Pess_Prop!G13</f>
        <v>21580163.528977878</v>
      </c>
      <c r="H13" s="122">
        <f>DEX!H12-D_Pess_Prop!H13</f>
        <v>20207248.367272522</v>
      </c>
      <c r="I13" s="122">
        <f>DEX!I12-D_Pess_Prop!I13</f>
        <v>22654269.857866354</v>
      </c>
      <c r="J13" s="122">
        <f>DEX!J12-D_Pess_Prop!J13</f>
        <v>29398147.05911332</v>
      </c>
      <c r="K13" s="122">
        <f>DEX!K12-D_Pess_Prop!K13</f>
        <v>27224010.585504588</v>
      </c>
      <c r="L13" s="122">
        <f>DEX!L12-D_Pess_Prop!L13</f>
        <v>31373400.186768927</v>
      </c>
      <c r="M13" s="122">
        <f>DEX!M12-D_Pess_Prop!M13</f>
        <v>25930251.049763732</v>
      </c>
      <c r="N13" s="122">
        <f>DEX!N12-D_Pess_Prop!N13</f>
        <v>26868272.013736553</v>
      </c>
      <c r="O13" s="122">
        <f>DEX!O12-D_Pess_Prop!O13</f>
        <v>30688290.023783766</v>
      </c>
      <c r="P13" s="122">
        <f>DEX!P12-D_Pess_Prop!P13</f>
        <v>32750763.910410099</v>
      </c>
      <c r="Q13" s="122">
        <f>DEX!Q12-D_Pess_Prop!Q13</f>
        <v>34987567.646427788</v>
      </c>
      <c r="R13" s="122">
        <f>DEX!R12-D_Pess_Prop!R13</f>
        <v>34106329.58515764</v>
      </c>
      <c r="S13" s="122">
        <f>DEX!S12-D_Pess_Prop!S13</f>
        <v>34123313.938146189</v>
      </c>
      <c r="T13" s="122">
        <f>DEX!T12-D_Pess_Prop!T13</f>
        <v>38384995.404960454</v>
      </c>
      <c r="U13" s="122">
        <f>DEX!U12-D_Pess_Prop!U13</f>
        <v>39867075.028097987</v>
      </c>
      <c r="V13" s="122">
        <f>DEX!V12-D_Pess_Prop!V13</f>
        <v>45971024.509999998</v>
      </c>
    </row>
    <row r="14" spans="1:23" x14ac:dyDescent="0.25">
      <c r="A14" s="105" t="s">
        <v>67</v>
      </c>
      <c r="B14" s="126">
        <f>DEX!B13-D_Pess_Prop!B14</f>
        <v>28932959.543822341</v>
      </c>
      <c r="C14" s="122">
        <f>DEX!C13-D_Pess_Prop!C14</f>
        <v>43795299.323131636</v>
      </c>
      <c r="D14" s="122">
        <f>DEX!D13-D_Pess_Prop!D14</f>
        <v>45440048.125766411</v>
      </c>
      <c r="E14" s="122">
        <f>DEX!E13-D_Pess_Prop!E14</f>
        <v>49756217.365897894</v>
      </c>
      <c r="F14" s="122">
        <f>DEX!F13-D_Pess_Prop!F14</f>
        <v>42685317.027103499</v>
      </c>
      <c r="G14" s="122">
        <f>DEX!G13-D_Pess_Prop!G14</f>
        <v>47544721.523711272</v>
      </c>
      <c r="H14" s="122">
        <f>DEX!H13-D_Pess_Prop!H14</f>
        <v>51042236.267575875</v>
      </c>
      <c r="I14" s="122">
        <f>DEX!I13-D_Pess_Prop!I14</f>
        <v>85664798.01652278</v>
      </c>
      <c r="J14" s="122">
        <f>DEX!J13-D_Pess_Prop!J14</f>
        <v>76944891.244722307</v>
      </c>
      <c r="K14" s="122">
        <f>DEX!K13-D_Pess_Prop!K14</f>
        <v>72307978.110474706</v>
      </c>
      <c r="L14" s="122">
        <f>DEX!L13-D_Pess_Prop!L14</f>
        <v>87254888.016737714</v>
      </c>
      <c r="M14" s="122">
        <f>DEX!M13-D_Pess_Prop!M14</f>
        <v>83849465.877412677</v>
      </c>
      <c r="N14" s="122">
        <f>DEX!N13-D_Pess_Prop!N14</f>
        <v>86265204.676371887</v>
      </c>
      <c r="O14" s="122">
        <f>DEX!O13-D_Pess_Prop!O14</f>
        <v>81645544.619450048</v>
      </c>
      <c r="P14" s="122">
        <f>DEX!P13-D_Pess_Prop!P14</f>
        <v>72032924.556826577</v>
      </c>
      <c r="Q14" s="122">
        <f>DEX!Q13-D_Pess_Prop!Q14</f>
        <v>62047456.276264578</v>
      </c>
      <c r="R14" s="122">
        <f>DEX!R13-D_Pess_Prop!R14</f>
        <v>69869460.817868665</v>
      </c>
      <c r="S14" s="122">
        <f>DEX!S13-D_Pess_Prop!S14</f>
        <v>74599301.35052301</v>
      </c>
      <c r="T14" s="122">
        <f>DEX!T13-D_Pess_Prop!T14</f>
        <v>69916982.052102521</v>
      </c>
      <c r="U14" s="122">
        <f>DEX!U13-D_Pess_Prop!U14</f>
        <v>72229263.000821978</v>
      </c>
      <c r="V14" s="122">
        <f>DEX!V13-D_Pess_Prop!V14</f>
        <v>92993562.890000001</v>
      </c>
    </row>
    <row r="15" spans="1:23" x14ac:dyDescent="0.25">
      <c r="A15" s="105" t="s">
        <v>66</v>
      </c>
      <c r="B15" s="126">
        <f>DEX!B14-D_Pess_Prop!B15</f>
        <v>125011311.16137418</v>
      </c>
      <c r="C15" s="122">
        <f>DEX!C14-D_Pess_Prop!C15</f>
        <v>153549245.33093238</v>
      </c>
      <c r="D15" s="122">
        <f>DEX!D14-D_Pess_Prop!D15</f>
        <v>165398540.09983715</v>
      </c>
      <c r="E15" s="122">
        <f>DEX!E14-D_Pess_Prop!E15</f>
        <v>176525109.41975206</v>
      </c>
      <c r="F15" s="122">
        <f>DEX!F14-D_Pess_Prop!F15</f>
        <v>163481368.38347054</v>
      </c>
      <c r="G15" s="122">
        <f>DEX!G14-D_Pess_Prop!G15</f>
        <v>179713234.55978245</v>
      </c>
      <c r="H15" s="122">
        <f>DEX!H14-D_Pess_Prop!H15</f>
        <v>194435905.14592385</v>
      </c>
      <c r="I15" s="122">
        <f>DEX!I14-D_Pess_Prop!I15</f>
        <v>221509372.05122033</v>
      </c>
      <c r="J15" s="122">
        <f>DEX!J14-D_Pess_Prop!J15</f>
        <v>224866611.80596131</v>
      </c>
      <c r="K15" s="122">
        <f>DEX!K14-D_Pess_Prop!K15</f>
        <v>225892225.82856536</v>
      </c>
      <c r="L15" s="122">
        <f>DEX!L14-D_Pess_Prop!L15</f>
        <v>219075893.43174347</v>
      </c>
      <c r="M15" s="122">
        <f>DEX!M14-D_Pess_Prop!M15</f>
        <v>255769288.52851701</v>
      </c>
      <c r="N15" s="122">
        <f>DEX!N14-D_Pess_Prop!N15</f>
        <v>258174435.8752006</v>
      </c>
      <c r="O15" s="122">
        <f>DEX!O14-D_Pess_Prop!O15</f>
        <v>266174954.60884234</v>
      </c>
      <c r="P15" s="122">
        <f>DEX!P14-D_Pess_Prop!P15</f>
        <v>263351462.90406427</v>
      </c>
      <c r="Q15" s="122">
        <f>DEX!Q14-D_Pess_Prop!Q15</f>
        <v>293543280.11894369</v>
      </c>
      <c r="R15" s="122">
        <f>DEX!R14-D_Pess_Prop!R15</f>
        <v>296303725.08399928</v>
      </c>
      <c r="S15" s="122">
        <f>DEX!S14-D_Pess_Prop!S15</f>
        <v>291700594.92506492</v>
      </c>
      <c r="T15" s="122">
        <f>DEX!T14-D_Pess_Prop!T15</f>
        <v>306689665.56372344</v>
      </c>
      <c r="U15" s="122">
        <f>DEX!U14-D_Pess_Prop!U15</f>
        <v>339088968.61344004</v>
      </c>
      <c r="V15" s="122">
        <f>DEX!V14-D_Pess_Prop!V15</f>
        <v>305550625.28000009</v>
      </c>
    </row>
    <row r="16" spans="1:23" x14ac:dyDescent="0.25">
      <c r="A16" s="105" t="s">
        <v>63</v>
      </c>
      <c r="B16" s="126">
        <f>DEX!B15-D_Pess_Prop!B16</f>
        <v>16041824.776608136</v>
      </c>
      <c r="C16" s="122">
        <f>DEX!C15-D_Pess_Prop!C16</f>
        <v>19826029.18232172</v>
      </c>
      <c r="D16" s="122">
        <f>DEX!D15-D_Pess_Prop!D16</f>
        <v>25242512.815193243</v>
      </c>
      <c r="E16" s="122">
        <f>DEX!E15-D_Pess_Prop!E16</f>
        <v>36169897.437244281</v>
      </c>
      <c r="F16" s="122">
        <f>DEX!F15-D_Pess_Prop!F16</f>
        <v>48444998.200828761</v>
      </c>
      <c r="G16" s="122">
        <f>DEX!G15-D_Pess_Prop!G16</f>
        <v>23771691.872898985</v>
      </c>
      <c r="H16" s="122">
        <f>DEX!H15-D_Pess_Prop!H16</f>
        <v>19874338.617500663</v>
      </c>
      <c r="I16" s="122">
        <f>DEX!I15-D_Pess_Prop!I16</f>
        <v>29984295.922442283</v>
      </c>
      <c r="J16" s="122">
        <f>DEX!J15-D_Pess_Prop!J16</f>
        <v>25070710.933722164</v>
      </c>
      <c r="K16" s="122">
        <f>DEX!K15-D_Pess_Prop!K16</f>
        <v>22656266.778619342</v>
      </c>
      <c r="L16" s="122">
        <f>DEX!L15-D_Pess_Prop!L16</f>
        <v>34558301.667421244</v>
      </c>
      <c r="M16" s="122">
        <f>DEX!M15-D_Pess_Prop!M16</f>
        <v>29751347.911866486</v>
      </c>
      <c r="N16" s="122">
        <f>DEX!N15-D_Pess_Prop!N16</f>
        <v>46293810.009813242</v>
      </c>
      <c r="O16" s="122">
        <f>DEX!O15-D_Pess_Prop!O16</f>
        <v>28271756.029076744</v>
      </c>
      <c r="P16" s="122">
        <f>DEX!P15-D_Pess_Prop!P16</f>
        <v>43607823.149656229</v>
      </c>
      <c r="Q16" s="122">
        <f>DEX!Q15-D_Pess_Prop!Q16</f>
        <v>30263552.449190199</v>
      </c>
      <c r="R16" s="122">
        <f>DEX!R15-D_Pess_Prop!R16</f>
        <v>29439505.545714349</v>
      </c>
      <c r="S16" s="122">
        <f>DEX!S15-D_Pess_Prop!S16</f>
        <v>21876244.125307426</v>
      </c>
      <c r="T16" s="122">
        <f>DEX!T15-D_Pess_Prop!T16</f>
        <v>26533454.672928825</v>
      </c>
      <c r="U16" s="122">
        <f>DEX!U15-D_Pess_Prop!U16</f>
        <v>32066342.479952984</v>
      </c>
      <c r="V16" s="122">
        <f>DEX!V15-D_Pess_Prop!V16</f>
        <v>37098613.200000003</v>
      </c>
    </row>
    <row r="17" spans="1:22" x14ac:dyDescent="0.25">
      <c r="A17" s="105" t="s">
        <v>40</v>
      </c>
      <c r="B17" s="126">
        <f>DEX!B16-D_Pess_Prop!B17</f>
        <v>274211903.95607996</v>
      </c>
      <c r="C17" s="122">
        <f>DEX!C16-D_Pess_Prop!C17</f>
        <v>334526976.31279975</v>
      </c>
      <c r="D17" s="122">
        <f>DEX!D16-D_Pess_Prop!D17</f>
        <v>310236260.86675876</v>
      </c>
      <c r="E17" s="122">
        <f>DEX!E16-D_Pess_Prop!E17</f>
        <v>352170773.37117147</v>
      </c>
      <c r="F17" s="122">
        <f>DEX!F16-D_Pess_Prop!F17</f>
        <v>421869797.76055264</v>
      </c>
      <c r="G17" s="122">
        <f>DEX!G16-D_Pess_Prop!G17</f>
        <v>500529404.4322505</v>
      </c>
      <c r="H17" s="122">
        <f>DEX!H16-D_Pess_Prop!H17</f>
        <v>576642576.93465412</v>
      </c>
      <c r="I17" s="122">
        <f>DEX!I16-D_Pess_Prop!I17</f>
        <v>700492595.11826718</v>
      </c>
      <c r="J17" s="122">
        <f>DEX!J16-D_Pess_Prop!J17</f>
        <v>608201286.80181408</v>
      </c>
      <c r="K17" s="122">
        <f>DEX!K16-D_Pess_Prop!K17</f>
        <v>538882637.42871737</v>
      </c>
      <c r="L17" s="122">
        <f>DEX!L16-D_Pess_Prop!L17</f>
        <v>621022108.1761167</v>
      </c>
      <c r="M17" s="122">
        <f>DEX!M16-D_Pess_Prop!M17</f>
        <v>617393563.3966372</v>
      </c>
      <c r="N17" s="122">
        <f>DEX!N16-D_Pess_Prop!N17</f>
        <v>698453156.07980752</v>
      </c>
      <c r="O17" s="122">
        <f>DEX!O16-D_Pess_Prop!O17</f>
        <v>756946597.10270321</v>
      </c>
      <c r="P17" s="122">
        <f>DEX!P16-D_Pess_Prop!P17</f>
        <v>681013602.30335784</v>
      </c>
      <c r="Q17" s="122">
        <f>DEX!Q16-D_Pess_Prop!Q17</f>
        <v>689623471.30338347</v>
      </c>
      <c r="R17" s="122">
        <f>DEX!R16-D_Pess_Prop!R17</f>
        <v>707952577.49259007</v>
      </c>
      <c r="S17" s="122">
        <f>DEX!S16-D_Pess_Prop!S17</f>
        <v>650723024.25527251</v>
      </c>
      <c r="T17" s="122">
        <f>DEX!T16-D_Pess_Prop!T17</f>
        <v>700085091.97115624</v>
      </c>
      <c r="U17" s="122">
        <f>DEX!U16-D_Pess_Prop!U17</f>
        <v>704216583.00359988</v>
      </c>
      <c r="V17" s="122">
        <f>DEX!V16-D_Pess_Prop!V17</f>
        <v>670652737.68999994</v>
      </c>
    </row>
    <row r="18" spans="1:22" x14ac:dyDescent="0.25">
      <c r="A18" s="105" t="s">
        <v>62</v>
      </c>
      <c r="B18" s="126">
        <f>DEX!B17-D_Pess_Prop!B18</f>
        <v>179076006.32301813</v>
      </c>
      <c r="C18" s="122">
        <f>DEX!C17-D_Pess_Prop!C18</f>
        <v>227938685.61951333</v>
      </c>
      <c r="D18" s="122">
        <f>DEX!D17-D_Pess_Prop!D18</f>
        <v>296155185.88438922</v>
      </c>
      <c r="E18" s="122">
        <f>DEX!E17-D_Pess_Prop!E18</f>
        <v>302248627.11193174</v>
      </c>
      <c r="F18" s="122">
        <f>DEX!F17-D_Pess_Prop!F18</f>
        <v>360714816.49828744</v>
      </c>
      <c r="G18" s="122">
        <f>DEX!G17-D_Pess_Prop!G18</f>
        <v>402353612.63317943</v>
      </c>
      <c r="H18" s="122">
        <f>DEX!H17-D_Pess_Prop!H18</f>
        <v>429772841.35633266</v>
      </c>
      <c r="I18" s="122">
        <f>DEX!I17-D_Pess_Prop!I18</f>
        <v>392136736.1106509</v>
      </c>
      <c r="J18" s="122">
        <f>DEX!J17-D_Pess_Prop!J18</f>
        <v>473172645.43787652</v>
      </c>
      <c r="K18" s="122">
        <f>DEX!K17-D_Pess_Prop!K18</f>
        <v>524226873.21466887</v>
      </c>
      <c r="L18" s="122">
        <f>DEX!L17-D_Pess_Prop!L18</f>
        <v>562994213.76186788</v>
      </c>
      <c r="M18" s="122">
        <f>DEX!M17-D_Pess_Prop!M18</f>
        <v>533956418.25421941</v>
      </c>
      <c r="N18" s="122">
        <f>DEX!N17-D_Pess_Prop!N18</f>
        <v>358034668.44493902</v>
      </c>
      <c r="O18" s="122">
        <f>DEX!O17-D_Pess_Prop!O18</f>
        <v>531213779.99897289</v>
      </c>
      <c r="P18" s="122">
        <f>DEX!P17-D_Pess_Prop!P18</f>
        <v>590628533.68645561</v>
      </c>
      <c r="Q18" s="122">
        <f>DEX!Q17-D_Pess_Prop!Q18</f>
        <v>560161169.54876804</v>
      </c>
      <c r="R18" s="122">
        <f>DEX!R17-D_Pess_Prop!R18</f>
        <v>658802494.78917384</v>
      </c>
      <c r="S18" s="122">
        <f>DEX!S17-D_Pess_Prop!S18</f>
        <v>611421656.70928764</v>
      </c>
      <c r="T18" s="122">
        <f>DEX!T17-D_Pess_Prop!T18</f>
        <v>647287764.58705223</v>
      </c>
      <c r="U18" s="122">
        <f>DEX!U17-D_Pess_Prop!U18</f>
        <v>672366877.92584991</v>
      </c>
      <c r="V18" s="122">
        <f>DEX!V17-D_Pess_Prop!V18</f>
        <v>823641698.84000003</v>
      </c>
    </row>
    <row r="19" spans="1:22" x14ac:dyDescent="0.25">
      <c r="A19" s="105" t="s">
        <v>45</v>
      </c>
      <c r="B19" s="126">
        <f>DEX!B18-D_Pess_Prop!B19</f>
        <v>127125107.60621822</v>
      </c>
      <c r="C19" s="122">
        <f>DEX!C18-D_Pess_Prop!C19</f>
        <v>143273196.21973985</v>
      </c>
      <c r="D19" s="122">
        <f>DEX!D18-D_Pess_Prop!D19</f>
        <v>205130561.59192932</v>
      </c>
      <c r="E19" s="122">
        <f>DEX!E18-D_Pess_Prop!E19</f>
        <v>208020622.11951408</v>
      </c>
      <c r="F19" s="122">
        <f>DEX!F18-D_Pess_Prop!F19</f>
        <v>198799309.68023154</v>
      </c>
      <c r="G19" s="122">
        <f>DEX!G18-D_Pess_Prop!G19</f>
        <v>255605397.27349398</v>
      </c>
      <c r="H19" s="122">
        <f>DEX!H18-D_Pess_Prop!H19</f>
        <v>256664598.96015728</v>
      </c>
      <c r="I19" s="122">
        <f>DEX!I18-D_Pess_Prop!I19</f>
        <v>257739004.13257706</v>
      </c>
      <c r="J19" s="122">
        <f>DEX!J18-D_Pess_Prop!J19</f>
        <v>264195134.29322314</v>
      </c>
      <c r="K19" s="122">
        <f>DEX!K18-D_Pess_Prop!K19</f>
        <v>287393460.49899709</v>
      </c>
      <c r="L19" s="122">
        <f>DEX!L18-D_Pess_Prop!L19</f>
        <v>269451063.01449621</v>
      </c>
      <c r="M19" s="122">
        <f>DEX!M18-D_Pess_Prop!M19</f>
        <v>310007223.14244473</v>
      </c>
      <c r="N19" s="122">
        <f>DEX!N18-D_Pess_Prop!N19</f>
        <v>259765941.80726856</v>
      </c>
      <c r="O19" s="122">
        <f>DEX!O18-D_Pess_Prop!O19</f>
        <v>240003256.27705777</v>
      </c>
      <c r="P19" s="122">
        <f>DEX!P18-D_Pess_Prop!P19</f>
        <v>258913986.47784966</v>
      </c>
      <c r="Q19" s="122">
        <f>DEX!Q18-D_Pess_Prop!Q19</f>
        <v>271194737.72650373</v>
      </c>
      <c r="R19" s="122">
        <f>DEX!R18-D_Pess_Prop!R19</f>
        <v>294554393.59546411</v>
      </c>
      <c r="S19" s="122">
        <f>DEX!S18-D_Pess_Prop!S19</f>
        <v>275433855.95411736</v>
      </c>
      <c r="T19" s="122">
        <f>DEX!T18-D_Pess_Prop!T19</f>
        <v>303486087.65688086</v>
      </c>
      <c r="U19" s="122">
        <f>DEX!U18-D_Pess_Prop!U19</f>
        <v>308754672.97795194</v>
      </c>
      <c r="V19" s="122">
        <f>DEX!V18-D_Pess_Prop!V19</f>
        <v>363100056.29000002</v>
      </c>
    </row>
    <row r="20" spans="1:22" x14ac:dyDescent="0.25">
      <c r="A20" s="105" t="s">
        <v>52</v>
      </c>
      <c r="B20" s="126">
        <f>DEX!B19-D_Pess_Prop!B20</f>
        <v>92897155.804359078</v>
      </c>
      <c r="C20" s="122">
        <f>DEX!C19-D_Pess_Prop!C20</f>
        <v>108923200.39929466</v>
      </c>
      <c r="D20" s="122">
        <f>DEX!D19-D_Pess_Prop!D20</f>
        <v>107678694.86820018</v>
      </c>
      <c r="E20" s="122">
        <f>DEX!E19-D_Pess_Prop!E20</f>
        <v>113883674.08132793</v>
      </c>
      <c r="F20" s="122">
        <f>DEX!F19-D_Pess_Prop!F20</f>
        <v>111271661.41454744</v>
      </c>
      <c r="G20" s="122">
        <f>DEX!G19-D_Pess_Prop!G20</f>
        <v>170576480.64865118</v>
      </c>
      <c r="H20" s="122">
        <f>DEX!H19-D_Pess_Prop!H20</f>
        <v>140714528.12982935</v>
      </c>
      <c r="I20" s="122">
        <f>DEX!I19-D_Pess_Prop!I20</f>
        <v>159041296.70237765</v>
      </c>
      <c r="J20" s="122">
        <f>DEX!J19-D_Pess_Prop!J20</f>
        <v>159855549.32614309</v>
      </c>
      <c r="K20" s="122">
        <f>DEX!K19-D_Pess_Prop!K20</f>
        <v>138351561.20191538</v>
      </c>
      <c r="L20" s="122">
        <f>DEX!L19-D_Pess_Prop!L20</f>
        <v>154096925.22041768</v>
      </c>
      <c r="M20" s="122">
        <f>DEX!M19-D_Pess_Prop!M20</f>
        <v>158018500.82293314</v>
      </c>
      <c r="N20" s="122">
        <f>DEX!N19-D_Pess_Prop!N20</f>
        <v>108631529.42238663</v>
      </c>
      <c r="O20" s="122">
        <f>DEX!O19-D_Pess_Prop!O20</f>
        <v>138958379.71872234</v>
      </c>
      <c r="P20" s="122">
        <f>DEX!P19-D_Pess_Prop!P20</f>
        <v>158372514.13453168</v>
      </c>
      <c r="Q20" s="122">
        <f>DEX!Q19-D_Pess_Prop!Q20</f>
        <v>177980772.73107144</v>
      </c>
      <c r="R20" s="122">
        <f>DEX!R19-D_Pess_Prop!R20</f>
        <v>196658313.122706</v>
      </c>
      <c r="S20" s="122">
        <f>DEX!S19-D_Pess_Prop!S20</f>
        <v>208730666.78234512</v>
      </c>
      <c r="T20" s="122">
        <f>DEX!T19-D_Pess_Prop!T20</f>
        <v>227412826.19689587</v>
      </c>
      <c r="U20" s="122">
        <f>DEX!U19-D_Pess_Prop!U20</f>
        <v>246121046.23151702</v>
      </c>
      <c r="V20" s="122">
        <f>DEX!V19-D_Pess_Prop!V20</f>
        <v>237969222.83000001</v>
      </c>
    </row>
    <row r="21" spans="1:22" x14ac:dyDescent="0.25">
      <c r="A21" s="105" t="s">
        <v>54</v>
      </c>
      <c r="B21" s="126">
        <f>DEX!B20-D_Pess_Prop!B21</f>
        <v>237049934.32666898</v>
      </c>
      <c r="C21" s="122">
        <f>DEX!C20-D_Pess_Prop!C21</f>
        <v>270901840.84135693</v>
      </c>
      <c r="D21" s="122">
        <f>DEX!D20-D_Pess_Prop!D21</f>
        <v>283472525.16472423</v>
      </c>
      <c r="E21" s="122">
        <f>DEX!E20-D_Pess_Prop!E21</f>
        <v>295806467.73260826</v>
      </c>
      <c r="F21" s="122">
        <f>DEX!F20-D_Pess_Prop!F21</f>
        <v>266244160.10064167</v>
      </c>
      <c r="G21" s="122">
        <f>DEX!G20-D_Pess_Prop!G21</f>
        <v>330843237.23093337</v>
      </c>
      <c r="H21" s="122">
        <f>DEX!H20-D_Pess_Prop!H21</f>
        <v>315033988.04976559</v>
      </c>
      <c r="I21" s="122">
        <f>DEX!I20-D_Pess_Prop!I21</f>
        <v>313749937.09157866</v>
      </c>
      <c r="J21" s="122">
        <f>DEX!J20-D_Pess_Prop!J21</f>
        <v>311272715.25001913</v>
      </c>
      <c r="K21" s="122">
        <f>DEX!K20-D_Pess_Prop!K21</f>
        <v>401348585.68942773</v>
      </c>
      <c r="L21" s="122">
        <f>DEX!L20-D_Pess_Prop!L21</f>
        <v>348093866.3864696</v>
      </c>
      <c r="M21" s="122">
        <f>DEX!M20-D_Pess_Prop!M21</f>
        <v>398705823.78594208</v>
      </c>
      <c r="N21" s="122">
        <f>DEX!N20-D_Pess_Prop!N21</f>
        <v>476566034.98364997</v>
      </c>
      <c r="O21" s="122">
        <f>DEX!O20-D_Pess_Prop!O21</f>
        <v>405161961.33914477</v>
      </c>
      <c r="P21" s="122">
        <f>DEX!P20-D_Pess_Prop!P21</f>
        <v>401664719.32464218</v>
      </c>
      <c r="Q21" s="122">
        <f>DEX!Q20-D_Pess_Prop!Q21</f>
        <v>485261647.16622931</v>
      </c>
      <c r="R21" s="122">
        <f>DEX!R20-D_Pess_Prop!R21</f>
        <v>478648567.6902442</v>
      </c>
      <c r="S21" s="122">
        <f>DEX!S20-D_Pess_Prop!S21</f>
        <v>507697894.86214179</v>
      </c>
      <c r="T21" s="122">
        <f>DEX!T20-D_Pess_Prop!T21</f>
        <v>1081254490.6305463</v>
      </c>
      <c r="U21" s="122">
        <f>DEX!U20-D_Pess_Prop!U21</f>
        <v>0</v>
      </c>
      <c r="V21" s="122">
        <f>DEX!V20-D_Pess_Prop!V21</f>
        <v>499550379.16000003</v>
      </c>
    </row>
    <row r="22" spans="1:22" x14ac:dyDescent="0.25">
      <c r="A22" s="105" t="s">
        <v>35</v>
      </c>
      <c r="B22" s="126">
        <f>DEX!B21-D_Pess_Prop!B22</f>
        <v>-1074795932.6527531</v>
      </c>
      <c r="C22" s="122">
        <f>DEX!C21-D_Pess_Prop!C22</f>
        <v>-1040984138.9781778</v>
      </c>
      <c r="D22" s="122">
        <f>DEX!D21-D_Pess_Prop!D22</f>
        <v>-1042189846.4608668</v>
      </c>
      <c r="E22" s="122">
        <f>DEX!E21-D_Pess_Prop!E22</f>
        <v>1115542358.1179116</v>
      </c>
      <c r="F22" s="122">
        <f>DEX!F21-D_Pess_Prop!F22</f>
        <v>1923309078.8922207</v>
      </c>
      <c r="G22" s="122">
        <f>DEX!G21-D_Pess_Prop!G22</f>
        <v>1545170740.3227642</v>
      </c>
      <c r="H22" s="122">
        <f>DEX!H21-D_Pess_Prop!H22</f>
        <v>1648904397.9410477</v>
      </c>
      <c r="I22" s="122">
        <f>DEX!I21-D_Pess_Prop!I22</f>
        <v>2028851212.5284333</v>
      </c>
      <c r="J22" s="122">
        <f>DEX!J21-D_Pess_Prop!J22</f>
        <v>2130191141.9432058</v>
      </c>
      <c r="K22" s="122">
        <f>DEX!K21-D_Pess_Prop!K22</f>
        <v>1440532000.539423</v>
      </c>
      <c r="L22" s="122">
        <f>DEX!L21-D_Pess_Prop!L22</f>
        <v>1417945719.264544</v>
      </c>
      <c r="M22" s="122">
        <f>DEX!M21-D_Pess_Prop!M22</f>
        <v>1468120026.6539533</v>
      </c>
      <c r="N22" s="122">
        <f>DEX!N21-D_Pess_Prop!N22</f>
        <v>1095541599.7847428</v>
      </c>
      <c r="O22" s="122">
        <f>DEX!O21-D_Pess_Prop!O22</f>
        <v>1409232671.9921308</v>
      </c>
      <c r="P22" s="122">
        <f>DEX!P21-D_Pess_Prop!P22</f>
        <v>1356671002.5380132</v>
      </c>
      <c r="Q22" s="122">
        <f>DEX!Q21-D_Pess_Prop!Q22</f>
        <v>920387713.11351037</v>
      </c>
      <c r="R22" s="122">
        <f>DEX!R21-D_Pess_Prop!R22</f>
        <v>992535873.31422567</v>
      </c>
      <c r="S22" s="122">
        <f>DEX!S21-D_Pess_Prop!S22</f>
        <v>1086290263.2556815</v>
      </c>
      <c r="T22" s="122">
        <f>DEX!T21-D_Pess_Prop!T22</f>
        <v>-1233846761.3356967</v>
      </c>
      <c r="U22" s="122">
        <f>DEX!U21-D_Pess_Prop!U22</f>
        <v>-1161416476.5014968</v>
      </c>
      <c r="V22" s="122">
        <f>DEX!V21-D_Pess_Prop!V22</f>
        <v>-1104257172.6400001</v>
      </c>
    </row>
    <row r="23" spans="1:22" x14ac:dyDescent="0.25">
      <c r="A23" s="105" t="s">
        <v>42</v>
      </c>
      <c r="B23" s="126">
        <f>DEX!B22-D_Pess_Prop!B23</f>
        <v>143683490.66688246</v>
      </c>
      <c r="C23" s="122">
        <f>DEX!C22-D_Pess_Prop!C23</f>
        <v>162362364.45393598</v>
      </c>
      <c r="D23" s="122">
        <f>DEX!D22-D_Pess_Prop!D23</f>
        <v>179677373.31926852</v>
      </c>
      <c r="E23" s="122">
        <f>DEX!E22-D_Pess_Prop!E23</f>
        <v>196916845.38949186</v>
      </c>
      <c r="F23" s="122">
        <f>DEX!F22-D_Pess_Prop!F23</f>
        <v>164969861.80659077</v>
      </c>
      <c r="G23" s="122">
        <f>DEX!G22-D_Pess_Prop!G23</f>
        <v>244132185.18163639</v>
      </c>
      <c r="H23" s="122">
        <f>DEX!H22-D_Pess_Prop!H23</f>
        <v>258314496.46774694</v>
      </c>
      <c r="I23" s="122">
        <f>DEX!I22-D_Pess_Prop!I23</f>
        <v>278426388.10608667</v>
      </c>
      <c r="J23" s="122">
        <f>DEX!J22-D_Pess_Prop!J23</f>
        <v>290528439.41786736</v>
      </c>
      <c r="K23" s="122">
        <f>DEX!K22-D_Pess_Prop!K23</f>
        <v>284334269.6360054</v>
      </c>
      <c r="L23" s="122">
        <f>DEX!L22-D_Pess_Prop!L23</f>
        <v>307020846.50169271</v>
      </c>
      <c r="M23" s="122">
        <f>DEX!M22-D_Pess_Prop!M23</f>
        <v>303404252.56685221</v>
      </c>
      <c r="N23" s="122">
        <f>DEX!N22-D_Pess_Prop!N23</f>
        <v>307931729.17919606</v>
      </c>
      <c r="O23" s="122">
        <f>DEX!O22-D_Pess_Prop!O23</f>
        <v>329135329.51964438</v>
      </c>
      <c r="P23" s="122">
        <f>DEX!P22-D_Pess_Prop!P23</f>
        <v>323891191.95430422</v>
      </c>
      <c r="Q23" s="122">
        <f>DEX!Q22-D_Pess_Prop!Q23</f>
        <v>393539088.46092582</v>
      </c>
      <c r="R23" s="122">
        <f>DEX!R22-D_Pess_Prop!R23</f>
        <v>387635363.59870076</v>
      </c>
      <c r="S23" s="122">
        <f>DEX!S22-D_Pess_Prop!S23</f>
        <v>374168471.96488786</v>
      </c>
      <c r="T23" s="122">
        <f>DEX!T22-D_Pess_Prop!T23</f>
        <v>392763730.49463165</v>
      </c>
      <c r="U23" s="122">
        <f>DEX!U22-D_Pess_Prop!U23</f>
        <v>408807474.96663898</v>
      </c>
      <c r="V23" s="122">
        <f>DEX!V22-D_Pess_Prop!V23</f>
        <v>427020818.81</v>
      </c>
    </row>
    <row r="24" spans="1:22" x14ac:dyDescent="0.25">
      <c r="A24" s="105" t="s">
        <v>57</v>
      </c>
      <c r="B24" s="126">
        <f>DEX!B23-D_Pess_Prop!B24</f>
        <v>330541899.41786617</v>
      </c>
      <c r="C24" s="122">
        <f>DEX!C23-D_Pess_Prop!C24</f>
        <v>311792065.77299935</v>
      </c>
      <c r="D24" s="122">
        <f>DEX!D23-D_Pess_Prop!D24</f>
        <v>384186516.2665087</v>
      </c>
      <c r="E24" s="122">
        <f>DEX!E23-D_Pess_Prop!E24</f>
        <v>354435435.21831274</v>
      </c>
      <c r="F24" s="122">
        <f>DEX!F23-D_Pess_Prop!F24</f>
        <v>383482032.55300105</v>
      </c>
      <c r="G24" s="122">
        <f>DEX!G23-D_Pess_Prop!G24</f>
        <v>456797616.11531675</v>
      </c>
      <c r="H24" s="122">
        <f>DEX!H23-D_Pess_Prop!H24</f>
        <v>573473399.03344643</v>
      </c>
      <c r="I24" s="122">
        <f>DEX!I23-D_Pess_Prop!I24</f>
        <v>674645807.67822075</v>
      </c>
      <c r="J24" s="122">
        <f>DEX!J23-D_Pess_Prop!J24</f>
        <v>671164551.81476915</v>
      </c>
      <c r="K24" s="122">
        <f>DEX!K23-D_Pess_Prop!K24</f>
        <v>719436796.4979856</v>
      </c>
      <c r="L24" s="122">
        <f>DEX!L23-D_Pess_Prop!L24</f>
        <v>756626676.86958647</v>
      </c>
      <c r="M24" s="122">
        <f>DEX!M23-D_Pess_Prop!M24</f>
        <v>784176790.62616277</v>
      </c>
      <c r="N24" s="122">
        <f>DEX!N23-D_Pess_Prop!N24</f>
        <v>803142148.44056427</v>
      </c>
      <c r="O24" s="122">
        <f>DEX!O23-D_Pess_Prop!O24</f>
        <v>896206718.15689909</v>
      </c>
      <c r="P24" s="122">
        <f>DEX!P23-D_Pess_Prop!P24</f>
        <v>879824163.84013939</v>
      </c>
      <c r="Q24" s="122">
        <f>DEX!Q23-D_Pess_Prop!Q24</f>
        <v>931190282.25458205</v>
      </c>
      <c r="R24" s="122">
        <f>DEX!R23-D_Pess_Prop!R24</f>
        <v>963734288.96109951</v>
      </c>
      <c r="S24" s="122">
        <f>DEX!S23-D_Pess_Prop!S24</f>
        <v>972007436.25984192</v>
      </c>
      <c r="T24" s="122">
        <f>DEX!T23-D_Pess_Prop!T24</f>
        <v>994857859.27441311</v>
      </c>
      <c r="U24" s="122">
        <f>DEX!U23-D_Pess_Prop!U24</f>
        <v>1041602777.8720108</v>
      </c>
      <c r="V24" s="122">
        <f>DEX!V23-D_Pess_Prop!V24</f>
        <v>1096985414.8600001</v>
      </c>
    </row>
    <row r="25" spans="1:22" x14ac:dyDescent="0.25">
      <c r="A25" s="105" t="s">
        <v>64</v>
      </c>
      <c r="B25" s="126">
        <f>DEX!B24-D_Pess_Prop!B25</f>
        <v>0</v>
      </c>
      <c r="C25" s="122">
        <f>DEX!C24-D_Pess_Prop!C25</f>
        <v>0</v>
      </c>
      <c r="D25" s="122">
        <f>DEX!D24-D_Pess_Prop!D25</f>
        <v>0</v>
      </c>
      <c r="E25" s="122">
        <f>DEX!E24-D_Pess_Prop!E25</f>
        <v>0</v>
      </c>
      <c r="F25" s="122">
        <f>DEX!F24-D_Pess_Prop!F25</f>
        <v>0</v>
      </c>
      <c r="G25" s="122">
        <f>DEX!G24-D_Pess_Prop!G25</f>
        <v>0</v>
      </c>
      <c r="H25" s="122">
        <f>DEX!H24-D_Pess_Prop!H25</f>
        <v>0</v>
      </c>
      <c r="I25" s="122">
        <f>DEX!I24-D_Pess_Prop!I25</f>
        <v>0</v>
      </c>
      <c r="J25" s="122">
        <f>DEX!J24-D_Pess_Prop!J25</f>
        <v>0</v>
      </c>
      <c r="K25" s="122">
        <f>DEX!K24-D_Pess_Prop!K25</f>
        <v>0</v>
      </c>
      <c r="L25" s="122">
        <f>DEX!L24-D_Pess_Prop!L25</f>
        <v>2178989.8884213408</v>
      </c>
      <c r="M25" s="122">
        <f>DEX!M24-D_Pess_Prop!M25</f>
        <v>3749557.6765448358</v>
      </c>
      <c r="N25" s="122">
        <f>DEX!N24-D_Pess_Prop!N25</f>
        <v>8853207.3619917966</v>
      </c>
      <c r="O25" s="122">
        <f>DEX!O24-D_Pess_Prop!O25</f>
        <v>9391931.4328211397</v>
      </c>
      <c r="P25" s="122">
        <f>DEX!P24-D_Pess_Prop!P25</f>
        <v>11513537.252219696</v>
      </c>
      <c r="Q25" s="122">
        <f>DEX!Q24-D_Pess_Prop!Q25</f>
        <v>13886616.064049564</v>
      </c>
      <c r="R25" s="122">
        <f>DEX!R24-D_Pess_Prop!R25</f>
        <v>12243053.571801985</v>
      </c>
      <c r="S25" s="122">
        <f>DEX!S24-D_Pess_Prop!S25</f>
        <v>15130270.622946311</v>
      </c>
      <c r="T25" s="122">
        <f>DEX!T24-D_Pess_Prop!T25</f>
        <v>17073872.104760997</v>
      </c>
      <c r="U25" s="122">
        <f>DEX!U24-D_Pess_Prop!U25</f>
        <v>22277311.959887996</v>
      </c>
      <c r="V25" s="122">
        <f>DEX!V24-D_Pess_Prop!V25</f>
        <v>0</v>
      </c>
    </row>
    <row r="26" spans="1:22" x14ac:dyDescent="0.25">
      <c r="A26" s="105" t="s">
        <v>43</v>
      </c>
      <c r="B26" s="126">
        <f>DEX!B25-D_Pess_Prop!B26</f>
        <v>626465109.29057026</v>
      </c>
      <c r="C26" s="122">
        <f>DEX!C25-D_Pess_Prop!C26</f>
        <v>713964539.86053348</v>
      </c>
      <c r="D26" s="122">
        <f>DEX!D25-D_Pess_Prop!D26</f>
        <v>754509618.72450817</v>
      </c>
      <c r="E26" s="122">
        <f>DEX!E25-D_Pess_Prop!E26</f>
        <v>774384712.79844654</v>
      </c>
      <c r="F26" s="122">
        <f>DEX!F25-D_Pess_Prop!F26</f>
        <v>956268459.37476325</v>
      </c>
      <c r="G26" s="122">
        <f>DEX!G25-D_Pess_Prop!G26</f>
        <v>1060464700.6255714</v>
      </c>
      <c r="H26" s="122">
        <f>DEX!H25-D_Pess_Prop!H26</f>
        <v>1147535267.2942176</v>
      </c>
      <c r="I26" s="122">
        <f>DEX!I25-D_Pess_Prop!I26</f>
        <v>1516881626.5050437</v>
      </c>
      <c r="J26" s="122">
        <f>DEX!J25-D_Pess_Prop!J26</f>
        <v>1472960607.1818976</v>
      </c>
      <c r="K26" s="122">
        <f>DEX!K25-D_Pess_Prop!K26</f>
        <v>1372929542.59796</v>
      </c>
      <c r="L26" s="122">
        <f>DEX!L25-D_Pess_Prop!L26</f>
        <v>1332584351.4877644</v>
      </c>
      <c r="M26" s="122">
        <f>DEX!M25-D_Pess_Prop!M26</f>
        <v>1466032221.6961403</v>
      </c>
      <c r="N26" s="122">
        <f>DEX!N25-D_Pess_Prop!N26</f>
        <v>1458857905.376585</v>
      </c>
      <c r="O26" s="122">
        <f>DEX!O25-D_Pess_Prop!O26</f>
        <v>1573106171.3898127</v>
      </c>
      <c r="P26" s="122">
        <f>DEX!P25-D_Pess_Prop!P26</f>
        <v>1617007180.1250718</v>
      </c>
      <c r="Q26" s="122">
        <f>DEX!Q25-D_Pess_Prop!Q26</f>
        <v>1554878086.3537138</v>
      </c>
      <c r="R26" s="122">
        <f>DEX!R25-D_Pess_Prop!R26</f>
        <v>1453560787.1880212</v>
      </c>
      <c r="S26" s="122">
        <f>DEX!S25-D_Pess_Prop!S26</f>
        <v>1624824038.5915792</v>
      </c>
      <c r="T26" s="122">
        <f>DEX!T25-D_Pess_Prop!T26</f>
        <v>1492941179.6350908</v>
      </c>
      <c r="U26" s="122">
        <f>DEX!U25-D_Pess_Prop!U26</f>
        <v>1322053932.5681217</v>
      </c>
      <c r="V26" s="122">
        <f>DEX!V25-D_Pess_Prop!V26</f>
        <v>1873967065.7600002</v>
      </c>
    </row>
    <row r="27" spans="1:22" x14ac:dyDescent="0.25">
      <c r="A27" s="105" t="s">
        <v>56</v>
      </c>
      <c r="B27" s="126">
        <f>DEX!B26-D_Pess_Prop!B27</f>
        <v>454904118.89145529</v>
      </c>
      <c r="C27" s="122">
        <f>DEX!C26-D_Pess_Prop!C27</f>
        <v>553161195.81803083</v>
      </c>
      <c r="D27" s="122">
        <f>DEX!D26-D_Pess_Prop!D27</f>
        <v>663457237.07732916</v>
      </c>
      <c r="E27" s="122">
        <f>DEX!E26-D_Pess_Prop!E27</f>
        <v>585271556.01680446</v>
      </c>
      <c r="F27" s="122">
        <f>DEX!F26-D_Pess_Prop!F27</f>
        <v>627338736.59864521</v>
      </c>
      <c r="G27" s="122">
        <f>DEX!G26-D_Pess_Prop!G27</f>
        <v>762588355.430583</v>
      </c>
      <c r="H27" s="122">
        <f>DEX!H26-D_Pess_Prop!H27</f>
        <v>818737435.81277347</v>
      </c>
      <c r="I27" s="122">
        <f>DEX!I26-D_Pess_Prop!I27</f>
        <v>889699387.35255659</v>
      </c>
      <c r="J27" s="122">
        <f>DEX!J26-D_Pess_Prop!J27</f>
        <v>846323089.8990562</v>
      </c>
      <c r="K27" s="122">
        <f>DEX!K26-D_Pess_Prop!K27</f>
        <v>762614286.8916744</v>
      </c>
      <c r="L27" s="122">
        <f>DEX!L26-D_Pess_Prop!L27</f>
        <v>882646935.64303589</v>
      </c>
      <c r="M27" s="122">
        <f>DEX!M26-D_Pess_Prop!M27</f>
        <v>1420173557.3893461</v>
      </c>
      <c r="N27" s="122">
        <f>DEX!N26-D_Pess_Prop!N27</f>
        <v>1147895498.4977379</v>
      </c>
      <c r="O27" s="122">
        <f>DEX!O26-D_Pess_Prop!O27</f>
        <v>1313295480.9252009</v>
      </c>
      <c r="P27" s="122">
        <f>DEX!P26-D_Pess_Prop!P27</f>
        <v>1217886225.6967959</v>
      </c>
      <c r="Q27" s="122">
        <f>DEX!Q26-D_Pess_Prop!Q27</f>
        <v>1123965635.9014163</v>
      </c>
      <c r="R27" s="122">
        <f>DEX!R26-D_Pess_Prop!R27</f>
        <v>998055712.39735031</v>
      </c>
      <c r="S27" s="122">
        <f>DEX!S26-D_Pess_Prop!S27</f>
        <v>1004299155.2391846</v>
      </c>
      <c r="T27" s="122">
        <f>DEX!T26-D_Pess_Prop!T27</f>
        <v>1050433686.7642455</v>
      </c>
      <c r="U27" s="122">
        <f>DEX!U26-D_Pess_Prop!U27</f>
        <v>1198907355.8355031</v>
      </c>
      <c r="V27" s="122">
        <f>DEX!V26-D_Pess_Prop!V27</f>
        <v>1297459919.1499999</v>
      </c>
    </row>
    <row r="28" spans="1:22" x14ac:dyDescent="0.25">
      <c r="A28" s="105" t="s">
        <v>41</v>
      </c>
      <c r="B28" s="126">
        <f>DEX!B27-D_Pess_Prop!B28</f>
        <v>134657585.77532974</v>
      </c>
      <c r="C28" s="122">
        <f>DEX!C27-D_Pess_Prop!C28</f>
        <v>131126820.24438544</v>
      </c>
      <c r="D28" s="122">
        <f>DEX!D27-D_Pess_Prop!D28</f>
        <v>132324638.09988099</v>
      </c>
      <c r="E28" s="122">
        <f>DEX!E27-D_Pess_Prop!E28</f>
        <v>124325590.50405109</v>
      </c>
      <c r="F28" s="122">
        <f>DEX!F27-D_Pess_Prop!F28</f>
        <v>127165930.59802407</v>
      </c>
      <c r="G28" s="122">
        <f>DEX!G27-D_Pess_Prop!G28</f>
        <v>151352857.0511502</v>
      </c>
      <c r="H28" s="122">
        <f>DEX!H27-D_Pess_Prop!H28</f>
        <v>166113652.24611288</v>
      </c>
      <c r="I28" s="122">
        <f>DEX!I27-D_Pess_Prop!I28</f>
        <v>169883416.58168703</v>
      </c>
      <c r="J28" s="122">
        <f>DEX!J27-D_Pess_Prop!J28</f>
        <v>173495663.28875172</v>
      </c>
      <c r="K28" s="122">
        <f>DEX!K27-D_Pess_Prop!K28</f>
        <v>177155025.14257193</v>
      </c>
      <c r="L28" s="122">
        <f>DEX!L27-D_Pess_Prop!L28</f>
        <v>176175625.71408996</v>
      </c>
      <c r="M28" s="122">
        <f>DEX!M27-D_Pess_Prop!M28</f>
        <v>166580238.45676747</v>
      </c>
      <c r="N28" s="122">
        <f>DEX!N27-D_Pess_Prop!N28</f>
        <v>157848407.89712268</v>
      </c>
      <c r="O28" s="122">
        <f>DEX!O27-D_Pess_Prop!O28</f>
        <v>146841173.54303375</v>
      </c>
      <c r="P28" s="122">
        <f>DEX!P27-D_Pess_Prop!P28</f>
        <v>140958341.42989892</v>
      </c>
      <c r="Q28" s="122">
        <f>DEX!Q27-D_Pess_Prop!Q28</f>
        <v>157413864.62636891</v>
      </c>
      <c r="R28" s="122">
        <f>DEX!R27-D_Pess_Prop!R28</f>
        <v>159532075.33865288</v>
      </c>
      <c r="S28" s="122">
        <f>DEX!S27-D_Pess_Prop!S28</f>
        <v>167547917.36589834</v>
      </c>
      <c r="T28" s="122">
        <f>DEX!T27-D_Pess_Prop!T28</f>
        <v>187118736.37231612</v>
      </c>
      <c r="U28" s="122">
        <f>DEX!U27-D_Pess_Prop!U28</f>
        <v>207233595.72075593</v>
      </c>
      <c r="V28" s="122">
        <f>DEX!V27-D_Pess_Prop!V28</f>
        <v>216432395.49000001</v>
      </c>
    </row>
    <row r="29" spans="1:22" x14ac:dyDescent="0.25">
      <c r="A29" s="105" t="s">
        <v>53</v>
      </c>
      <c r="B29" s="126">
        <f>DEX!B28-D_Pess_Prop!B29</f>
        <v>95560905.182040393</v>
      </c>
      <c r="C29" s="122">
        <f>DEX!C28-D_Pess_Prop!C29</f>
        <v>117183607.20502244</v>
      </c>
      <c r="D29" s="122">
        <f>DEX!D28-D_Pess_Prop!D29</f>
        <v>124218139.69760273</v>
      </c>
      <c r="E29" s="122">
        <f>DEX!E28-D_Pess_Prop!E29</f>
        <v>136465042.2517013</v>
      </c>
      <c r="F29" s="122">
        <f>DEX!F28-D_Pess_Prop!F29</f>
        <v>133984128.59942031</v>
      </c>
      <c r="G29" s="122">
        <f>DEX!G28-D_Pess_Prop!G29</f>
        <v>163608303.21640742</v>
      </c>
      <c r="H29" s="122">
        <f>DEX!H28-D_Pess_Prop!H29</f>
        <v>170578445.70652938</v>
      </c>
      <c r="I29" s="122">
        <f>DEX!I28-D_Pess_Prop!I29</f>
        <v>175730704.78462583</v>
      </c>
      <c r="J29" s="122">
        <f>DEX!J28-D_Pess_Prop!J29</f>
        <v>162168758.79385039</v>
      </c>
      <c r="K29" s="122">
        <f>DEX!K28-D_Pess_Prop!K29</f>
        <v>176623032.6631546</v>
      </c>
      <c r="L29" s="122">
        <f>DEX!L28-D_Pess_Prop!L29</f>
        <v>208824640.2911928</v>
      </c>
      <c r="M29" s="122">
        <f>DEX!M28-D_Pess_Prop!M29</f>
        <v>264187721.28502458</v>
      </c>
      <c r="N29" s="122">
        <f>DEX!N28-D_Pess_Prop!N29</f>
        <v>239285950.6462267</v>
      </c>
      <c r="O29" s="122">
        <f>DEX!O28-D_Pess_Prop!O29</f>
        <v>245013280.24077186</v>
      </c>
      <c r="P29" s="122">
        <f>DEX!P28-D_Pess_Prop!P29</f>
        <v>235101519.85254267</v>
      </c>
      <c r="Q29" s="122">
        <f>DEX!Q28-D_Pess_Prop!Q29</f>
        <v>244308090.95950016</v>
      </c>
      <c r="R29" s="122">
        <f>DEX!R28-D_Pess_Prop!R29</f>
        <v>235876632.95213357</v>
      </c>
      <c r="S29" s="122">
        <f>DEX!S28-D_Pess_Prop!S29</f>
        <v>258386485.51731423</v>
      </c>
      <c r="T29" s="122">
        <f>DEX!T28-D_Pess_Prop!T29</f>
        <v>277190840.60920072</v>
      </c>
      <c r="U29" s="122">
        <f>DEX!U28-D_Pess_Prop!U29</f>
        <v>301667271.58305883</v>
      </c>
      <c r="V29" s="122">
        <f>DEX!V28-D_Pess_Prop!V29</f>
        <v>306623585.89999998</v>
      </c>
    </row>
    <row r="30" spans="1:22" x14ac:dyDescent="0.25">
      <c r="A30" s="105" t="s">
        <v>47</v>
      </c>
      <c r="B30" s="126">
        <f>DEX!B29-D_Pess_Prop!B30</f>
        <v>524558583.16886997</v>
      </c>
      <c r="C30" s="122">
        <f>DEX!C29-D_Pess_Prop!C30</f>
        <v>643058348.45707321</v>
      </c>
      <c r="D30" s="122">
        <f>DEX!D29-D_Pess_Prop!D30</f>
        <v>622967856.96599531</v>
      </c>
      <c r="E30" s="122">
        <f>DEX!E29-D_Pess_Prop!E30</f>
        <v>975070827.12193537</v>
      </c>
      <c r="F30" s="122">
        <f>DEX!F29-D_Pess_Prop!F30</f>
        <v>692677452.32882524</v>
      </c>
      <c r="G30" s="122">
        <f>DEX!G29-D_Pess_Prop!G30</f>
        <v>834634285.98711622</v>
      </c>
      <c r="H30" s="122">
        <f>DEX!H29-D_Pess_Prop!H30</f>
        <v>883027616.58271623</v>
      </c>
      <c r="I30" s="122">
        <f>DEX!I29-D_Pess_Prop!I30</f>
        <v>924533502.85518861</v>
      </c>
      <c r="J30" s="122">
        <f>DEX!J29-D_Pess_Prop!J30</f>
        <v>949911300.67532349</v>
      </c>
      <c r="K30" s="122">
        <f>DEX!K29-D_Pess_Prop!K30</f>
        <v>1011120712.9163122</v>
      </c>
      <c r="L30" s="122">
        <f>DEX!L29-D_Pess_Prop!L30</f>
        <v>1076189454.4416397</v>
      </c>
      <c r="M30" s="122">
        <f>DEX!M29-D_Pess_Prop!M30</f>
        <v>1147353459.3994677</v>
      </c>
      <c r="N30" s="122">
        <f>DEX!N29-D_Pess_Prop!N30</f>
        <v>1241845569.5888577</v>
      </c>
      <c r="O30" s="122">
        <f>DEX!O29-D_Pess_Prop!O30</f>
        <v>1422846934.3272238</v>
      </c>
      <c r="P30" s="122">
        <f>DEX!P29-D_Pess_Prop!P30</f>
        <v>1391480402.4049182</v>
      </c>
      <c r="Q30" s="122">
        <f>DEX!Q29-D_Pess_Prop!Q30</f>
        <v>1367701619.9522972</v>
      </c>
      <c r="R30" s="122">
        <f>DEX!R29-D_Pess_Prop!R30</f>
        <v>1391315759.7305076</v>
      </c>
      <c r="S30" s="122">
        <f>DEX!S29-D_Pess_Prop!S30</f>
        <v>1504601728.129108</v>
      </c>
      <c r="T30" s="122">
        <f>DEX!T29-D_Pess_Prop!T30</f>
        <v>1611852891.2453976</v>
      </c>
      <c r="U30" s="122">
        <f>DEX!U29-D_Pess_Prop!U30</f>
        <v>1607763006.0209877</v>
      </c>
      <c r="V30" s="122">
        <f>DEX!V29-D_Pess_Prop!V30</f>
        <v>1682455000.8000002</v>
      </c>
    </row>
    <row r="31" spans="1:22" x14ac:dyDescent="0.25">
      <c r="A31" s="105" t="s">
        <v>37</v>
      </c>
      <c r="B31" s="126">
        <f>DEX!B30-D_Pess_Prop!B31</f>
        <v>1963416394.6865234</v>
      </c>
      <c r="C31" s="122">
        <f>DEX!C30-D_Pess_Prop!C31</f>
        <v>2364081715.333919</v>
      </c>
      <c r="D31" s="122">
        <f>DEX!D30-D_Pess_Prop!D31</f>
        <v>2533325223.6804738</v>
      </c>
      <c r="E31" s="122">
        <f>DEX!E30-D_Pess_Prop!E31</f>
        <v>2851345124.5528035</v>
      </c>
      <c r="F31" s="122">
        <f>DEX!F30-D_Pess_Prop!F31</f>
        <v>2769093706.6208024</v>
      </c>
      <c r="G31" s="122">
        <f>DEX!G30-D_Pess_Prop!G31</f>
        <v>3148285833.0246391</v>
      </c>
      <c r="H31" s="122">
        <f>DEX!H30-D_Pess_Prop!H31</f>
        <v>3578412511.7266407</v>
      </c>
      <c r="I31" s="122">
        <f>DEX!I30-D_Pess_Prop!I31</f>
        <v>3799811416.8837147</v>
      </c>
      <c r="J31" s="122">
        <f>DEX!J30-D_Pess_Prop!J31</f>
        <v>4207693227.1197872</v>
      </c>
      <c r="K31" s="122">
        <f>DEX!K30-D_Pess_Prop!K31</f>
        <v>4245983867.001843</v>
      </c>
      <c r="L31" s="122">
        <f>DEX!L30-D_Pess_Prop!L31</f>
        <v>4632853293.9342155</v>
      </c>
      <c r="M31" s="122">
        <f>DEX!M30-D_Pess_Prop!M31</f>
        <v>4740167604.0696163</v>
      </c>
      <c r="N31" s="122">
        <f>DEX!N30-D_Pess_Prop!N31</f>
        <v>5019944406.4718075</v>
      </c>
      <c r="O31" s="122">
        <f>DEX!O30-D_Pess_Prop!O31</f>
        <v>5072238194.9853172</v>
      </c>
      <c r="P31" s="122">
        <f>DEX!P30-D_Pess_Prop!P31</f>
        <v>4957863674.5774775</v>
      </c>
      <c r="Q31" s="122">
        <f>DEX!Q30-D_Pess_Prop!Q31</f>
        <v>4959029402.6766682</v>
      </c>
      <c r="R31" s="122">
        <f>DEX!R30-D_Pess_Prop!R31</f>
        <v>3377377049.4760385</v>
      </c>
      <c r="S31" s="122">
        <f>DEX!S30-D_Pess_Prop!S31</f>
        <v>4874695672.5821161</v>
      </c>
      <c r="T31" s="122">
        <f>DEX!T30-D_Pess_Prop!T31</f>
        <v>4700766678.5739384</v>
      </c>
      <c r="U31" s="122">
        <f>DEX!U30-D_Pess_Prop!U31</f>
        <v>5155179815.0502796</v>
      </c>
      <c r="V31" s="122">
        <f>DEX!V30-D_Pess_Prop!V31</f>
        <v>5882401987.0100002</v>
      </c>
    </row>
    <row r="32" spans="1:22" x14ac:dyDescent="0.25">
      <c r="A32" s="105" t="s">
        <v>51</v>
      </c>
      <c r="B32" s="126">
        <f>DEX!B31-D_Pess_Prop!B32</f>
        <v>326033831.65438426</v>
      </c>
      <c r="C32" s="122">
        <f>DEX!C31-D_Pess_Prop!C32</f>
        <v>301691291.8006475</v>
      </c>
      <c r="D32" s="122">
        <f>DEX!D31-D_Pess_Prop!D32</f>
        <v>320215696.78808218</v>
      </c>
      <c r="E32" s="122">
        <f>DEX!E31-D_Pess_Prop!E32</f>
        <v>358373857.17854208</v>
      </c>
      <c r="F32" s="122">
        <f>DEX!F31-D_Pess_Prop!F32</f>
        <v>403797712.7805869</v>
      </c>
      <c r="G32" s="122">
        <f>DEX!G31-D_Pess_Prop!G32</f>
        <v>444650984.28564113</v>
      </c>
      <c r="H32" s="122">
        <f>DEX!H31-D_Pess_Prop!H32</f>
        <v>514432187.56593335</v>
      </c>
      <c r="I32" s="122">
        <f>DEX!I31-D_Pess_Prop!I32</f>
        <v>542776013.97599983</v>
      </c>
      <c r="J32" s="122">
        <f>DEX!J31-D_Pess_Prop!J32</f>
        <v>565376616.95165181</v>
      </c>
      <c r="K32" s="122">
        <f>DEX!K31-D_Pess_Prop!K32</f>
        <v>569531462.21066594</v>
      </c>
      <c r="L32" s="122">
        <f>DEX!L31-D_Pess_Prop!L32</f>
        <v>584775891.54609835</v>
      </c>
      <c r="M32" s="122">
        <f>DEX!M31-D_Pess_Prop!M32</f>
        <v>572558449.74013221</v>
      </c>
      <c r="N32" s="122">
        <f>DEX!N31-D_Pess_Prop!N32</f>
        <v>767068979.15436912</v>
      </c>
      <c r="O32" s="122">
        <f>DEX!O31-D_Pess_Prop!O32</f>
        <v>675822394.23724771</v>
      </c>
      <c r="P32" s="122">
        <f>DEX!P31-D_Pess_Prop!P32</f>
        <v>731907545.36537087</v>
      </c>
      <c r="Q32" s="122">
        <f>DEX!Q31-D_Pess_Prop!Q32</f>
        <v>781724197.88983607</v>
      </c>
      <c r="R32" s="122">
        <f>DEX!R31-D_Pess_Prop!R32</f>
        <v>821465503.34527731</v>
      </c>
      <c r="S32" s="122">
        <f>DEX!S31-D_Pess_Prop!S32</f>
        <v>821093415.23931456</v>
      </c>
      <c r="T32" s="122">
        <f>DEX!T31-D_Pess_Prop!T32</f>
        <v>870528503.17297006</v>
      </c>
      <c r="U32" s="122">
        <f>DEX!U31-D_Pess_Prop!U32</f>
        <v>855047492.15780699</v>
      </c>
      <c r="V32" s="122">
        <f>DEX!V31-D_Pess_Prop!V32</f>
        <v>1342216995.99</v>
      </c>
    </row>
    <row r="33" spans="1:22" x14ac:dyDescent="0.25">
      <c r="A33" s="105" t="s">
        <v>49</v>
      </c>
      <c r="B33" s="126">
        <f>DEX!B32-D_Pess_Prop!B33</f>
        <v>18659982.334925577</v>
      </c>
      <c r="C33" s="122">
        <f>DEX!C32-D_Pess_Prop!C33</f>
        <v>41612184.299188189</v>
      </c>
      <c r="D33" s="122">
        <f>DEX!D32-D_Pess_Prop!D33</f>
        <v>44320647.819829233</v>
      </c>
      <c r="E33" s="122">
        <f>DEX!E32-D_Pess_Prop!E33</f>
        <v>48220114.473647274</v>
      </c>
      <c r="F33" s="122">
        <f>DEX!F32-D_Pess_Prop!F33</f>
        <v>67490117.794391543</v>
      </c>
      <c r="G33" s="122">
        <f>DEX!G32-D_Pess_Prop!G33</f>
        <v>66893688.120330758</v>
      </c>
      <c r="H33" s="122">
        <f>DEX!H32-D_Pess_Prop!H33</f>
        <v>86362427.813446164</v>
      </c>
      <c r="I33" s="122">
        <f>DEX!I32-D_Pess_Prop!I33</f>
        <v>67448300.267943799</v>
      </c>
      <c r="J33" s="122">
        <f>DEX!J32-D_Pess_Prop!J33</f>
        <v>88694458.448408172</v>
      </c>
      <c r="K33" s="122">
        <f>DEX!K32-D_Pess_Prop!K33</f>
        <v>109836762.24884847</v>
      </c>
      <c r="L33" s="122">
        <f>DEX!L32-D_Pess_Prop!L33</f>
        <v>134669901.37988245</v>
      </c>
      <c r="M33" s="122">
        <f>DEX!M32-D_Pess_Prop!M33</f>
        <v>96579221.481433839</v>
      </c>
      <c r="N33" s="122">
        <f>DEX!N32-D_Pess_Prop!N33</f>
        <v>84862670.439743832</v>
      </c>
      <c r="O33" s="122">
        <f>DEX!O32-D_Pess_Prop!O33</f>
        <v>60413988.731660321</v>
      </c>
      <c r="P33" s="122">
        <f>DEX!P32-D_Pess_Prop!P33</f>
        <v>81814244.750568211</v>
      </c>
      <c r="Q33" s="122">
        <f>DEX!Q32-D_Pess_Prop!Q33</f>
        <v>88819668.000084087</v>
      </c>
      <c r="R33" s="122">
        <f>DEX!R32-D_Pess_Prop!R33</f>
        <v>94978664.76595962</v>
      </c>
      <c r="S33" s="122">
        <f>DEX!S32-D_Pess_Prop!S33</f>
        <v>-72240620.726956144</v>
      </c>
      <c r="T33" s="122">
        <f>DEX!T32-D_Pess_Prop!T33</f>
        <v>94739735.097423658</v>
      </c>
      <c r="U33" s="122">
        <f>DEX!U32-D_Pess_Prop!U33</f>
        <v>119616578.52534899</v>
      </c>
      <c r="V33" s="122">
        <f>DEX!V32-D_Pess_Prop!V33</f>
        <v>-95428519.329999998</v>
      </c>
    </row>
    <row r="34" spans="1:22" x14ac:dyDescent="0.25">
      <c r="A34" s="105" t="s">
        <v>39</v>
      </c>
      <c r="B34" s="126">
        <f>DEX!B33-D_Pess_Prop!B34</f>
        <v>572718120.46310949</v>
      </c>
      <c r="C34" s="122">
        <f>DEX!C33-D_Pess_Prop!C34</f>
        <v>591747502.87628245</v>
      </c>
      <c r="D34" s="122">
        <f>DEX!D33-D_Pess_Prop!D34</f>
        <v>642762028.01829827</v>
      </c>
      <c r="E34" s="122">
        <f>DEX!E33-D_Pess_Prop!E34</f>
        <v>696338930.98977709</v>
      </c>
      <c r="F34" s="122">
        <f>DEX!F33-D_Pess_Prop!F34</f>
        <v>671944875.98221302</v>
      </c>
      <c r="G34" s="122">
        <f>DEX!G33-D_Pess_Prop!G34</f>
        <v>805409477.69354177</v>
      </c>
      <c r="H34" s="122">
        <f>DEX!H33-D_Pess_Prop!H34</f>
        <v>853673131.80389965</v>
      </c>
      <c r="I34" s="122">
        <f>DEX!I33-D_Pess_Prop!I34</f>
        <v>906314058.72484803</v>
      </c>
      <c r="J34" s="122">
        <f>DEX!J33-D_Pess_Prop!J34</f>
        <v>834052380.59420705</v>
      </c>
      <c r="K34" s="122">
        <f>DEX!K33-D_Pess_Prop!K34</f>
        <v>837113865.73448145</v>
      </c>
      <c r="L34" s="122">
        <f>DEX!L33-D_Pess_Prop!L34</f>
        <v>857592750.02248049</v>
      </c>
      <c r="M34" s="122">
        <f>DEX!M33-D_Pess_Prop!M34</f>
        <v>903943323.30593979</v>
      </c>
      <c r="N34" s="122">
        <f>DEX!N33-D_Pess_Prop!N34</f>
        <v>946942672.19248176</v>
      </c>
      <c r="O34" s="122">
        <f>DEX!O33-D_Pess_Prop!O34</f>
        <v>954515499.21259332</v>
      </c>
      <c r="P34" s="122">
        <f>DEX!P33-D_Pess_Prop!P34</f>
        <v>1157461780.1449828</v>
      </c>
      <c r="Q34" s="122">
        <f>DEX!Q33-D_Pess_Prop!Q34</f>
        <v>1299978778.4131711</v>
      </c>
      <c r="R34" s="122">
        <f>DEX!R33-D_Pess_Prop!R34</f>
        <v>1448525425.9514594</v>
      </c>
      <c r="S34" s="122">
        <f>DEX!S33-D_Pess_Prop!S34</f>
        <v>1483938463.8556232</v>
      </c>
      <c r="T34" s="122">
        <f>DEX!T33-D_Pess_Prop!T34</f>
        <v>1575851646.7901037</v>
      </c>
      <c r="U34" s="122">
        <f>DEX!U33-D_Pess_Prop!U34</f>
        <v>1657868483.3362916</v>
      </c>
      <c r="V34" s="122">
        <f>DEX!V33-D_Pess_Prop!V34</f>
        <v>1704654941.0799997</v>
      </c>
    </row>
    <row r="35" spans="1:22" x14ac:dyDescent="0.25">
      <c r="A35" s="105" t="s">
        <v>55</v>
      </c>
      <c r="B35" s="126">
        <f>DEX!B34-D_Pess_Prop!B35</f>
        <v>82873204.990431428</v>
      </c>
      <c r="C35" s="122">
        <f>DEX!C34-D_Pess_Prop!C35</f>
        <v>73048745.554095879</v>
      </c>
      <c r="D35" s="122">
        <f>DEX!D34-D_Pess_Prop!D35</f>
        <v>85130636.326832458</v>
      </c>
      <c r="E35" s="122">
        <f>DEX!E34-D_Pess_Prop!E35</f>
        <v>84466668.322507828</v>
      </c>
      <c r="F35" s="122">
        <f>DEX!F34-D_Pess_Prop!F35</f>
        <v>98939551.886087954</v>
      </c>
      <c r="G35" s="122">
        <f>DEX!G34-D_Pess_Prop!G35</f>
        <v>117184077.5780406</v>
      </c>
      <c r="H35" s="122">
        <f>DEX!H34-D_Pess_Prop!H35</f>
        <v>126027918.18630715</v>
      </c>
      <c r="I35" s="122">
        <f>DEX!I34-D_Pess_Prop!I35</f>
        <v>134824280.8111932</v>
      </c>
      <c r="J35" s="122">
        <f>DEX!J34-D_Pess_Prop!J35</f>
        <v>124292431.53416371</v>
      </c>
      <c r="K35" s="122">
        <f>DEX!K34-D_Pess_Prop!K35</f>
        <v>132991506.7743434</v>
      </c>
      <c r="L35" s="122">
        <f>DEX!L34-D_Pess_Prop!L35</f>
        <v>144757593.36626458</v>
      </c>
      <c r="M35" s="122">
        <f>DEX!M34-D_Pess_Prop!M35</f>
        <v>193904888.09573954</v>
      </c>
      <c r="N35" s="122">
        <f>DEX!N34-D_Pess_Prop!N35</f>
        <v>153839280.58183974</v>
      </c>
      <c r="O35" s="122">
        <f>DEX!O34-D_Pess_Prop!O35</f>
        <v>162384153.89998814</v>
      </c>
      <c r="P35" s="122">
        <f>DEX!P34-D_Pess_Prop!P35</f>
        <v>172676598.69797772</v>
      </c>
      <c r="Q35" s="122">
        <f>DEX!Q34-D_Pess_Prop!Q35</f>
        <v>199720361.91730446</v>
      </c>
      <c r="R35" s="122">
        <f>DEX!R34-D_Pess_Prop!R35</f>
        <v>202014251.73715445</v>
      </c>
      <c r="S35" s="122">
        <f>DEX!S34-D_Pess_Prop!S35</f>
        <v>227556336.83430219</v>
      </c>
      <c r="T35" s="122">
        <f>DEX!T34-D_Pess_Prop!T35</f>
        <v>245686819.09011051</v>
      </c>
      <c r="U35" s="122">
        <f>DEX!U34-D_Pess_Prop!U35</f>
        <v>261341212.03718394</v>
      </c>
      <c r="V35" s="122">
        <f>DEX!V34-D_Pess_Prop!V35</f>
        <v>282157794.85000002</v>
      </c>
    </row>
    <row r="36" spans="1:22" x14ac:dyDescent="0.25"/>
    <row r="37" spans="1:22" x14ac:dyDescent="0.25"/>
  </sheetData>
  <customSheetViews>
    <customSheetView guid="{9658BFCB-F494-4EC4-95C2-C125FDE12354}" scale="50" showGridLines="0">
      <pane ySplit="9" topLeftCell="A10" activePane="bottomLeft" state="frozen"/>
      <selection pane="bottomLeft"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W38"/>
  <sheetViews>
    <sheetView showGridLines="0" zoomScale="80" zoomScaleNormal="80" zoomScaleSheetLayoutView="100" workbookViewId="0">
      <selection activeCell="E9" sqref="E9"/>
    </sheetView>
  </sheetViews>
  <sheetFormatPr defaultColWidth="9.140625" defaultRowHeight="15" zeroHeight="1" x14ac:dyDescent="0.25"/>
  <cols>
    <col min="1" max="2" width="23.140625" style="97" customWidth="1"/>
    <col min="3" max="22" width="16.7109375" style="97" customWidth="1"/>
    <col min="23" max="16384" width="9.140625" style="97"/>
  </cols>
  <sheetData>
    <row r="1" spans="1:23" x14ac:dyDescent="0.25">
      <c r="A1" s="37"/>
      <c r="B1" s="37"/>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155</v>
      </c>
      <c r="B4" s="371"/>
      <c r="C4" s="371"/>
      <c r="D4" s="371"/>
      <c r="E4" s="371"/>
      <c r="F4" s="371"/>
      <c r="G4" s="371"/>
      <c r="H4" s="371"/>
      <c r="I4" s="371"/>
      <c r="J4" s="371"/>
      <c r="K4" s="371"/>
      <c r="L4" s="371"/>
      <c r="M4" s="371"/>
      <c r="N4" s="371"/>
      <c r="O4" s="371"/>
      <c r="P4" s="371"/>
      <c r="Q4" s="371"/>
      <c r="R4" s="371"/>
      <c r="S4" s="371"/>
      <c r="T4" s="371"/>
      <c r="U4" s="371"/>
      <c r="V4" s="371"/>
      <c r="W4" s="51"/>
    </row>
    <row r="5" spans="1:23" ht="18"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37"/>
      <c r="C6" s="51"/>
      <c r="D6" s="51"/>
      <c r="E6" s="51"/>
      <c r="F6" s="51"/>
      <c r="G6" s="51"/>
      <c r="H6" s="51"/>
      <c r="I6" s="51"/>
      <c r="J6" s="51"/>
      <c r="K6" s="51"/>
      <c r="L6" s="51"/>
      <c r="M6" s="51"/>
      <c r="N6" s="51"/>
      <c r="O6" s="51"/>
      <c r="P6" s="51"/>
      <c r="Q6" s="51"/>
      <c r="R6" s="51"/>
      <c r="S6" s="51"/>
      <c r="T6" s="51"/>
      <c r="U6" s="51"/>
      <c r="V6" s="51"/>
      <c r="W6" s="51"/>
    </row>
    <row r="7" spans="1:23" x14ac:dyDescent="0.25">
      <c r="A7" s="37"/>
      <c r="B7" s="37"/>
      <c r="C7" s="51"/>
      <c r="D7" s="51"/>
      <c r="E7" s="51"/>
      <c r="F7" s="51"/>
      <c r="G7" s="51"/>
      <c r="H7" s="51"/>
      <c r="I7" s="51"/>
      <c r="J7" s="51"/>
      <c r="K7" s="51"/>
      <c r="L7" s="51"/>
      <c r="M7" s="51"/>
      <c r="N7" s="51"/>
      <c r="O7" s="51"/>
      <c r="P7" s="51"/>
      <c r="Q7" s="51"/>
      <c r="R7" s="51"/>
      <c r="S7" s="51"/>
      <c r="T7" s="51"/>
      <c r="U7" s="51"/>
      <c r="V7" s="51"/>
      <c r="W7" s="51"/>
    </row>
    <row r="8" spans="1:23" x14ac:dyDescent="0.25">
      <c r="A8" s="104" t="s">
        <v>156</v>
      </c>
      <c r="B8" s="104"/>
    </row>
    <row r="9" spans="1:23" x14ac:dyDescent="0.25">
      <c r="A9" s="97" t="s">
        <v>116</v>
      </c>
      <c r="B9" s="97">
        <v>1999</v>
      </c>
      <c r="C9" s="97">
        <v>2000</v>
      </c>
      <c r="D9" s="97">
        <v>2001</v>
      </c>
      <c r="E9" s="97">
        <v>2002</v>
      </c>
      <c r="F9" s="97">
        <v>2003</v>
      </c>
      <c r="G9" s="97">
        <v>2004</v>
      </c>
      <c r="H9" s="97">
        <v>2005</v>
      </c>
      <c r="I9" s="97">
        <v>2006</v>
      </c>
      <c r="J9" s="97">
        <v>2007</v>
      </c>
      <c r="K9" s="97">
        <v>2008</v>
      </c>
      <c r="L9" s="97">
        <v>2009</v>
      </c>
      <c r="M9" s="97">
        <v>2010</v>
      </c>
      <c r="N9" s="97">
        <v>2011</v>
      </c>
      <c r="O9" s="97">
        <v>2012</v>
      </c>
      <c r="P9" s="97">
        <v>2013</v>
      </c>
      <c r="Q9" s="97">
        <v>2014</v>
      </c>
      <c r="R9" s="97">
        <v>2015</v>
      </c>
      <c r="S9" s="97">
        <v>2016</v>
      </c>
      <c r="T9" s="97">
        <v>2017</v>
      </c>
      <c r="U9" s="97">
        <v>2018</v>
      </c>
      <c r="V9" s="97">
        <v>2019</v>
      </c>
    </row>
    <row r="10" spans="1:23" x14ac:dyDescent="0.25">
      <c r="A10" s="97" t="s">
        <v>33</v>
      </c>
    </row>
    <row r="11" spans="1:23" x14ac:dyDescent="0.25">
      <c r="A11" s="105" t="s">
        <v>65</v>
      </c>
      <c r="B11" s="125">
        <f>IFERROR((D_Pess_Prop!B11/qPes!C11),"")</f>
        <v>90601.378631569547</v>
      </c>
      <c r="C11" s="122">
        <f>IFERROR((D_Pess_Prop!C11/qPes!D11),"")</f>
        <v>96087.291821018909</v>
      </c>
      <c r="D11" s="122">
        <f>IFERROR((D_Pess_Prop!D11/qPes!E11),"")</f>
        <v>94974.8905860378</v>
      </c>
      <c r="E11" s="122">
        <f>IFERROR((D_Pess_Prop!E11/qPes!F11),"")</f>
        <v>98983.412610272222</v>
      </c>
      <c r="F11" s="122">
        <f>IFERROR((D_Pess_Prop!F11/qPes!G11),"")</f>
        <v>103770.79991238991</v>
      </c>
      <c r="G11" s="122">
        <f>IFERROR((D_Pess_Prop!G11/qPes!H11),"")</f>
        <v>108860.67477210738</v>
      </c>
      <c r="H11" s="122">
        <f>IFERROR((D_Pess_Prop!H11/qPes!I11),"")</f>
        <v>104824.87328929192</v>
      </c>
      <c r="I11" s="122">
        <f>IFERROR((D_Pess_Prop!I11/qPes!J11),"")</f>
        <v>134271.99249876858</v>
      </c>
      <c r="J11" s="122">
        <f>IFERROR((D_Pess_Prop!J11/qPes!K11),"")</f>
        <v>134784.58451610996</v>
      </c>
      <c r="K11" s="122">
        <f>IFERROR((D_Pess_Prop!K11/qPes!L11),"")</f>
        <v>142414.51542972666</v>
      </c>
      <c r="L11" s="122">
        <f>D_Pess_Prop!L11/qPes!M11</f>
        <v>145939.43120349623</v>
      </c>
      <c r="M11" s="122">
        <f>D_Pess_Prop!M11/qPes!N11</f>
        <v>151011.93500313535</v>
      </c>
      <c r="N11" s="122">
        <f>D_Pess_Prop!N11/qPes!O11</f>
        <v>164372.79649345984</v>
      </c>
      <c r="O11" s="122">
        <f>D_Pess_Prop!O11/qPes!P11</f>
        <v>165712.43763487693</v>
      </c>
      <c r="P11" s="122">
        <f>D_Pess_Prop!P11/qPes!Q11</f>
        <v>183621.66742973161</v>
      </c>
      <c r="Q11" s="122">
        <f>D_Pess_Prop!Q11/qPes!R11</f>
        <v>184814.84420390622</v>
      </c>
      <c r="R11" s="122">
        <f>D_Pess_Prop!R11/qPes!S11</f>
        <v>135040.45146293548</v>
      </c>
      <c r="S11" s="122">
        <f>D_Pess_Prop!S11/qPes!T11</f>
        <v>194135.49639830069</v>
      </c>
      <c r="T11" s="122">
        <f>D_Pess_Prop!T11/qPes!U11</f>
        <v>0</v>
      </c>
      <c r="U11" s="122">
        <f>D_Pess_Prop!U11/qPes!V11</f>
        <v>189968.55475499996</v>
      </c>
      <c r="V11" s="122" t="e">
        <f>D_Pess_Prop!V11/qPes!W11</f>
        <v>#DIV/0!</v>
      </c>
    </row>
    <row r="12" spans="1:23" x14ac:dyDescent="0.25">
      <c r="A12" s="105" t="s">
        <v>61</v>
      </c>
      <c r="B12" s="125">
        <f>IFERROR((D_Pess_Prop!B12/qPes!C12),"")</f>
        <v>68115.341347052599</v>
      </c>
      <c r="C12" s="122">
        <f>IFERROR((D_Pess_Prop!C12/qPes!D12),"")</f>
        <v>73189.136726036813</v>
      </c>
      <c r="D12" s="122">
        <f>IFERROR((D_Pess_Prop!D12/qPes!E12),"")</f>
        <v>78250.362596374602</v>
      </c>
      <c r="E12" s="122">
        <f>IFERROR((D_Pess_Prop!E12/qPes!F12),"")</f>
        <v>60305.478003439792</v>
      </c>
      <c r="F12" s="122">
        <f>IFERROR((D_Pess_Prop!F12/qPes!G12),"")</f>
        <v>68771.42594111232</v>
      </c>
      <c r="G12" s="122">
        <f>IFERROR((D_Pess_Prop!G12/qPes!H12),"")</f>
        <v>81077.084392638906</v>
      </c>
      <c r="H12" s="122">
        <f>IFERROR((D_Pess_Prop!H12/qPes!I12),"")</f>
        <v>77483.608535759631</v>
      </c>
      <c r="I12" s="122">
        <f>IFERROR((D_Pess_Prop!I12/qPes!J12),"")</f>
        <v>69768.218282941671</v>
      </c>
      <c r="J12" s="122">
        <f>IFERROR((D_Pess_Prop!J12/qPes!K12),"")</f>
        <v>42851.667771662505</v>
      </c>
      <c r="K12" s="122">
        <f>IFERROR((D_Pess_Prop!K12/qPes!L12),"")</f>
        <v>43651.121061205653</v>
      </c>
      <c r="L12" s="122">
        <f>D_Pess_Prop!L12/qPes!M12</f>
        <v>93698.04969293355</v>
      </c>
      <c r="M12" s="122">
        <f>D_Pess_Prop!M12/qPes!N12</f>
        <v>71358.511382821118</v>
      </c>
      <c r="N12" s="122">
        <f>D_Pess_Prop!N12/qPes!O12</f>
        <v>52286.216017466482</v>
      </c>
      <c r="O12" s="122">
        <f>D_Pess_Prop!O12/qPes!P12</f>
        <v>53018.647954281972</v>
      </c>
      <c r="P12" s="122">
        <f>D_Pess_Prop!P12/qPes!Q12</f>
        <v>56170.242209344891</v>
      </c>
      <c r="Q12" s="122">
        <f>D_Pess_Prop!Q12/qPes!R12</f>
        <v>130983.59525672972</v>
      </c>
      <c r="R12" s="122">
        <f>D_Pess_Prop!R12/qPes!S12</f>
        <v>120010.64687136305</v>
      </c>
      <c r="S12" s="122">
        <f>D_Pess_Prop!S12/qPes!T12</f>
        <v>133840.83332900918</v>
      </c>
      <c r="T12" s="122">
        <f>D_Pess_Prop!T12/qPes!U12</f>
        <v>141898.348178974</v>
      </c>
      <c r="U12" s="122">
        <f>D_Pess_Prop!U12/qPes!V12</f>
        <v>111703.8846583533</v>
      </c>
      <c r="V12" s="122">
        <f>D_Pess_Prop!V12/qPes!W12</f>
        <v>172465.25303633651</v>
      </c>
    </row>
    <row r="13" spans="1:23" x14ac:dyDescent="0.25">
      <c r="A13" s="105" t="s">
        <v>59</v>
      </c>
      <c r="B13" s="125">
        <f>IFERROR((D_Pess_Prop!B13/qPes!C13),"")</f>
        <v>59547.58825817774</v>
      </c>
      <c r="C13" s="122">
        <f>IFERROR((D_Pess_Prop!C13/qPes!D13),"")</f>
        <v>54412.545115652225</v>
      </c>
      <c r="D13" s="122">
        <f>IFERROR((D_Pess_Prop!D13/qPes!E13),"")</f>
        <v>57672.616188972184</v>
      </c>
      <c r="E13" s="122">
        <f>IFERROR((D_Pess_Prop!E13/qPes!F13),"")</f>
        <v>57834.804131230907</v>
      </c>
      <c r="F13" s="122">
        <f>IFERROR((D_Pess_Prop!F13/qPes!G13),"")</f>
        <v>60751.202372194784</v>
      </c>
      <c r="G13" s="122">
        <f>IFERROR((D_Pess_Prop!G13/qPes!H13),"")</f>
        <v>69720.924610301867</v>
      </c>
      <c r="H13" s="122">
        <f>IFERROR((D_Pess_Prop!H13/qPes!I13),"")</f>
        <v>68512.57682246044</v>
      </c>
      <c r="I13" s="122">
        <f>IFERROR((D_Pess_Prop!I13/qPes!J13),"")</f>
        <v>73109.863643806137</v>
      </c>
      <c r="J13" s="122">
        <f>IFERROR((D_Pess_Prop!J13/qPes!K13),"")</f>
        <v>72123.857527841377</v>
      </c>
      <c r="K13" s="122">
        <f>IFERROR((D_Pess_Prop!K13/qPes!L13),"")</f>
        <v>79355.614005754906</v>
      </c>
      <c r="L13" s="122">
        <f>D_Pess_Prop!L13/qPes!M13</f>
        <v>77898.536360668018</v>
      </c>
      <c r="M13" s="122">
        <f>D_Pess_Prop!M13/qPes!N13</f>
        <v>72789.774222873297</v>
      </c>
      <c r="N13" s="122">
        <f>D_Pess_Prop!N13/qPes!O13</f>
        <v>86137.78703175085</v>
      </c>
      <c r="O13" s="122">
        <f>D_Pess_Prop!O13/qPes!P13</f>
        <v>84946.675260283431</v>
      </c>
      <c r="P13" s="122">
        <f>D_Pess_Prop!P13/qPes!Q13</f>
        <v>84859.478544585611</v>
      </c>
      <c r="Q13" s="122">
        <f>D_Pess_Prop!Q13/qPes!R13</f>
        <v>78520.63194528305</v>
      </c>
      <c r="R13" s="122">
        <f>D_Pess_Prop!R13/qPes!S13</f>
        <v>79367.838514176256</v>
      </c>
      <c r="S13" s="122">
        <f>D_Pess_Prop!S13/qPes!T13</f>
        <v>86930.503042585784</v>
      </c>
      <c r="T13" s="122">
        <f>D_Pess_Prop!T13/qPes!U13</f>
        <v>86156.667386853907</v>
      </c>
      <c r="U13" s="122">
        <f>D_Pess_Prop!U13/qPes!V13</f>
        <v>89382.696074999985</v>
      </c>
      <c r="V13" s="122">
        <f>D_Pess_Prop!V13/qPes!W13</f>
        <v>77682.387752355324</v>
      </c>
    </row>
    <row r="14" spans="1:23" x14ac:dyDescent="0.25">
      <c r="A14" s="105" t="s">
        <v>67</v>
      </c>
      <c r="B14" s="125">
        <f>IFERROR((D_Pess_Prop!B14/qPes!C14),"")</f>
        <v>77587.455610351026</v>
      </c>
      <c r="C14" s="122">
        <f>IFERROR((D_Pess_Prop!C14/qPes!D14),"")</f>
        <v>41498.085326281587</v>
      </c>
      <c r="D14" s="122">
        <f>IFERROR((D_Pess_Prop!D14/qPes!E14),"")</f>
        <v>67590.179433846206</v>
      </c>
      <c r="E14" s="122">
        <f>IFERROR((D_Pess_Prop!E14/qPes!F14),"")</f>
        <v>71022.045748909426</v>
      </c>
      <c r="F14" s="122">
        <f>IFERROR((D_Pess_Prop!F14/qPes!G14),"")</f>
        <v>90474.791291904912</v>
      </c>
      <c r="G14" s="122">
        <f>IFERROR((D_Pess_Prop!G14/qPes!H14),"")</f>
        <v>104120.47564261462</v>
      </c>
      <c r="H14" s="122">
        <f>IFERROR((D_Pess_Prop!H14/qPes!I14),"")</f>
        <v>130631.72897735417</v>
      </c>
      <c r="I14" s="122">
        <f>IFERROR((D_Pess_Prop!I14/qPes!J14),"")</f>
        <v>118174.15032563123</v>
      </c>
      <c r="J14" s="122">
        <f>IFERROR((D_Pess_Prop!J14/qPes!K14),"")</f>
        <v>122908.37347849325</v>
      </c>
      <c r="K14" s="122">
        <f>IFERROR((D_Pess_Prop!K14/qPes!L14),"")</f>
        <v>136225.96318128845</v>
      </c>
      <c r="L14" s="122">
        <f>D_Pess_Prop!L14/qPes!M14</f>
        <v>157546.36217158029</v>
      </c>
      <c r="M14" s="122">
        <f>D_Pess_Prop!M14/qPes!N14</f>
        <v>155195.17369266463</v>
      </c>
      <c r="N14" s="122">
        <f>D_Pess_Prop!N14/qPes!O14</f>
        <v>158346.6229820892</v>
      </c>
      <c r="O14" s="122">
        <f>D_Pess_Prop!O14/qPes!P14</f>
        <v>158851.38922544481</v>
      </c>
      <c r="P14" s="122">
        <f>D_Pess_Prop!P14/qPes!Q14</f>
        <v>129990.76847542207</v>
      </c>
      <c r="Q14" s="122">
        <f>D_Pess_Prop!Q14/qPes!R14</f>
        <v>157372.08057811746</v>
      </c>
      <c r="R14" s="122">
        <f>D_Pess_Prop!R14/qPes!S14</f>
        <v>195347.73052609182</v>
      </c>
      <c r="S14" s="122">
        <f>D_Pess_Prop!S14/qPes!T14</f>
        <v>144441.91114147467</v>
      </c>
      <c r="T14" s="122">
        <f>D_Pess_Prop!T14/qPes!U14</f>
        <v>172343.2151700175</v>
      </c>
      <c r="U14" s="122">
        <f>D_Pess_Prop!U14/qPes!V14</f>
        <v>141406.93423639488</v>
      </c>
      <c r="V14" s="122">
        <f>D_Pess_Prop!V14/qPes!W14</f>
        <v>146090.35904605262</v>
      </c>
    </row>
    <row r="15" spans="1:23" x14ac:dyDescent="0.25">
      <c r="A15" s="105" t="s">
        <v>66</v>
      </c>
      <c r="B15" s="125">
        <f>IFERROR((D_Pess_Prop!B15/qPes!C15),"")</f>
        <v>96189.185382130512</v>
      </c>
      <c r="C15" s="122">
        <f>IFERROR((D_Pess_Prop!C15/qPes!D15),"")</f>
        <v>89060.594815145116</v>
      </c>
      <c r="D15" s="122">
        <f>IFERROR((D_Pess_Prop!D15/qPes!E15),"")</f>
        <v>100427.77573005826</v>
      </c>
      <c r="E15" s="122">
        <f>IFERROR((D_Pess_Prop!E15/qPes!F15),"")</f>
        <v>79086.374763575688</v>
      </c>
      <c r="F15" s="122">
        <f>IFERROR((D_Pess_Prop!F15/qPes!G15),"")</f>
        <v>78683.180794344633</v>
      </c>
      <c r="G15" s="122">
        <f>IFERROR((D_Pess_Prop!G15/qPes!H15),"")</f>
        <v>81326.573720327244</v>
      </c>
      <c r="H15" s="122">
        <f>IFERROR((D_Pess_Prop!H15/qPes!I15),"")</f>
        <v>84441.252705964915</v>
      </c>
      <c r="I15" s="122">
        <f>IFERROR((D_Pess_Prop!I15/qPes!J15),"")</f>
        <v>83962.737515025045</v>
      </c>
      <c r="J15" s="122">
        <f>IFERROR((D_Pess_Prop!J15/qPes!K15),"")</f>
        <v>87100.73607888665</v>
      </c>
      <c r="K15" s="122">
        <f>IFERROR((D_Pess_Prop!K15/qPes!L15),"")</f>
        <v>96386.461611881037</v>
      </c>
      <c r="L15" s="122">
        <f>D_Pess_Prop!L15/qPes!M15</f>
        <v>98930.865677884954</v>
      </c>
      <c r="M15" s="122">
        <f>D_Pess_Prop!M15/qPes!N15</f>
        <v>96220.304616288311</v>
      </c>
      <c r="N15" s="122">
        <f>D_Pess_Prop!N15/qPes!O15</f>
        <v>99664.19122796708</v>
      </c>
      <c r="O15" s="122">
        <f>D_Pess_Prop!O15/qPes!P15</f>
        <v>95606.811315851184</v>
      </c>
      <c r="P15" s="122">
        <f>D_Pess_Prop!P15/qPes!Q15</f>
        <v>96735.809438288939</v>
      </c>
      <c r="Q15" s="122">
        <f>D_Pess_Prop!Q15/qPes!R15</f>
        <v>92826.930596212696</v>
      </c>
      <c r="R15" s="122">
        <f>D_Pess_Prop!R15/qPes!S15</f>
        <v>90989.411601094485</v>
      </c>
      <c r="S15" s="122">
        <f>D_Pess_Prop!S15/qPes!T15</f>
        <v>104109.09213987055</v>
      </c>
      <c r="T15" s="122">
        <f>D_Pess_Prop!T15/qPes!U15</f>
        <v>126994.55418879408</v>
      </c>
      <c r="U15" s="122">
        <f>D_Pess_Prop!U15/qPes!V15</f>
        <v>116547.60033899998</v>
      </c>
      <c r="V15" s="122">
        <f>D_Pess_Prop!V15/qPes!W15</f>
        <v>118814.08426457399</v>
      </c>
    </row>
    <row r="16" spans="1:23" x14ac:dyDescent="0.25">
      <c r="A16" s="105" t="s">
        <v>63</v>
      </c>
      <c r="B16" s="125">
        <f>IFERROR((D_Pess_Prop!B16/qPes!C16),"")</f>
        <v>96381.555351371644</v>
      </c>
      <c r="C16" s="122">
        <f>IFERROR((D_Pess_Prop!C16/qPes!D16),"")</f>
        <v>87458.772730151439</v>
      </c>
      <c r="D16" s="122">
        <f>IFERROR((D_Pess_Prop!D16/qPes!E16),"")</f>
        <v>88687.238790459203</v>
      </c>
      <c r="E16" s="122">
        <f>IFERROR((D_Pess_Prop!E16/qPes!F16),"")</f>
        <v>73873.617614015908</v>
      </c>
      <c r="F16" s="122">
        <f>IFERROR((D_Pess_Prop!F16/qPes!G16),"")</f>
        <v>82565.406935181702</v>
      </c>
      <c r="G16" s="122">
        <f>IFERROR((D_Pess_Prop!G16/qPes!H16),"")</f>
        <v>76503.080950028569</v>
      </c>
      <c r="H16" s="122">
        <f>IFERROR((D_Pess_Prop!H16/qPes!I16),"")</f>
        <v>64197.684953120639</v>
      </c>
      <c r="I16" s="122" t="str">
        <f>IFERROR((D_Pess_Prop!I16/qPes!J16),"")</f>
        <v/>
      </c>
      <c r="J16" s="122">
        <f>IFERROR((D_Pess_Prop!J16/qPes!K16),"")</f>
        <v>80055.516125589391</v>
      </c>
      <c r="K16" s="122">
        <f>IFERROR((D_Pess_Prop!K16/qPes!L16),"")</f>
        <v>94313.657480240101</v>
      </c>
      <c r="L16" s="122">
        <f>D_Pess_Prop!L16/qPes!M16</f>
        <v>97305.343497563284</v>
      </c>
      <c r="M16" s="122">
        <f>D_Pess_Prop!M16/qPes!N16</f>
        <v>94596.290984625099</v>
      </c>
      <c r="N16" s="122">
        <f>D_Pess_Prop!N16/qPes!O16</f>
        <v>86887.528524740075</v>
      </c>
      <c r="O16" s="122">
        <f>D_Pess_Prop!O16/qPes!P16</f>
        <v>88384.03737973579</v>
      </c>
      <c r="P16" s="122">
        <f>D_Pess_Prop!P16/qPes!Q16</f>
        <v>91733.331697922098</v>
      </c>
      <c r="Q16" s="122">
        <f>D_Pess_Prop!Q16/qPes!R16</f>
        <v>95501.417677050937</v>
      </c>
      <c r="R16" s="122">
        <f>D_Pess_Prop!R16/qPes!S16</f>
        <v>127875.82751427489</v>
      </c>
      <c r="S16" s="122">
        <f>D_Pess_Prop!S16/qPes!T16</f>
        <v>113274.27328532966</v>
      </c>
      <c r="T16" s="122">
        <f>D_Pess_Prop!T16/qPes!U16</f>
        <v>124031.0448453767</v>
      </c>
      <c r="U16" s="122">
        <f>D_Pess_Prop!U16/qPes!V16</f>
        <v>110292.84009531267</v>
      </c>
      <c r="V16" s="122">
        <f>D_Pess_Prop!V16/qPes!W16</f>
        <v>114786.04761235956</v>
      </c>
    </row>
    <row r="17" spans="1:22" x14ac:dyDescent="0.25">
      <c r="A17" s="105" t="s">
        <v>40</v>
      </c>
      <c r="B17" s="125">
        <f>IFERROR((D_Pess_Prop!B17/qPes!C17),"")</f>
        <v>140231.84863227571</v>
      </c>
      <c r="C17" s="122">
        <f>IFERROR((D_Pess_Prop!C17/qPes!D17),"")</f>
        <v>141135.66909229822</v>
      </c>
      <c r="D17" s="122">
        <f>IFERROR((D_Pess_Prop!D17/qPes!E17),"")</f>
        <v>163914.44016710159</v>
      </c>
      <c r="E17" s="122">
        <f>IFERROR((D_Pess_Prop!E17/qPes!F17),"")</f>
        <v>177506.4530362128</v>
      </c>
      <c r="F17" s="122">
        <f>IFERROR((D_Pess_Prop!F17/qPes!G17),"")</f>
        <v>173461.85248952953</v>
      </c>
      <c r="G17" s="122">
        <f>IFERROR((D_Pess_Prop!G17/qPes!H17),"")</f>
        <v>202975.84505530031</v>
      </c>
      <c r="H17" s="122">
        <f>IFERROR((D_Pess_Prop!H17/qPes!I17),"")</f>
        <v>201392.23352316924</v>
      </c>
      <c r="I17" s="122">
        <f>IFERROR((D_Pess_Prop!I17/qPes!J17),"")</f>
        <v>188085.77400527176</v>
      </c>
      <c r="J17" s="122">
        <f>IFERROR((D_Pess_Prop!J17/qPes!K17),"")</f>
        <v>193842.6513371836</v>
      </c>
      <c r="K17" s="122">
        <f>IFERROR((D_Pess_Prop!K17/qPes!L17),"")</f>
        <v>210820.29309708084</v>
      </c>
      <c r="L17" s="122">
        <f>D_Pess_Prop!L17/qPes!M17</f>
        <v>201385.40354094273</v>
      </c>
      <c r="M17" s="122">
        <f>D_Pess_Prop!M17/qPes!N17</f>
        <v>223128.27923934039</v>
      </c>
      <c r="N17" s="122">
        <f>D_Pess_Prop!N17/qPes!O17</f>
        <v>252535.78648348217</v>
      </c>
      <c r="O17" s="122">
        <f>D_Pess_Prop!O17/qPes!P17</f>
        <v>285067.55270954728</v>
      </c>
      <c r="P17" s="122">
        <f>D_Pess_Prop!P17/qPes!Q17</f>
        <v>300655.03823680279</v>
      </c>
      <c r="Q17" s="122">
        <f>D_Pess_Prop!Q17/qPes!R17</f>
        <v>341941.6504099663</v>
      </c>
      <c r="R17" s="122">
        <f>D_Pess_Prop!R17/qPes!S17</f>
        <v>317118.21965631563</v>
      </c>
      <c r="S17" s="122">
        <f>D_Pess_Prop!S17/qPes!T17</f>
        <v>336934.89090410684</v>
      </c>
      <c r="T17" s="122">
        <f>D_Pess_Prop!T17/qPes!U17</f>
        <v>327780.07736952015</v>
      </c>
      <c r="U17" s="122">
        <f>D_Pess_Prop!U17/qPes!V17</f>
        <v>477109.31322105491</v>
      </c>
      <c r="V17" s="122">
        <f>D_Pess_Prop!V17/qPes!W17</f>
        <v>327474.95093466033</v>
      </c>
    </row>
    <row r="18" spans="1:22" x14ac:dyDescent="0.25">
      <c r="A18" s="105" t="s">
        <v>62</v>
      </c>
      <c r="B18" s="125">
        <f>IFERROR((D_Pess_Prop!B18/qPes!C18),"")</f>
        <v>136509.24371400045</v>
      </c>
      <c r="C18" s="122">
        <f>IFERROR((D_Pess_Prop!C18/qPes!D18),"")</f>
        <v>153023.81324852214</v>
      </c>
      <c r="D18" s="122">
        <f>IFERROR((D_Pess_Prop!D18/qPes!E18),"")</f>
        <v>120501.52220888357</v>
      </c>
      <c r="E18" s="122">
        <f>IFERROR((D_Pess_Prop!E18/qPes!F18),"")</f>
        <v>111954.91961055728</v>
      </c>
      <c r="F18" s="122">
        <f>IFERROR((D_Pess_Prop!F18/qPes!G18),"")</f>
        <v>107113.89767768291</v>
      </c>
      <c r="G18" s="122">
        <f>IFERROR((D_Pess_Prop!G18/qPes!H18),"")</f>
        <v>123845.4261657492</v>
      </c>
      <c r="H18" s="122">
        <f>IFERROR((D_Pess_Prop!H18/qPes!I18),"")</f>
        <v>116900.37789346112</v>
      </c>
      <c r="I18" s="122">
        <f>IFERROR((D_Pess_Prop!I18/qPes!J18),"")</f>
        <v>116313.64165964395</v>
      </c>
      <c r="J18" s="122">
        <f>IFERROR((D_Pess_Prop!J18/qPes!K18),"")</f>
        <v>138251.8136186038</v>
      </c>
      <c r="K18" s="122">
        <f>IFERROR((D_Pess_Prop!K18/qPes!L18),"")</f>
        <v>156597.82237801436</v>
      </c>
      <c r="L18" s="122">
        <f>D_Pess_Prop!L18/qPes!M18</f>
        <v>178790.30425683493</v>
      </c>
      <c r="M18" s="122">
        <f>D_Pess_Prop!M18/qPes!N18</f>
        <v>118713.1734243744</v>
      </c>
      <c r="N18" s="122">
        <f>D_Pess_Prop!N18/qPes!O18</f>
        <v>144489.60673391959</v>
      </c>
      <c r="O18" s="122">
        <f>D_Pess_Prop!O18/qPes!P18</f>
        <v>141818.11070560926</v>
      </c>
      <c r="P18" s="122">
        <f>D_Pess_Prop!P18/qPes!Q18</f>
        <v>137532.44666578434</v>
      </c>
      <c r="Q18" s="122">
        <f>D_Pess_Prop!Q18/qPes!R18</f>
        <v>185566.0983214248</v>
      </c>
      <c r="R18" s="122">
        <f>D_Pess_Prop!R18/qPes!S18</f>
        <v>164144.23614970961</v>
      </c>
      <c r="S18" s="122">
        <f>D_Pess_Prop!S18/qPes!T18</f>
        <v>141782.60608730977</v>
      </c>
      <c r="T18" s="122">
        <f>D_Pess_Prop!T18/qPes!U18</f>
        <v>185659.29973515248</v>
      </c>
      <c r="U18" s="122">
        <f>D_Pess_Prop!U18/qPes!V18</f>
        <v>199012.48622781201</v>
      </c>
      <c r="V18" s="122">
        <f>D_Pess_Prop!V18/qPes!W18</f>
        <v>217730.65065284175</v>
      </c>
    </row>
    <row r="19" spans="1:22" x14ac:dyDescent="0.25">
      <c r="A19" s="105" t="s">
        <v>45</v>
      </c>
      <c r="B19" s="125">
        <f>IFERROR((D_Pess_Prop!B19/qPes!C19),"")</f>
        <v>97863.60635561595</v>
      </c>
      <c r="C19" s="122">
        <f>IFERROR((D_Pess_Prop!C19/qPes!D19),"")</f>
        <v>105412.00106301776</v>
      </c>
      <c r="D19" s="122" t="str">
        <f>IFERROR((D_Pess_Prop!D19/qPes!E19),"")</f>
        <v/>
      </c>
      <c r="E19" s="122">
        <f>IFERROR((D_Pess_Prop!E19/qPes!F19),"")</f>
        <v>77375.167980375554</v>
      </c>
      <c r="F19" s="122">
        <f>IFERROR((D_Pess_Prop!F19/qPes!G19),"")</f>
        <v>74529.876505542008</v>
      </c>
      <c r="G19" s="122">
        <f>IFERROR((D_Pess_Prop!G19/qPes!H19),"")</f>
        <v>68209.708715775327</v>
      </c>
      <c r="H19" s="122">
        <f>IFERROR((D_Pess_Prop!H19/qPes!I19),"")</f>
        <v>69921.342786576817</v>
      </c>
      <c r="I19" s="122">
        <f>IFERROR((D_Pess_Prop!I19/qPes!J19),"")</f>
        <v>74616.817819600154</v>
      </c>
      <c r="J19" s="122">
        <f>IFERROR((D_Pess_Prop!J19/qPes!K19),"")</f>
        <v>83042.935515510515</v>
      </c>
      <c r="K19" s="122">
        <f>IFERROR((D_Pess_Prop!K19/qPes!L19),"")</f>
        <v>84666.931754340549</v>
      </c>
      <c r="L19" s="122">
        <f>D_Pess_Prop!L19/qPes!M19</f>
        <v>84873.36385821896</v>
      </c>
      <c r="M19" s="122">
        <f>D_Pess_Prop!M19/qPes!N19</f>
        <v>111656.85850749479</v>
      </c>
      <c r="N19" s="122">
        <f>D_Pess_Prop!N19/qPes!O19</f>
        <v>101308.22476838221</v>
      </c>
      <c r="O19" s="122">
        <f>D_Pess_Prop!O19/qPes!P19</f>
        <v>104465.53664475717</v>
      </c>
      <c r="P19" s="122">
        <f>D_Pess_Prop!P19/qPes!Q19</f>
        <v>116630.37894934691</v>
      </c>
      <c r="Q19" s="122">
        <f>D_Pess_Prop!Q19/qPes!R19</f>
        <v>112404.83876413023</v>
      </c>
      <c r="R19" s="122">
        <f>D_Pess_Prop!R19/qPes!S19</f>
        <v>120601.87290265187</v>
      </c>
      <c r="S19" s="122">
        <f>D_Pess_Prop!S19/qPes!T19</f>
        <v>122737.70514066257</v>
      </c>
      <c r="T19" s="122">
        <f>D_Pess_Prop!T19/qPes!U19</f>
        <v>128612.68128254598</v>
      </c>
      <c r="U19" s="122">
        <f>D_Pess_Prop!U19/qPes!V19</f>
        <v>129769.99677257873</v>
      </c>
      <c r="V19" s="122">
        <f>D_Pess_Prop!V19/qPes!W19</f>
        <v>130314.99594062708</v>
      </c>
    </row>
    <row r="20" spans="1:22" x14ac:dyDescent="0.25">
      <c r="A20" s="105" t="s">
        <v>52</v>
      </c>
      <c r="B20" s="125">
        <f>IFERROR((D_Pess_Prop!B20/qPes!C20),"")</f>
        <v>103605.5071461381</v>
      </c>
      <c r="C20" s="122">
        <f>IFERROR((D_Pess_Prop!C20/qPes!D20),"")</f>
        <v>101067.73367678259</v>
      </c>
      <c r="D20" s="122">
        <f>IFERROR((D_Pess_Prop!D20/qPes!E20),"")</f>
        <v>92628.384170502817</v>
      </c>
      <c r="E20" s="122">
        <f>IFERROR((D_Pess_Prop!E20/qPes!F20),"")</f>
        <v>67451.840353953114</v>
      </c>
      <c r="F20" s="122">
        <f>IFERROR((D_Pess_Prop!F20/qPes!G20),"")</f>
        <v>77758.317055873558</v>
      </c>
      <c r="G20" s="122">
        <f>IFERROR((D_Pess_Prop!G20/qPes!H20),"")</f>
        <v>72342.669976271791</v>
      </c>
      <c r="H20" s="122">
        <f>IFERROR((D_Pess_Prop!H20/qPes!I20),"")</f>
        <v>69691.391533364251</v>
      </c>
      <c r="I20" s="122">
        <f>IFERROR((D_Pess_Prop!I20/qPes!J20),"")</f>
        <v>69216.39886706906</v>
      </c>
      <c r="J20" s="122">
        <f>IFERROR((D_Pess_Prop!J20/qPes!K20),"")</f>
        <v>106801.58054649874</v>
      </c>
      <c r="K20" s="122">
        <f>IFERROR((D_Pess_Prop!K20/qPes!L20),"")</f>
        <v>71872.88197284512</v>
      </c>
      <c r="L20" s="122">
        <f>D_Pess_Prop!L20/qPes!M20</f>
        <v>109994.66838710086</v>
      </c>
      <c r="M20" s="122">
        <f>D_Pess_Prop!M20/qPes!N20</f>
        <v>78204.98022323045</v>
      </c>
      <c r="N20" s="122">
        <f>D_Pess_Prop!N20/qPes!O20</f>
        <v>84408.049395482041</v>
      </c>
      <c r="O20" s="122">
        <f>D_Pess_Prop!O20/qPes!P20</f>
        <v>93362.413451112414</v>
      </c>
      <c r="P20" s="122">
        <f>D_Pess_Prop!P20/qPes!Q20</f>
        <v>100432.77534088872</v>
      </c>
      <c r="Q20" s="122">
        <f>D_Pess_Prop!Q20/qPes!R20</f>
        <v>126008.89699458139</v>
      </c>
      <c r="R20" s="122">
        <f>D_Pess_Prop!R20/qPes!S20</f>
        <v>138779.28230167821</v>
      </c>
      <c r="S20" s="122">
        <f>D_Pess_Prop!S20/qPes!T20</f>
        <v>139245.57531690219</v>
      </c>
      <c r="T20" s="122">
        <f>D_Pess_Prop!T20/qPes!U20</f>
        <v>106198.43227203435</v>
      </c>
      <c r="U20" s="122">
        <f>D_Pess_Prop!U20/qPes!V20</f>
        <v>102675.60247979284</v>
      </c>
      <c r="V20" s="122" t="e">
        <f>D_Pess_Prop!V20/qPes!W20</f>
        <v>#DIV/0!</v>
      </c>
    </row>
    <row r="21" spans="1:22" x14ac:dyDescent="0.25">
      <c r="A21" s="105" t="s">
        <v>54</v>
      </c>
      <c r="B21" s="125">
        <f>IFERROR((D_Pess_Prop!B21/qPes!C21),"")</f>
        <v>164690.45011880339</v>
      </c>
      <c r="C21" s="122">
        <f>IFERROR((D_Pess_Prop!C21/qPes!D21),"")</f>
        <v>157161.27708510798</v>
      </c>
      <c r="D21" s="122">
        <f>IFERROR((D_Pess_Prop!D21/qPes!E21),"")</f>
        <v>133778.13374542375</v>
      </c>
      <c r="E21" s="122">
        <f>IFERROR((D_Pess_Prop!E21/qPes!F21),"")</f>
        <v>141481.06032700307</v>
      </c>
      <c r="F21" s="122">
        <f>IFERROR((D_Pess_Prop!F21/qPes!G21),"")</f>
        <v>130371.71488205521</v>
      </c>
      <c r="G21" s="122">
        <f>IFERROR((D_Pess_Prop!G21/qPes!H21),"")</f>
        <v>118249.4531866242</v>
      </c>
      <c r="H21" s="122">
        <f>IFERROR((D_Pess_Prop!H21/qPes!I21),"")</f>
        <v>126677.39070094211</v>
      </c>
      <c r="I21" s="122">
        <f>IFERROR((D_Pess_Prop!I21/qPes!J21),"")</f>
        <v>121547.00429901347</v>
      </c>
      <c r="J21" s="122">
        <f>IFERROR((D_Pess_Prop!J21/qPes!K21),"")</f>
        <v>117369.41389231362</v>
      </c>
      <c r="K21" s="122">
        <f>IFERROR((D_Pess_Prop!K21/qPes!L21),"")</f>
        <v>119055.16303954597</v>
      </c>
      <c r="L21" s="122">
        <f>D_Pess_Prop!L21/qPes!M21</f>
        <v>159127.18327938064</v>
      </c>
      <c r="M21" s="122">
        <f>D_Pess_Prop!M21/qPes!N21</f>
        <v>162627.03798411245</v>
      </c>
      <c r="N21" s="122">
        <f>D_Pess_Prop!N21/qPes!O21</f>
        <v>153026.09946383865</v>
      </c>
      <c r="O21" s="122">
        <f>D_Pess_Prop!O21/qPes!P21</f>
        <v>160853.70005517444</v>
      </c>
      <c r="P21" s="122">
        <f>D_Pess_Prop!P21/qPes!Q21</f>
        <v>158576.60676066123</v>
      </c>
      <c r="Q21" s="122">
        <f>D_Pess_Prop!Q21/qPes!R21</f>
        <v>140904.43199275821</v>
      </c>
      <c r="R21" s="122">
        <f>D_Pess_Prop!R21/qPes!S21</f>
        <v>131211.75965283421</v>
      </c>
      <c r="S21" s="122">
        <f>D_Pess_Prop!S21/qPes!T21</f>
        <v>137316.63047209001</v>
      </c>
      <c r="T21" s="122">
        <f>D_Pess_Prop!T21/qPes!U21</f>
        <v>0</v>
      </c>
      <c r="U21" s="122">
        <f>D_Pess_Prop!U21/qPes!V21</f>
        <v>0</v>
      </c>
      <c r="V21" s="122">
        <f>D_Pess_Prop!V21/qPes!W21</f>
        <v>140101.29407023144</v>
      </c>
    </row>
    <row r="22" spans="1:22" x14ac:dyDescent="0.25">
      <c r="A22" s="105" t="s">
        <v>35</v>
      </c>
      <c r="B22" s="125" t="str">
        <f>IFERROR((D_Pess_Prop!B22/qPes!C22),"")</f>
        <v/>
      </c>
      <c r="C22" s="122">
        <f>IFERROR((D_Pess_Prop!C22/qPes!D22),"")</f>
        <v>144540.98014137431</v>
      </c>
      <c r="D22" s="122">
        <f>IFERROR((D_Pess_Prop!D22/qPes!E22),"")</f>
        <v>137274.7426845188</v>
      </c>
      <c r="E22" s="122">
        <f>IFERROR((D_Pess_Prop!E22/qPes!F22),"")</f>
        <v>174104.7897742682</v>
      </c>
      <c r="F22" s="122">
        <f>IFERROR((D_Pess_Prop!F22/qPes!G22),"")</f>
        <v>177639.5765111465</v>
      </c>
      <c r="G22" s="122">
        <f>IFERROR((D_Pess_Prop!G22/qPes!H22),"")</f>
        <v>176605.64980500058</v>
      </c>
      <c r="H22" s="122">
        <f>IFERROR((D_Pess_Prop!H22/qPes!I22),"")</f>
        <v>167344.16079182961</v>
      </c>
      <c r="I22" s="122">
        <f>IFERROR((D_Pess_Prop!I22/qPes!J22),"")</f>
        <v>159611.76017687673</v>
      </c>
      <c r="J22" s="122">
        <f>IFERROR((D_Pess_Prop!J22/qPes!K22),"")</f>
        <v>179700.59140116378</v>
      </c>
      <c r="K22" s="122">
        <f>IFERROR((D_Pess_Prop!K22/qPes!L22),"")</f>
        <v>179504.57333514796</v>
      </c>
      <c r="L22" s="122">
        <f>D_Pess_Prop!L22/qPes!M22</f>
        <v>178061.37336667476</v>
      </c>
      <c r="M22" s="122">
        <f>D_Pess_Prop!M22/qPes!N22</f>
        <v>185291.98336028846</v>
      </c>
      <c r="N22" s="122">
        <f>D_Pess_Prop!N22/qPes!O22</f>
        <v>187591.62109188148</v>
      </c>
      <c r="O22" s="122">
        <f>D_Pess_Prop!O22/qPes!P22</f>
        <v>161995.50782248264</v>
      </c>
      <c r="P22" s="122">
        <f>D_Pess_Prop!P22/qPes!Q22</f>
        <v>168866.17275508386</v>
      </c>
      <c r="Q22" s="122">
        <f>D_Pess_Prop!Q22/qPes!R22</f>
        <v>167343.0109491011</v>
      </c>
      <c r="R22" s="122">
        <f>D_Pess_Prop!R22/qPes!S22</f>
        <v>173578.85067209075</v>
      </c>
      <c r="S22" s="122">
        <f>D_Pess_Prop!S22/qPes!T22</f>
        <v>197975.88408817459</v>
      </c>
      <c r="T22" s="122">
        <f>D_Pess_Prop!T22/qPes!U22</f>
        <v>218032.64911392413</v>
      </c>
      <c r="U22" s="122">
        <f>D_Pess_Prop!U22/qPes!V22</f>
        <v>208064.57837719398</v>
      </c>
      <c r="V22" s="122" t="e">
        <f>D_Pess_Prop!V22/qPes!W22</f>
        <v>#DIV/0!</v>
      </c>
    </row>
    <row r="23" spans="1:22" x14ac:dyDescent="0.25">
      <c r="A23" s="105" t="s">
        <v>42</v>
      </c>
      <c r="B23" s="125">
        <f>IFERROR((D_Pess_Prop!B23/qPes!C23),"")</f>
        <v>139524.2262407548</v>
      </c>
      <c r="C23" s="122">
        <f>IFERROR((D_Pess_Prop!C23/qPes!D23),"")</f>
        <v>134295.90480797688</v>
      </c>
      <c r="D23" s="122">
        <f>IFERROR((D_Pess_Prop!D23/qPes!E23),"")</f>
        <v>146663.5271704456</v>
      </c>
      <c r="E23" s="122">
        <f>IFERROR((D_Pess_Prop!E23/qPes!F23),"")</f>
        <v>136270.11093419709</v>
      </c>
      <c r="F23" s="122">
        <f>IFERROR((D_Pess_Prop!F23/qPes!G23),"")</f>
        <v>133113.77777865296</v>
      </c>
      <c r="G23" s="122">
        <f>IFERROR((D_Pess_Prop!G23/qPes!H23),"")</f>
        <v>133519.96789084081</v>
      </c>
      <c r="H23" s="122">
        <f>IFERROR((D_Pess_Prop!H23/qPes!I23),"")</f>
        <v>126936.71071056301</v>
      </c>
      <c r="I23" s="122">
        <f>IFERROR((D_Pess_Prop!I23/qPes!J23),"")</f>
        <v>139027.96988527075</v>
      </c>
      <c r="J23" s="122">
        <f>IFERROR((D_Pess_Prop!J23/qPes!K23),"")</f>
        <v>144962.91465559221</v>
      </c>
      <c r="K23" s="122">
        <f>IFERROR((D_Pess_Prop!K23/qPes!L23),"")</f>
        <v>124569.05911170154</v>
      </c>
      <c r="L23" s="122">
        <f>D_Pess_Prop!L23/qPes!M23</f>
        <v>140434.19271166431</v>
      </c>
      <c r="M23" s="122">
        <f>D_Pess_Prop!M23/qPes!N23</f>
        <v>122752.01477361161</v>
      </c>
      <c r="N23" s="122">
        <f>D_Pess_Prop!N23/qPes!O23</f>
        <v>122004.66239639107</v>
      </c>
      <c r="O23" s="122">
        <f>D_Pess_Prop!O23/qPes!P23</f>
        <v>130600.4117784626</v>
      </c>
      <c r="P23" s="122">
        <f>D_Pess_Prop!P23/qPes!Q23</f>
        <v>139245.85730426139</v>
      </c>
      <c r="Q23" s="122">
        <f>D_Pess_Prop!Q23/qPes!R23</f>
        <v>139694.25659058621</v>
      </c>
      <c r="R23" s="122">
        <f>D_Pess_Prop!R23/qPes!S23</f>
        <v>138156.3945515602</v>
      </c>
      <c r="S23" s="122">
        <f>D_Pess_Prop!S23/qPes!T23</f>
        <v>146059.87995955552</v>
      </c>
      <c r="T23" s="122">
        <f>D_Pess_Prop!T23/qPes!U23</f>
        <v>152638.04304827796</v>
      </c>
      <c r="U23" s="122">
        <f>D_Pess_Prop!U23/qPes!V23</f>
        <v>155723.49861686208</v>
      </c>
      <c r="V23" s="122">
        <f>D_Pess_Prop!V23/qPes!W23</f>
        <v>152181.42507668713</v>
      </c>
    </row>
    <row r="24" spans="1:22" x14ac:dyDescent="0.25">
      <c r="A24" s="105" t="s">
        <v>57</v>
      </c>
      <c r="B24" s="125">
        <f>IFERROR((D_Pess_Prop!B24/qPes!C24),"")</f>
        <v>87868.335994978232</v>
      </c>
      <c r="C24" s="122">
        <f>IFERROR((D_Pess_Prop!C24/qPes!D24),"")</f>
        <v>73816.652333778926</v>
      </c>
      <c r="D24" s="122">
        <f>IFERROR((D_Pess_Prop!D24/qPes!E24),"")</f>
        <v>66875.57094288111</v>
      </c>
      <c r="E24" s="122">
        <f>IFERROR((D_Pess_Prop!E24/qPes!F24),"")</f>
        <v>58671.499722130218</v>
      </c>
      <c r="F24" s="122">
        <f>IFERROR((D_Pess_Prop!F24/qPes!G24),"")</f>
        <v>67486.51870832147</v>
      </c>
      <c r="G24" s="122">
        <f>IFERROR((D_Pess_Prop!G24/qPes!H24),"")</f>
        <v>66613.813161360667</v>
      </c>
      <c r="H24" s="122">
        <f>IFERROR((D_Pess_Prop!H24/qPes!I24),"")</f>
        <v>73079.68006189377</v>
      </c>
      <c r="I24" s="122">
        <f>IFERROR((D_Pess_Prop!I24/qPes!J24),"")</f>
        <v>70578.745175071293</v>
      </c>
      <c r="J24" s="122">
        <f>IFERROR((D_Pess_Prop!J24/qPes!K24),"")</f>
        <v>74045.020438986699</v>
      </c>
      <c r="K24" s="122">
        <f>IFERROR((D_Pess_Prop!K24/qPes!L24),"")</f>
        <v>67753.919991997303</v>
      </c>
      <c r="L24" s="122">
        <f>D_Pess_Prop!L24/qPes!M24</f>
        <v>77438.501243663428</v>
      </c>
      <c r="M24" s="122">
        <f>D_Pess_Prop!M24/qPes!N24</f>
        <v>87815.918376128131</v>
      </c>
      <c r="N24" s="122">
        <f>D_Pess_Prop!N24/qPes!O24</f>
        <v>92296.390064620195</v>
      </c>
      <c r="O24" s="122">
        <f>D_Pess_Prop!O24/qPes!P24</f>
        <v>104438.93804744515</v>
      </c>
      <c r="P24" s="122">
        <f>D_Pess_Prop!P24/qPes!Q24</f>
        <v>104969.92788287345</v>
      </c>
      <c r="Q24" s="122">
        <f>D_Pess_Prop!Q24/qPes!R24</f>
        <v>111141.77577847519</v>
      </c>
      <c r="R24" s="122">
        <f>D_Pess_Prop!R24/qPes!S24</f>
        <v>103278.83783548644</v>
      </c>
      <c r="S24" s="122">
        <f>D_Pess_Prop!S24/qPes!T24</f>
        <v>105538.646247775</v>
      </c>
      <c r="T24" s="122">
        <f>D_Pess_Prop!T24/qPes!U24</f>
        <v>110071.48291057823</v>
      </c>
      <c r="U24" s="122">
        <f>D_Pess_Prop!U24/qPes!V24</f>
        <v>109854.18517352981</v>
      </c>
      <c r="V24" s="122">
        <f>D_Pess_Prop!V24/qPes!W24</f>
        <v>110539.70536009806</v>
      </c>
    </row>
    <row r="25" spans="1:22" x14ac:dyDescent="0.25">
      <c r="A25" s="105" t="s">
        <v>64</v>
      </c>
      <c r="B25" s="125" t="str">
        <f>IFERROR((D_Pess_Prop!B25/qPes!C25),"")</f>
        <v/>
      </c>
      <c r="C25" s="122" t="str">
        <f>IFERROR((D_Pess_Prop!C25/qPes!D25),"")</f>
        <v/>
      </c>
      <c r="D25" s="122" t="str">
        <f>IFERROR((D_Pess_Prop!D25/qPes!E25),"")</f>
        <v/>
      </c>
      <c r="E25" s="122" t="str">
        <f>IFERROR((D_Pess_Prop!E25/qPes!F25),"")</f>
        <v/>
      </c>
      <c r="F25" s="122" t="str">
        <f>IFERROR((D_Pess_Prop!F25/qPes!G25),"")</f>
        <v/>
      </c>
      <c r="G25" s="122" t="str">
        <f>IFERROR((D_Pess_Prop!G25/qPes!H25),"")</f>
        <v/>
      </c>
      <c r="H25" s="122" t="str">
        <f>IFERROR((D_Pess_Prop!H25/qPes!I25),"")</f>
        <v/>
      </c>
      <c r="I25" s="122" t="str">
        <f>IFERROR((D_Pess_Prop!I25/qPes!J25),"")</f>
        <v/>
      </c>
      <c r="J25" s="122" t="str">
        <f>IFERROR((D_Pess_Prop!J25/qPes!K25),"")</f>
        <v/>
      </c>
      <c r="K25" s="122" t="str">
        <f>IFERROR((D_Pess_Prop!K25/qPes!L25),"")</f>
        <v/>
      </c>
      <c r="L25" s="122">
        <f>D_Pess_Prop!L25/qPes!M25</f>
        <v>101971.10024021669</v>
      </c>
      <c r="M25" s="122">
        <f>D_Pess_Prop!M25/qPes!N25</f>
        <v>73036.359067577534</v>
      </c>
      <c r="N25" s="122">
        <f>D_Pess_Prop!N25/qPes!O25</f>
        <v>39838.892228980309</v>
      </c>
      <c r="O25" s="122">
        <f>D_Pess_Prop!O25/qPes!P25</f>
        <v>21402.264566304497</v>
      </c>
      <c r="P25" s="122">
        <f>D_Pess_Prop!P25/qPes!Q25</f>
        <v>25078.754611163877</v>
      </c>
      <c r="Q25" s="122">
        <f>D_Pess_Prop!Q25/qPes!R25</f>
        <v>27248.324794739092</v>
      </c>
      <c r="R25" s="122">
        <f>D_Pess_Prop!R25/qPes!S25</f>
        <v>34904.844591141169</v>
      </c>
      <c r="S25" s="122">
        <f>D_Pess_Prop!S25/qPes!T25</f>
        <v>33539.428664346451</v>
      </c>
      <c r="T25" s="122">
        <f>D_Pess_Prop!T25/qPes!U25</f>
        <v>37649.842622582139</v>
      </c>
      <c r="U25" s="122">
        <f>D_Pess_Prop!U25/qPes!V25</f>
        <v>41297.689050759909</v>
      </c>
      <c r="V25" s="122">
        <f>D_Pess_Prop!V25/qPes!W25</f>
        <v>0</v>
      </c>
    </row>
    <row r="26" spans="1:22" x14ac:dyDescent="0.25">
      <c r="A26" s="105" t="s">
        <v>43</v>
      </c>
      <c r="B26" s="125">
        <f>IFERROR((D_Pess_Prop!B26/qPes!C26),"")</f>
        <v>85056.683742604946</v>
      </c>
      <c r="C26" s="122">
        <f>IFERROR((D_Pess_Prop!C26/qPes!D26),"")</f>
        <v>84305.163820113245</v>
      </c>
      <c r="D26" s="122">
        <f>IFERROR((D_Pess_Prop!D26/qPes!E26),"")</f>
        <v>92121.606571654775</v>
      </c>
      <c r="E26" s="122">
        <f>IFERROR((D_Pess_Prop!E26/qPes!F26),"")</f>
        <v>84554.421900240763</v>
      </c>
      <c r="F26" s="122">
        <f>IFERROR((D_Pess_Prop!F26/qPes!G26),"")</f>
        <v>87077.762232401292</v>
      </c>
      <c r="G26" s="122">
        <f>IFERROR((D_Pess_Prop!G26/qPes!H26),"")</f>
        <v>87960.071890864565</v>
      </c>
      <c r="H26" s="122">
        <f>IFERROR((D_Pess_Prop!H26/qPes!I26),"")</f>
        <v>89233.608798864312</v>
      </c>
      <c r="I26" s="122">
        <f>IFERROR((D_Pess_Prop!I26/qPes!J26),"")</f>
        <v>94602.288142817473</v>
      </c>
      <c r="J26" s="122">
        <f>IFERROR((D_Pess_Prop!J26/qPes!K26),"")</f>
        <v>95458.2786111116</v>
      </c>
      <c r="K26" s="122">
        <f>IFERROR((D_Pess_Prop!K26/qPes!L26),"")</f>
        <v>96201.956211370634</v>
      </c>
      <c r="L26" s="122">
        <f>D_Pess_Prop!L26/qPes!M26</f>
        <v>104494.47402928282</v>
      </c>
      <c r="M26" s="122">
        <f>D_Pess_Prop!M26/qPes!N26</f>
        <v>110106.05964209449</v>
      </c>
      <c r="N26" s="122">
        <f>D_Pess_Prop!N26/qPes!O26</f>
        <v>111201.87899001921</v>
      </c>
      <c r="O26" s="122">
        <f>D_Pess_Prop!O26/qPes!P26</f>
        <v>106089.36181635618</v>
      </c>
      <c r="P26" s="122">
        <f>D_Pess_Prop!P26/qPes!Q26</f>
        <v>113974.86853011545</v>
      </c>
      <c r="Q26" s="122">
        <f>D_Pess_Prop!Q26/qPes!R26</f>
        <v>108696.95779348451</v>
      </c>
      <c r="R26" s="122">
        <f>D_Pess_Prop!R26/qPes!S26</f>
        <v>126678.7239987176</v>
      </c>
      <c r="S26" s="122">
        <f>D_Pess_Prop!S26/qPes!T26</f>
        <v>102758.80657323429</v>
      </c>
      <c r="T26" s="122">
        <f>D_Pess_Prop!T26/qPes!U26</f>
        <v>84108.741849805956</v>
      </c>
      <c r="U26" s="122">
        <f>D_Pess_Prop!U26/qPes!V26</f>
        <v>118472.5762869204</v>
      </c>
      <c r="V26" s="122">
        <f>D_Pess_Prop!V26/qPes!W26</f>
        <v>107064.41111207569</v>
      </c>
    </row>
    <row r="27" spans="1:22" x14ac:dyDescent="0.25">
      <c r="A27" s="105" t="s">
        <v>56</v>
      </c>
      <c r="B27" s="125">
        <f>IFERROR((D_Pess_Prop!B27/qPes!C27),"")</f>
        <v>125028.62130167094</v>
      </c>
      <c r="C27" s="122">
        <f>IFERROR((D_Pess_Prop!C27/qPes!D27),"")</f>
        <v>128271.03356458398</v>
      </c>
      <c r="D27" s="122">
        <f>IFERROR((D_Pess_Prop!D27/qPes!E27),"")</f>
        <v>134970.70588334743</v>
      </c>
      <c r="E27" s="122">
        <f>IFERROR((D_Pess_Prop!E27/qPes!F27),"")</f>
        <v>117233.8466542613</v>
      </c>
      <c r="F27" s="122">
        <f>IFERROR((D_Pess_Prop!F27/qPes!G27),"")</f>
        <v>124829.08165856129</v>
      </c>
      <c r="G27" s="122">
        <f>IFERROR((D_Pess_Prop!G27/qPes!H27),"")</f>
        <v>135939.51178511695</v>
      </c>
      <c r="H27" s="122">
        <f>IFERROR((D_Pess_Prop!H27/qPes!I27),"")</f>
        <v>134135.90922839107</v>
      </c>
      <c r="I27" s="122">
        <f>IFERROR((D_Pess_Prop!I27/qPes!J27),"")</f>
        <v>150854.27496353525</v>
      </c>
      <c r="J27" s="122">
        <f>IFERROR((D_Pess_Prop!J27/qPes!K27),"")</f>
        <v>149853.27661192333</v>
      </c>
      <c r="K27" s="122">
        <f>IFERROR((D_Pess_Prop!K27/qPes!L27),"")</f>
        <v>147784.07015136309</v>
      </c>
      <c r="L27" s="122">
        <f>D_Pess_Prop!L27/qPes!M27</f>
        <v>150719.42674739845</v>
      </c>
      <c r="M27" s="122">
        <f>D_Pess_Prop!M27/qPes!N27</f>
        <v>209684.95631874597</v>
      </c>
      <c r="N27" s="122">
        <f>D_Pess_Prop!N27/qPes!O27</f>
        <v>244289.19186732607</v>
      </c>
      <c r="O27" s="122">
        <f>D_Pess_Prop!O27/qPes!P27</f>
        <v>237899.63888904621</v>
      </c>
      <c r="P27" s="122">
        <f>D_Pess_Prop!P27/qPes!Q27</f>
        <v>168470.38157462698</v>
      </c>
      <c r="Q27" s="122">
        <f>D_Pess_Prop!Q27/qPes!R27</f>
        <v>181356.36324599927</v>
      </c>
      <c r="R27" s="122">
        <f>D_Pess_Prop!R27/qPes!S27</f>
        <v>181818.96418469533</v>
      </c>
      <c r="S27" s="122">
        <f>D_Pess_Prop!S27/qPes!T27</f>
        <v>177411.46304364296</v>
      </c>
      <c r="T27" s="122">
        <f>D_Pess_Prop!T27/qPes!U27</f>
        <v>276938.04220197117</v>
      </c>
      <c r="U27" s="122">
        <f>D_Pess_Prop!U27/qPes!V27</f>
        <v>178602.38193830446</v>
      </c>
      <c r="V27" s="122">
        <f>D_Pess_Prop!V27/qPes!W27</f>
        <v>191977.05871001031</v>
      </c>
    </row>
    <row r="28" spans="1:22" x14ac:dyDescent="0.25">
      <c r="A28" s="105" t="s">
        <v>41</v>
      </c>
      <c r="B28" s="125">
        <f>IFERROR((D_Pess_Prop!B28/qPes!C28),"")</f>
        <v>82337.791299105884</v>
      </c>
      <c r="C28" s="122">
        <f>IFERROR((D_Pess_Prop!C28/qPes!D28),"")</f>
        <v>79027.117422268318</v>
      </c>
      <c r="D28" s="122">
        <f>IFERROR((D_Pess_Prop!D28/qPes!E28),"")</f>
        <v>81316.074094507843</v>
      </c>
      <c r="E28" s="122">
        <f>IFERROR((D_Pess_Prop!E28/qPes!F28),"")</f>
        <v>77544.098373523404</v>
      </c>
      <c r="F28" s="122">
        <f>IFERROR((D_Pess_Prop!F28/qPes!G28),"")</f>
        <v>83099.262199713048</v>
      </c>
      <c r="G28" s="122">
        <f>IFERROR((D_Pess_Prop!G28/qPes!H28),"")</f>
        <v>88987.378578282864</v>
      </c>
      <c r="H28" s="122">
        <f>IFERROR((D_Pess_Prop!H28/qPes!I28),"")</f>
        <v>89660.629072100899</v>
      </c>
      <c r="I28" s="122">
        <f>IFERROR((D_Pess_Prop!I28/qPes!J28),"")</f>
        <v>94189.804221182319</v>
      </c>
      <c r="J28" s="122">
        <f>IFERROR((D_Pess_Prop!J28/qPes!K28),"")</f>
        <v>99401.486130413366</v>
      </c>
      <c r="K28" s="122">
        <f>IFERROR((D_Pess_Prop!K28/qPes!L28),"")</f>
        <v>92874.849323654373</v>
      </c>
      <c r="L28" s="122">
        <f>D_Pess_Prop!L28/qPes!M28</f>
        <v>104710.03335137542</v>
      </c>
      <c r="M28" s="122">
        <f>D_Pess_Prop!M28/qPes!N28</f>
        <v>113466.98845468476</v>
      </c>
      <c r="N28" s="122">
        <f>D_Pess_Prop!N28/qPes!O28</f>
        <v>101501.45371697225</v>
      </c>
      <c r="O28" s="122">
        <f>D_Pess_Prop!O28/qPes!P28</f>
        <v>115320.62749796931</v>
      </c>
      <c r="P28" s="122">
        <f>D_Pess_Prop!P28/qPes!Q28</f>
        <v>103360.10408052892</v>
      </c>
      <c r="Q28" s="122">
        <f>D_Pess_Prop!Q28/qPes!R28</f>
        <v>124782.82023293037</v>
      </c>
      <c r="R28" s="122">
        <f>D_Pess_Prop!R28/qPes!S28</f>
        <v>122042.76593382079</v>
      </c>
      <c r="S28" s="122">
        <f>D_Pess_Prop!S28/qPes!T28</f>
        <v>109594.62634679824</v>
      </c>
      <c r="T28" s="122">
        <f>D_Pess_Prop!T28/qPes!U28</f>
        <v>114005.89633977626</v>
      </c>
      <c r="U28" s="122">
        <f>D_Pess_Prop!U28/qPes!V28</f>
        <v>118314.00327898387</v>
      </c>
      <c r="V28" s="122" t="e">
        <f>D_Pess_Prop!V28/qPes!W28</f>
        <v>#DIV/0!</v>
      </c>
    </row>
    <row r="29" spans="1:22" x14ac:dyDescent="0.25">
      <c r="A29" s="105" t="s">
        <v>53</v>
      </c>
      <c r="B29" s="125">
        <f>IFERROR((D_Pess_Prop!B29/qPes!C29),"")</f>
        <v>102211.43375806996</v>
      </c>
      <c r="C29" s="122">
        <f>IFERROR((D_Pess_Prop!C29/qPes!D29),"")</f>
        <v>97321.70519822168</v>
      </c>
      <c r="D29" s="122">
        <f>IFERROR((D_Pess_Prop!D29/qPes!E29),"")</f>
        <v>102662.32789824028</v>
      </c>
      <c r="E29" s="122">
        <f>IFERROR((D_Pess_Prop!E29/qPes!F29),"")</f>
        <v>108431.06296307879</v>
      </c>
      <c r="F29" s="122">
        <f>IFERROR((D_Pess_Prop!F29/qPes!G29),"")</f>
        <v>119510.2461840156</v>
      </c>
      <c r="G29" s="122">
        <f>IFERROR((D_Pess_Prop!G29/qPes!H29),"")</f>
        <v>125139.97587895265</v>
      </c>
      <c r="H29" s="122">
        <f>IFERROR((D_Pess_Prop!H29/qPes!I29),"")</f>
        <v>113668.03353159875</v>
      </c>
      <c r="I29" s="122">
        <f>IFERROR((D_Pess_Prop!I29/qPes!J29),"")</f>
        <v>115924.74524513166</v>
      </c>
      <c r="J29" s="122">
        <f>IFERROR((D_Pess_Prop!J29/qPes!K29),"")</f>
        <v>123688.59677330735</v>
      </c>
      <c r="K29" s="122">
        <f>IFERROR((D_Pess_Prop!K29/qPes!L29),"")</f>
        <v>122895.63035773672</v>
      </c>
      <c r="L29" s="122">
        <f>D_Pess_Prop!L29/qPes!M29</f>
        <v>139350.07381647764</v>
      </c>
      <c r="M29" s="122">
        <f>D_Pess_Prop!M29/qPes!N29</f>
        <v>142170.73289130401</v>
      </c>
      <c r="N29" s="122">
        <f>D_Pess_Prop!N29/qPes!O29</f>
        <v>145382.23789805183</v>
      </c>
      <c r="O29" s="122">
        <f>D_Pess_Prop!O29/qPes!P29</f>
        <v>161240.90770681985</v>
      </c>
      <c r="P29" s="122">
        <f>D_Pess_Prop!P29/qPes!Q29</f>
        <v>176693.8911988395</v>
      </c>
      <c r="Q29" s="122">
        <f>D_Pess_Prop!Q29/qPes!R29</f>
        <v>150029.1480746617</v>
      </c>
      <c r="R29" s="122">
        <f>D_Pess_Prop!R29/qPes!S29</f>
        <v>129515.55662318831</v>
      </c>
      <c r="S29" s="122">
        <f>D_Pess_Prop!S29/qPes!T29</f>
        <v>155725.22993775053</v>
      </c>
      <c r="T29" s="122">
        <f>D_Pess_Prop!T29/qPes!U29</f>
        <v>145009.74092676543</v>
      </c>
      <c r="U29" s="122">
        <f>D_Pess_Prop!U29/qPes!V29</f>
        <v>149739.47051712711</v>
      </c>
      <c r="V29" s="122">
        <f>D_Pess_Prop!V29/qPes!W29</f>
        <v>148120.26229857819</v>
      </c>
    </row>
    <row r="30" spans="1:22" x14ac:dyDescent="0.25">
      <c r="A30" s="105" t="s">
        <v>47</v>
      </c>
      <c r="B30" s="125">
        <f>IFERROR((D_Pess_Prop!B30/qPes!C30),"")</f>
        <v>79410.555942567502</v>
      </c>
      <c r="C30" s="122">
        <f>IFERROR((D_Pess_Prop!C30/qPes!D30),"")</f>
        <v>91281.377969881942</v>
      </c>
      <c r="D30" s="122">
        <f>IFERROR((D_Pess_Prop!D30/qPes!E30),"")</f>
        <v>92467.719859697943</v>
      </c>
      <c r="E30" s="122">
        <f>IFERROR((D_Pess_Prop!E30/qPes!F30),"")</f>
        <v>91844.783464421169</v>
      </c>
      <c r="F30" s="122">
        <f>IFERROR((D_Pess_Prop!F30/qPes!G30),"")</f>
        <v>90379.211421156957</v>
      </c>
      <c r="G30" s="122">
        <f>IFERROR((D_Pess_Prop!G30/qPes!H30),"")</f>
        <v>88468.854282267435</v>
      </c>
      <c r="H30" s="122">
        <f>IFERROR((D_Pess_Prop!H30/qPes!I30),"")</f>
        <v>83312.258277264089</v>
      </c>
      <c r="I30" s="122">
        <f>IFERROR((D_Pess_Prop!I30/qPes!J30),"")</f>
        <v>97062.313027025448</v>
      </c>
      <c r="J30" s="122">
        <f>IFERROR((D_Pess_Prop!J30/qPes!K30),"")</f>
        <v>99480.639904999436</v>
      </c>
      <c r="K30" s="122">
        <f>IFERROR((D_Pess_Prop!K30/qPes!L30),"")</f>
        <v>107489.8114948763</v>
      </c>
      <c r="L30" s="122">
        <f>D_Pess_Prop!L30/qPes!M30</f>
        <v>126795.96446983122</v>
      </c>
      <c r="M30" s="122">
        <f>D_Pess_Prop!M30/qPes!N30</f>
        <v>125749.36746527527</v>
      </c>
      <c r="N30" s="122">
        <f>D_Pess_Prop!N30/qPes!O30</f>
        <v>123235.95846995758</v>
      </c>
      <c r="O30" s="122">
        <f>D_Pess_Prop!O30/qPes!P30</f>
        <v>127376.79678526134</v>
      </c>
      <c r="P30" s="122">
        <f>D_Pess_Prop!P30/qPes!Q30</f>
        <v>157022.99594746879</v>
      </c>
      <c r="Q30" s="122">
        <f>D_Pess_Prop!Q30/qPes!R30</f>
        <v>145356.10647940877</v>
      </c>
      <c r="R30" s="122">
        <f>D_Pess_Prop!R30/qPes!S30</f>
        <v>142205.40620906439</v>
      </c>
      <c r="S30" s="122">
        <f>D_Pess_Prop!S30/qPes!T30</f>
        <v>135269.77118818308</v>
      </c>
      <c r="T30" s="122">
        <f>D_Pess_Prop!T30/qPes!U30</f>
        <v>152862.0055513361</v>
      </c>
      <c r="U30" s="122">
        <f>D_Pess_Prop!U30/qPes!V30</f>
        <v>144749.77603107478</v>
      </c>
      <c r="V30" s="122">
        <f>D_Pess_Prop!V30/qPes!W30</f>
        <v>151272.92406135719</v>
      </c>
    </row>
    <row r="31" spans="1:22" x14ac:dyDescent="0.25">
      <c r="A31" s="105" t="s">
        <v>37</v>
      </c>
      <c r="B31" s="125">
        <f>IFERROR((D_Pess_Prop!B31/qPes!C31),"")</f>
        <v>130881.88213354608</v>
      </c>
      <c r="C31" s="122">
        <f>IFERROR((D_Pess_Prop!C31/qPes!D31),"")</f>
        <v>113995.30565251005</v>
      </c>
      <c r="D31" s="122">
        <f>IFERROR((D_Pess_Prop!D31/qPes!E31),"")</f>
        <v>119736.74277400857</v>
      </c>
      <c r="E31" s="122">
        <f>IFERROR((D_Pess_Prop!E31/qPes!F31),"")</f>
        <v>119297.53892678695</v>
      </c>
      <c r="F31" s="122">
        <f>IFERROR((D_Pess_Prop!F31/qPes!G31),"")</f>
        <v>132944.53667679359</v>
      </c>
      <c r="G31" s="122">
        <f>IFERROR((D_Pess_Prop!G31/qPes!H31),"")</f>
        <v>131930.07883245341</v>
      </c>
      <c r="H31" s="122">
        <f>IFERROR((D_Pess_Prop!H31/qPes!I31),"")</f>
        <v>133539.15237798454</v>
      </c>
      <c r="I31" s="122">
        <f>IFERROR((D_Pess_Prop!I31/qPes!J31),"")</f>
        <v>150807.3783405078</v>
      </c>
      <c r="J31" s="122">
        <f>IFERROR((D_Pess_Prop!J31/qPes!K31),"")</f>
        <v>146305.66082670036</v>
      </c>
      <c r="K31" s="122">
        <f>IFERROR((D_Pess_Prop!K31/qPes!L31),"")</f>
        <v>149553.81108787461</v>
      </c>
      <c r="L31" s="122">
        <f>D_Pess_Prop!L31/qPes!M31</f>
        <v>181971.26246384915</v>
      </c>
      <c r="M31" s="122">
        <f>D_Pess_Prop!M31/qPes!N31</f>
        <v>152150.27859229915</v>
      </c>
      <c r="N31" s="122">
        <f>D_Pess_Prop!N31/qPes!O31</f>
        <v>189335.4008355299</v>
      </c>
      <c r="O31" s="122">
        <f>D_Pess_Prop!O31/qPes!P31</f>
        <v>171003.99262841482</v>
      </c>
      <c r="P31" s="122">
        <f>D_Pess_Prop!P31/qPes!Q31</f>
        <v>178994.38369843739</v>
      </c>
      <c r="Q31" s="122">
        <f>D_Pess_Prop!Q31/qPes!R31</f>
        <v>188622.13992016457</v>
      </c>
      <c r="R31" s="122">
        <f>D_Pess_Prop!R31/qPes!S31</f>
        <v>182646.28047633849</v>
      </c>
      <c r="S31" s="122">
        <f>D_Pess_Prop!S31/qPes!T31</f>
        <v>171112.47759140612</v>
      </c>
      <c r="T31" s="122">
        <f>D_Pess_Prop!T31/qPes!U31</f>
        <v>206142.71017339765</v>
      </c>
      <c r="U31" s="122">
        <f>D_Pess_Prop!U31/qPes!V31</f>
        <v>193014.05875356033</v>
      </c>
      <c r="V31" s="122">
        <f>D_Pess_Prop!V31/qPes!W31</f>
        <v>192322.69920401578</v>
      </c>
    </row>
    <row r="32" spans="1:22" x14ac:dyDescent="0.25">
      <c r="A32" s="105" t="s">
        <v>51</v>
      </c>
      <c r="B32" s="125">
        <f>IFERROR((D_Pess_Prop!B32/qPes!C32),"")</f>
        <v>78284.487633497192</v>
      </c>
      <c r="C32" s="122">
        <f>IFERROR((D_Pess_Prop!C32/qPes!D32),"")</f>
        <v>89940.352984816927</v>
      </c>
      <c r="D32" s="122">
        <f>IFERROR((D_Pess_Prop!D32/qPes!E32),"")</f>
        <v>93449.561906793795</v>
      </c>
      <c r="E32" s="122">
        <f>IFERROR((D_Pess_Prop!E32/qPes!F32),"")</f>
        <v>95590.04730438262</v>
      </c>
      <c r="F32" s="122">
        <f>IFERROR((D_Pess_Prop!F32/qPes!G32),"")</f>
        <v>87296.826254313826</v>
      </c>
      <c r="G32" s="122">
        <f>IFERROR((D_Pess_Prop!G32/qPes!H32),"")</f>
        <v>87514.333432595231</v>
      </c>
      <c r="H32" s="122">
        <f>IFERROR((D_Pess_Prop!H32/qPes!I32),"")</f>
        <v>91889.690132053685</v>
      </c>
      <c r="I32" s="122">
        <f>IFERROR((D_Pess_Prop!I32/qPes!J32),"")</f>
        <v>101416.40299043096</v>
      </c>
      <c r="J32" s="122">
        <f>IFERROR((D_Pess_Prop!J32/qPes!K32),"")</f>
        <v>100998.8792936981</v>
      </c>
      <c r="K32" s="122">
        <f>IFERROR((D_Pess_Prop!K32/qPes!L32),"")</f>
        <v>103371.11123344116</v>
      </c>
      <c r="L32" s="122">
        <f>D_Pess_Prop!L32/qPes!M32</f>
        <v>108420.26152205317</v>
      </c>
      <c r="M32" s="122">
        <f>D_Pess_Prop!M32/qPes!N32</f>
        <v>109590.98801199875</v>
      </c>
      <c r="N32" s="122">
        <f>D_Pess_Prop!N32/qPes!O32</f>
        <v>119219.31679970978</v>
      </c>
      <c r="O32" s="122">
        <f>D_Pess_Prop!O32/qPes!P32</f>
        <v>133968.0157532421</v>
      </c>
      <c r="P32" s="122">
        <f>D_Pess_Prop!P32/qPes!Q32</f>
        <v>143634.5764907047</v>
      </c>
      <c r="Q32" s="122">
        <f>D_Pess_Prop!Q32/qPes!R32</f>
        <v>145373.04597491937</v>
      </c>
      <c r="R32" s="122">
        <f>D_Pess_Prop!R32/qPes!S32</f>
        <v>139924.49733492706</v>
      </c>
      <c r="S32" s="122">
        <f>D_Pess_Prop!S32/qPes!T32</f>
        <v>149090.51374609384</v>
      </c>
      <c r="T32" s="122">
        <f>D_Pess_Prop!T32/qPes!U32</f>
        <v>180383.65199916871</v>
      </c>
      <c r="U32" s="122">
        <f>D_Pess_Prop!U32/qPes!V32</f>
        <v>151789.18863038818</v>
      </c>
      <c r="V32" s="122">
        <f>D_Pess_Prop!V32/qPes!W32</f>
        <v>92962.879647096575</v>
      </c>
    </row>
    <row r="33" spans="1:22" x14ac:dyDescent="0.25">
      <c r="A33" s="105" t="s">
        <v>49</v>
      </c>
      <c r="B33" s="125">
        <f>IFERROR((D_Pess_Prop!B33/qPes!C33),"")</f>
        <v>21076.397043690446</v>
      </c>
      <c r="C33" s="122">
        <f>IFERROR((D_Pess_Prop!C33/qPes!D33),"")</f>
        <v>42439.99899527894</v>
      </c>
      <c r="D33" s="122">
        <f>IFERROR((D_Pess_Prop!D33/qPes!E33),"")</f>
        <v>36786.866648088857</v>
      </c>
      <c r="E33" s="122">
        <f>IFERROR((D_Pess_Prop!E33/qPes!F33),"")</f>
        <v>35643.104371648478</v>
      </c>
      <c r="F33" s="122">
        <f>IFERROR((D_Pess_Prop!F33/qPes!G33),"")</f>
        <v>42397.477542213521</v>
      </c>
      <c r="G33" s="122">
        <f>IFERROR((D_Pess_Prop!G33/qPes!H33),"")</f>
        <v>46021.68156562699</v>
      </c>
      <c r="H33" s="122">
        <f>IFERROR((D_Pess_Prop!H33/qPes!I33),"")</f>
        <v>46470.266561699544</v>
      </c>
      <c r="I33" s="122">
        <f>IFERROR((D_Pess_Prop!I33/qPes!J33),"")</f>
        <v>51614.490660501884</v>
      </c>
      <c r="J33" s="122">
        <f>IFERROR((D_Pess_Prop!J33/qPes!K33),"")</f>
        <v>55247.21559970393</v>
      </c>
      <c r="K33" s="122">
        <f>IFERROR((D_Pess_Prop!K33/qPes!L33),"")</f>
        <v>51836.306628137099</v>
      </c>
      <c r="L33" s="122">
        <f>D_Pess_Prop!L33/qPes!M33</f>
        <v>55130.975266918947</v>
      </c>
      <c r="M33" s="122">
        <f>D_Pess_Prop!M33/qPes!N33</f>
        <v>62332.499472240284</v>
      </c>
      <c r="N33" s="122">
        <f>D_Pess_Prop!N33/qPes!O33</f>
        <v>47986.854422382588</v>
      </c>
      <c r="O33" s="122">
        <f>D_Pess_Prop!O33/qPes!P33</f>
        <v>5971.377864566437</v>
      </c>
      <c r="P33" s="122">
        <f>D_Pess_Prop!P33/qPes!Q33</f>
        <v>54306.29364757421</v>
      </c>
      <c r="Q33" s="122">
        <f>D_Pess_Prop!Q33/qPes!R33</f>
        <v>92358.946047864083</v>
      </c>
      <c r="R33" s="122">
        <f>D_Pess_Prop!R33/qPes!S33</f>
        <v>83930.289124312767</v>
      </c>
      <c r="S33" s="122">
        <f>D_Pess_Prop!S33/qPes!T33</f>
        <v>73192.118264393255</v>
      </c>
      <c r="T33" s="122">
        <f>D_Pess_Prop!T33/qPes!U33</f>
        <v>48857.532646285807</v>
      </c>
      <c r="U33" s="122">
        <f>D_Pess_Prop!U33/qPes!V33</f>
        <v>83489.056443865527</v>
      </c>
      <c r="V33" s="122">
        <f>D_Pess_Prop!V33/qPes!W33</f>
        <v>85280.178132260946</v>
      </c>
    </row>
    <row r="34" spans="1:22" x14ac:dyDescent="0.25">
      <c r="A34" s="105" t="s">
        <v>39</v>
      </c>
      <c r="B34" s="125">
        <f>IFERROR((D_Pess_Prop!B34/qPes!C34),"")</f>
        <v>96266.582438738391</v>
      </c>
      <c r="C34" s="122">
        <f>IFERROR((D_Pess_Prop!C34/qPes!D34),"")</f>
        <v>103004.06092483109</v>
      </c>
      <c r="D34" s="122">
        <f>IFERROR((D_Pess_Prop!D34/qPes!E34),"")</f>
        <v>96141.058737847125</v>
      </c>
      <c r="E34" s="122">
        <f>IFERROR((D_Pess_Prop!E34/qPes!F34),"")</f>
        <v>96510.148393002077</v>
      </c>
      <c r="F34" s="122">
        <f>IFERROR((D_Pess_Prop!F34/qPes!G34),"")</f>
        <v>107555.32231780046</v>
      </c>
      <c r="G34" s="122">
        <f>IFERROR((D_Pess_Prop!G34/qPes!H34),"")</f>
        <v>108067.35718103273</v>
      </c>
      <c r="H34" s="122">
        <f>IFERROR((D_Pess_Prop!H34/qPes!I34),"")</f>
        <v>103869.23091921813</v>
      </c>
      <c r="I34" s="122">
        <f>IFERROR((D_Pess_Prop!I34/qPes!J34),"")</f>
        <v>95902.098645125734</v>
      </c>
      <c r="J34" s="122">
        <f>IFERROR((D_Pess_Prop!J34/qPes!K34),"")</f>
        <v>108573.3138902785</v>
      </c>
      <c r="K34" s="122">
        <f>IFERROR((D_Pess_Prop!K34/qPes!L34),"")</f>
        <v>114165.25682218051</v>
      </c>
      <c r="L34" s="122">
        <f>D_Pess_Prop!L34/qPes!M34</f>
        <v>113288.42611752746</v>
      </c>
      <c r="M34" s="122">
        <f>D_Pess_Prop!M34/qPes!N34</f>
        <v>115061.19795304535</v>
      </c>
      <c r="N34" s="122">
        <f>D_Pess_Prop!N34/qPes!O34</f>
        <v>120172.28111099509</v>
      </c>
      <c r="O34" s="122">
        <f>D_Pess_Prop!O34/qPes!P34</f>
        <v>63219.496009117996</v>
      </c>
      <c r="P34" s="122">
        <f>D_Pess_Prop!P34/qPes!Q34</f>
        <v>141228.55944525314</v>
      </c>
      <c r="Q34" s="122">
        <f>D_Pess_Prop!Q34/qPes!R34</f>
        <v>145816.09469062611</v>
      </c>
      <c r="R34" s="122">
        <f>D_Pess_Prop!R34/qPes!S34</f>
        <v>148875.92364032907</v>
      </c>
      <c r="S34" s="122">
        <f>D_Pess_Prop!S34/qPes!T34</f>
        <v>154925.46829942206</v>
      </c>
      <c r="T34" s="122">
        <f>D_Pess_Prop!T34/qPes!U34</f>
        <v>162689.33210753876</v>
      </c>
      <c r="U34" s="122">
        <f>D_Pess_Prop!U34/qPes!V34</f>
        <v>154200.49432457893</v>
      </c>
      <c r="V34" s="122">
        <f>D_Pess_Prop!V34/qPes!W34</f>
        <v>156818.63069904025</v>
      </c>
    </row>
    <row r="35" spans="1:22" x14ac:dyDescent="0.25">
      <c r="A35" s="105" t="s">
        <v>55</v>
      </c>
      <c r="B35" s="125">
        <f>IFERROR((D_Pess_Prop!B35/qPes!C35),"")</f>
        <v>108406.03886888319</v>
      </c>
      <c r="C35" s="122">
        <f>IFERROR((D_Pess_Prop!C35/qPes!D35),"")</f>
        <v>110880.86461760651</v>
      </c>
      <c r="D35" s="122">
        <f>IFERROR((D_Pess_Prop!D35/qPes!E35),"")</f>
        <v>80114.949150892382</v>
      </c>
      <c r="E35" s="122">
        <f>IFERROR((D_Pess_Prop!E35/qPes!F35),"")</f>
        <v>83058.027801239237</v>
      </c>
      <c r="F35" s="122">
        <f>IFERROR((D_Pess_Prop!F35/qPes!G35),"")</f>
        <v>130785.85467872724</v>
      </c>
      <c r="G35" s="122">
        <f>IFERROR((D_Pess_Prop!G35/qPes!H35),"")</f>
        <v>133038.20098293648</v>
      </c>
      <c r="H35" s="122">
        <f>IFERROR((D_Pess_Prop!H35/qPes!I35),"")</f>
        <v>131966.82758728258</v>
      </c>
      <c r="I35" s="122">
        <f>IFERROR((D_Pess_Prop!I35/qPes!J35),"")</f>
        <v>122924.0828446528</v>
      </c>
      <c r="J35" s="122">
        <f>IFERROR((D_Pess_Prop!J35/qPes!K35),"")</f>
        <v>93339.791760906955</v>
      </c>
      <c r="K35" s="122">
        <f>IFERROR((D_Pess_Prop!K35/qPes!L35),"")</f>
        <v>93961.499614121683</v>
      </c>
      <c r="L35" s="122">
        <f>D_Pess_Prop!L35/qPes!M35</f>
        <v>98113.99123550579</v>
      </c>
      <c r="M35" s="122">
        <f>D_Pess_Prop!M35/qPes!N35</f>
        <v>56167.771255020118</v>
      </c>
      <c r="N35" s="122">
        <f>D_Pess_Prop!N35/qPes!O35</f>
        <v>97160.28927542959</v>
      </c>
      <c r="O35" s="122">
        <f>D_Pess_Prop!O35/qPes!P35</f>
        <v>104474.15101955345</v>
      </c>
      <c r="P35" s="122">
        <f>D_Pess_Prop!P35/qPes!Q35</f>
        <v>110471.05105425457</v>
      </c>
      <c r="Q35" s="122">
        <f>D_Pess_Prop!Q35/qPes!R35</f>
        <v>98989.329909808395</v>
      </c>
      <c r="R35" s="122">
        <f>D_Pess_Prop!R35/qPes!S35</f>
        <v>103596.0208934737</v>
      </c>
      <c r="S35" s="122">
        <f>D_Pess_Prop!S35/qPes!T35</f>
        <v>108805.69930859016</v>
      </c>
      <c r="T35" s="122">
        <f>D_Pess_Prop!T35/qPes!U35</f>
        <v>112544.24711424581</v>
      </c>
      <c r="U35" s="122">
        <f>D_Pess_Prop!U35/qPes!V35</f>
        <v>107460.99591912</v>
      </c>
      <c r="V35" s="122">
        <f>D_Pess_Prop!V35/qPes!W35</f>
        <v>110185.51869536423</v>
      </c>
    </row>
    <row r="36" spans="1:22" x14ac:dyDescent="0.25">
      <c r="C36" s="114"/>
      <c r="D36" s="122" t="str">
        <f>IFERROR((D_Pess_Prop!D36/qPes!E36),"")</f>
        <v/>
      </c>
      <c r="E36" s="114"/>
      <c r="F36" s="114"/>
      <c r="G36" s="114"/>
      <c r="H36" s="114"/>
      <c r="I36" s="114"/>
      <c r="J36" s="114"/>
      <c r="K36" s="114"/>
      <c r="L36" s="114"/>
      <c r="M36" s="114"/>
      <c r="N36" s="114"/>
      <c r="O36" s="114"/>
      <c r="P36" s="114"/>
      <c r="Q36" s="114"/>
      <c r="R36" s="114"/>
      <c r="S36" s="114"/>
      <c r="T36" s="114"/>
      <c r="U36" s="114"/>
    </row>
    <row r="37" spans="1:22" hidden="1" x14ac:dyDescent="0.25">
      <c r="C37" s="114"/>
      <c r="D37" s="114"/>
      <c r="E37" s="114"/>
      <c r="F37" s="114"/>
      <c r="G37" s="114"/>
      <c r="H37" s="114"/>
      <c r="I37" s="114"/>
      <c r="J37" s="114"/>
      <c r="K37" s="114"/>
      <c r="L37" s="114"/>
      <c r="M37" s="114"/>
      <c r="N37" s="114"/>
      <c r="O37" s="114"/>
      <c r="P37" s="114"/>
      <c r="Q37" s="114"/>
      <c r="R37" s="114"/>
      <c r="S37" s="114"/>
      <c r="T37" s="114"/>
      <c r="U37" s="114"/>
    </row>
    <row r="38" spans="1:22" hidden="1" x14ac:dyDescent="0.25">
      <c r="C38" s="114"/>
      <c r="D38" s="114"/>
      <c r="E38" s="114"/>
      <c r="F38" s="114"/>
      <c r="G38" s="114"/>
      <c r="H38" s="114"/>
      <c r="I38" s="114"/>
      <c r="J38" s="114"/>
      <c r="K38" s="114"/>
      <c r="L38" s="114"/>
      <c r="M38" s="114"/>
      <c r="N38" s="114"/>
      <c r="O38" s="114"/>
      <c r="P38" s="114"/>
      <c r="Q38" s="114"/>
      <c r="R38" s="114"/>
      <c r="S38" s="114"/>
      <c r="T38" s="114"/>
      <c r="U38" s="114"/>
    </row>
  </sheetData>
  <customSheetViews>
    <customSheetView guid="{9658BFCB-F494-4EC4-95C2-C125FDE12354}" scale="70" showGridLines="0">
      <selection sqref="A1:AA7"/>
      <pageMargins left="0" right="0" top="0" bottom="0" header="0" footer="0"/>
      <pageSetup paperSize="9" orientation="portrait" horizontalDpi="300" verticalDpi="300" r:id="rId1"/>
    </customSheetView>
  </customSheetViews>
  <mergeCells count="4">
    <mergeCell ref="A2:V2"/>
    <mergeCell ref="A3:V3"/>
    <mergeCell ref="A4:V4"/>
    <mergeCell ref="A5:V5"/>
  </mergeCells>
  <pageMargins left="0" right="0" top="0" bottom="0" header="0" footer="0"/>
  <pageSetup paperSize="9" orientation="portrait" horizontalDpi="300" verticalDpi="3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X67"/>
  <sheetViews>
    <sheetView showGridLines="0" zoomScale="80" zoomScaleNormal="80" workbookViewId="0">
      <pane ySplit="9" topLeftCell="A10" activePane="bottomLeft" state="frozen"/>
      <selection pane="bottomLeft" activeCell="F49" sqref="F49"/>
    </sheetView>
  </sheetViews>
  <sheetFormatPr defaultColWidth="0" defaultRowHeight="15" zeroHeight="1" x14ac:dyDescent="0.25"/>
  <cols>
    <col min="1" max="1" width="28.42578125" style="117" customWidth="1"/>
    <col min="2" max="2" width="24.42578125" style="117" customWidth="1"/>
    <col min="3" max="22" width="21.42578125" style="114" customWidth="1"/>
    <col min="23" max="23" width="4.85546875" style="97" customWidth="1"/>
    <col min="24" max="24" width="18.7109375" style="97" hidden="1" customWidth="1"/>
    <col min="25" max="16384" width="0" style="97" hidden="1"/>
  </cols>
  <sheetData>
    <row r="1" spans="1:22" x14ac:dyDescent="0.25">
      <c r="A1" s="37"/>
      <c r="B1" s="37"/>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157</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37"/>
      <c r="C6" s="51"/>
      <c r="D6" s="51"/>
      <c r="E6" s="51"/>
      <c r="F6" s="51"/>
      <c r="G6" s="51"/>
      <c r="H6" s="51"/>
      <c r="I6" s="51"/>
      <c r="J6" s="51"/>
      <c r="K6" s="51"/>
      <c r="L6" s="51"/>
      <c r="M6" s="51"/>
      <c r="N6" s="51"/>
      <c r="O6" s="51"/>
      <c r="P6" s="51"/>
      <c r="Q6" s="51"/>
      <c r="R6" s="51"/>
      <c r="S6" s="51"/>
      <c r="T6" s="51"/>
      <c r="U6" s="51"/>
      <c r="V6" s="51"/>
    </row>
    <row r="7" spans="1:22" x14ac:dyDescent="0.25">
      <c r="A7" s="37"/>
      <c r="B7" s="37"/>
      <c r="C7" s="51"/>
      <c r="D7" s="51"/>
      <c r="E7" s="51"/>
      <c r="F7" s="51"/>
      <c r="G7" s="51"/>
      <c r="H7" s="51"/>
      <c r="I7" s="51"/>
      <c r="J7" s="51"/>
      <c r="K7" s="51"/>
      <c r="L7" s="51"/>
      <c r="M7" s="51"/>
      <c r="N7" s="51"/>
      <c r="O7" s="51"/>
      <c r="P7" s="51"/>
      <c r="Q7" s="51"/>
      <c r="R7" s="51"/>
      <c r="S7" s="51"/>
      <c r="T7" s="51"/>
      <c r="U7" s="51"/>
      <c r="V7" s="51"/>
    </row>
    <row r="8" spans="1:22" ht="15.75" customHeight="1" x14ac:dyDescent="0.25">
      <c r="A8" s="107" t="s">
        <v>158</v>
      </c>
      <c r="B8" s="107"/>
    </row>
    <row r="9" spans="1:22" x14ac:dyDescent="0.25">
      <c r="A9" s="117" t="s">
        <v>116</v>
      </c>
      <c r="B9" s="117">
        <v>1999</v>
      </c>
      <c r="C9" s="114">
        <v>2000</v>
      </c>
      <c r="D9" s="114">
        <v>2001</v>
      </c>
      <c r="E9" s="114">
        <v>2002</v>
      </c>
      <c r="F9" s="114">
        <v>2003</v>
      </c>
      <c r="G9" s="114">
        <v>2004</v>
      </c>
      <c r="H9" s="114">
        <v>2005</v>
      </c>
      <c r="I9" s="114">
        <v>2006</v>
      </c>
      <c r="J9" s="114">
        <v>2007</v>
      </c>
      <c r="K9" s="114">
        <v>2008</v>
      </c>
      <c r="L9" s="114">
        <v>2009</v>
      </c>
      <c r="M9" s="114">
        <v>2010</v>
      </c>
      <c r="N9" s="114">
        <v>2011</v>
      </c>
      <c r="O9" s="114">
        <v>2012</v>
      </c>
      <c r="P9" s="114">
        <v>2013</v>
      </c>
      <c r="Q9" s="114">
        <v>2014</v>
      </c>
      <c r="R9" s="114">
        <v>2015</v>
      </c>
      <c r="S9" s="114">
        <v>2016</v>
      </c>
      <c r="T9" s="114">
        <v>2017</v>
      </c>
      <c r="U9" s="114">
        <v>2018</v>
      </c>
      <c r="V9" s="114">
        <v>2019</v>
      </c>
    </row>
    <row r="10" spans="1:22" x14ac:dyDescent="0.25">
      <c r="A10" s="117" t="s">
        <v>33</v>
      </c>
    </row>
    <row r="11" spans="1:22" x14ac:dyDescent="0.25">
      <c r="A11" s="105" t="s">
        <v>65</v>
      </c>
      <c r="B11" s="125">
        <f>+B42/B$40</f>
        <v>147317841.65493208</v>
      </c>
      <c r="C11" s="122">
        <f t="shared" ref="C11:U22" si="0">+C42/C$40</f>
        <v>152298357.53631496</v>
      </c>
      <c r="D11" s="122">
        <f t="shared" si="0"/>
        <v>152909573.84352085</v>
      </c>
      <c r="E11" s="122">
        <f t="shared" si="0"/>
        <v>156888708.98728147</v>
      </c>
      <c r="F11" s="122">
        <f t="shared" si="0"/>
        <v>163750322.26175126</v>
      </c>
      <c r="G11" s="122">
        <f t="shared" si="0"/>
        <v>165141643.62928689</v>
      </c>
      <c r="H11" s="122">
        <f t="shared" si="0"/>
        <v>161430304.86550957</v>
      </c>
      <c r="I11" s="122">
        <f t="shared" si="0"/>
        <v>200602356.79316026</v>
      </c>
      <c r="J11" s="122">
        <f t="shared" si="0"/>
        <v>201098600.09803605</v>
      </c>
      <c r="K11" s="122">
        <f t="shared" si="0"/>
        <v>207640363.49654147</v>
      </c>
      <c r="L11" s="122">
        <f t="shared" si="0"/>
        <v>207963689.46498212</v>
      </c>
      <c r="M11" s="122">
        <f t="shared" si="0"/>
        <v>220326413.1695745</v>
      </c>
      <c r="N11" s="122">
        <f t="shared" si="0"/>
        <v>226834459.16097459</v>
      </c>
      <c r="O11" s="122">
        <f t="shared" si="0"/>
        <v>238957335.06949255</v>
      </c>
      <c r="P11" s="122">
        <f t="shared" si="0"/>
        <v>251378062.71130258</v>
      </c>
      <c r="Q11" s="122">
        <f t="shared" si="0"/>
        <v>261328189.70432341</v>
      </c>
      <c r="R11" s="122">
        <f t="shared" si="0"/>
        <v>181359326.31472236</v>
      </c>
      <c r="S11" s="122">
        <f t="shared" si="0"/>
        <v>279749250.30995131</v>
      </c>
      <c r="T11" s="122">
        <f t="shared" si="0"/>
        <v>0</v>
      </c>
      <c r="U11" s="122">
        <f t="shared" si="0"/>
        <v>220173554.96104497</v>
      </c>
      <c r="V11" s="122">
        <f>+V42/V$40</f>
        <v>216243314.06999999</v>
      </c>
    </row>
    <row r="12" spans="1:22" x14ac:dyDescent="0.25">
      <c r="A12" s="105" t="s">
        <v>61</v>
      </c>
      <c r="B12" s="125">
        <f t="shared" ref="B12:B35" si="1">+B43/B$40</f>
        <v>132075646.871935</v>
      </c>
      <c r="C12" s="122">
        <f t="shared" ref="C12:M12" si="2">+C43/C$40</f>
        <v>121420777.82849507</v>
      </c>
      <c r="D12" s="122">
        <f t="shared" si="2"/>
        <v>115732286.28003804</v>
      </c>
      <c r="E12" s="122">
        <f t="shared" si="2"/>
        <v>85030723.984850109</v>
      </c>
      <c r="F12" s="122">
        <f t="shared" si="2"/>
        <v>95867367.761910573</v>
      </c>
      <c r="G12" s="122">
        <f t="shared" si="2"/>
        <v>112210684.79941225</v>
      </c>
      <c r="H12" s="122">
        <f t="shared" si="2"/>
        <v>107237314.21349132</v>
      </c>
      <c r="I12" s="122">
        <f t="shared" si="2"/>
        <v>111559381.03442374</v>
      </c>
      <c r="J12" s="122">
        <f t="shared" si="2"/>
        <v>113685474.59822063</v>
      </c>
      <c r="K12" s="122">
        <f t="shared" si="2"/>
        <v>108953198.16876931</v>
      </c>
      <c r="L12" s="122">
        <f t="shared" si="2"/>
        <v>158443402.03075063</v>
      </c>
      <c r="M12" s="122">
        <f t="shared" si="2"/>
        <v>137151058.8777822</v>
      </c>
      <c r="N12" s="122">
        <f t="shared" si="0"/>
        <v>115813968.47868825</v>
      </c>
      <c r="O12" s="122">
        <f t="shared" si="0"/>
        <v>117860454.40236883</v>
      </c>
      <c r="P12" s="122">
        <f t="shared" si="0"/>
        <v>120878361.23451021</v>
      </c>
      <c r="Q12" s="122">
        <f t="shared" si="0"/>
        <v>276506369.58695644</v>
      </c>
      <c r="R12" s="122">
        <f t="shared" si="0"/>
        <v>284905275.67261589</v>
      </c>
      <c r="S12" s="122">
        <f t="shared" si="0"/>
        <v>310243051.65664327</v>
      </c>
      <c r="T12" s="122">
        <f t="shared" si="0"/>
        <v>330623151.25700945</v>
      </c>
      <c r="U12" s="122">
        <f t="shared" si="0"/>
        <v>257030638.59887096</v>
      </c>
      <c r="V12" s="122">
        <f t="shared" ref="V12:V35" si="3">+V43/V$40</f>
        <v>346482693.35000002</v>
      </c>
    </row>
    <row r="13" spans="1:22" x14ac:dyDescent="0.25">
      <c r="A13" s="105" t="s">
        <v>59</v>
      </c>
      <c r="B13" s="125">
        <f t="shared" si="1"/>
        <v>21556226.949460343</v>
      </c>
      <c r="C13" s="122">
        <f t="shared" si="0"/>
        <v>20132641.692791324</v>
      </c>
      <c r="D13" s="122">
        <f t="shared" si="0"/>
        <v>23242064.324155789</v>
      </c>
      <c r="E13" s="122">
        <f t="shared" si="0"/>
        <v>24464122.147510674</v>
      </c>
      <c r="F13" s="122">
        <f t="shared" si="0"/>
        <v>24543485.758366693</v>
      </c>
      <c r="G13" s="122">
        <f t="shared" si="0"/>
        <v>25448137.482760184</v>
      </c>
      <c r="H13" s="122">
        <f t="shared" si="0"/>
        <v>23020225.812346708</v>
      </c>
      <c r="I13" s="122">
        <f t="shared" si="0"/>
        <v>25076683.229825504</v>
      </c>
      <c r="J13" s="122">
        <f t="shared" si="0"/>
        <v>29354410.01383144</v>
      </c>
      <c r="K13" s="122">
        <f t="shared" si="0"/>
        <v>33011935.426394042</v>
      </c>
      <c r="L13" s="122">
        <f t="shared" si="0"/>
        <v>31704704.298791885</v>
      </c>
      <c r="M13" s="122">
        <f t="shared" si="0"/>
        <v>30717284.722052529</v>
      </c>
      <c r="N13" s="122">
        <f t="shared" si="0"/>
        <v>38848141.951319635</v>
      </c>
      <c r="O13" s="122">
        <f t="shared" si="0"/>
        <v>39839990.697072931</v>
      </c>
      <c r="P13" s="122">
        <f t="shared" si="0"/>
        <v>42175160.836659051</v>
      </c>
      <c r="Q13" s="122">
        <f t="shared" si="0"/>
        <v>47662023.590786807</v>
      </c>
      <c r="R13" s="122">
        <f t="shared" si="0"/>
        <v>47700070.947019927</v>
      </c>
      <c r="S13" s="122">
        <f t="shared" si="0"/>
        <v>51723649.310338542</v>
      </c>
      <c r="T13" s="122">
        <f t="shared" si="0"/>
        <v>58586533.823060662</v>
      </c>
      <c r="U13" s="122">
        <f t="shared" si="0"/>
        <v>59975789.066324994</v>
      </c>
      <c r="V13" s="122">
        <f t="shared" si="3"/>
        <v>57718014.100000001</v>
      </c>
    </row>
    <row r="14" spans="1:22" x14ac:dyDescent="0.25">
      <c r="A14" s="105" t="s">
        <v>67</v>
      </c>
      <c r="B14" s="125">
        <f t="shared" si="1"/>
        <v>52293945.08137659</v>
      </c>
      <c r="C14" s="122">
        <f t="shared" si="0"/>
        <v>26268288.011536244</v>
      </c>
      <c r="D14" s="122">
        <f t="shared" si="0"/>
        <v>40621697.839741573</v>
      </c>
      <c r="E14" s="122">
        <f t="shared" si="0"/>
        <v>42116073.129103288</v>
      </c>
      <c r="F14" s="122">
        <f t="shared" si="0"/>
        <v>53470601.653515801</v>
      </c>
      <c r="G14" s="122">
        <f t="shared" si="0"/>
        <v>60806357.775286935</v>
      </c>
      <c r="H14" s="122">
        <f t="shared" si="0"/>
        <v>74851980.704023942</v>
      </c>
      <c r="I14" s="122">
        <f t="shared" si="0"/>
        <v>66768394.933981642</v>
      </c>
      <c r="J14" s="122">
        <f t="shared" si="0"/>
        <v>67968330.533606768</v>
      </c>
      <c r="K14" s="122">
        <f t="shared" si="0"/>
        <v>75060505.71288994</v>
      </c>
      <c r="L14" s="122">
        <f t="shared" si="0"/>
        <v>84917489.210481778</v>
      </c>
      <c r="M14" s="122">
        <f t="shared" si="0"/>
        <v>83339808.272960901</v>
      </c>
      <c r="N14" s="122">
        <f t="shared" si="0"/>
        <v>84240403.426471457</v>
      </c>
      <c r="O14" s="122">
        <f t="shared" si="0"/>
        <v>82761573.786456749</v>
      </c>
      <c r="P14" s="122">
        <f t="shared" si="0"/>
        <v>93203380.996877626</v>
      </c>
      <c r="Q14" s="122">
        <f t="shared" si="0"/>
        <v>111104688.88815093</v>
      </c>
      <c r="R14" s="122">
        <f t="shared" si="0"/>
        <v>126389981.6503814</v>
      </c>
      <c r="S14" s="122">
        <f t="shared" si="0"/>
        <v>105442595.13327651</v>
      </c>
      <c r="T14" s="122">
        <f t="shared" si="0"/>
        <v>111850746.64534135</v>
      </c>
      <c r="U14" s="122">
        <f t="shared" si="0"/>
        <v>88803554.700455993</v>
      </c>
      <c r="V14" s="122">
        <f t="shared" si="3"/>
        <v>88822938.299999997</v>
      </c>
    </row>
    <row r="15" spans="1:22" x14ac:dyDescent="0.25">
      <c r="A15" s="105" t="s">
        <v>66</v>
      </c>
      <c r="B15" s="125">
        <f t="shared" si="1"/>
        <v>155056966.83599439</v>
      </c>
      <c r="C15" s="122">
        <f t="shared" si="0"/>
        <v>141250103.37682015</v>
      </c>
      <c r="D15" s="122">
        <f t="shared" si="0"/>
        <v>149135246.95913652</v>
      </c>
      <c r="E15" s="122">
        <f t="shared" si="0"/>
        <v>123928349.25452311</v>
      </c>
      <c r="F15" s="122">
        <f t="shared" si="0"/>
        <v>122509712.4967946</v>
      </c>
      <c r="G15" s="122">
        <f t="shared" si="0"/>
        <v>128414659.90439671</v>
      </c>
      <c r="H15" s="122">
        <f t="shared" si="0"/>
        <v>137301476.89989895</v>
      </c>
      <c r="I15" s="122">
        <f t="shared" si="0"/>
        <v>141141361.76275709</v>
      </c>
      <c r="J15" s="122">
        <f t="shared" si="0"/>
        <v>144325919.68271518</v>
      </c>
      <c r="K15" s="122">
        <f t="shared" si="0"/>
        <v>160772617.96861756</v>
      </c>
      <c r="L15" s="122">
        <f t="shared" si="0"/>
        <v>168380333.38376018</v>
      </c>
      <c r="M15" s="122">
        <f t="shared" si="0"/>
        <v>172138124.95853978</v>
      </c>
      <c r="N15" s="122">
        <f t="shared" si="0"/>
        <v>179096551.63665685</v>
      </c>
      <c r="O15" s="122">
        <f t="shared" si="0"/>
        <v>179453984.83985266</v>
      </c>
      <c r="P15" s="122">
        <f t="shared" si="0"/>
        <v>187570734.50084224</v>
      </c>
      <c r="Q15" s="122">
        <f t="shared" si="0"/>
        <v>202455535.63033989</v>
      </c>
      <c r="R15" s="122">
        <f t="shared" si="0"/>
        <v>211550381.97254467</v>
      </c>
      <c r="S15" s="122">
        <f t="shared" si="0"/>
        <v>235807093.69680682</v>
      </c>
      <c r="T15" s="122">
        <f t="shared" si="0"/>
        <v>295643322.15151262</v>
      </c>
      <c r="U15" s="122">
        <f t="shared" si="0"/>
        <v>267942933.17936096</v>
      </c>
      <c r="V15" s="122">
        <f t="shared" si="3"/>
        <v>264955407.91</v>
      </c>
    </row>
    <row r="16" spans="1:22" x14ac:dyDescent="0.25">
      <c r="A16" s="105" t="s">
        <v>63</v>
      </c>
      <c r="B16" s="125">
        <f t="shared" si="1"/>
        <v>24191770.393194284</v>
      </c>
      <c r="C16" s="122">
        <f t="shared" si="0"/>
        <v>22301987.046188615</v>
      </c>
      <c r="D16" s="122">
        <f t="shared" si="0"/>
        <v>20752813.876967452</v>
      </c>
      <c r="E16" s="122">
        <f t="shared" si="0"/>
        <v>20241371.226240359</v>
      </c>
      <c r="F16" s="122">
        <f t="shared" si="0"/>
        <v>21549571.210082423</v>
      </c>
      <c r="G16" s="122">
        <f t="shared" si="0"/>
        <v>27082090.656310115</v>
      </c>
      <c r="H16" s="122">
        <f t="shared" si="0"/>
        <v>26449446.200685702</v>
      </c>
      <c r="I16" s="122">
        <f t="shared" si="0"/>
        <v>29520343.748477314</v>
      </c>
      <c r="J16" s="122">
        <f t="shared" si="0"/>
        <v>29460429.934216898</v>
      </c>
      <c r="K16" s="122">
        <f t="shared" si="0"/>
        <v>33952916.692886434</v>
      </c>
      <c r="L16" s="122">
        <f t="shared" si="0"/>
        <v>34738007.628630094</v>
      </c>
      <c r="M16" s="122">
        <f t="shared" si="0"/>
        <v>36892553.48400379</v>
      </c>
      <c r="N16" s="122">
        <f t="shared" si="0"/>
        <v>35971436.80924239</v>
      </c>
      <c r="O16" s="122">
        <f t="shared" si="0"/>
        <v>33232398.054780658</v>
      </c>
      <c r="P16" s="122">
        <f t="shared" si="0"/>
        <v>34491732.71841871</v>
      </c>
      <c r="Q16" s="122">
        <f t="shared" si="0"/>
        <v>35622028.793540001</v>
      </c>
      <c r="R16" s="122">
        <f t="shared" si="0"/>
        <v>34654349.256368496</v>
      </c>
      <c r="S16" s="122">
        <f t="shared" si="0"/>
        <v>36474315.997876152</v>
      </c>
      <c r="T16" s="122">
        <f t="shared" si="0"/>
        <v>43782958.830417976</v>
      </c>
      <c r="U16" s="122">
        <f t="shared" si="0"/>
        <v>40918643.675361</v>
      </c>
      <c r="V16" s="122">
        <f t="shared" si="3"/>
        <v>40863832.950000003</v>
      </c>
    </row>
    <row r="17" spans="1:22" x14ac:dyDescent="0.25">
      <c r="A17" s="105" t="s">
        <v>40</v>
      </c>
      <c r="B17" s="125">
        <f t="shared" si="1"/>
        <v>366425820.47613645</v>
      </c>
      <c r="C17" s="122">
        <f t="shared" si="0"/>
        <v>333644721.73419303</v>
      </c>
      <c r="D17" s="122">
        <f t="shared" si="0"/>
        <v>379953672.30734152</v>
      </c>
      <c r="E17" s="122">
        <f t="shared" si="0"/>
        <v>398679493.51933396</v>
      </c>
      <c r="F17" s="122">
        <f t="shared" si="0"/>
        <v>370861440.62261415</v>
      </c>
      <c r="G17" s="122">
        <f t="shared" si="0"/>
        <v>421377854.33480346</v>
      </c>
      <c r="H17" s="122">
        <f t="shared" si="0"/>
        <v>411847117.5548811</v>
      </c>
      <c r="I17" s="122">
        <f t="shared" si="0"/>
        <v>434666223.72618306</v>
      </c>
      <c r="J17" s="122">
        <f t="shared" si="0"/>
        <v>468905373.58464712</v>
      </c>
      <c r="K17" s="122">
        <f t="shared" si="0"/>
        <v>510606749.8811298</v>
      </c>
      <c r="L17" s="122">
        <f t="shared" si="0"/>
        <v>490172072.21865463</v>
      </c>
      <c r="M17" s="122">
        <f t="shared" si="0"/>
        <v>581026039.13924241</v>
      </c>
      <c r="N17" s="122">
        <f t="shared" si="0"/>
        <v>655835437.49760318</v>
      </c>
      <c r="O17" s="122">
        <f t="shared" si="0"/>
        <v>777664283.79164493</v>
      </c>
      <c r="P17" s="122">
        <f t="shared" si="0"/>
        <v>825598734.9982605</v>
      </c>
      <c r="Q17" s="122">
        <f t="shared" si="0"/>
        <v>886312757.86263263</v>
      </c>
      <c r="R17" s="122">
        <f t="shared" si="0"/>
        <v>801674859.29116595</v>
      </c>
      <c r="S17" s="122">
        <f t="shared" si="0"/>
        <v>848065120.40563691</v>
      </c>
      <c r="T17" s="122">
        <f t="shared" si="0"/>
        <v>844689259.38125336</v>
      </c>
      <c r="U17" s="122">
        <f t="shared" si="0"/>
        <v>1085423687.5778999</v>
      </c>
      <c r="V17" s="122">
        <f t="shared" si="3"/>
        <v>756794611.61000001</v>
      </c>
    </row>
    <row r="18" spans="1:22" x14ac:dyDescent="0.25">
      <c r="A18" s="105" t="s">
        <v>62</v>
      </c>
      <c r="B18" s="125">
        <f t="shared" si="1"/>
        <v>184423988.25761461</v>
      </c>
      <c r="C18" s="122">
        <f t="shared" si="0"/>
        <v>174600170.91656375</v>
      </c>
      <c r="D18" s="122">
        <f t="shared" si="0"/>
        <v>136407723.1404562</v>
      </c>
      <c r="E18" s="122">
        <f t="shared" si="0"/>
        <v>135017633.05033207</v>
      </c>
      <c r="F18" s="122">
        <f t="shared" si="0"/>
        <v>128965132.80393022</v>
      </c>
      <c r="G18" s="122">
        <f t="shared" si="0"/>
        <v>145394530.31858957</v>
      </c>
      <c r="H18" s="122">
        <f t="shared" si="0"/>
        <v>154776100.33094251</v>
      </c>
      <c r="I18" s="122">
        <f t="shared" si="0"/>
        <v>151207734.15753713</v>
      </c>
      <c r="J18" s="122">
        <f t="shared" si="0"/>
        <v>184427919.36721748</v>
      </c>
      <c r="K18" s="122">
        <f t="shared" si="0"/>
        <v>196373669.26203001</v>
      </c>
      <c r="L18" s="122">
        <f t="shared" si="0"/>
        <v>219733283.93165013</v>
      </c>
      <c r="M18" s="122">
        <f t="shared" si="0"/>
        <v>212377867.2562058</v>
      </c>
      <c r="N18" s="122">
        <f t="shared" si="0"/>
        <v>211966253.07866004</v>
      </c>
      <c r="O18" s="122">
        <f t="shared" si="0"/>
        <v>214428983.3868812</v>
      </c>
      <c r="P18" s="122">
        <f t="shared" si="0"/>
        <v>227891264.12520465</v>
      </c>
      <c r="Q18" s="122">
        <f t="shared" si="0"/>
        <v>317132462.03131497</v>
      </c>
      <c r="R18" s="122">
        <f t="shared" si="0"/>
        <v>278388624.50990748</v>
      </c>
      <c r="S18" s="122">
        <f t="shared" si="0"/>
        <v>235075560.89275959</v>
      </c>
      <c r="T18" s="122">
        <f t="shared" si="0"/>
        <v>303738614.36670947</v>
      </c>
      <c r="U18" s="122">
        <f t="shared" si="0"/>
        <v>310260466.02915895</v>
      </c>
      <c r="V18" s="122">
        <f t="shared" si="3"/>
        <v>283485307.14999998</v>
      </c>
    </row>
    <row r="19" spans="1:22" x14ac:dyDescent="0.25">
      <c r="A19" s="105" t="s">
        <v>45</v>
      </c>
      <c r="B19" s="125">
        <f t="shared" si="1"/>
        <v>174295082.91935199</v>
      </c>
      <c r="C19" s="122">
        <f t="shared" si="0"/>
        <v>179938285.81457132</v>
      </c>
      <c r="D19" s="122">
        <f t="shared" si="0"/>
        <v>163887275.35919875</v>
      </c>
      <c r="E19" s="122">
        <f t="shared" si="0"/>
        <v>159238095.70361289</v>
      </c>
      <c r="F19" s="122">
        <f t="shared" si="0"/>
        <v>167021453.24891964</v>
      </c>
      <c r="G19" s="122">
        <f t="shared" si="0"/>
        <v>165886011.59676561</v>
      </c>
      <c r="H19" s="122">
        <f t="shared" si="0"/>
        <v>186200535.84065408</v>
      </c>
      <c r="I19" s="122">
        <f t="shared" si="0"/>
        <v>212657930.78586042</v>
      </c>
      <c r="J19" s="122">
        <f t="shared" si="0"/>
        <v>221558551.95538205</v>
      </c>
      <c r="K19" s="122">
        <f t="shared" si="0"/>
        <v>226399375.51110664</v>
      </c>
      <c r="L19" s="122">
        <f t="shared" si="0"/>
        <v>252328510.75048497</v>
      </c>
      <c r="M19" s="122">
        <f t="shared" si="0"/>
        <v>323581575.9547199</v>
      </c>
      <c r="N19" s="122">
        <f t="shared" si="0"/>
        <v>326111175.52942234</v>
      </c>
      <c r="O19" s="122">
        <f t="shared" si="0"/>
        <v>332618268.67690682</v>
      </c>
      <c r="P19" s="122">
        <f t="shared" si="0"/>
        <v>359104936.78503913</v>
      </c>
      <c r="Q19" s="122">
        <f t="shared" si="0"/>
        <v>371273182.43792212</v>
      </c>
      <c r="R19" s="122">
        <f t="shared" si="0"/>
        <v>356619738.1731416</v>
      </c>
      <c r="S19" s="122">
        <f t="shared" si="0"/>
        <v>365758361.31917447</v>
      </c>
      <c r="T19" s="122">
        <f t="shared" si="0"/>
        <v>374262902.5322088</v>
      </c>
      <c r="U19" s="122">
        <f t="shared" si="0"/>
        <v>387233670.36937493</v>
      </c>
      <c r="V19" s="122">
        <f t="shared" si="3"/>
        <v>390684357.82999998</v>
      </c>
    </row>
    <row r="20" spans="1:22" x14ac:dyDescent="0.25">
      <c r="A20" s="105" t="s">
        <v>52</v>
      </c>
      <c r="B20" s="125">
        <f t="shared" si="1"/>
        <v>119664360.75378951</v>
      </c>
      <c r="C20" s="122">
        <f t="shared" si="0"/>
        <v>110062761.97401623</v>
      </c>
      <c r="D20" s="122">
        <f t="shared" si="0"/>
        <v>100131283.28831354</v>
      </c>
      <c r="E20" s="122">
        <f t="shared" si="0"/>
        <v>95579257.781551555</v>
      </c>
      <c r="F20" s="122">
        <f t="shared" si="0"/>
        <v>99375129.197406411</v>
      </c>
      <c r="G20" s="122">
        <f t="shared" si="0"/>
        <v>92598617.569627896</v>
      </c>
      <c r="H20" s="122">
        <f t="shared" si="0"/>
        <v>88089918.898172408</v>
      </c>
      <c r="I20" s="122">
        <f t="shared" si="0"/>
        <v>88458557.752114266</v>
      </c>
      <c r="J20" s="122">
        <f t="shared" si="0"/>
        <v>132754364.61929792</v>
      </c>
      <c r="K20" s="122">
        <f t="shared" si="0"/>
        <v>89697356.702110708</v>
      </c>
      <c r="L20" s="122">
        <f t="shared" si="0"/>
        <v>126933847.3187144</v>
      </c>
      <c r="M20" s="122">
        <f t="shared" si="0"/>
        <v>91499826.861179635</v>
      </c>
      <c r="N20" s="122">
        <f t="shared" si="0"/>
        <v>110574544.70808147</v>
      </c>
      <c r="O20" s="122">
        <f t="shared" si="0"/>
        <v>120157426.11158168</v>
      </c>
      <c r="P20" s="122">
        <f t="shared" si="0"/>
        <v>121624090.93781625</v>
      </c>
      <c r="Q20" s="122">
        <f t="shared" si="0"/>
        <v>150328614.1145356</v>
      </c>
      <c r="R20" s="122">
        <f t="shared" si="0"/>
        <v>173057765.03019273</v>
      </c>
      <c r="S20" s="122">
        <f t="shared" si="0"/>
        <v>185892843.04806441</v>
      </c>
      <c r="T20" s="122">
        <f t="shared" si="0"/>
        <v>144323669.45769468</v>
      </c>
      <c r="U20" s="122">
        <f t="shared" si="0"/>
        <v>146723435.94362396</v>
      </c>
      <c r="V20" s="122">
        <f t="shared" si="3"/>
        <v>182048135.78</v>
      </c>
    </row>
    <row r="21" spans="1:22" x14ac:dyDescent="0.25">
      <c r="A21" s="105" t="s">
        <v>54</v>
      </c>
      <c r="B21" s="125">
        <f t="shared" si="1"/>
        <v>379776177.97396064</v>
      </c>
      <c r="C21" s="122">
        <f t="shared" si="0"/>
        <v>345754809.58723754</v>
      </c>
      <c r="D21" s="122">
        <f t="shared" si="0"/>
        <v>323074192.99519837</v>
      </c>
      <c r="E21" s="122">
        <f t="shared" si="0"/>
        <v>332763453.88911122</v>
      </c>
      <c r="F21" s="122">
        <f t="shared" si="0"/>
        <v>304417954.24959892</v>
      </c>
      <c r="G21" s="122">
        <f t="shared" si="0"/>
        <v>287109672.33712357</v>
      </c>
      <c r="H21" s="122">
        <f t="shared" si="0"/>
        <v>305292511.58927047</v>
      </c>
      <c r="I21" s="122">
        <f t="shared" si="0"/>
        <v>293414468.37781852</v>
      </c>
      <c r="J21" s="122">
        <f t="shared" si="0"/>
        <v>277226555.61364478</v>
      </c>
      <c r="K21" s="122">
        <f t="shared" si="0"/>
        <v>273826874.99095571</v>
      </c>
      <c r="L21" s="122">
        <f t="shared" si="0"/>
        <v>332894067.42046428</v>
      </c>
      <c r="M21" s="122">
        <f t="shared" si="0"/>
        <v>334849071.20928752</v>
      </c>
      <c r="N21" s="122">
        <f t="shared" si="0"/>
        <v>332984792.43331289</v>
      </c>
      <c r="O21" s="122">
        <f t="shared" si="0"/>
        <v>359347165.92325968</v>
      </c>
      <c r="P21" s="122">
        <f t="shared" si="0"/>
        <v>362030393.23458958</v>
      </c>
      <c r="Q21" s="122">
        <f t="shared" si="0"/>
        <v>352261079.98189551</v>
      </c>
      <c r="R21" s="122">
        <f t="shared" si="0"/>
        <v>338657551.66396511</v>
      </c>
      <c r="S21" s="122">
        <f t="shared" si="0"/>
        <v>360044205.09781998</v>
      </c>
      <c r="T21" s="122">
        <f t="shared" si="0"/>
        <v>0</v>
      </c>
      <c r="U21" s="122">
        <f t="shared" si="0"/>
        <v>0</v>
      </c>
      <c r="V21" s="122">
        <f t="shared" si="3"/>
        <v>351093842.94</v>
      </c>
    </row>
    <row r="22" spans="1:22" x14ac:dyDescent="0.25">
      <c r="A22" s="105" t="s">
        <v>35</v>
      </c>
      <c r="B22" s="125">
        <f t="shared" si="1"/>
        <v>1074795932.6527531</v>
      </c>
      <c r="C22" s="122">
        <f t="shared" si="0"/>
        <v>1040984138.9781778</v>
      </c>
      <c r="D22" s="122">
        <f t="shared" si="0"/>
        <v>1042189846.4608668</v>
      </c>
      <c r="E22" s="122">
        <f t="shared" si="0"/>
        <v>1245371561.2553403</v>
      </c>
      <c r="F22" s="122">
        <f t="shared" si="0"/>
        <v>1223759042.5852883</v>
      </c>
      <c r="G22" s="122">
        <f t="shared" si="0"/>
        <v>1194737220.9308288</v>
      </c>
      <c r="H22" s="122">
        <f t="shared" si="0"/>
        <v>1202367795.2892957</v>
      </c>
      <c r="I22" s="122">
        <f t="shared" si="0"/>
        <v>1262209799.4787412</v>
      </c>
      <c r="J22" s="122">
        <f t="shared" si="0"/>
        <v>1391601379.8106122</v>
      </c>
      <c r="K22" s="122">
        <f t="shared" si="0"/>
        <v>1337668080.4935226</v>
      </c>
      <c r="L22" s="122">
        <f t="shared" si="0"/>
        <v>1300204148.3234591</v>
      </c>
      <c r="M22" s="122">
        <f t="shared" si="0"/>
        <v>1311126074.2574012</v>
      </c>
      <c r="N22" s="122">
        <f t="shared" si="0"/>
        <v>1315955221.9595485</v>
      </c>
      <c r="O22" s="122">
        <f t="shared" si="0"/>
        <v>1113233129.7561007</v>
      </c>
      <c r="P22" s="122">
        <f t="shared" ref="C22:U33" si="4">+P53/P$40</f>
        <v>1133429751.5321229</v>
      </c>
      <c r="Q22" s="122">
        <f t="shared" si="4"/>
        <v>1103794500.2202709</v>
      </c>
      <c r="R22" s="122">
        <f t="shared" si="4"/>
        <v>1112640432.8081017</v>
      </c>
      <c r="S22" s="122">
        <f t="shared" si="4"/>
        <v>1175976751.483757</v>
      </c>
      <c r="T22" s="122">
        <f t="shared" si="4"/>
        <v>1233846761.3356967</v>
      </c>
      <c r="U22" s="122">
        <f t="shared" si="4"/>
        <v>1161416476.5014968</v>
      </c>
      <c r="V22" s="122">
        <f t="shared" si="3"/>
        <v>1104257172.6400001</v>
      </c>
    </row>
    <row r="23" spans="1:22" x14ac:dyDescent="0.25">
      <c r="A23" s="105" t="s">
        <v>42</v>
      </c>
      <c r="B23" s="125">
        <f t="shared" si="1"/>
        <v>152081406.60242271</v>
      </c>
      <c r="C23" s="122">
        <f t="shared" si="4"/>
        <v>146113944.43107885</v>
      </c>
      <c r="D23" s="122">
        <f t="shared" si="4"/>
        <v>153263385.89311564</v>
      </c>
      <c r="E23" s="122">
        <f t="shared" si="4"/>
        <v>139949403.92942041</v>
      </c>
      <c r="F23" s="122">
        <f t="shared" si="4"/>
        <v>137639646.22312716</v>
      </c>
      <c r="G23" s="122">
        <f t="shared" si="4"/>
        <v>136857967.08811182</v>
      </c>
      <c r="H23" s="122">
        <f t="shared" si="4"/>
        <v>137472457.69953975</v>
      </c>
      <c r="I23" s="122">
        <f t="shared" si="4"/>
        <v>158630913.63909394</v>
      </c>
      <c r="J23" s="122">
        <f t="shared" si="4"/>
        <v>163518167.73150802</v>
      </c>
      <c r="K23" s="122">
        <f t="shared" si="4"/>
        <v>159572964.72208968</v>
      </c>
      <c r="L23" s="122">
        <f t="shared" si="4"/>
        <v>174840569.92602205</v>
      </c>
      <c r="M23" s="122">
        <f t="shared" si="4"/>
        <v>172221076.72737709</v>
      </c>
      <c r="N23" s="122">
        <f t="shared" si="4"/>
        <v>179346853.72269487</v>
      </c>
      <c r="O23" s="122">
        <f t="shared" si="4"/>
        <v>190676601.19655541</v>
      </c>
      <c r="P23" s="122">
        <f t="shared" si="4"/>
        <v>210121998.67213044</v>
      </c>
      <c r="Q23" s="122">
        <f t="shared" si="4"/>
        <v>213592518.32700634</v>
      </c>
      <c r="R23" s="122">
        <f t="shared" si="4"/>
        <v>207372748.22189185</v>
      </c>
      <c r="S23" s="122">
        <f t="shared" si="4"/>
        <v>209888047.50188127</v>
      </c>
      <c r="T23" s="122">
        <f t="shared" si="4"/>
        <v>209572033.10528564</v>
      </c>
      <c r="U23" s="122">
        <f t="shared" si="4"/>
        <v>203219165.695005</v>
      </c>
      <c r="V23" s="122">
        <f t="shared" si="3"/>
        <v>198444578.30000001</v>
      </c>
    </row>
    <row r="24" spans="1:22" x14ac:dyDescent="0.25">
      <c r="A24" s="105" t="s">
        <v>57</v>
      </c>
      <c r="B24" s="125">
        <f t="shared" si="1"/>
        <v>342862247.05240506</v>
      </c>
      <c r="C24" s="122">
        <f t="shared" si="4"/>
        <v>275852829.77133185</v>
      </c>
      <c r="D24" s="122">
        <f t="shared" si="4"/>
        <v>244028958.37057319</v>
      </c>
      <c r="E24" s="122">
        <f t="shared" si="4"/>
        <v>205408920.5271779</v>
      </c>
      <c r="F24" s="122">
        <f t="shared" si="4"/>
        <v>224932566.85483548</v>
      </c>
      <c r="G24" s="122">
        <f t="shared" si="4"/>
        <v>207835097.0634453</v>
      </c>
      <c r="H24" s="122">
        <f t="shared" si="4"/>
        <v>221212191.54735243</v>
      </c>
      <c r="I24" s="122">
        <f t="shared" si="4"/>
        <v>223169992.24357542</v>
      </c>
      <c r="J24" s="122">
        <f t="shared" si="4"/>
        <v>229539563.36085877</v>
      </c>
      <c r="K24" s="122">
        <f t="shared" si="4"/>
        <v>267627983.96838933</v>
      </c>
      <c r="L24" s="122">
        <f t="shared" si="4"/>
        <v>300616261.82790142</v>
      </c>
      <c r="M24" s="122">
        <f t="shared" si="4"/>
        <v>304457789.01003623</v>
      </c>
      <c r="N24" s="122">
        <f t="shared" si="4"/>
        <v>334020635.64386046</v>
      </c>
      <c r="O24" s="122">
        <f t="shared" si="4"/>
        <v>368773890.24552882</v>
      </c>
      <c r="P24" s="122">
        <f t="shared" si="4"/>
        <v>362881040.6910935</v>
      </c>
      <c r="Q24" s="122">
        <f t="shared" si="4"/>
        <v>375548060.35546768</v>
      </c>
      <c r="R24" s="122">
        <f t="shared" si="4"/>
        <v>358377567.28913796</v>
      </c>
      <c r="S24" s="122">
        <f t="shared" si="4"/>
        <v>364847100.07855821</v>
      </c>
      <c r="T24" s="122">
        <f t="shared" si="4"/>
        <v>380407044.93895835</v>
      </c>
      <c r="U24" s="122">
        <f t="shared" si="4"/>
        <v>381303876.73732197</v>
      </c>
      <c r="V24" s="122">
        <f t="shared" si="3"/>
        <v>360691058.58999997</v>
      </c>
    </row>
    <row r="25" spans="1:22" x14ac:dyDescent="0.25">
      <c r="A25" s="105" t="s">
        <v>64</v>
      </c>
      <c r="B25" s="125">
        <f t="shared" si="1"/>
        <v>0</v>
      </c>
      <c r="C25" s="122">
        <f t="shared" si="4"/>
        <v>0</v>
      </c>
      <c r="D25" s="122">
        <f t="shared" si="4"/>
        <v>0</v>
      </c>
      <c r="E25" s="122">
        <f t="shared" si="4"/>
        <v>0</v>
      </c>
      <c r="F25" s="122">
        <f t="shared" si="4"/>
        <v>0</v>
      </c>
      <c r="G25" s="122">
        <f t="shared" si="4"/>
        <v>0</v>
      </c>
      <c r="H25" s="122">
        <f t="shared" si="4"/>
        <v>0</v>
      </c>
      <c r="I25" s="122">
        <f t="shared" si="4"/>
        <v>0</v>
      </c>
      <c r="J25" s="122">
        <f t="shared" si="4"/>
        <v>0</v>
      </c>
      <c r="K25" s="122">
        <f t="shared" si="4"/>
        <v>0</v>
      </c>
      <c r="L25" s="122">
        <f t="shared" si="4"/>
        <v>2957161.9069662839</v>
      </c>
      <c r="M25" s="122">
        <f t="shared" si="4"/>
        <v>7668817.7020956408</v>
      </c>
      <c r="N25" s="122">
        <f t="shared" si="4"/>
        <v>6175028.2954919478</v>
      </c>
      <c r="O25" s="122">
        <f t="shared" si="4"/>
        <v>3766798.5636695917</v>
      </c>
      <c r="P25" s="122">
        <f t="shared" si="4"/>
        <v>6344924.9166244604</v>
      </c>
      <c r="Q25" s="122">
        <f t="shared" si="4"/>
        <v>7275302.7201953372</v>
      </c>
      <c r="R25" s="122">
        <f t="shared" si="4"/>
        <v>9668641.9517461043</v>
      </c>
      <c r="S25" s="122">
        <f t="shared" si="4"/>
        <v>10464301.743276093</v>
      </c>
      <c r="T25" s="122">
        <f t="shared" si="4"/>
        <v>12123249.324471449</v>
      </c>
      <c r="U25" s="122">
        <f t="shared" si="4"/>
        <v>18749150.829044998</v>
      </c>
      <c r="V25" s="122">
        <f t="shared" si="3"/>
        <v>0</v>
      </c>
    </row>
    <row r="26" spans="1:22" x14ac:dyDescent="0.25">
      <c r="A26" s="105" t="s">
        <v>43</v>
      </c>
      <c r="B26" s="125">
        <f t="shared" si="1"/>
        <v>817394730.76643348</v>
      </c>
      <c r="C26" s="122">
        <f t="shared" si="4"/>
        <v>822734093.72048521</v>
      </c>
      <c r="D26" s="122">
        <f t="shared" si="4"/>
        <v>896343231.94220102</v>
      </c>
      <c r="E26" s="122">
        <f t="shared" si="4"/>
        <v>851885800.64492571</v>
      </c>
      <c r="F26" s="122">
        <f t="shared" si="4"/>
        <v>881488187.07859826</v>
      </c>
      <c r="G26" s="122">
        <f t="shared" si="4"/>
        <v>919094791.18764389</v>
      </c>
      <c r="H26" s="122">
        <f t="shared" si="4"/>
        <v>966043048.85650504</v>
      </c>
      <c r="I26" s="122">
        <f t="shared" si="4"/>
        <v>1046963522.8765609</v>
      </c>
      <c r="J26" s="122">
        <f t="shared" si="4"/>
        <v>1057677727.0111165</v>
      </c>
      <c r="K26" s="122">
        <f t="shared" si="4"/>
        <v>1069669551.11423</v>
      </c>
      <c r="L26" s="122">
        <f t="shared" si="4"/>
        <v>1195730266.3170834</v>
      </c>
      <c r="M26" s="122">
        <f t="shared" si="4"/>
        <v>1260053746.5441294</v>
      </c>
      <c r="N26" s="122">
        <f t="shared" si="4"/>
        <v>1282491270.3918915</v>
      </c>
      <c r="O26" s="122">
        <f t="shared" si="4"/>
        <v>1230954865.1551807</v>
      </c>
      <c r="P26" s="122">
        <f t="shared" si="4"/>
        <v>1350716166.9503982</v>
      </c>
      <c r="Q26" s="122">
        <f t="shared" si="4"/>
        <v>1363494638.5614698</v>
      </c>
      <c r="R26" s="122">
        <f t="shared" si="4"/>
        <v>1519637973.0886164</v>
      </c>
      <c r="S26" s="122">
        <f t="shared" si="4"/>
        <v>1163949002.0550249</v>
      </c>
      <c r="T26" s="122">
        <f t="shared" si="4"/>
        <v>947232650.71251476</v>
      </c>
      <c r="U26" s="122">
        <f t="shared" si="4"/>
        <v>1367765893.232496</v>
      </c>
      <c r="V26" s="122">
        <f t="shared" si="3"/>
        <v>1233274951.5999999</v>
      </c>
    </row>
    <row r="27" spans="1:22" x14ac:dyDescent="0.25">
      <c r="A27" s="105" t="s">
        <v>56</v>
      </c>
      <c r="B27" s="125">
        <f t="shared" si="1"/>
        <v>551751305.80427384</v>
      </c>
      <c r="C27" s="122">
        <f t="shared" si="4"/>
        <v>560672687.71079659</v>
      </c>
      <c r="D27" s="122">
        <f t="shared" si="4"/>
        <v>589821984.7102282</v>
      </c>
      <c r="E27" s="122">
        <f t="shared" si="4"/>
        <v>540916968.46276164</v>
      </c>
      <c r="F27" s="122">
        <f t="shared" si="4"/>
        <v>551619711.84918237</v>
      </c>
      <c r="G27" s="122">
        <f t="shared" si="4"/>
        <v>618660718.1340673</v>
      </c>
      <c r="H27" s="122">
        <f t="shared" si="4"/>
        <v>586576331.05575418</v>
      </c>
      <c r="I27" s="122">
        <f t="shared" si="4"/>
        <v>641432377.14495194</v>
      </c>
      <c r="J27" s="122">
        <f t="shared" si="4"/>
        <v>624288750.36527252</v>
      </c>
      <c r="K27" s="122">
        <f t="shared" si="4"/>
        <v>665915020.10204208</v>
      </c>
      <c r="L27" s="122">
        <f t="shared" si="4"/>
        <v>727522672.90969229</v>
      </c>
      <c r="M27" s="122">
        <f t="shared" si="4"/>
        <v>850901552.74147117</v>
      </c>
      <c r="N27" s="122">
        <f t="shared" si="4"/>
        <v>853546436.38443732</v>
      </c>
      <c r="O27" s="122">
        <f t="shared" si="4"/>
        <v>946602663.13951492</v>
      </c>
      <c r="P27" s="122">
        <f t="shared" si="4"/>
        <v>961460467.64639616</v>
      </c>
      <c r="Q27" s="122">
        <f t="shared" si="4"/>
        <v>1007253241.46828</v>
      </c>
      <c r="R27" s="122">
        <f t="shared" si="4"/>
        <v>992913363.41262126</v>
      </c>
      <c r="S27" s="122">
        <f t="shared" si="4"/>
        <v>1055243382.1835883</v>
      </c>
      <c r="T27" s="122">
        <f t="shared" si="4"/>
        <v>1045994985.3968451</v>
      </c>
      <c r="U27" s="122">
        <f t="shared" si="4"/>
        <v>1054647065.3456879</v>
      </c>
      <c r="V27" s="122">
        <f t="shared" si="3"/>
        <v>1116154619.3399999</v>
      </c>
    </row>
    <row r="28" spans="1:22" x14ac:dyDescent="0.25">
      <c r="A28" s="105" t="s">
        <v>41</v>
      </c>
      <c r="B28" s="125">
        <f t="shared" si="1"/>
        <v>117907717.14031962</v>
      </c>
      <c r="C28" s="122">
        <f t="shared" si="4"/>
        <v>112613642.32673235</v>
      </c>
      <c r="D28" s="122">
        <f t="shared" si="4"/>
        <v>116363302.02924073</v>
      </c>
      <c r="E28" s="122">
        <f t="shared" si="4"/>
        <v>109879987.39528266</v>
      </c>
      <c r="F28" s="122">
        <f t="shared" si="4"/>
        <v>115507974.45760113</v>
      </c>
      <c r="G28" s="122">
        <f t="shared" si="4"/>
        <v>116217516.42323743</v>
      </c>
      <c r="H28" s="122">
        <f t="shared" si="4"/>
        <v>110372234.38775621</v>
      </c>
      <c r="I28" s="122">
        <f t="shared" si="4"/>
        <v>114817371.34562124</v>
      </c>
      <c r="J28" s="122">
        <f t="shared" si="4"/>
        <v>122860236.85719092</v>
      </c>
      <c r="K28" s="122">
        <f t="shared" si="4"/>
        <v>133554033.32741499</v>
      </c>
      <c r="L28" s="122">
        <f t="shared" si="4"/>
        <v>149630637.65911546</v>
      </c>
      <c r="M28" s="122">
        <f t="shared" si="4"/>
        <v>159307651.79037741</v>
      </c>
      <c r="N28" s="122">
        <f t="shared" si="4"/>
        <v>145451583.17642123</v>
      </c>
      <c r="O28" s="122">
        <f t="shared" si="4"/>
        <v>162832726.02713266</v>
      </c>
      <c r="P28" s="122">
        <f t="shared" si="4"/>
        <v>163515684.65539676</v>
      </c>
      <c r="Q28" s="122">
        <f t="shared" si="4"/>
        <v>163340711.68490586</v>
      </c>
      <c r="R28" s="122">
        <f t="shared" si="4"/>
        <v>164635691.24472424</v>
      </c>
      <c r="S28" s="122">
        <f t="shared" si="4"/>
        <v>162967209.37768897</v>
      </c>
      <c r="T28" s="122">
        <f t="shared" si="4"/>
        <v>169412761.96090752</v>
      </c>
      <c r="U28" s="122">
        <f t="shared" si="4"/>
        <v>176287864.88568598</v>
      </c>
      <c r="V28" s="122">
        <f t="shared" si="3"/>
        <v>180626020.99000001</v>
      </c>
    </row>
    <row r="29" spans="1:22" x14ac:dyDescent="0.25">
      <c r="A29" s="105" t="s">
        <v>53</v>
      </c>
      <c r="B29" s="125">
        <f t="shared" si="1"/>
        <v>104971142.46953785</v>
      </c>
      <c r="C29" s="122">
        <f t="shared" si="4"/>
        <v>98294922.250203893</v>
      </c>
      <c r="D29" s="122">
        <f t="shared" si="4"/>
        <v>102559665.57034205</v>
      </c>
      <c r="E29" s="122">
        <f t="shared" si="4"/>
        <v>107021459.14455876</v>
      </c>
      <c r="F29" s="122">
        <f t="shared" si="4"/>
        <v>117000531.01415128</v>
      </c>
      <c r="G29" s="122">
        <f t="shared" si="4"/>
        <v>124138856.07192104</v>
      </c>
      <c r="H29" s="122">
        <f t="shared" si="4"/>
        <v>135378627.9361341</v>
      </c>
      <c r="I29" s="122">
        <f t="shared" si="4"/>
        <v>144790006.81116945</v>
      </c>
      <c r="J29" s="122">
        <f t="shared" si="4"/>
        <v>157331895.09564695</v>
      </c>
      <c r="K29" s="122">
        <f t="shared" si="4"/>
        <v>165048831.57044041</v>
      </c>
      <c r="L29" s="122">
        <f t="shared" si="4"/>
        <v>182827296.84721866</v>
      </c>
      <c r="M29" s="122">
        <f t="shared" si="4"/>
        <v>183542416.16267347</v>
      </c>
      <c r="N29" s="122">
        <f t="shared" si="4"/>
        <v>181291650.65887064</v>
      </c>
      <c r="O29" s="122">
        <f t="shared" si="4"/>
        <v>197358871.03314748</v>
      </c>
      <c r="P29" s="122">
        <f t="shared" si="4"/>
        <v>209382261.0706248</v>
      </c>
      <c r="Q29" s="122">
        <f t="shared" si="4"/>
        <v>211691127.93334767</v>
      </c>
      <c r="R29" s="122">
        <f t="shared" si="4"/>
        <v>205541188.36099985</v>
      </c>
      <c r="S29" s="122">
        <f t="shared" si="4"/>
        <v>259438233.07629237</v>
      </c>
      <c r="T29" s="122">
        <f t="shared" si="4"/>
        <v>248111666.72569564</v>
      </c>
      <c r="U29" s="122">
        <f t="shared" si="4"/>
        <v>265038862.81531498</v>
      </c>
      <c r="V29" s="122">
        <f t="shared" si="3"/>
        <v>250027002.75999999</v>
      </c>
    </row>
    <row r="30" spans="1:22" x14ac:dyDescent="0.25">
      <c r="A30" s="105" t="s">
        <v>47</v>
      </c>
      <c r="B30" s="125">
        <f t="shared" si="1"/>
        <v>318118687.10592544</v>
      </c>
      <c r="C30" s="122">
        <f t="shared" si="4"/>
        <v>337558535.7326234</v>
      </c>
      <c r="D30" s="122">
        <f t="shared" si="4"/>
        <v>313373102.60451633</v>
      </c>
      <c r="E30" s="122">
        <f t="shared" si="4"/>
        <v>291974566.6333949</v>
      </c>
      <c r="F30" s="122">
        <f t="shared" si="4"/>
        <v>281350485.15406162</v>
      </c>
      <c r="G30" s="122">
        <f t="shared" si="4"/>
        <v>273103353.16935956</v>
      </c>
      <c r="H30" s="122">
        <f t="shared" si="4"/>
        <v>305339426.58617288</v>
      </c>
      <c r="I30" s="122">
        <f t="shared" si="4"/>
        <v>354859816.42680502</v>
      </c>
      <c r="J30" s="122">
        <f t="shared" si="4"/>
        <v>374843051.16203785</v>
      </c>
      <c r="K30" s="122">
        <f t="shared" si="4"/>
        <v>394595097.99769086</v>
      </c>
      <c r="L30" s="122">
        <f t="shared" si="4"/>
        <v>454817124.55328459</v>
      </c>
      <c r="M30" s="122">
        <f t="shared" si="4"/>
        <v>498093244.52995533</v>
      </c>
      <c r="N30" s="122">
        <f t="shared" si="4"/>
        <v>576867521.59787142</v>
      </c>
      <c r="O30" s="122">
        <f t="shared" si="4"/>
        <v>650513301.18232965</v>
      </c>
      <c r="P30" s="122">
        <f t="shared" si="4"/>
        <v>711942263.6258235</v>
      </c>
      <c r="Q30" s="122">
        <f t="shared" si="4"/>
        <v>679539797.79123604</v>
      </c>
      <c r="R30" s="122">
        <f t="shared" si="4"/>
        <v>654429279.37411427</v>
      </c>
      <c r="S30" s="122">
        <f t="shared" si="4"/>
        <v>656193660.03387606</v>
      </c>
      <c r="T30" s="122">
        <f t="shared" si="4"/>
        <v>700566571.4417733</v>
      </c>
      <c r="U30" s="122">
        <f t="shared" si="4"/>
        <v>729394121.42058587</v>
      </c>
      <c r="V30" s="122">
        <f t="shared" si="3"/>
        <v>744565332.23000002</v>
      </c>
    </row>
    <row r="31" spans="1:22" x14ac:dyDescent="0.25">
      <c r="A31" s="105" t="s">
        <v>37</v>
      </c>
      <c r="B31" s="125">
        <f t="shared" si="1"/>
        <v>2398279608.2150984</v>
      </c>
      <c r="C31" s="122">
        <f t="shared" si="4"/>
        <v>2057387276.4165015</v>
      </c>
      <c r="D31" s="122">
        <f t="shared" si="4"/>
        <v>2174299512.0332217</v>
      </c>
      <c r="E31" s="122">
        <f t="shared" si="4"/>
        <v>2207600957.8401923</v>
      </c>
      <c r="F31" s="122">
        <f t="shared" si="4"/>
        <v>2465589377.2078137</v>
      </c>
      <c r="G31" s="122">
        <f t="shared" si="4"/>
        <v>2339779948.0935612</v>
      </c>
      <c r="H31" s="122">
        <f t="shared" si="4"/>
        <v>2329991130.6910744</v>
      </c>
      <c r="I31" s="122">
        <f t="shared" si="4"/>
        <v>2560407669.4651413</v>
      </c>
      <c r="J31" s="122">
        <f t="shared" si="4"/>
        <v>2465250384.9299011</v>
      </c>
      <c r="K31" s="122">
        <f t="shared" si="4"/>
        <v>2489921400.8020244</v>
      </c>
      <c r="L31" s="122">
        <f t="shared" si="4"/>
        <v>2748311976.9915137</v>
      </c>
      <c r="M31" s="122">
        <f t="shared" si="4"/>
        <v>2332463770.8199458</v>
      </c>
      <c r="N31" s="122">
        <f t="shared" si="4"/>
        <v>2820340130.8460536</v>
      </c>
      <c r="O31" s="122">
        <f t="shared" si="4"/>
        <v>2568308965.2861624</v>
      </c>
      <c r="P31" s="122">
        <f t="shared" si="4"/>
        <v>2687600671.2320375</v>
      </c>
      <c r="Q31" s="122">
        <f t="shared" si="4"/>
        <v>2782742430.242188</v>
      </c>
      <c r="R31" s="122">
        <f t="shared" si="4"/>
        <v>2597778047.2149625</v>
      </c>
      <c r="S31" s="122">
        <f t="shared" si="4"/>
        <v>2419017095.7097082</v>
      </c>
      <c r="T31" s="122">
        <f t="shared" si="4"/>
        <v>2818383133.4906926</v>
      </c>
      <c r="U31" s="122">
        <f t="shared" si="4"/>
        <v>2788860134.9301929</v>
      </c>
      <c r="V31" s="122">
        <f t="shared" si="3"/>
        <v>2681940040.4000001</v>
      </c>
    </row>
    <row r="32" spans="1:22" x14ac:dyDescent="0.25">
      <c r="A32" s="105" t="s">
        <v>51</v>
      </c>
      <c r="B32" s="125">
        <f t="shared" si="1"/>
        <v>259043369.57924223</v>
      </c>
      <c r="C32" s="122">
        <f t="shared" si="4"/>
        <v>294015013.90736651</v>
      </c>
      <c r="D32" s="122">
        <f t="shared" si="4"/>
        <v>303056929.26373225</v>
      </c>
      <c r="E32" s="122">
        <f t="shared" si="4"/>
        <v>295564426.26515108</v>
      </c>
      <c r="F32" s="122">
        <f t="shared" si="4"/>
        <v>296896506.09092134</v>
      </c>
      <c r="G32" s="122">
        <f t="shared" si="4"/>
        <v>296936133.33679563</v>
      </c>
      <c r="H32" s="122">
        <f t="shared" si="4"/>
        <v>319868011.34967887</v>
      </c>
      <c r="I32" s="122">
        <f t="shared" si="4"/>
        <v>389438987.48325485</v>
      </c>
      <c r="J32" s="122">
        <f t="shared" si="4"/>
        <v>398238581.05505162</v>
      </c>
      <c r="K32" s="122">
        <f t="shared" si="4"/>
        <v>425062009.39191002</v>
      </c>
      <c r="L32" s="122">
        <f t="shared" si="4"/>
        <v>458942967.02285111</v>
      </c>
      <c r="M32" s="122">
        <f t="shared" si="4"/>
        <v>484611348.98905849</v>
      </c>
      <c r="N32" s="122">
        <f t="shared" si="4"/>
        <v>536367706.28189427</v>
      </c>
      <c r="O32" s="122">
        <f t="shared" si="4"/>
        <v>593076405.7396028</v>
      </c>
      <c r="P32" s="122">
        <f t="shared" si="4"/>
        <v>619926832.13388145</v>
      </c>
      <c r="Q32" s="122">
        <f t="shared" si="4"/>
        <v>739367311.82843995</v>
      </c>
      <c r="R32" s="122">
        <f t="shared" si="4"/>
        <v>768045565.87141466</v>
      </c>
      <c r="S32" s="122">
        <f t="shared" si="4"/>
        <v>877099492.36827016</v>
      </c>
      <c r="T32" s="122">
        <f t="shared" si="4"/>
        <v>1035582546.1272275</v>
      </c>
      <c r="U32" s="122">
        <f t="shared" si="4"/>
        <v>944280542.4696449</v>
      </c>
      <c r="V32" s="122">
        <f t="shared" si="3"/>
        <v>579530591.72000003</v>
      </c>
    </row>
    <row r="33" spans="1:22" x14ac:dyDescent="0.25">
      <c r="A33" s="105" t="s">
        <v>49</v>
      </c>
      <c r="B33" s="125">
        <f t="shared" si="1"/>
        <v>15575457.415287239</v>
      </c>
      <c r="C33" s="122">
        <f t="shared" si="4"/>
        <v>36201319.142972939</v>
      </c>
      <c r="D33" s="122">
        <f t="shared" si="4"/>
        <v>35903981.848534726</v>
      </c>
      <c r="E33" s="122">
        <f t="shared" si="4"/>
        <v>43377658.020296194</v>
      </c>
      <c r="F33" s="122">
        <f t="shared" si="4"/>
        <v>51979307.466753781</v>
      </c>
      <c r="G33" s="122">
        <f t="shared" si="4"/>
        <v>59874207.716880716</v>
      </c>
      <c r="H33" s="122">
        <f t="shared" si="4"/>
        <v>55903730.673724554</v>
      </c>
      <c r="I33" s="122">
        <f t="shared" si="4"/>
        <v>66531078.461386926</v>
      </c>
      <c r="J33" s="122">
        <f t="shared" si="4"/>
        <v>71766133.064015403</v>
      </c>
      <c r="K33" s="122">
        <f t="shared" si="4"/>
        <v>78272823.008487016</v>
      </c>
      <c r="L33" s="122">
        <f t="shared" si="4"/>
        <v>84129868.257318318</v>
      </c>
      <c r="M33" s="122">
        <f t="shared" si="4"/>
        <v>96241379.185139</v>
      </c>
      <c r="N33" s="122">
        <f t="shared" si="4"/>
        <v>74043716.373736337</v>
      </c>
      <c r="O33" s="122">
        <f t="shared" si="4"/>
        <v>10390197.4843456</v>
      </c>
      <c r="P33" s="122">
        <f t="shared" si="4"/>
        <v>75051297.820947558</v>
      </c>
      <c r="Q33" s="122">
        <f t="shared" si="4"/>
        <v>109907145.79695825</v>
      </c>
      <c r="R33" s="122">
        <f t="shared" ref="R33:U35" si="5">+R64/R$40</f>
        <v>84517801.148182958</v>
      </c>
      <c r="S33" s="122">
        <f t="shared" si="5"/>
        <v>72240620.726956144</v>
      </c>
      <c r="T33" s="122">
        <f t="shared" si="5"/>
        <v>82422657.574284151</v>
      </c>
      <c r="U33" s="122">
        <f t="shared" si="5"/>
        <v>93758210.38646099</v>
      </c>
      <c r="V33" s="122">
        <f t="shared" si="3"/>
        <v>95428519.329999998</v>
      </c>
    </row>
    <row r="34" spans="1:22" x14ac:dyDescent="0.25">
      <c r="A34" s="105" t="s">
        <v>39</v>
      </c>
      <c r="B34" s="125">
        <f t="shared" si="1"/>
        <v>496831831.9663288</v>
      </c>
      <c r="C34" s="122">
        <f t="shared" ref="C34:Q34" si="6">+C65/C$40</f>
        <v>487930236.60092491</v>
      </c>
      <c r="D34" s="122">
        <f t="shared" si="6"/>
        <v>448882603.2470082</v>
      </c>
      <c r="E34" s="122">
        <f t="shared" si="6"/>
        <v>447903598.69192261</v>
      </c>
      <c r="F34" s="122">
        <f t="shared" si="6"/>
        <v>478298518.34725863</v>
      </c>
      <c r="G34" s="122">
        <f t="shared" si="6"/>
        <v>502837412.96334529</v>
      </c>
      <c r="H34" s="122">
        <f t="shared" si="6"/>
        <v>507712800.7331382</v>
      </c>
      <c r="I34" s="122">
        <f t="shared" si="6"/>
        <v>609937347.38299966</v>
      </c>
      <c r="J34" s="122">
        <f t="shared" si="6"/>
        <v>661428628.2195766</v>
      </c>
      <c r="K34" s="122">
        <f t="shared" si="6"/>
        <v>699262198.03585565</v>
      </c>
      <c r="L34" s="122">
        <f t="shared" si="6"/>
        <v>722213716.49923754</v>
      </c>
      <c r="M34" s="122">
        <f t="shared" si="6"/>
        <v>744215828.36029732</v>
      </c>
      <c r="N34" s="122">
        <f t="shared" si="6"/>
        <v>786046890.74701881</v>
      </c>
      <c r="O34" s="122">
        <f t="shared" si="6"/>
        <v>434254718.08663154</v>
      </c>
      <c r="P34" s="122">
        <f t="shared" si="6"/>
        <v>1015857028.0897058</v>
      </c>
      <c r="Q34" s="122">
        <f t="shared" si="6"/>
        <v>1076851859.2902739</v>
      </c>
      <c r="R34" s="122">
        <f t="shared" si="5"/>
        <v>1112549777.3641791</v>
      </c>
      <c r="S34" s="122">
        <f t="shared" si="5"/>
        <v>1137772639.1909556</v>
      </c>
      <c r="T34" s="122">
        <f t="shared" si="5"/>
        <v>1157371908.6130307</v>
      </c>
      <c r="U34" s="122">
        <f t="shared" si="5"/>
        <v>1082179069.1698949</v>
      </c>
      <c r="V34" s="122">
        <f t="shared" si="3"/>
        <v>1094750860.9100001</v>
      </c>
    </row>
    <row r="35" spans="1:22" x14ac:dyDescent="0.25">
      <c r="A35" s="105" t="s">
        <v>55</v>
      </c>
      <c r="B35" s="125">
        <f t="shared" si="1"/>
        <v>106237918.09150553</v>
      </c>
      <c r="C35" s="122">
        <f t="shared" ref="C35:Q35" si="7">+C66/C$40</f>
        <v>85267384.8909394</v>
      </c>
      <c r="D35" s="122">
        <f t="shared" si="7"/>
        <v>57362303.592038944</v>
      </c>
      <c r="E35" s="122">
        <f t="shared" si="7"/>
        <v>63373275.212345541</v>
      </c>
      <c r="F35" s="122">
        <f t="shared" si="7"/>
        <v>70101218.107797801</v>
      </c>
      <c r="G35" s="122">
        <f t="shared" si="7"/>
        <v>71042399.32488808</v>
      </c>
      <c r="H35" s="122">
        <f t="shared" si="7"/>
        <v>75748959.035100207</v>
      </c>
      <c r="I35" s="122">
        <f t="shared" si="7"/>
        <v>79040185.269111753</v>
      </c>
      <c r="J35" s="122">
        <f t="shared" si="7"/>
        <v>84099152.376577169</v>
      </c>
      <c r="K35" s="122">
        <f t="shared" si="7"/>
        <v>92270192.621067494</v>
      </c>
      <c r="L35" s="122">
        <f t="shared" si="7"/>
        <v>95464913.472147137</v>
      </c>
      <c r="M35" s="122">
        <f t="shared" si="7"/>
        <v>56897952.281335376</v>
      </c>
      <c r="N35" s="122">
        <f t="shared" si="7"/>
        <v>109693966.59196001</v>
      </c>
      <c r="O35" s="122">
        <f t="shared" si="7"/>
        <v>120563170.27656469</v>
      </c>
      <c r="P35" s="122">
        <f t="shared" si="7"/>
        <v>125163700.84447043</v>
      </c>
      <c r="Q35" s="122">
        <f t="shared" si="7"/>
        <v>132051766.0996844</v>
      </c>
      <c r="R35" s="122">
        <f t="shared" si="5"/>
        <v>141097780.45691118</v>
      </c>
      <c r="S35" s="122">
        <f t="shared" si="5"/>
        <v>150369476.4444716</v>
      </c>
      <c r="T35" s="122">
        <f t="shared" si="5"/>
        <v>158124667.19551536</v>
      </c>
      <c r="U35" s="122">
        <f t="shared" si="5"/>
        <v>163878018.776658</v>
      </c>
      <c r="V35" s="122">
        <f t="shared" si="3"/>
        <v>166380133.22999999</v>
      </c>
    </row>
    <row r="36" spans="1:22" x14ac:dyDescent="0.25"/>
    <row r="37" spans="1:22" x14ac:dyDescent="0.25"/>
    <row r="38" spans="1:22" x14ac:dyDescent="0.25"/>
    <row r="39" spans="1:22" x14ac:dyDescent="0.25"/>
    <row r="40" spans="1:22" x14ac:dyDescent="0.25">
      <c r="A40" s="107" t="s">
        <v>140</v>
      </c>
      <c r="B40" s="129">
        <f>+IPCA!B12</f>
        <v>0.29858646112283271</v>
      </c>
      <c r="C40" s="106">
        <f>+IPCA!C12</f>
        <v>0.31641207285186584</v>
      </c>
      <c r="D40" s="106">
        <f>+IPCA!D12</f>
        <v>0.34068087883960396</v>
      </c>
      <c r="E40" s="106">
        <f>+IPCA!E12</f>
        <v>0.38336819295820634</v>
      </c>
      <c r="F40" s="106">
        <f>+IPCA!F12</f>
        <v>0.4190214349033195</v>
      </c>
      <c r="G40" s="106">
        <f>+IPCA!G12</f>
        <v>0.45086706395597181</v>
      </c>
      <c r="H40" s="106">
        <f>+IPCA!H12</f>
        <v>0.47652139989506659</v>
      </c>
      <c r="I40" s="106">
        <f>+IPCA!I12</f>
        <v>0.49148417185177173</v>
      </c>
      <c r="J40" s="106">
        <f>+IPCA!J12</f>
        <v>0.51340436591636074</v>
      </c>
      <c r="K40" s="106">
        <f>+IPCA!K12</f>
        <v>0.54369522350542598</v>
      </c>
      <c r="L40" s="106">
        <f>+IPCA!L12</f>
        <v>0.56712848763850976</v>
      </c>
      <c r="M40" s="106">
        <f>+IPCA!M12</f>
        <v>0.60064578125794565</v>
      </c>
      <c r="N40" s="106">
        <f>+IPCA!N12</f>
        <v>0.63968775703971203</v>
      </c>
      <c r="O40" s="106">
        <f>+IPCA!O12</f>
        <v>0.67704552205083124</v>
      </c>
      <c r="P40" s="106">
        <f>+IPCA!P12</f>
        <v>0.7170589124040353</v>
      </c>
      <c r="Q40" s="106">
        <f>+IPCA!Q12</f>
        <v>0.76302238868913397</v>
      </c>
      <c r="R40" s="106">
        <f>+IPCA!R12</f>
        <v>0.8444368775622646</v>
      </c>
      <c r="S40" s="106">
        <f>+IPCA!S12</f>
        <v>0.89755195716093106</v>
      </c>
      <c r="T40" s="106">
        <f>+IPCA!T12</f>
        <v>0.92402973989717863</v>
      </c>
      <c r="U40" s="106">
        <f>+IPCA!U12</f>
        <v>0.95868085514332291</v>
      </c>
      <c r="V40" s="106">
        <f>+IPCA!V12</f>
        <v>1</v>
      </c>
    </row>
    <row r="41" spans="1:22" x14ac:dyDescent="0.25">
      <c r="A41" s="183"/>
      <c r="B41" s="183"/>
    </row>
    <row r="42" spans="1:22" x14ac:dyDescent="0.25">
      <c r="A42" s="183" t="str">
        <f>A11</f>
        <v>AGESPISA</v>
      </c>
      <c r="B42" s="130">
        <f>SUMIFS('Base de dados (Boxplot)'!Q:Q,'Base de dados (Boxplot)'!E:E,D_Pess_Prop!$B$9,'Base de dados (Boxplot)'!H:H,D_Pess_Prop!A42)</f>
        <v>43987113</v>
      </c>
      <c r="C42" s="123">
        <f>SUMIFS('Base de dados (Boxplot)'!Q:Q,'Base de dados (Boxplot)'!E:E,D_Pess_Prop!$C$9,'Base de dados (Boxplot)'!H:H,D_Pess_Prop!A42)</f>
        <v>48189039</v>
      </c>
      <c r="D42" s="123">
        <f>SUMIFS('Base de dados (Boxplot)'!Q:Q,'Base de dados (Boxplot)'!E:E,D_Pess_Prop!$D$9,'Base de dados (Boxplot)'!H:H,D_Pess_Prop!A42)</f>
        <v>52093368</v>
      </c>
      <c r="E42" s="123">
        <f>SUMIFS('Base de dados (Boxplot)'!Q:Q,'Base de dados (Boxplot)'!E:E,D_Pess_Prop!$E$9,'Base de dados (Boxplot)'!H:H,D_Pess_Prop!A42)</f>
        <v>60146140.859999999</v>
      </c>
      <c r="F42" s="123">
        <f>SUMIFS('Base de dados (Boxplot)'!Q:Q,'Base de dados (Boxplot)'!E:E,D_Pess_Prop!$F$9,'Base de dados (Boxplot)'!H:H,D_Pess_Prop!A42)</f>
        <v>68614895</v>
      </c>
      <c r="G42" s="123">
        <f>SUMIFS('Base de dados (Boxplot)'!Q:Q,'Base de dados (Boxplot)'!E:E,D_Pess_Prop!$G$9,'Base de dados (Boxplot)'!H:H,D_Pess_Prop!A42)</f>
        <v>74456928</v>
      </c>
      <c r="H42" s="123">
        <f>SUMIFS('Base de dados (Boxplot)'!Q:Q,'Base de dados (Boxplot)'!E:E,D_Pess_Prop!$H$9,'Base de dados (Boxplot)'!H:H,D_Pess_Prop!A42)</f>
        <v>76924994.859999999</v>
      </c>
      <c r="I42" s="123">
        <f>SUMIFS('Base de dados (Boxplot)'!Q:Q,'Base de dados (Boxplot)'!E:E,D_Pess_Prop!$I$9,'Base de dados (Boxplot)'!H:H,D_Pess_Prop!A42)</f>
        <v>98592883.200000003</v>
      </c>
      <c r="J42" s="123">
        <f>SUMIFS('Base de dados (Boxplot)'!Q:Q,'Base de dados (Boxplot)'!E:E,D_Pess_Prop!$J$9,'Base de dados (Boxplot)'!H:H,D_Pess_Prop!A42)</f>
        <v>103244899.27</v>
      </c>
      <c r="K42" s="123">
        <f>SUMIFS('Base de dados (Boxplot)'!Q:Q,'Base de dados (Boxplot)'!E:E,D_Pess_Prop!$K$9,'Base de dados (Boxplot)'!H:H,D_Pess_Prop!A42)</f>
        <v>112893073.84</v>
      </c>
      <c r="L42" s="123">
        <f>SUMIFS('Base de dados (Boxplot)'!Q:Q,'Base de dados (Boxplot)'!E:E,D_Pess_Prop!$L$9,'Base de dados (Boxplot)'!H:H,D_Pess_Prop!A42)</f>
        <v>117942132.69</v>
      </c>
      <c r="M42" s="123">
        <f>SUMIFS('Base de dados (Boxplot)'!Q:Q,'Base de dados (Boxplot)'!E:E,D_Pess_Prop!$M$9,'Base de dados (Boxplot)'!H:H,D_Pess_Prop!A42)</f>
        <v>132338130.56999999</v>
      </c>
      <c r="N42" s="123">
        <f>SUMIFS('Base de dados (Boxplot)'!Q:Q,'Base de dados (Boxplot)'!E:E,D_Pess_Prop!$N$9,'Base de dados (Boxplot)'!H:H,D_Pess_Prop!A42)</f>
        <v>145103226.40000001</v>
      </c>
      <c r="O42" s="123">
        <f>SUMIFS('Base de dados (Boxplot)'!Q:Q,'Base de dados (Boxplot)'!E:E,D_Pess_Prop!$O$9,'Base de dados (Boxplot)'!H:H,D_Pess_Prop!A42)</f>
        <v>161784993.66999999</v>
      </c>
      <c r="P42" s="123">
        <f>SUMIFS('Base de dados (Boxplot)'!Q:Q,'Base de dados (Boxplot)'!E:E,D_Pess_Prop!$P$9,'Base de dados (Boxplot)'!H:H,D_Pess_Prop!A42)</f>
        <v>180252880.25</v>
      </c>
      <c r="Q42" s="123">
        <f>SUMIFS('Base de dados (Boxplot)'!Q:Q,'Base de dados (Boxplot)'!E:E,D_Pess_Prop!$Q$9,'Base de dados (Boxplot)'!H:H,D_Pess_Prop!A42)</f>
        <v>199399259.53999999</v>
      </c>
      <c r="R42" s="123">
        <f>SUMIFS('Base de dados (Boxplot)'!Q:Q,'Base de dados (Boxplot)'!E:E,D_Pess_Prop!$R$9,'Base de dados (Boxplot)'!H:H,D_Pess_Prop!A42)</f>
        <v>153146503.22999999</v>
      </c>
      <c r="S42" s="123">
        <f>SUMIFS('Base de dados (Boxplot)'!Q:Q,'Base de dados (Boxplot)'!E:E,D_Pess_Prop!$S$9,'Base de dados (Boxplot)'!H:H,D_Pess_Prop!A42)</f>
        <v>251089487.13</v>
      </c>
      <c r="T42" s="123">
        <f>SUMIFS('Base de dados (Boxplot)'!Q:Q,'Base de dados (Boxplot)'!E:E,D_Pess_Prop!T$9,'Base de dados (Boxplot)'!H:H,D_Pess_Prop!A42)</f>
        <v>0</v>
      </c>
      <c r="U42" s="123">
        <f>SUMIFS('Base de dados (Boxplot)'!Q:Q,'Base de dados (Boxplot)'!E:E,D_Pess_Prop!$U$9,'Base de dados (Boxplot)'!H:H,D_Pess_Prop!A42)</f>
        <v>211076171.94999999</v>
      </c>
      <c r="V42" s="123">
        <f>SUMIFS('Base de dados (Boxplot)'!Q:Q,'Base de dados (Boxplot)'!E:E,D_Pess_Prop!$V$9,'Base de dados (Boxplot)'!H:H,D_Pess_Prop!A42)</f>
        <v>216243314.06999999</v>
      </c>
    </row>
    <row r="43" spans="1:22" x14ac:dyDescent="0.25">
      <c r="A43" s="183" t="str">
        <f t="shared" ref="A43:A66" si="8">A12</f>
        <v>CAEMA</v>
      </c>
      <c r="B43" s="130">
        <f>SUMIFS('Base de dados (Boxplot)'!Q:Q,'Base de dados (Boxplot)'!E:E,D_Pess_Prop!$B$9,'Base de dados (Boxplot)'!H:H,D_Pess_Prop!A43)</f>
        <v>39436000</v>
      </c>
      <c r="C43" s="123">
        <f>SUMIFS('Base de dados (Boxplot)'!Q:Q,'Base de dados (Boxplot)'!E:E,D_Pess_Prop!$C$9,'Base de dados (Boxplot)'!H:H,D_Pess_Prop!A43)</f>
        <v>38419000</v>
      </c>
      <c r="D43" s="123">
        <f>SUMIFS('Base de dados (Boxplot)'!Q:Q,'Base de dados (Boxplot)'!E:E,D_Pess_Prop!$D$9,'Base de dados (Boxplot)'!H:H,D_Pess_Prop!A43)</f>
        <v>39427777</v>
      </c>
      <c r="E43" s="123">
        <f>SUMIFS('Base de dados (Boxplot)'!Q:Q,'Base de dados (Boxplot)'!E:E,D_Pess_Prop!$E$9,'Base de dados (Boxplot)'!H:H,D_Pess_Prop!A43)</f>
        <v>32598075</v>
      </c>
      <c r="F43" s="123">
        <f>SUMIFS('Base de dados (Boxplot)'!Q:Q,'Base de dados (Boxplot)'!E:E,D_Pess_Prop!$F$9,'Base de dados (Boxplot)'!H:H,D_Pess_Prop!A43)</f>
        <v>40170482</v>
      </c>
      <c r="G43" s="123">
        <f>SUMIFS('Base de dados (Boxplot)'!Q:Q,'Base de dados (Boxplot)'!E:E,D_Pess_Prop!$G$9,'Base de dados (Boxplot)'!H:H,D_Pess_Prop!A43)</f>
        <v>50592102</v>
      </c>
      <c r="H43" s="123">
        <f>SUMIFS('Base de dados (Boxplot)'!Q:Q,'Base de dados (Boxplot)'!E:E,D_Pess_Prop!$H$9,'Base de dados (Boxplot)'!H:H,D_Pess_Prop!A43)</f>
        <v>51100875.090000004</v>
      </c>
      <c r="I43" s="123">
        <f>SUMIFS('Base de dados (Boxplot)'!Q:Q,'Base de dados (Boxplot)'!E:E,D_Pess_Prop!$I$9,'Base de dados (Boxplot)'!H:H,D_Pess_Prop!A43)</f>
        <v>54829670</v>
      </c>
      <c r="J43" s="123">
        <f>SUMIFS('Base de dados (Boxplot)'!Q:Q,'Base de dados (Boxplot)'!E:E,D_Pess_Prop!$J$9,'Base de dados (Boxplot)'!H:H,D_Pess_Prop!A43)</f>
        <v>58366619</v>
      </c>
      <c r="K43" s="123">
        <f>SUMIFS('Base de dados (Boxplot)'!Q:Q,'Base de dados (Boxplot)'!E:E,D_Pess_Prop!$K$9,'Base de dados (Boxplot)'!H:H,D_Pess_Prop!A43)</f>
        <v>59237333.43</v>
      </c>
      <c r="L43" s="123">
        <f>SUMIFS('Base de dados (Boxplot)'!Q:Q,'Base de dados (Boxplot)'!E:E,D_Pess_Prop!$L$9,'Base de dados (Boxplot)'!H:H,D_Pess_Prop!A43)</f>
        <v>89857766.969999999</v>
      </c>
      <c r="M43" s="123">
        <f>SUMIFS('Base de dados (Boxplot)'!Q:Q,'Base de dados (Boxplot)'!E:E,D_Pess_Prop!$M$9,'Base de dados (Boxplot)'!H:H,D_Pess_Prop!A43)</f>
        <v>82379204.909999996</v>
      </c>
      <c r="N43" s="123">
        <f>SUMIFS('Base de dados (Boxplot)'!Q:Q,'Base de dados (Boxplot)'!E:E,D_Pess_Prop!$N$9,'Base de dados (Boxplot)'!H:H,D_Pess_Prop!A43)</f>
        <v>74084777.730000004</v>
      </c>
      <c r="O43" s="123">
        <f>SUMIFS('Base de dados (Boxplot)'!Q:Q,'Base de dados (Boxplot)'!E:E,D_Pess_Prop!$O$9,'Base de dados (Boxplot)'!H:H,D_Pess_Prop!A43)</f>
        <v>79796892.879999995</v>
      </c>
      <c r="P43" s="123">
        <f>SUMIFS('Base de dados (Boxplot)'!Q:Q,'Base de dados (Boxplot)'!E:E,D_Pess_Prop!$P$9,'Base de dados (Boxplot)'!H:H,D_Pess_Prop!A43)</f>
        <v>86676906.239999995</v>
      </c>
      <c r="Q43" s="123">
        <f>SUMIFS('Base de dados (Boxplot)'!Q:Q,'Base de dados (Boxplot)'!E:E,D_Pess_Prop!$Q$9,'Base de dados (Boxplot)'!H:H,D_Pess_Prop!A43)</f>
        <v>210980550.61000001</v>
      </c>
      <c r="R43" s="123">
        <f>SUMIFS('Base de dados (Boxplot)'!Q:Q,'Base de dados (Boxplot)'!E:E,D_Pess_Prop!$R$9,'Base de dados (Boxplot)'!H:H,D_Pess_Prop!A43)</f>
        <v>240584521.38999999</v>
      </c>
      <c r="S43" s="123">
        <f>SUMIFS('Base de dados (Boxplot)'!Q:Q,'Base de dados (Boxplot)'!E:E,D_Pess_Prop!$S$9,'Base de dados (Boxplot)'!H:H,D_Pess_Prop!A43)</f>
        <v>278459258.20999998</v>
      </c>
      <c r="T43" s="123">
        <f>SUMIFS('Base de dados (Boxplot)'!Q:Q,'Base de dados (Boxplot)'!E:E,D_Pess_Prop!T$9,'Base de dados (Boxplot)'!H:H,D_Pess_Prop!A43)</f>
        <v>305505624.45999998</v>
      </c>
      <c r="U43" s="123">
        <f>SUMIFS('Base de dados (Boxplot)'!Q:Q,'Base de dados (Boxplot)'!E:E,D_Pess_Prop!$U$9,'Base de dados (Boxplot)'!H:H,D_Pess_Prop!A43)</f>
        <v>246410352.41</v>
      </c>
      <c r="V43" s="123">
        <f>SUMIFS('Base de dados (Boxplot)'!Q:Q,'Base de dados (Boxplot)'!E:E,D_Pess_Prop!$V$9,'Base de dados (Boxplot)'!H:H,D_Pess_Prop!A43)</f>
        <v>346482693.35000002</v>
      </c>
    </row>
    <row r="44" spans="1:22" x14ac:dyDescent="0.25">
      <c r="A44" s="183" t="str">
        <f t="shared" si="8"/>
        <v>CAER</v>
      </c>
      <c r="B44" s="130">
        <f>SUMIFS('Base de dados (Boxplot)'!Q:Q,'Base de dados (Boxplot)'!E:E,D_Pess_Prop!$B$9,'Base de dados (Boxplot)'!H:H,D_Pess_Prop!A44)</f>
        <v>6436397.5199999996</v>
      </c>
      <c r="C44" s="123">
        <f>SUMIFS('Base de dados (Boxplot)'!Q:Q,'Base de dados (Boxplot)'!E:E,D_Pess_Prop!$C$9,'Base de dados (Boxplot)'!H:H,D_Pess_Prop!A44)</f>
        <v>6370210.8899999997</v>
      </c>
      <c r="D44" s="123">
        <f>SUMIFS('Base de dados (Boxplot)'!Q:Q,'Base de dados (Boxplot)'!E:E,D_Pess_Prop!$D$9,'Base de dados (Boxplot)'!H:H,D_Pess_Prop!A44)</f>
        <v>7918126.9000000004</v>
      </c>
      <c r="E44" s="123">
        <f>SUMIFS('Base de dados (Boxplot)'!Q:Q,'Base de dados (Boxplot)'!E:E,D_Pess_Prop!$E$9,'Base de dados (Boxplot)'!H:H,D_Pess_Prop!A44)</f>
        <v>9378766.3000000007</v>
      </c>
      <c r="F44" s="123">
        <f>SUMIFS('Base de dados (Boxplot)'!Q:Q,'Base de dados (Boxplot)'!E:E,D_Pess_Prop!$F$9,'Base de dados (Boxplot)'!H:H,D_Pess_Prop!A44)</f>
        <v>10284246.619999999</v>
      </c>
      <c r="G44" s="123">
        <f>SUMIFS('Base de dados (Boxplot)'!Q:Q,'Base de dados (Boxplot)'!E:E,D_Pess_Prop!$G$9,'Base de dados (Boxplot)'!H:H,D_Pess_Prop!A44)</f>
        <v>11473727.029999999</v>
      </c>
      <c r="H44" s="123">
        <f>SUMIFS('Base de dados (Boxplot)'!Q:Q,'Base de dados (Boxplot)'!E:E,D_Pess_Prop!$H$9,'Base de dados (Boxplot)'!H:H,D_Pess_Prop!A44)</f>
        <v>10969630.23</v>
      </c>
      <c r="I44" s="123">
        <f>SUMIFS('Base de dados (Boxplot)'!Q:Q,'Base de dados (Boxplot)'!E:E,D_Pess_Prop!$I$9,'Base de dados (Boxplot)'!H:H,D_Pess_Prop!A44)</f>
        <v>12324792.890000001</v>
      </c>
      <c r="J44" s="123">
        <f>SUMIFS('Base de dados (Boxplot)'!Q:Q,'Base de dados (Boxplot)'!E:E,D_Pess_Prop!$J$9,'Base de dados (Boxplot)'!H:H,D_Pess_Prop!A44)</f>
        <v>15070682.26</v>
      </c>
      <c r="K44" s="123">
        <f>SUMIFS('Base de dados (Boxplot)'!Q:Q,'Base de dados (Boxplot)'!E:E,D_Pess_Prop!$K$9,'Base de dados (Boxplot)'!H:H,D_Pess_Prop!A44)</f>
        <v>17948431.609999999</v>
      </c>
      <c r="L44" s="123">
        <f>SUMIFS('Base de dados (Boxplot)'!Q:Q,'Base de dados (Boxplot)'!E:E,D_Pess_Prop!$L$9,'Base de dados (Boxplot)'!H:H,D_Pess_Prop!A44)</f>
        <v>17980641</v>
      </c>
      <c r="M44" s="123">
        <f>SUMIFS('Base de dados (Boxplot)'!Q:Q,'Base de dados (Boxplot)'!E:E,D_Pess_Prop!$M$9,'Base de dados (Boxplot)'!H:H,D_Pess_Prop!A44)</f>
        <v>18450207.48</v>
      </c>
      <c r="N44" s="123">
        <f>SUMIFS('Base de dados (Boxplot)'!Q:Q,'Base de dados (Boxplot)'!E:E,D_Pess_Prop!$N$9,'Base de dados (Boxplot)'!H:H,D_Pess_Prop!A44)</f>
        <v>24850680.789999999</v>
      </c>
      <c r="O44" s="123">
        <f>SUMIFS('Base de dados (Boxplot)'!Q:Q,'Base de dados (Boxplot)'!E:E,D_Pess_Prop!$O$9,'Base de dados (Boxplot)'!H:H,D_Pess_Prop!A44)</f>
        <v>26973487.300000001</v>
      </c>
      <c r="P44" s="123">
        <f>SUMIFS('Base de dados (Boxplot)'!Q:Q,'Base de dados (Boxplot)'!E:E,D_Pess_Prop!$P$9,'Base de dados (Boxplot)'!H:H,D_Pess_Prop!A44)</f>
        <v>30242074.960000001</v>
      </c>
      <c r="Q44" s="123">
        <f>SUMIFS('Base de dados (Boxplot)'!Q:Q,'Base de dados (Boxplot)'!E:E,D_Pess_Prop!$Q$9,'Base de dados (Boxplot)'!H:H,D_Pess_Prop!A44)</f>
        <v>36367191.090000004</v>
      </c>
      <c r="R44" s="123">
        <f>SUMIFS('Base de dados (Boxplot)'!Q:Q,'Base de dados (Boxplot)'!E:E,D_Pess_Prop!$R$9,'Base de dados (Boxplot)'!H:H,D_Pess_Prop!A44)</f>
        <v>40279698.969999999</v>
      </c>
      <c r="S44" s="123">
        <f>SUMIFS('Base de dados (Boxplot)'!Q:Q,'Base de dados (Boxplot)'!E:E,D_Pess_Prop!$S$9,'Base de dados (Boxplot)'!H:H,D_Pess_Prop!A44)</f>
        <v>46424662.670000002</v>
      </c>
      <c r="T44" s="123">
        <f>SUMIFS('Base de dados (Boxplot)'!Q:Q,'Base de dados (Boxplot)'!E:E,D_Pess_Prop!T$9,'Base de dados (Boxplot)'!H:H,D_Pess_Prop!A44)</f>
        <v>54135699.609999999</v>
      </c>
      <c r="U44" s="123">
        <f>SUMIFS('Base de dados (Boxplot)'!Q:Q,'Base de dados (Boxplot)'!E:E,D_Pess_Prop!$U$9,'Base de dados (Boxplot)'!H:H,D_Pess_Prop!A44)</f>
        <v>57497640.75</v>
      </c>
      <c r="V44" s="123">
        <f>SUMIFS('Base de dados (Boxplot)'!Q:Q,'Base de dados (Boxplot)'!E:E,D_Pess_Prop!$V$9,'Base de dados (Boxplot)'!H:H,D_Pess_Prop!A44)</f>
        <v>57718014.100000001</v>
      </c>
    </row>
    <row r="45" spans="1:22" x14ac:dyDescent="0.25">
      <c r="A45" s="183" t="str">
        <f t="shared" si="8"/>
        <v>CAERD</v>
      </c>
      <c r="B45" s="130">
        <f>SUMIFS('Base de dados (Boxplot)'!Q:Q,'Base de dados (Boxplot)'!E:E,D_Pess_Prop!$B$9,'Base de dados (Boxplot)'!H:H,D_Pess_Prop!A45)</f>
        <v>15614264</v>
      </c>
      <c r="C45" s="123">
        <f>SUMIFS('Base de dados (Boxplot)'!Q:Q,'Base de dados (Boxplot)'!E:E,D_Pess_Prop!$C$9,'Base de dados (Boxplot)'!H:H,D_Pess_Prop!A45)</f>
        <v>8311603.46</v>
      </c>
      <c r="D45" s="123">
        <f>SUMIFS('Base de dados (Boxplot)'!Q:Q,'Base de dados (Boxplot)'!E:E,D_Pess_Prop!$D$9,'Base de dados (Boxplot)'!H:H,D_Pess_Prop!A45)</f>
        <v>13839035.720000001</v>
      </c>
      <c r="E45" s="123">
        <f>SUMIFS('Base de dados (Boxplot)'!Q:Q,'Base de dados (Boxplot)'!E:E,D_Pess_Prop!$E$9,'Base de dados (Boxplot)'!H:H,D_Pess_Prop!A45)</f>
        <v>16145962.85</v>
      </c>
      <c r="F45" s="123">
        <f>SUMIFS('Base de dados (Boxplot)'!Q:Q,'Base de dados (Boxplot)'!E:E,D_Pess_Prop!$F$9,'Base de dados (Boxplot)'!H:H,D_Pess_Prop!A45)</f>
        <v>22405328.23</v>
      </c>
      <c r="G45" s="123">
        <f>SUMIFS('Base de dados (Boxplot)'!Q:Q,'Base de dados (Boxplot)'!E:E,D_Pess_Prop!$G$9,'Base de dados (Boxplot)'!H:H,D_Pess_Prop!A45)</f>
        <v>27415584</v>
      </c>
      <c r="H45" s="123">
        <f>SUMIFS('Base de dados (Boxplot)'!Q:Q,'Base de dados (Boxplot)'!E:E,D_Pess_Prop!$H$9,'Base de dados (Boxplot)'!H:H,D_Pess_Prop!A45)</f>
        <v>35668570.630000003</v>
      </c>
      <c r="I45" s="123">
        <f>SUMIFS('Base de dados (Boxplot)'!Q:Q,'Base de dados (Boxplot)'!E:E,D_Pess_Prop!$I$9,'Base de dados (Boxplot)'!H:H,D_Pess_Prop!A45)</f>
        <v>32815609.289999999</v>
      </c>
      <c r="J45" s="123">
        <f>SUMIFS('Base de dados (Boxplot)'!Q:Q,'Base de dados (Boxplot)'!E:E,D_Pess_Prop!$J$9,'Base de dados (Boxplot)'!H:H,D_Pess_Prop!A45)</f>
        <v>34895237.640000001</v>
      </c>
      <c r="K45" s="123">
        <f>SUMIFS('Base de dados (Boxplot)'!Q:Q,'Base de dados (Boxplot)'!E:E,D_Pess_Prop!$K$9,'Base de dados (Boxplot)'!H:H,D_Pess_Prop!A45)</f>
        <v>40810038.43</v>
      </c>
      <c r="L45" s="123">
        <f>SUMIFS('Base de dados (Boxplot)'!Q:Q,'Base de dados (Boxplot)'!E:E,D_Pess_Prop!$L$9,'Base de dados (Boxplot)'!H:H,D_Pess_Prop!A45)</f>
        <v>48159127.229999997</v>
      </c>
      <c r="M45" s="123">
        <f>SUMIFS('Base de dados (Boxplot)'!Q:Q,'Base de dados (Boxplot)'!E:E,D_Pess_Prop!$M$9,'Base de dados (Boxplot)'!H:H,D_Pess_Prop!A45)</f>
        <v>50057704.25</v>
      </c>
      <c r="N45" s="123">
        <f>SUMIFS('Base de dados (Boxplot)'!Q:Q,'Base de dados (Boxplot)'!E:E,D_Pess_Prop!$N$9,'Base de dados (Boxplot)'!H:H,D_Pess_Prop!A45)</f>
        <v>53887554.719999999</v>
      </c>
      <c r="O45" s="123">
        <f>SUMIFS('Base de dados (Boxplot)'!Q:Q,'Base de dados (Boxplot)'!E:E,D_Pess_Prop!$O$9,'Base de dados (Boxplot)'!H:H,D_Pess_Prop!A45)</f>
        <v>56033352.93</v>
      </c>
      <c r="P45" s="123">
        <f>SUMIFS('Base de dados (Boxplot)'!Q:Q,'Base de dados (Boxplot)'!E:E,D_Pess_Prop!$P$9,'Base de dados (Boxplot)'!H:H,D_Pess_Prop!A45)</f>
        <v>66832315.009999998</v>
      </c>
      <c r="Q45" s="123">
        <f>SUMIFS('Base de dados (Boxplot)'!Q:Q,'Base de dados (Boxplot)'!E:E,D_Pess_Prop!$Q$9,'Base de dados (Boxplot)'!H:H,D_Pess_Prop!A45)</f>
        <v>84775365.109999999</v>
      </c>
      <c r="R45" s="123">
        <f>SUMIFS('Base de dados (Boxplot)'!Q:Q,'Base de dados (Boxplot)'!E:E,D_Pess_Prop!$R$9,'Base de dados (Boxplot)'!H:H,D_Pess_Prop!A45)</f>
        <v>106728361.45999999</v>
      </c>
      <c r="S45" s="123">
        <f>SUMIFS('Base de dados (Boxplot)'!Q:Q,'Base de dados (Boxplot)'!E:E,D_Pess_Prop!$S$9,'Base de dados (Boxplot)'!H:H,D_Pess_Prop!A45)</f>
        <v>94640207.629999995</v>
      </c>
      <c r="T45" s="123">
        <f>SUMIFS('Base de dados (Boxplot)'!Q:Q,'Base de dados (Boxplot)'!E:E,D_Pess_Prop!T$9,'Base de dados (Boxplot)'!H:H,D_Pess_Prop!A45)</f>
        <v>103353416.33</v>
      </c>
      <c r="U45" s="123">
        <f>SUMIFS('Base de dados (Boxplot)'!Q:Q,'Base de dados (Boxplot)'!E:E,D_Pess_Prop!$U$9,'Base de dados (Boxplot)'!H:H,D_Pess_Prop!A45)</f>
        <v>85134267.760000005</v>
      </c>
      <c r="V45" s="123">
        <f>SUMIFS('Base de dados (Boxplot)'!Q:Q,'Base de dados (Boxplot)'!E:E,D_Pess_Prop!$V$9,'Base de dados (Boxplot)'!H:H,D_Pess_Prop!A45)</f>
        <v>88822938.299999997</v>
      </c>
    </row>
    <row r="46" spans="1:22" x14ac:dyDescent="0.25">
      <c r="A46" s="183" t="str">
        <f t="shared" si="8"/>
        <v>CAERN</v>
      </c>
      <c r="B46" s="130">
        <f>SUMIFS('Base de dados (Boxplot)'!Q:Q,'Base de dados (Boxplot)'!E:E,D_Pess_Prop!$B$9,'Base de dados (Boxplot)'!H:H,D_Pess_Prop!A46)</f>
        <v>46297911</v>
      </c>
      <c r="C46" s="123">
        <f>SUMIFS('Base de dados (Boxplot)'!Q:Q,'Base de dados (Boxplot)'!E:E,D_Pess_Prop!$C$9,'Base de dados (Boxplot)'!H:H,D_Pess_Prop!A46)</f>
        <v>44693238</v>
      </c>
      <c r="D46" s="123">
        <f>SUMIFS('Base de dados (Boxplot)'!Q:Q,'Base de dados (Boxplot)'!E:E,D_Pess_Prop!$D$9,'Base de dados (Boxplot)'!H:H,D_Pess_Prop!A46)</f>
        <v>50807527</v>
      </c>
      <c r="E46" s="123">
        <f>SUMIFS('Base de dados (Boxplot)'!Q:Q,'Base de dados (Boxplot)'!E:E,D_Pess_Prop!$E$9,'Base de dados (Boxplot)'!H:H,D_Pess_Prop!A46)</f>
        <v>47510187.310000002</v>
      </c>
      <c r="F46" s="123">
        <f>SUMIFS('Base de dados (Boxplot)'!Q:Q,'Base de dados (Boxplot)'!E:E,D_Pess_Prop!$F$9,'Base de dados (Boxplot)'!H:H,D_Pess_Prop!A46)</f>
        <v>51334195.520000003</v>
      </c>
      <c r="G46" s="123">
        <f>SUMIFS('Base de dados (Boxplot)'!Q:Q,'Base de dados (Boxplot)'!E:E,D_Pess_Prop!$G$9,'Base de dados (Boxplot)'!H:H,D_Pess_Prop!A46)</f>
        <v>57897940.68</v>
      </c>
      <c r="H46" s="123">
        <f>SUMIFS('Base de dados (Boxplot)'!Q:Q,'Base de dados (Boxplot)'!E:E,D_Pess_Prop!$H$9,'Base de dados (Boxplot)'!H:H,D_Pess_Prop!A46)</f>
        <v>65427091.979999997</v>
      </c>
      <c r="I46" s="123">
        <f>SUMIFS('Base de dados (Boxplot)'!Q:Q,'Base de dados (Boxplot)'!E:E,D_Pess_Prop!$I$9,'Base de dados (Boxplot)'!H:H,D_Pess_Prop!A46)</f>
        <v>69368745.299999997</v>
      </c>
      <c r="J46" s="123">
        <f>SUMIFS('Base de dados (Boxplot)'!Q:Q,'Base de dados (Boxplot)'!E:E,D_Pess_Prop!$J$9,'Base de dados (Boxplot)'!H:H,D_Pess_Prop!A46)</f>
        <v>74097557.280000001</v>
      </c>
      <c r="K46" s="123">
        <f>SUMIFS('Base de dados (Boxplot)'!Q:Q,'Base de dados (Boxplot)'!E:E,D_Pess_Prop!$K$9,'Base de dados (Boxplot)'!H:H,D_Pess_Prop!A46)</f>
        <v>87411304.459999993</v>
      </c>
      <c r="L46" s="123">
        <f>SUMIFS('Base de dados (Boxplot)'!Q:Q,'Base de dados (Boxplot)'!E:E,D_Pess_Prop!$L$9,'Base de dados (Boxplot)'!H:H,D_Pess_Prop!A46)</f>
        <v>95493283.819999993</v>
      </c>
      <c r="M46" s="123">
        <f>SUMIFS('Base de dados (Boxplot)'!Q:Q,'Base de dados (Boxplot)'!E:E,D_Pess_Prop!$M$9,'Base de dados (Boxplot)'!H:H,D_Pess_Prop!A46)</f>
        <v>103394038.55</v>
      </c>
      <c r="N46" s="123">
        <f>SUMIFS('Base de dados (Boxplot)'!Q:Q,'Base de dados (Boxplot)'!E:E,D_Pess_Prop!$N$9,'Base de dados (Boxplot)'!H:H,D_Pess_Prop!A46)</f>
        <v>114565871.41</v>
      </c>
      <c r="O46" s="123">
        <f>SUMIFS('Base de dados (Boxplot)'!Q:Q,'Base de dados (Boxplot)'!E:E,D_Pess_Prop!$O$9,'Base de dados (Boxplot)'!H:H,D_Pess_Prop!A46)</f>
        <v>121498516.84999999</v>
      </c>
      <c r="P46" s="123">
        <f>SUMIFS('Base de dados (Boxplot)'!Q:Q,'Base de dados (Boxplot)'!E:E,D_Pess_Prop!$P$9,'Base de dados (Boxplot)'!H:H,D_Pess_Prop!A46)</f>
        <v>134499266.88</v>
      </c>
      <c r="Q46" s="123">
        <f>SUMIFS('Base de dados (Boxplot)'!Q:Q,'Base de dados (Boxplot)'!E:E,D_Pess_Prop!$Q$9,'Base de dados (Boxplot)'!H:H,D_Pess_Prop!A46)</f>
        <v>154478106.40000001</v>
      </c>
      <c r="R46" s="123">
        <f>SUMIFS('Base de dados (Boxplot)'!Q:Q,'Base de dados (Boxplot)'!E:E,D_Pess_Prop!$R$9,'Base de dados (Boxplot)'!H:H,D_Pess_Prop!A46)</f>
        <v>178640944</v>
      </c>
      <c r="S46" s="123">
        <f>SUMIFS('Base de dados (Boxplot)'!Q:Q,'Base de dados (Boxplot)'!E:E,D_Pess_Prop!$S$9,'Base de dados (Boxplot)'!H:H,D_Pess_Prop!A46)</f>
        <v>211649118.46000001</v>
      </c>
      <c r="T46" s="123">
        <f>SUMIFS('Base de dados (Boxplot)'!Q:Q,'Base de dados (Boxplot)'!E:E,D_Pess_Prop!T$9,'Base de dados (Boxplot)'!H:H,D_Pess_Prop!A46)</f>
        <v>273183222.06999999</v>
      </c>
      <c r="U46" s="123">
        <f>SUMIFS('Base de dados (Boxplot)'!Q:Q,'Base de dados (Boxplot)'!E:E,D_Pess_Prop!$U$9,'Base de dados (Boxplot)'!H:H,D_Pess_Prop!A46)</f>
        <v>256871760.31</v>
      </c>
      <c r="V46" s="123">
        <f>SUMIFS('Base de dados (Boxplot)'!Q:Q,'Base de dados (Boxplot)'!E:E,D_Pess_Prop!$V$9,'Base de dados (Boxplot)'!H:H,D_Pess_Prop!A46)</f>
        <v>264955407.91</v>
      </c>
    </row>
    <row r="47" spans="1:22" x14ac:dyDescent="0.25">
      <c r="A47" s="183" t="str">
        <f t="shared" si="8"/>
        <v>CAESA</v>
      </c>
      <c r="B47" s="130">
        <f>SUMIFS('Base de dados (Boxplot)'!Q:Q,'Base de dados (Boxplot)'!E:E,D_Pess_Prop!$B$9,'Base de dados (Boxplot)'!H:H,D_Pess_Prop!A47)</f>
        <v>7223335.1100000003</v>
      </c>
      <c r="C47" s="123">
        <f>SUMIFS('Base de dados (Boxplot)'!Q:Q,'Base de dados (Boxplot)'!E:E,D_Pess_Prop!$C$9,'Base de dados (Boxplot)'!H:H,D_Pess_Prop!A47)</f>
        <v>7056617.9500000002</v>
      </c>
      <c r="D47" s="123">
        <f>SUMIFS('Base de dados (Boxplot)'!Q:Q,'Base de dados (Boxplot)'!E:E,D_Pess_Prop!$D$9,'Base de dados (Boxplot)'!H:H,D_Pess_Prop!A47)</f>
        <v>7070086.8700000001</v>
      </c>
      <c r="E47" s="123">
        <f>SUMIFS('Base de dados (Boxplot)'!Q:Q,'Base de dados (Boxplot)'!E:E,D_Pess_Prop!$E$9,'Base de dados (Boxplot)'!H:H,D_Pess_Prop!A47)</f>
        <v>7759897.9100000001</v>
      </c>
      <c r="F47" s="123">
        <f>SUMIFS('Base de dados (Boxplot)'!Q:Q,'Base de dados (Boxplot)'!E:E,D_Pess_Prop!$F$9,'Base de dados (Boxplot)'!H:H,D_Pess_Prop!A47)</f>
        <v>9029732.25</v>
      </c>
      <c r="G47" s="123">
        <f>SUMIFS('Base de dados (Boxplot)'!Q:Q,'Base de dados (Boxplot)'!E:E,D_Pess_Prop!$G$9,'Base de dados (Boxplot)'!H:H,D_Pess_Prop!A47)</f>
        <v>12210422.699999999</v>
      </c>
      <c r="H47" s="123">
        <f>SUMIFS('Base de dados (Boxplot)'!Q:Q,'Base de dados (Boxplot)'!E:E,D_Pess_Prop!$H$9,'Base de dados (Boxplot)'!H:H,D_Pess_Prop!A47)</f>
        <v>12603727.130000001</v>
      </c>
      <c r="I47" s="123">
        <f>SUMIFS('Base de dados (Boxplot)'!Q:Q,'Base de dados (Boxplot)'!E:E,D_Pess_Prop!$I$9,'Base de dados (Boxplot)'!H:H,D_Pess_Prop!A47)</f>
        <v>14508781.699999999</v>
      </c>
      <c r="J47" s="123">
        <f>SUMIFS('Base de dados (Boxplot)'!Q:Q,'Base de dados (Boxplot)'!E:E,D_Pess_Prop!$J$9,'Base de dados (Boxplot)'!H:H,D_Pess_Prop!A47)</f>
        <v>15125113.35</v>
      </c>
      <c r="K47" s="123">
        <f>SUMIFS('Base de dados (Boxplot)'!Q:Q,'Base de dados (Boxplot)'!E:E,D_Pess_Prop!$K$9,'Base de dados (Boxplot)'!H:H,D_Pess_Prop!A47)</f>
        <v>18460038.629999999</v>
      </c>
      <c r="L47" s="123">
        <f>SUMIFS('Base de dados (Boxplot)'!Q:Q,'Base de dados (Boxplot)'!E:E,D_Pess_Prop!$L$9,'Base de dados (Boxplot)'!H:H,D_Pess_Prop!A47)</f>
        <v>19700913.73</v>
      </c>
      <c r="M47" s="123">
        <f>SUMIFS('Base de dados (Boxplot)'!Q:Q,'Base de dados (Boxplot)'!E:E,D_Pess_Prop!$M$9,'Base de dados (Boxplot)'!H:H,D_Pess_Prop!A47)</f>
        <v>22159356.609999999</v>
      </c>
      <c r="N47" s="123">
        <f>SUMIFS('Base de dados (Boxplot)'!Q:Q,'Base de dados (Boxplot)'!E:E,D_Pess_Prop!$N$9,'Base de dados (Boxplot)'!H:H,D_Pess_Prop!A47)</f>
        <v>23010487.73</v>
      </c>
      <c r="O47" s="123">
        <f>SUMIFS('Base de dados (Boxplot)'!Q:Q,'Base de dados (Boxplot)'!E:E,D_Pess_Prop!$O$9,'Base de dados (Boxplot)'!H:H,D_Pess_Prop!A47)</f>
        <v>22499846.289999999</v>
      </c>
      <c r="P47" s="123">
        <f>SUMIFS('Base de dados (Boxplot)'!Q:Q,'Base de dados (Boxplot)'!E:E,D_Pess_Prop!$P$9,'Base de dados (Boxplot)'!H:H,D_Pess_Prop!A47)</f>
        <v>24732604.350000001</v>
      </c>
      <c r="Q47" s="123">
        <f>SUMIFS('Base de dados (Boxplot)'!Q:Q,'Base de dados (Boxplot)'!E:E,D_Pess_Prop!$Q$9,'Base de dados (Boxplot)'!H:H,D_Pess_Prop!A47)</f>
        <v>27180405.5</v>
      </c>
      <c r="R47" s="123">
        <f>SUMIFS('Base de dados (Boxplot)'!Q:Q,'Base de dados (Boxplot)'!E:E,D_Pess_Prop!$R$9,'Base de dados (Boxplot)'!H:H,D_Pess_Prop!A47)</f>
        <v>29263410.48</v>
      </c>
      <c r="S47" s="123">
        <f>SUMIFS('Base de dados (Boxplot)'!Q:Q,'Base de dados (Boxplot)'!E:E,D_Pess_Prop!$S$9,'Base de dados (Boxplot)'!H:H,D_Pess_Prop!A47)</f>
        <v>32737593.710000001</v>
      </c>
      <c r="T47" s="123">
        <f>SUMIFS('Base de dados (Boxplot)'!Q:Q,'Base de dados (Boxplot)'!E:E,D_Pess_Prop!T$9,'Base de dados (Boxplot)'!H:H,D_Pess_Prop!A47)</f>
        <v>40456756.060000002</v>
      </c>
      <c r="U47" s="123">
        <f>SUMIFS('Base de dados (Boxplot)'!Q:Q,'Base de dados (Boxplot)'!E:E,D_Pess_Prop!$U$9,'Base de dados (Boxplot)'!H:H,D_Pess_Prop!A47)</f>
        <v>39227920.310000002</v>
      </c>
      <c r="V47" s="123">
        <f>SUMIFS('Base de dados (Boxplot)'!Q:Q,'Base de dados (Boxplot)'!E:E,D_Pess_Prop!$V$9,'Base de dados (Boxplot)'!H:H,D_Pess_Prop!A47)</f>
        <v>40863832.950000003</v>
      </c>
    </row>
    <row r="48" spans="1:22" x14ac:dyDescent="0.25">
      <c r="A48" s="183" t="str">
        <f t="shared" si="8"/>
        <v>CAESB</v>
      </c>
      <c r="B48" s="130">
        <f>SUMIFS('Base de dados (Boxplot)'!Q:Q,'Base de dados (Boxplot)'!E:E,D_Pess_Prop!$B$9,'Base de dados (Boxplot)'!H:H,D_Pess_Prop!A48)</f>
        <v>109409789</v>
      </c>
      <c r="C48" s="123">
        <f>SUMIFS('Base de dados (Boxplot)'!Q:Q,'Base de dados (Boxplot)'!E:E,D_Pess_Prop!$C$9,'Base de dados (Boxplot)'!H:H,D_Pess_Prop!A48)</f>
        <v>105569218</v>
      </c>
      <c r="D48" s="123">
        <f>SUMIFS('Base de dados (Boxplot)'!Q:Q,'Base de dados (Boxplot)'!E:E,D_Pess_Prop!$D$9,'Base de dados (Boxplot)'!H:H,D_Pess_Prop!A48)</f>
        <v>129442951</v>
      </c>
      <c r="E48" s="123">
        <f>SUMIFS('Base de dados (Boxplot)'!Q:Q,'Base de dados (Boxplot)'!E:E,D_Pess_Prop!$E$9,'Base de dados (Boxplot)'!H:H,D_Pess_Prop!A48)</f>
        <v>152841037</v>
      </c>
      <c r="F48" s="123">
        <f>SUMIFS('Base de dados (Boxplot)'!Q:Q,'Base de dados (Boxplot)'!E:E,D_Pess_Prop!$F$9,'Base de dados (Boxplot)'!H:H,D_Pess_Prop!A48)</f>
        <v>155398893</v>
      </c>
      <c r="G48" s="123">
        <f>SUMIFS('Base de dados (Boxplot)'!Q:Q,'Base de dados (Boxplot)'!E:E,D_Pess_Prop!$G$9,'Base de dados (Boxplot)'!H:H,D_Pess_Prop!A48)</f>
        <v>189985396</v>
      </c>
      <c r="H48" s="123">
        <f>SUMIFS('Base de dados (Boxplot)'!Q:Q,'Base de dados (Boxplot)'!E:E,D_Pess_Prop!$H$9,'Base de dados (Boxplot)'!H:H,D_Pess_Prop!A48)</f>
        <v>196253965</v>
      </c>
      <c r="I48" s="123">
        <f>SUMIFS('Base de dados (Boxplot)'!Q:Q,'Base de dados (Boxplot)'!E:E,D_Pess_Prop!$I$9,'Base de dados (Boxplot)'!H:H,D_Pess_Prop!A48)</f>
        <v>213631569</v>
      </c>
      <c r="J48" s="123">
        <f>SUMIFS('Base de dados (Boxplot)'!Q:Q,'Base de dados (Boxplot)'!E:E,D_Pess_Prop!$J$9,'Base de dados (Boxplot)'!H:H,D_Pess_Prop!A48)</f>
        <v>240738066</v>
      </c>
      <c r="K48" s="123">
        <f>SUMIFS('Base de dados (Boxplot)'!Q:Q,'Base de dados (Boxplot)'!E:E,D_Pess_Prop!$K$9,'Base de dados (Boxplot)'!H:H,D_Pess_Prop!A48)</f>
        <v>277614451</v>
      </c>
      <c r="L48" s="123">
        <f>SUMIFS('Base de dados (Boxplot)'!Q:Q,'Base de dados (Boxplot)'!E:E,D_Pess_Prop!$L$9,'Base de dados (Boxplot)'!H:H,D_Pess_Prop!A48)</f>
        <v>277990546</v>
      </c>
      <c r="M48" s="123">
        <f>SUMIFS('Base de dados (Boxplot)'!Q:Q,'Base de dados (Boxplot)'!E:E,D_Pess_Prop!$M$9,'Base de dados (Boxplot)'!H:H,D_Pess_Prop!A48)</f>
        <v>348990839.20999998</v>
      </c>
      <c r="N48" s="123">
        <f>SUMIFS('Base de dados (Boxplot)'!Q:Q,'Base de dados (Boxplot)'!E:E,D_Pess_Prop!$N$9,'Base de dados (Boxplot)'!H:H,D_Pess_Prop!A48)</f>
        <v>419529900</v>
      </c>
      <c r="O48" s="123">
        <f>SUMIFS('Base de dados (Boxplot)'!Q:Q,'Base de dados (Boxplot)'!E:E,D_Pess_Prop!$O$9,'Base de dados (Boxplot)'!H:H,D_Pess_Prop!A48)</f>
        <v>526514121</v>
      </c>
      <c r="P48" s="123">
        <f>SUMIFS('Base de dados (Boxplot)'!Q:Q,'Base de dados (Boxplot)'!E:E,D_Pess_Prop!$P$9,'Base de dados (Boxplot)'!H:H,D_Pess_Prop!A48)</f>
        <v>592002931</v>
      </c>
      <c r="Q48" s="123">
        <f>SUMIFS('Base de dados (Boxplot)'!Q:Q,'Base de dados (Boxplot)'!E:E,D_Pess_Prop!$Q$9,'Base de dados (Boxplot)'!H:H,D_Pess_Prop!A48)</f>
        <v>676276477.63</v>
      </c>
      <c r="R48" s="123">
        <f>SUMIFS('Base de dados (Boxplot)'!Q:Q,'Base de dados (Boxplot)'!E:E,D_Pess_Prop!$R$9,'Base de dados (Boxplot)'!H:H,D_Pess_Prop!A48)</f>
        <v>676963815</v>
      </c>
      <c r="S48" s="123">
        <f>SUMIFS('Base de dados (Boxplot)'!Q:Q,'Base de dados (Boxplot)'!E:E,D_Pess_Prop!$S$9,'Base de dados (Boxplot)'!H:H,D_Pess_Prop!A48)</f>
        <v>761182508.62</v>
      </c>
      <c r="T48" s="123">
        <f>SUMIFS('Base de dados (Boxplot)'!Q:Q,'Base de dados (Boxplot)'!E:E,D_Pess_Prop!T$9,'Base de dados (Boxplot)'!H:H,D_Pess_Prop!A48)</f>
        <v>780517996.63999999</v>
      </c>
      <c r="U48" s="123">
        <f>SUMIFS('Base de dados (Boxplot)'!Q:Q,'Base de dados (Boxplot)'!E:E,D_Pess_Prop!$U$9,'Base de dados (Boxplot)'!H:H,D_Pess_Prop!A48)</f>
        <v>1040574909</v>
      </c>
      <c r="V48" s="123">
        <f>SUMIFS('Base de dados (Boxplot)'!Q:Q,'Base de dados (Boxplot)'!E:E,D_Pess_Prop!$V$9,'Base de dados (Boxplot)'!H:H,D_Pess_Prop!A48)</f>
        <v>756794611.61000001</v>
      </c>
    </row>
    <row r="49" spans="1:22" x14ac:dyDescent="0.25">
      <c r="A49" s="183" t="str">
        <f t="shared" si="8"/>
        <v>CAGECE</v>
      </c>
      <c r="B49" s="130">
        <f>SUMIFS('Base de dados (Boxplot)'!Q:Q,'Base de dados (Boxplot)'!E:E,D_Pess_Prop!$B$9,'Base de dados (Boxplot)'!H:H,D_Pess_Prop!A49)</f>
        <v>55066506</v>
      </c>
      <c r="C49" s="123">
        <f>SUMIFS('Base de dados (Boxplot)'!Q:Q,'Base de dados (Boxplot)'!E:E,D_Pess_Prop!$C$9,'Base de dados (Boxplot)'!H:H,D_Pess_Prop!A49)</f>
        <v>55245602</v>
      </c>
      <c r="D49" s="123">
        <f>SUMIFS('Base de dados (Boxplot)'!Q:Q,'Base de dados (Boxplot)'!E:E,D_Pess_Prop!$D$9,'Base de dados (Boxplot)'!H:H,D_Pess_Prop!A49)</f>
        <v>46471503</v>
      </c>
      <c r="E49" s="123">
        <f>SUMIFS('Base de dados (Boxplot)'!Q:Q,'Base de dados (Boxplot)'!E:E,D_Pess_Prop!$E$9,'Base de dados (Boxplot)'!H:H,D_Pess_Prop!A49)</f>
        <v>51761466</v>
      </c>
      <c r="F49" s="123">
        <f>SUMIFS('Base de dados (Boxplot)'!Q:Q,'Base de dados (Boxplot)'!E:E,D_Pess_Prop!$F$9,'Base de dados (Boxplot)'!H:H,D_Pess_Prop!A49)</f>
        <v>54039155</v>
      </c>
      <c r="G49" s="123">
        <f>SUMIFS('Base de dados (Boxplot)'!Q:Q,'Base de dados (Boxplot)'!E:E,D_Pess_Prop!$G$9,'Base de dados (Boxplot)'!H:H,D_Pess_Prop!A49)</f>
        <v>65553605</v>
      </c>
      <c r="H49" s="123">
        <f>SUMIFS('Base de dados (Boxplot)'!Q:Q,'Base de dados (Boxplot)'!E:E,D_Pess_Prop!$H$9,'Base de dados (Boxplot)'!H:H,D_Pess_Prop!A49)</f>
        <v>73754124</v>
      </c>
      <c r="I49" s="123">
        <f>SUMIFS('Base de dados (Boxplot)'!Q:Q,'Base de dados (Boxplot)'!E:E,D_Pess_Prop!$I$9,'Base de dados (Boxplot)'!H:H,D_Pess_Prop!A49)</f>
        <v>74316208</v>
      </c>
      <c r="J49" s="123">
        <f>SUMIFS('Base de dados (Boxplot)'!Q:Q,'Base de dados (Boxplot)'!E:E,D_Pess_Prop!$J$9,'Base de dados (Boxplot)'!H:H,D_Pess_Prop!A49)</f>
        <v>94686099</v>
      </c>
      <c r="K49" s="123">
        <f>SUMIFS('Base de dados (Boxplot)'!Q:Q,'Base de dados (Boxplot)'!E:E,D_Pess_Prop!$K$9,'Base de dados (Boxplot)'!H:H,D_Pess_Prop!A49)</f>
        <v>106767426</v>
      </c>
      <c r="L49" s="123">
        <f>SUMIFS('Base de dados (Boxplot)'!Q:Q,'Base de dados (Boxplot)'!E:E,D_Pess_Prop!$L$9,'Base de dados (Boxplot)'!H:H,D_Pess_Prop!A49)</f>
        <v>124617005</v>
      </c>
      <c r="M49" s="123">
        <f>SUMIFS('Base de dados (Boxplot)'!Q:Q,'Base de dados (Boxplot)'!E:E,D_Pess_Prop!$M$9,'Base de dados (Boxplot)'!H:H,D_Pess_Prop!A49)</f>
        <v>127563870</v>
      </c>
      <c r="N49" s="123">
        <f>SUMIFS('Base de dados (Boxplot)'!Q:Q,'Base de dados (Boxplot)'!E:E,D_Pess_Prop!$N$9,'Base de dados (Boxplot)'!H:H,D_Pess_Prop!A49)</f>
        <v>135592217</v>
      </c>
      <c r="O49" s="123">
        <f>SUMIFS('Base de dados (Boxplot)'!Q:Q,'Base de dados (Boxplot)'!E:E,D_Pess_Prop!$O$9,'Base de dados (Boxplot)'!H:H,D_Pess_Prop!A49)</f>
        <v>145178183</v>
      </c>
      <c r="P49" s="123">
        <f>SUMIFS('Base de dados (Boxplot)'!Q:Q,'Base de dados (Boxplot)'!E:E,D_Pess_Prop!$P$9,'Base de dados (Boxplot)'!H:H,D_Pess_Prop!A49)</f>
        <v>163411462</v>
      </c>
      <c r="Q49" s="123">
        <f>SUMIFS('Base de dados (Boxplot)'!Q:Q,'Base de dados (Boxplot)'!E:E,D_Pess_Prop!$Q$9,'Base de dados (Boxplot)'!H:H,D_Pess_Prop!A49)</f>
        <v>241979168.71000001</v>
      </c>
      <c r="R49" s="123">
        <f>SUMIFS('Base de dados (Boxplot)'!Q:Q,'Base de dados (Boxplot)'!E:E,D_Pess_Prop!$R$9,'Base de dados (Boxplot)'!H:H,D_Pess_Prop!A49)</f>
        <v>235081620.83000001</v>
      </c>
      <c r="S49" s="123">
        <f>SUMIFS('Base de dados (Boxplot)'!Q:Q,'Base de dados (Boxplot)'!E:E,D_Pess_Prop!$S$9,'Base de dados (Boxplot)'!H:H,D_Pess_Prop!A49)</f>
        <v>210992529.75999999</v>
      </c>
      <c r="T49" s="123">
        <f>SUMIFS('Base de dados (Boxplot)'!Q:Q,'Base de dados (Boxplot)'!E:E,D_Pess_Prop!T$9,'Base de dados (Boxplot)'!H:H,D_Pess_Prop!A49)</f>
        <v>280663512.82999998</v>
      </c>
      <c r="U49" s="123">
        <f>SUMIFS('Base de dados (Boxplot)'!Q:Q,'Base de dados (Boxplot)'!E:E,D_Pess_Prop!$U$9,'Base de dados (Boxplot)'!H:H,D_Pess_Prop!A49)</f>
        <v>297440768.88999999</v>
      </c>
      <c r="V49" s="123">
        <f>SUMIFS('Base de dados (Boxplot)'!Q:Q,'Base de dados (Boxplot)'!E:E,D_Pess_Prop!$V$9,'Base de dados (Boxplot)'!H:H,D_Pess_Prop!A49)</f>
        <v>283485307.14999998</v>
      </c>
    </row>
    <row r="50" spans="1:22" x14ac:dyDescent="0.25">
      <c r="A50" s="183" t="str">
        <f t="shared" si="8"/>
        <v>CAGEPA</v>
      </c>
      <c r="B50" s="130">
        <f>SUMIFS('Base de dados (Boxplot)'!Q:Q,'Base de dados (Boxplot)'!E:E,D_Pess_Prop!$B$9,'Base de dados (Boxplot)'!H:H,D_Pess_Prop!A50)</f>
        <v>52042152</v>
      </c>
      <c r="C50" s="123">
        <f>SUMIFS('Base de dados (Boxplot)'!Q:Q,'Base de dados (Boxplot)'!E:E,D_Pess_Prop!$C$9,'Base de dados (Boxplot)'!H:H,D_Pess_Prop!A50)</f>
        <v>56934646</v>
      </c>
      <c r="D50" s="123">
        <f>SUMIFS('Base de dados (Boxplot)'!Q:Q,'Base de dados (Boxplot)'!E:E,D_Pess_Prop!$D$9,'Base de dados (Boxplot)'!H:H,D_Pess_Prop!A50)</f>
        <v>55833261</v>
      </c>
      <c r="E50" s="123">
        <f>SUMIFS('Base de dados (Boxplot)'!Q:Q,'Base de dados (Boxplot)'!E:E,D_Pess_Prop!$E$9,'Base de dados (Boxplot)'!H:H,D_Pess_Prop!A50)</f>
        <v>61046821</v>
      </c>
      <c r="F50" s="123">
        <f>SUMIFS('Base de dados (Boxplot)'!Q:Q,'Base de dados (Boxplot)'!E:E,D_Pess_Prop!$F$9,'Base de dados (Boxplot)'!H:H,D_Pess_Prop!A50)</f>
        <v>69985569</v>
      </c>
      <c r="G50" s="123">
        <f>SUMIFS('Base de dados (Boxplot)'!Q:Q,'Base de dados (Boxplot)'!E:E,D_Pess_Prop!$G$9,'Base de dados (Boxplot)'!H:H,D_Pess_Prop!A50)</f>
        <v>74792539</v>
      </c>
      <c r="H50" s="123">
        <f>SUMIFS('Base de dados (Boxplot)'!Q:Q,'Base de dados (Boxplot)'!E:E,D_Pess_Prop!$H$9,'Base de dados (Boxplot)'!H:H,D_Pess_Prop!A50)</f>
        <v>88728540</v>
      </c>
      <c r="I50" s="123">
        <f>SUMIFS('Base de dados (Boxplot)'!Q:Q,'Base de dados (Boxplot)'!E:E,D_Pess_Prop!$I$9,'Base de dados (Boxplot)'!H:H,D_Pess_Prop!A50)</f>
        <v>104518007</v>
      </c>
      <c r="J50" s="123">
        <f>SUMIFS('Base de dados (Boxplot)'!Q:Q,'Base de dados (Boxplot)'!E:E,D_Pess_Prop!$J$9,'Base de dados (Boxplot)'!H:H,D_Pess_Prop!A50)</f>
        <v>113749127.88</v>
      </c>
      <c r="K50" s="123">
        <f>SUMIFS('Base de dados (Boxplot)'!Q:Q,'Base de dados (Boxplot)'!E:E,D_Pess_Prop!$K$9,'Base de dados (Boxplot)'!H:H,D_Pess_Prop!A50)</f>
        <v>123092259.06999999</v>
      </c>
      <c r="L50" s="123">
        <f>SUMIFS('Base de dados (Boxplot)'!Q:Q,'Base de dados (Boxplot)'!E:E,D_Pess_Prop!$L$9,'Base de dados (Boxplot)'!H:H,D_Pess_Prop!A50)</f>
        <v>143102686.69</v>
      </c>
      <c r="M50" s="123">
        <f>SUMIFS('Base de dados (Boxplot)'!Q:Q,'Base de dados (Boxplot)'!E:E,D_Pess_Prop!$M$9,'Base de dados (Boxplot)'!H:H,D_Pess_Prop!A50)</f>
        <v>194357908.49000001</v>
      </c>
      <c r="N50" s="123">
        <f>SUMIFS('Base de dados (Boxplot)'!Q:Q,'Base de dados (Boxplot)'!E:E,D_Pess_Prop!$N$9,'Base de dados (Boxplot)'!H:H,D_Pess_Prop!A50)</f>
        <v>208609326.41999999</v>
      </c>
      <c r="O50" s="123">
        <f>SUMIFS('Base de dados (Boxplot)'!Q:Q,'Base de dados (Boxplot)'!E:E,D_Pess_Prop!$O$9,'Base de dados (Boxplot)'!H:H,D_Pess_Prop!A50)</f>
        <v>225197709.36000001</v>
      </c>
      <c r="P50" s="123">
        <f>SUMIFS('Base de dados (Boxplot)'!Q:Q,'Base de dados (Boxplot)'!E:E,D_Pess_Prop!$P$9,'Base de dados (Boxplot)'!H:H,D_Pess_Prop!A50)</f>
        <v>257499395.41</v>
      </c>
      <c r="Q50" s="123">
        <f>SUMIFS('Base de dados (Boxplot)'!Q:Q,'Base de dados (Boxplot)'!E:E,D_Pess_Prop!$Q$9,'Base de dados (Boxplot)'!H:H,D_Pess_Prop!A50)</f>
        <v>283289750.51999998</v>
      </c>
      <c r="R50" s="123">
        <f>SUMIFS('Base de dados (Boxplot)'!Q:Q,'Base de dados (Boxplot)'!E:E,D_Pess_Prop!$R$9,'Base de dados (Boxplot)'!H:H,D_Pess_Prop!A50)</f>
        <v>301142858.18000001</v>
      </c>
      <c r="S50" s="123">
        <f>SUMIFS('Base de dados (Boxplot)'!Q:Q,'Base de dados (Boxplot)'!E:E,D_Pess_Prop!$S$9,'Base de dados (Boxplot)'!H:H,D_Pess_Prop!A50)</f>
        <v>328287133.05000001</v>
      </c>
      <c r="T50" s="123">
        <f>SUMIFS('Base de dados (Boxplot)'!Q:Q,'Base de dados (Boxplot)'!E:E,D_Pess_Prop!T$9,'Base de dados (Boxplot)'!H:H,D_Pess_Prop!A50)</f>
        <v>345830052.48000002</v>
      </c>
      <c r="U50" s="123">
        <f>SUMIFS('Base de dados (Boxplot)'!Q:Q,'Base de dados (Boxplot)'!E:E,D_Pess_Prop!$U$9,'Base de dados (Boxplot)'!H:H,D_Pess_Prop!A50)</f>
        <v>371233506.25</v>
      </c>
      <c r="V50" s="123">
        <f>SUMIFS('Base de dados (Boxplot)'!Q:Q,'Base de dados (Boxplot)'!E:E,D_Pess_Prop!$V$9,'Base de dados (Boxplot)'!H:H,D_Pess_Prop!A50)</f>
        <v>390684357.82999998</v>
      </c>
    </row>
    <row r="51" spans="1:22" x14ac:dyDescent="0.25">
      <c r="A51" s="183" t="str">
        <f t="shared" si="8"/>
        <v>CASAL</v>
      </c>
      <c r="B51" s="130">
        <f>SUMIFS('Base de dados (Boxplot)'!Q:Q,'Base de dados (Boxplot)'!E:E,D_Pess_Prop!$B$9,'Base de dados (Boxplot)'!H:H,D_Pess_Prop!A51)</f>
        <v>35730158</v>
      </c>
      <c r="C51" s="123">
        <f>SUMIFS('Base de dados (Boxplot)'!Q:Q,'Base de dados (Boxplot)'!E:E,D_Pess_Prop!$C$9,'Base de dados (Boxplot)'!H:H,D_Pess_Prop!A51)</f>
        <v>34825186.659999996</v>
      </c>
      <c r="D51" s="123">
        <f>SUMIFS('Base de dados (Boxplot)'!Q:Q,'Base de dados (Boxplot)'!E:E,D_Pess_Prop!$D$9,'Base de dados (Boxplot)'!H:H,D_Pess_Prop!A51)</f>
        <v>34112813.590000004</v>
      </c>
      <c r="E51" s="123">
        <f>SUMIFS('Base de dados (Boxplot)'!Q:Q,'Base de dados (Boxplot)'!E:E,D_Pess_Prop!$E$9,'Base de dados (Boxplot)'!H:H,D_Pess_Prop!A51)</f>
        <v>36642047.340000004</v>
      </c>
      <c r="F51" s="123">
        <f>SUMIFS('Base de dados (Boxplot)'!Q:Q,'Base de dados (Boxplot)'!E:E,D_Pess_Prop!$F$9,'Base de dados (Boxplot)'!H:H,D_Pess_Prop!A51)</f>
        <v>41640309.229999997</v>
      </c>
      <c r="G51" s="123">
        <f>SUMIFS('Base de dados (Boxplot)'!Q:Q,'Base de dados (Boxplot)'!E:E,D_Pess_Prop!$G$9,'Base de dados (Boxplot)'!H:H,D_Pess_Prop!A51)</f>
        <v>41749666.829999998</v>
      </c>
      <c r="H51" s="123">
        <f>SUMIFS('Base de dados (Boxplot)'!Q:Q,'Base de dados (Boxplot)'!E:E,D_Pess_Prop!$H$9,'Base de dados (Boxplot)'!H:H,D_Pess_Prop!A51)</f>
        <v>41976731.469999999</v>
      </c>
      <c r="I51" s="123">
        <f>SUMIFS('Base de dados (Boxplot)'!Q:Q,'Base de dados (Boxplot)'!E:E,D_Pess_Prop!$I$9,'Base de dados (Boxplot)'!H:H,D_Pess_Prop!A51)</f>
        <v>43475981</v>
      </c>
      <c r="J51" s="123">
        <f>SUMIFS('Base de dados (Boxplot)'!Q:Q,'Base de dados (Boxplot)'!E:E,D_Pess_Prop!$J$9,'Base de dados (Boxplot)'!H:H,D_Pess_Prop!A51)</f>
        <v>68156670.390000001</v>
      </c>
      <c r="K51" s="123">
        <f>SUMIFS('Base de dados (Boxplot)'!Q:Q,'Base de dados (Boxplot)'!E:E,D_Pess_Prop!$K$9,'Base de dados (Boxplot)'!H:H,D_Pess_Prop!A51)</f>
        <v>48768024.399999999</v>
      </c>
      <c r="L51" s="123">
        <f>SUMIFS('Base de dados (Boxplot)'!Q:Q,'Base de dados (Boxplot)'!E:E,D_Pess_Prop!$L$9,'Base de dados (Boxplot)'!H:H,D_Pess_Prop!A51)</f>
        <v>71987800.859999999</v>
      </c>
      <c r="M51" s="123">
        <f>SUMIFS('Base de dados (Boxplot)'!Q:Q,'Base de dados (Boxplot)'!E:E,D_Pess_Prop!$M$9,'Base de dados (Boxplot)'!H:H,D_Pess_Prop!A51)</f>
        <v>54958984.990000002</v>
      </c>
      <c r="N51" s="123">
        <f>SUMIFS('Base de dados (Boxplot)'!Q:Q,'Base de dados (Boxplot)'!E:E,D_Pess_Prop!$N$9,'Base de dados (Boxplot)'!H:H,D_Pess_Prop!A51)</f>
        <v>70733182.489999995</v>
      </c>
      <c r="O51" s="123">
        <f>SUMIFS('Base de dados (Boxplot)'!Q:Q,'Base de dados (Boxplot)'!E:E,D_Pess_Prop!$O$9,'Base de dados (Boxplot)'!H:H,D_Pess_Prop!A51)</f>
        <v>81352047.290000007</v>
      </c>
      <c r="P51" s="123">
        <f>SUMIFS('Base de dados (Boxplot)'!Q:Q,'Base de dados (Boxplot)'!E:E,D_Pess_Prop!$P$9,'Base de dados (Boxplot)'!H:H,D_Pess_Prop!A51)</f>
        <v>87211638.370000005</v>
      </c>
      <c r="Q51" s="123">
        <f>SUMIFS('Base de dados (Boxplot)'!Q:Q,'Base de dados (Boxplot)'!E:E,D_Pess_Prop!$Q$9,'Base de dados (Boxplot)'!H:H,D_Pess_Prop!A51)</f>
        <v>114704098.23</v>
      </c>
      <c r="R51" s="123">
        <f>SUMIFS('Base de dados (Boxplot)'!Q:Q,'Base de dados (Boxplot)'!E:E,D_Pess_Prop!$R$9,'Base de dados (Boxplot)'!H:H,D_Pess_Prop!A51)</f>
        <v>146136358.74000001</v>
      </c>
      <c r="S51" s="123">
        <f>SUMIFS('Base de dados (Boxplot)'!Q:Q,'Base de dados (Boxplot)'!E:E,D_Pess_Prop!$S$9,'Base de dados (Boxplot)'!H:H,D_Pess_Prop!A51)</f>
        <v>166848485.09999999</v>
      </c>
      <c r="T51" s="123">
        <f>SUMIFS('Base de dados (Boxplot)'!Q:Q,'Base de dados (Boxplot)'!E:E,D_Pess_Prop!T$9,'Base de dados (Boxplot)'!H:H,D_Pess_Prop!A51)</f>
        <v>133359362.75</v>
      </c>
      <c r="U51" s="123">
        <f>SUMIFS('Base de dados (Boxplot)'!Q:Q,'Base de dados (Boxplot)'!E:E,D_Pess_Prop!$U$9,'Base de dados (Boxplot)'!H:H,D_Pess_Prop!A51)</f>
        <v>140660949.03999999</v>
      </c>
      <c r="V51" s="123">
        <f>SUMIFS('Base de dados (Boxplot)'!Q:Q,'Base de dados (Boxplot)'!E:E,D_Pess_Prop!$V$9,'Base de dados (Boxplot)'!H:H,D_Pess_Prop!A51)</f>
        <v>182048135.78</v>
      </c>
    </row>
    <row r="52" spans="1:22" x14ac:dyDescent="0.25">
      <c r="A52" s="183" t="str">
        <f t="shared" si="8"/>
        <v>CASAN</v>
      </c>
      <c r="B52" s="130">
        <f>SUMIFS('Base de dados (Boxplot)'!Q:Q,'Base de dados (Boxplot)'!E:E,D_Pess_Prop!$B$9,'Base de dados (Boxplot)'!H:H,D_Pess_Prop!A52)</f>
        <v>113396025</v>
      </c>
      <c r="C52" s="123">
        <f>SUMIFS('Base de dados (Boxplot)'!Q:Q,'Base de dados (Boxplot)'!E:E,D_Pess_Prop!$C$9,'Base de dados (Boxplot)'!H:H,D_Pess_Prop!A52)</f>
        <v>109400996</v>
      </c>
      <c r="D52" s="123">
        <f>SUMIFS('Base de dados (Boxplot)'!Q:Q,'Base de dados (Boxplot)'!E:E,D_Pess_Prop!$D$9,'Base de dados (Boxplot)'!H:H,D_Pess_Prop!A52)</f>
        <v>110065200</v>
      </c>
      <c r="E52" s="123">
        <f>SUMIFS('Base de dados (Boxplot)'!Q:Q,'Base de dados (Boxplot)'!E:E,D_Pess_Prop!$E$9,'Base de dados (Boxplot)'!H:H,D_Pess_Prop!A52)</f>
        <v>127570924</v>
      </c>
      <c r="F52" s="123">
        <f>SUMIFS('Base de dados (Boxplot)'!Q:Q,'Base de dados (Boxplot)'!E:E,D_Pess_Prop!$F$9,'Base de dados (Boxplot)'!H:H,D_Pess_Prop!A52)</f>
        <v>127557648</v>
      </c>
      <c r="G52" s="123">
        <f>SUMIFS('Base de dados (Boxplot)'!Q:Q,'Base de dados (Boxplot)'!E:E,D_Pess_Prop!$G$9,'Base de dados (Boxplot)'!H:H,D_Pess_Prop!A52)</f>
        <v>129448295</v>
      </c>
      <c r="H52" s="123">
        <f>SUMIFS('Base de dados (Boxplot)'!Q:Q,'Base de dados (Boxplot)'!E:E,D_Pess_Prop!$H$9,'Base de dados (Boxplot)'!H:H,D_Pess_Prop!A52)</f>
        <v>145478415</v>
      </c>
      <c r="I52" s="123">
        <f>SUMIFS('Base de dados (Boxplot)'!Q:Q,'Base de dados (Boxplot)'!E:E,D_Pess_Prop!$I$9,'Base de dados (Boxplot)'!H:H,D_Pess_Prop!A52)</f>
        <v>144208567</v>
      </c>
      <c r="J52" s="123">
        <f>SUMIFS('Base de dados (Boxplot)'!Q:Q,'Base de dados (Boxplot)'!E:E,D_Pess_Prop!$J$9,'Base de dados (Boxplot)'!H:H,D_Pess_Prop!A52)</f>
        <v>142329324</v>
      </c>
      <c r="K52" s="123">
        <f>SUMIFS('Base de dados (Boxplot)'!Q:Q,'Base de dados (Boxplot)'!E:E,D_Pess_Prop!$K$9,'Base de dados (Boxplot)'!H:H,D_Pess_Prop!A52)</f>
        <v>148878364</v>
      </c>
      <c r="L52" s="123">
        <f>SUMIFS('Base de dados (Boxplot)'!Q:Q,'Base de dados (Boxplot)'!E:E,D_Pess_Prop!$L$9,'Base de dados (Boxplot)'!H:H,D_Pess_Prop!A52)</f>
        <v>188793709</v>
      </c>
      <c r="M52" s="123">
        <f>SUMIFS('Base de dados (Boxplot)'!Q:Q,'Base de dados (Boxplot)'!E:E,D_Pess_Prop!$M$9,'Base de dados (Boxplot)'!H:H,D_Pess_Prop!A52)</f>
        <v>201125681.97999999</v>
      </c>
      <c r="N52" s="123">
        <f>SUMIFS('Base de dados (Boxplot)'!Q:Q,'Base de dados (Boxplot)'!E:E,D_Pess_Prop!$N$9,'Base de dados (Boxplot)'!H:H,D_Pess_Prop!A52)</f>
        <v>213006295</v>
      </c>
      <c r="O52" s="123">
        <f>SUMIFS('Base de dados (Boxplot)'!Q:Q,'Base de dados (Boxplot)'!E:E,D_Pess_Prop!$O$9,'Base de dados (Boxplot)'!H:H,D_Pess_Prop!A52)</f>
        <v>243294389.55000001</v>
      </c>
      <c r="P52" s="123">
        <f>SUMIFS('Base de dados (Boxplot)'!Q:Q,'Base de dados (Boxplot)'!E:E,D_Pess_Prop!$P$9,'Base de dados (Boxplot)'!H:H,D_Pess_Prop!A52)</f>
        <v>259597120.03</v>
      </c>
      <c r="Q52" s="123">
        <f>SUMIFS('Base de dados (Boxplot)'!Q:Q,'Base de dados (Boxplot)'!E:E,D_Pess_Prop!$Q$9,'Base de dados (Boxplot)'!H:H,D_Pess_Prop!A52)</f>
        <v>268783090.69</v>
      </c>
      <c r="R52" s="123">
        <f>SUMIFS('Base de dados (Boxplot)'!Q:Q,'Base de dados (Boxplot)'!E:E,D_Pess_Prop!$R$9,'Base de dados (Boxplot)'!H:H,D_Pess_Prop!A52)</f>
        <v>285974925.49000001</v>
      </c>
      <c r="S52" s="123">
        <f>SUMIFS('Base de dados (Boxplot)'!Q:Q,'Base de dados (Boxplot)'!E:E,D_Pess_Prop!$S$9,'Base de dados (Boxplot)'!H:H,D_Pess_Prop!A52)</f>
        <v>323158380.94999999</v>
      </c>
      <c r="T52" s="123">
        <f>SUMIFS('Base de dados (Boxplot)'!Q:Q,'Base de dados (Boxplot)'!E:E,D_Pess_Prop!T$9,'Base de dados (Boxplot)'!H:H,D_Pess_Prop!A52)</f>
        <v>0</v>
      </c>
      <c r="U52" s="123">
        <f>SUMIFS('Base de dados (Boxplot)'!Q:Q,'Base de dados (Boxplot)'!E:E,D_Pess_Prop!$U$9,'Base de dados (Boxplot)'!H:H,D_Pess_Prop!A52)</f>
        <v>0</v>
      </c>
      <c r="V52" s="123">
        <f>SUMIFS('Base de dados (Boxplot)'!Q:Q,'Base de dados (Boxplot)'!E:E,D_Pess_Prop!$V$9,'Base de dados (Boxplot)'!H:H,D_Pess_Prop!A52)</f>
        <v>351093842.94</v>
      </c>
    </row>
    <row r="53" spans="1:22" x14ac:dyDescent="0.25">
      <c r="A53" s="183" t="str">
        <f t="shared" si="8"/>
        <v>CEDAE</v>
      </c>
      <c r="B53" s="130">
        <f>SUMIFS('Base de dados (Boxplot)'!Q:Q,'Base de dados (Boxplot)'!E:E,D_Pess_Prop!$B$9,'Base de dados (Boxplot)'!H:H,D_Pess_Prop!A53)</f>
        <v>320919513.95999998</v>
      </c>
      <c r="C53" s="123">
        <f>SUMIFS('Base de dados (Boxplot)'!Q:Q,'Base de dados (Boxplot)'!E:E,D_Pess_Prop!$C$9,'Base de dados (Boxplot)'!H:H,D_Pess_Prop!A53)</f>
        <v>329379949.22000003</v>
      </c>
      <c r="D53" s="123">
        <f>SUMIFS('Base de dados (Boxplot)'!Q:Q,'Base de dados (Boxplot)'!E:E,D_Pess_Prop!$D$9,'Base de dados (Boxplot)'!H:H,D_Pess_Prop!A53)</f>
        <v>355054152.81</v>
      </c>
      <c r="E53" s="123">
        <f>SUMIFS('Base de dados (Boxplot)'!Q:Q,'Base de dados (Boxplot)'!E:E,D_Pess_Prop!$E$9,'Base de dados (Boxplot)'!H:H,D_Pess_Prop!A53)</f>
        <v>477435845</v>
      </c>
      <c r="F53" s="123">
        <f>SUMIFS('Base de dados (Boxplot)'!Q:Q,'Base de dados (Boxplot)'!E:E,D_Pess_Prop!$F$9,'Base de dados (Boxplot)'!H:H,D_Pess_Prop!A53)</f>
        <v>512781270</v>
      </c>
      <c r="G53" s="123">
        <f>SUMIFS('Base de dados (Boxplot)'!Q:Q,'Base de dados (Boxplot)'!E:E,D_Pess_Prop!$G$9,'Base de dados (Boxplot)'!H:H,D_Pess_Prop!A53)</f>
        <v>538667663</v>
      </c>
      <c r="H53" s="123">
        <f>SUMIFS('Base de dados (Boxplot)'!Q:Q,'Base de dados (Boxplot)'!E:E,D_Pess_Prop!$H$9,'Base de dados (Boxplot)'!H:H,D_Pess_Prop!A53)</f>
        <v>572953985</v>
      </c>
      <c r="I53" s="123">
        <f>SUMIFS('Base de dados (Boxplot)'!Q:Q,'Base de dados (Boxplot)'!E:E,D_Pess_Prop!$I$9,'Base de dados (Boxplot)'!H:H,D_Pess_Prop!A53)</f>
        <v>620356138</v>
      </c>
      <c r="J53" s="123">
        <f>SUMIFS('Base de dados (Boxplot)'!Q:Q,'Base de dados (Boxplot)'!E:E,D_Pess_Prop!$J$9,'Base de dados (Boxplot)'!H:H,D_Pess_Prop!A53)</f>
        <v>714454224.00999999</v>
      </c>
      <c r="K53" s="123">
        <f>SUMIFS('Base de dados (Boxplot)'!Q:Q,'Base de dados (Boxplot)'!E:E,D_Pess_Prop!$K$9,'Base de dados (Boxplot)'!H:H,D_Pess_Prop!A53)</f>
        <v>727283746</v>
      </c>
      <c r="L53" s="123">
        <f>SUMIFS('Base de dados (Boxplot)'!Q:Q,'Base de dados (Boxplot)'!E:E,D_Pess_Prop!$L$9,'Base de dados (Boxplot)'!H:H,D_Pess_Prop!A53)</f>
        <v>737382812.25999999</v>
      </c>
      <c r="M53" s="123">
        <f>SUMIFS('Base de dados (Boxplot)'!Q:Q,'Base de dados (Boxplot)'!E:E,D_Pess_Prop!$M$9,'Base de dados (Boxplot)'!H:H,D_Pess_Prop!A53)</f>
        <v>787522345.20000005</v>
      </c>
      <c r="N53" s="123">
        <f>SUMIFS('Base de dados (Boxplot)'!Q:Q,'Base de dados (Boxplot)'!E:E,D_Pess_Prop!$N$9,'Base de dados (Boxplot)'!H:H,D_Pess_Prop!A53)</f>
        <v>841800444.29999995</v>
      </c>
      <c r="O53" s="123">
        <f>SUMIFS('Base de dados (Boxplot)'!Q:Q,'Base de dados (Boxplot)'!E:E,D_Pess_Prop!$O$9,'Base de dados (Boxplot)'!H:H,D_Pess_Prop!A53)</f>
        <v>753709505.5</v>
      </c>
      <c r="P53" s="123">
        <f>SUMIFS('Base de dados (Boxplot)'!Q:Q,'Base de dados (Boxplot)'!E:E,D_Pess_Prop!$P$9,'Base de dados (Boxplot)'!H:H,D_Pess_Prop!A53)</f>
        <v>812735904.91999996</v>
      </c>
      <c r="Q53" s="123">
        <f>SUMIFS('Base de dados (Boxplot)'!Q:Q,'Base de dados (Boxplot)'!E:E,D_Pess_Prop!$Q$9,'Base de dados (Boxplot)'!H:H,D_Pess_Prop!A53)</f>
        <v>842219916.17999995</v>
      </c>
      <c r="R53" s="123">
        <f>SUMIFS('Base de dados (Boxplot)'!Q:Q,'Base de dados (Boxplot)'!E:E,D_Pess_Prop!$R$9,'Base de dados (Boxplot)'!H:H,D_Pess_Prop!A53)</f>
        <v>939554612.92999995</v>
      </c>
      <c r="S53" s="123">
        <f>SUMIFS('Base de dados (Boxplot)'!Q:Q,'Base de dados (Boxplot)'!E:E,D_Pess_Prop!$S$9,'Base de dados (Boxplot)'!H:H,D_Pess_Prop!A53)</f>
        <v>1055500234.87</v>
      </c>
      <c r="T53" s="123">
        <f>SUMIFS('Base de dados (Boxplot)'!Q:Q,'Base de dados (Boxplot)'!E:E,D_Pess_Prop!T$9,'Base de dados (Boxplot)'!H:H,D_Pess_Prop!A53)</f>
        <v>1140111101.95</v>
      </c>
      <c r="U53" s="123">
        <f>SUMIFS('Base de dados (Boxplot)'!Q:Q,'Base de dados (Boxplot)'!E:E,D_Pess_Prop!$U$9,'Base de dados (Boxplot)'!H:H,D_Pess_Prop!A53)</f>
        <v>1113427740.8699999</v>
      </c>
      <c r="V53" s="123">
        <f>SUMIFS('Base de dados (Boxplot)'!Q:Q,'Base de dados (Boxplot)'!E:E,D_Pess_Prop!$V$9,'Base de dados (Boxplot)'!H:H,D_Pess_Prop!A53)</f>
        <v>1104257172.6400001</v>
      </c>
    </row>
    <row r="54" spans="1:22" x14ac:dyDescent="0.25">
      <c r="A54" s="183" t="str">
        <f t="shared" si="8"/>
        <v>CESAN</v>
      </c>
      <c r="B54" s="130">
        <f>SUMIFS('Base de dados (Boxplot)'!Q:Q,'Base de dados (Boxplot)'!E:E,D_Pess_Prop!$B$9,'Base de dados (Boxplot)'!H:H,D_Pess_Prop!A54)</f>
        <v>45409449</v>
      </c>
      <c r="C54" s="123">
        <f>SUMIFS('Base de dados (Boxplot)'!Q:Q,'Base de dados (Boxplot)'!E:E,D_Pess_Prop!$C$9,'Base de dados (Boxplot)'!H:H,D_Pess_Prop!A54)</f>
        <v>46232216.030000001</v>
      </c>
      <c r="D54" s="123">
        <f>SUMIFS('Base de dados (Boxplot)'!Q:Q,'Base de dados (Boxplot)'!E:E,D_Pess_Prop!$D$9,'Base de dados (Boxplot)'!H:H,D_Pess_Prop!A54)</f>
        <v>52213905</v>
      </c>
      <c r="E54" s="123">
        <f>SUMIFS('Base de dados (Boxplot)'!Q:Q,'Base de dados (Boxplot)'!E:E,D_Pess_Prop!$E$9,'Base de dados (Boxplot)'!H:H,D_Pess_Prop!A54)</f>
        <v>53652150.090000004</v>
      </c>
      <c r="F54" s="123">
        <f>SUMIFS('Base de dados (Boxplot)'!Q:Q,'Base de dados (Boxplot)'!E:E,D_Pess_Prop!$F$9,'Base de dados (Boxplot)'!H:H,D_Pess_Prop!A54)</f>
        <v>57673962.060000002</v>
      </c>
      <c r="G54" s="123">
        <f>SUMIFS('Base de dados (Boxplot)'!Q:Q,'Base de dados (Boxplot)'!E:E,D_Pess_Prop!$G$9,'Base de dados (Boxplot)'!H:H,D_Pess_Prop!A54)</f>
        <v>61704749.799999997</v>
      </c>
      <c r="H54" s="123">
        <f>SUMIFS('Base de dados (Boxplot)'!Q:Q,'Base de dados (Boxplot)'!E:E,D_Pess_Prop!$H$9,'Base de dados (Boxplot)'!H:H,D_Pess_Prop!A54)</f>
        <v>65508567.990000002</v>
      </c>
      <c r="I54" s="123">
        <f>SUMIFS('Base de dados (Boxplot)'!Q:Q,'Base de dados (Boxplot)'!E:E,D_Pess_Prop!$I$9,'Base de dados (Boxplot)'!H:H,D_Pess_Prop!A54)</f>
        <v>77964583.219999999</v>
      </c>
      <c r="J54" s="123">
        <f>SUMIFS('Base de dados (Boxplot)'!Q:Q,'Base de dados (Boxplot)'!E:E,D_Pess_Prop!$J$9,'Base de dados (Boxplot)'!H:H,D_Pess_Prop!A54)</f>
        <v>83950941.219999999</v>
      </c>
      <c r="K54" s="123">
        <f>SUMIFS('Base de dados (Boxplot)'!Q:Q,'Base de dados (Boxplot)'!E:E,D_Pess_Prop!$K$9,'Base de dados (Boxplot)'!H:H,D_Pess_Prop!A54)</f>
        <v>86759058.719999999</v>
      </c>
      <c r="L54" s="123">
        <f>SUMIFS('Base de dados (Boxplot)'!Q:Q,'Base de dados (Boxplot)'!E:E,D_Pess_Prop!$L$9,'Base de dados (Boxplot)'!H:H,D_Pess_Prop!A54)</f>
        <v>99157068</v>
      </c>
      <c r="M54" s="123">
        <f>SUMIFS('Base de dados (Boxplot)'!Q:Q,'Base de dados (Boxplot)'!E:E,D_Pess_Prop!$M$9,'Base de dados (Boxplot)'!H:H,D_Pess_Prop!A54)</f>
        <v>103443863.18000001</v>
      </c>
      <c r="N54" s="123">
        <f>SUMIFS('Base de dados (Boxplot)'!Q:Q,'Base de dados (Boxplot)'!E:E,D_Pess_Prop!$N$9,'Base de dados (Boxplot)'!H:H,D_Pess_Prop!A54)</f>
        <v>114725986.59</v>
      </c>
      <c r="O54" s="123">
        <f>SUMIFS('Base de dados (Boxplot)'!Q:Q,'Base de dados (Boxplot)'!E:E,D_Pess_Prop!$O$9,'Base de dados (Boxplot)'!H:H,D_Pess_Prop!A54)</f>
        <v>129096739</v>
      </c>
      <c r="P54" s="123">
        <f>SUMIFS('Base de dados (Boxplot)'!Q:Q,'Base de dados (Boxplot)'!E:E,D_Pess_Prop!$P$9,'Base de dados (Boxplot)'!H:H,D_Pess_Prop!A54)</f>
        <v>150669851.84</v>
      </c>
      <c r="Q54" s="123">
        <f>SUMIFS('Base de dados (Boxplot)'!Q:Q,'Base de dados (Boxplot)'!E:E,D_Pess_Prop!$Q$9,'Base de dados (Boxplot)'!H:H,D_Pess_Prop!A54)</f>
        <v>162975873.53999999</v>
      </c>
      <c r="R54" s="123">
        <f>SUMIFS('Base de dados (Boxplot)'!Q:Q,'Base de dados (Boxplot)'!E:E,D_Pess_Prop!$R$9,'Base de dados (Boxplot)'!H:H,D_Pess_Prop!A54)</f>
        <v>175113196</v>
      </c>
      <c r="S54" s="123">
        <f>SUMIFS('Base de dados (Boxplot)'!Q:Q,'Base de dados (Boxplot)'!E:E,D_Pess_Prop!$S$9,'Base de dados (Boxplot)'!H:H,D_Pess_Prop!A54)</f>
        <v>188385427.81999999</v>
      </c>
      <c r="T54" s="123">
        <f>SUMIFS('Base de dados (Boxplot)'!Q:Q,'Base de dados (Boxplot)'!E:E,D_Pess_Prop!T$9,'Base de dados (Boxplot)'!H:H,D_Pess_Prop!A54)</f>
        <v>193650791.24000001</v>
      </c>
      <c r="U54" s="123">
        <f>SUMIFS('Base de dados (Boxplot)'!Q:Q,'Base de dados (Boxplot)'!E:E,D_Pess_Prop!$U$9,'Base de dados (Boxplot)'!H:H,D_Pess_Prop!A54)</f>
        <v>194822323.55000001</v>
      </c>
      <c r="V54" s="123">
        <f>SUMIFS('Base de dados (Boxplot)'!Q:Q,'Base de dados (Boxplot)'!E:E,D_Pess_Prop!$V$9,'Base de dados (Boxplot)'!H:H,D_Pess_Prop!A54)</f>
        <v>198444578.30000001</v>
      </c>
    </row>
    <row r="55" spans="1:22" x14ac:dyDescent="0.25">
      <c r="A55" s="183" t="str">
        <f t="shared" si="8"/>
        <v>COMPESA</v>
      </c>
      <c r="B55" s="130">
        <f>SUMIFS('Base de dados (Boxplot)'!Q:Q,'Base de dados (Boxplot)'!E:E,D_Pess_Prop!$B$9,'Base de dados (Boxplot)'!H:H,D_Pess_Prop!A55)</f>
        <v>102374025</v>
      </c>
      <c r="C55" s="123">
        <f>SUMIFS('Base de dados (Boxplot)'!Q:Q,'Base de dados (Boxplot)'!E:E,D_Pess_Prop!$C$9,'Base de dados (Boxplot)'!H:H,D_Pess_Prop!A55)</f>
        <v>87283165.670000002</v>
      </c>
      <c r="D55" s="123">
        <f>SUMIFS('Base de dados (Boxplot)'!Q:Q,'Base de dados (Boxplot)'!E:E,D_Pess_Prop!$D$9,'Base de dados (Boxplot)'!H:H,D_Pess_Prop!A55)</f>
        <v>83136000</v>
      </c>
      <c r="E55" s="123">
        <f>SUMIFS('Base de dados (Boxplot)'!Q:Q,'Base de dados (Boxplot)'!E:E,D_Pess_Prop!$E$9,'Base de dados (Boxplot)'!H:H,D_Pess_Prop!A55)</f>
        <v>78747246.680000007</v>
      </c>
      <c r="F55" s="123">
        <f>SUMIFS('Base de dados (Boxplot)'!Q:Q,'Base de dados (Boxplot)'!E:E,D_Pess_Prop!$F$9,'Base de dados (Boxplot)'!H:H,D_Pess_Prop!A55)</f>
        <v>94251566.920000002</v>
      </c>
      <c r="G55" s="123">
        <f>SUMIFS('Base de dados (Boxplot)'!Q:Q,'Base de dados (Boxplot)'!E:E,D_Pess_Prop!$G$9,'Base de dados (Boxplot)'!H:H,D_Pess_Prop!A55)</f>
        <v>93706000</v>
      </c>
      <c r="H55" s="123">
        <f>SUMIFS('Base de dados (Boxplot)'!Q:Q,'Base de dados (Boxplot)'!E:E,D_Pess_Prop!$H$9,'Base de dados (Boxplot)'!H:H,D_Pess_Prop!A55)</f>
        <v>105412343.19</v>
      </c>
      <c r="I55" s="123">
        <f>SUMIFS('Base de dados (Boxplot)'!Q:Q,'Base de dados (Boxplot)'!E:E,D_Pess_Prop!$I$9,'Base de dados (Boxplot)'!H:H,D_Pess_Prop!A55)</f>
        <v>109684518.81999999</v>
      </c>
      <c r="J55" s="123">
        <f>SUMIFS('Base de dados (Boxplot)'!Q:Q,'Base de dados (Boxplot)'!E:E,D_Pess_Prop!$J$9,'Base de dados (Boxplot)'!H:H,D_Pess_Prop!A55)</f>
        <v>117846613.98</v>
      </c>
      <c r="K55" s="123">
        <f>SUMIFS('Base de dados (Boxplot)'!Q:Q,'Base de dados (Boxplot)'!E:E,D_Pess_Prop!$K$9,'Base de dados (Boxplot)'!H:H,D_Pess_Prop!A55)</f>
        <v>145508056.56</v>
      </c>
      <c r="L55" s="123">
        <f>SUMIFS('Base de dados (Boxplot)'!Q:Q,'Base de dados (Boxplot)'!E:E,D_Pess_Prop!$L$9,'Base de dados (Boxplot)'!H:H,D_Pess_Prop!A55)</f>
        <v>170488045.93000001</v>
      </c>
      <c r="M55" s="123">
        <f>SUMIFS('Base de dados (Boxplot)'!Q:Q,'Base de dados (Boxplot)'!E:E,D_Pess_Prop!$M$9,'Base de dados (Boxplot)'!H:H,D_Pess_Prop!A55)</f>
        <v>182871286.53999999</v>
      </c>
      <c r="N55" s="123">
        <f>SUMIFS('Base de dados (Boxplot)'!Q:Q,'Base de dados (Boxplot)'!E:E,D_Pess_Prop!$N$9,'Base de dados (Boxplot)'!H:H,D_Pess_Prop!A55)</f>
        <v>213668911.22</v>
      </c>
      <c r="O55" s="123">
        <f>SUMIFS('Base de dados (Boxplot)'!Q:Q,'Base de dados (Boxplot)'!E:E,D_Pess_Prop!$O$9,'Base de dados (Boxplot)'!H:H,D_Pess_Prop!A55)</f>
        <v>249676711.03999999</v>
      </c>
      <c r="P55" s="123">
        <f>SUMIFS('Base de dados (Boxplot)'!Q:Q,'Base de dados (Boxplot)'!E:E,D_Pess_Prop!$P$9,'Base de dados (Boxplot)'!H:H,D_Pess_Prop!A55)</f>
        <v>260207084.37</v>
      </c>
      <c r="Q55" s="123">
        <f>SUMIFS('Base de dados (Boxplot)'!Q:Q,'Base de dados (Boxplot)'!E:E,D_Pess_Prop!$Q$9,'Base de dados (Boxplot)'!H:H,D_Pess_Prop!A55)</f>
        <v>286551578.07999998</v>
      </c>
      <c r="R55" s="123">
        <f>SUMIFS('Base de dados (Boxplot)'!Q:Q,'Base de dados (Boxplot)'!E:E,D_Pess_Prop!$R$9,'Base de dados (Boxplot)'!H:H,D_Pess_Prop!A55)</f>
        <v>302627233.91000003</v>
      </c>
      <c r="S55" s="123">
        <f>SUMIFS('Base de dados (Boxplot)'!Q:Q,'Base de dados (Boxplot)'!E:E,D_Pess_Prop!$S$9,'Base de dados (Boxplot)'!H:H,D_Pess_Prop!A55)</f>
        <v>327469228.74000001</v>
      </c>
      <c r="T55" s="123">
        <f>SUMIFS('Base de dados (Boxplot)'!Q:Q,'Base de dados (Boxplot)'!E:E,D_Pess_Prop!T$9,'Base de dados (Boxplot)'!H:H,D_Pess_Prop!A55)</f>
        <v>351507422.79000002</v>
      </c>
      <c r="U55" s="123">
        <f>SUMIFS('Base de dados (Boxplot)'!Q:Q,'Base de dados (Boxplot)'!E:E,D_Pess_Prop!$U$9,'Base de dados (Boxplot)'!H:H,D_Pess_Prop!A55)</f>
        <v>365548726.62</v>
      </c>
      <c r="V55" s="123">
        <f>SUMIFS('Base de dados (Boxplot)'!Q:Q,'Base de dados (Boxplot)'!E:E,D_Pess_Prop!$V$9,'Base de dados (Boxplot)'!H:H,D_Pess_Prop!A55)</f>
        <v>360691058.58999997</v>
      </c>
    </row>
    <row r="56" spans="1:22" x14ac:dyDescent="0.25">
      <c r="A56" s="183" t="str">
        <f t="shared" si="8"/>
        <v>COPANOR</v>
      </c>
      <c r="B56" s="130">
        <f>SUMIFS('Base de dados (Boxplot)'!Q:Q,'Base de dados (Boxplot)'!E:E,D_Pess_Prop!$B$9,'Base de dados (Boxplot)'!H:H,D_Pess_Prop!A56)</f>
        <v>0</v>
      </c>
      <c r="C56" s="123">
        <f>SUMIFS('Base de dados (Boxplot)'!Q:Q,'Base de dados (Boxplot)'!E:E,D_Pess_Prop!$C$9,'Base de dados (Boxplot)'!H:H,D_Pess_Prop!A56)</f>
        <v>0</v>
      </c>
      <c r="D56" s="123">
        <f>SUMIFS('Base de dados (Boxplot)'!Q:Q,'Base de dados (Boxplot)'!E:E,D_Pess_Prop!$D$9,'Base de dados (Boxplot)'!H:H,D_Pess_Prop!A56)</f>
        <v>0</v>
      </c>
      <c r="E56" s="123">
        <f>SUMIFS('Base de dados (Boxplot)'!Q:Q,'Base de dados (Boxplot)'!E:E,D_Pess_Prop!$E$9,'Base de dados (Boxplot)'!H:H,D_Pess_Prop!A56)</f>
        <v>0</v>
      </c>
      <c r="F56" s="123">
        <f>SUMIFS('Base de dados (Boxplot)'!Q:Q,'Base de dados (Boxplot)'!E:E,D_Pess_Prop!$F$9,'Base de dados (Boxplot)'!H:H,D_Pess_Prop!A56)</f>
        <v>0</v>
      </c>
      <c r="G56" s="123">
        <f>SUMIFS('Base de dados (Boxplot)'!Q:Q,'Base de dados (Boxplot)'!E:E,D_Pess_Prop!$G$9,'Base de dados (Boxplot)'!H:H,D_Pess_Prop!A56)</f>
        <v>0</v>
      </c>
      <c r="H56" s="123">
        <f>SUMIFS('Base de dados (Boxplot)'!Q:Q,'Base de dados (Boxplot)'!E:E,D_Pess_Prop!$H$9,'Base de dados (Boxplot)'!H:H,D_Pess_Prop!A56)</f>
        <v>0</v>
      </c>
      <c r="I56" s="123">
        <f>SUMIFS('Base de dados (Boxplot)'!Q:Q,'Base de dados (Boxplot)'!E:E,D_Pess_Prop!$I$9,'Base de dados (Boxplot)'!H:H,D_Pess_Prop!A56)</f>
        <v>0</v>
      </c>
      <c r="J56" s="123">
        <f>SUMIFS('Base de dados (Boxplot)'!Q:Q,'Base de dados (Boxplot)'!E:E,D_Pess_Prop!$J$9,'Base de dados (Boxplot)'!H:H,D_Pess_Prop!A56)</f>
        <v>0</v>
      </c>
      <c r="K56" s="123">
        <f>SUMIFS('Base de dados (Boxplot)'!Q:Q,'Base de dados (Boxplot)'!E:E,D_Pess_Prop!$K$9,'Base de dados (Boxplot)'!H:H,D_Pess_Prop!A56)</f>
        <v>0</v>
      </c>
      <c r="L56" s="123">
        <f>SUMIFS('Base de dados (Boxplot)'!Q:Q,'Base de dados (Boxplot)'!E:E,D_Pess_Prop!$L$9,'Base de dados (Boxplot)'!H:H,D_Pess_Prop!A56)</f>
        <v>1677090.76</v>
      </c>
      <c r="M56" s="123">
        <f>SUMIFS('Base de dados (Boxplot)'!Q:Q,'Base de dados (Boxplot)'!E:E,D_Pess_Prop!$M$9,'Base de dados (Boxplot)'!H:H,D_Pess_Prop!A56)</f>
        <v>4606243</v>
      </c>
      <c r="N56" s="123">
        <f>SUMIFS('Base de dados (Boxplot)'!Q:Q,'Base de dados (Boxplot)'!E:E,D_Pess_Prop!$N$9,'Base de dados (Boxplot)'!H:H,D_Pess_Prop!A56)</f>
        <v>3950090</v>
      </c>
      <c r="O56" s="123">
        <f>SUMIFS('Base de dados (Boxplot)'!Q:Q,'Base de dados (Boxplot)'!E:E,D_Pess_Prop!$O$9,'Base de dados (Boxplot)'!H:H,D_Pess_Prop!A56)</f>
        <v>2550294.1</v>
      </c>
      <c r="P56" s="123">
        <f>SUMIFS('Base de dados (Boxplot)'!Q:Q,'Base de dados (Boxplot)'!E:E,D_Pess_Prop!$P$9,'Base de dados (Boxplot)'!H:H,D_Pess_Prop!A56)</f>
        <v>4549684.96</v>
      </c>
      <c r="Q56" s="123">
        <f>SUMIFS('Base de dados (Boxplot)'!Q:Q,'Base de dados (Boxplot)'!E:E,D_Pess_Prop!$Q$9,'Base de dados (Boxplot)'!H:H,D_Pess_Prop!A56)</f>
        <v>5551218.8600000003</v>
      </c>
      <c r="R56" s="123">
        <f>SUMIFS('Base de dados (Boxplot)'!Q:Q,'Base de dados (Boxplot)'!E:E,D_Pess_Prop!$R$9,'Base de dados (Boxplot)'!H:H,D_Pess_Prop!A56)</f>
        <v>8164557.8200000003</v>
      </c>
      <c r="S56" s="123">
        <f>SUMIFS('Base de dados (Boxplot)'!Q:Q,'Base de dados (Boxplot)'!E:E,D_Pess_Prop!$S$9,'Base de dados (Boxplot)'!H:H,D_Pess_Prop!A56)</f>
        <v>9392254.5099999998</v>
      </c>
      <c r="T56" s="123">
        <f>SUMIFS('Base de dados (Boxplot)'!Q:Q,'Base de dados (Boxplot)'!E:E,D_Pess_Prop!T$9,'Base de dados (Boxplot)'!H:H,D_Pess_Prop!A56)</f>
        <v>11202242.92</v>
      </c>
      <c r="U56" s="123">
        <f>SUMIFS('Base de dados (Boxplot)'!Q:Q,'Base de dados (Boxplot)'!E:E,D_Pess_Prop!$U$9,'Base de dados (Boxplot)'!H:H,D_Pess_Prop!A56)</f>
        <v>17974451.949999999</v>
      </c>
      <c r="V56" s="123">
        <f>SUMIFS('Base de dados (Boxplot)'!Q:Q,'Base de dados (Boxplot)'!E:E,D_Pess_Prop!$V$9,'Base de dados (Boxplot)'!H:H,D_Pess_Prop!A56)</f>
        <v>0</v>
      </c>
    </row>
    <row r="57" spans="1:22" x14ac:dyDescent="0.25">
      <c r="A57" s="183" t="str">
        <f t="shared" si="8"/>
        <v>COPASA</v>
      </c>
      <c r="B57" s="130">
        <f>SUMIFS('Base de dados (Boxplot)'!Q:Q,'Base de dados (Boxplot)'!E:E,D_Pess_Prop!$B$9,'Base de dados (Boxplot)'!H:H,D_Pess_Prop!A57)</f>
        <v>244063000</v>
      </c>
      <c r="C57" s="123">
        <f>SUMIFS('Base de dados (Boxplot)'!Q:Q,'Base de dados (Boxplot)'!E:E,D_Pess_Prop!$C$9,'Base de dados (Boxplot)'!H:H,D_Pess_Prop!A57)</f>
        <v>260323000</v>
      </c>
      <c r="D57" s="123">
        <f>SUMIFS('Base de dados (Boxplot)'!Q:Q,'Base de dados (Boxplot)'!E:E,D_Pess_Prop!$D$9,'Base de dados (Boxplot)'!H:H,D_Pess_Prop!A57)</f>
        <v>305367000</v>
      </c>
      <c r="E57" s="123">
        <f>SUMIFS('Base de dados (Boxplot)'!Q:Q,'Base de dados (Boxplot)'!E:E,D_Pess_Prop!$E$9,'Base de dados (Boxplot)'!H:H,D_Pess_Prop!A57)</f>
        <v>326585920</v>
      </c>
      <c r="F57" s="123">
        <f>SUMIFS('Base de dados (Boxplot)'!Q:Q,'Base de dados (Boxplot)'!E:E,D_Pess_Prop!$F$9,'Base de dados (Boxplot)'!H:H,D_Pess_Prop!A57)</f>
        <v>369362445</v>
      </c>
      <c r="G57" s="123">
        <f>SUMIFS('Base de dados (Boxplot)'!Q:Q,'Base de dados (Boxplot)'!E:E,D_Pess_Prop!$G$9,'Base de dados (Boxplot)'!H:H,D_Pess_Prop!A57)</f>
        <v>414389570</v>
      </c>
      <c r="H57" s="123">
        <f>SUMIFS('Base de dados (Boxplot)'!Q:Q,'Base de dados (Boxplot)'!E:E,D_Pess_Prop!$H$9,'Base de dados (Boxplot)'!H:H,D_Pess_Prop!A57)</f>
        <v>460340186</v>
      </c>
      <c r="I57" s="123">
        <f>SUMIFS('Base de dados (Boxplot)'!Q:Q,'Base de dados (Boxplot)'!E:E,D_Pess_Prop!$I$9,'Base de dados (Boxplot)'!H:H,D_Pess_Prop!A57)</f>
        <v>514566000</v>
      </c>
      <c r="J57" s="123">
        <f>SUMIFS('Base de dados (Boxplot)'!Q:Q,'Base de dados (Boxplot)'!E:E,D_Pess_Prop!$J$9,'Base de dados (Boxplot)'!H:H,D_Pess_Prop!A57)</f>
        <v>543016362.77999997</v>
      </c>
      <c r="K57" s="123">
        <f>SUMIFS('Base de dados (Boxplot)'!Q:Q,'Base de dados (Boxplot)'!E:E,D_Pess_Prop!$K$9,'Base de dados (Boxplot)'!H:H,D_Pess_Prop!A57)</f>
        <v>581574225.66999996</v>
      </c>
      <c r="L57" s="123">
        <f>SUMIFS('Base de dados (Boxplot)'!Q:Q,'Base de dados (Boxplot)'!E:E,D_Pess_Prop!$L$9,'Base de dados (Boxplot)'!H:H,D_Pess_Prop!A57)</f>
        <v>678132697.55999994</v>
      </c>
      <c r="M57" s="123">
        <f>SUMIFS('Base de dados (Boxplot)'!Q:Q,'Base de dados (Boxplot)'!E:E,D_Pess_Prop!$M$9,'Base de dados (Boxplot)'!H:H,D_Pess_Prop!A57)</f>
        <v>756845967.01999998</v>
      </c>
      <c r="N57" s="123">
        <f>SUMIFS('Base de dados (Boxplot)'!Q:Q,'Base de dados (Boxplot)'!E:E,D_Pess_Prop!$N$9,'Base de dados (Boxplot)'!H:H,D_Pess_Prop!A57)</f>
        <v>820393964.17999995</v>
      </c>
      <c r="O57" s="123">
        <f>SUMIFS('Base de dados (Boxplot)'!Q:Q,'Base de dados (Boxplot)'!E:E,D_Pess_Prop!$O$9,'Base de dados (Boxplot)'!H:H,D_Pess_Prop!A57)</f>
        <v>833412479.29999995</v>
      </c>
      <c r="P57" s="123">
        <f>SUMIFS('Base de dados (Boxplot)'!Q:Q,'Base de dados (Boxplot)'!E:E,D_Pess_Prop!$P$9,'Base de dados (Boxplot)'!H:H,D_Pess_Prop!A57)</f>
        <v>968543065.63999999</v>
      </c>
      <c r="Q57" s="123">
        <f>SUMIFS('Base de dados (Boxplot)'!Q:Q,'Base de dados (Boxplot)'!E:E,D_Pess_Prop!$Q$9,'Base de dados (Boxplot)'!H:H,D_Pess_Prop!A57)</f>
        <v>1040376936.08</v>
      </c>
      <c r="R57" s="123">
        <f>SUMIFS('Base de dados (Boxplot)'!Q:Q,'Base de dados (Boxplot)'!E:E,D_Pess_Prop!$R$9,'Base de dados (Boxplot)'!H:H,D_Pess_Prop!A57)</f>
        <v>1283238345.02</v>
      </c>
      <c r="S57" s="123">
        <f>SUMIFS('Base de dados (Boxplot)'!Q:Q,'Base de dados (Boxplot)'!E:E,D_Pess_Prop!$S$9,'Base de dados (Boxplot)'!H:H,D_Pess_Prop!A57)</f>
        <v>1044704704.83</v>
      </c>
      <c r="T57" s="123">
        <f>SUMIFS('Base de dados (Boxplot)'!Q:Q,'Base de dados (Boxplot)'!E:E,D_Pess_Prop!T$9,'Base de dados (Boxplot)'!H:H,D_Pess_Prop!A57)</f>
        <v>875271139.86000001</v>
      </c>
      <c r="U57" s="123">
        <f>SUMIFS('Base de dados (Boxplot)'!Q:Q,'Base de dados (Boxplot)'!E:E,D_Pess_Prop!$U$9,'Base de dados (Boxplot)'!H:H,D_Pess_Prop!A57)</f>
        <v>1311250976.1600001</v>
      </c>
      <c r="V57" s="123">
        <f>SUMIFS('Base de dados (Boxplot)'!Q:Q,'Base de dados (Boxplot)'!E:E,D_Pess_Prop!$V$9,'Base de dados (Boxplot)'!H:H,D_Pess_Prop!A57)</f>
        <v>1233274951.5999999</v>
      </c>
    </row>
    <row r="58" spans="1:22" x14ac:dyDescent="0.25">
      <c r="A58" s="183" t="str">
        <f t="shared" si="8"/>
        <v>CORSAN</v>
      </c>
      <c r="B58" s="130">
        <f>SUMIFS('Base de dados (Boxplot)'!Q:Q,'Base de dados (Boxplot)'!E:E,D_Pess_Prop!$B$9,'Base de dados (Boxplot)'!H:H,D_Pess_Prop!A58)</f>
        <v>164745469.81999999</v>
      </c>
      <c r="C58" s="123">
        <f>SUMIFS('Base de dados (Boxplot)'!Q:Q,'Base de dados (Boxplot)'!E:E,D_Pess_Prop!$C$9,'Base de dados (Boxplot)'!H:H,D_Pess_Prop!A58)</f>
        <v>177403607.31</v>
      </c>
      <c r="D58" s="123">
        <f>SUMIFS('Base de dados (Boxplot)'!Q:Q,'Base de dados (Boxplot)'!E:E,D_Pess_Prop!$D$9,'Base de dados (Boxplot)'!H:H,D_Pess_Prop!A58)</f>
        <v>200941072.11000001</v>
      </c>
      <c r="E58" s="123">
        <f>SUMIFS('Base de dados (Boxplot)'!Q:Q,'Base de dados (Boxplot)'!E:E,D_Pess_Prop!$E$9,'Base de dados (Boxplot)'!H:H,D_Pess_Prop!A58)</f>
        <v>207370360.74000001</v>
      </c>
      <c r="F58" s="123">
        <f>SUMIFS('Base de dados (Boxplot)'!Q:Q,'Base de dados (Boxplot)'!E:E,D_Pess_Prop!$F$9,'Base de dados (Boxplot)'!H:H,D_Pess_Prop!A58)</f>
        <v>231140483.18000001</v>
      </c>
      <c r="G58" s="123">
        <f>SUMIFS('Base de dados (Boxplot)'!Q:Q,'Base de dados (Boxplot)'!E:E,D_Pess_Prop!$G$9,'Base de dados (Boxplot)'!H:H,D_Pess_Prop!A58)</f>
        <v>278933741.56999999</v>
      </c>
      <c r="H58" s="123">
        <f>SUMIFS('Base de dados (Boxplot)'!Q:Q,'Base de dados (Boxplot)'!E:E,D_Pess_Prop!$H$9,'Base de dados (Boxplot)'!H:H,D_Pess_Prop!A58)</f>
        <v>279516174.42000002</v>
      </c>
      <c r="I58" s="123">
        <f>SUMIFS('Base de dados (Boxplot)'!Q:Q,'Base de dados (Boxplot)'!E:E,D_Pess_Prop!$I$9,'Base de dados (Boxplot)'!H:H,D_Pess_Prop!A58)</f>
        <v>315253860.68000001</v>
      </c>
      <c r="J58" s="123">
        <f>SUMIFS('Base de dados (Boxplot)'!Q:Q,'Base de dados (Boxplot)'!E:E,D_Pess_Prop!$J$9,'Base de dados (Boxplot)'!H:H,D_Pess_Prop!A58)</f>
        <v>320512570.02999997</v>
      </c>
      <c r="K58" s="123">
        <f>SUMIFS('Base de dados (Boxplot)'!Q:Q,'Base de dados (Boxplot)'!E:E,D_Pess_Prop!$K$9,'Base de dados (Boxplot)'!H:H,D_Pess_Prop!A58)</f>
        <v>362054815.69</v>
      </c>
      <c r="L58" s="123">
        <f>SUMIFS('Base de dados (Boxplot)'!Q:Q,'Base de dados (Boxplot)'!E:E,D_Pess_Prop!$L$9,'Base de dados (Boxplot)'!H:H,D_Pess_Prop!A58)</f>
        <v>412598833.20999998</v>
      </c>
      <c r="M58" s="123">
        <f>SUMIFS('Base de dados (Boxplot)'!Q:Q,'Base de dados (Boxplot)'!E:E,D_Pess_Prop!$M$9,'Base de dados (Boxplot)'!H:H,D_Pess_Prop!A58)</f>
        <v>511090427.92000002</v>
      </c>
      <c r="N58" s="123">
        <f>SUMIFS('Base de dados (Boxplot)'!Q:Q,'Base de dados (Boxplot)'!E:E,D_Pess_Prop!$N$9,'Base de dados (Boxplot)'!H:H,D_Pess_Prop!A58)</f>
        <v>546003205.41999996</v>
      </c>
      <c r="O58" s="123">
        <f>SUMIFS('Base de dados (Boxplot)'!Q:Q,'Base de dados (Boxplot)'!E:E,D_Pess_Prop!$O$9,'Base de dados (Boxplot)'!H:H,D_Pess_Prop!A58)</f>
        <v>640893094.24000001</v>
      </c>
      <c r="P58" s="123">
        <f>SUMIFS('Base de dados (Boxplot)'!Q:Q,'Base de dados (Boxplot)'!E:E,D_Pess_Prop!$P$9,'Base de dados (Boxplot)'!H:H,D_Pess_Prop!A58)</f>
        <v>689423797.25</v>
      </c>
      <c r="Q58" s="123">
        <f>SUMIFS('Base de dados (Boxplot)'!Q:Q,'Base de dados (Boxplot)'!E:E,D_Pess_Prop!$Q$9,'Base de dados (Boxplot)'!H:H,D_Pess_Prop!A58)</f>
        <v>768556774.32000005</v>
      </c>
      <c r="R58" s="123">
        <f>SUMIFS('Base de dados (Boxplot)'!Q:Q,'Base de dados (Boxplot)'!E:E,D_Pess_Prop!$R$9,'Base de dados (Boxplot)'!H:H,D_Pess_Prop!A58)</f>
        <v>838452660.28999996</v>
      </c>
      <c r="S58" s="123">
        <f>SUMIFS('Base de dados (Boxplot)'!Q:Q,'Base de dados (Boxplot)'!E:E,D_Pess_Prop!$S$9,'Base de dados (Boxplot)'!H:H,D_Pess_Prop!A58)</f>
        <v>947135762.96000004</v>
      </c>
      <c r="T58" s="123">
        <f>SUMIFS('Base de dados (Boxplot)'!Q:Q,'Base de dados (Boxplot)'!E:E,D_Pess_Prop!T$9,'Base de dados (Boxplot)'!H:H,D_Pess_Prop!A58)</f>
        <v>966530474.28999996</v>
      </c>
      <c r="U58" s="123">
        <f>SUMIFS('Base de dados (Boxplot)'!Q:Q,'Base de dados (Boxplot)'!E:E,D_Pess_Prop!$U$9,'Base de dados (Boxplot)'!H:H,D_Pess_Prop!A58)</f>
        <v>1011069950.48</v>
      </c>
      <c r="V58" s="123">
        <f>SUMIFS('Base de dados (Boxplot)'!Q:Q,'Base de dados (Boxplot)'!E:E,D_Pess_Prop!$V$9,'Base de dados (Boxplot)'!H:H,D_Pess_Prop!A58)</f>
        <v>1116154619.3399999</v>
      </c>
    </row>
    <row r="59" spans="1:22" x14ac:dyDescent="0.25">
      <c r="A59" s="183" t="str">
        <f t="shared" si="8"/>
        <v>COSANPA</v>
      </c>
      <c r="B59" s="130">
        <f>SUMIFS('Base de dados (Boxplot)'!Q:Q,'Base de dados (Boxplot)'!E:E,D_Pess_Prop!$B$9,'Base de dados (Boxplot)'!H:H,D_Pess_Prop!A59)</f>
        <v>35205648</v>
      </c>
      <c r="C59" s="123">
        <f>SUMIFS('Base de dados (Boxplot)'!Q:Q,'Base de dados (Boxplot)'!E:E,D_Pess_Prop!$C$9,'Base de dados (Boxplot)'!H:H,D_Pess_Prop!A59)</f>
        <v>35632316</v>
      </c>
      <c r="D59" s="123">
        <f>SUMIFS('Base de dados (Boxplot)'!Q:Q,'Base de dados (Boxplot)'!E:E,D_Pess_Prop!$D$9,'Base de dados (Boxplot)'!H:H,D_Pess_Prop!A59)</f>
        <v>39642752</v>
      </c>
      <c r="E59" s="123">
        <f>SUMIFS('Base de dados (Boxplot)'!Q:Q,'Base de dados (Boxplot)'!E:E,D_Pess_Prop!$E$9,'Base de dados (Boxplot)'!H:H,D_Pess_Prop!A59)</f>
        <v>42124492.210000001</v>
      </c>
      <c r="F59" s="123">
        <f>SUMIFS('Base de dados (Boxplot)'!Q:Q,'Base de dados (Boxplot)'!E:E,D_Pess_Prop!$F$9,'Base de dados (Boxplot)'!H:H,D_Pess_Prop!A59)</f>
        <v>48400317.200000003</v>
      </c>
      <c r="G59" s="123">
        <f>SUMIFS('Base de dados (Boxplot)'!Q:Q,'Base de dados (Boxplot)'!E:E,D_Pess_Prop!$G$9,'Base de dados (Boxplot)'!H:H,D_Pess_Prop!A59)</f>
        <v>52398650.409999996</v>
      </c>
      <c r="H59" s="123">
        <f>SUMIFS('Base de dados (Boxplot)'!Q:Q,'Base de dados (Boxplot)'!E:E,D_Pess_Prop!$H$9,'Base de dados (Boxplot)'!H:H,D_Pess_Prop!A59)</f>
        <v>52594731.640000001</v>
      </c>
      <c r="I59" s="123">
        <f>SUMIFS('Base de dados (Boxplot)'!Q:Q,'Base de dados (Boxplot)'!E:E,D_Pess_Prop!$I$9,'Base de dados (Boxplot)'!H:H,D_Pess_Prop!A59)</f>
        <v>56430920.670000002</v>
      </c>
      <c r="J59" s="123">
        <f>SUMIFS('Base de dados (Boxplot)'!Q:Q,'Base de dados (Boxplot)'!E:E,D_Pess_Prop!$J$9,'Base de dados (Boxplot)'!H:H,D_Pess_Prop!A59)</f>
        <v>63076982</v>
      </c>
      <c r="K59" s="123">
        <f>SUMIFS('Base de dados (Boxplot)'!Q:Q,'Base de dados (Boxplot)'!E:E,D_Pess_Prop!$K$9,'Base de dados (Boxplot)'!H:H,D_Pess_Prop!A59)</f>
        <v>72612690</v>
      </c>
      <c r="L59" s="123">
        <f>SUMIFS('Base de dados (Boxplot)'!Q:Q,'Base de dados (Boxplot)'!E:E,D_Pess_Prop!$L$9,'Base de dados (Boxplot)'!H:H,D_Pess_Prop!A59)</f>
        <v>84859797.239999995</v>
      </c>
      <c r="M59" s="123">
        <f>SUMIFS('Base de dados (Boxplot)'!Q:Q,'Base de dados (Boxplot)'!E:E,D_Pess_Prop!$M$9,'Base de dados (Boxplot)'!H:H,D_Pess_Prop!A59)</f>
        <v>95687468.969999999</v>
      </c>
      <c r="N59" s="123">
        <f>SUMIFS('Base de dados (Boxplot)'!Q:Q,'Base de dados (Boxplot)'!E:E,D_Pess_Prop!$N$9,'Base de dados (Boxplot)'!H:H,D_Pess_Prop!A59)</f>
        <v>93043597</v>
      </c>
      <c r="O59" s="123">
        <f>SUMIFS('Base de dados (Boxplot)'!Q:Q,'Base de dados (Boxplot)'!E:E,D_Pess_Prop!$O$9,'Base de dados (Boxplot)'!H:H,D_Pess_Prop!A59)</f>
        <v>110245168</v>
      </c>
      <c r="P59" s="123">
        <f>SUMIFS('Base de dados (Boxplot)'!Q:Q,'Base de dados (Boxplot)'!E:E,D_Pess_Prop!$P$9,'Base de dados (Boxplot)'!H:H,D_Pess_Prop!A59)</f>
        <v>117250379</v>
      </c>
      <c r="Q59" s="123">
        <f>SUMIFS('Base de dados (Boxplot)'!Q:Q,'Base de dados (Boxplot)'!E:E,D_Pess_Prop!$Q$9,'Base de dados (Boxplot)'!H:H,D_Pess_Prop!A59)</f>
        <v>124632620</v>
      </c>
      <c r="R59" s="123">
        <f>SUMIFS('Base de dados (Boxplot)'!Q:Q,'Base de dados (Boxplot)'!E:E,D_Pess_Prop!$R$9,'Base de dados (Boxplot)'!H:H,D_Pess_Prop!A59)</f>
        <v>139024449.05000001</v>
      </c>
      <c r="S59" s="123">
        <f>SUMIFS('Base de dados (Boxplot)'!Q:Q,'Base de dados (Boxplot)'!E:E,D_Pess_Prop!$S$9,'Base de dados (Boxplot)'!H:H,D_Pess_Prop!A59)</f>
        <v>146271537.72999999</v>
      </c>
      <c r="T59" s="123">
        <f>SUMIFS('Base de dados (Boxplot)'!Q:Q,'Base de dados (Boxplot)'!E:E,D_Pess_Prop!T$9,'Base de dados (Boxplot)'!H:H,D_Pess_Prop!A59)</f>
        <v>156542430.37</v>
      </c>
      <c r="U59" s="123">
        <f>SUMIFS('Base de dados (Boxplot)'!Q:Q,'Base de dados (Boxplot)'!E:E,D_Pess_Prop!$U$9,'Base de dados (Boxplot)'!H:H,D_Pess_Prop!A59)</f>
        <v>169003801.06</v>
      </c>
      <c r="V59" s="123">
        <f>SUMIFS('Base de dados (Boxplot)'!Q:Q,'Base de dados (Boxplot)'!E:E,D_Pess_Prop!$V$9,'Base de dados (Boxplot)'!H:H,D_Pess_Prop!A59)</f>
        <v>180626020.99000001</v>
      </c>
    </row>
    <row r="60" spans="1:22" x14ac:dyDescent="0.25">
      <c r="A60" s="183" t="str">
        <f t="shared" si="8"/>
        <v>DESO</v>
      </c>
      <c r="B60" s="130">
        <f>SUMIFS('Base de dados (Boxplot)'!Q:Q,'Base de dados (Boxplot)'!E:E,D_Pess_Prop!$B$9,'Base de dados (Boxplot)'!H:H,D_Pess_Prop!A60)</f>
        <v>31342961.949999999</v>
      </c>
      <c r="C60" s="123">
        <f>SUMIFS('Base de dados (Boxplot)'!Q:Q,'Base de dados (Boxplot)'!E:E,D_Pess_Prop!$C$9,'Base de dados (Boxplot)'!H:H,D_Pess_Prop!A60)</f>
        <v>31101700.100000001</v>
      </c>
      <c r="D60" s="123">
        <f>SUMIFS('Base de dados (Boxplot)'!Q:Q,'Base de dados (Boxplot)'!E:E,D_Pess_Prop!$D$9,'Base de dados (Boxplot)'!H:H,D_Pess_Prop!A60)</f>
        <v>34940117</v>
      </c>
      <c r="E60" s="123">
        <f>SUMIFS('Base de dados (Boxplot)'!Q:Q,'Base de dados (Boxplot)'!E:E,D_Pess_Prop!$E$9,'Base de dados (Boxplot)'!H:H,D_Pess_Prop!A60)</f>
        <v>41028623.399999999</v>
      </c>
      <c r="F60" s="123">
        <f>SUMIFS('Base de dados (Boxplot)'!Q:Q,'Base de dados (Boxplot)'!E:E,D_Pess_Prop!$F$9,'Base de dados (Boxplot)'!H:H,D_Pess_Prop!A60)</f>
        <v>49025730.390000001</v>
      </c>
      <c r="G60" s="123">
        <f>SUMIFS('Base de dados (Boxplot)'!Q:Q,'Base de dados (Boxplot)'!E:E,D_Pess_Prop!$G$9,'Base de dados (Boxplot)'!H:H,D_Pess_Prop!A60)</f>
        <v>55970121.560000002</v>
      </c>
      <c r="H60" s="123">
        <f>SUMIFS('Base de dados (Boxplot)'!Q:Q,'Base de dados (Boxplot)'!E:E,D_Pess_Prop!$H$9,'Base de dados (Boxplot)'!H:H,D_Pess_Prop!A60)</f>
        <v>64510813.299999997</v>
      </c>
      <c r="I60" s="123">
        <f>SUMIFS('Base de dados (Boxplot)'!Q:Q,'Base de dados (Boxplot)'!E:E,D_Pess_Prop!$I$9,'Base de dados (Boxplot)'!H:H,D_Pess_Prop!A60)</f>
        <v>71161996.590000004</v>
      </c>
      <c r="J60" s="123">
        <f>SUMIFS('Base de dados (Boxplot)'!Q:Q,'Base de dados (Boxplot)'!E:E,D_Pess_Prop!$J$9,'Base de dados (Boxplot)'!H:H,D_Pess_Prop!A60)</f>
        <v>80774881.840000004</v>
      </c>
      <c r="K60" s="123">
        <f>SUMIFS('Base de dados (Boxplot)'!Q:Q,'Base de dados (Boxplot)'!E:E,D_Pess_Prop!$K$9,'Base de dados (Boxplot)'!H:H,D_Pess_Prop!A60)</f>
        <v>89736261.370000005</v>
      </c>
      <c r="L60" s="123">
        <f>SUMIFS('Base de dados (Boxplot)'!Q:Q,'Base de dados (Boxplot)'!E:E,D_Pess_Prop!$L$9,'Base de dados (Boxplot)'!H:H,D_Pess_Prop!A60)</f>
        <v>103686568.36</v>
      </c>
      <c r="M60" s="123">
        <f>SUMIFS('Base de dados (Boxplot)'!Q:Q,'Base de dados (Boxplot)'!E:E,D_Pess_Prop!$M$9,'Base de dados (Boxplot)'!H:H,D_Pess_Prop!A60)</f>
        <v>110243977.95</v>
      </c>
      <c r="N60" s="123">
        <f>SUMIFS('Base de dados (Boxplot)'!Q:Q,'Base de dados (Boxplot)'!E:E,D_Pess_Prop!$N$9,'Base de dados (Boxplot)'!H:H,D_Pess_Prop!A60)</f>
        <v>115970049.38</v>
      </c>
      <c r="O60" s="123">
        <f>SUMIFS('Base de dados (Boxplot)'!Q:Q,'Base de dados (Boxplot)'!E:E,D_Pess_Prop!$O$9,'Base de dados (Boxplot)'!H:H,D_Pess_Prop!A60)</f>
        <v>133620939.87</v>
      </c>
      <c r="P60" s="123">
        <f>SUMIFS('Base de dados (Boxplot)'!Q:Q,'Base de dados (Boxplot)'!E:E,D_Pess_Prop!$P$9,'Base de dados (Boxplot)'!H:H,D_Pess_Prop!A60)</f>
        <v>150139416.40000001</v>
      </c>
      <c r="Q60" s="123">
        <f>SUMIFS('Base de dados (Boxplot)'!Q:Q,'Base de dados (Boxplot)'!E:E,D_Pess_Prop!$Q$9,'Base de dados (Boxplot)'!H:H,D_Pess_Prop!A60)</f>
        <v>161525070.09999999</v>
      </c>
      <c r="R60" s="123">
        <f>SUMIFS('Base de dados (Boxplot)'!Q:Q,'Base de dados (Boxplot)'!E:E,D_Pess_Prop!$R$9,'Base de dados (Boxplot)'!H:H,D_Pess_Prop!A60)</f>
        <v>173566559.31</v>
      </c>
      <c r="S60" s="123">
        <f>SUMIFS('Base de dados (Boxplot)'!Q:Q,'Base de dados (Boxplot)'!E:E,D_Pess_Prop!$S$9,'Base de dados (Boxplot)'!H:H,D_Pess_Prop!A60)</f>
        <v>232859293.86000001</v>
      </c>
      <c r="T60" s="123">
        <f>SUMIFS('Base de dados (Boxplot)'!Q:Q,'Base de dados (Boxplot)'!E:E,D_Pess_Prop!T$9,'Base de dados (Boxplot)'!H:H,D_Pess_Prop!A60)</f>
        <v>229262558.87</v>
      </c>
      <c r="U60" s="123">
        <f>SUMIFS('Base de dados (Boxplot)'!Q:Q,'Base de dados (Boxplot)'!E:E,D_Pess_Prop!$U$9,'Base de dados (Boxplot)'!H:H,D_Pess_Prop!A60)</f>
        <v>254087683.65000001</v>
      </c>
      <c r="V60" s="123">
        <f>SUMIFS('Base de dados (Boxplot)'!Q:Q,'Base de dados (Boxplot)'!E:E,D_Pess_Prop!$V$9,'Base de dados (Boxplot)'!H:H,D_Pess_Prop!A60)</f>
        <v>250027002.75999999</v>
      </c>
    </row>
    <row r="61" spans="1:22" x14ac:dyDescent="0.25">
      <c r="A61" s="183" t="str">
        <f t="shared" si="8"/>
        <v>EMBASA</v>
      </c>
      <c r="B61" s="130">
        <f>SUMIFS('Base de dados (Boxplot)'!Q:Q,'Base de dados (Boxplot)'!E:E,D_Pess_Prop!$B$9,'Base de dados (Boxplot)'!H:H,D_Pess_Prop!A61)</f>
        <v>94985933</v>
      </c>
      <c r="C61" s="123">
        <f>SUMIFS('Base de dados (Boxplot)'!Q:Q,'Base de dados (Boxplot)'!E:E,D_Pess_Prop!$C$9,'Base de dados (Boxplot)'!H:H,D_Pess_Prop!A61)</f>
        <v>106807596</v>
      </c>
      <c r="D61" s="123">
        <f>SUMIFS('Base de dados (Boxplot)'!Q:Q,'Base de dados (Boxplot)'!E:E,D_Pess_Prop!$D$9,'Base de dados (Boxplot)'!H:H,D_Pess_Prop!A61)</f>
        <v>106760224</v>
      </c>
      <c r="E61" s="123">
        <f>SUMIFS('Base de dados (Boxplot)'!Q:Q,'Base de dados (Boxplot)'!E:E,D_Pess_Prop!$E$9,'Base de dados (Boxplot)'!H:H,D_Pess_Prop!A61)</f>
        <v>111933762</v>
      </c>
      <c r="F61" s="123">
        <f>SUMIFS('Base de dados (Boxplot)'!Q:Q,'Base de dados (Boxplot)'!E:E,D_Pess_Prop!$F$9,'Base de dados (Boxplot)'!H:H,D_Pess_Prop!A61)</f>
        <v>117891884</v>
      </c>
      <c r="G61" s="123">
        <f>SUMIFS('Base de dados (Boxplot)'!Q:Q,'Base de dados (Boxplot)'!E:E,D_Pess_Prop!$G$9,'Base de dados (Boxplot)'!H:H,D_Pess_Prop!A61)</f>
        <v>123133307</v>
      </c>
      <c r="H61" s="123">
        <f>SUMIFS('Base de dados (Boxplot)'!Q:Q,'Base de dados (Boxplot)'!E:E,D_Pess_Prop!$H$9,'Base de dados (Boxplot)'!H:H,D_Pess_Prop!A61)</f>
        <v>145500771</v>
      </c>
      <c r="I61" s="123">
        <f>SUMIFS('Base de dados (Boxplot)'!Q:Q,'Base de dados (Boxplot)'!E:E,D_Pess_Prop!$I$9,'Base de dados (Boxplot)'!H:H,D_Pess_Prop!A61)</f>
        <v>174407983</v>
      </c>
      <c r="J61" s="123">
        <f>SUMIFS('Base de dados (Boxplot)'!Q:Q,'Base de dados (Boxplot)'!E:E,D_Pess_Prop!$J$9,'Base de dados (Boxplot)'!H:H,D_Pess_Prop!A61)</f>
        <v>192446059</v>
      </c>
      <c r="K61" s="123">
        <f>SUMIFS('Base de dados (Boxplot)'!Q:Q,'Base de dados (Boxplot)'!E:E,D_Pess_Prop!$K$9,'Base de dados (Boxplot)'!H:H,D_Pess_Prop!A61)</f>
        <v>214539470</v>
      </c>
      <c r="L61" s="123">
        <f>SUMIFS('Base de dados (Boxplot)'!Q:Q,'Base de dados (Boxplot)'!E:E,D_Pess_Prop!$L$9,'Base de dados (Boxplot)'!H:H,D_Pess_Prop!A61)</f>
        <v>257939748</v>
      </c>
      <c r="M61" s="123">
        <f>SUMIFS('Base de dados (Boxplot)'!Q:Q,'Base de dados (Boxplot)'!E:E,D_Pess_Prop!$M$9,'Base de dados (Boxplot)'!H:H,D_Pess_Prop!A61)</f>
        <v>299177606</v>
      </c>
      <c r="N61" s="123">
        <f>SUMIFS('Base de dados (Boxplot)'!Q:Q,'Base de dados (Boxplot)'!E:E,D_Pess_Prop!$N$9,'Base de dados (Boxplot)'!H:H,D_Pess_Prop!A61)</f>
        <v>369015091</v>
      </c>
      <c r="O61" s="123">
        <f>SUMIFS('Base de dados (Boxplot)'!Q:Q,'Base de dados (Boxplot)'!E:E,D_Pess_Prop!$O$9,'Base de dados (Boxplot)'!H:H,D_Pess_Prop!A61)</f>
        <v>440427117.60000002</v>
      </c>
      <c r="P61" s="123">
        <f>SUMIFS('Base de dados (Boxplot)'!Q:Q,'Base de dados (Boxplot)'!E:E,D_Pess_Prop!$P$9,'Base de dados (Boxplot)'!H:H,D_Pess_Prop!A61)</f>
        <v>510504545.25</v>
      </c>
      <c r="Q61" s="123">
        <f>SUMIFS('Base de dados (Boxplot)'!Q:Q,'Base de dados (Boxplot)'!E:E,D_Pess_Prop!$Q$9,'Base de dados (Boxplot)'!H:H,D_Pess_Prop!A61)</f>
        <v>518504079.72000003</v>
      </c>
      <c r="R61" s="123">
        <f>SUMIFS('Base de dados (Boxplot)'!Q:Q,'Base de dados (Boxplot)'!E:E,D_Pess_Prop!$R$9,'Base de dados (Boxplot)'!H:H,D_Pess_Prop!A61)</f>
        <v>552624217.25999999</v>
      </c>
      <c r="S61" s="123">
        <f>SUMIFS('Base de dados (Boxplot)'!Q:Q,'Base de dados (Boxplot)'!E:E,D_Pess_Prop!$S$9,'Base de dados (Boxplot)'!H:H,D_Pess_Prop!A61)</f>
        <v>588967903.84000003</v>
      </c>
      <c r="T61" s="123">
        <f>SUMIFS('Base de dados (Boxplot)'!Q:Q,'Base de dados (Boxplot)'!E:E,D_Pess_Prop!T$9,'Base de dados (Boxplot)'!H:H,D_Pess_Prop!A61)</f>
        <v>647344346.78999996</v>
      </c>
      <c r="U61" s="123">
        <f>SUMIFS('Base de dados (Boxplot)'!Q:Q,'Base de dados (Boxplot)'!E:E,D_Pess_Prop!$U$9,'Base de dados (Boxplot)'!H:H,D_Pess_Prop!A61)</f>
        <v>699256180.05999994</v>
      </c>
      <c r="V61" s="123">
        <f>SUMIFS('Base de dados (Boxplot)'!Q:Q,'Base de dados (Boxplot)'!E:E,D_Pess_Prop!$V$9,'Base de dados (Boxplot)'!H:H,D_Pess_Prop!A61)</f>
        <v>744565332.23000002</v>
      </c>
    </row>
    <row r="62" spans="1:22" x14ac:dyDescent="0.25">
      <c r="A62" s="183" t="str">
        <f t="shared" si="8"/>
        <v>SABESP</v>
      </c>
      <c r="B62" s="130">
        <f>SUMIFS('Base de dados (Boxplot)'!Q:Q,'Base de dados (Boxplot)'!E:E,D_Pess_Prop!$B$9,'Base de dados (Boxplot)'!H:H,D_Pess_Prop!A62)</f>
        <v>716093821</v>
      </c>
      <c r="C62" s="123">
        <f>SUMIFS('Base de dados (Boxplot)'!Q:Q,'Base de dados (Boxplot)'!E:E,D_Pess_Prop!$C$9,'Base de dados (Boxplot)'!H:H,D_Pess_Prop!A62)</f>
        <v>650982172.78999996</v>
      </c>
      <c r="D62" s="123">
        <f>SUMIFS('Base de dados (Boxplot)'!Q:Q,'Base de dados (Boxplot)'!E:E,D_Pess_Prop!$D$9,'Base de dados (Boxplot)'!H:H,D_Pess_Prop!A62)</f>
        <v>740742268.62</v>
      </c>
      <c r="E62" s="123">
        <f>SUMIFS('Base de dados (Boxplot)'!Q:Q,'Base de dados (Boxplot)'!E:E,D_Pess_Prop!$E$9,'Base de dados (Boxplot)'!H:H,D_Pess_Prop!A62)</f>
        <v>846323989.98000002</v>
      </c>
      <c r="F62" s="123">
        <f>SUMIFS('Base de dados (Boxplot)'!Q:Q,'Base de dados (Boxplot)'!E:E,D_Pess_Prop!$F$9,'Base de dados (Boxplot)'!H:H,D_Pess_Prop!A62)</f>
        <v>1033134798.72</v>
      </c>
      <c r="G62" s="123">
        <f>SUMIFS('Base de dados (Boxplot)'!Q:Q,'Base de dados (Boxplot)'!E:E,D_Pess_Prop!$G$9,'Base de dados (Boxplot)'!H:H,D_Pess_Prop!A62)</f>
        <v>1054929715.5</v>
      </c>
      <c r="H62" s="123">
        <f>SUMIFS('Base de dados (Boxplot)'!Q:Q,'Base de dados (Boxplot)'!E:E,D_Pess_Prop!$H$9,'Base de dados (Boxplot)'!H:H,D_Pess_Prop!A62)</f>
        <v>1110290635.3399999</v>
      </c>
      <c r="I62" s="123">
        <f>SUMIFS('Base de dados (Boxplot)'!Q:Q,'Base de dados (Boxplot)'!E:E,D_Pess_Prop!$I$9,'Base de dados (Boxplot)'!H:H,D_Pess_Prop!A62)</f>
        <v>1258399843.03</v>
      </c>
      <c r="J62" s="123">
        <f>SUMIFS('Base de dados (Boxplot)'!Q:Q,'Base de dados (Boxplot)'!E:E,D_Pess_Prop!$J$9,'Base de dados (Boxplot)'!H:H,D_Pess_Prop!A62)</f>
        <v>1265670310.7</v>
      </c>
      <c r="K62" s="123">
        <f>SUMIFS('Base de dados (Boxplot)'!Q:Q,'Base de dados (Boxplot)'!E:E,D_Pess_Prop!$K$9,'Base de dados (Boxplot)'!H:H,D_Pess_Prop!A62)</f>
        <v>1353758372.52</v>
      </c>
      <c r="L62" s="123">
        <f>SUMIFS('Base de dados (Boxplot)'!Q:Q,'Base de dados (Boxplot)'!E:E,D_Pess_Prop!$L$9,'Base de dados (Boxplot)'!H:H,D_Pess_Prop!A62)</f>
        <v>1558646015.0699999</v>
      </c>
      <c r="M62" s="123">
        <f>SUMIFS('Base de dados (Boxplot)'!Q:Q,'Base de dados (Boxplot)'!E:E,D_Pess_Prop!$M$9,'Base de dados (Boxplot)'!H:H,D_Pess_Prop!A62)</f>
        <v>1400984523.8800001</v>
      </c>
      <c r="N62" s="123">
        <f>SUMIFS('Base de dados (Boxplot)'!Q:Q,'Base de dados (Boxplot)'!E:E,D_Pess_Prop!$N$9,'Base de dados (Boxplot)'!H:H,D_Pess_Prop!A62)</f>
        <v>1804137052.3900001</v>
      </c>
      <c r="O62" s="123">
        <f>SUMIFS('Base de dados (Boxplot)'!Q:Q,'Base de dados (Boxplot)'!E:E,D_Pess_Prop!$O$9,'Base de dados (Boxplot)'!H:H,D_Pess_Prop!A62)</f>
        <v>1738862084.1900001</v>
      </c>
      <c r="P62" s="123">
        <f>SUMIFS('Base de dados (Boxplot)'!Q:Q,'Base de dados (Boxplot)'!E:E,D_Pess_Prop!$P$9,'Base de dados (Boxplot)'!H:H,D_Pess_Prop!A62)</f>
        <v>1927168014.29</v>
      </c>
      <c r="Q62" s="123">
        <f>SUMIFS('Base de dados (Boxplot)'!Q:Q,'Base de dados (Boxplot)'!E:E,D_Pess_Prop!$Q$9,'Base de dados (Boxplot)'!H:H,D_Pess_Prop!A62)</f>
        <v>2123294776.23</v>
      </c>
      <c r="R62" s="123">
        <f>SUMIFS('Base de dados (Boxplot)'!Q:Q,'Base de dados (Boxplot)'!E:E,D_Pess_Prop!$R$9,'Base de dados (Boxplot)'!H:H,D_Pess_Prop!A62)</f>
        <v>2193659582.79</v>
      </c>
      <c r="S62" s="123">
        <f>SUMIFS('Base de dados (Boxplot)'!Q:Q,'Base de dados (Boxplot)'!E:E,D_Pess_Prop!$S$9,'Base de dados (Boxplot)'!H:H,D_Pess_Prop!A62)</f>
        <v>2171193528.6599998</v>
      </c>
      <c r="T62" s="123">
        <f>SUMIFS('Base de dados (Boxplot)'!Q:Q,'Base de dados (Boxplot)'!E:E,D_Pess_Prop!T$9,'Base de dados (Boxplot)'!H:H,D_Pess_Prop!A62)</f>
        <v>2604269833.77</v>
      </c>
      <c r="U62" s="123">
        <f>SUMIFS('Base de dados (Boxplot)'!Q:Q,'Base de dados (Boxplot)'!E:E,D_Pess_Prop!$U$9,'Base de dados (Boxplot)'!H:H,D_Pess_Prop!A62)</f>
        <v>2673626819.0300002</v>
      </c>
      <c r="V62" s="123">
        <f>SUMIFS('Base de dados (Boxplot)'!Q:Q,'Base de dados (Boxplot)'!E:E,D_Pess_Prop!$V$9,'Base de dados (Boxplot)'!H:H,D_Pess_Prop!A62)</f>
        <v>2681940040.4000001</v>
      </c>
    </row>
    <row r="63" spans="1:22" x14ac:dyDescent="0.25">
      <c r="A63" s="183" t="str">
        <f t="shared" si="8"/>
        <v>SANEAGO</v>
      </c>
      <c r="B63" s="130">
        <f>SUMIFS('Base de dados (Boxplot)'!Q:Q,'Base de dados (Boxplot)'!E:E,D_Pess_Prop!$B$9,'Base de dados (Boxplot)'!H:H,D_Pess_Prop!A63)</f>
        <v>77346843</v>
      </c>
      <c r="C63" s="123">
        <f>SUMIFS('Base de dados (Boxplot)'!Q:Q,'Base de dados (Boxplot)'!E:E,D_Pess_Prop!$C$9,'Base de dados (Boxplot)'!H:H,D_Pess_Prop!A63)</f>
        <v>93029900</v>
      </c>
      <c r="D63" s="123">
        <f>SUMIFS('Base de dados (Boxplot)'!Q:Q,'Base de dados (Boxplot)'!E:E,D_Pess_Prop!$D$9,'Base de dados (Boxplot)'!H:H,D_Pess_Prop!A63)</f>
        <v>103245701</v>
      </c>
      <c r="E63" s="123">
        <f>SUMIFS('Base de dados (Boxplot)'!Q:Q,'Base de dados (Boxplot)'!E:E,D_Pess_Prop!$E$9,'Base de dados (Boxplot)'!H:H,D_Pess_Prop!A63)</f>
        <v>113310000</v>
      </c>
      <c r="F63" s="123">
        <f>SUMIFS('Base de dados (Boxplot)'!Q:Q,'Base de dados (Boxplot)'!E:E,D_Pess_Prop!$F$9,'Base de dados (Boxplot)'!H:H,D_Pess_Prop!A63)</f>
        <v>124406000</v>
      </c>
      <c r="G63" s="123">
        <f>SUMIFS('Base de dados (Boxplot)'!Q:Q,'Base de dados (Boxplot)'!E:E,D_Pess_Prop!$G$9,'Base de dados (Boxplot)'!H:H,D_Pess_Prop!A63)</f>
        <v>133878722.62</v>
      </c>
      <c r="H63" s="123">
        <f>SUMIFS('Base de dados (Boxplot)'!Q:Q,'Base de dados (Boxplot)'!E:E,D_Pess_Prop!$H$9,'Base de dados (Boxplot)'!H:H,D_Pess_Prop!A63)</f>
        <v>152423952.55000001</v>
      </c>
      <c r="I63" s="123">
        <f>SUMIFS('Base de dados (Boxplot)'!Q:Q,'Base de dados (Boxplot)'!E:E,D_Pess_Prop!$I$9,'Base de dados (Boxplot)'!H:H,D_Pess_Prop!A63)</f>
        <v>191403098.25</v>
      </c>
      <c r="J63" s="123">
        <f>SUMIFS('Base de dados (Boxplot)'!Q:Q,'Base de dados (Boxplot)'!E:E,D_Pess_Prop!$J$9,'Base de dados (Boxplot)'!H:H,D_Pess_Prop!A63)</f>
        <v>204457426.19</v>
      </c>
      <c r="K63" s="123">
        <f>SUMIFS('Base de dados (Boxplot)'!Q:Q,'Base de dados (Boxplot)'!E:E,D_Pess_Prop!$K$9,'Base de dados (Boxplot)'!H:H,D_Pess_Prop!A63)</f>
        <v>231104184.19999999</v>
      </c>
      <c r="L63" s="123">
        <f>SUMIFS('Base de dados (Boxplot)'!Q:Q,'Base de dados (Boxplot)'!E:E,D_Pess_Prop!$L$9,'Base de dados (Boxplot)'!H:H,D_Pess_Prop!A63)</f>
        <v>260279630.80000001</v>
      </c>
      <c r="M63" s="123">
        <f>SUMIFS('Base de dados (Boxplot)'!Q:Q,'Base de dados (Boxplot)'!E:E,D_Pess_Prop!$M$9,'Base de dados (Boxplot)'!H:H,D_Pess_Prop!A63)</f>
        <v>291079762.31999999</v>
      </c>
      <c r="N63" s="123">
        <f>SUMIFS('Base de dados (Boxplot)'!Q:Q,'Base de dados (Boxplot)'!E:E,D_Pess_Prop!$N$9,'Base de dados (Boxplot)'!H:H,D_Pess_Prop!A63)</f>
        <v>343107854.98000002</v>
      </c>
      <c r="O63" s="123">
        <f>SUMIFS('Base de dados (Boxplot)'!Q:Q,'Base de dados (Boxplot)'!E:E,D_Pess_Prop!$O$9,'Base de dados (Boxplot)'!H:H,D_Pess_Prop!A63)</f>
        <v>401539724.74000001</v>
      </c>
      <c r="P63" s="123">
        <f>SUMIFS('Base de dados (Boxplot)'!Q:Q,'Base de dados (Boxplot)'!E:E,D_Pess_Prop!$P$9,'Base de dados (Boxplot)'!H:H,D_Pess_Prop!A63)</f>
        <v>444524060.01999998</v>
      </c>
      <c r="Q63" s="123">
        <f>SUMIFS('Base de dados (Boxplot)'!Q:Q,'Base de dados (Boxplot)'!E:E,D_Pess_Prop!$Q$9,'Base de dados (Boxplot)'!H:H,D_Pess_Prop!A63)</f>
        <v>564153812.38999999</v>
      </c>
      <c r="R63" s="123">
        <f>SUMIFS('Base de dados (Boxplot)'!Q:Q,'Base de dados (Boxplot)'!E:E,D_Pess_Prop!$R$9,'Base de dados (Boxplot)'!H:H,D_Pess_Prop!A63)</f>
        <v>648565999.47000003</v>
      </c>
      <c r="S63" s="123">
        <f>SUMIFS('Base de dados (Boxplot)'!Q:Q,'Base de dados (Boxplot)'!E:E,D_Pess_Prop!$S$9,'Base de dados (Boxplot)'!H:H,D_Pess_Prop!A63)</f>
        <v>787242366</v>
      </c>
      <c r="T63" s="123">
        <f>SUMIFS('Base de dados (Boxplot)'!Q:Q,'Base de dados (Boxplot)'!E:E,D_Pess_Prop!T$9,'Base de dados (Boxplot)'!H:H,D_Pess_Prop!A63)</f>
        <v>956909070.74000001</v>
      </c>
      <c r="U63" s="123">
        <f>SUMIFS('Base de dados (Boxplot)'!Q:Q,'Base de dados (Boxplot)'!E:E,D_Pess_Prop!$U$9,'Base de dados (Boxplot)'!H:H,D_Pess_Prop!A63)</f>
        <v>905263677.95000005</v>
      </c>
      <c r="V63" s="123">
        <f>SUMIFS('Base de dados (Boxplot)'!Q:Q,'Base de dados (Boxplot)'!E:E,D_Pess_Prop!$V$9,'Base de dados (Boxplot)'!H:H,D_Pess_Prop!A63)</f>
        <v>579530591.72000003</v>
      </c>
    </row>
    <row r="64" spans="1:22" x14ac:dyDescent="0.25">
      <c r="A64" s="183" t="str">
        <f t="shared" si="8"/>
        <v>SANEATINS</v>
      </c>
      <c r="B64" s="130">
        <f>SUMIFS('Base de dados (Boxplot)'!Q:Q,'Base de dados (Boxplot)'!E:E,D_Pess_Prop!$B$9,'Base de dados (Boxplot)'!H:H,D_Pess_Prop!A64)</f>
        <v>4650620.71</v>
      </c>
      <c r="C64" s="123">
        <f>SUMIFS('Base de dados (Boxplot)'!Q:Q,'Base de dados (Boxplot)'!E:E,D_Pess_Prop!$C$9,'Base de dados (Boxplot)'!H:H,D_Pess_Prop!A64)</f>
        <v>11454534.43</v>
      </c>
      <c r="D64" s="123">
        <f>SUMIFS('Base de dados (Boxplot)'!Q:Q,'Base de dados (Boxplot)'!E:E,D_Pess_Prop!$D$9,'Base de dados (Boxplot)'!H:H,D_Pess_Prop!A64)</f>
        <v>12231800.09</v>
      </c>
      <c r="E64" s="123">
        <f>SUMIFS('Base de dados (Boxplot)'!Q:Q,'Base de dados (Boxplot)'!E:E,D_Pess_Prop!$E$9,'Base de dados (Boxplot)'!H:H,D_Pess_Prop!A64)</f>
        <v>16629614.369999999</v>
      </c>
      <c r="F64" s="123">
        <f>SUMIFS('Base de dados (Boxplot)'!Q:Q,'Base de dados (Boxplot)'!E:E,D_Pess_Prop!$F$9,'Base de dados (Boxplot)'!H:H,D_Pess_Prop!A64)</f>
        <v>21780444</v>
      </c>
      <c r="G64" s="123">
        <f>SUMIFS('Base de dados (Boxplot)'!Q:Q,'Base de dados (Boxplot)'!E:E,D_Pess_Prop!$G$9,'Base de dados (Boxplot)'!H:H,D_Pess_Prop!A64)</f>
        <v>26995308.239999998</v>
      </c>
      <c r="H64" s="123">
        <f>SUMIFS('Base de dados (Boxplot)'!Q:Q,'Base de dados (Boxplot)'!E:E,D_Pess_Prop!$H$9,'Base de dados (Boxplot)'!H:H,D_Pess_Prop!A64)</f>
        <v>26639324</v>
      </c>
      <c r="I64" s="123">
        <f>SUMIFS('Base de dados (Boxplot)'!Q:Q,'Base de dados (Boxplot)'!E:E,D_Pess_Prop!$I$9,'Base de dados (Boxplot)'!H:H,D_Pess_Prop!A64)</f>
        <v>32698972</v>
      </c>
      <c r="J64" s="123">
        <f>SUMIFS('Base de dados (Boxplot)'!Q:Q,'Base de dados (Boxplot)'!E:E,D_Pess_Prop!$J$9,'Base de dados (Boxplot)'!H:H,D_Pess_Prop!A64)</f>
        <v>36845046.039999999</v>
      </c>
      <c r="K64" s="123">
        <f>SUMIFS('Base de dados (Boxplot)'!Q:Q,'Base de dados (Boxplot)'!E:E,D_Pess_Prop!$K$9,'Base de dados (Boxplot)'!H:H,D_Pess_Prop!A64)</f>
        <v>42556560</v>
      </c>
      <c r="L64" s="123">
        <f>SUMIFS('Base de dados (Boxplot)'!Q:Q,'Base de dados (Boxplot)'!E:E,D_Pess_Prop!$L$9,'Base de dados (Boxplot)'!H:H,D_Pess_Prop!A64)</f>
        <v>47712444.950000003</v>
      </c>
      <c r="M64" s="123">
        <f>SUMIFS('Base de dados (Boxplot)'!Q:Q,'Base de dados (Boxplot)'!E:E,D_Pess_Prop!$M$9,'Base de dados (Boxplot)'!H:H,D_Pess_Prop!A64)</f>
        <v>57806978.390000001</v>
      </c>
      <c r="N64" s="123">
        <f>SUMIFS('Base de dados (Boxplot)'!Q:Q,'Base de dados (Boxplot)'!E:E,D_Pess_Prop!$N$9,'Base de dados (Boxplot)'!H:H,D_Pess_Prop!A64)</f>
        <v>47364858.850000001</v>
      </c>
      <c r="O64" s="123">
        <f>SUMIFS('Base de dados (Boxplot)'!Q:Q,'Base de dados (Boxplot)'!E:E,D_Pess_Prop!$O$9,'Base de dados (Boxplot)'!H:H,D_Pess_Prop!A64)</f>
        <v>7034636.6799999997</v>
      </c>
      <c r="P64" s="123">
        <f>SUMIFS('Base de dados (Boxplot)'!Q:Q,'Base de dados (Boxplot)'!E:E,D_Pess_Prop!$P$9,'Base de dados (Boxplot)'!H:H,D_Pess_Prop!A64)</f>
        <v>53816201.990000002</v>
      </c>
      <c r="Q64" s="123">
        <f>SUMIFS('Base de dados (Boxplot)'!Q:Q,'Base de dados (Boxplot)'!E:E,D_Pess_Prop!$Q$9,'Base de dados (Boxplot)'!H:H,D_Pess_Prop!A64)</f>
        <v>83861612.920000002</v>
      </c>
      <c r="R64" s="123">
        <f>SUMIFS('Base de dados (Boxplot)'!Q:Q,'Base de dados (Boxplot)'!E:E,D_Pess_Prop!$R$9,'Base de dados (Boxplot)'!H:H,D_Pess_Prop!A64)</f>
        <v>71369948.099999994</v>
      </c>
      <c r="S64" s="123">
        <f>SUMIFS('Base de dados (Boxplot)'!Q:Q,'Base de dados (Boxplot)'!E:E,D_Pess_Prop!$S$9,'Base de dados (Boxplot)'!H:H,D_Pess_Prop!A64)</f>
        <v>64839710.520000003</v>
      </c>
      <c r="T64" s="123">
        <f>SUMIFS('Base de dados (Boxplot)'!Q:Q,'Base de dados (Boxplot)'!E:E,D_Pess_Prop!T$9,'Base de dados (Boxplot)'!H:H,D_Pess_Prop!A64)</f>
        <v>76160986.840000004</v>
      </c>
      <c r="U64" s="123">
        <f>SUMIFS('Base de dados (Boxplot)'!Q:Q,'Base de dados (Boxplot)'!E:E,D_Pess_Prop!$U$9,'Base de dados (Boxplot)'!H:H,D_Pess_Prop!A64)</f>
        <v>89884201.310000002</v>
      </c>
      <c r="V64" s="123">
        <f>SUMIFS('Base de dados (Boxplot)'!Q:Q,'Base de dados (Boxplot)'!E:E,D_Pess_Prop!$V$9,'Base de dados (Boxplot)'!H:H,D_Pess_Prop!A64)</f>
        <v>95428519.329999998</v>
      </c>
    </row>
    <row r="65" spans="1:22" x14ac:dyDescent="0.25">
      <c r="A65" s="183" t="str">
        <f t="shared" si="8"/>
        <v>SANEPAR</v>
      </c>
      <c r="B65" s="130">
        <f>SUMIFS('Base de dados (Boxplot)'!Q:Q,'Base de dados (Boxplot)'!E:E,D_Pess_Prop!$B$9,'Base de dados (Boxplot)'!H:H,D_Pess_Prop!A65)</f>
        <v>148347258.47999999</v>
      </c>
      <c r="C65" s="123">
        <f>SUMIFS('Base de dados (Boxplot)'!Q:Q,'Base de dados (Boxplot)'!E:E,D_Pess_Prop!$C$9,'Base de dados (Boxplot)'!H:H,D_Pess_Prop!A65)</f>
        <v>154387017.56999999</v>
      </c>
      <c r="D65" s="123">
        <f>SUMIFS('Base de dados (Boxplot)'!Q:Q,'Base de dados (Boxplot)'!E:E,D_Pess_Prop!$D$9,'Base de dados (Boxplot)'!H:H,D_Pess_Prop!A65)</f>
        <v>152925719.77000001</v>
      </c>
      <c r="E65" s="123">
        <f>SUMIFS('Base de dados (Boxplot)'!Q:Q,'Base de dados (Boxplot)'!E:E,D_Pess_Prop!$E$9,'Base de dados (Boxplot)'!H:H,D_Pess_Prop!A65)</f>
        <v>171711993.25</v>
      </c>
      <c r="F65" s="123">
        <f>SUMIFS('Base de dados (Boxplot)'!Q:Q,'Base de dados (Boxplot)'!E:E,D_Pess_Prop!$F$9,'Base de dados (Boxplot)'!H:H,D_Pess_Prop!A65)</f>
        <v>200417331.47</v>
      </c>
      <c r="G65" s="123">
        <f>SUMIFS('Base de dados (Boxplot)'!Q:Q,'Base de dados (Boxplot)'!E:E,D_Pess_Prop!$G$9,'Base de dados (Boxplot)'!H:H,D_Pess_Prop!A65)</f>
        <v>226712828.03</v>
      </c>
      <c r="H65" s="123">
        <f>SUMIFS('Base de dados (Boxplot)'!Q:Q,'Base de dados (Boxplot)'!E:E,D_Pess_Prop!$H$9,'Base de dados (Boxplot)'!H:H,D_Pess_Prop!A65)</f>
        <v>241936014.55000001</v>
      </c>
      <c r="I65" s="123">
        <f>SUMIFS('Base de dados (Boxplot)'!Q:Q,'Base de dados (Boxplot)'!E:E,D_Pess_Prop!$I$9,'Base de dados (Boxplot)'!H:H,D_Pess_Prop!A65)</f>
        <v>299774552.06</v>
      </c>
      <c r="J65" s="123">
        <f>SUMIFS('Base de dados (Boxplot)'!Q:Q,'Base de dados (Boxplot)'!E:E,D_Pess_Prop!$J$9,'Base de dados (Boxplot)'!H:H,D_Pess_Prop!A65)</f>
        <v>339580345.47000003</v>
      </c>
      <c r="K65" s="123">
        <f>SUMIFS('Base de dados (Boxplot)'!Q:Q,'Base de dados (Boxplot)'!E:E,D_Pess_Prop!$K$9,'Base de dados (Boxplot)'!H:H,D_Pess_Prop!A65)</f>
        <v>380185517.05000001</v>
      </c>
      <c r="L65" s="123">
        <f>SUMIFS('Base de dados (Boxplot)'!Q:Q,'Base de dados (Boxplot)'!E:E,D_Pess_Prop!$L$9,'Base de dados (Boxplot)'!H:H,D_Pess_Prop!A65)</f>
        <v>409587972.79000002</v>
      </c>
      <c r="M65" s="123">
        <f>SUMIFS('Base de dados (Boxplot)'!Q:Q,'Base de dados (Boxplot)'!E:E,D_Pess_Prop!$M$9,'Base de dados (Boxplot)'!H:H,D_Pess_Prop!A65)</f>
        <v>447010097.64999998</v>
      </c>
      <c r="N65" s="123">
        <f>SUMIFS('Base de dados (Boxplot)'!Q:Q,'Base de dados (Boxplot)'!E:E,D_Pess_Prop!$N$9,'Base de dados (Boxplot)'!H:H,D_Pess_Prop!A65)</f>
        <v>502824572.47000003</v>
      </c>
      <c r="O65" s="123">
        <f>SUMIFS('Base de dados (Boxplot)'!Q:Q,'Base de dados (Boxplot)'!E:E,D_Pess_Prop!$O$9,'Base de dados (Boxplot)'!H:H,D_Pess_Prop!A65)</f>
        <v>294010212.31</v>
      </c>
      <c r="P65" s="123">
        <f>SUMIFS('Base de dados (Boxplot)'!Q:Q,'Base de dados (Boxplot)'!E:E,D_Pess_Prop!$P$9,'Base de dados (Boxplot)'!H:H,D_Pess_Prop!A65)</f>
        <v>728429335.72000003</v>
      </c>
      <c r="Q65" s="123">
        <f>SUMIFS('Base de dados (Boxplot)'!Q:Q,'Base de dados (Boxplot)'!E:E,D_Pess_Prop!$Q$9,'Base de dados (Boxplot)'!H:H,D_Pess_Prop!A65)</f>
        <v>821662077.94000006</v>
      </c>
      <c r="R65" s="123">
        <f>SUMIFS('Base de dados (Boxplot)'!Q:Q,'Base de dados (Boxplot)'!E:E,D_Pess_Prop!$R$9,'Base de dados (Boxplot)'!H:H,D_Pess_Prop!A65)</f>
        <v>939478060.13</v>
      </c>
      <c r="S65" s="123">
        <f>SUMIFS('Base de dados (Boxplot)'!Q:Q,'Base de dados (Boxplot)'!E:E,D_Pess_Prop!$S$9,'Base de dados (Boxplot)'!H:H,D_Pess_Prop!A65)</f>
        <v>1021210059.11</v>
      </c>
      <c r="T65" s="123">
        <f>SUMIFS('Base de dados (Boxplot)'!Q:Q,'Base de dados (Boxplot)'!E:E,D_Pess_Prop!T$9,'Base de dados (Boxplot)'!H:H,D_Pess_Prop!A65)</f>
        <v>1069446063.6799999</v>
      </c>
      <c r="U65" s="123">
        <f>SUMIFS('Base de dados (Boxplot)'!Q:Q,'Base de dados (Boxplot)'!E:E,D_Pess_Prop!$U$9,'Base de dados (Boxplot)'!H:H,D_Pess_Prop!A65)</f>
        <v>1037464355.45</v>
      </c>
      <c r="V65" s="123">
        <f>SUMIFS('Base de dados (Boxplot)'!Q:Q,'Base de dados (Boxplot)'!E:E,D_Pess_Prop!$V$9,'Base de dados (Boxplot)'!H:H,D_Pess_Prop!A65)</f>
        <v>1094750860.9100001</v>
      </c>
    </row>
    <row r="66" spans="1:22" x14ac:dyDescent="0.25">
      <c r="A66" s="183" t="str">
        <f t="shared" si="8"/>
        <v>SANESUL</v>
      </c>
      <c r="B66" s="130">
        <f>SUMIFS('Base de dados (Boxplot)'!Q:Q,'Base de dados (Boxplot)'!E:E,D_Pess_Prop!$B$9,'Base de dados (Boxplot)'!H:H,D_Pess_Prop!A66)</f>
        <v>31721204</v>
      </c>
      <c r="C66" s="123">
        <f>SUMIFS('Base de dados (Boxplot)'!Q:Q,'Base de dados (Boxplot)'!E:E,D_Pess_Prop!$C$9,'Base de dados (Boxplot)'!H:H,D_Pess_Prop!A66)</f>
        <v>26979630</v>
      </c>
      <c r="D66" s="123">
        <f>SUMIFS('Base de dados (Boxplot)'!Q:Q,'Base de dados (Boxplot)'!E:E,D_Pess_Prop!$D$9,'Base de dados (Boxplot)'!H:H,D_Pess_Prop!A66)</f>
        <v>19542240</v>
      </c>
      <c r="E66" s="123">
        <f>SUMIFS('Base de dados (Boxplot)'!Q:Q,'Base de dados (Boxplot)'!E:E,D_Pess_Prop!$E$9,'Base de dados (Boxplot)'!H:H,D_Pess_Prop!A66)</f>
        <v>24295298</v>
      </c>
      <c r="F66" s="123">
        <f>SUMIFS('Base de dados (Boxplot)'!Q:Q,'Base de dados (Boxplot)'!E:E,D_Pess_Prop!$F$9,'Base de dados (Boxplot)'!H:H,D_Pess_Prop!A66)</f>
        <v>29373913</v>
      </c>
      <c r="G66" s="123">
        <f>SUMIFS('Base de dados (Boxplot)'!Q:Q,'Base de dados (Boxplot)'!E:E,D_Pess_Prop!$G$9,'Base de dados (Boxplot)'!H:H,D_Pess_Prop!A66)</f>
        <v>32030678</v>
      </c>
      <c r="H66" s="123">
        <f>SUMIFS('Base de dados (Boxplot)'!Q:Q,'Base de dados (Boxplot)'!E:E,D_Pess_Prop!$H$9,'Base de dados (Boxplot)'!H:H,D_Pess_Prop!A66)</f>
        <v>36096000</v>
      </c>
      <c r="I66" s="123">
        <f>SUMIFS('Base de dados (Boxplot)'!Q:Q,'Base de dados (Boxplot)'!E:E,D_Pess_Prop!$I$9,'Base de dados (Boxplot)'!H:H,D_Pess_Prop!A66)</f>
        <v>38847000</v>
      </c>
      <c r="J66" s="123">
        <f>SUMIFS('Base de dados (Boxplot)'!Q:Q,'Base de dados (Boxplot)'!E:E,D_Pess_Prop!$J$9,'Base de dados (Boxplot)'!H:H,D_Pess_Prop!A66)</f>
        <v>43176872</v>
      </c>
      <c r="K66" s="123">
        <f>SUMIFS('Base de dados (Boxplot)'!Q:Q,'Base de dados (Boxplot)'!E:E,D_Pess_Prop!$K$9,'Base de dados (Boxplot)'!H:H,D_Pess_Prop!A66)</f>
        <v>50166863</v>
      </c>
      <c r="L66" s="123">
        <f>SUMIFS('Base de dados (Boxplot)'!Q:Q,'Base de dados (Boxplot)'!E:E,D_Pess_Prop!$L$9,'Base de dados (Boxplot)'!H:H,D_Pess_Prop!A66)</f>
        <v>54140872</v>
      </c>
      <c r="M66" s="123">
        <f>SUMIFS('Base de dados (Boxplot)'!Q:Q,'Base de dados (Boxplot)'!E:E,D_Pess_Prop!$M$9,'Base de dados (Boxplot)'!H:H,D_Pess_Prop!A66)</f>
        <v>34175515</v>
      </c>
      <c r="N66" s="123">
        <f>SUMIFS('Base de dados (Boxplot)'!Q:Q,'Base de dados (Boxplot)'!E:E,D_Pess_Prop!$N$9,'Base de dados (Boxplot)'!H:H,D_Pess_Prop!A66)</f>
        <v>70169887.450000003</v>
      </c>
      <c r="O66" s="123">
        <f>SUMIFS('Base de dados (Boxplot)'!Q:Q,'Base de dados (Boxplot)'!E:E,D_Pess_Prop!$O$9,'Base de dados (Boxplot)'!H:H,D_Pess_Prop!A66)</f>
        <v>81626754.560000002</v>
      </c>
      <c r="P66" s="123">
        <f>SUMIFS('Base de dados (Boxplot)'!Q:Q,'Base de dados (Boxplot)'!E:E,D_Pess_Prop!$P$9,'Base de dados (Boxplot)'!H:H,D_Pess_Prop!A66)</f>
        <v>89749747.200000003</v>
      </c>
      <c r="Q66" s="123">
        <f>SUMIFS('Base de dados (Boxplot)'!Q:Q,'Base de dados (Boxplot)'!E:E,D_Pess_Prop!$Q$9,'Base de dados (Boxplot)'!H:H,D_Pess_Prop!A66)</f>
        <v>100758454</v>
      </c>
      <c r="R66" s="123">
        <f>SUMIFS('Base de dados (Boxplot)'!Q:Q,'Base de dados (Boxplot)'!E:E,D_Pess_Prop!$R$9,'Base de dados (Boxplot)'!H:H,D_Pess_Prop!A66)</f>
        <v>119148169.16</v>
      </c>
      <c r="S66" s="123">
        <f>SUMIFS('Base de dados (Boxplot)'!Q:Q,'Base de dados (Boxplot)'!E:E,D_Pess_Prop!$S$9,'Base de dados (Boxplot)'!H:H,D_Pess_Prop!A66)</f>
        <v>134964417.88</v>
      </c>
      <c r="T66" s="123">
        <f>SUMIFS('Base de dados (Boxplot)'!Q:Q,'Base de dados (Boxplot)'!E:E,D_Pess_Prop!T$9,'Base de dados (Boxplot)'!H:H,D_Pess_Prop!A66)</f>
        <v>146111895.09999999</v>
      </c>
      <c r="U66" s="123">
        <f>SUMIFS('Base de dados (Boxplot)'!Q:Q,'Base de dados (Boxplot)'!E:E,D_Pess_Prop!$U$9,'Base de dados (Boxplot)'!H:H,D_Pess_Prop!A66)</f>
        <v>157106719.18000001</v>
      </c>
      <c r="V66" s="123">
        <f>SUMIFS('Base de dados (Boxplot)'!Q:Q,'Base de dados (Boxplot)'!E:E,D_Pess_Prop!$V$9,'Base de dados (Boxplot)'!H:H,D_Pess_Prop!A66)</f>
        <v>166380133.22999999</v>
      </c>
    </row>
    <row r="67" spans="1:22" x14ac:dyDescent="0.25">
      <c r="I67" s="123"/>
      <c r="V67" s="123">
        <f>SUMIFS('Base de dados (Boxplot)'!Q:Q,'Base de dados (Boxplot)'!E:E,D_Pess_Prop!$V$9,'Base de dados (Boxplot)'!H:H,D_Pess_Prop!A67)</f>
        <v>0</v>
      </c>
    </row>
  </sheetData>
  <customSheetViews>
    <customSheetView guid="{9658BFCB-F494-4EC4-95C2-C125FDE12354}" showGridLines="0">
      <pane ySplit="9" topLeftCell="A10" activePane="bottomLeft" state="frozen"/>
      <selection pane="bottomLeft" sqref="A1:AA7"/>
      <pageMargins left="0" right="0" top="0" bottom="0" header="0" footer="0"/>
      <pageSetup paperSize="9" orientation="portrait" horizontalDpi="300" verticalDpi="300" r:id="rId1"/>
    </customSheetView>
  </customSheetViews>
  <mergeCells count="4">
    <mergeCell ref="A2:V2"/>
    <mergeCell ref="A3:V3"/>
    <mergeCell ref="A4:V4"/>
    <mergeCell ref="A5:V5"/>
  </mergeCells>
  <pageMargins left="0" right="0" top="0" bottom="0" header="0" footer="0"/>
  <pageSetup paperSize="9"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B1:W37"/>
  <sheetViews>
    <sheetView showGridLines="0" zoomScale="80" zoomScaleNormal="80" workbookViewId="0">
      <selection activeCell="H7" sqref="H7"/>
    </sheetView>
  </sheetViews>
  <sheetFormatPr defaultColWidth="8.7109375" defaultRowHeight="15" zeroHeight="1" x14ac:dyDescent="0.25"/>
  <cols>
    <col min="1" max="1" width="1.28515625" style="97" customWidth="1"/>
    <col min="2" max="22" width="14.7109375" style="97" customWidth="1"/>
    <col min="23" max="23" width="12.140625" style="97" customWidth="1"/>
    <col min="24" max="24" width="8.7109375" style="97" customWidth="1"/>
    <col min="25" max="16384" width="8.7109375" style="97"/>
  </cols>
  <sheetData>
    <row r="1" spans="2:23" ht="8.4499999999999993" customHeight="1" x14ac:dyDescent="0.25">
      <c r="B1" s="37"/>
      <c r="C1" s="37"/>
      <c r="D1" s="51"/>
      <c r="E1" s="51"/>
      <c r="F1" s="51"/>
      <c r="G1" s="51"/>
      <c r="H1" s="51"/>
      <c r="I1" s="51"/>
      <c r="J1" s="51"/>
      <c r="K1" s="51"/>
      <c r="L1" s="51"/>
      <c r="M1" s="51"/>
      <c r="N1" s="51"/>
      <c r="O1" s="51"/>
      <c r="P1" s="51"/>
      <c r="Q1" s="51"/>
      <c r="R1" s="51"/>
      <c r="S1" s="51"/>
      <c r="T1" s="51"/>
      <c r="U1" s="51"/>
      <c r="V1" s="51"/>
      <c r="W1" s="51"/>
    </row>
    <row r="2" spans="2:23" ht="20.25" x14ac:dyDescent="0.25">
      <c r="B2" s="373" t="s">
        <v>24</v>
      </c>
      <c r="C2" s="373"/>
      <c r="D2" s="373"/>
      <c r="E2" s="373"/>
      <c r="F2" s="373"/>
      <c r="G2" s="373"/>
      <c r="H2" s="373"/>
      <c r="I2" s="373"/>
      <c r="J2" s="373"/>
      <c r="K2" s="373"/>
      <c r="L2" s="373"/>
      <c r="M2" s="373"/>
      <c r="N2" s="373"/>
      <c r="O2" s="373"/>
      <c r="P2" s="373"/>
      <c r="Q2" s="373"/>
      <c r="R2" s="373"/>
      <c r="S2" s="373"/>
      <c r="T2" s="373"/>
      <c r="U2" s="373"/>
      <c r="V2" s="373"/>
      <c r="W2" s="373"/>
    </row>
    <row r="3" spans="2:23" ht="18" x14ac:dyDescent="0.25">
      <c r="B3" s="371" t="s">
        <v>25</v>
      </c>
      <c r="C3" s="371"/>
      <c r="D3" s="371"/>
      <c r="E3" s="371"/>
      <c r="F3" s="371"/>
      <c r="G3" s="371"/>
      <c r="H3" s="371"/>
      <c r="I3" s="371"/>
      <c r="J3" s="371"/>
      <c r="K3" s="371"/>
      <c r="L3" s="371"/>
      <c r="M3" s="371"/>
      <c r="N3" s="371"/>
      <c r="O3" s="371"/>
      <c r="P3" s="371"/>
      <c r="Q3" s="371"/>
      <c r="R3" s="371"/>
      <c r="S3" s="371"/>
      <c r="T3" s="371"/>
      <c r="U3" s="371"/>
      <c r="V3" s="371"/>
      <c r="W3" s="371"/>
    </row>
    <row r="4" spans="2:23" ht="18" x14ac:dyDescent="0.25">
      <c r="B4" s="371" t="s">
        <v>159</v>
      </c>
      <c r="C4" s="371"/>
      <c r="D4" s="371"/>
      <c r="E4" s="371"/>
      <c r="F4" s="371"/>
      <c r="G4" s="371"/>
      <c r="H4" s="371"/>
      <c r="I4" s="371"/>
      <c r="J4" s="371"/>
      <c r="K4" s="371"/>
      <c r="L4" s="371"/>
      <c r="M4" s="371"/>
      <c r="N4" s="371"/>
      <c r="O4" s="371"/>
      <c r="P4" s="371"/>
      <c r="Q4" s="371"/>
      <c r="R4" s="371"/>
      <c r="S4" s="371"/>
      <c r="T4" s="371"/>
      <c r="U4" s="371"/>
      <c r="V4" s="371"/>
      <c r="W4" s="371"/>
    </row>
    <row r="5" spans="2:23" ht="18" x14ac:dyDescent="0.25">
      <c r="B5" s="371"/>
      <c r="C5" s="371"/>
      <c r="D5" s="371"/>
      <c r="E5" s="371"/>
      <c r="F5" s="371"/>
      <c r="G5" s="371"/>
      <c r="H5" s="371"/>
      <c r="I5" s="371"/>
      <c r="J5" s="371"/>
      <c r="K5" s="371"/>
      <c r="L5" s="371"/>
      <c r="M5" s="371"/>
      <c r="N5" s="371"/>
      <c r="O5" s="371"/>
      <c r="P5" s="371"/>
      <c r="Q5" s="371"/>
      <c r="R5" s="371"/>
      <c r="S5" s="371"/>
      <c r="T5" s="371"/>
      <c r="U5" s="371"/>
      <c r="V5" s="371"/>
      <c r="W5" s="371"/>
    </row>
    <row r="6" spans="2:23" x14ac:dyDescent="0.25">
      <c r="B6" s="37"/>
      <c r="C6" s="37"/>
      <c r="D6" s="51"/>
      <c r="E6" s="51"/>
      <c r="F6" s="51"/>
      <c r="G6" s="51"/>
      <c r="H6" s="51"/>
      <c r="I6" s="51"/>
      <c r="J6" s="51"/>
      <c r="K6" s="51"/>
      <c r="L6" s="51"/>
      <c r="M6" s="51"/>
      <c r="N6" s="51"/>
      <c r="O6" s="51"/>
      <c r="P6" s="51"/>
      <c r="Q6" s="51"/>
      <c r="R6" s="51"/>
      <c r="S6" s="51"/>
      <c r="T6" s="51"/>
      <c r="U6" s="51"/>
      <c r="V6" s="51"/>
      <c r="W6" s="51"/>
    </row>
    <row r="7" spans="2:23" x14ac:dyDescent="0.25">
      <c r="B7" s="37"/>
      <c r="C7" s="37"/>
      <c r="D7" s="51"/>
      <c r="E7" s="51"/>
      <c r="F7" s="51"/>
      <c r="G7" s="51"/>
      <c r="H7" s="51"/>
      <c r="I7" s="51"/>
      <c r="J7" s="51"/>
      <c r="K7" s="51"/>
      <c r="L7" s="51"/>
      <c r="M7" s="51"/>
      <c r="N7" s="51"/>
      <c r="O7" s="51"/>
      <c r="P7" s="51"/>
      <c r="Q7" s="51"/>
      <c r="R7" s="51"/>
      <c r="S7" s="51"/>
      <c r="T7" s="51"/>
      <c r="U7" s="51"/>
      <c r="V7" s="51"/>
      <c r="W7" s="51"/>
    </row>
    <row r="8" spans="2:23" x14ac:dyDescent="0.25">
      <c r="B8" s="104" t="s">
        <v>160</v>
      </c>
      <c r="C8" s="104"/>
    </row>
    <row r="9" spans="2:23" s="104" customFormat="1" x14ac:dyDescent="0.25">
      <c r="B9" s="104" t="s">
        <v>116</v>
      </c>
      <c r="C9" s="104">
        <v>1999</v>
      </c>
      <c r="D9" s="104">
        <v>2000</v>
      </c>
      <c r="E9" s="104">
        <v>2001</v>
      </c>
      <c r="F9" s="104">
        <v>2002</v>
      </c>
      <c r="G9" s="104">
        <v>2003</v>
      </c>
      <c r="H9" s="104">
        <v>2004</v>
      </c>
      <c r="I9" s="104">
        <v>2005</v>
      </c>
      <c r="J9" s="104">
        <v>2006</v>
      </c>
      <c r="K9" s="104">
        <v>2007</v>
      </c>
      <c r="L9" s="104">
        <v>2008</v>
      </c>
      <c r="M9" s="104">
        <v>2009</v>
      </c>
      <c r="N9" s="104">
        <v>2010</v>
      </c>
      <c r="O9" s="104">
        <v>2011</v>
      </c>
      <c r="P9" s="104">
        <v>2012</v>
      </c>
      <c r="Q9" s="104">
        <v>2013</v>
      </c>
      <c r="R9" s="104">
        <v>2014</v>
      </c>
      <c r="S9" s="104">
        <v>2015</v>
      </c>
      <c r="T9" s="104">
        <v>2016</v>
      </c>
      <c r="U9" s="104">
        <v>2017</v>
      </c>
      <c r="V9" s="104">
        <v>2018</v>
      </c>
      <c r="W9" s="104">
        <v>2019</v>
      </c>
    </row>
    <row r="10" spans="2:23" x14ac:dyDescent="0.25">
      <c r="B10" s="97" t="s">
        <v>33</v>
      </c>
    </row>
    <row r="11" spans="2:23" x14ac:dyDescent="0.25">
      <c r="B11" s="105" t="s">
        <v>65</v>
      </c>
      <c r="C11" s="128">
        <f>SUMIFS('Base de dados (Boxplot)'!T:T,'Base de dados (Boxplot)'!E:E,qPes!$C$9,'Base de dados (Boxplot)'!H:H,qPes!B11)</f>
        <v>1626</v>
      </c>
      <c r="D11" s="108">
        <f>SUMIFS('Base de dados (Boxplot)'!T:T,'Base de dados (Boxplot)'!E:E,qPes!$D$9,'Base de dados (Boxplot)'!H:H,qPes!B11)</f>
        <v>1585</v>
      </c>
      <c r="E11" s="108">
        <f>SUMIFS('Base de dados (Boxplot)'!T:T,'Base de dados (Boxplot)'!E:E,qPes!$E$9,'Base de dados (Boxplot)'!H:H,qPes!B11)</f>
        <v>1610</v>
      </c>
      <c r="F11" s="108">
        <f>SUMIFS('Base de dados (Boxplot)'!T:T,'Base de dados (Boxplot)'!E:E,qPes!$F$9,'Base de dados (Boxplot)'!H:H,qPes!B11)</f>
        <v>1585</v>
      </c>
      <c r="G11" s="108">
        <f>SUMIFS('Base de dados (Boxplot)'!T:T,'Base de dados (Boxplot)'!E:E,qPes!$G$9,'Base de dados (Boxplot)'!H:H,qPes!B11)</f>
        <v>1578</v>
      </c>
      <c r="H11" s="108">
        <f>SUMIFS('Base de dados (Boxplot)'!T:T,'Base de dados (Boxplot)'!E:E,qPes!$H$9,'Base de dados (Boxplot)'!H:H,qPes!B11)</f>
        <v>1517</v>
      </c>
      <c r="I11" s="108">
        <f>SUMIFS('Base de dados (Boxplot)'!T:T,'Base de dados (Boxplot)'!E:E,qPes!$I$9,'Base de dados (Boxplot)'!H:H,qPes!B11)</f>
        <v>1540</v>
      </c>
      <c r="J11" s="108">
        <f>SUMIFS('Base de dados (Boxplot)'!T:T,'Base de dados (Boxplot)'!E:E,qPes!$J$9,'Base de dados (Boxplot)'!H:H,qPes!B11)</f>
        <v>1494</v>
      </c>
      <c r="K11" s="108">
        <f>SUMIFS('Base de dados (Boxplot)'!T:T,'Base de dados (Boxplot)'!E:E,qPes!$K$9,'Base de dados (Boxplot)'!H:H,qPes!B11)</f>
        <v>1492</v>
      </c>
      <c r="L11" s="108">
        <f>SUMIFS('Base de dados (Boxplot)'!T:T,'Base de dados (Boxplot)'!E:E,qPes!$L$9,'Base de dados (Boxplot)'!H:H,qPes!B11)</f>
        <v>1458</v>
      </c>
      <c r="M11" s="108">
        <f>SUMIFS('Base de dados (Boxplot)'!T:T,'Base de dados (Boxplot)'!E:E,qPes!$M$9,'Base de dados (Boxplot)'!H:H,qPes!B11)</f>
        <v>1425</v>
      </c>
      <c r="N11" s="108">
        <f>SUMIFS('Base de dados (Boxplot)'!T:T,'Base de dados (Boxplot)'!E:E,qPes!$N$9,'Base de dados (Boxplot)'!H:H,qPes!B11)</f>
        <v>1459</v>
      </c>
      <c r="O11" s="108">
        <f>SUMIFS('Base de dados (Boxplot)'!T:T,'Base de dados (Boxplot)'!E:E,qPes!$O$9,'Base de dados (Boxplot)'!H:H,qPes!B11)</f>
        <v>1380</v>
      </c>
      <c r="P11" s="108">
        <f>SUMIFS('Base de dados (Boxplot)'!T:T,'Base de dados (Boxplot)'!E:E,qPes!$P$9,'Base de dados (Boxplot)'!H:H,qPes!B11)</f>
        <v>1442</v>
      </c>
      <c r="Q11" s="108">
        <f>SUMIFS('Base de dados (Boxplot)'!T:T,'Base de dados (Boxplot)'!E:E,qPes!$Q$9,'Base de dados (Boxplot)'!H:H,qPes!B11)</f>
        <v>1369</v>
      </c>
      <c r="R11" s="108">
        <f>SUMIFS('Base de dados (Boxplot)'!T:T,'Base de dados (Boxplot)'!E:E,qPes!$R$9,'Base de dados (Boxplot)'!H:H,qPes!B11)</f>
        <v>1414</v>
      </c>
      <c r="S11" s="108">
        <f>SUMIFS('Base de dados (Boxplot)'!T:T,'Base de dados (Boxplot)'!E:E,qPes!$S$9,'Base de dados (Boxplot)'!H:H,qPes!B11)</f>
        <v>1343</v>
      </c>
      <c r="T11" s="108">
        <f>SUMIFS('Base de dados (Boxplot)'!T:T,'Base de dados (Boxplot)'!E:E,qPes!$T$9,'Base de dados (Boxplot)'!H:H,qPes!B11)</f>
        <v>1441</v>
      </c>
      <c r="U11" s="108">
        <f>SUMIFS('Base de dados (Boxplot)'!T:T,'Base de dados (Boxplot)'!E:E,qPes!$U$9,'Base de dados (Boxplot)'!H:H,qPes!B11)</f>
        <v>1166</v>
      </c>
      <c r="V11" s="108">
        <f>SUMIFS('Base de dados (Boxplot)'!T:T,'Base de dados (Boxplot)'!E:E,qPes!$V$9,'Base de dados (Boxplot)'!H:H,qPes!B11)</f>
        <v>1159</v>
      </c>
      <c r="W11" s="108">
        <f>SUMIFS('Base de dados (Boxplot)'!T:T,'Base de dados (Boxplot)'!E:E,qPes!$W$9,'Base de dados (Boxplot)'!H:H,qPes!B11)</f>
        <v>0</v>
      </c>
    </row>
    <row r="12" spans="2:23" x14ac:dyDescent="0.25">
      <c r="B12" s="105" t="s">
        <v>61</v>
      </c>
      <c r="C12" s="128">
        <f>SUMIFS('Base de dados (Boxplot)'!T:T,'Base de dados (Boxplot)'!E:E,qPes!$C$9,'Base de dados (Boxplot)'!H:H,qPes!B12)</f>
        <v>1939</v>
      </c>
      <c r="D12" s="108">
        <f>SUMIFS('Base de dados (Boxplot)'!T:T,'Base de dados (Boxplot)'!E:E,qPes!$D$9,'Base de dados (Boxplot)'!H:H,qPes!B12)</f>
        <v>1659</v>
      </c>
      <c r="E12" s="108">
        <f>SUMIFS('Base de dados (Boxplot)'!T:T,'Base de dados (Boxplot)'!E:E,qPes!$E$9,'Base de dados (Boxplot)'!H:H,qPes!B12)</f>
        <v>1479</v>
      </c>
      <c r="F12" s="108">
        <f>SUMIFS('Base de dados (Boxplot)'!T:T,'Base de dados (Boxplot)'!E:E,qPes!$F$9,'Base de dados (Boxplot)'!H:H,qPes!B12)</f>
        <v>1410</v>
      </c>
      <c r="G12" s="108">
        <f>SUMIFS('Base de dados (Boxplot)'!T:T,'Base de dados (Boxplot)'!E:E,qPes!$G$9,'Base de dados (Boxplot)'!H:H,qPes!B12)</f>
        <v>1394</v>
      </c>
      <c r="H12" s="108">
        <f>SUMIFS('Base de dados (Boxplot)'!T:T,'Base de dados (Boxplot)'!E:E,qPes!$H$9,'Base de dados (Boxplot)'!H:H,qPes!B12)</f>
        <v>1384</v>
      </c>
      <c r="I12" s="108">
        <f>SUMIFS('Base de dados (Boxplot)'!T:T,'Base de dados (Boxplot)'!E:E,qPes!$I$9,'Base de dados (Boxplot)'!H:H,qPes!B12)</f>
        <v>1384</v>
      </c>
      <c r="J12" s="108">
        <f>SUMIFS('Base de dados (Boxplot)'!T:T,'Base de dados (Boxplot)'!E:E,qPes!$J$9,'Base de dados (Boxplot)'!H:H,qPes!B12)</f>
        <v>1599</v>
      </c>
      <c r="K12" s="108">
        <f>SUMIFS('Base de dados (Boxplot)'!T:T,'Base de dados (Boxplot)'!E:E,qPes!$K$9,'Base de dados (Boxplot)'!H:H,qPes!B12)</f>
        <v>2653</v>
      </c>
      <c r="L12" s="108">
        <f>SUMIFS('Base de dados (Boxplot)'!T:T,'Base de dados (Boxplot)'!E:E,qPes!$L$9,'Base de dados (Boxplot)'!H:H,qPes!B12)</f>
        <v>2496</v>
      </c>
      <c r="M12" s="108">
        <f>SUMIFS('Base de dados (Boxplot)'!T:T,'Base de dados (Boxplot)'!E:E,qPes!$M$9,'Base de dados (Boxplot)'!H:H,qPes!B12)</f>
        <v>1691</v>
      </c>
      <c r="N12" s="108">
        <f>SUMIFS('Base de dados (Boxplot)'!T:T,'Base de dados (Boxplot)'!E:E,qPes!$N$9,'Base de dados (Boxplot)'!H:H,qPes!B12)</f>
        <v>1922</v>
      </c>
      <c r="O12" s="108">
        <f>SUMIFS('Base de dados (Boxplot)'!T:T,'Base de dados (Boxplot)'!E:E,qPes!$O$9,'Base de dados (Boxplot)'!H:H,qPes!B12)</f>
        <v>2215</v>
      </c>
      <c r="P12" s="108">
        <f>SUMIFS('Base de dados (Boxplot)'!T:T,'Base de dados (Boxplot)'!E:E,qPes!$P$9,'Base de dados (Boxplot)'!H:H,qPes!B12)</f>
        <v>2223</v>
      </c>
      <c r="Q12" s="108">
        <f>SUMIFS('Base de dados (Boxplot)'!T:T,'Base de dados (Boxplot)'!E:E,qPes!$Q$9,'Base de dados (Boxplot)'!H:H,qPes!B12)</f>
        <v>2152</v>
      </c>
      <c r="R12" s="108">
        <f>SUMIFS('Base de dados (Boxplot)'!T:T,'Base de dados (Boxplot)'!E:E,qPes!$R$9,'Base de dados (Boxplot)'!H:H,qPes!B12)</f>
        <v>2111</v>
      </c>
      <c r="S12" s="108">
        <f>SUMIFS('Base de dados (Boxplot)'!T:T,'Base de dados (Boxplot)'!E:E,qPes!$S$9,'Base de dados (Boxplot)'!H:H,qPes!B12)</f>
        <v>2374</v>
      </c>
      <c r="T12" s="108">
        <f>SUMIFS('Base de dados (Boxplot)'!T:T,'Base de dados (Boxplot)'!E:E,qPes!$T$9,'Base de dados (Boxplot)'!H:H,qPes!B12)</f>
        <v>2318</v>
      </c>
      <c r="U12" s="108">
        <f>SUMIFS('Base de dados (Boxplot)'!T:T,'Base de dados (Boxplot)'!E:E,qPes!$U$9,'Base de dados (Boxplot)'!H:H,qPes!B12)</f>
        <v>2330</v>
      </c>
      <c r="V12" s="108">
        <f>SUMIFS('Base de dados (Boxplot)'!T:T,'Base de dados (Boxplot)'!E:E,qPes!$V$9,'Base de dados (Boxplot)'!H:H,qPes!B12)</f>
        <v>2301</v>
      </c>
      <c r="W12" s="108">
        <f>SUMIFS('Base de dados (Boxplot)'!T:T,'Base de dados (Boxplot)'!E:E,qPes!$W$9,'Base de dados (Boxplot)'!H:H,qPes!B12)</f>
        <v>2009</v>
      </c>
    </row>
    <row r="13" spans="2:23" x14ac:dyDescent="0.25">
      <c r="B13" s="105" t="s">
        <v>59</v>
      </c>
      <c r="C13" s="128">
        <f>SUMIFS('Base de dados (Boxplot)'!T:T,'Base de dados (Boxplot)'!E:E,qPes!$C$9,'Base de dados (Boxplot)'!H:H,qPes!B13)</f>
        <v>362</v>
      </c>
      <c r="D13" s="108">
        <f>SUMIFS('Base de dados (Boxplot)'!T:T,'Base de dados (Boxplot)'!E:E,qPes!$D$9,'Base de dados (Boxplot)'!H:H,qPes!B13)</f>
        <v>370</v>
      </c>
      <c r="E13" s="108">
        <f>SUMIFS('Base de dados (Boxplot)'!T:T,'Base de dados (Boxplot)'!E:E,qPes!$E$9,'Base de dados (Boxplot)'!H:H,qPes!B13)</f>
        <v>403</v>
      </c>
      <c r="F13" s="108">
        <f>SUMIFS('Base de dados (Boxplot)'!T:T,'Base de dados (Boxplot)'!E:E,qPes!$F$9,'Base de dados (Boxplot)'!H:H,qPes!B13)</f>
        <v>423</v>
      </c>
      <c r="G13" s="108">
        <f>SUMIFS('Base de dados (Boxplot)'!T:T,'Base de dados (Boxplot)'!E:E,qPes!$G$9,'Base de dados (Boxplot)'!H:H,qPes!B13)</f>
        <v>404</v>
      </c>
      <c r="H13" s="108">
        <f>SUMIFS('Base de dados (Boxplot)'!T:T,'Base de dados (Boxplot)'!E:E,qPes!$H$9,'Base de dados (Boxplot)'!H:H,qPes!B13)</f>
        <v>365</v>
      </c>
      <c r="I13" s="108">
        <f>SUMIFS('Base de dados (Boxplot)'!T:T,'Base de dados (Boxplot)'!E:E,qPes!$I$9,'Base de dados (Boxplot)'!H:H,qPes!B13)</f>
        <v>336</v>
      </c>
      <c r="J13" s="108">
        <f>SUMIFS('Base de dados (Boxplot)'!T:T,'Base de dados (Boxplot)'!E:E,qPes!$J$9,'Base de dados (Boxplot)'!H:H,qPes!B13)</f>
        <v>343</v>
      </c>
      <c r="K13" s="108">
        <f>SUMIFS('Base de dados (Boxplot)'!T:T,'Base de dados (Boxplot)'!E:E,qPes!$K$9,'Base de dados (Boxplot)'!H:H,qPes!B13)</f>
        <v>407</v>
      </c>
      <c r="L13" s="108">
        <f>SUMIFS('Base de dados (Boxplot)'!T:T,'Base de dados (Boxplot)'!E:E,qPes!$L$9,'Base de dados (Boxplot)'!H:H,qPes!B13)</f>
        <v>416</v>
      </c>
      <c r="M13" s="108">
        <f>SUMIFS('Base de dados (Boxplot)'!T:T,'Base de dados (Boxplot)'!E:E,qPes!$M$9,'Base de dados (Boxplot)'!H:H,qPes!B13)</f>
        <v>407</v>
      </c>
      <c r="N13" s="108">
        <f>SUMIFS('Base de dados (Boxplot)'!T:T,'Base de dados (Boxplot)'!E:E,qPes!$N$9,'Base de dados (Boxplot)'!H:H,qPes!B13)</f>
        <v>422</v>
      </c>
      <c r="O13" s="108">
        <f>SUMIFS('Base de dados (Boxplot)'!T:T,'Base de dados (Boxplot)'!E:E,qPes!$O$9,'Base de dados (Boxplot)'!H:H,qPes!B13)</f>
        <v>451</v>
      </c>
      <c r="P13" s="108">
        <f>SUMIFS('Base de dados (Boxplot)'!T:T,'Base de dados (Boxplot)'!E:E,qPes!$P$9,'Base de dados (Boxplot)'!H:H,qPes!B13)</f>
        <v>469</v>
      </c>
      <c r="Q13" s="108">
        <f>SUMIFS('Base de dados (Boxplot)'!T:T,'Base de dados (Boxplot)'!E:E,qPes!$Q$9,'Base de dados (Boxplot)'!H:H,qPes!B13)</f>
        <v>497</v>
      </c>
      <c r="R13" s="108">
        <f>SUMIFS('Base de dados (Boxplot)'!T:T,'Base de dados (Boxplot)'!E:E,qPes!$R$9,'Base de dados (Boxplot)'!H:H,qPes!B13)</f>
        <v>607</v>
      </c>
      <c r="S13" s="108">
        <f>SUMIFS('Base de dados (Boxplot)'!T:T,'Base de dados (Boxplot)'!E:E,qPes!$S$9,'Base de dados (Boxplot)'!H:H,qPes!B13)</f>
        <v>601</v>
      </c>
      <c r="T13" s="108">
        <f>SUMIFS('Base de dados (Boxplot)'!T:T,'Base de dados (Boxplot)'!E:E,qPes!$T$9,'Base de dados (Boxplot)'!H:H,qPes!B13)</f>
        <v>595</v>
      </c>
      <c r="U13" s="108">
        <f>SUMIFS('Base de dados (Boxplot)'!T:T,'Base de dados (Boxplot)'!E:E,qPes!$U$9,'Base de dados (Boxplot)'!H:H,qPes!B13)</f>
        <v>680</v>
      </c>
      <c r="V13" s="108">
        <f>SUMIFS('Base de dados (Boxplot)'!T:T,'Base de dados (Boxplot)'!E:E,qPes!$V$9,'Base de dados (Boxplot)'!H:H,qPes!B13)</f>
        <v>671</v>
      </c>
      <c r="W13" s="108">
        <f>SUMIFS('Base de dados (Boxplot)'!T:T,'Base de dados (Boxplot)'!E:E,qPes!$W$9,'Base de dados (Boxplot)'!H:H,qPes!B13)</f>
        <v>743</v>
      </c>
    </row>
    <row r="14" spans="2:23" x14ac:dyDescent="0.25">
      <c r="B14" s="105" t="s">
        <v>67</v>
      </c>
      <c r="C14" s="128">
        <f>SUMIFS('Base de dados (Boxplot)'!T:T,'Base de dados (Boxplot)'!E:E,qPes!$C$9,'Base de dados (Boxplot)'!H:H,qPes!B14)</f>
        <v>674</v>
      </c>
      <c r="D14" s="108">
        <f>SUMIFS('Base de dados (Boxplot)'!T:T,'Base de dados (Boxplot)'!E:E,qPes!$D$9,'Base de dados (Boxplot)'!H:H,qPes!B14)</f>
        <v>633</v>
      </c>
      <c r="E14" s="108">
        <f>SUMIFS('Base de dados (Boxplot)'!T:T,'Base de dados (Boxplot)'!E:E,qPes!$E$9,'Base de dados (Boxplot)'!H:H,qPes!B14)</f>
        <v>601</v>
      </c>
      <c r="F14" s="108">
        <f>SUMIFS('Base de dados (Boxplot)'!T:T,'Base de dados (Boxplot)'!E:E,qPes!$F$9,'Base de dados (Boxplot)'!H:H,qPes!B14)</f>
        <v>593</v>
      </c>
      <c r="G14" s="108">
        <f>SUMIFS('Base de dados (Boxplot)'!T:T,'Base de dados (Boxplot)'!E:E,qPes!$G$9,'Base de dados (Boxplot)'!H:H,qPes!B14)</f>
        <v>591</v>
      </c>
      <c r="H14" s="108">
        <f>SUMIFS('Base de dados (Boxplot)'!T:T,'Base de dados (Boxplot)'!E:E,qPes!$H$9,'Base de dados (Boxplot)'!H:H,qPes!B14)</f>
        <v>584</v>
      </c>
      <c r="I14" s="108">
        <f>SUMIFS('Base de dados (Boxplot)'!T:T,'Base de dados (Boxplot)'!E:E,qPes!$I$9,'Base de dados (Boxplot)'!H:H,qPes!B14)</f>
        <v>573</v>
      </c>
      <c r="J14" s="108">
        <f>SUMIFS('Base de dados (Boxplot)'!T:T,'Base de dados (Boxplot)'!E:E,qPes!$J$9,'Base de dados (Boxplot)'!H:H,qPes!B14)</f>
        <v>565</v>
      </c>
      <c r="K14" s="108">
        <f>SUMIFS('Base de dados (Boxplot)'!T:T,'Base de dados (Boxplot)'!E:E,qPes!$K$9,'Base de dados (Boxplot)'!H:H,qPes!B14)</f>
        <v>553</v>
      </c>
      <c r="L14" s="108">
        <f>SUMIFS('Base de dados (Boxplot)'!T:T,'Base de dados (Boxplot)'!E:E,qPes!$L$9,'Base de dados (Boxplot)'!H:H,qPes!B14)</f>
        <v>551</v>
      </c>
      <c r="M14" s="108">
        <f>SUMIFS('Base de dados (Boxplot)'!T:T,'Base de dados (Boxplot)'!E:E,qPes!$M$9,'Base de dados (Boxplot)'!H:H,qPes!B14)</f>
        <v>539</v>
      </c>
      <c r="N14" s="108">
        <f>SUMIFS('Base de dados (Boxplot)'!T:T,'Base de dados (Boxplot)'!E:E,qPes!$N$9,'Base de dados (Boxplot)'!H:H,qPes!B14)</f>
        <v>537</v>
      </c>
      <c r="O14" s="108">
        <f>SUMIFS('Base de dados (Boxplot)'!T:T,'Base de dados (Boxplot)'!E:E,qPes!$O$9,'Base de dados (Boxplot)'!H:H,qPes!B14)</f>
        <v>532</v>
      </c>
      <c r="P14" s="108">
        <f>SUMIFS('Base de dados (Boxplot)'!T:T,'Base de dados (Boxplot)'!E:E,qPes!$P$9,'Base de dados (Boxplot)'!H:H,qPes!B14)</f>
        <v>521</v>
      </c>
      <c r="Q14" s="108">
        <f>SUMIFS('Base de dados (Boxplot)'!T:T,'Base de dados (Boxplot)'!E:E,qPes!$Q$9,'Base de dados (Boxplot)'!H:H,qPes!B14)</f>
        <v>717</v>
      </c>
      <c r="R14" s="108">
        <f>SUMIFS('Base de dados (Boxplot)'!T:T,'Base de dados (Boxplot)'!E:E,qPes!$R$9,'Base de dados (Boxplot)'!H:H,qPes!B14)</f>
        <v>706</v>
      </c>
      <c r="S14" s="108">
        <f>SUMIFS('Base de dados (Boxplot)'!T:T,'Base de dados (Boxplot)'!E:E,qPes!$S$9,'Base de dados (Boxplot)'!H:H,qPes!B14)</f>
        <v>647</v>
      </c>
      <c r="T14" s="108">
        <f>SUMIFS('Base de dados (Boxplot)'!T:T,'Base de dados (Boxplot)'!E:E,qPes!$T$9,'Base de dados (Boxplot)'!H:H,qPes!B14)</f>
        <v>730</v>
      </c>
      <c r="U14" s="108">
        <f>SUMIFS('Base de dados (Boxplot)'!T:T,'Base de dados (Boxplot)'!E:E,qPes!$U$9,'Base de dados (Boxplot)'!H:H,qPes!B14)</f>
        <v>649</v>
      </c>
      <c r="V14" s="108">
        <f>SUMIFS('Base de dados (Boxplot)'!T:T,'Base de dados (Boxplot)'!E:E,qPes!$V$9,'Base de dados (Boxplot)'!H:H,qPes!B14)</f>
        <v>628</v>
      </c>
      <c r="W14" s="108">
        <f>SUMIFS('Base de dados (Boxplot)'!T:T,'Base de dados (Boxplot)'!E:E,qPes!$W$9,'Base de dados (Boxplot)'!H:H,qPes!B14)</f>
        <v>608</v>
      </c>
    </row>
    <row r="15" spans="2:23" x14ac:dyDescent="0.25">
      <c r="B15" s="105" t="s">
        <v>66</v>
      </c>
      <c r="C15" s="128">
        <f>SUMIFS('Base de dados (Boxplot)'!T:T,'Base de dados (Boxplot)'!E:E,qPes!$C$9,'Base de dados (Boxplot)'!H:H,qPes!B15)</f>
        <v>1612</v>
      </c>
      <c r="D15" s="108">
        <f>SUMIFS('Base de dados (Boxplot)'!T:T,'Base de dados (Boxplot)'!E:E,qPes!$D$9,'Base de dados (Boxplot)'!H:H,qPes!B15)</f>
        <v>1586</v>
      </c>
      <c r="E15" s="108">
        <f>SUMIFS('Base de dados (Boxplot)'!T:T,'Base de dados (Boxplot)'!E:E,qPes!$E$9,'Base de dados (Boxplot)'!H:H,qPes!B15)</f>
        <v>1485</v>
      </c>
      <c r="F15" s="108">
        <f>SUMIFS('Base de dados (Boxplot)'!T:T,'Base de dados (Boxplot)'!E:E,qPes!$F$9,'Base de dados (Boxplot)'!H:H,qPes!B15)</f>
        <v>1567</v>
      </c>
      <c r="G15" s="108">
        <f>SUMIFS('Base de dados (Boxplot)'!T:T,'Base de dados (Boxplot)'!E:E,qPes!$G$9,'Base de dados (Boxplot)'!H:H,qPes!B15)</f>
        <v>1557</v>
      </c>
      <c r="H15" s="108">
        <f>SUMIFS('Base de dados (Boxplot)'!T:T,'Base de dados (Boxplot)'!E:E,qPes!$H$9,'Base de dados (Boxplot)'!H:H,qPes!B15)</f>
        <v>1579</v>
      </c>
      <c r="I15" s="108">
        <f>SUMIFS('Base de dados (Boxplot)'!T:T,'Base de dados (Boxplot)'!E:E,qPes!$I$9,'Base de dados (Boxplot)'!H:H,qPes!B15)</f>
        <v>1626</v>
      </c>
      <c r="J15" s="108">
        <f>SUMIFS('Base de dados (Boxplot)'!T:T,'Base de dados (Boxplot)'!E:E,qPes!$J$9,'Base de dados (Boxplot)'!H:H,qPes!B15)</f>
        <v>1681</v>
      </c>
      <c r="K15" s="108">
        <f>SUMIFS('Base de dados (Boxplot)'!T:T,'Base de dados (Boxplot)'!E:E,qPes!$K$9,'Base de dados (Boxplot)'!H:H,qPes!B15)</f>
        <v>1657</v>
      </c>
      <c r="L15" s="108">
        <f>SUMIFS('Base de dados (Boxplot)'!T:T,'Base de dados (Boxplot)'!E:E,qPes!$L$9,'Base de dados (Boxplot)'!H:H,qPes!B15)</f>
        <v>1668</v>
      </c>
      <c r="M15" s="108">
        <f>SUMIFS('Base de dados (Boxplot)'!T:T,'Base de dados (Boxplot)'!E:E,qPes!$M$9,'Base de dados (Boxplot)'!H:H,qPes!B15)</f>
        <v>1702</v>
      </c>
      <c r="N15" s="108">
        <f>SUMIFS('Base de dados (Boxplot)'!T:T,'Base de dados (Boxplot)'!E:E,qPes!$N$9,'Base de dados (Boxplot)'!H:H,qPes!B15)</f>
        <v>1789</v>
      </c>
      <c r="O15" s="108">
        <f>SUMIFS('Base de dados (Boxplot)'!T:T,'Base de dados (Boxplot)'!E:E,qPes!$O$9,'Base de dados (Boxplot)'!H:H,qPes!B15)</f>
        <v>1797</v>
      </c>
      <c r="P15" s="108">
        <f>SUMIFS('Base de dados (Boxplot)'!T:T,'Base de dados (Boxplot)'!E:E,qPes!$P$9,'Base de dados (Boxplot)'!H:H,qPes!B15)</f>
        <v>1877</v>
      </c>
      <c r="Q15" s="108">
        <f>SUMIFS('Base de dados (Boxplot)'!T:T,'Base de dados (Boxplot)'!E:E,qPes!$Q$9,'Base de dados (Boxplot)'!H:H,qPes!B15)</f>
        <v>1939</v>
      </c>
      <c r="R15" s="108">
        <f>SUMIFS('Base de dados (Boxplot)'!T:T,'Base de dados (Boxplot)'!E:E,qPes!$R$9,'Base de dados (Boxplot)'!H:H,qPes!B15)</f>
        <v>2181</v>
      </c>
      <c r="S15" s="108">
        <f>SUMIFS('Base de dados (Boxplot)'!T:T,'Base de dados (Boxplot)'!E:E,qPes!$S$9,'Base de dados (Boxplot)'!H:H,qPes!B15)</f>
        <v>2325</v>
      </c>
      <c r="T15" s="108">
        <f>SUMIFS('Base de dados (Boxplot)'!T:T,'Base de dados (Boxplot)'!E:E,qPes!$T$9,'Base de dados (Boxplot)'!H:H,qPes!B15)</f>
        <v>2265</v>
      </c>
      <c r="U15" s="108">
        <f>SUMIFS('Base de dados (Boxplot)'!T:T,'Base de dados (Boxplot)'!E:E,qPes!$U$9,'Base de dados (Boxplot)'!H:H,qPes!B15)</f>
        <v>2328</v>
      </c>
      <c r="V15" s="108">
        <f>SUMIFS('Base de dados (Boxplot)'!T:T,'Base de dados (Boxplot)'!E:E,qPes!$V$9,'Base de dados (Boxplot)'!H:H,qPes!B15)</f>
        <v>2299</v>
      </c>
      <c r="W15" s="108">
        <f>SUMIFS('Base de dados (Boxplot)'!T:T,'Base de dados (Boxplot)'!E:E,qPes!$W$9,'Base de dados (Boxplot)'!H:H,qPes!B15)</f>
        <v>2230</v>
      </c>
    </row>
    <row r="16" spans="2:23" x14ac:dyDescent="0.25">
      <c r="B16" s="105" t="s">
        <v>63</v>
      </c>
      <c r="C16" s="128">
        <f>SUMIFS('Base de dados (Boxplot)'!T:T,'Base de dados (Boxplot)'!E:E,qPes!$C$9,'Base de dados (Boxplot)'!H:H,qPes!B16)</f>
        <v>251</v>
      </c>
      <c r="D16" s="108">
        <f>SUMIFS('Base de dados (Boxplot)'!T:T,'Base de dados (Boxplot)'!E:E,qPes!$D$9,'Base de dados (Boxplot)'!H:H,qPes!B16)</f>
        <v>255</v>
      </c>
      <c r="E16" s="108">
        <f>SUMIFS('Base de dados (Boxplot)'!T:T,'Base de dados (Boxplot)'!E:E,qPes!$E$9,'Base de dados (Boxplot)'!H:H,qPes!B16)</f>
        <v>234</v>
      </c>
      <c r="F16" s="108">
        <f>SUMIFS('Base de dados (Boxplot)'!T:T,'Base de dados (Boxplot)'!E:E,qPes!$F$9,'Base de dados (Boxplot)'!H:H,qPes!B16)</f>
        <v>274</v>
      </c>
      <c r="G16" s="108">
        <f>SUMIFS('Base de dados (Boxplot)'!T:T,'Base de dados (Boxplot)'!E:E,qPes!$G$9,'Base de dados (Boxplot)'!H:H,qPes!B16)</f>
        <v>261</v>
      </c>
      <c r="H16" s="108">
        <f>SUMIFS('Base de dados (Boxplot)'!T:T,'Base de dados (Boxplot)'!E:E,qPes!$H$9,'Base de dados (Boxplot)'!H:H,qPes!B16)</f>
        <v>354</v>
      </c>
      <c r="I16" s="108">
        <f>SUMIFS('Base de dados (Boxplot)'!T:T,'Base de dados (Boxplot)'!E:E,qPes!$I$9,'Base de dados (Boxplot)'!H:H,qPes!B16)</f>
        <v>412</v>
      </c>
      <c r="J16" s="108">
        <f>SUMIFS('Base de dados (Boxplot)'!T:T,'Base de dados (Boxplot)'!E:E,qPes!$J$9,'Base de dados (Boxplot)'!H:H,qPes!B16)</f>
        <v>0</v>
      </c>
      <c r="K16" s="108">
        <f>SUMIFS('Base de dados (Boxplot)'!T:T,'Base de dados (Boxplot)'!E:E,qPes!$K$9,'Base de dados (Boxplot)'!H:H,qPes!B16)</f>
        <v>368</v>
      </c>
      <c r="L16" s="108">
        <f>SUMIFS('Base de dados (Boxplot)'!T:T,'Base de dados (Boxplot)'!E:E,qPes!$L$9,'Base de dados (Boxplot)'!H:H,qPes!B16)</f>
        <v>360</v>
      </c>
      <c r="M16" s="108">
        <f>SUMIFS('Base de dados (Boxplot)'!T:T,'Base de dados (Boxplot)'!E:E,qPes!$M$9,'Base de dados (Boxplot)'!H:H,qPes!B16)</f>
        <v>357</v>
      </c>
      <c r="N16" s="108">
        <f>SUMIFS('Base de dados (Boxplot)'!T:T,'Base de dados (Boxplot)'!E:E,qPes!$N$9,'Base de dados (Boxplot)'!H:H,qPes!B16)</f>
        <v>390</v>
      </c>
      <c r="O16" s="108">
        <f>SUMIFS('Base de dados (Boxplot)'!T:T,'Base de dados (Boxplot)'!E:E,qPes!$O$9,'Base de dados (Boxplot)'!H:H,qPes!B16)</f>
        <v>414</v>
      </c>
      <c r="P16" s="108">
        <f>SUMIFS('Base de dados (Boxplot)'!T:T,'Base de dados (Boxplot)'!E:E,qPes!$P$9,'Base de dados (Boxplot)'!H:H,qPes!B16)</f>
        <v>376</v>
      </c>
      <c r="Q16" s="108">
        <f>SUMIFS('Base de dados (Boxplot)'!T:T,'Base de dados (Boxplot)'!E:E,qPes!$Q$9,'Base de dados (Boxplot)'!H:H,qPes!B16)</f>
        <v>376</v>
      </c>
      <c r="R16" s="108">
        <f>SUMIFS('Base de dados (Boxplot)'!T:T,'Base de dados (Boxplot)'!E:E,qPes!$R$9,'Base de dados (Boxplot)'!H:H,qPes!B16)</f>
        <v>373</v>
      </c>
      <c r="S16" s="108">
        <f>SUMIFS('Base de dados (Boxplot)'!T:T,'Base de dados (Boxplot)'!E:E,qPes!$S$9,'Base de dados (Boxplot)'!H:H,qPes!B16)</f>
        <v>271</v>
      </c>
      <c r="T16" s="108">
        <f>SUMIFS('Base de dados (Boxplot)'!T:T,'Base de dados (Boxplot)'!E:E,qPes!$T$9,'Base de dados (Boxplot)'!H:H,qPes!B16)</f>
        <v>322</v>
      </c>
      <c r="U16" s="108">
        <f>SUMIFS('Base de dados (Boxplot)'!T:T,'Base de dados (Boxplot)'!E:E,qPes!$U$9,'Base de dados (Boxplot)'!H:H,qPes!B16)</f>
        <v>353</v>
      </c>
      <c r="V16" s="108">
        <f>SUMIFS('Base de dados (Boxplot)'!T:T,'Base de dados (Boxplot)'!E:E,qPes!$V$9,'Base de dados (Boxplot)'!H:H,qPes!B16)</f>
        <v>371</v>
      </c>
      <c r="W16" s="108">
        <f>SUMIFS('Base de dados (Boxplot)'!T:T,'Base de dados (Boxplot)'!E:E,qPes!$W$9,'Base de dados (Boxplot)'!H:H,qPes!B16)</f>
        <v>356</v>
      </c>
    </row>
    <row r="17" spans="2:23" x14ac:dyDescent="0.25">
      <c r="B17" s="105" t="s">
        <v>40</v>
      </c>
      <c r="C17" s="128">
        <f>SUMIFS('Base de dados (Boxplot)'!T:T,'Base de dados (Boxplot)'!E:E,qPes!$C$9,'Base de dados (Boxplot)'!H:H,qPes!B17)</f>
        <v>2613</v>
      </c>
      <c r="D17" s="108">
        <f>SUMIFS('Base de dados (Boxplot)'!T:T,'Base de dados (Boxplot)'!E:E,qPes!$D$9,'Base de dados (Boxplot)'!H:H,qPes!B17)</f>
        <v>2364</v>
      </c>
      <c r="E17" s="108">
        <f>SUMIFS('Base de dados (Boxplot)'!T:T,'Base de dados (Boxplot)'!E:E,qPes!$E$9,'Base de dados (Boxplot)'!H:H,qPes!B17)</f>
        <v>2318</v>
      </c>
      <c r="F17" s="108">
        <f>SUMIFS('Base de dados (Boxplot)'!T:T,'Base de dados (Boxplot)'!E:E,qPes!$F$9,'Base de dados (Boxplot)'!H:H,qPes!B17)</f>
        <v>2246</v>
      </c>
      <c r="G17" s="108">
        <f>SUMIFS('Base de dados (Boxplot)'!T:T,'Base de dados (Boxplot)'!E:E,qPes!$G$9,'Base de dados (Boxplot)'!H:H,qPes!B17)</f>
        <v>2138</v>
      </c>
      <c r="H17" s="108">
        <f>SUMIFS('Base de dados (Boxplot)'!T:T,'Base de dados (Boxplot)'!E:E,qPes!$H$9,'Base de dados (Boxplot)'!H:H,qPes!B17)</f>
        <v>2076</v>
      </c>
      <c r="I17" s="108">
        <f>SUMIFS('Base de dados (Boxplot)'!T:T,'Base de dados (Boxplot)'!E:E,qPes!$I$9,'Base de dados (Boxplot)'!H:H,qPes!B17)</f>
        <v>2045</v>
      </c>
      <c r="J17" s="108">
        <f>SUMIFS('Base de dados (Boxplot)'!T:T,'Base de dados (Boxplot)'!E:E,qPes!$J$9,'Base de dados (Boxplot)'!H:H,qPes!B17)</f>
        <v>2311</v>
      </c>
      <c r="K17" s="108">
        <f>SUMIFS('Base de dados (Boxplot)'!T:T,'Base de dados (Boxplot)'!E:E,qPes!$K$9,'Base de dados (Boxplot)'!H:H,qPes!B17)</f>
        <v>2419</v>
      </c>
      <c r="L17" s="108">
        <f>SUMIFS('Base de dados (Boxplot)'!T:T,'Base de dados (Boxplot)'!E:E,qPes!$L$9,'Base de dados (Boxplot)'!H:H,qPes!B17)</f>
        <v>2422</v>
      </c>
      <c r="M17" s="108">
        <f>SUMIFS('Base de dados (Boxplot)'!T:T,'Base de dados (Boxplot)'!E:E,qPes!$M$9,'Base de dados (Boxplot)'!H:H,qPes!B17)</f>
        <v>2434</v>
      </c>
      <c r="N17" s="108">
        <f>SUMIFS('Base de dados (Boxplot)'!T:T,'Base de dados (Boxplot)'!E:E,qPes!$N$9,'Base de dados (Boxplot)'!H:H,qPes!B17)</f>
        <v>2604</v>
      </c>
      <c r="O17" s="108">
        <f>SUMIFS('Base de dados (Boxplot)'!T:T,'Base de dados (Boxplot)'!E:E,qPes!$O$9,'Base de dados (Boxplot)'!H:H,qPes!B17)</f>
        <v>2597</v>
      </c>
      <c r="P17" s="108">
        <f>SUMIFS('Base de dados (Boxplot)'!T:T,'Base de dados (Boxplot)'!E:E,qPes!$P$9,'Base de dados (Boxplot)'!H:H,qPes!B17)</f>
        <v>2728</v>
      </c>
      <c r="Q17" s="108">
        <f>SUMIFS('Base de dados (Boxplot)'!T:T,'Base de dados (Boxplot)'!E:E,qPes!$Q$9,'Base de dados (Boxplot)'!H:H,qPes!B17)</f>
        <v>2746</v>
      </c>
      <c r="R17" s="108">
        <f>SUMIFS('Base de dados (Boxplot)'!T:T,'Base de dados (Boxplot)'!E:E,qPes!$R$9,'Base de dados (Boxplot)'!H:H,qPes!B17)</f>
        <v>2592</v>
      </c>
      <c r="S17" s="108">
        <f>SUMIFS('Base de dados (Boxplot)'!T:T,'Base de dados (Boxplot)'!E:E,qPes!$S$9,'Base de dados (Boxplot)'!H:H,qPes!B17)</f>
        <v>2528</v>
      </c>
      <c r="T17" s="108">
        <f>SUMIFS('Base de dados (Boxplot)'!T:T,'Base de dados (Boxplot)'!E:E,qPes!$T$9,'Base de dados (Boxplot)'!H:H,qPes!B17)</f>
        <v>2517</v>
      </c>
      <c r="U17" s="108">
        <f>SUMIFS('Base de dados (Boxplot)'!T:T,'Base de dados (Boxplot)'!E:E,qPes!$U$9,'Base de dados (Boxplot)'!H:H,qPes!B17)</f>
        <v>2577</v>
      </c>
      <c r="V17" s="108">
        <f>SUMIFS('Base de dados (Boxplot)'!T:T,'Base de dados (Boxplot)'!E:E,qPes!$V$9,'Base de dados (Boxplot)'!H:H,qPes!B17)</f>
        <v>2275</v>
      </c>
      <c r="W17" s="108">
        <f>SUMIFS('Base de dados (Boxplot)'!T:T,'Base de dados (Boxplot)'!E:E,qPes!$W$9,'Base de dados (Boxplot)'!H:H,qPes!B17)</f>
        <v>2311</v>
      </c>
    </row>
    <row r="18" spans="2:23" x14ac:dyDescent="0.25">
      <c r="B18" s="105" t="s">
        <v>62</v>
      </c>
      <c r="C18" s="128">
        <f>SUMIFS('Base de dados (Boxplot)'!T:T,'Base de dados (Boxplot)'!E:E,qPes!$C$9,'Base de dados (Boxplot)'!H:H,qPes!B18)</f>
        <v>1351</v>
      </c>
      <c r="D18" s="108">
        <f>SUMIFS('Base de dados (Boxplot)'!T:T,'Base de dados (Boxplot)'!E:E,qPes!$D$9,'Base de dados (Boxplot)'!H:H,qPes!B18)</f>
        <v>1141</v>
      </c>
      <c r="E18" s="108">
        <f>SUMIFS('Base de dados (Boxplot)'!T:T,'Base de dados (Boxplot)'!E:E,qPes!$E$9,'Base de dados (Boxplot)'!H:H,qPes!B18)</f>
        <v>1132</v>
      </c>
      <c r="F18" s="108">
        <f>SUMIFS('Base de dados (Boxplot)'!T:T,'Base de dados (Boxplot)'!E:E,qPes!$F$9,'Base de dados (Boxplot)'!H:H,qPes!B18)</f>
        <v>1206</v>
      </c>
      <c r="G18" s="108">
        <f>SUMIFS('Base de dados (Boxplot)'!T:T,'Base de dados (Boxplot)'!E:E,qPes!$G$9,'Base de dados (Boxplot)'!H:H,qPes!B18)</f>
        <v>1204</v>
      </c>
      <c r="H18" s="108">
        <f>SUMIFS('Base de dados (Boxplot)'!T:T,'Base de dados (Boxplot)'!E:E,qPes!$H$9,'Base de dados (Boxplot)'!H:H,qPes!B18)</f>
        <v>1174</v>
      </c>
      <c r="I18" s="108">
        <f>SUMIFS('Base de dados (Boxplot)'!T:T,'Base de dados (Boxplot)'!E:E,qPes!$I$9,'Base de dados (Boxplot)'!H:H,qPes!B18)</f>
        <v>1324</v>
      </c>
      <c r="J18" s="108">
        <f>SUMIFS('Base de dados (Boxplot)'!T:T,'Base de dados (Boxplot)'!E:E,qPes!$J$9,'Base de dados (Boxplot)'!H:H,qPes!B18)</f>
        <v>1300</v>
      </c>
      <c r="K18" s="108">
        <f>SUMIFS('Base de dados (Boxplot)'!T:T,'Base de dados (Boxplot)'!E:E,qPes!$K$9,'Base de dados (Boxplot)'!H:H,qPes!B18)</f>
        <v>1334</v>
      </c>
      <c r="L18" s="108">
        <f>SUMIFS('Base de dados (Boxplot)'!T:T,'Base de dados (Boxplot)'!E:E,qPes!$L$9,'Base de dados (Boxplot)'!H:H,qPes!B18)</f>
        <v>1254</v>
      </c>
      <c r="M18" s="108">
        <f>SUMIFS('Base de dados (Boxplot)'!T:T,'Base de dados (Boxplot)'!E:E,qPes!$M$9,'Base de dados (Boxplot)'!H:H,qPes!B18)</f>
        <v>1229</v>
      </c>
      <c r="N18" s="108">
        <f>SUMIFS('Base de dados (Boxplot)'!T:T,'Base de dados (Boxplot)'!E:E,qPes!$N$9,'Base de dados (Boxplot)'!H:H,qPes!B18)</f>
        <v>1789</v>
      </c>
      <c r="O18" s="108">
        <f>SUMIFS('Base de dados (Boxplot)'!T:T,'Base de dados (Boxplot)'!E:E,qPes!$O$9,'Base de dados (Boxplot)'!H:H,qPes!B18)</f>
        <v>1467</v>
      </c>
      <c r="P18" s="108">
        <f>SUMIFS('Base de dados (Boxplot)'!T:T,'Base de dados (Boxplot)'!E:E,qPes!$P$9,'Base de dados (Boxplot)'!H:H,qPes!B18)</f>
        <v>1512</v>
      </c>
      <c r="Q18" s="108">
        <f>SUMIFS('Base de dados (Boxplot)'!T:T,'Base de dados (Boxplot)'!E:E,qPes!$Q$9,'Base de dados (Boxplot)'!H:H,qPes!B18)</f>
        <v>1657</v>
      </c>
      <c r="R18" s="108">
        <f>SUMIFS('Base de dados (Boxplot)'!T:T,'Base de dados (Boxplot)'!E:E,qPes!$R$9,'Base de dados (Boxplot)'!H:H,qPes!B18)</f>
        <v>1709</v>
      </c>
      <c r="S18" s="108">
        <f>SUMIFS('Base de dados (Boxplot)'!T:T,'Base de dados (Boxplot)'!E:E,qPes!$S$9,'Base de dados (Boxplot)'!H:H,qPes!B18)</f>
        <v>1696</v>
      </c>
      <c r="T18" s="108">
        <f>SUMIFS('Base de dados (Boxplot)'!T:T,'Base de dados (Boxplot)'!E:E,qPes!$T$9,'Base de dados (Boxplot)'!H:H,qPes!B18)</f>
        <v>1658</v>
      </c>
      <c r="U18" s="108">
        <f>SUMIFS('Base de dados (Boxplot)'!T:T,'Base de dados (Boxplot)'!E:E,qPes!$U$9,'Base de dados (Boxplot)'!H:H,qPes!B18)</f>
        <v>1636</v>
      </c>
      <c r="V18" s="108">
        <f>SUMIFS('Base de dados (Boxplot)'!T:T,'Base de dados (Boxplot)'!E:E,qPes!$V$9,'Base de dados (Boxplot)'!H:H,qPes!B18)</f>
        <v>1559</v>
      </c>
      <c r="W18" s="108">
        <f>SUMIFS('Base de dados (Boxplot)'!T:T,'Base de dados (Boxplot)'!E:E,qPes!$W$9,'Base de dados (Boxplot)'!H:H,qPes!B18)</f>
        <v>1302</v>
      </c>
    </row>
    <row r="19" spans="2:23" x14ac:dyDescent="0.25">
      <c r="B19" s="105" t="s">
        <v>45</v>
      </c>
      <c r="C19" s="128">
        <f>SUMIFS('Base de dados (Boxplot)'!T:T,'Base de dados (Boxplot)'!E:E,qPes!$C$9,'Base de dados (Boxplot)'!H:H,qPes!B19)</f>
        <v>1781</v>
      </c>
      <c r="D19" s="108">
        <f>SUMIFS('Base de dados (Boxplot)'!T:T,'Base de dados (Boxplot)'!E:E,qPes!$D$9,'Base de dados (Boxplot)'!H:H,qPes!B19)</f>
        <v>1707</v>
      </c>
      <c r="E19" s="108">
        <f>SUMIFS('Base de dados (Boxplot)'!T:T,'Base de dados (Boxplot)'!E:E,qPes!$E$9,'Base de dados (Boxplot)'!H:H,qPes!B19)</f>
        <v>0</v>
      </c>
      <c r="F19" s="108">
        <f>SUMIFS('Base de dados (Boxplot)'!T:T,'Base de dados (Boxplot)'!E:E,qPes!$F$9,'Base de dados (Boxplot)'!H:H,qPes!B19)</f>
        <v>2058</v>
      </c>
      <c r="G19" s="108">
        <f>SUMIFS('Base de dados (Boxplot)'!T:T,'Base de dados (Boxplot)'!E:E,qPes!$G$9,'Base de dados (Boxplot)'!H:H,qPes!B19)</f>
        <v>2241</v>
      </c>
      <c r="H19" s="108">
        <f>SUMIFS('Base de dados (Boxplot)'!T:T,'Base de dados (Boxplot)'!E:E,qPes!$H$9,'Base de dados (Boxplot)'!H:H,qPes!B19)</f>
        <v>2432</v>
      </c>
      <c r="I19" s="108">
        <f>SUMIFS('Base de dados (Boxplot)'!T:T,'Base de dados (Boxplot)'!E:E,qPes!$I$9,'Base de dados (Boxplot)'!H:H,qPes!B19)</f>
        <v>2663</v>
      </c>
      <c r="J19" s="108">
        <f>SUMIFS('Base de dados (Boxplot)'!T:T,'Base de dados (Boxplot)'!E:E,qPes!$J$9,'Base de dados (Boxplot)'!H:H,qPes!B19)</f>
        <v>2850</v>
      </c>
      <c r="K19" s="108">
        <f>SUMIFS('Base de dados (Boxplot)'!T:T,'Base de dados (Boxplot)'!E:E,qPes!$K$9,'Base de dados (Boxplot)'!H:H,qPes!B19)</f>
        <v>2668</v>
      </c>
      <c r="L19" s="108">
        <f>SUMIFS('Base de dados (Boxplot)'!T:T,'Base de dados (Boxplot)'!E:E,qPes!$L$9,'Base de dados (Boxplot)'!H:H,qPes!B19)</f>
        <v>2674</v>
      </c>
      <c r="M19" s="108">
        <f>SUMIFS('Base de dados (Boxplot)'!T:T,'Base de dados (Boxplot)'!E:E,qPes!$M$9,'Base de dados (Boxplot)'!H:H,qPes!B19)</f>
        <v>2973</v>
      </c>
      <c r="N19" s="108">
        <f>SUMIFS('Base de dados (Boxplot)'!T:T,'Base de dados (Boxplot)'!E:E,qPes!$N$9,'Base de dados (Boxplot)'!H:H,qPes!B19)</f>
        <v>2898</v>
      </c>
      <c r="O19" s="108">
        <f>SUMIFS('Base de dados (Boxplot)'!T:T,'Base de dados (Boxplot)'!E:E,qPes!$O$9,'Base de dados (Boxplot)'!H:H,qPes!B19)</f>
        <v>3219</v>
      </c>
      <c r="P19" s="108">
        <f>SUMIFS('Base de dados (Boxplot)'!T:T,'Base de dados (Boxplot)'!E:E,qPes!$P$9,'Base de dados (Boxplot)'!H:H,qPes!B19)</f>
        <v>3184</v>
      </c>
      <c r="Q19" s="108">
        <f>SUMIFS('Base de dados (Boxplot)'!T:T,'Base de dados (Boxplot)'!E:E,qPes!$Q$9,'Base de dados (Boxplot)'!H:H,qPes!B19)</f>
        <v>3079</v>
      </c>
      <c r="R19" s="108">
        <f>SUMIFS('Base de dados (Boxplot)'!T:T,'Base de dados (Boxplot)'!E:E,qPes!$R$9,'Base de dados (Boxplot)'!H:H,qPes!B19)</f>
        <v>3303</v>
      </c>
      <c r="S19" s="108">
        <f>SUMIFS('Base de dados (Boxplot)'!T:T,'Base de dados (Boxplot)'!E:E,qPes!$S$9,'Base de dados (Boxplot)'!H:H,qPes!B19)</f>
        <v>2957</v>
      </c>
      <c r="T19" s="108">
        <f>SUMIFS('Base de dados (Boxplot)'!T:T,'Base de dados (Boxplot)'!E:E,qPes!$T$9,'Base de dados (Boxplot)'!H:H,qPes!B19)</f>
        <v>2980</v>
      </c>
      <c r="U19" s="108">
        <f>SUMIFS('Base de dados (Boxplot)'!T:T,'Base de dados (Boxplot)'!E:E,qPes!$U$9,'Base de dados (Boxplot)'!H:H,qPes!B19)</f>
        <v>2910</v>
      </c>
      <c r="V19" s="108">
        <f>SUMIFS('Base de dados (Boxplot)'!T:T,'Base de dados (Boxplot)'!E:E,qPes!$V$9,'Base de dados (Boxplot)'!H:H,qPes!B19)</f>
        <v>2984</v>
      </c>
      <c r="W19" s="108">
        <f>SUMIFS('Base de dados (Boxplot)'!T:T,'Base de dados (Boxplot)'!E:E,qPes!$W$9,'Base de dados (Boxplot)'!H:H,qPes!B19)</f>
        <v>2998</v>
      </c>
    </row>
    <row r="20" spans="2:23" x14ac:dyDescent="0.25">
      <c r="B20" s="105" t="s">
        <v>52</v>
      </c>
      <c r="C20" s="128">
        <f>SUMIFS('Base de dados (Boxplot)'!T:T,'Base de dados (Boxplot)'!E:E,qPes!$C$9,'Base de dados (Boxplot)'!H:H,qPes!B20)</f>
        <v>1155</v>
      </c>
      <c r="D20" s="108">
        <f>SUMIFS('Base de dados (Boxplot)'!T:T,'Base de dados (Boxplot)'!E:E,qPes!$D$9,'Base de dados (Boxplot)'!H:H,qPes!B20)</f>
        <v>1089</v>
      </c>
      <c r="E20" s="108">
        <f>SUMIFS('Base de dados (Boxplot)'!T:T,'Base de dados (Boxplot)'!E:E,qPes!$E$9,'Base de dados (Boxplot)'!H:H,qPes!B20)</f>
        <v>1081</v>
      </c>
      <c r="F20" s="108">
        <f>SUMIFS('Base de dados (Boxplot)'!T:T,'Base de dados (Boxplot)'!E:E,qPes!$F$9,'Base de dados (Boxplot)'!H:H,qPes!B20)</f>
        <v>1417</v>
      </c>
      <c r="G20" s="108">
        <f>SUMIFS('Base de dados (Boxplot)'!T:T,'Base de dados (Boxplot)'!E:E,qPes!$G$9,'Base de dados (Boxplot)'!H:H,qPes!B20)</f>
        <v>1278</v>
      </c>
      <c r="H20" s="108">
        <f>SUMIFS('Base de dados (Boxplot)'!T:T,'Base de dados (Boxplot)'!E:E,qPes!$H$9,'Base de dados (Boxplot)'!H:H,qPes!B20)</f>
        <v>1280</v>
      </c>
      <c r="I20" s="108">
        <f>SUMIFS('Base de dados (Boxplot)'!T:T,'Base de dados (Boxplot)'!E:E,qPes!$I$9,'Base de dados (Boxplot)'!H:H,qPes!B20)</f>
        <v>1264</v>
      </c>
      <c r="J20" s="108">
        <f>SUMIFS('Base de dados (Boxplot)'!T:T,'Base de dados (Boxplot)'!E:E,qPes!$J$9,'Base de dados (Boxplot)'!H:H,qPes!B20)</f>
        <v>1278</v>
      </c>
      <c r="K20" s="108">
        <f>SUMIFS('Base de dados (Boxplot)'!T:T,'Base de dados (Boxplot)'!E:E,qPes!$K$9,'Base de dados (Boxplot)'!H:H,qPes!B20)</f>
        <v>1243</v>
      </c>
      <c r="L20" s="108">
        <f>SUMIFS('Base de dados (Boxplot)'!T:T,'Base de dados (Boxplot)'!E:E,qPes!$L$9,'Base de dados (Boxplot)'!H:H,qPes!B20)</f>
        <v>1248</v>
      </c>
      <c r="M20" s="108">
        <f>SUMIFS('Base de dados (Boxplot)'!T:T,'Base de dados (Boxplot)'!E:E,qPes!$M$9,'Base de dados (Boxplot)'!H:H,qPes!B20)</f>
        <v>1154</v>
      </c>
      <c r="N20" s="108">
        <f>SUMIFS('Base de dados (Boxplot)'!T:T,'Base de dados (Boxplot)'!E:E,qPes!$N$9,'Base de dados (Boxplot)'!H:H,qPes!B20)</f>
        <v>1170</v>
      </c>
      <c r="O20" s="108">
        <f>SUMIFS('Base de dados (Boxplot)'!T:T,'Base de dados (Boxplot)'!E:E,qPes!$O$9,'Base de dados (Boxplot)'!H:H,qPes!B20)</f>
        <v>1310</v>
      </c>
      <c r="P20" s="108">
        <f>SUMIFS('Base de dados (Boxplot)'!T:T,'Base de dados (Boxplot)'!E:E,qPes!$P$9,'Base de dados (Boxplot)'!H:H,qPes!B20)</f>
        <v>1287</v>
      </c>
      <c r="Q20" s="108">
        <f>SUMIFS('Base de dados (Boxplot)'!T:T,'Base de dados (Boxplot)'!E:E,qPes!$Q$9,'Base de dados (Boxplot)'!H:H,qPes!B20)</f>
        <v>1211</v>
      </c>
      <c r="R20" s="108">
        <f>SUMIFS('Base de dados (Boxplot)'!T:T,'Base de dados (Boxplot)'!E:E,qPes!$R$9,'Base de dados (Boxplot)'!H:H,qPes!B20)</f>
        <v>1193</v>
      </c>
      <c r="S20" s="108">
        <f>SUMIFS('Base de dados (Boxplot)'!T:T,'Base de dados (Boxplot)'!E:E,qPes!$S$9,'Base de dados (Boxplot)'!H:H,qPes!B20)</f>
        <v>1247</v>
      </c>
      <c r="T20" s="108">
        <f>SUMIFS('Base de dados (Boxplot)'!T:T,'Base de dados (Boxplot)'!E:E,qPes!$T$9,'Base de dados (Boxplot)'!H:H,qPes!B20)</f>
        <v>1335</v>
      </c>
      <c r="U20" s="108">
        <f>SUMIFS('Base de dados (Boxplot)'!T:T,'Base de dados (Boxplot)'!E:E,qPes!$U$9,'Base de dados (Boxplot)'!H:H,qPes!B20)</f>
        <v>1359</v>
      </c>
      <c r="V20" s="108">
        <f>SUMIFS('Base de dados (Boxplot)'!T:T,'Base de dados (Boxplot)'!E:E,qPes!$V$9,'Base de dados (Boxplot)'!H:H,qPes!B20)</f>
        <v>1429</v>
      </c>
      <c r="W20" s="108">
        <f>SUMIFS('Base de dados (Boxplot)'!T:T,'Base de dados (Boxplot)'!E:E,qPes!$W$9,'Base de dados (Boxplot)'!H:H,qPes!B20)</f>
        <v>0</v>
      </c>
    </row>
    <row r="21" spans="2:23" x14ac:dyDescent="0.25">
      <c r="B21" s="105" t="s">
        <v>54</v>
      </c>
      <c r="C21" s="128">
        <f>SUMIFS('Base de dados (Boxplot)'!T:T,'Base de dados (Boxplot)'!E:E,qPes!$C$9,'Base de dados (Boxplot)'!H:H,qPes!B21)</f>
        <v>2306</v>
      </c>
      <c r="D21" s="108">
        <f>SUMIFS('Base de dados (Boxplot)'!T:T,'Base de dados (Boxplot)'!E:E,qPes!$D$9,'Base de dados (Boxplot)'!H:H,qPes!B21)</f>
        <v>2200</v>
      </c>
      <c r="E21" s="108">
        <f>SUMIFS('Base de dados (Boxplot)'!T:T,'Base de dados (Boxplot)'!E:E,qPes!$E$9,'Base de dados (Boxplot)'!H:H,qPes!B21)</f>
        <v>2415</v>
      </c>
      <c r="F21" s="108">
        <f>SUMIFS('Base de dados (Boxplot)'!T:T,'Base de dados (Boxplot)'!E:E,qPes!$F$9,'Base de dados (Boxplot)'!H:H,qPes!B21)</f>
        <v>2352</v>
      </c>
      <c r="G21" s="108">
        <f>SUMIFS('Base de dados (Boxplot)'!T:T,'Base de dados (Boxplot)'!E:E,qPes!$G$9,'Base de dados (Boxplot)'!H:H,qPes!B21)</f>
        <v>2335</v>
      </c>
      <c r="H21" s="108">
        <f>SUMIFS('Base de dados (Boxplot)'!T:T,'Base de dados (Boxplot)'!E:E,qPes!$H$9,'Base de dados (Boxplot)'!H:H,qPes!B21)</f>
        <v>2428</v>
      </c>
      <c r="I21" s="108">
        <f>SUMIFS('Base de dados (Boxplot)'!T:T,'Base de dados (Boxplot)'!E:E,qPes!$I$9,'Base de dados (Boxplot)'!H:H,qPes!B21)</f>
        <v>2410</v>
      </c>
      <c r="J21" s="108">
        <f>SUMIFS('Base de dados (Boxplot)'!T:T,'Base de dados (Boxplot)'!E:E,qPes!$J$9,'Base de dados (Boxplot)'!H:H,qPes!B21)</f>
        <v>2414</v>
      </c>
      <c r="K21" s="108">
        <f>SUMIFS('Base de dados (Boxplot)'!T:T,'Base de dados (Boxplot)'!E:E,qPes!$K$9,'Base de dados (Boxplot)'!H:H,qPes!B21)</f>
        <v>2362</v>
      </c>
      <c r="L21" s="108">
        <f>SUMIFS('Base de dados (Boxplot)'!T:T,'Base de dados (Boxplot)'!E:E,qPes!$L$9,'Base de dados (Boxplot)'!H:H,qPes!B21)</f>
        <v>2300</v>
      </c>
      <c r="M21" s="108">
        <f>SUMIFS('Base de dados (Boxplot)'!T:T,'Base de dados (Boxplot)'!E:E,qPes!$M$9,'Base de dados (Boxplot)'!H:H,qPes!B21)</f>
        <v>2092</v>
      </c>
      <c r="N21" s="108">
        <f>SUMIFS('Base de dados (Boxplot)'!T:T,'Base de dados (Boxplot)'!E:E,qPes!$N$9,'Base de dados (Boxplot)'!H:H,qPes!B21)</f>
        <v>2059</v>
      </c>
      <c r="O21" s="108">
        <f>SUMIFS('Base de dados (Boxplot)'!T:T,'Base de dados (Boxplot)'!E:E,qPes!$O$9,'Base de dados (Boxplot)'!H:H,qPes!B21)</f>
        <v>2176</v>
      </c>
      <c r="P21" s="108">
        <f>SUMIFS('Base de dados (Boxplot)'!T:T,'Base de dados (Boxplot)'!E:E,qPes!$P$9,'Base de dados (Boxplot)'!H:H,qPes!B21)</f>
        <v>2234</v>
      </c>
      <c r="Q21" s="108">
        <f>SUMIFS('Base de dados (Boxplot)'!T:T,'Base de dados (Boxplot)'!E:E,qPes!$Q$9,'Base de dados (Boxplot)'!H:H,qPes!B21)</f>
        <v>2283</v>
      </c>
      <c r="R21" s="108">
        <f>SUMIFS('Base de dados (Boxplot)'!T:T,'Base de dados (Boxplot)'!E:E,qPes!$R$9,'Base de dados (Boxplot)'!H:H,qPes!B21)</f>
        <v>2500</v>
      </c>
      <c r="S21" s="108">
        <f>SUMIFS('Base de dados (Boxplot)'!T:T,'Base de dados (Boxplot)'!E:E,qPes!$S$9,'Base de dados (Boxplot)'!H:H,qPes!B21)</f>
        <v>2581</v>
      </c>
      <c r="T21" s="108">
        <f>SUMIFS('Base de dados (Boxplot)'!T:T,'Base de dados (Boxplot)'!E:E,qPes!$T$9,'Base de dados (Boxplot)'!H:H,qPes!B21)</f>
        <v>2622</v>
      </c>
      <c r="U21" s="108">
        <f>SUMIFS('Base de dados (Boxplot)'!T:T,'Base de dados (Boxplot)'!E:E,qPes!$U$9,'Base de dados (Boxplot)'!H:H,qPes!B21)</f>
        <v>2551</v>
      </c>
      <c r="V21" s="108">
        <f>SUMIFS('Base de dados (Boxplot)'!T:T,'Base de dados (Boxplot)'!E:E,qPes!$V$9,'Base de dados (Boxplot)'!H:H,qPes!B21)</f>
        <v>2463</v>
      </c>
      <c r="W21" s="108">
        <f>SUMIFS('Base de dados (Boxplot)'!T:T,'Base de dados (Boxplot)'!E:E,qPes!$W$9,'Base de dados (Boxplot)'!H:H,qPes!B21)</f>
        <v>2506</v>
      </c>
    </row>
    <row r="22" spans="2:23" x14ac:dyDescent="0.25">
      <c r="B22" s="105" t="s">
        <v>35</v>
      </c>
      <c r="C22" s="128">
        <f>SUMIFS('Base de dados (Boxplot)'!T:T,'Base de dados (Boxplot)'!E:E,qPes!$C$9,'Base de dados (Boxplot)'!H:H,qPes!B22)</f>
        <v>0</v>
      </c>
      <c r="D22" s="108">
        <f>SUMIFS('Base de dados (Boxplot)'!T:T,'Base de dados (Boxplot)'!E:E,qPes!$D$9,'Base de dados (Boxplot)'!H:H,qPes!B22)</f>
        <v>7202</v>
      </c>
      <c r="E22" s="108">
        <f>SUMIFS('Base de dados (Boxplot)'!T:T,'Base de dados (Boxplot)'!E:E,qPes!$E$9,'Base de dados (Boxplot)'!H:H,qPes!B22)</f>
        <v>7592</v>
      </c>
      <c r="F22" s="108">
        <f>SUMIFS('Base de dados (Boxplot)'!T:T,'Base de dados (Boxplot)'!E:E,qPes!$F$9,'Base de dados (Boxplot)'!H:H,qPes!B22)</f>
        <v>7153</v>
      </c>
      <c r="G22" s="108">
        <f>SUMIFS('Base de dados (Boxplot)'!T:T,'Base de dados (Boxplot)'!E:E,qPes!$G$9,'Base de dados (Boxplot)'!H:H,qPes!B22)</f>
        <v>6889</v>
      </c>
      <c r="H22" s="108">
        <f>SUMIFS('Base de dados (Boxplot)'!T:T,'Base de dados (Boxplot)'!E:E,qPes!$H$9,'Base de dados (Boxplot)'!H:H,qPes!B22)</f>
        <v>6765</v>
      </c>
      <c r="I22" s="108">
        <f>SUMIFS('Base de dados (Boxplot)'!T:T,'Base de dados (Boxplot)'!E:E,qPes!$I$9,'Base de dados (Boxplot)'!H:H,qPes!B22)</f>
        <v>7185</v>
      </c>
      <c r="J22" s="108">
        <f>SUMIFS('Base de dados (Boxplot)'!T:T,'Base de dados (Boxplot)'!E:E,qPes!$J$9,'Base de dados (Boxplot)'!H:H,qPes!B22)</f>
        <v>7908</v>
      </c>
      <c r="K22" s="108">
        <f>SUMIFS('Base de dados (Boxplot)'!T:T,'Base de dados (Boxplot)'!E:E,qPes!$K$9,'Base de dados (Boxplot)'!H:H,qPes!B22)</f>
        <v>7744</v>
      </c>
      <c r="L22" s="108">
        <f>SUMIFS('Base de dados (Boxplot)'!T:T,'Base de dados (Boxplot)'!E:E,qPes!$L$9,'Base de dados (Boxplot)'!H:H,qPes!B22)</f>
        <v>7452</v>
      </c>
      <c r="M22" s="108">
        <f>SUMIFS('Base de dados (Boxplot)'!T:T,'Base de dados (Boxplot)'!E:E,qPes!$M$9,'Base de dados (Boxplot)'!H:H,qPes!B22)</f>
        <v>7302</v>
      </c>
      <c r="N22" s="108">
        <f>SUMIFS('Base de dados (Boxplot)'!T:T,'Base de dados (Boxplot)'!E:E,qPes!$N$9,'Base de dados (Boxplot)'!H:H,qPes!B22)</f>
        <v>7076</v>
      </c>
      <c r="O22" s="108">
        <f>SUMIFS('Base de dados (Boxplot)'!T:T,'Base de dados (Boxplot)'!E:E,qPes!$O$9,'Base de dados (Boxplot)'!H:H,qPes!B22)</f>
        <v>7015</v>
      </c>
      <c r="P22" s="108">
        <f>SUMIFS('Base de dados (Boxplot)'!T:T,'Base de dados (Boxplot)'!E:E,qPes!$P$9,'Base de dados (Boxplot)'!H:H,qPes!B22)</f>
        <v>6872</v>
      </c>
      <c r="Q22" s="108">
        <f>SUMIFS('Base de dados (Boxplot)'!T:T,'Base de dados (Boxplot)'!E:E,qPes!$Q$9,'Base de dados (Boxplot)'!H:H,qPes!B22)</f>
        <v>6712</v>
      </c>
      <c r="R22" s="108">
        <f>SUMIFS('Base de dados (Boxplot)'!T:T,'Base de dados (Boxplot)'!E:E,qPes!$R$9,'Base de dados (Boxplot)'!H:H,qPes!B22)</f>
        <v>6596</v>
      </c>
      <c r="S22" s="108">
        <f>SUMIFS('Base de dados (Boxplot)'!T:T,'Base de dados (Boxplot)'!E:E,qPes!$S$9,'Base de dados (Boxplot)'!H:H,qPes!B22)</f>
        <v>6410</v>
      </c>
      <c r="T22" s="108">
        <f>SUMIFS('Base de dados (Boxplot)'!T:T,'Base de dados (Boxplot)'!E:E,qPes!$T$9,'Base de dados (Boxplot)'!H:H,qPes!B22)</f>
        <v>5940</v>
      </c>
      <c r="U22" s="108">
        <f>SUMIFS('Base de dados (Boxplot)'!T:T,'Base de dados (Boxplot)'!E:E,qPes!$U$9,'Base de dados (Boxplot)'!H:H,qPes!B22)</f>
        <v>5659</v>
      </c>
      <c r="V22" s="108">
        <f>SUMIFS('Base de dados (Boxplot)'!T:T,'Base de dados (Boxplot)'!E:E,qPes!$V$9,'Base de dados (Boxplot)'!H:H,qPes!B22)</f>
        <v>5582</v>
      </c>
      <c r="W22" s="108">
        <f>SUMIFS('Base de dados (Boxplot)'!T:T,'Base de dados (Boxplot)'!E:E,qPes!$W$9,'Base de dados (Boxplot)'!H:H,qPes!B22)</f>
        <v>0</v>
      </c>
    </row>
    <row r="23" spans="2:23" x14ac:dyDescent="0.25">
      <c r="B23" s="105" t="s">
        <v>42</v>
      </c>
      <c r="C23" s="128">
        <f>SUMIFS('Base de dados (Boxplot)'!T:T,'Base de dados (Boxplot)'!E:E,qPes!$C$9,'Base de dados (Boxplot)'!H:H,qPes!B23)</f>
        <v>1090</v>
      </c>
      <c r="D23" s="108">
        <f>SUMIFS('Base de dados (Boxplot)'!T:T,'Base de dados (Boxplot)'!E:E,qPes!$D$9,'Base de dados (Boxplot)'!H:H,qPes!B23)</f>
        <v>1088</v>
      </c>
      <c r="E23" s="108">
        <f>SUMIFS('Base de dados (Boxplot)'!T:T,'Base de dados (Boxplot)'!E:E,qPes!$E$9,'Base de dados (Boxplot)'!H:H,qPes!B23)</f>
        <v>1045</v>
      </c>
      <c r="F23" s="108">
        <f>SUMIFS('Base de dados (Boxplot)'!T:T,'Base de dados (Boxplot)'!E:E,qPes!$F$9,'Base de dados (Boxplot)'!H:H,qPes!B23)</f>
        <v>1027</v>
      </c>
      <c r="G23" s="108">
        <f>SUMIFS('Base de dados (Boxplot)'!T:T,'Base de dados (Boxplot)'!E:E,qPes!$G$9,'Base de dados (Boxplot)'!H:H,qPes!B23)</f>
        <v>1034</v>
      </c>
      <c r="H23" s="108">
        <f>SUMIFS('Base de dados (Boxplot)'!T:T,'Base de dados (Boxplot)'!E:E,qPes!$H$9,'Base de dados (Boxplot)'!H:H,qPes!B23)</f>
        <v>1025</v>
      </c>
      <c r="I23" s="108">
        <f>SUMIFS('Base de dados (Boxplot)'!T:T,'Base de dados (Boxplot)'!E:E,qPes!$I$9,'Base de dados (Boxplot)'!H:H,qPes!B23)</f>
        <v>1083</v>
      </c>
      <c r="J23" s="108">
        <f>SUMIFS('Base de dados (Boxplot)'!T:T,'Base de dados (Boxplot)'!E:E,qPes!$J$9,'Base de dados (Boxplot)'!H:H,qPes!B23)</f>
        <v>1141</v>
      </c>
      <c r="K23" s="108">
        <f>SUMIFS('Base de dados (Boxplot)'!T:T,'Base de dados (Boxplot)'!E:E,qPes!$K$9,'Base de dados (Boxplot)'!H:H,qPes!B23)</f>
        <v>1128</v>
      </c>
      <c r="L23" s="108">
        <f>SUMIFS('Base de dados (Boxplot)'!T:T,'Base de dados (Boxplot)'!E:E,qPes!$L$9,'Base de dados (Boxplot)'!H:H,qPes!B23)</f>
        <v>1281</v>
      </c>
      <c r="M23" s="108">
        <f>SUMIFS('Base de dados (Boxplot)'!T:T,'Base de dados (Boxplot)'!E:E,qPes!$M$9,'Base de dados (Boxplot)'!H:H,qPes!B23)</f>
        <v>1245</v>
      </c>
      <c r="N23" s="108">
        <f>SUMIFS('Base de dados (Boxplot)'!T:T,'Base de dados (Boxplot)'!E:E,qPes!$N$9,'Base de dados (Boxplot)'!H:H,qPes!B23)</f>
        <v>1403</v>
      </c>
      <c r="O23" s="108">
        <f>SUMIFS('Base de dados (Boxplot)'!T:T,'Base de dados (Boxplot)'!E:E,qPes!$O$9,'Base de dados (Boxplot)'!H:H,qPes!B23)</f>
        <v>1470</v>
      </c>
      <c r="P23" s="108">
        <f>SUMIFS('Base de dados (Boxplot)'!T:T,'Base de dados (Boxplot)'!E:E,qPes!$P$9,'Base de dados (Boxplot)'!H:H,qPes!B23)</f>
        <v>1460</v>
      </c>
      <c r="Q23" s="108">
        <f>SUMIFS('Base de dados (Boxplot)'!T:T,'Base de dados (Boxplot)'!E:E,qPes!$Q$9,'Base de dados (Boxplot)'!H:H,qPes!B23)</f>
        <v>1509</v>
      </c>
      <c r="R23" s="108">
        <f>SUMIFS('Base de dados (Boxplot)'!T:T,'Base de dados (Boxplot)'!E:E,qPes!$R$9,'Base de dados (Boxplot)'!H:H,qPes!B23)</f>
        <v>1529</v>
      </c>
      <c r="S23" s="108">
        <f>SUMIFS('Base de dados (Boxplot)'!T:T,'Base de dados (Boxplot)'!E:E,qPes!$S$9,'Base de dados (Boxplot)'!H:H,qPes!B23)</f>
        <v>1501</v>
      </c>
      <c r="T23" s="108">
        <f>SUMIFS('Base de dados (Boxplot)'!T:T,'Base de dados (Boxplot)'!E:E,qPes!$T$9,'Base de dados (Boxplot)'!H:H,qPes!B23)</f>
        <v>1437</v>
      </c>
      <c r="U23" s="108">
        <f>SUMIFS('Base de dados (Boxplot)'!T:T,'Base de dados (Boxplot)'!E:E,qPes!$U$9,'Base de dados (Boxplot)'!H:H,qPes!B23)</f>
        <v>1373</v>
      </c>
      <c r="V23" s="108">
        <f>SUMIFS('Base de dados (Boxplot)'!T:T,'Base de dados (Boxplot)'!E:E,qPes!$V$9,'Base de dados (Boxplot)'!H:H,qPes!B23)</f>
        <v>1305</v>
      </c>
      <c r="W23" s="108">
        <f>SUMIFS('Base de dados (Boxplot)'!T:T,'Base de dados (Boxplot)'!E:E,qPes!$W$9,'Base de dados (Boxplot)'!H:H,qPes!B23)</f>
        <v>1304</v>
      </c>
    </row>
    <row r="24" spans="2:23" x14ac:dyDescent="0.25">
      <c r="B24" s="105" t="s">
        <v>57</v>
      </c>
      <c r="C24" s="128">
        <f>SUMIFS('Base de dados (Boxplot)'!T:T,'Base de dados (Boxplot)'!E:E,qPes!$C$9,'Base de dados (Boxplot)'!H:H,qPes!B24)</f>
        <v>3902</v>
      </c>
      <c r="D24" s="108">
        <f>SUMIFS('Base de dados (Boxplot)'!T:T,'Base de dados (Boxplot)'!E:E,qPes!$D$9,'Base de dados (Boxplot)'!H:H,qPes!B24)</f>
        <v>3737</v>
      </c>
      <c r="E24" s="108">
        <f>SUMIFS('Base de dados (Boxplot)'!T:T,'Base de dados (Boxplot)'!E:E,qPes!$E$9,'Base de dados (Boxplot)'!H:H,qPes!B24)</f>
        <v>3649</v>
      </c>
      <c r="F24" s="108">
        <f>SUMIFS('Base de dados (Boxplot)'!T:T,'Base de dados (Boxplot)'!E:E,qPes!$F$9,'Base de dados (Boxplot)'!H:H,qPes!B24)</f>
        <v>3501</v>
      </c>
      <c r="G24" s="108">
        <f>SUMIFS('Base de dados (Boxplot)'!T:T,'Base de dados (Boxplot)'!E:E,qPes!$G$9,'Base de dados (Boxplot)'!H:H,qPes!B24)</f>
        <v>3333</v>
      </c>
      <c r="H24" s="108">
        <f>SUMIFS('Base de dados (Boxplot)'!T:T,'Base de dados (Boxplot)'!E:E,qPes!$H$9,'Base de dados (Boxplot)'!H:H,qPes!B24)</f>
        <v>3120</v>
      </c>
      <c r="I24" s="108">
        <f>SUMIFS('Base de dados (Boxplot)'!T:T,'Base de dados (Boxplot)'!E:E,qPes!$I$9,'Base de dados (Boxplot)'!H:H,qPes!B24)</f>
        <v>3027</v>
      </c>
      <c r="J24" s="108">
        <f>SUMIFS('Base de dados (Boxplot)'!T:T,'Base de dados (Boxplot)'!E:E,qPes!$J$9,'Base de dados (Boxplot)'!H:H,qPes!B24)</f>
        <v>3162</v>
      </c>
      <c r="K24" s="108">
        <f>SUMIFS('Base de dados (Boxplot)'!T:T,'Base de dados (Boxplot)'!E:E,qPes!$K$9,'Base de dados (Boxplot)'!H:H,qPes!B24)</f>
        <v>3100</v>
      </c>
      <c r="L24" s="108">
        <f>SUMIFS('Base de dados (Boxplot)'!T:T,'Base de dados (Boxplot)'!E:E,qPes!$L$9,'Base de dados (Boxplot)'!H:H,qPes!B24)</f>
        <v>3950</v>
      </c>
      <c r="M24" s="108">
        <f>SUMIFS('Base de dados (Boxplot)'!T:T,'Base de dados (Boxplot)'!E:E,qPes!$M$9,'Base de dados (Boxplot)'!H:H,qPes!B24)</f>
        <v>3882</v>
      </c>
      <c r="N24" s="108">
        <f>SUMIFS('Base de dados (Boxplot)'!T:T,'Base de dados (Boxplot)'!E:E,qPes!$N$9,'Base de dados (Boxplot)'!H:H,qPes!B24)</f>
        <v>3467</v>
      </c>
      <c r="O24" s="108">
        <f>SUMIFS('Base de dados (Boxplot)'!T:T,'Base de dados (Boxplot)'!E:E,qPes!$O$9,'Base de dados (Boxplot)'!H:H,qPes!B24)</f>
        <v>3619</v>
      </c>
      <c r="P24" s="108">
        <f>SUMIFS('Base de dados (Boxplot)'!T:T,'Base de dados (Boxplot)'!E:E,qPes!$P$9,'Base de dados (Boxplot)'!H:H,qPes!B24)</f>
        <v>3531</v>
      </c>
      <c r="Q24" s="108">
        <f>SUMIFS('Base de dados (Boxplot)'!T:T,'Base de dados (Boxplot)'!E:E,qPes!$Q$9,'Base de dados (Boxplot)'!H:H,qPes!B24)</f>
        <v>3457</v>
      </c>
      <c r="R24" s="108">
        <f>SUMIFS('Base de dados (Boxplot)'!T:T,'Base de dados (Boxplot)'!E:E,qPes!$R$9,'Base de dados (Boxplot)'!H:H,qPes!B24)</f>
        <v>3379</v>
      </c>
      <c r="S24" s="108">
        <f>SUMIFS('Base de dados (Boxplot)'!T:T,'Base de dados (Boxplot)'!E:E,qPes!$S$9,'Base de dados (Boxplot)'!H:H,qPes!B24)</f>
        <v>3470</v>
      </c>
      <c r="T24" s="108">
        <f>SUMIFS('Base de dados (Boxplot)'!T:T,'Base de dados (Boxplot)'!E:E,qPes!$T$9,'Base de dados (Boxplot)'!H:H,qPes!B24)</f>
        <v>3457</v>
      </c>
      <c r="U24" s="108">
        <f>SUMIFS('Base de dados (Boxplot)'!T:T,'Base de dados (Boxplot)'!E:E,qPes!$U$9,'Base de dados (Boxplot)'!H:H,qPes!B24)</f>
        <v>3456</v>
      </c>
      <c r="V24" s="108">
        <f>SUMIFS('Base de dados (Boxplot)'!T:T,'Base de dados (Boxplot)'!E:E,qPes!$V$9,'Base de dados (Boxplot)'!H:H,qPes!B24)</f>
        <v>3471</v>
      </c>
      <c r="W24" s="108">
        <f>SUMIFS('Base de dados (Boxplot)'!T:T,'Base de dados (Boxplot)'!E:E,qPes!$W$9,'Base de dados (Boxplot)'!H:H,qPes!B24)</f>
        <v>3263</v>
      </c>
    </row>
    <row r="25" spans="2:23" x14ac:dyDescent="0.25">
      <c r="B25" s="105" t="s">
        <v>64</v>
      </c>
      <c r="C25" s="128">
        <f>SUMIFS('Base de dados (Boxplot)'!T:T,'Base de dados (Boxplot)'!E:E,qPes!$C$9,'Base de dados (Boxplot)'!H:H,qPes!B25)</f>
        <v>0</v>
      </c>
      <c r="D25" s="108">
        <f>SUMIFS('Base de dados (Boxplot)'!T:T,'Base de dados (Boxplot)'!E:E,qPes!$D$9,'Base de dados (Boxplot)'!H:H,qPes!B25)</f>
        <v>0</v>
      </c>
      <c r="E25" s="108">
        <f>SUMIFS('Base de dados (Boxplot)'!T:T,'Base de dados (Boxplot)'!E:E,qPes!$E$9,'Base de dados (Boxplot)'!H:H,qPes!B25)</f>
        <v>0</v>
      </c>
      <c r="F25" s="108">
        <f>SUMIFS('Base de dados (Boxplot)'!T:T,'Base de dados (Boxplot)'!E:E,qPes!$F$9,'Base de dados (Boxplot)'!H:H,qPes!B25)</f>
        <v>0</v>
      </c>
      <c r="G25" s="108">
        <f>SUMIFS('Base de dados (Boxplot)'!T:T,'Base de dados (Boxplot)'!E:E,qPes!$G$9,'Base de dados (Boxplot)'!H:H,qPes!B25)</f>
        <v>0</v>
      </c>
      <c r="H25" s="108">
        <f>SUMIFS('Base de dados (Boxplot)'!T:T,'Base de dados (Boxplot)'!E:E,qPes!$H$9,'Base de dados (Boxplot)'!H:H,qPes!B25)</f>
        <v>0</v>
      </c>
      <c r="I25" s="108">
        <f>SUMIFS('Base de dados (Boxplot)'!T:T,'Base de dados (Boxplot)'!E:E,qPes!$I$9,'Base de dados (Boxplot)'!H:H,qPes!B25)</f>
        <v>0</v>
      </c>
      <c r="J25" s="108">
        <f>SUMIFS('Base de dados (Boxplot)'!T:T,'Base de dados (Boxplot)'!E:E,qPes!$J$9,'Base de dados (Boxplot)'!H:H,qPes!B25)</f>
        <v>0</v>
      </c>
      <c r="K25" s="108">
        <f>SUMIFS('Base de dados (Boxplot)'!T:T,'Base de dados (Boxplot)'!E:E,qPes!$K$9,'Base de dados (Boxplot)'!H:H,qPes!B25)</f>
        <v>0</v>
      </c>
      <c r="L25" s="108">
        <f>SUMIFS('Base de dados (Boxplot)'!T:T,'Base de dados (Boxplot)'!E:E,qPes!$L$9,'Base de dados (Boxplot)'!H:H,qPes!B25)</f>
        <v>0</v>
      </c>
      <c r="M25" s="108">
        <f>SUMIFS('Base de dados (Boxplot)'!T:T,'Base de dados (Boxplot)'!E:E,qPes!$M$9,'Base de dados (Boxplot)'!H:H,qPes!B25)</f>
        <v>29</v>
      </c>
      <c r="N25" s="108">
        <f>SUMIFS('Base de dados (Boxplot)'!T:T,'Base de dados (Boxplot)'!E:E,qPes!$N$9,'Base de dados (Boxplot)'!H:H,qPes!B25)</f>
        <v>105</v>
      </c>
      <c r="O25" s="108">
        <f>SUMIFS('Base de dados (Boxplot)'!T:T,'Base de dados (Boxplot)'!E:E,qPes!$O$9,'Base de dados (Boxplot)'!H:H,qPes!B25)</f>
        <v>155</v>
      </c>
      <c r="P25" s="108">
        <f>SUMIFS('Base de dados (Boxplot)'!T:T,'Base de dados (Boxplot)'!E:E,qPes!$P$9,'Base de dados (Boxplot)'!H:H,qPes!B25)</f>
        <v>176</v>
      </c>
      <c r="Q25" s="108">
        <f>SUMIFS('Base de dados (Boxplot)'!T:T,'Base de dados (Boxplot)'!E:E,qPes!$Q$9,'Base de dados (Boxplot)'!H:H,qPes!B25)</f>
        <v>253</v>
      </c>
      <c r="R25" s="108">
        <f>SUMIFS('Base de dados (Boxplot)'!T:T,'Base de dados (Boxplot)'!E:E,qPes!$R$9,'Base de dados (Boxplot)'!H:H,qPes!B25)</f>
        <v>267</v>
      </c>
      <c r="S25" s="108">
        <f>SUMIFS('Base de dados (Boxplot)'!T:T,'Base de dados (Boxplot)'!E:E,qPes!$S$9,'Base de dados (Boxplot)'!H:H,qPes!B25)</f>
        <v>277</v>
      </c>
      <c r="T25" s="108">
        <f>SUMIFS('Base de dados (Boxplot)'!T:T,'Base de dados (Boxplot)'!E:E,qPes!$T$9,'Base de dados (Boxplot)'!H:H,qPes!B25)</f>
        <v>312</v>
      </c>
      <c r="U25" s="108">
        <f>SUMIFS('Base de dados (Boxplot)'!T:T,'Base de dados (Boxplot)'!E:E,qPes!$U$9,'Base de dados (Boxplot)'!H:H,qPes!B25)</f>
        <v>322</v>
      </c>
      <c r="V25" s="108">
        <f>SUMIFS('Base de dados (Boxplot)'!T:T,'Base de dados (Boxplot)'!E:E,qPes!$V$9,'Base de dados (Boxplot)'!H:H,qPes!B25)</f>
        <v>454</v>
      </c>
      <c r="W25" s="108">
        <f>SUMIFS('Base de dados (Boxplot)'!T:T,'Base de dados (Boxplot)'!E:E,qPes!$W$9,'Base de dados (Boxplot)'!H:H,qPes!B25)</f>
        <v>357</v>
      </c>
    </row>
    <row r="26" spans="2:23" x14ac:dyDescent="0.25">
      <c r="B26" s="105" t="s">
        <v>43</v>
      </c>
      <c r="C26" s="128">
        <f>SUMIFS('Base de dados (Boxplot)'!T:T,'Base de dados (Boxplot)'!E:E,qPes!$C$9,'Base de dados (Boxplot)'!H:H,qPes!B26)</f>
        <v>9610</v>
      </c>
      <c r="D26" s="108">
        <f>SUMIFS('Base de dados (Boxplot)'!T:T,'Base de dados (Boxplot)'!E:E,qPes!$D$9,'Base de dados (Boxplot)'!H:H,qPes!B26)</f>
        <v>9759</v>
      </c>
      <c r="E26" s="108">
        <f>SUMIFS('Base de dados (Boxplot)'!T:T,'Base de dados (Boxplot)'!E:E,qPes!$E$9,'Base de dados (Boxplot)'!H:H,qPes!B26)</f>
        <v>9730</v>
      </c>
      <c r="F26" s="108">
        <f>SUMIFS('Base de dados (Boxplot)'!T:T,'Base de dados (Boxplot)'!E:E,qPes!$F$9,'Base de dados (Boxplot)'!H:H,qPes!B26)</f>
        <v>10075</v>
      </c>
      <c r="G26" s="108">
        <f>SUMIFS('Base de dados (Boxplot)'!T:T,'Base de dados (Boxplot)'!E:E,qPes!$G$9,'Base de dados (Boxplot)'!H:H,qPes!B26)</f>
        <v>10123</v>
      </c>
      <c r="H26" s="108">
        <f>SUMIFS('Base de dados (Boxplot)'!T:T,'Base de dados (Boxplot)'!E:E,qPes!$H$9,'Base de dados (Boxplot)'!H:H,qPes!B26)</f>
        <v>10449</v>
      </c>
      <c r="I26" s="108">
        <f>SUMIFS('Base de dados (Boxplot)'!T:T,'Base de dados (Boxplot)'!E:E,qPes!$I$9,'Base de dados (Boxplot)'!H:H,qPes!B26)</f>
        <v>10826</v>
      </c>
      <c r="J26" s="108">
        <f>SUMIFS('Base de dados (Boxplot)'!T:T,'Base de dados (Boxplot)'!E:E,qPes!$J$9,'Base de dados (Boxplot)'!H:H,qPes!B26)</f>
        <v>11067</v>
      </c>
      <c r="K26" s="108">
        <f>SUMIFS('Base de dados (Boxplot)'!T:T,'Base de dados (Boxplot)'!E:E,qPes!$K$9,'Base de dados (Boxplot)'!H:H,qPes!B26)</f>
        <v>11080</v>
      </c>
      <c r="L26" s="108">
        <f>SUMIFS('Base de dados (Boxplot)'!T:T,'Base de dados (Boxplot)'!E:E,qPes!$L$9,'Base de dados (Boxplot)'!H:H,qPes!B26)</f>
        <v>11119</v>
      </c>
      <c r="M26" s="108">
        <f>SUMIFS('Base de dados (Boxplot)'!T:T,'Base de dados (Boxplot)'!E:E,qPes!$M$9,'Base de dados (Boxplot)'!H:H,qPes!B26)</f>
        <v>11443</v>
      </c>
      <c r="N26" s="108">
        <f>SUMIFS('Base de dados (Boxplot)'!T:T,'Base de dados (Boxplot)'!E:E,qPes!$N$9,'Base de dados (Boxplot)'!H:H,qPes!B26)</f>
        <v>11444</v>
      </c>
      <c r="O26" s="108">
        <f>SUMIFS('Base de dados (Boxplot)'!T:T,'Base de dados (Boxplot)'!E:E,qPes!$O$9,'Base de dados (Boxplot)'!H:H,qPes!B26)</f>
        <v>11533</v>
      </c>
      <c r="P26" s="108">
        <f>SUMIFS('Base de dados (Boxplot)'!T:T,'Base de dados (Boxplot)'!E:E,qPes!$P$9,'Base de dados (Boxplot)'!H:H,qPes!B26)</f>
        <v>11603</v>
      </c>
      <c r="Q26" s="108">
        <f>SUMIFS('Base de dados (Boxplot)'!T:T,'Base de dados (Boxplot)'!E:E,qPes!$Q$9,'Base de dados (Boxplot)'!H:H,qPes!B26)</f>
        <v>11851</v>
      </c>
      <c r="R26" s="108">
        <f>SUMIFS('Base de dados (Boxplot)'!T:T,'Base de dados (Boxplot)'!E:E,qPes!$R$9,'Base de dados (Boxplot)'!H:H,qPes!B26)</f>
        <v>12544</v>
      </c>
      <c r="S26" s="108">
        <f>SUMIFS('Base de dados (Boxplot)'!T:T,'Base de dados (Boxplot)'!E:E,qPes!$S$9,'Base de dados (Boxplot)'!H:H,qPes!B26)</f>
        <v>11996</v>
      </c>
      <c r="T26" s="108">
        <f>SUMIFS('Base de dados (Boxplot)'!T:T,'Base de dados (Boxplot)'!E:E,qPes!$T$9,'Base de dados (Boxplot)'!H:H,qPes!B26)</f>
        <v>11327</v>
      </c>
      <c r="U26" s="108">
        <f>SUMIFS('Base de dados (Boxplot)'!T:T,'Base de dados (Boxplot)'!E:E,qPes!$U$9,'Base de dados (Boxplot)'!H:H,qPes!B26)</f>
        <v>11262</v>
      </c>
      <c r="V26" s="108">
        <f>SUMIFS('Base de dados (Boxplot)'!T:T,'Base de dados (Boxplot)'!E:E,qPes!$V$9,'Base de dados (Boxplot)'!H:H,qPes!B26)</f>
        <v>11545</v>
      </c>
      <c r="W26" s="108">
        <f>SUMIFS('Base de dados (Boxplot)'!T:T,'Base de dados (Boxplot)'!E:E,qPes!$W$9,'Base de dados (Boxplot)'!H:H,qPes!B26)</f>
        <v>11519</v>
      </c>
    </row>
    <row r="27" spans="2:23" x14ac:dyDescent="0.25">
      <c r="B27" s="105" t="s">
        <v>56</v>
      </c>
      <c r="C27" s="128">
        <f>SUMIFS('Base de dados (Boxplot)'!T:T,'Base de dados (Boxplot)'!E:E,qPes!$C$9,'Base de dados (Boxplot)'!H:H,qPes!B27)</f>
        <v>4413</v>
      </c>
      <c r="D27" s="108">
        <f>SUMIFS('Base de dados (Boxplot)'!T:T,'Base de dados (Boxplot)'!E:E,qPes!$D$9,'Base de dados (Boxplot)'!H:H,qPes!B27)</f>
        <v>4371</v>
      </c>
      <c r="E27" s="108">
        <f>SUMIFS('Base de dados (Boxplot)'!T:T,'Base de dados (Boxplot)'!E:E,qPes!$E$9,'Base de dados (Boxplot)'!H:H,qPes!B27)</f>
        <v>4370</v>
      </c>
      <c r="F27" s="108">
        <f>SUMIFS('Base de dados (Boxplot)'!T:T,'Base de dados (Boxplot)'!E:E,qPes!$F$9,'Base de dados (Boxplot)'!H:H,qPes!B27)</f>
        <v>4614</v>
      </c>
      <c r="G27" s="108">
        <f>SUMIFS('Base de dados (Boxplot)'!T:T,'Base de dados (Boxplot)'!E:E,qPes!$G$9,'Base de dados (Boxplot)'!H:H,qPes!B27)</f>
        <v>4419</v>
      </c>
      <c r="H27" s="108">
        <f>SUMIFS('Base de dados (Boxplot)'!T:T,'Base de dados (Boxplot)'!E:E,qPes!$H$9,'Base de dados (Boxplot)'!H:H,qPes!B27)</f>
        <v>4551</v>
      </c>
      <c r="I27" s="108">
        <f>SUMIFS('Base de dados (Boxplot)'!T:T,'Base de dados (Boxplot)'!E:E,qPes!$I$9,'Base de dados (Boxplot)'!H:H,qPes!B27)</f>
        <v>4373</v>
      </c>
      <c r="J27" s="108">
        <f>SUMIFS('Base de dados (Boxplot)'!T:T,'Base de dados (Boxplot)'!E:E,qPes!$J$9,'Base de dados (Boxplot)'!H:H,qPes!B27)</f>
        <v>4252</v>
      </c>
      <c r="K27" s="108">
        <f>SUMIFS('Base de dados (Boxplot)'!T:T,'Base de dados (Boxplot)'!E:E,qPes!$K$9,'Base de dados (Boxplot)'!H:H,qPes!B27)</f>
        <v>4166</v>
      </c>
      <c r="L27" s="108">
        <f>SUMIFS('Base de dados (Boxplot)'!T:T,'Base de dados (Boxplot)'!E:E,qPes!$L$9,'Base de dados (Boxplot)'!H:H,qPes!B27)</f>
        <v>4506</v>
      </c>
      <c r="M27" s="108">
        <f>SUMIFS('Base de dados (Boxplot)'!T:T,'Base de dados (Boxplot)'!E:E,qPes!$M$9,'Base de dados (Boxplot)'!H:H,qPes!B27)</f>
        <v>4827</v>
      </c>
      <c r="N27" s="108">
        <f>SUMIFS('Base de dados (Boxplot)'!T:T,'Base de dados (Boxplot)'!E:E,qPes!$N$9,'Base de dados (Boxplot)'!H:H,qPes!B27)</f>
        <v>4058</v>
      </c>
      <c r="O27" s="108">
        <f>SUMIFS('Base de dados (Boxplot)'!T:T,'Base de dados (Boxplot)'!E:E,qPes!$O$9,'Base de dados (Boxplot)'!H:H,qPes!B27)</f>
        <v>3494</v>
      </c>
      <c r="P27" s="108">
        <f>SUMIFS('Base de dados (Boxplot)'!T:T,'Base de dados (Boxplot)'!E:E,qPes!$P$9,'Base de dados (Boxplot)'!H:H,qPes!B27)</f>
        <v>3979</v>
      </c>
      <c r="Q27" s="108">
        <f>SUMIFS('Base de dados (Boxplot)'!T:T,'Base de dados (Boxplot)'!E:E,qPes!$Q$9,'Base de dados (Boxplot)'!H:H,qPes!B27)</f>
        <v>5707</v>
      </c>
      <c r="R27" s="108">
        <f>SUMIFS('Base de dados (Boxplot)'!T:T,'Base de dados (Boxplot)'!E:E,qPes!$R$9,'Base de dados (Boxplot)'!H:H,qPes!B27)</f>
        <v>5554</v>
      </c>
      <c r="S27" s="108">
        <f>SUMIFS('Base de dados (Boxplot)'!T:T,'Base de dados (Boxplot)'!E:E,qPes!$S$9,'Base de dados (Boxplot)'!H:H,qPes!B27)</f>
        <v>5461</v>
      </c>
      <c r="T27" s="108">
        <f>SUMIFS('Base de dados (Boxplot)'!T:T,'Base de dados (Boxplot)'!E:E,qPes!$T$9,'Base de dados (Boxplot)'!H:H,qPes!B27)</f>
        <v>5948</v>
      </c>
      <c r="U27" s="108">
        <f>SUMIFS('Base de dados (Boxplot)'!T:T,'Base de dados (Boxplot)'!E:E,qPes!$U$9,'Base de dados (Boxplot)'!H:H,qPes!B27)</f>
        <v>3777</v>
      </c>
      <c r="V27" s="108">
        <f>SUMIFS('Base de dados (Boxplot)'!T:T,'Base de dados (Boxplot)'!E:E,qPes!$V$9,'Base de dados (Boxplot)'!H:H,qPes!B27)</f>
        <v>5905</v>
      </c>
      <c r="W27" s="108">
        <f>SUMIFS('Base de dados (Boxplot)'!T:T,'Base de dados (Boxplot)'!E:E,qPes!$W$9,'Base de dados (Boxplot)'!H:H,qPes!B27)</f>
        <v>5814</v>
      </c>
    </row>
    <row r="28" spans="2:23" x14ac:dyDescent="0.25">
      <c r="B28" s="105" t="s">
        <v>41</v>
      </c>
      <c r="C28" s="128">
        <f>SUMIFS('Base de dados (Boxplot)'!T:T,'Base de dados (Boxplot)'!E:E,qPes!$C$9,'Base de dados (Boxplot)'!H:H,qPes!B28)</f>
        <v>1432</v>
      </c>
      <c r="D28" s="108">
        <f>SUMIFS('Base de dados (Boxplot)'!T:T,'Base de dados (Boxplot)'!E:E,qPes!$D$9,'Base de dados (Boxplot)'!H:H,qPes!B28)</f>
        <v>1425</v>
      </c>
      <c r="E28" s="108">
        <f>SUMIFS('Base de dados (Boxplot)'!T:T,'Base de dados (Boxplot)'!E:E,qPes!$E$9,'Base de dados (Boxplot)'!H:H,qPes!B28)</f>
        <v>1431</v>
      </c>
      <c r="F28" s="108">
        <f>SUMIFS('Base de dados (Boxplot)'!T:T,'Base de dados (Boxplot)'!E:E,qPes!$F$9,'Base de dados (Boxplot)'!H:H,qPes!B28)</f>
        <v>1417</v>
      </c>
      <c r="G28" s="108">
        <f>SUMIFS('Base de dados (Boxplot)'!T:T,'Base de dados (Boxplot)'!E:E,qPes!$G$9,'Base de dados (Boxplot)'!H:H,qPes!B28)</f>
        <v>1390</v>
      </c>
      <c r="H28" s="108">
        <f>SUMIFS('Base de dados (Boxplot)'!T:T,'Base de dados (Boxplot)'!E:E,qPes!$H$9,'Base de dados (Boxplot)'!H:H,qPes!B28)</f>
        <v>1306</v>
      </c>
      <c r="I28" s="108">
        <f>SUMIFS('Base de dados (Boxplot)'!T:T,'Base de dados (Boxplot)'!E:E,qPes!$I$9,'Base de dados (Boxplot)'!H:H,qPes!B28)</f>
        <v>1231</v>
      </c>
      <c r="J28" s="108">
        <f>SUMIFS('Base de dados (Boxplot)'!T:T,'Base de dados (Boxplot)'!E:E,qPes!$J$9,'Base de dados (Boxplot)'!H:H,qPes!B28)</f>
        <v>1219</v>
      </c>
      <c r="K28" s="108">
        <f>SUMIFS('Base de dados (Boxplot)'!T:T,'Base de dados (Boxplot)'!E:E,qPes!$K$9,'Base de dados (Boxplot)'!H:H,qPes!B28)</f>
        <v>1236</v>
      </c>
      <c r="L28" s="108">
        <f>SUMIFS('Base de dados (Boxplot)'!T:T,'Base de dados (Boxplot)'!E:E,qPes!$L$9,'Base de dados (Boxplot)'!H:H,qPes!B28)</f>
        <v>1438</v>
      </c>
      <c r="M28" s="108">
        <f>SUMIFS('Base de dados (Boxplot)'!T:T,'Base de dados (Boxplot)'!E:E,qPes!$M$9,'Base de dados (Boxplot)'!H:H,qPes!B28)</f>
        <v>1429</v>
      </c>
      <c r="N28" s="108">
        <f>SUMIFS('Base de dados (Boxplot)'!T:T,'Base de dados (Boxplot)'!E:E,qPes!$N$9,'Base de dados (Boxplot)'!H:H,qPes!B28)</f>
        <v>1404</v>
      </c>
      <c r="O28" s="108">
        <f>SUMIFS('Base de dados (Boxplot)'!T:T,'Base de dados (Boxplot)'!E:E,qPes!$O$9,'Base de dados (Boxplot)'!H:H,qPes!B28)</f>
        <v>1433</v>
      </c>
      <c r="P28" s="108">
        <f>SUMIFS('Base de dados (Boxplot)'!T:T,'Base de dados (Boxplot)'!E:E,qPes!$P$9,'Base de dados (Boxplot)'!H:H,qPes!B28)</f>
        <v>1412</v>
      </c>
      <c r="Q28" s="108">
        <f>SUMIFS('Base de dados (Boxplot)'!T:T,'Base de dados (Boxplot)'!E:E,qPes!$Q$9,'Base de dados (Boxplot)'!H:H,qPes!B28)</f>
        <v>1582</v>
      </c>
      <c r="R28" s="108">
        <f>SUMIFS('Base de dados (Boxplot)'!T:T,'Base de dados (Boxplot)'!E:E,qPes!$R$9,'Base de dados (Boxplot)'!H:H,qPes!B28)</f>
        <v>1309</v>
      </c>
      <c r="S28" s="108">
        <f>SUMIFS('Base de dados (Boxplot)'!T:T,'Base de dados (Boxplot)'!E:E,qPes!$S$9,'Base de dados (Boxplot)'!H:H,qPes!B28)</f>
        <v>1349</v>
      </c>
      <c r="T28" s="108">
        <f>SUMIFS('Base de dados (Boxplot)'!T:T,'Base de dados (Boxplot)'!E:E,qPes!$T$9,'Base de dados (Boxplot)'!H:H,qPes!B28)</f>
        <v>1487</v>
      </c>
      <c r="U28" s="108">
        <f>SUMIFS('Base de dados (Boxplot)'!T:T,'Base de dados (Boxplot)'!E:E,qPes!$U$9,'Base de dados (Boxplot)'!H:H,qPes!B28)</f>
        <v>1486</v>
      </c>
      <c r="V28" s="108">
        <f>SUMIFS('Base de dados (Boxplot)'!T:T,'Base de dados (Boxplot)'!E:E,qPes!$V$9,'Base de dados (Boxplot)'!H:H,qPes!B28)</f>
        <v>1490</v>
      </c>
      <c r="W28" s="108">
        <f>SUMIFS('Base de dados (Boxplot)'!T:T,'Base de dados (Boxplot)'!E:E,qPes!$W$9,'Base de dados (Boxplot)'!H:H,qPes!B28)</f>
        <v>0</v>
      </c>
    </row>
    <row r="29" spans="2:23" x14ac:dyDescent="0.25">
      <c r="B29" s="105" t="s">
        <v>53</v>
      </c>
      <c r="C29" s="128">
        <f>SUMIFS('Base de dados (Boxplot)'!T:T,'Base de dados (Boxplot)'!E:E,qPes!$C$9,'Base de dados (Boxplot)'!H:H,qPes!B29)</f>
        <v>1027</v>
      </c>
      <c r="D29" s="108">
        <f>SUMIFS('Base de dados (Boxplot)'!T:T,'Base de dados (Boxplot)'!E:E,qPes!$D$9,'Base de dados (Boxplot)'!H:H,qPes!B29)</f>
        <v>1010</v>
      </c>
      <c r="E29" s="108">
        <f>SUMIFS('Base de dados (Boxplot)'!T:T,'Base de dados (Boxplot)'!E:E,qPes!$E$9,'Base de dados (Boxplot)'!H:H,qPes!B29)</f>
        <v>999</v>
      </c>
      <c r="F29" s="108">
        <f>SUMIFS('Base de dados (Boxplot)'!T:T,'Base de dados (Boxplot)'!E:E,qPes!$F$9,'Base de dados (Boxplot)'!H:H,qPes!B29)</f>
        <v>987</v>
      </c>
      <c r="G29" s="108">
        <f>SUMIFS('Base de dados (Boxplot)'!T:T,'Base de dados (Boxplot)'!E:E,qPes!$G$9,'Base de dados (Boxplot)'!H:H,qPes!B29)</f>
        <v>979</v>
      </c>
      <c r="H29" s="108">
        <f>SUMIFS('Base de dados (Boxplot)'!T:T,'Base de dados (Boxplot)'!E:E,qPes!$H$9,'Base de dados (Boxplot)'!H:H,qPes!B29)</f>
        <v>992</v>
      </c>
      <c r="I29" s="108">
        <f>SUMIFS('Base de dados (Boxplot)'!T:T,'Base de dados (Boxplot)'!E:E,qPes!$I$9,'Base de dados (Boxplot)'!H:H,qPes!B29)</f>
        <v>1191</v>
      </c>
      <c r="J29" s="108">
        <f>SUMIFS('Base de dados (Boxplot)'!T:T,'Base de dados (Boxplot)'!E:E,qPes!$J$9,'Base de dados (Boxplot)'!H:H,qPes!B29)</f>
        <v>1249</v>
      </c>
      <c r="K29" s="108">
        <f>SUMIFS('Base de dados (Boxplot)'!T:T,'Base de dados (Boxplot)'!E:E,qPes!$K$9,'Base de dados (Boxplot)'!H:H,qPes!B29)</f>
        <v>1272</v>
      </c>
      <c r="L29" s="108">
        <f>SUMIFS('Base de dados (Boxplot)'!T:T,'Base de dados (Boxplot)'!E:E,qPes!$L$9,'Base de dados (Boxplot)'!H:H,qPes!B29)</f>
        <v>1343</v>
      </c>
      <c r="M29" s="108">
        <f>SUMIFS('Base de dados (Boxplot)'!T:T,'Base de dados (Boxplot)'!E:E,qPes!$M$9,'Base de dados (Boxplot)'!H:H,qPes!B29)</f>
        <v>1312</v>
      </c>
      <c r="N29" s="108">
        <f>SUMIFS('Base de dados (Boxplot)'!T:T,'Base de dados (Boxplot)'!E:E,qPes!$N$9,'Base de dados (Boxplot)'!H:H,qPes!B29)</f>
        <v>1291</v>
      </c>
      <c r="O29" s="108">
        <f>SUMIFS('Base de dados (Boxplot)'!T:T,'Base de dados (Boxplot)'!E:E,qPes!$O$9,'Base de dados (Boxplot)'!H:H,qPes!B29)</f>
        <v>1247</v>
      </c>
      <c r="P29" s="108">
        <f>SUMIFS('Base de dados (Boxplot)'!T:T,'Base de dados (Boxplot)'!E:E,qPes!$P$9,'Base de dados (Boxplot)'!H:H,qPes!B29)</f>
        <v>1224</v>
      </c>
      <c r="Q29" s="108">
        <f>SUMIFS('Base de dados (Boxplot)'!T:T,'Base de dados (Boxplot)'!E:E,qPes!$Q$9,'Base de dados (Boxplot)'!H:H,qPes!B29)</f>
        <v>1185</v>
      </c>
      <c r="R29" s="108">
        <f>SUMIFS('Base de dados (Boxplot)'!T:T,'Base de dados (Boxplot)'!E:E,qPes!$R$9,'Base de dados (Boxplot)'!H:H,qPes!B29)</f>
        <v>1411</v>
      </c>
      <c r="S29" s="108">
        <f>SUMIFS('Base de dados (Boxplot)'!T:T,'Base de dados (Boxplot)'!E:E,qPes!$S$9,'Base de dados (Boxplot)'!H:H,qPes!B29)</f>
        <v>1587</v>
      </c>
      <c r="T29" s="108">
        <f>SUMIFS('Base de dados (Boxplot)'!T:T,'Base de dados (Boxplot)'!E:E,qPes!$T$9,'Base de dados (Boxplot)'!H:H,qPes!B29)</f>
        <v>1666</v>
      </c>
      <c r="U29" s="108">
        <f>SUMIFS('Base de dados (Boxplot)'!T:T,'Base de dados (Boxplot)'!E:E,qPes!$U$9,'Base de dados (Boxplot)'!H:H,qPes!B29)</f>
        <v>1711</v>
      </c>
      <c r="V29" s="108">
        <f>SUMIFS('Base de dados (Boxplot)'!T:T,'Base de dados (Boxplot)'!E:E,qPes!$V$9,'Base de dados (Boxplot)'!H:H,qPes!B29)</f>
        <v>1770</v>
      </c>
      <c r="W29" s="108">
        <f>SUMIFS('Base de dados (Boxplot)'!T:T,'Base de dados (Boxplot)'!E:E,qPes!$W$9,'Base de dados (Boxplot)'!H:H,qPes!B29)</f>
        <v>1688</v>
      </c>
    </row>
    <row r="30" spans="2:23" x14ac:dyDescent="0.25">
      <c r="B30" s="105" t="s">
        <v>47</v>
      </c>
      <c r="C30" s="128">
        <f>SUMIFS('Base de dados (Boxplot)'!T:T,'Base de dados (Boxplot)'!E:E,qPes!$C$9,'Base de dados (Boxplot)'!H:H,qPes!B30)</f>
        <v>4006</v>
      </c>
      <c r="D30" s="108">
        <f>SUMIFS('Base de dados (Boxplot)'!T:T,'Base de dados (Boxplot)'!E:E,qPes!$D$9,'Base de dados (Boxplot)'!H:H,qPes!B30)</f>
        <v>3698</v>
      </c>
      <c r="E30" s="108">
        <f>SUMIFS('Base de dados (Boxplot)'!T:T,'Base de dados (Boxplot)'!E:E,qPes!$E$9,'Base de dados (Boxplot)'!H:H,qPes!B30)</f>
        <v>3389</v>
      </c>
      <c r="F30" s="108">
        <f>SUMIFS('Base de dados (Boxplot)'!T:T,'Base de dados (Boxplot)'!E:E,qPes!$F$9,'Base de dados (Boxplot)'!H:H,qPes!B30)</f>
        <v>3179</v>
      </c>
      <c r="G30" s="108">
        <f>SUMIFS('Base de dados (Boxplot)'!T:T,'Base de dados (Boxplot)'!E:E,qPes!$G$9,'Base de dados (Boxplot)'!H:H,qPes!B30)</f>
        <v>3113</v>
      </c>
      <c r="H30" s="108">
        <f>SUMIFS('Base de dados (Boxplot)'!T:T,'Base de dados (Boxplot)'!E:E,qPes!$H$9,'Base de dados (Boxplot)'!H:H,qPes!B30)</f>
        <v>3087</v>
      </c>
      <c r="I30" s="108">
        <f>SUMIFS('Base de dados (Boxplot)'!T:T,'Base de dados (Boxplot)'!E:E,qPes!$I$9,'Base de dados (Boxplot)'!H:H,qPes!B30)</f>
        <v>3665</v>
      </c>
      <c r="J30" s="108">
        <f>SUMIFS('Base de dados (Boxplot)'!T:T,'Base de dados (Boxplot)'!E:E,qPes!$J$9,'Base de dados (Boxplot)'!H:H,qPes!B30)</f>
        <v>3656</v>
      </c>
      <c r="K30" s="108">
        <f>SUMIFS('Base de dados (Boxplot)'!T:T,'Base de dados (Boxplot)'!E:E,qPes!$K$9,'Base de dados (Boxplot)'!H:H,qPes!B30)</f>
        <v>3768</v>
      </c>
      <c r="L30" s="108">
        <f>SUMIFS('Base de dados (Boxplot)'!T:T,'Base de dados (Boxplot)'!E:E,qPes!$L$9,'Base de dados (Boxplot)'!H:H,qPes!B30)</f>
        <v>3671</v>
      </c>
      <c r="M30" s="108">
        <f>SUMIFS('Base de dados (Boxplot)'!T:T,'Base de dados (Boxplot)'!E:E,qPes!$M$9,'Base de dados (Boxplot)'!H:H,qPes!B30)</f>
        <v>3587</v>
      </c>
      <c r="N30" s="108">
        <f>SUMIFS('Base de dados (Boxplot)'!T:T,'Base de dados (Boxplot)'!E:E,qPes!$N$9,'Base de dados (Boxplot)'!H:H,qPes!B30)</f>
        <v>3961</v>
      </c>
      <c r="O30" s="108">
        <f>SUMIFS('Base de dados (Boxplot)'!T:T,'Base de dados (Boxplot)'!E:E,qPes!$O$9,'Base de dados (Boxplot)'!H:H,qPes!B30)</f>
        <v>4681</v>
      </c>
      <c r="P30" s="108">
        <f>SUMIFS('Base de dados (Boxplot)'!T:T,'Base de dados (Boxplot)'!E:E,qPes!$P$9,'Base de dados (Boxplot)'!H:H,qPes!B30)</f>
        <v>5107</v>
      </c>
      <c r="Q30" s="108">
        <f>SUMIFS('Base de dados (Boxplot)'!T:T,'Base de dados (Boxplot)'!E:E,qPes!$Q$9,'Base de dados (Boxplot)'!H:H,qPes!B30)</f>
        <v>4534</v>
      </c>
      <c r="R30" s="108">
        <f>SUMIFS('Base de dados (Boxplot)'!T:T,'Base de dados (Boxplot)'!E:E,qPes!$R$9,'Base de dados (Boxplot)'!H:H,qPes!B30)</f>
        <v>4675</v>
      </c>
      <c r="S30" s="108">
        <f>SUMIFS('Base de dados (Boxplot)'!T:T,'Base de dados (Boxplot)'!E:E,qPes!$S$9,'Base de dados (Boxplot)'!H:H,qPes!B30)</f>
        <v>4602</v>
      </c>
      <c r="T30" s="108">
        <f>SUMIFS('Base de dados (Boxplot)'!T:T,'Base de dados (Boxplot)'!E:E,qPes!$T$9,'Base de dados (Boxplot)'!H:H,qPes!B30)</f>
        <v>4851</v>
      </c>
      <c r="U30" s="108">
        <f>SUMIFS('Base de dados (Boxplot)'!T:T,'Base de dados (Boxplot)'!E:E,qPes!$U$9,'Base de dados (Boxplot)'!H:H,qPes!B30)</f>
        <v>4583</v>
      </c>
      <c r="V30" s="108">
        <f>SUMIFS('Base de dados (Boxplot)'!T:T,'Base de dados (Boxplot)'!E:E,qPes!$V$9,'Base de dados (Boxplot)'!H:H,qPes!B30)</f>
        <v>5039</v>
      </c>
      <c r="W30" s="108">
        <f>SUMIFS('Base de dados (Boxplot)'!T:T,'Base de dados (Boxplot)'!E:E,qPes!$W$9,'Base de dados (Boxplot)'!H:H,qPes!B30)</f>
        <v>4922</v>
      </c>
    </row>
    <row r="31" spans="2:23" x14ac:dyDescent="0.25">
      <c r="B31" s="105" t="s">
        <v>37</v>
      </c>
      <c r="C31" s="128">
        <f>SUMIFS('Base de dados (Boxplot)'!T:T,'Base de dados (Boxplot)'!E:E,qPes!$C$9,'Base de dados (Boxplot)'!H:H,qPes!B31)</f>
        <v>18324</v>
      </c>
      <c r="D31" s="108">
        <f>SUMIFS('Base de dados (Boxplot)'!T:T,'Base de dados (Boxplot)'!E:E,qPes!$D$9,'Base de dados (Boxplot)'!H:H,qPes!B31)</f>
        <v>18048</v>
      </c>
      <c r="E31" s="108">
        <f>SUMIFS('Base de dados (Boxplot)'!T:T,'Base de dados (Boxplot)'!E:E,qPes!$E$9,'Base de dados (Boxplot)'!H:H,qPes!B31)</f>
        <v>18159</v>
      </c>
      <c r="F31" s="108">
        <f>SUMIFS('Base de dados (Boxplot)'!T:T,'Base de dados (Boxplot)'!E:E,qPes!$F$9,'Base de dados (Boxplot)'!H:H,qPes!B31)</f>
        <v>18505</v>
      </c>
      <c r="G31" s="108">
        <f>SUMIFS('Base de dados (Boxplot)'!T:T,'Base de dados (Boxplot)'!E:E,qPes!$G$9,'Base de dados (Boxplot)'!H:H,qPes!B31)</f>
        <v>18546</v>
      </c>
      <c r="H31" s="108">
        <f>SUMIFS('Base de dados (Boxplot)'!T:T,'Base de dados (Boxplot)'!E:E,qPes!$H$9,'Base de dados (Boxplot)'!H:H,qPes!B31)</f>
        <v>17735</v>
      </c>
      <c r="I31" s="108">
        <f>SUMIFS('Base de dados (Boxplot)'!T:T,'Base de dados (Boxplot)'!E:E,qPes!$I$9,'Base de dados (Boxplot)'!H:H,qPes!B31)</f>
        <v>17448</v>
      </c>
      <c r="J31" s="108">
        <f>SUMIFS('Base de dados (Boxplot)'!T:T,'Base de dados (Boxplot)'!E:E,qPes!$J$9,'Base de dados (Boxplot)'!H:H,qPes!B31)</f>
        <v>16978</v>
      </c>
      <c r="K31" s="108">
        <f>SUMIFS('Base de dados (Boxplot)'!T:T,'Base de dados (Boxplot)'!E:E,qPes!$K$9,'Base de dados (Boxplot)'!H:H,qPes!B31)</f>
        <v>16850</v>
      </c>
      <c r="L31" s="108">
        <f>SUMIFS('Base de dados (Boxplot)'!T:T,'Base de dados (Boxplot)'!E:E,qPes!$L$9,'Base de dados (Boxplot)'!H:H,qPes!B31)</f>
        <v>16649</v>
      </c>
      <c r="M31" s="108">
        <f>SUMIFS('Base de dados (Boxplot)'!T:T,'Base de dados (Boxplot)'!E:E,qPes!$M$9,'Base de dados (Boxplot)'!H:H,qPes!B31)</f>
        <v>15103</v>
      </c>
      <c r="N31" s="108">
        <f>SUMIFS('Base de dados (Boxplot)'!T:T,'Base de dados (Boxplot)'!E:E,qPes!$N$9,'Base de dados (Boxplot)'!H:H,qPes!B31)</f>
        <v>15330</v>
      </c>
      <c r="O31" s="108">
        <f>SUMIFS('Base de dados (Boxplot)'!T:T,'Base de dados (Boxplot)'!E:E,qPes!$O$9,'Base de dados (Boxplot)'!H:H,qPes!B31)</f>
        <v>14896</v>
      </c>
      <c r="P31" s="108">
        <f>SUMIFS('Base de dados (Boxplot)'!T:T,'Base de dados (Boxplot)'!E:E,qPes!$P$9,'Base de dados (Boxplot)'!H:H,qPes!B31)</f>
        <v>15019</v>
      </c>
      <c r="Q31" s="108">
        <f>SUMIFS('Base de dados (Boxplot)'!T:T,'Base de dados (Boxplot)'!E:E,qPes!$Q$9,'Base de dados (Boxplot)'!H:H,qPes!B31)</f>
        <v>15015</v>
      </c>
      <c r="R31" s="108">
        <f>SUMIFS('Base de dados (Boxplot)'!T:T,'Base de dados (Boxplot)'!E:E,qPes!$R$9,'Base de dados (Boxplot)'!H:H,qPes!B31)</f>
        <v>14753</v>
      </c>
      <c r="S31" s="108">
        <f>SUMIFS('Base de dados (Boxplot)'!T:T,'Base de dados (Boxplot)'!E:E,qPes!$S$9,'Base de dados (Boxplot)'!H:H,qPes!B31)</f>
        <v>14223</v>
      </c>
      <c r="T31" s="108">
        <f>SUMIFS('Base de dados (Boxplot)'!T:T,'Base de dados (Boxplot)'!E:E,qPes!$T$9,'Base de dados (Boxplot)'!H:H,qPes!B31)</f>
        <v>14137</v>
      </c>
      <c r="U31" s="108">
        <f>SUMIFS('Base de dados (Boxplot)'!T:T,'Base de dados (Boxplot)'!E:E,qPes!$U$9,'Base de dados (Boxplot)'!H:H,qPes!B31)</f>
        <v>13672</v>
      </c>
      <c r="V31" s="108">
        <f>SUMIFS('Base de dados (Boxplot)'!T:T,'Base de dados (Boxplot)'!E:E,qPes!$V$9,'Base de dados (Boxplot)'!H:H,qPes!B31)</f>
        <v>14449</v>
      </c>
      <c r="W31" s="108">
        <f>SUMIFS('Base de dados (Boxplot)'!T:T,'Base de dados (Boxplot)'!E:E,qPes!$W$9,'Base de dados (Boxplot)'!H:H,qPes!B31)</f>
        <v>13945</v>
      </c>
    </row>
    <row r="32" spans="2:23" x14ac:dyDescent="0.25">
      <c r="B32" s="105" t="s">
        <v>51</v>
      </c>
      <c r="C32" s="128">
        <f>SUMIFS('Base de dados (Boxplot)'!T:T,'Base de dados (Boxplot)'!E:E,qPes!$C$9,'Base de dados (Boxplot)'!H:H,qPes!B32)</f>
        <v>3309</v>
      </c>
      <c r="D32" s="108">
        <f>SUMIFS('Base de dados (Boxplot)'!T:T,'Base de dados (Boxplot)'!E:E,qPes!$D$9,'Base de dados (Boxplot)'!H:H,qPes!B32)</f>
        <v>3269</v>
      </c>
      <c r="E32" s="108">
        <f>SUMIFS('Base de dados (Boxplot)'!T:T,'Base de dados (Boxplot)'!E:E,qPes!$E$9,'Base de dados (Boxplot)'!H:H,qPes!B32)</f>
        <v>3243</v>
      </c>
      <c r="F32" s="108">
        <f>SUMIFS('Base de dados (Boxplot)'!T:T,'Base de dados (Boxplot)'!E:E,qPes!$F$9,'Base de dados (Boxplot)'!H:H,qPes!B32)</f>
        <v>3092</v>
      </c>
      <c r="G32" s="108">
        <f>SUMIFS('Base de dados (Boxplot)'!T:T,'Base de dados (Boxplot)'!E:E,qPes!$G$9,'Base de dados (Boxplot)'!H:H,qPes!B32)</f>
        <v>3401</v>
      </c>
      <c r="H32" s="108">
        <f>SUMIFS('Base de dados (Boxplot)'!T:T,'Base de dados (Boxplot)'!E:E,qPes!$H$9,'Base de dados (Boxplot)'!H:H,qPes!B32)</f>
        <v>3393</v>
      </c>
      <c r="I32" s="108">
        <f>SUMIFS('Base de dados (Boxplot)'!T:T,'Base de dados (Boxplot)'!E:E,qPes!$I$9,'Base de dados (Boxplot)'!H:H,qPes!B32)</f>
        <v>3481</v>
      </c>
      <c r="J32" s="108">
        <f>SUMIFS('Base de dados (Boxplot)'!T:T,'Base de dados (Boxplot)'!E:E,qPes!$J$9,'Base de dados (Boxplot)'!H:H,qPes!B32)</f>
        <v>3840</v>
      </c>
      <c r="K32" s="108">
        <f>SUMIFS('Base de dados (Boxplot)'!T:T,'Base de dados (Boxplot)'!E:E,qPes!$K$9,'Base de dados (Boxplot)'!H:H,qPes!B32)</f>
        <v>3943</v>
      </c>
      <c r="L32" s="108">
        <f>SUMIFS('Base de dados (Boxplot)'!T:T,'Base de dados (Boxplot)'!E:E,qPes!$L$9,'Base de dados (Boxplot)'!H:H,qPes!B32)</f>
        <v>4112</v>
      </c>
      <c r="M32" s="108">
        <f>SUMIFS('Base de dados (Boxplot)'!T:T,'Base de dados (Boxplot)'!E:E,qPes!$M$9,'Base de dados (Boxplot)'!H:H,qPes!B32)</f>
        <v>4233</v>
      </c>
      <c r="N32" s="108">
        <f>SUMIFS('Base de dados (Boxplot)'!T:T,'Base de dados (Boxplot)'!E:E,qPes!$N$9,'Base de dados (Boxplot)'!H:H,qPes!B32)</f>
        <v>4422</v>
      </c>
      <c r="O32" s="108">
        <f>SUMIFS('Base de dados (Boxplot)'!T:T,'Base de dados (Boxplot)'!E:E,qPes!$O$9,'Base de dados (Boxplot)'!H:H,qPes!B32)</f>
        <v>4499</v>
      </c>
      <c r="P32" s="108">
        <f>SUMIFS('Base de dados (Boxplot)'!T:T,'Base de dados (Boxplot)'!E:E,qPes!$P$9,'Base de dados (Boxplot)'!H:H,qPes!B32)</f>
        <v>4427</v>
      </c>
      <c r="Q32" s="108">
        <f>SUMIFS('Base de dados (Boxplot)'!T:T,'Base de dados (Boxplot)'!E:E,qPes!$Q$9,'Base de dados (Boxplot)'!H:H,qPes!B32)</f>
        <v>4316</v>
      </c>
      <c r="R32" s="108">
        <f>SUMIFS('Base de dados (Boxplot)'!T:T,'Base de dados (Boxplot)'!E:E,qPes!$R$9,'Base de dados (Boxplot)'!H:H,qPes!B32)</f>
        <v>5086</v>
      </c>
      <c r="S32" s="108">
        <f>SUMIFS('Base de dados (Boxplot)'!T:T,'Base de dados (Boxplot)'!E:E,qPes!$S$9,'Base de dados (Boxplot)'!H:H,qPes!B32)</f>
        <v>5489</v>
      </c>
      <c r="T32" s="108">
        <f>SUMIFS('Base de dados (Boxplot)'!T:T,'Base de dados (Boxplot)'!E:E,qPes!$T$9,'Base de dados (Boxplot)'!H:H,qPes!B32)</f>
        <v>5883</v>
      </c>
      <c r="U32" s="108">
        <f>SUMIFS('Base de dados (Boxplot)'!T:T,'Base de dados (Boxplot)'!E:E,qPes!$U$9,'Base de dados (Boxplot)'!H:H,qPes!B32)</f>
        <v>5741</v>
      </c>
      <c r="V32" s="108">
        <f>SUMIFS('Base de dados (Boxplot)'!T:T,'Base de dados (Boxplot)'!E:E,qPes!$V$9,'Base de dados (Boxplot)'!H:H,qPes!B32)</f>
        <v>6221</v>
      </c>
      <c r="W32" s="108">
        <f>SUMIFS('Base de dados (Boxplot)'!T:T,'Base de dados (Boxplot)'!E:E,qPes!$W$9,'Base de dados (Boxplot)'!H:H,qPes!B32)</f>
        <v>6234</v>
      </c>
    </row>
    <row r="33" spans="2:23" x14ac:dyDescent="0.25">
      <c r="B33" s="105" t="s">
        <v>49</v>
      </c>
      <c r="C33" s="128">
        <f>SUMIFS('Base de dados (Boxplot)'!T:T,'Base de dados (Boxplot)'!E:E,qPes!$C$9,'Base de dados (Boxplot)'!H:H,qPes!B33)</f>
        <v>739</v>
      </c>
      <c r="D33" s="108">
        <f>SUMIFS('Base de dados (Boxplot)'!T:T,'Base de dados (Boxplot)'!E:E,qPes!$D$9,'Base de dados (Boxplot)'!H:H,qPes!B33)</f>
        <v>853</v>
      </c>
      <c r="E33" s="108">
        <f>SUMIFS('Base de dados (Boxplot)'!T:T,'Base de dados (Boxplot)'!E:E,qPes!$E$9,'Base de dados (Boxplot)'!H:H,qPes!B33)</f>
        <v>976</v>
      </c>
      <c r="F33" s="108">
        <f>SUMIFS('Base de dados (Boxplot)'!T:T,'Base de dados (Boxplot)'!E:E,qPes!$F$9,'Base de dados (Boxplot)'!H:H,qPes!B33)</f>
        <v>1217</v>
      </c>
      <c r="G33" s="108">
        <f>SUMIFS('Base de dados (Boxplot)'!T:T,'Base de dados (Boxplot)'!E:E,qPes!$G$9,'Base de dados (Boxplot)'!H:H,qPes!B33)</f>
        <v>1226</v>
      </c>
      <c r="H33" s="108">
        <f>SUMIFS('Base de dados (Boxplot)'!T:T,'Base de dados (Boxplot)'!E:E,qPes!$H$9,'Base de dados (Boxplot)'!H:H,qPes!B33)</f>
        <v>1301</v>
      </c>
      <c r="I33" s="108">
        <f>SUMIFS('Base de dados (Boxplot)'!T:T,'Base de dados (Boxplot)'!E:E,qPes!$I$9,'Base de dados (Boxplot)'!H:H,qPes!B33)</f>
        <v>1203</v>
      </c>
      <c r="J33" s="108">
        <f>SUMIFS('Base de dados (Boxplot)'!T:T,'Base de dados (Boxplot)'!E:E,qPes!$J$9,'Base de dados (Boxplot)'!H:H,qPes!B33)</f>
        <v>1289</v>
      </c>
      <c r="K33" s="108">
        <f>SUMIFS('Base de dados (Boxplot)'!T:T,'Base de dados (Boxplot)'!E:E,qPes!$K$9,'Base de dados (Boxplot)'!H:H,qPes!B33)</f>
        <v>1299</v>
      </c>
      <c r="L33" s="108">
        <f>SUMIFS('Base de dados (Boxplot)'!T:T,'Base de dados (Boxplot)'!E:E,qPes!$L$9,'Base de dados (Boxplot)'!H:H,qPes!B33)</f>
        <v>1510</v>
      </c>
      <c r="M33" s="108">
        <f>SUMIFS('Base de dados (Boxplot)'!T:T,'Base de dados (Boxplot)'!E:E,qPes!$M$9,'Base de dados (Boxplot)'!H:H,qPes!B33)</f>
        <v>1526</v>
      </c>
      <c r="N33" s="108">
        <f>SUMIFS('Base de dados (Boxplot)'!T:T,'Base de dados (Boxplot)'!E:E,qPes!$N$9,'Base de dados (Boxplot)'!H:H,qPes!B33)</f>
        <v>1544</v>
      </c>
      <c r="O33" s="108">
        <f>SUMIFS('Base de dados (Boxplot)'!T:T,'Base de dados (Boxplot)'!E:E,qPes!$O$9,'Base de dados (Boxplot)'!H:H,qPes!B33)</f>
        <v>1543</v>
      </c>
      <c r="P33" s="108">
        <f>SUMIFS('Base de dados (Boxplot)'!T:T,'Base de dados (Boxplot)'!E:E,qPes!$P$9,'Base de dados (Boxplot)'!H:H,qPes!B33)</f>
        <v>1740</v>
      </c>
      <c r="Q33" s="108">
        <f>SUMIFS('Base de dados (Boxplot)'!T:T,'Base de dados (Boxplot)'!E:E,qPes!$Q$9,'Base de dados (Boxplot)'!H:H,qPes!B33)</f>
        <v>1382</v>
      </c>
      <c r="R33" s="108">
        <f>SUMIFS('Base de dados (Boxplot)'!T:T,'Base de dados (Boxplot)'!E:E,qPes!$R$9,'Base de dados (Boxplot)'!H:H,qPes!B33)</f>
        <v>1190</v>
      </c>
      <c r="S33" s="108">
        <f>SUMIFS('Base de dados (Boxplot)'!T:T,'Base de dados (Boxplot)'!E:E,qPes!$S$9,'Base de dados (Boxplot)'!H:H,qPes!B33)</f>
        <v>1007</v>
      </c>
      <c r="T33" s="108">
        <f>SUMIFS('Base de dados (Boxplot)'!T:T,'Base de dados (Boxplot)'!E:E,qPes!$T$9,'Base de dados (Boxplot)'!H:H,qPes!B33)</f>
        <v>987</v>
      </c>
      <c r="U33" s="108">
        <f>SUMIFS('Base de dados (Boxplot)'!T:T,'Base de dados (Boxplot)'!E:E,qPes!$U$9,'Base de dados (Boxplot)'!H:H,qPes!B33)</f>
        <v>1687</v>
      </c>
      <c r="V33" s="108">
        <f>SUMIFS('Base de dados (Boxplot)'!T:T,'Base de dados (Boxplot)'!E:E,qPes!$V$9,'Base de dados (Boxplot)'!H:H,qPes!B33)</f>
        <v>1123</v>
      </c>
      <c r="W33" s="108">
        <f>SUMIFS('Base de dados (Boxplot)'!T:T,'Base de dados (Boxplot)'!E:E,qPes!$W$9,'Base de dados (Boxplot)'!H:H,qPes!B33)</f>
        <v>1119</v>
      </c>
    </row>
    <row r="34" spans="2:23" x14ac:dyDescent="0.25">
      <c r="B34" s="105" t="s">
        <v>39</v>
      </c>
      <c r="C34" s="128">
        <f>SUMIFS('Base de dados (Boxplot)'!T:T,'Base de dados (Boxplot)'!E:E,qPes!$C$9,'Base de dados (Boxplot)'!H:H,qPes!B34)</f>
        <v>5161</v>
      </c>
      <c r="D34" s="108">
        <f>SUMIFS('Base de dados (Boxplot)'!T:T,'Base de dados (Boxplot)'!E:E,qPes!$D$9,'Base de dados (Boxplot)'!H:H,qPes!B34)</f>
        <v>4737</v>
      </c>
      <c r="E34" s="108">
        <f>SUMIFS('Base de dados (Boxplot)'!T:T,'Base de dados (Boxplot)'!E:E,qPes!$E$9,'Base de dados (Boxplot)'!H:H,qPes!B34)</f>
        <v>4669</v>
      </c>
      <c r="F34" s="108">
        <f>SUMIFS('Base de dados (Boxplot)'!T:T,'Base de dados (Boxplot)'!E:E,qPes!$F$9,'Base de dados (Boxplot)'!H:H,qPes!B34)</f>
        <v>4641</v>
      </c>
      <c r="G34" s="108">
        <f>SUMIFS('Base de dados (Boxplot)'!T:T,'Base de dados (Boxplot)'!E:E,qPes!$G$9,'Base de dados (Boxplot)'!H:H,qPes!B34)</f>
        <v>4447</v>
      </c>
      <c r="H34" s="108">
        <f>SUMIFS('Base de dados (Boxplot)'!T:T,'Base de dados (Boxplot)'!E:E,qPes!$H$9,'Base de dados (Boxplot)'!H:H,qPes!B34)</f>
        <v>4653</v>
      </c>
      <c r="I34" s="108">
        <f>SUMIFS('Base de dados (Boxplot)'!T:T,'Base de dados (Boxplot)'!E:E,qPes!$I$9,'Base de dados (Boxplot)'!H:H,qPes!B34)</f>
        <v>4888</v>
      </c>
      <c r="J34" s="108">
        <f>SUMIFS('Base de dados (Boxplot)'!T:T,'Base de dados (Boxplot)'!E:E,qPes!$J$9,'Base de dados (Boxplot)'!H:H,qPes!B34)</f>
        <v>6360</v>
      </c>
      <c r="K34" s="108">
        <f>SUMIFS('Base de dados (Boxplot)'!T:T,'Base de dados (Boxplot)'!E:E,qPes!$K$9,'Base de dados (Boxplot)'!H:H,qPes!B34)</f>
        <v>6092</v>
      </c>
      <c r="L34" s="108">
        <f>SUMIFS('Base de dados (Boxplot)'!T:T,'Base de dados (Boxplot)'!E:E,qPes!$L$9,'Base de dados (Boxplot)'!H:H,qPes!B34)</f>
        <v>6125</v>
      </c>
      <c r="M34" s="108">
        <f>SUMIFS('Base de dados (Boxplot)'!T:T,'Base de dados (Boxplot)'!E:E,qPes!$M$9,'Base de dados (Boxplot)'!H:H,qPes!B34)</f>
        <v>6375</v>
      </c>
      <c r="N34" s="108">
        <f>SUMIFS('Base de dados (Boxplot)'!T:T,'Base de dados (Boxplot)'!E:E,qPes!$N$9,'Base de dados (Boxplot)'!H:H,qPes!B34)</f>
        <v>6468</v>
      </c>
      <c r="O34" s="108">
        <f>SUMIFS('Base de dados (Boxplot)'!T:T,'Base de dados (Boxplot)'!E:E,qPes!$O$9,'Base de dados (Boxplot)'!H:H,qPes!B34)</f>
        <v>6541</v>
      </c>
      <c r="P34" s="108">
        <f>SUMIFS('Base de dados (Boxplot)'!T:T,'Base de dados (Boxplot)'!E:E,qPes!$P$9,'Base de dados (Boxplot)'!H:H,qPes!B34)</f>
        <v>6869</v>
      </c>
      <c r="Q34" s="108">
        <f>SUMIFS('Base de dados (Boxplot)'!T:T,'Base de dados (Boxplot)'!E:E,qPes!$Q$9,'Base de dados (Boxplot)'!H:H,qPes!B34)</f>
        <v>7193</v>
      </c>
      <c r="R34" s="108">
        <f>SUMIFS('Base de dados (Boxplot)'!T:T,'Base de dados (Boxplot)'!E:E,qPes!$R$9,'Base de dados (Boxplot)'!H:H,qPes!B34)</f>
        <v>7385</v>
      </c>
      <c r="S34" s="108">
        <f>SUMIFS('Base de dados (Boxplot)'!T:T,'Base de dados (Boxplot)'!E:E,qPes!$S$9,'Base de dados (Boxplot)'!H:H,qPes!B34)</f>
        <v>7473</v>
      </c>
      <c r="T34" s="108">
        <f>SUMIFS('Base de dados (Boxplot)'!T:T,'Base de dados (Boxplot)'!E:E,qPes!$T$9,'Base de dados (Boxplot)'!H:H,qPes!B34)</f>
        <v>7344</v>
      </c>
      <c r="U34" s="108">
        <f>SUMIFS('Base de dados (Boxplot)'!T:T,'Base de dados (Boxplot)'!E:E,qPes!$U$9,'Base de dados (Boxplot)'!H:H,qPes!B34)</f>
        <v>7114</v>
      </c>
      <c r="V34" s="108">
        <f>SUMIFS('Base de dados (Boxplot)'!T:T,'Base de dados (Boxplot)'!E:E,qPes!$V$9,'Base de dados (Boxplot)'!H:H,qPes!B34)</f>
        <v>7018</v>
      </c>
      <c r="W34" s="108">
        <f>SUMIFS('Base de dados (Boxplot)'!T:T,'Base de dados (Boxplot)'!E:E,qPes!$W$9,'Base de dados (Boxplot)'!H:H,qPes!B34)</f>
        <v>6981</v>
      </c>
    </row>
    <row r="35" spans="2:23" x14ac:dyDescent="0.25">
      <c r="B35" s="105" t="s">
        <v>55</v>
      </c>
      <c r="C35" s="128">
        <f>SUMIFS('Base de dados (Boxplot)'!T:T,'Base de dados (Boxplot)'!E:E,qPes!$C$9,'Base de dados (Boxplot)'!H:H,qPes!B35)</f>
        <v>980</v>
      </c>
      <c r="D35" s="108">
        <f>SUMIFS('Base de dados (Boxplot)'!T:T,'Base de dados (Boxplot)'!E:E,qPes!$D$9,'Base de dados (Boxplot)'!H:H,qPes!B35)</f>
        <v>769</v>
      </c>
      <c r="E35" s="108">
        <f>SUMIFS('Base de dados (Boxplot)'!T:T,'Base de dados (Boxplot)'!E:E,qPes!$E$9,'Base de dados (Boxplot)'!H:H,qPes!B35)</f>
        <v>716</v>
      </c>
      <c r="F35" s="108">
        <f>SUMIFS('Base de dados (Boxplot)'!T:T,'Base de dados (Boxplot)'!E:E,qPes!$F$9,'Base de dados (Boxplot)'!H:H,qPes!B35)</f>
        <v>763</v>
      </c>
      <c r="G35" s="108">
        <f>SUMIFS('Base de dados (Boxplot)'!T:T,'Base de dados (Boxplot)'!E:E,qPes!$G$9,'Base de dados (Boxplot)'!H:H,qPes!B35)</f>
        <v>536</v>
      </c>
      <c r="H35" s="108">
        <f>SUMIFS('Base de dados (Boxplot)'!T:T,'Base de dados (Boxplot)'!E:E,qPes!$H$9,'Base de dados (Boxplot)'!H:H,qPes!B35)</f>
        <v>534</v>
      </c>
      <c r="I35" s="108">
        <f>SUMIFS('Base de dados (Boxplot)'!T:T,'Base de dados (Boxplot)'!E:E,qPes!$I$9,'Base de dados (Boxplot)'!H:H,qPes!B35)</f>
        <v>574</v>
      </c>
      <c r="J35" s="108">
        <f>SUMIFS('Base de dados (Boxplot)'!T:T,'Base de dados (Boxplot)'!E:E,qPes!$J$9,'Base de dados (Boxplot)'!H:H,qPes!B35)</f>
        <v>643</v>
      </c>
      <c r="K35" s="108">
        <f>SUMIFS('Base de dados (Boxplot)'!T:T,'Base de dados (Boxplot)'!E:E,qPes!$K$9,'Base de dados (Boxplot)'!H:H,qPes!B35)</f>
        <v>901</v>
      </c>
      <c r="L35" s="108">
        <f>SUMIFS('Base de dados (Boxplot)'!T:T,'Base de dados (Boxplot)'!E:E,qPes!$L$9,'Base de dados (Boxplot)'!H:H,qPes!B35)</f>
        <v>982</v>
      </c>
      <c r="M35" s="108">
        <f>SUMIFS('Base de dados (Boxplot)'!T:T,'Base de dados (Boxplot)'!E:E,qPes!$M$9,'Base de dados (Boxplot)'!H:H,qPes!B35)</f>
        <v>973</v>
      </c>
      <c r="N35" s="108">
        <f>SUMIFS('Base de dados (Boxplot)'!T:T,'Base de dados (Boxplot)'!E:E,qPes!$N$9,'Base de dados (Boxplot)'!H:H,qPes!B35)</f>
        <v>1013</v>
      </c>
      <c r="O35" s="108">
        <f>SUMIFS('Base de dados (Boxplot)'!T:T,'Base de dados (Boxplot)'!E:E,qPes!$O$9,'Base de dados (Boxplot)'!H:H,qPes!B35)</f>
        <v>1129</v>
      </c>
      <c r="P35" s="108">
        <f>SUMIFS('Base de dados (Boxplot)'!T:T,'Base de dados (Boxplot)'!E:E,qPes!$P$9,'Base de dados (Boxplot)'!H:H,qPes!B35)</f>
        <v>1154</v>
      </c>
      <c r="Q35" s="108">
        <f>SUMIFS('Base de dados (Boxplot)'!T:T,'Base de dados (Boxplot)'!E:E,qPes!$Q$9,'Base de dados (Boxplot)'!H:H,qPes!B35)</f>
        <v>1133</v>
      </c>
      <c r="R35" s="108">
        <f>SUMIFS('Base de dados (Boxplot)'!T:T,'Base de dados (Boxplot)'!E:E,qPes!$R$9,'Base de dados (Boxplot)'!H:H,qPes!B35)</f>
        <v>1334</v>
      </c>
      <c r="S35" s="108">
        <f>SUMIFS('Base de dados (Boxplot)'!T:T,'Base de dados (Boxplot)'!E:E,qPes!$S$9,'Base de dados (Boxplot)'!H:H,qPes!B35)</f>
        <v>1362</v>
      </c>
      <c r="T35" s="108">
        <f>SUMIFS('Base de dados (Boxplot)'!T:T,'Base de dados (Boxplot)'!E:E,qPes!$T$9,'Base de dados (Boxplot)'!H:H,qPes!B35)</f>
        <v>1382</v>
      </c>
      <c r="U35" s="108">
        <f>SUMIFS('Base de dados (Boxplot)'!T:T,'Base de dados (Boxplot)'!E:E,qPes!$U$9,'Base de dados (Boxplot)'!H:H,qPes!B35)</f>
        <v>1405</v>
      </c>
      <c r="V35" s="108">
        <f>SUMIFS('Base de dados (Boxplot)'!T:T,'Base de dados (Boxplot)'!E:E,qPes!$V$9,'Base de dados (Boxplot)'!H:H,qPes!B35)</f>
        <v>1525</v>
      </c>
      <c r="W35" s="108">
        <f>SUMIFS('Base de dados (Boxplot)'!T:T,'Base de dados (Boxplot)'!E:E,qPes!$W$9,'Base de dados (Boxplot)'!H:H,qPes!B35)</f>
        <v>1510</v>
      </c>
    </row>
    <row r="36" spans="2:23" x14ac:dyDescent="0.25"/>
    <row r="37" spans="2:23" x14ac:dyDescent="0.25"/>
  </sheetData>
  <customSheetViews>
    <customSheetView guid="{9658BFCB-F494-4EC4-95C2-C125FDE12354}" scale="70" showGridLines="0">
      <selection sqref="A1:AA7"/>
      <pageMargins left="0" right="0" top="0" bottom="0" header="0" footer="0"/>
    </customSheetView>
  </customSheetViews>
  <mergeCells count="4">
    <mergeCell ref="B2:W2"/>
    <mergeCell ref="B3:W3"/>
    <mergeCell ref="B4:W4"/>
    <mergeCell ref="B5:W5"/>
  </mergeCells>
  <pageMargins left="0" right="0" top="0" bottom="0" header="0" footer="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sheetPr>
  <dimension ref="A1:V67"/>
  <sheetViews>
    <sheetView showGridLines="0" zoomScale="90" zoomScaleNormal="90" workbookViewId="0">
      <selection activeCell="A68" sqref="A68:XFD1048576"/>
    </sheetView>
  </sheetViews>
  <sheetFormatPr defaultColWidth="8.7109375" defaultRowHeight="15" zeroHeight="1" x14ac:dyDescent="0.25"/>
  <cols>
    <col min="1" max="1" width="28.42578125" style="97" customWidth="1"/>
    <col min="2" max="2" width="21" style="97" customWidth="1"/>
    <col min="3" max="3" width="20.7109375" style="97" bestFit="1" customWidth="1"/>
    <col min="4" max="4" width="20.28515625" style="97" bestFit="1" customWidth="1"/>
    <col min="5" max="5" width="23.42578125" style="97" customWidth="1"/>
    <col min="6" max="6" width="20.28515625" style="97" bestFit="1" customWidth="1"/>
    <col min="7" max="7" width="20.7109375" style="97" bestFit="1" customWidth="1"/>
    <col min="8" max="10" width="20.28515625" style="97" bestFit="1" customWidth="1"/>
    <col min="11" max="15" width="20.7109375" style="97" bestFit="1" customWidth="1"/>
    <col min="16" max="17" width="20.28515625" style="97" bestFit="1" customWidth="1"/>
    <col min="18" max="22" width="20.7109375" style="97" bestFit="1" customWidth="1"/>
    <col min="23" max="23" width="12.5703125" style="97" customWidth="1"/>
    <col min="24" max="16384" width="8.7109375" style="97"/>
  </cols>
  <sheetData>
    <row r="1" spans="1:22" ht="7.9" customHeight="1" x14ac:dyDescent="0.25">
      <c r="A1" s="37"/>
      <c r="B1" s="37"/>
      <c r="C1" s="51"/>
      <c r="D1" s="51"/>
      <c r="E1" s="51"/>
      <c r="F1" s="51"/>
      <c r="G1" s="51"/>
      <c r="H1" s="51"/>
      <c r="I1" s="51"/>
      <c r="J1" s="51"/>
      <c r="K1" s="51"/>
      <c r="L1" s="51"/>
      <c r="M1" s="51"/>
      <c r="N1" s="51"/>
      <c r="O1" s="51"/>
      <c r="P1" s="51"/>
      <c r="Q1" s="51"/>
      <c r="R1" s="51"/>
      <c r="S1" s="51"/>
      <c r="T1" s="51"/>
      <c r="U1" s="51"/>
      <c r="V1" s="51"/>
    </row>
    <row r="2" spans="1:22" ht="20.25" x14ac:dyDescent="0.25">
      <c r="A2" s="373" t="s">
        <v>24</v>
      </c>
      <c r="B2" s="373"/>
      <c r="C2" s="373"/>
      <c r="D2" s="373"/>
      <c r="E2" s="373"/>
      <c r="F2" s="373"/>
      <c r="G2" s="373"/>
      <c r="H2" s="373"/>
      <c r="I2" s="373"/>
      <c r="J2" s="373"/>
      <c r="K2" s="373"/>
      <c r="L2" s="373"/>
      <c r="M2" s="373"/>
      <c r="N2" s="373"/>
      <c r="O2" s="373"/>
      <c r="P2" s="373"/>
      <c r="Q2" s="373"/>
      <c r="R2" s="373"/>
      <c r="S2" s="373"/>
      <c r="T2" s="373"/>
      <c r="U2" s="373"/>
      <c r="V2" s="373"/>
    </row>
    <row r="3" spans="1:22" ht="18" x14ac:dyDescent="0.25">
      <c r="A3" s="371" t="s">
        <v>25</v>
      </c>
      <c r="B3" s="371"/>
      <c r="C3" s="371"/>
      <c r="D3" s="371"/>
      <c r="E3" s="371"/>
      <c r="F3" s="371"/>
      <c r="G3" s="371"/>
      <c r="H3" s="371"/>
      <c r="I3" s="371"/>
      <c r="J3" s="371"/>
      <c r="K3" s="371"/>
      <c r="L3" s="371"/>
      <c r="M3" s="371"/>
      <c r="N3" s="371"/>
      <c r="O3" s="371"/>
      <c r="P3" s="371"/>
      <c r="Q3" s="371"/>
      <c r="R3" s="371"/>
      <c r="S3" s="371"/>
      <c r="T3" s="371"/>
      <c r="U3" s="371"/>
      <c r="V3" s="371"/>
    </row>
    <row r="4" spans="1:22" ht="18" x14ac:dyDescent="0.25">
      <c r="A4" s="371" t="s">
        <v>161</v>
      </c>
      <c r="B4" s="371"/>
      <c r="C4" s="371"/>
      <c r="D4" s="371"/>
      <c r="E4" s="371"/>
      <c r="F4" s="371"/>
      <c r="G4" s="371"/>
      <c r="H4" s="371"/>
      <c r="I4" s="371"/>
      <c r="J4" s="371"/>
      <c r="K4" s="371"/>
      <c r="L4" s="371"/>
      <c r="M4" s="371"/>
      <c r="N4" s="371"/>
      <c r="O4" s="371"/>
      <c r="P4" s="371"/>
      <c r="Q4" s="371"/>
      <c r="R4" s="371"/>
      <c r="S4" s="371"/>
      <c r="T4" s="371"/>
      <c r="U4" s="371"/>
      <c r="V4" s="371"/>
    </row>
    <row r="5" spans="1:22" ht="18" x14ac:dyDescent="0.25">
      <c r="A5" s="371"/>
      <c r="B5" s="371"/>
      <c r="C5" s="371"/>
      <c r="D5" s="371"/>
      <c r="E5" s="371"/>
      <c r="F5" s="371"/>
      <c r="G5" s="371"/>
      <c r="H5" s="371"/>
      <c r="I5" s="371"/>
      <c r="J5" s="371"/>
      <c r="K5" s="371"/>
      <c r="L5" s="371"/>
      <c r="M5" s="371"/>
      <c r="N5" s="371"/>
      <c r="O5" s="371"/>
      <c r="P5" s="371"/>
      <c r="Q5" s="371"/>
      <c r="R5" s="371"/>
      <c r="S5" s="371"/>
      <c r="T5" s="371"/>
      <c r="U5" s="371"/>
      <c r="V5" s="371"/>
    </row>
    <row r="6" spans="1:22" x14ac:dyDescent="0.25">
      <c r="A6" s="37"/>
      <c r="B6" s="37"/>
      <c r="C6" s="51"/>
      <c r="D6" s="51"/>
      <c r="E6" s="51"/>
      <c r="F6" s="51"/>
      <c r="G6" s="51"/>
      <c r="H6" s="51"/>
      <c r="I6" s="51"/>
      <c r="J6" s="51"/>
      <c r="K6" s="51"/>
      <c r="L6" s="51"/>
      <c r="M6" s="51"/>
      <c r="N6" s="51"/>
      <c r="O6" s="51"/>
      <c r="P6" s="51"/>
      <c r="Q6" s="51"/>
      <c r="R6" s="51"/>
      <c r="S6" s="51"/>
      <c r="T6" s="51"/>
      <c r="U6" s="51"/>
      <c r="V6" s="51"/>
    </row>
    <row r="7" spans="1:22" x14ac:dyDescent="0.25">
      <c r="A7" s="104" t="s">
        <v>162</v>
      </c>
      <c r="B7" s="104"/>
    </row>
    <row r="8" spans="1:22" x14ac:dyDescent="0.25">
      <c r="A8" s="97" t="s">
        <v>116</v>
      </c>
      <c r="B8" s="97">
        <v>1999</v>
      </c>
      <c r="C8" s="97">
        <v>2000</v>
      </c>
      <c r="D8" s="97">
        <v>2001</v>
      </c>
      <c r="E8" s="97">
        <v>2002</v>
      </c>
      <c r="F8" s="97">
        <v>2003</v>
      </c>
      <c r="G8" s="97">
        <v>2004</v>
      </c>
      <c r="H8" s="97">
        <v>2005</v>
      </c>
      <c r="I8" s="97">
        <v>2006</v>
      </c>
      <c r="J8" s="97">
        <v>2007</v>
      </c>
      <c r="K8" s="97">
        <v>2008</v>
      </c>
      <c r="L8" s="97">
        <v>2009</v>
      </c>
      <c r="M8" s="97">
        <v>2010</v>
      </c>
      <c r="N8" s="97">
        <v>2011</v>
      </c>
      <c r="O8" s="97">
        <v>2012</v>
      </c>
      <c r="P8" s="97">
        <v>2013</v>
      </c>
      <c r="Q8" s="97">
        <v>2014</v>
      </c>
      <c r="R8" s="97">
        <v>2015</v>
      </c>
      <c r="S8" s="97">
        <v>2016</v>
      </c>
      <c r="T8" s="97">
        <v>2017</v>
      </c>
      <c r="U8" s="97">
        <v>2018</v>
      </c>
      <c r="V8" s="97">
        <v>2019</v>
      </c>
    </row>
    <row r="9" spans="1:22" x14ac:dyDescent="0.25">
      <c r="A9" s="97" t="s">
        <v>33</v>
      </c>
    </row>
    <row r="10" spans="1:22" x14ac:dyDescent="0.25">
      <c r="A10" s="105" t="s">
        <v>65</v>
      </c>
      <c r="B10" s="126">
        <f>+B41/B$39</f>
        <v>221992724.48837534</v>
      </c>
      <c r="C10" s="122">
        <f t="shared" ref="C10:T10" si="0">+C41/C$39</f>
        <v>247002708.51102933</v>
      </c>
      <c r="D10" s="122">
        <f t="shared" si="0"/>
        <v>272787657.81203133</v>
      </c>
      <c r="E10" s="122">
        <f t="shared" si="0"/>
        <v>273644013.71043473</v>
      </c>
      <c r="F10" s="122">
        <f t="shared" si="0"/>
        <v>253514140.68950883</v>
      </c>
      <c r="G10" s="122">
        <f t="shared" si="0"/>
        <v>274570934.31000507</v>
      </c>
      <c r="H10" s="122">
        <f t="shared" si="0"/>
        <v>330285995.32918787</v>
      </c>
      <c r="I10" s="122">
        <f t="shared" si="0"/>
        <v>358407019.24603593</v>
      </c>
      <c r="J10" s="122">
        <f t="shared" si="0"/>
        <v>364080007.025985</v>
      </c>
      <c r="K10" s="122">
        <f t="shared" si="0"/>
        <v>362867553.6231395</v>
      </c>
      <c r="L10" s="122">
        <f t="shared" si="0"/>
        <v>459765397.12496459</v>
      </c>
      <c r="M10" s="122">
        <f t="shared" si="0"/>
        <v>541272819.11330199</v>
      </c>
      <c r="N10" s="122">
        <f t="shared" si="0"/>
        <v>403876304.17625958</v>
      </c>
      <c r="O10" s="122">
        <f t="shared" si="0"/>
        <v>440525451.74001986</v>
      </c>
      <c r="P10" s="122">
        <f t="shared" si="0"/>
        <v>466425933.02228904</v>
      </c>
      <c r="Q10" s="122">
        <f t="shared" si="0"/>
        <v>477339110.86898458</v>
      </c>
      <c r="R10" s="122">
        <f t="shared" si="0"/>
        <v>375608556.90674514</v>
      </c>
      <c r="S10" s="122">
        <f t="shared" si="0"/>
        <v>516326960.99943656</v>
      </c>
      <c r="T10" s="122">
        <f t="shared" si="0"/>
        <v>592173283.56865239</v>
      </c>
      <c r="U10" s="122">
        <f t="shared" ref="U10:U31" si="1">+U41/U$39</f>
        <v>364412578.03961396</v>
      </c>
      <c r="V10" s="122">
        <f t="shared" ref="V10:V31" si="2">+V41/V$39</f>
        <v>360468256.68000001</v>
      </c>
    </row>
    <row r="11" spans="1:22" x14ac:dyDescent="0.25">
      <c r="A11" s="105" t="s">
        <v>61</v>
      </c>
      <c r="B11" s="126">
        <f t="shared" ref="B11:B34" si="3">+B42/B$39</f>
        <v>510651147.49886578</v>
      </c>
      <c r="C11" s="122">
        <f t="shared" ref="C11:T11" si="4">+C42/C$39</f>
        <v>392327131.77198219</v>
      </c>
      <c r="D11" s="122">
        <f t="shared" si="4"/>
        <v>274199694.79408485</v>
      </c>
      <c r="E11" s="122">
        <f t="shared" si="4"/>
        <v>226635058.92225105</v>
      </c>
      <c r="F11" s="122">
        <f t="shared" si="4"/>
        <v>251311725.91277328</v>
      </c>
      <c r="G11" s="122">
        <f t="shared" si="4"/>
        <v>409800479.50018984</v>
      </c>
      <c r="H11" s="122">
        <f t="shared" si="4"/>
        <v>341985187.51914537</v>
      </c>
      <c r="I11" s="122">
        <f t="shared" si="4"/>
        <v>387022523.60095876</v>
      </c>
      <c r="J11" s="122">
        <f t="shared" si="4"/>
        <v>279952309.60582638</v>
      </c>
      <c r="K11" s="122">
        <f t="shared" si="4"/>
        <v>263877423.85338098</v>
      </c>
      <c r="L11" s="122">
        <f t="shared" si="4"/>
        <v>338940388.57121146</v>
      </c>
      <c r="M11" s="122">
        <f t="shared" si="4"/>
        <v>500700312.18756956</v>
      </c>
      <c r="N11" s="122">
        <f t="shared" si="4"/>
        <v>241869705.67641312</v>
      </c>
      <c r="O11" s="122">
        <f t="shared" si="4"/>
        <v>247205348.54587552</v>
      </c>
      <c r="P11" s="122">
        <f t="shared" si="4"/>
        <v>236686994.68638653</v>
      </c>
      <c r="Q11" s="122">
        <f t="shared" si="4"/>
        <v>492737611.02333182</v>
      </c>
      <c r="R11" s="122">
        <f t="shared" si="4"/>
        <v>501938800.9244622</v>
      </c>
      <c r="S11" s="122">
        <f t="shared" si="4"/>
        <v>480877749.50126022</v>
      </c>
      <c r="T11" s="122">
        <f t="shared" si="4"/>
        <v>547458458.5624814</v>
      </c>
      <c r="U11" s="122">
        <f t="shared" si="1"/>
        <v>436890517.35301793</v>
      </c>
      <c r="V11" s="122">
        <f t="shared" si="2"/>
        <v>532547524.33999997</v>
      </c>
    </row>
    <row r="12" spans="1:22" x14ac:dyDescent="0.25">
      <c r="A12" s="105" t="s">
        <v>59</v>
      </c>
      <c r="B12" s="126">
        <f t="shared" si="3"/>
        <v>38123054.33137922</v>
      </c>
      <c r="C12" s="122">
        <f t="shared" ref="C12:T12" si="5">+C43/C$39</f>
        <v>45218999.265867069</v>
      </c>
      <c r="D12" s="122">
        <f t="shared" si="5"/>
        <v>40056723.278634429</v>
      </c>
      <c r="E12" s="122">
        <f t="shared" si="5"/>
        <v>43392252.527881257</v>
      </c>
      <c r="F12" s="122">
        <f t="shared" si="5"/>
        <v>43681178.515898883</v>
      </c>
      <c r="G12" s="122">
        <f t="shared" si="5"/>
        <v>47028301.011738062</v>
      </c>
      <c r="H12" s="122">
        <f t="shared" si="5"/>
        <v>43227474.17961923</v>
      </c>
      <c r="I12" s="122">
        <f t="shared" si="5"/>
        <v>47730953.087691858</v>
      </c>
      <c r="J12" s="122">
        <f t="shared" si="5"/>
        <v>58752557.07294476</v>
      </c>
      <c r="K12" s="122">
        <f t="shared" si="5"/>
        <v>60235946.011898629</v>
      </c>
      <c r="L12" s="122">
        <f t="shared" si="5"/>
        <v>63078104.485560812</v>
      </c>
      <c r="M12" s="122">
        <f t="shared" si="5"/>
        <v>56647535.771816261</v>
      </c>
      <c r="N12" s="122">
        <f t="shared" si="5"/>
        <v>65716413.965056188</v>
      </c>
      <c r="O12" s="122">
        <f t="shared" si="5"/>
        <v>70528280.720856696</v>
      </c>
      <c r="P12" s="122">
        <f t="shared" si="5"/>
        <v>74925924.74706915</v>
      </c>
      <c r="Q12" s="122">
        <f t="shared" si="5"/>
        <v>82649591.237214595</v>
      </c>
      <c r="R12" s="122">
        <f t="shared" si="5"/>
        <v>81806400.532177567</v>
      </c>
      <c r="S12" s="122">
        <f t="shared" si="5"/>
        <v>85846963.248484731</v>
      </c>
      <c r="T12" s="122">
        <f t="shared" si="5"/>
        <v>96971529.228021115</v>
      </c>
      <c r="U12" s="122">
        <f t="shared" si="1"/>
        <v>99842864.094422981</v>
      </c>
      <c r="V12" s="122">
        <f t="shared" si="2"/>
        <v>103689038.61</v>
      </c>
    </row>
    <row r="13" spans="1:22" x14ac:dyDescent="0.25">
      <c r="A13" s="105" t="s">
        <v>67</v>
      </c>
      <c r="B13" s="126">
        <f t="shared" si="3"/>
        <v>81226904.625198931</v>
      </c>
      <c r="C13" s="122">
        <f t="shared" ref="C13:T13" si="6">+C44/C$39</f>
        <v>70063587.334667876</v>
      </c>
      <c r="D13" s="122">
        <f t="shared" si="6"/>
        <v>86061745.965507984</v>
      </c>
      <c r="E13" s="122">
        <f t="shared" si="6"/>
        <v>91872290.495001182</v>
      </c>
      <c r="F13" s="122">
        <f t="shared" si="6"/>
        <v>96155918.680619299</v>
      </c>
      <c r="G13" s="122">
        <f t="shared" si="6"/>
        <v>108351079.29899821</v>
      </c>
      <c r="H13" s="122">
        <f t="shared" si="6"/>
        <v>125894216.97159982</v>
      </c>
      <c r="I13" s="122">
        <f t="shared" si="6"/>
        <v>152433192.95050442</v>
      </c>
      <c r="J13" s="122">
        <f t="shared" si="6"/>
        <v>144913221.77832907</v>
      </c>
      <c r="K13" s="122">
        <f t="shared" si="6"/>
        <v>147368483.82336465</v>
      </c>
      <c r="L13" s="122">
        <f t="shared" si="6"/>
        <v>172172377.22721949</v>
      </c>
      <c r="M13" s="122">
        <f t="shared" si="6"/>
        <v>167189274.15037358</v>
      </c>
      <c r="N13" s="122">
        <f t="shared" si="6"/>
        <v>170505608.10284334</v>
      </c>
      <c r="O13" s="122">
        <f t="shared" si="6"/>
        <v>164407118.4059068</v>
      </c>
      <c r="P13" s="122">
        <f t="shared" si="6"/>
        <v>165236305.5537042</v>
      </c>
      <c r="Q13" s="122">
        <f t="shared" si="6"/>
        <v>173152145.16441551</v>
      </c>
      <c r="R13" s="122">
        <f t="shared" si="6"/>
        <v>196259442.46825007</v>
      </c>
      <c r="S13" s="122">
        <f t="shared" si="6"/>
        <v>180041896.48379952</v>
      </c>
      <c r="T13" s="122">
        <f t="shared" si="6"/>
        <v>181767728.69744387</v>
      </c>
      <c r="U13" s="122">
        <f t="shared" si="1"/>
        <v>161032817.70127797</v>
      </c>
      <c r="V13" s="122">
        <f t="shared" si="2"/>
        <v>181816501.19</v>
      </c>
    </row>
    <row r="14" spans="1:22" x14ac:dyDescent="0.25">
      <c r="A14" s="105" t="s">
        <v>66</v>
      </c>
      <c r="B14" s="126">
        <f t="shared" si="3"/>
        <v>280068277.99736857</v>
      </c>
      <c r="C14" s="122">
        <f t="shared" ref="C14:T14" si="7">+C45/C$39</f>
        <v>294799348.70775253</v>
      </c>
      <c r="D14" s="122">
        <f t="shared" si="7"/>
        <v>314533787.05897367</v>
      </c>
      <c r="E14" s="122">
        <f t="shared" si="7"/>
        <v>300453458.67427516</v>
      </c>
      <c r="F14" s="122">
        <f t="shared" si="7"/>
        <v>285991080.88026512</v>
      </c>
      <c r="G14" s="122">
        <f t="shared" si="7"/>
        <v>308127894.46417916</v>
      </c>
      <c r="H14" s="122">
        <f t="shared" si="7"/>
        <v>331737382.0458228</v>
      </c>
      <c r="I14" s="122">
        <f t="shared" si="7"/>
        <v>362650733.81397742</v>
      </c>
      <c r="J14" s="122">
        <f t="shared" si="7"/>
        <v>369192531.48867649</v>
      </c>
      <c r="K14" s="122">
        <f t="shared" si="7"/>
        <v>386664843.79718292</v>
      </c>
      <c r="L14" s="122">
        <f t="shared" si="7"/>
        <v>387456226.81550366</v>
      </c>
      <c r="M14" s="122">
        <f t="shared" si="7"/>
        <v>427907413.48705679</v>
      </c>
      <c r="N14" s="122">
        <f t="shared" si="7"/>
        <v>437270987.51185745</v>
      </c>
      <c r="O14" s="122">
        <f t="shared" si="7"/>
        <v>445628939.448695</v>
      </c>
      <c r="P14" s="122">
        <f t="shared" si="7"/>
        <v>450922197.40490651</v>
      </c>
      <c r="Q14" s="122">
        <f t="shared" si="7"/>
        <v>495998815.74928361</v>
      </c>
      <c r="R14" s="122">
        <f t="shared" si="7"/>
        <v>507854107.05654395</v>
      </c>
      <c r="S14" s="122">
        <f t="shared" si="7"/>
        <v>527507688.62187171</v>
      </c>
      <c r="T14" s="122">
        <f t="shared" si="7"/>
        <v>602332987.71523607</v>
      </c>
      <c r="U14" s="122">
        <f t="shared" si="1"/>
        <v>607031901.79280102</v>
      </c>
      <c r="V14" s="122">
        <f t="shared" si="2"/>
        <v>570506033.19000006</v>
      </c>
    </row>
    <row r="15" spans="1:22" x14ac:dyDescent="0.25">
      <c r="A15" s="105" t="s">
        <v>63</v>
      </c>
      <c r="B15" s="126">
        <f t="shared" si="3"/>
        <v>40233595.16980242</v>
      </c>
      <c r="C15" s="122">
        <f t="shared" ref="C15:T15" si="8">+C46/C$39</f>
        <v>42128016.228510335</v>
      </c>
      <c r="D15" s="122">
        <f t="shared" si="8"/>
        <v>45995326.692160696</v>
      </c>
      <c r="E15" s="122">
        <f t="shared" si="8"/>
        <v>56411268.66348464</v>
      </c>
      <c r="F15" s="122">
        <f t="shared" si="8"/>
        <v>69994569.410911188</v>
      </c>
      <c r="G15" s="122">
        <f t="shared" si="8"/>
        <v>50853782.5292091</v>
      </c>
      <c r="H15" s="122">
        <f t="shared" si="8"/>
        <v>46323784.818186365</v>
      </c>
      <c r="I15" s="122">
        <f t="shared" si="8"/>
        <v>59504639.670919597</v>
      </c>
      <c r="J15" s="122">
        <f t="shared" si="8"/>
        <v>54531140.867939062</v>
      </c>
      <c r="K15" s="122">
        <f t="shared" si="8"/>
        <v>56609183.471505776</v>
      </c>
      <c r="L15" s="122">
        <f t="shared" si="8"/>
        <v>69296309.296051338</v>
      </c>
      <c r="M15" s="122">
        <f t="shared" si="8"/>
        <v>66643901.395870276</v>
      </c>
      <c r="N15" s="122">
        <f t="shared" si="8"/>
        <v>82265246.819055632</v>
      </c>
      <c r="O15" s="122">
        <f t="shared" si="8"/>
        <v>61504154.083857402</v>
      </c>
      <c r="P15" s="122">
        <f t="shared" si="8"/>
        <v>78099555.868074939</v>
      </c>
      <c r="Q15" s="122">
        <f t="shared" si="8"/>
        <v>65885581.2427302</v>
      </c>
      <c r="R15" s="122">
        <f t="shared" si="8"/>
        <v>64093854.802082844</v>
      </c>
      <c r="S15" s="122">
        <f t="shared" si="8"/>
        <v>58350560.123183578</v>
      </c>
      <c r="T15" s="122">
        <f t="shared" si="8"/>
        <v>70316413.503346801</v>
      </c>
      <c r="U15" s="122">
        <f t="shared" si="1"/>
        <v>72984986.155313984</v>
      </c>
      <c r="V15" s="122">
        <f t="shared" si="2"/>
        <v>77962446.150000006</v>
      </c>
    </row>
    <row r="16" spans="1:22" x14ac:dyDescent="0.25">
      <c r="A16" s="105" t="s">
        <v>40</v>
      </c>
      <c r="B16" s="126">
        <f t="shared" si="3"/>
        <v>640637724.43221641</v>
      </c>
      <c r="C16" s="122">
        <f t="shared" ref="C16:T16" si="9">+C47/C$39</f>
        <v>668171698.04699278</v>
      </c>
      <c r="D16" s="122">
        <f t="shared" si="9"/>
        <v>690189933.17410028</v>
      </c>
      <c r="E16" s="122">
        <f t="shared" si="9"/>
        <v>750850266.89050543</v>
      </c>
      <c r="F16" s="122">
        <f t="shared" si="9"/>
        <v>792731238.38316679</v>
      </c>
      <c r="G16" s="122">
        <f t="shared" si="9"/>
        <v>921907258.76705396</v>
      </c>
      <c r="H16" s="122">
        <f t="shared" si="9"/>
        <v>988489694.48953521</v>
      </c>
      <c r="I16" s="122">
        <f t="shared" si="9"/>
        <v>1135158818.8444502</v>
      </c>
      <c r="J16" s="122">
        <f t="shared" si="9"/>
        <v>1077106660.3864613</v>
      </c>
      <c r="K16" s="122">
        <f t="shared" si="9"/>
        <v>1049489387.3098472</v>
      </c>
      <c r="L16" s="122">
        <f t="shared" si="9"/>
        <v>1111194180.3947713</v>
      </c>
      <c r="M16" s="122">
        <f t="shared" si="9"/>
        <v>1198419602.5358796</v>
      </c>
      <c r="N16" s="122">
        <f t="shared" si="9"/>
        <v>1354288593.5774107</v>
      </c>
      <c r="O16" s="122">
        <f t="shared" si="9"/>
        <v>1534610880.8943481</v>
      </c>
      <c r="P16" s="122">
        <f t="shared" si="9"/>
        <v>1506612337.3016183</v>
      </c>
      <c r="Q16" s="122">
        <f t="shared" si="9"/>
        <v>1575936229.1660161</v>
      </c>
      <c r="R16" s="122">
        <f t="shared" si="9"/>
        <v>1509627436.783756</v>
      </c>
      <c r="S16" s="122">
        <f t="shared" si="9"/>
        <v>1498788144.6609094</v>
      </c>
      <c r="T16" s="122">
        <f t="shared" si="9"/>
        <v>1544774351.3524096</v>
      </c>
      <c r="U16" s="122">
        <f t="shared" si="1"/>
        <v>1789640270.5814998</v>
      </c>
      <c r="V16" s="122">
        <f t="shared" si="2"/>
        <v>1427447349.3</v>
      </c>
    </row>
    <row r="17" spans="1:22" x14ac:dyDescent="0.25">
      <c r="A17" s="105" t="s">
        <v>62</v>
      </c>
      <c r="B17" s="126">
        <f t="shared" si="3"/>
        <v>363499994.58063275</v>
      </c>
      <c r="C17" s="122">
        <f t="shared" ref="C17:T17" si="10">+C48/C$39</f>
        <v>402538856.53607708</v>
      </c>
      <c r="D17" s="122">
        <f t="shared" si="10"/>
        <v>432562909.02484542</v>
      </c>
      <c r="E17" s="122">
        <f t="shared" si="10"/>
        <v>437266260.16226381</v>
      </c>
      <c r="F17" s="122">
        <f t="shared" si="10"/>
        <v>489679949.30221766</v>
      </c>
      <c r="G17" s="122">
        <f t="shared" si="10"/>
        <v>547748142.95176899</v>
      </c>
      <c r="H17" s="122">
        <f t="shared" si="10"/>
        <v>584548941.68727517</v>
      </c>
      <c r="I17" s="122">
        <f t="shared" si="10"/>
        <v>543344470.268188</v>
      </c>
      <c r="J17" s="122">
        <f t="shared" si="10"/>
        <v>657600564.805094</v>
      </c>
      <c r="K17" s="122">
        <f t="shared" si="10"/>
        <v>720600542.47669888</v>
      </c>
      <c r="L17" s="122">
        <f t="shared" si="10"/>
        <v>782727497.69351804</v>
      </c>
      <c r="M17" s="122">
        <f t="shared" si="10"/>
        <v>746334285.51042521</v>
      </c>
      <c r="N17" s="122">
        <f t="shared" si="10"/>
        <v>570000921.52359903</v>
      </c>
      <c r="O17" s="122">
        <f t="shared" si="10"/>
        <v>745642763.38585413</v>
      </c>
      <c r="P17" s="122">
        <f t="shared" si="10"/>
        <v>818519797.81166029</v>
      </c>
      <c r="Q17" s="122">
        <f t="shared" si="10"/>
        <v>877293631.58008301</v>
      </c>
      <c r="R17" s="122">
        <f t="shared" si="10"/>
        <v>937191119.29908133</v>
      </c>
      <c r="S17" s="122">
        <f t="shared" si="10"/>
        <v>846497217.6020472</v>
      </c>
      <c r="T17" s="122">
        <f t="shared" si="10"/>
        <v>951026378.9537617</v>
      </c>
      <c r="U17" s="122">
        <f t="shared" si="1"/>
        <v>982627343.95500886</v>
      </c>
      <c r="V17" s="122">
        <f t="shared" si="2"/>
        <v>1107127005.99</v>
      </c>
    </row>
    <row r="18" spans="1:22" x14ac:dyDescent="0.25">
      <c r="A18" s="105" t="s">
        <v>45</v>
      </c>
      <c r="B18" s="126">
        <f t="shared" si="3"/>
        <v>301420190.52557021</v>
      </c>
      <c r="C18" s="122">
        <f t="shared" ref="C18:T18" si="11">+C49/C$39</f>
        <v>323211482.03431118</v>
      </c>
      <c r="D18" s="122">
        <f t="shared" si="11"/>
        <v>369017836.95112807</v>
      </c>
      <c r="E18" s="122">
        <f t="shared" si="11"/>
        <v>367258717.82312697</v>
      </c>
      <c r="F18" s="122">
        <f t="shared" si="11"/>
        <v>365820762.92915118</v>
      </c>
      <c r="G18" s="122">
        <f t="shared" si="11"/>
        <v>421491408.87025958</v>
      </c>
      <c r="H18" s="122">
        <f t="shared" si="11"/>
        <v>442865134.80081135</v>
      </c>
      <c r="I18" s="122">
        <f t="shared" si="11"/>
        <v>470396934.91843748</v>
      </c>
      <c r="J18" s="122">
        <f t="shared" si="11"/>
        <v>485753686.24860519</v>
      </c>
      <c r="K18" s="122">
        <f t="shared" si="11"/>
        <v>513792836.0101037</v>
      </c>
      <c r="L18" s="122">
        <f t="shared" si="11"/>
        <v>521779573.76498115</v>
      </c>
      <c r="M18" s="122">
        <f t="shared" si="11"/>
        <v>633588799.09716463</v>
      </c>
      <c r="N18" s="122">
        <f t="shared" si="11"/>
        <v>585877117.3366909</v>
      </c>
      <c r="O18" s="122">
        <f t="shared" si="11"/>
        <v>572621524.95396459</v>
      </c>
      <c r="P18" s="122">
        <f t="shared" si="11"/>
        <v>618018923.26288879</v>
      </c>
      <c r="Q18" s="122">
        <f t="shared" si="11"/>
        <v>642467920.16442585</v>
      </c>
      <c r="R18" s="122">
        <f t="shared" si="11"/>
        <v>651174131.76860571</v>
      </c>
      <c r="S18" s="122">
        <f t="shared" si="11"/>
        <v>641192217.27329183</v>
      </c>
      <c r="T18" s="122">
        <f t="shared" si="11"/>
        <v>677748990.18908966</v>
      </c>
      <c r="U18" s="122">
        <f t="shared" si="1"/>
        <v>695988343.34732687</v>
      </c>
      <c r="V18" s="122">
        <f t="shared" si="2"/>
        <v>753784414.12</v>
      </c>
    </row>
    <row r="19" spans="1:22" x14ac:dyDescent="0.25">
      <c r="A19" s="105" t="s">
        <v>52</v>
      </c>
      <c r="B19" s="126">
        <f t="shared" si="3"/>
        <v>212561516.55814859</v>
      </c>
      <c r="C19" s="122">
        <f t="shared" ref="C19:T19" si="12">+C50/C$39</f>
        <v>218985962.37331089</v>
      </c>
      <c r="D19" s="122">
        <f t="shared" si="12"/>
        <v>207809978.15651372</v>
      </c>
      <c r="E19" s="122">
        <f t="shared" si="12"/>
        <v>209462931.86287948</v>
      </c>
      <c r="F19" s="122">
        <f t="shared" si="12"/>
        <v>210646790.61195385</v>
      </c>
      <c r="G19" s="122">
        <f t="shared" si="12"/>
        <v>263175098.21827909</v>
      </c>
      <c r="H19" s="122">
        <f t="shared" si="12"/>
        <v>228804447.02800176</v>
      </c>
      <c r="I19" s="122">
        <f t="shared" si="12"/>
        <v>247499854.45449191</v>
      </c>
      <c r="J19" s="122">
        <f t="shared" si="12"/>
        <v>292609913.94544101</v>
      </c>
      <c r="K19" s="122">
        <f t="shared" si="12"/>
        <v>228048917.90402609</v>
      </c>
      <c r="L19" s="122">
        <f t="shared" si="12"/>
        <v>281030772.53913206</v>
      </c>
      <c r="M19" s="122">
        <f t="shared" si="12"/>
        <v>249518327.68411276</v>
      </c>
      <c r="N19" s="122">
        <f t="shared" si="12"/>
        <v>219206074.1304681</v>
      </c>
      <c r="O19" s="122">
        <f t="shared" si="12"/>
        <v>259115805.83030403</v>
      </c>
      <c r="P19" s="122">
        <f t="shared" si="12"/>
        <v>279996605.07234794</v>
      </c>
      <c r="Q19" s="122">
        <f t="shared" si="12"/>
        <v>328309386.84560704</v>
      </c>
      <c r="R19" s="122">
        <f t="shared" si="12"/>
        <v>369716078.15289873</v>
      </c>
      <c r="S19" s="122">
        <f t="shared" si="12"/>
        <v>394623509.83040953</v>
      </c>
      <c r="T19" s="122">
        <f t="shared" si="12"/>
        <v>371736495.65459055</v>
      </c>
      <c r="U19" s="122">
        <f t="shared" si="1"/>
        <v>392844482.17514098</v>
      </c>
      <c r="V19" s="122">
        <f t="shared" si="2"/>
        <v>420017358.61000001</v>
      </c>
    </row>
    <row r="20" spans="1:22" x14ac:dyDescent="0.25">
      <c r="A20" s="105" t="s">
        <v>54</v>
      </c>
      <c r="B20" s="126">
        <f t="shared" si="3"/>
        <v>616826112.30062962</v>
      </c>
      <c r="C20" s="122">
        <f t="shared" ref="C20:T20" si="13">+C51/C$39</f>
        <v>616656650.42859447</v>
      </c>
      <c r="D20" s="122">
        <f t="shared" si="13"/>
        <v>606546718.1599226</v>
      </c>
      <c r="E20" s="122">
        <f t="shared" si="13"/>
        <v>628569921.62171948</v>
      </c>
      <c r="F20" s="122">
        <f t="shared" si="13"/>
        <v>570662114.35024059</v>
      </c>
      <c r="G20" s="122">
        <f t="shared" si="13"/>
        <v>617952909.56805694</v>
      </c>
      <c r="H20" s="122">
        <f t="shared" si="13"/>
        <v>620326499.63903606</v>
      </c>
      <c r="I20" s="122">
        <f t="shared" si="13"/>
        <v>607164405.46939719</v>
      </c>
      <c r="J20" s="122">
        <f t="shared" si="13"/>
        <v>588499270.86366391</v>
      </c>
      <c r="K20" s="122">
        <f t="shared" si="13"/>
        <v>675175460.68038344</v>
      </c>
      <c r="L20" s="122">
        <f t="shared" si="13"/>
        <v>680987933.80693388</v>
      </c>
      <c r="M20" s="122">
        <f t="shared" si="13"/>
        <v>733554894.9952296</v>
      </c>
      <c r="N20" s="122">
        <f t="shared" si="13"/>
        <v>809550827.41696286</v>
      </c>
      <c r="O20" s="122">
        <f t="shared" si="13"/>
        <v>764509127.26240444</v>
      </c>
      <c r="P20" s="122">
        <f t="shared" si="13"/>
        <v>763695112.55923176</v>
      </c>
      <c r="Q20" s="122">
        <f t="shared" si="13"/>
        <v>837522727.14812481</v>
      </c>
      <c r="R20" s="122">
        <f t="shared" si="13"/>
        <v>817306119.3542093</v>
      </c>
      <c r="S20" s="122">
        <f t="shared" si="13"/>
        <v>867742099.95996177</v>
      </c>
      <c r="T20" s="122">
        <f t="shared" si="13"/>
        <v>1081254490.6305463</v>
      </c>
      <c r="U20" s="122">
        <f t="shared" si="1"/>
        <v>0</v>
      </c>
      <c r="V20" s="122">
        <f t="shared" si="2"/>
        <v>850644222.10000002</v>
      </c>
    </row>
    <row r="21" spans="1:22" x14ac:dyDescent="0.25">
      <c r="A21" s="105" t="s">
        <v>35</v>
      </c>
      <c r="B21" s="126">
        <f t="shared" si="3"/>
        <v>0</v>
      </c>
      <c r="C21" s="122">
        <f t="shared" ref="C21:T21" si="14">+C52/C$39</f>
        <v>0</v>
      </c>
      <c r="D21" s="122">
        <f t="shared" si="14"/>
        <v>0</v>
      </c>
      <c r="E21" s="122">
        <f t="shared" si="14"/>
        <v>2360913919.3732519</v>
      </c>
      <c r="F21" s="122">
        <f t="shared" si="14"/>
        <v>3147068121.477509</v>
      </c>
      <c r="G21" s="122">
        <f t="shared" si="14"/>
        <v>2739907961.253593</v>
      </c>
      <c r="H21" s="122">
        <f t="shared" si="14"/>
        <v>2851272193.2303433</v>
      </c>
      <c r="I21" s="122">
        <f t="shared" si="14"/>
        <v>3291061012.0071745</v>
      </c>
      <c r="J21" s="122">
        <f t="shared" si="14"/>
        <v>3521792521.753818</v>
      </c>
      <c r="K21" s="122">
        <f t="shared" si="14"/>
        <v>2778200081.0329456</v>
      </c>
      <c r="L21" s="122">
        <f t="shared" si="14"/>
        <v>2718149867.5880032</v>
      </c>
      <c r="M21" s="122">
        <f t="shared" si="14"/>
        <v>2779246100.9113545</v>
      </c>
      <c r="N21" s="122">
        <f t="shared" si="14"/>
        <v>2411496821.7442913</v>
      </c>
      <c r="O21" s="122">
        <f t="shared" si="14"/>
        <v>2522465801.7482314</v>
      </c>
      <c r="P21" s="122">
        <f t="shared" si="14"/>
        <v>2490100754.0701361</v>
      </c>
      <c r="Q21" s="122">
        <f t="shared" si="14"/>
        <v>2024182213.3337812</v>
      </c>
      <c r="R21" s="122">
        <f t="shared" si="14"/>
        <v>2105176306.1223273</v>
      </c>
      <c r="S21" s="122">
        <f t="shared" si="14"/>
        <v>2262267014.7394385</v>
      </c>
      <c r="T21" s="122">
        <f t="shared" si="14"/>
        <v>0</v>
      </c>
      <c r="U21" s="122">
        <f t="shared" si="1"/>
        <v>0</v>
      </c>
      <c r="V21" s="122">
        <f t="shared" si="2"/>
        <v>0</v>
      </c>
    </row>
    <row r="22" spans="1:22" x14ac:dyDescent="0.25">
      <c r="A22" s="105" t="s">
        <v>42</v>
      </c>
      <c r="B22" s="126">
        <f t="shared" si="3"/>
        <v>295764897.26930517</v>
      </c>
      <c r="C22" s="122">
        <f t="shared" ref="C22:T22" si="15">+C53/C$39</f>
        <v>308476308.88501483</v>
      </c>
      <c r="D22" s="122">
        <f t="shared" si="15"/>
        <v>332940759.21238416</v>
      </c>
      <c r="E22" s="122">
        <f t="shared" si="15"/>
        <v>336866249.31891227</v>
      </c>
      <c r="F22" s="122">
        <f t="shared" si="15"/>
        <v>302609508.02971792</v>
      </c>
      <c r="G22" s="122">
        <f t="shared" si="15"/>
        <v>380990152.26974821</v>
      </c>
      <c r="H22" s="122">
        <f t="shared" si="15"/>
        <v>395786954.16728669</v>
      </c>
      <c r="I22" s="122">
        <f t="shared" si="15"/>
        <v>437057301.74518061</v>
      </c>
      <c r="J22" s="122">
        <f t="shared" si="15"/>
        <v>454046607.14937538</v>
      </c>
      <c r="K22" s="122">
        <f t="shared" si="15"/>
        <v>443907234.35809505</v>
      </c>
      <c r="L22" s="122">
        <f t="shared" si="15"/>
        <v>481861416.42771477</v>
      </c>
      <c r="M22" s="122">
        <f t="shared" si="15"/>
        <v>475625329.29422927</v>
      </c>
      <c r="N22" s="122">
        <f t="shared" si="15"/>
        <v>487278582.90189093</v>
      </c>
      <c r="O22" s="122">
        <f t="shared" si="15"/>
        <v>519811930.71619976</v>
      </c>
      <c r="P22" s="122">
        <f t="shared" si="15"/>
        <v>534013190.62643462</v>
      </c>
      <c r="Q22" s="122">
        <f t="shared" si="15"/>
        <v>607131606.78793216</v>
      </c>
      <c r="R22" s="122">
        <f t="shared" si="15"/>
        <v>595008111.82059264</v>
      </c>
      <c r="S22" s="122">
        <f t="shared" si="15"/>
        <v>584056519.4667691</v>
      </c>
      <c r="T22" s="122">
        <f t="shared" si="15"/>
        <v>602335763.59991729</v>
      </c>
      <c r="U22" s="122">
        <f t="shared" si="1"/>
        <v>612026640.66164398</v>
      </c>
      <c r="V22" s="122">
        <f t="shared" si="2"/>
        <v>625465397.11000001</v>
      </c>
    </row>
    <row r="23" spans="1:22" x14ac:dyDescent="0.25">
      <c r="A23" s="105" t="s">
        <v>57</v>
      </c>
      <c r="B23" s="126">
        <f t="shared" si="3"/>
        <v>673404146.47027123</v>
      </c>
      <c r="C23" s="122">
        <f t="shared" ref="C23:T23" si="16">+C54/C$39</f>
        <v>587644895.54433119</v>
      </c>
      <c r="D23" s="122">
        <f t="shared" si="16"/>
        <v>628215474.63708186</v>
      </c>
      <c r="E23" s="122">
        <f t="shared" si="16"/>
        <v>559844355.74549067</v>
      </c>
      <c r="F23" s="122">
        <f t="shared" si="16"/>
        <v>608414599.40783656</v>
      </c>
      <c r="G23" s="122">
        <f t="shared" si="16"/>
        <v>664632713.17876208</v>
      </c>
      <c r="H23" s="122">
        <f t="shared" si="16"/>
        <v>794685590.58079886</v>
      </c>
      <c r="I23" s="122">
        <f t="shared" si="16"/>
        <v>897815799.9217962</v>
      </c>
      <c r="J23" s="122">
        <f t="shared" si="16"/>
        <v>900704115.17562795</v>
      </c>
      <c r="K23" s="122">
        <f t="shared" si="16"/>
        <v>987064780.46637499</v>
      </c>
      <c r="L23" s="122">
        <f t="shared" si="16"/>
        <v>1057242938.6974878</v>
      </c>
      <c r="M23" s="122">
        <f t="shared" si="16"/>
        <v>1088634579.636199</v>
      </c>
      <c r="N23" s="122">
        <f t="shared" si="16"/>
        <v>1137162784.0844247</v>
      </c>
      <c r="O23" s="122">
        <f t="shared" si="16"/>
        <v>1264980608.4024279</v>
      </c>
      <c r="P23" s="122">
        <f t="shared" si="16"/>
        <v>1242705204.5312328</v>
      </c>
      <c r="Q23" s="122">
        <f t="shared" si="16"/>
        <v>1306738342.6100497</v>
      </c>
      <c r="R23" s="122">
        <f t="shared" si="16"/>
        <v>1322111856.2502375</v>
      </c>
      <c r="S23" s="122">
        <f t="shared" si="16"/>
        <v>1336854536.3384001</v>
      </c>
      <c r="T23" s="122">
        <f t="shared" si="16"/>
        <v>1375264904.2133715</v>
      </c>
      <c r="U23" s="122">
        <f t="shared" si="1"/>
        <v>1422906654.6093328</v>
      </c>
      <c r="V23" s="122">
        <f t="shared" si="2"/>
        <v>1457676473.45</v>
      </c>
    </row>
    <row r="24" spans="1:22" x14ac:dyDescent="0.25">
      <c r="A24" s="105" t="s">
        <v>64</v>
      </c>
      <c r="B24" s="126">
        <f t="shared" si="3"/>
        <v>0</v>
      </c>
      <c r="C24" s="122">
        <f t="shared" ref="C24:T24" si="17">+C55/C$39</f>
        <v>0</v>
      </c>
      <c r="D24" s="122">
        <f t="shared" si="17"/>
        <v>0</v>
      </c>
      <c r="E24" s="122">
        <f t="shared" si="17"/>
        <v>0</v>
      </c>
      <c r="F24" s="122">
        <f t="shared" si="17"/>
        <v>0</v>
      </c>
      <c r="G24" s="122">
        <f t="shared" si="17"/>
        <v>0</v>
      </c>
      <c r="H24" s="122">
        <f t="shared" si="17"/>
        <v>0</v>
      </c>
      <c r="I24" s="122">
        <f t="shared" si="17"/>
        <v>0</v>
      </c>
      <c r="J24" s="122">
        <f t="shared" si="17"/>
        <v>0</v>
      </c>
      <c r="K24" s="122">
        <f t="shared" si="17"/>
        <v>0</v>
      </c>
      <c r="L24" s="122">
        <f t="shared" si="17"/>
        <v>5136151.7953876248</v>
      </c>
      <c r="M24" s="122">
        <f t="shared" si="17"/>
        <v>11418375.378640477</v>
      </c>
      <c r="N24" s="122">
        <f t="shared" si="17"/>
        <v>15028235.657483745</v>
      </c>
      <c r="O24" s="122">
        <f t="shared" si="17"/>
        <v>13158729.996490732</v>
      </c>
      <c r="P24" s="122">
        <f t="shared" si="17"/>
        <v>17858462.168844156</v>
      </c>
      <c r="Q24" s="122">
        <f t="shared" si="17"/>
        <v>21161918.784244902</v>
      </c>
      <c r="R24" s="122">
        <f t="shared" si="17"/>
        <v>21911695.523548089</v>
      </c>
      <c r="S24" s="122">
        <f t="shared" si="17"/>
        <v>25594572.366222404</v>
      </c>
      <c r="T24" s="122">
        <f t="shared" si="17"/>
        <v>29197121.429232448</v>
      </c>
      <c r="U24" s="122">
        <f t="shared" si="1"/>
        <v>41026462.788932994</v>
      </c>
      <c r="V24" s="122">
        <f t="shared" si="2"/>
        <v>0</v>
      </c>
    </row>
    <row r="25" spans="1:22" x14ac:dyDescent="0.25">
      <c r="A25" s="105" t="s">
        <v>43</v>
      </c>
      <c r="B25" s="126">
        <f t="shared" si="3"/>
        <v>1443859840.0570037</v>
      </c>
      <c r="C25" s="122">
        <f t="shared" ref="C25:T25" si="18">+C56/C$39</f>
        <v>1536698633.5810187</v>
      </c>
      <c r="D25" s="122">
        <f t="shared" si="18"/>
        <v>1650852850.6667092</v>
      </c>
      <c r="E25" s="122">
        <f t="shared" si="18"/>
        <v>1626270513.4433722</v>
      </c>
      <c r="F25" s="122">
        <f t="shared" si="18"/>
        <v>1837756646.4533615</v>
      </c>
      <c r="G25" s="122">
        <f t="shared" si="18"/>
        <v>1979559491.8132153</v>
      </c>
      <c r="H25" s="122">
        <f t="shared" si="18"/>
        <v>2113578316.1507227</v>
      </c>
      <c r="I25" s="122">
        <f t="shared" si="18"/>
        <v>2563845149.3816047</v>
      </c>
      <c r="J25" s="122">
        <f t="shared" si="18"/>
        <v>2530638334.1930141</v>
      </c>
      <c r="K25" s="122">
        <f t="shared" si="18"/>
        <v>2442599093.7121902</v>
      </c>
      <c r="L25" s="122">
        <f t="shared" si="18"/>
        <v>2528314617.8048477</v>
      </c>
      <c r="M25" s="122">
        <f t="shared" si="18"/>
        <v>2726085968.2402697</v>
      </c>
      <c r="N25" s="122">
        <f t="shared" si="18"/>
        <v>2741349175.7684765</v>
      </c>
      <c r="O25" s="122">
        <f t="shared" si="18"/>
        <v>2804061036.5449934</v>
      </c>
      <c r="P25" s="122">
        <f t="shared" si="18"/>
        <v>2967723347.07547</v>
      </c>
      <c r="Q25" s="122">
        <f t="shared" si="18"/>
        <v>2918372724.9151835</v>
      </c>
      <c r="R25" s="122">
        <f t="shared" si="18"/>
        <v>2973198760.2766376</v>
      </c>
      <c r="S25" s="122">
        <f t="shared" si="18"/>
        <v>2788773040.6466041</v>
      </c>
      <c r="T25" s="122">
        <f t="shared" si="18"/>
        <v>2440173830.3476057</v>
      </c>
      <c r="U25" s="122">
        <f t="shared" si="1"/>
        <v>2689819825.8006177</v>
      </c>
      <c r="V25" s="122">
        <f t="shared" si="2"/>
        <v>3107242017.3600001</v>
      </c>
    </row>
    <row r="26" spans="1:22" x14ac:dyDescent="0.25">
      <c r="A26" s="105" t="s">
        <v>56</v>
      </c>
      <c r="B26" s="126">
        <f t="shared" si="3"/>
        <v>1006655424.6957291</v>
      </c>
      <c r="C26" s="122">
        <f t="shared" ref="C26:T26" si="19">+C57/C$39</f>
        <v>1113833883.5288274</v>
      </c>
      <c r="D26" s="122">
        <f t="shared" si="19"/>
        <v>1253279221.7875574</v>
      </c>
      <c r="E26" s="122">
        <f t="shared" si="19"/>
        <v>1126188524.4795661</v>
      </c>
      <c r="F26" s="122">
        <f t="shared" si="19"/>
        <v>1178958448.4478276</v>
      </c>
      <c r="G26" s="122">
        <f t="shared" si="19"/>
        <v>1381249073.5646503</v>
      </c>
      <c r="H26" s="122">
        <f t="shared" si="19"/>
        <v>1405313766.8685277</v>
      </c>
      <c r="I26" s="122">
        <f t="shared" si="19"/>
        <v>1531131764.4975085</v>
      </c>
      <c r="J26" s="122">
        <f t="shared" si="19"/>
        <v>1470611840.2643287</v>
      </c>
      <c r="K26" s="122">
        <f t="shared" si="19"/>
        <v>1428529306.9937165</v>
      </c>
      <c r="L26" s="122">
        <f t="shared" si="19"/>
        <v>1610169608.5527282</v>
      </c>
      <c r="M26" s="122">
        <f t="shared" si="19"/>
        <v>2271075110.1308174</v>
      </c>
      <c r="N26" s="122">
        <f t="shared" si="19"/>
        <v>2001441934.8821752</v>
      </c>
      <c r="O26" s="122">
        <f t="shared" si="19"/>
        <v>2259898144.0647159</v>
      </c>
      <c r="P26" s="122">
        <f t="shared" si="19"/>
        <v>2179346693.3431921</v>
      </c>
      <c r="Q26" s="122">
        <f t="shared" si="19"/>
        <v>2131218877.3696961</v>
      </c>
      <c r="R26" s="122">
        <f t="shared" si="19"/>
        <v>1990969075.8099716</v>
      </c>
      <c r="S26" s="122">
        <f t="shared" si="19"/>
        <v>2059542537.4227729</v>
      </c>
      <c r="T26" s="122">
        <f t="shared" si="19"/>
        <v>2096428672.1610906</v>
      </c>
      <c r="U26" s="122">
        <f t="shared" si="1"/>
        <v>2253554421.181191</v>
      </c>
      <c r="V26" s="122">
        <f t="shared" si="2"/>
        <v>2413614538.4899998</v>
      </c>
    </row>
    <row r="27" spans="1:22" x14ac:dyDescent="0.25">
      <c r="A27" s="105" t="s">
        <v>41</v>
      </c>
      <c r="B27" s="126">
        <f t="shared" si="3"/>
        <v>252565302.91564935</v>
      </c>
      <c r="C27" s="122">
        <f t="shared" ref="C27:T27" si="20">+C58/C$39</f>
        <v>243740462.57111779</v>
      </c>
      <c r="D27" s="122">
        <f t="shared" si="20"/>
        <v>248687940.12912172</v>
      </c>
      <c r="E27" s="122">
        <f t="shared" si="20"/>
        <v>234205577.89933375</v>
      </c>
      <c r="F27" s="122">
        <f t="shared" si="20"/>
        <v>242673905.0556252</v>
      </c>
      <c r="G27" s="122">
        <f t="shared" si="20"/>
        <v>267570373.47438765</v>
      </c>
      <c r="H27" s="122">
        <f t="shared" si="20"/>
        <v>276485886.63386911</v>
      </c>
      <c r="I27" s="122">
        <f t="shared" si="20"/>
        <v>284700787.92730826</v>
      </c>
      <c r="J27" s="122">
        <f t="shared" si="20"/>
        <v>296355900.14594263</v>
      </c>
      <c r="K27" s="122">
        <f t="shared" si="20"/>
        <v>310709058.46998692</v>
      </c>
      <c r="L27" s="122">
        <f t="shared" si="20"/>
        <v>325806263.37320542</v>
      </c>
      <c r="M27" s="122">
        <f t="shared" si="20"/>
        <v>325887890.24714488</v>
      </c>
      <c r="N27" s="122">
        <f t="shared" si="20"/>
        <v>303299991.07354391</v>
      </c>
      <c r="O27" s="122">
        <f t="shared" si="20"/>
        <v>309673899.57016641</v>
      </c>
      <c r="P27" s="122">
        <f t="shared" si="20"/>
        <v>304474026.08529568</v>
      </c>
      <c r="Q27" s="122">
        <f t="shared" si="20"/>
        <v>320754576.31127477</v>
      </c>
      <c r="R27" s="122">
        <f t="shared" si="20"/>
        <v>324167766.58337712</v>
      </c>
      <c r="S27" s="122">
        <f t="shared" si="20"/>
        <v>330515126.74358732</v>
      </c>
      <c r="T27" s="122">
        <f t="shared" si="20"/>
        <v>356531498.33322364</v>
      </c>
      <c r="U27" s="122">
        <f t="shared" si="1"/>
        <v>383521460.60644192</v>
      </c>
      <c r="V27" s="122">
        <f t="shared" si="2"/>
        <v>397058416.48000002</v>
      </c>
    </row>
    <row r="28" spans="1:22" x14ac:dyDescent="0.25">
      <c r="A28" s="105" t="s">
        <v>53</v>
      </c>
      <c r="B28" s="126">
        <f t="shared" si="3"/>
        <v>200532047.65157825</v>
      </c>
      <c r="C28" s="122">
        <f t="shared" ref="C28:T28" si="21">+C59/C$39</f>
        <v>215478529.45522633</v>
      </c>
      <c r="D28" s="122">
        <f t="shared" si="21"/>
        <v>226777805.26794478</v>
      </c>
      <c r="E28" s="122">
        <f t="shared" si="21"/>
        <v>243486501.39626005</v>
      </c>
      <c r="F28" s="122">
        <f t="shared" si="21"/>
        <v>250984659.61357158</v>
      </c>
      <c r="G28" s="122">
        <f t="shared" si="21"/>
        <v>287747159.28832847</v>
      </c>
      <c r="H28" s="122">
        <f t="shared" si="21"/>
        <v>305957073.64266348</v>
      </c>
      <c r="I28" s="122">
        <f t="shared" si="21"/>
        <v>320520711.59579527</v>
      </c>
      <c r="J28" s="122">
        <f t="shared" si="21"/>
        <v>319500653.88949734</v>
      </c>
      <c r="K28" s="122">
        <f t="shared" si="21"/>
        <v>341671864.23359501</v>
      </c>
      <c r="L28" s="122">
        <f t="shared" si="21"/>
        <v>391651937.13841146</v>
      </c>
      <c r="M28" s="122">
        <f t="shared" si="21"/>
        <v>447730137.44769806</v>
      </c>
      <c r="N28" s="122">
        <f t="shared" si="21"/>
        <v>420577601.30509734</v>
      </c>
      <c r="O28" s="122">
        <f t="shared" si="21"/>
        <v>442372151.27391934</v>
      </c>
      <c r="P28" s="122">
        <f t="shared" si="21"/>
        <v>444483780.92316747</v>
      </c>
      <c r="Q28" s="122">
        <f t="shared" si="21"/>
        <v>455999218.89284784</v>
      </c>
      <c r="R28" s="122">
        <f t="shared" si="21"/>
        <v>441417821.31313342</v>
      </c>
      <c r="S28" s="122">
        <f t="shared" si="21"/>
        <v>517824718.59360659</v>
      </c>
      <c r="T28" s="122">
        <f t="shared" si="21"/>
        <v>525302507.33489633</v>
      </c>
      <c r="U28" s="122">
        <f t="shared" si="1"/>
        <v>566706134.39837384</v>
      </c>
      <c r="V28" s="122">
        <f t="shared" si="2"/>
        <v>556650588.65999997</v>
      </c>
    </row>
    <row r="29" spans="1:22" x14ac:dyDescent="0.25">
      <c r="A29" s="105" t="s">
        <v>47</v>
      </c>
      <c r="B29" s="126">
        <f t="shared" si="3"/>
        <v>842677270.27479541</v>
      </c>
      <c r="C29" s="122">
        <f t="shared" ref="C29:T29" si="22">+C60/C$39</f>
        <v>980616884.18969667</v>
      </c>
      <c r="D29" s="122">
        <f t="shared" si="22"/>
        <v>936340959.5705117</v>
      </c>
      <c r="E29" s="122">
        <f t="shared" si="22"/>
        <v>1267045393.7553303</v>
      </c>
      <c r="F29" s="122">
        <f t="shared" si="22"/>
        <v>974027937.48288679</v>
      </c>
      <c r="G29" s="122">
        <f t="shared" si="22"/>
        <v>1107737639.1564758</v>
      </c>
      <c r="H29" s="122">
        <f t="shared" si="22"/>
        <v>1188367043.168889</v>
      </c>
      <c r="I29" s="122">
        <f t="shared" si="22"/>
        <v>1279393319.2819936</v>
      </c>
      <c r="J29" s="122">
        <f t="shared" si="22"/>
        <v>1324754351.8373613</v>
      </c>
      <c r="K29" s="122">
        <f t="shared" si="22"/>
        <v>1405715810.9140031</v>
      </c>
      <c r="L29" s="122">
        <f t="shared" si="22"/>
        <v>1531006578.9949243</v>
      </c>
      <c r="M29" s="122">
        <f t="shared" si="22"/>
        <v>1645446703.9294231</v>
      </c>
      <c r="N29" s="122">
        <f t="shared" si="22"/>
        <v>1818713091.1867292</v>
      </c>
      <c r="O29" s="122">
        <f t="shared" si="22"/>
        <v>2073360235.5095534</v>
      </c>
      <c r="P29" s="122">
        <f t="shared" si="22"/>
        <v>2103422666.0307417</v>
      </c>
      <c r="Q29" s="122">
        <f t="shared" si="22"/>
        <v>2047241417.7435334</v>
      </c>
      <c r="R29" s="122">
        <f t="shared" si="22"/>
        <v>2045745039.1046219</v>
      </c>
      <c r="S29" s="122">
        <f t="shared" si="22"/>
        <v>2160795388.1629839</v>
      </c>
      <c r="T29" s="122">
        <f t="shared" si="22"/>
        <v>2312419462.687171</v>
      </c>
      <c r="U29" s="122">
        <f t="shared" si="1"/>
        <v>2337157127.4415736</v>
      </c>
      <c r="V29" s="122">
        <f t="shared" si="2"/>
        <v>2427020333.0300002</v>
      </c>
    </row>
    <row r="30" spans="1:22" x14ac:dyDescent="0.25">
      <c r="A30" s="105" t="s">
        <v>37</v>
      </c>
      <c r="B30" s="126">
        <f t="shared" si="3"/>
        <v>4361696002.9016218</v>
      </c>
      <c r="C30" s="122">
        <f t="shared" ref="C30:T30" si="23">+C61/C$39</f>
        <v>4421468991.7504206</v>
      </c>
      <c r="D30" s="122">
        <f t="shared" si="23"/>
        <v>4707624735.7136955</v>
      </c>
      <c r="E30" s="122">
        <f t="shared" si="23"/>
        <v>5058946082.3929958</v>
      </c>
      <c r="F30" s="122">
        <f t="shared" si="23"/>
        <v>5234683083.8286161</v>
      </c>
      <c r="G30" s="122">
        <f t="shared" si="23"/>
        <v>5488065781.1182003</v>
      </c>
      <c r="H30" s="122">
        <f t="shared" si="23"/>
        <v>5908403642.4177151</v>
      </c>
      <c r="I30" s="122">
        <f t="shared" si="23"/>
        <v>6360219086.348856</v>
      </c>
      <c r="J30" s="122">
        <f t="shared" si="23"/>
        <v>6672943612.0496883</v>
      </c>
      <c r="K30" s="122">
        <f t="shared" si="23"/>
        <v>6735905267.8038673</v>
      </c>
      <c r="L30" s="122">
        <f t="shared" si="23"/>
        <v>7381165270.9257298</v>
      </c>
      <c r="M30" s="122">
        <f t="shared" si="23"/>
        <v>7072631374.8895626</v>
      </c>
      <c r="N30" s="122">
        <f t="shared" si="23"/>
        <v>7840284537.3178616</v>
      </c>
      <c r="O30" s="122">
        <f t="shared" si="23"/>
        <v>7640547160.2714796</v>
      </c>
      <c r="P30" s="122">
        <f t="shared" si="23"/>
        <v>7645464345.809515</v>
      </c>
      <c r="Q30" s="122">
        <f t="shared" si="23"/>
        <v>7741771832.9188557</v>
      </c>
      <c r="R30" s="122">
        <f t="shared" si="23"/>
        <v>5975155096.6910009</v>
      </c>
      <c r="S30" s="122">
        <f t="shared" si="23"/>
        <v>7293712768.2918243</v>
      </c>
      <c r="T30" s="122">
        <f t="shared" si="23"/>
        <v>7519149812.0646305</v>
      </c>
      <c r="U30" s="122">
        <f t="shared" si="1"/>
        <v>7944039949.9804726</v>
      </c>
      <c r="V30" s="122">
        <f t="shared" si="2"/>
        <v>8564342027.4099998</v>
      </c>
    </row>
    <row r="31" spans="1:22" x14ac:dyDescent="0.25">
      <c r="A31" s="105" t="s">
        <v>51</v>
      </c>
      <c r="B31" s="126">
        <f t="shared" si="3"/>
        <v>585077201.23362648</v>
      </c>
      <c r="C31" s="122">
        <f t="shared" ref="C31:T31" si="24">+C62/C$39</f>
        <v>595706305.70801401</v>
      </c>
      <c r="D31" s="122">
        <f t="shared" si="24"/>
        <v>623272626.05181444</v>
      </c>
      <c r="E31" s="122">
        <f t="shared" si="24"/>
        <v>653938283.44369316</v>
      </c>
      <c r="F31" s="122">
        <f t="shared" si="24"/>
        <v>700694218.87150824</v>
      </c>
      <c r="G31" s="122">
        <f t="shared" si="24"/>
        <v>741587117.62243676</v>
      </c>
      <c r="H31" s="122">
        <f t="shared" si="24"/>
        <v>834300198.91561222</v>
      </c>
      <c r="I31" s="122">
        <f t="shared" si="24"/>
        <v>932215001.45925474</v>
      </c>
      <c r="J31" s="122">
        <f t="shared" si="24"/>
        <v>963615198.0067035</v>
      </c>
      <c r="K31" s="122">
        <f t="shared" si="24"/>
        <v>994593471.6025759</v>
      </c>
      <c r="L31" s="122">
        <f t="shared" si="24"/>
        <v>1043718858.5689495</v>
      </c>
      <c r="M31" s="122">
        <f t="shared" si="24"/>
        <v>1057169798.7291907</v>
      </c>
      <c r="N31" s="122">
        <f t="shared" si="24"/>
        <v>1303436685.4362633</v>
      </c>
      <c r="O31" s="122">
        <f t="shared" si="24"/>
        <v>1268898799.9768505</v>
      </c>
      <c r="P31" s="122">
        <f t="shared" si="24"/>
        <v>1351834377.4992523</v>
      </c>
      <c r="Q31" s="122">
        <f t="shared" si="24"/>
        <v>1521091509.718276</v>
      </c>
      <c r="R31" s="122">
        <f t="shared" si="24"/>
        <v>1589511069.216692</v>
      </c>
      <c r="S31" s="122">
        <f t="shared" si="24"/>
        <v>1698192907.6075847</v>
      </c>
      <c r="T31" s="122">
        <f t="shared" si="24"/>
        <v>1906111049.3001976</v>
      </c>
      <c r="U31" s="122">
        <f t="shared" si="1"/>
        <v>1799328034.6274519</v>
      </c>
      <c r="V31" s="122">
        <f t="shared" si="2"/>
        <v>1921747587.71</v>
      </c>
    </row>
    <row r="32" spans="1:22" x14ac:dyDescent="0.25">
      <c r="A32" s="105" t="s">
        <v>49</v>
      </c>
      <c r="B32" s="126">
        <f t="shared" si="3"/>
        <v>34235439.750212818</v>
      </c>
      <c r="C32" s="122">
        <f t="shared" ref="C32:Q32" si="25">+C63/C$39</f>
        <v>77813503.442161128</v>
      </c>
      <c r="D32" s="122">
        <f t="shared" si="25"/>
        <v>80224629.668363959</v>
      </c>
      <c r="E32" s="122">
        <f t="shared" si="25"/>
        <v>91597772.493943468</v>
      </c>
      <c r="F32" s="122">
        <f t="shared" si="25"/>
        <v>119469425.26114532</v>
      </c>
      <c r="G32" s="122">
        <f t="shared" si="25"/>
        <v>126767895.83721147</v>
      </c>
      <c r="H32" s="122">
        <f t="shared" si="25"/>
        <v>142266158.48717073</v>
      </c>
      <c r="I32" s="122">
        <f t="shared" si="25"/>
        <v>133979378.72933073</v>
      </c>
      <c r="J32" s="122">
        <f t="shared" si="25"/>
        <v>160460591.51242357</v>
      </c>
      <c r="K32" s="122">
        <f t="shared" si="25"/>
        <v>188109585.25733548</v>
      </c>
      <c r="L32" s="122">
        <f t="shared" si="25"/>
        <v>218799769.63720077</v>
      </c>
      <c r="M32" s="122">
        <f t="shared" si="25"/>
        <v>192820600.66657284</v>
      </c>
      <c r="N32" s="122">
        <f t="shared" si="25"/>
        <v>158906386.81348017</v>
      </c>
      <c r="O32" s="122">
        <f t="shared" si="25"/>
        <v>70804186.216005921</v>
      </c>
      <c r="P32" s="122">
        <f t="shared" si="25"/>
        <v>156865542.57151577</v>
      </c>
      <c r="Q32" s="122">
        <f t="shared" si="25"/>
        <v>198726813.79704234</v>
      </c>
      <c r="R32" s="122">
        <f t="shared" ref="R32:V34" si="26">+R63/R$39</f>
        <v>179496465.91414258</v>
      </c>
      <c r="S32" s="122">
        <f t="shared" si="26"/>
        <v>0</v>
      </c>
      <c r="T32" s="122">
        <f t="shared" si="26"/>
        <v>177162392.67170781</v>
      </c>
      <c r="U32" s="122">
        <f t="shared" si="26"/>
        <v>213374788.91180998</v>
      </c>
      <c r="V32" s="122">
        <f t="shared" si="26"/>
        <v>0</v>
      </c>
    </row>
    <row r="33" spans="1:22" x14ac:dyDescent="0.25">
      <c r="A33" s="105" t="s">
        <v>39</v>
      </c>
      <c r="B33" s="126">
        <f t="shared" si="3"/>
        <v>1069549952.4294382</v>
      </c>
      <c r="C33" s="122">
        <f t="shared" ref="C33:Q33" si="27">+C64/C$39</f>
        <v>1079677739.4772074</v>
      </c>
      <c r="D33" s="122">
        <f t="shared" si="27"/>
        <v>1091644631.2653065</v>
      </c>
      <c r="E33" s="122">
        <f t="shared" si="27"/>
        <v>1144242529.6816998</v>
      </c>
      <c r="F33" s="122">
        <f t="shared" si="27"/>
        <v>1150243394.3294716</v>
      </c>
      <c r="G33" s="122">
        <f t="shared" si="27"/>
        <v>1308246890.6568871</v>
      </c>
      <c r="H33" s="122">
        <f t="shared" si="27"/>
        <v>1361385932.5370378</v>
      </c>
      <c r="I33" s="122">
        <f t="shared" si="27"/>
        <v>1516251406.1078477</v>
      </c>
      <c r="J33" s="122">
        <f t="shared" si="27"/>
        <v>1495481008.8137836</v>
      </c>
      <c r="K33" s="122">
        <f t="shared" si="27"/>
        <v>1536376063.7703371</v>
      </c>
      <c r="L33" s="122">
        <f t="shared" si="27"/>
        <v>1579806466.521718</v>
      </c>
      <c r="M33" s="122">
        <f t="shared" si="27"/>
        <v>1648159151.6662371</v>
      </c>
      <c r="N33" s="122">
        <f t="shared" si="27"/>
        <v>1732989562.9395006</v>
      </c>
      <c r="O33" s="122">
        <f t="shared" si="27"/>
        <v>1388770217.2992249</v>
      </c>
      <c r="P33" s="122">
        <f t="shared" si="27"/>
        <v>2173318808.2346888</v>
      </c>
      <c r="Q33" s="122">
        <f t="shared" si="27"/>
        <v>2376830637.703445</v>
      </c>
      <c r="R33" s="122">
        <f t="shared" si="26"/>
        <v>2561075203.3156385</v>
      </c>
      <c r="S33" s="122">
        <f t="shared" si="26"/>
        <v>2621711103.0465789</v>
      </c>
      <c r="T33" s="122">
        <f t="shared" si="26"/>
        <v>2733223555.4031343</v>
      </c>
      <c r="U33" s="122">
        <f t="shared" si="26"/>
        <v>2740047552.5061865</v>
      </c>
      <c r="V33" s="122">
        <f t="shared" si="26"/>
        <v>2799405801.9899998</v>
      </c>
    </row>
    <row r="34" spans="1:22" x14ac:dyDescent="0.25">
      <c r="A34" s="105" t="s">
        <v>55</v>
      </c>
      <c r="B34" s="126">
        <f t="shared" si="3"/>
        <v>189111123.08193696</v>
      </c>
      <c r="C34" s="122">
        <f t="shared" ref="C34:Q34" si="28">+C65/C$39</f>
        <v>158316130.44503528</v>
      </c>
      <c r="D34" s="122">
        <f t="shared" si="28"/>
        <v>142492939.9188714</v>
      </c>
      <c r="E34" s="122">
        <f t="shared" si="28"/>
        <v>147839943.53485337</v>
      </c>
      <c r="F34" s="122">
        <f t="shared" si="28"/>
        <v>169040769.99388576</v>
      </c>
      <c r="G34" s="122">
        <f t="shared" si="28"/>
        <v>188226476.90292868</v>
      </c>
      <c r="H34" s="122">
        <f t="shared" si="28"/>
        <v>201776877.22140735</v>
      </c>
      <c r="I34" s="122">
        <f t="shared" si="28"/>
        <v>213864466.08030495</v>
      </c>
      <c r="J34" s="122">
        <f t="shared" si="28"/>
        <v>208391583.91074088</v>
      </c>
      <c r="K34" s="122">
        <f t="shared" si="28"/>
        <v>225261699.3954109</v>
      </c>
      <c r="L34" s="122">
        <f t="shared" si="28"/>
        <v>240222506.83841172</v>
      </c>
      <c r="M34" s="122">
        <f t="shared" si="28"/>
        <v>250802840.37707493</v>
      </c>
      <c r="N34" s="122">
        <f t="shared" si="28"/>
        <v>263533247.17379975</v>
      </c>
      <c r="O34" s="122">
        <f t="shared" si="28"/>
        <v>282947324.17655283</v>
      </c>
      <c r="P34" s="122">
        <f t="shared" si="28"/>
        <v>297840299.54244816</v>
      </c>
      <c r="Q34" s="122">
        <f t="shared" si="28"/>
        <v>331772128.01698887</v>
      </c>
      <c r="R34" s="122">
        <f t="shared" si="26"/>
        <v>343112032.19406563</v>
      </c>
      <c r="S34" s="122">
        <f t="shared" si="26"/>
        <v>377925813.27877378</v>
      </c>
      <c r="T34" s="122">
        <f t="shared" si="26"/>
        <v>403811486.28562587</v>
      </c>
      <c r="U34" s="122">
        <f t="shared" si="26"/>
        <v>425219230.81384194</v>
      </c>
      <c r="V34" s="122">
        <f t="shared" si="26"/>
        <v>448537928.07999998</v>
      </c>
    </row>
    <row r="35" spans="1:22" x14ac:dyDescent="0.25"/>
    <row r="36" spans="1:22" x14ac:dyDescent="0.25"/>
    <row r="37" spans="1:22" x14ac:dyDescent="0.25"/>
    <row r="38" spans="1:22" x14ac:dyDescent="0.25"/>
    <row r="39" spans="1:22" s="104" customFormat="1" x14ac:dyDescent="0.25">
      <c r="A39" s="104" t="s">
        <v>140</v>
      </c>
      <c r="B39" s="127">
        <f>+IPCA!B12</f>
        <v>0.29858646112283271</v>
      </c>
      <c r="C39" s="124">
        <f>+IPCA!C12</f>
        <v>0.31641207285186584</v>
      </c>
      <c r="D39" s="124">
        <f>+IPCA!D12</f>
        <v>0.34068087883960396</v>
      </c>
      <c r="E39" s="124">
        <f>+IPCA!E12</f>
        <v>0.38336819295820634</v>
      </c>
      <c r="F39" s="124">
        <f>+IPCA!F12</f>
        <v>0.4190214349033195</v>
      </c>
      <c r="G39" s="124">
        <f>+IPCA!G12</f>
        <v>0.45086706395597181</v>
      </c>
      <c r="H39" s="124">
        <f>+IPCA!H12</f>
        <v>0.47652139989506659</v>
      </c>
      <c r="I39" s="124">
        <f>+IPCA!I12</f>
        <v>0.49148417185177173</v>
      </c>
      <c r="J39" s="124">
        <f>+IPCA!J12</f>
        <v>0.51340436591636074</v>
      </c>
      <c r="K39" s="124">
        <f>+IPCA!K12</f>
        <v>0.54369522350542598</v>
      </c>
      <c r="L39" s="124">
        <f>+IPCA!L12</f>
        <v>0.56712848763850976</v>
      </c>
      <c r="M39" s="124">
        <f>+IPCA!M12</f>
        <v>0.60064578125794565</v>
      </c>
      <c r="N39" s="124">
        <f>+IPCA!N12</f>
        <v>0.63968775703971203</v>
      </c>
      <c r="O39" s="124">
        <f>+IPCA!O12</f>
        <v>0.67704552205083124</v>
      </c>
      <c r="P39" s="124">
        <f>+IPCA!P12</f>
        <v>0.7170589124040353</v>
      </c>
      <c r="Q39" s="124">
        <f>+IPCA!Q12</f>
        <v>0.76302238868913397</v>
      </c>
      <c r="R39" s="124">
        <f>+IPCA!R12</f>
        <v>0.8444368775622646</v>
      </c>
      <c r="S39" s="124">
        <f>+IPCA!S12</f>
        <v>0.89755195716093106</v>
      </c>
      <c r="T39" s="124">
        <f>+IPCA!T12</f>
        <v>0.92402973989717863</v>
      </c>
      <c r="U39" s="124">
        <f>+IPCA!U12</f>
        <v>0.95868085514332291</v>
      </c>
      <c r="V39" s="124">
        <f>+IPCA!V12</f>
        <v>1</v>
      </c>
    </row>
    <row r="40" spans="1:22" x14ac:dyDescent="0.25"/>
    <row r="41" spans="1:22" x14ac:dyDescent="0.25">
      <c r="A41" s="105" t="s">
        <v>65</v>
      </c>
      <c r="B41" s="125">
        <f>SUMIFS('Base de dados (Boxplot)'!R:R,'Base de dados (Boxplot)'!H:H,DEX!A41,'Base de dados (Boxplot)'!E:E,DEX!$B$8)</f>
        <v>66284022</v>
      </c>
      <c r="C41" s="122">
        <f>SUMIFS('Base de dados (Boxplot)'!R:R,'Base de dados (Boxplot)'!H:H,DEX!A41,'Base de dados (Boxplot)'!E:E,DEX!$C$8)</f>
        <v>78154639</v>
      </c>
      <c r="D41" s="122">
        <f>SUMIFS('Base de dados (Boxplot)'!R:R,'Base de dados (Boxplot)'!H:H,DEX!A41,'Base de dados (Boxplot)'!E:E,DEX!$D$8)</f>
        <v>92933539</v>
      </c>
      <c r="E41" s="122">
        <f>SUMIFS('Base de dados (Boxplot)'!R:R,'Base de dados (Boxplot)'!H:H,DEX!A41,'Base de dados (Boxplot)'!E:E,DEX!$E$8)</f>
        <v>104906411.05</v>
      </c>
      <c r="F41" s="122">
        <f>SUMIFS('Base de dados (Boxplot)'!R:R,'Base de dados (Boxplot)'!H:H,DEX!A41,'Base de dados (Boxplot)'!E:E,DEX!$F$8)</f>
        <v>106227859</v>
      </c>
      <c r="G41" s="122">
        <f>SUMIFS('Base de dados (Boxplot)'!R:R,'Base de dados (Boxplot)'!H:H,DEX!A41,'Base de dados (Boxplot)'!E:E,DEX!$G$8)</f>
        <v>123794991</v>
      </c>
      <c r="H41" s="122">
        <f>SUMIFS('Base de dados (Boxplot)'!R:R,'Base de dados (Boxplot)'!H:H,DEX!A41,'Base de dados (Boxplot)'!E:E,DEX!$H$8)</f>
        <v>157388344.86000001</v>
      </c>
      <c r="I41" s="122">
        <f>SUMIFS('Base de dados (Boxplot)'!R:R,'Base de dados (Boxplot)'!H:H,DEX!A41,'Base de dados (Boxplot)'!E:E,DEX!$I$8)</f>
        <v>176151377.03999999</v>
      </c>
      <c r="J41" s="122">
        <f>SUMIFS('Base de dados (Boxplot)'!R:R,'Base de dados (Boxplot)'!H:H,DEX!A41,'Base de dados (Boxplot)'!E:E,DEX!$J$8)</f>
        <v>186920265.15000001</v>
      </c>
      <c r="K41" s="122">
        <f>SUMIFS('Base de dados (Boxplot)'!R:R,'Base de dados (Boxplot)'!H:H,DEX!A41,'Base de dados (Boxplot)'!E:E,DEX!$K$8)</f>
        <v>197289355.66999999</v>
      </c>
      <c r="L41" s="122">
        <f>SUMIFS('Base de dados (Boxplot)'!R:R,'Base de dados (Boxplot)'!H:H,DEX!A41,'Base de dados (Boxplot)'!E:E,DEX!$L$8)</f>
        <v>260746054.34</v>
      </c>
      <c r="M41" s="122">
        <f>SUMIFS('Base de dados (Boxplot)'!R:R,'Base de dados (Boxplot)'!H:H,DEX!A41,'Base de dados (Boxplot)'!E:E,DEX!$M$8)</f>
        <v>325113235.31</v>
      </c>
      <c r="N41" s="122">
        <f>SUMIFS('Base de dados (Boxplot)'!R:R,'Base de dados (Boxplot)'!H:H,DEX!A41,'Base de dados (Boxplot)'!E:E,DEX!$N$8)</f>
        <v>258354727.13999999</v>
      </c>
      <c r="O41" s="122">
        <f>SUMIFS('Base de dados (Boxplot)'!R:R,'Base de dados (Boxplot)'!H:H,DEX!A41,'Base de dados (Boxplot)'!E:E,DEX!$O$8)</f>
        <v>298255784.44999999</v>
      </c>
      <c r="P41" s="122">
        <f>SUMIFS('Base de dados (Boxplot)'!R:R,'Base de dados (Boxplot)'!H:H,DEX!A41,'Base de dados (Boxplot)'!E:E,DEX!$P$8)</f>
        <v>334454872.25</v>
      </c>
      <c r="Q41" s="122">
        <f>SUMIFS('Base de dados (Boxplot)'!R:R,'Base de dados (Boxplot)'!H:H,DEX!A41,'Base de dados (Boxplot)'!E:E,DEX!$Q$8)</f>
        <v>364220428.58999997</v>
      </c>
      <c r="R41" s="122">
        <f>SUMIFS('Base de dados (Boxplot)'!R:R,'Base de dados (Boxplot)'!H:H,DEX!A41,'Base de dados (Boxplot)'!E:E,DEX!$R$8)</f>
        <v>317177716.98000002</v>
      </c>
      <c r="S41" s="122">
        <f>SUMIFS('Base de dados (Boxplot)'!R:R,'Base de dados (Boxplot)'!H:H,DEX!A41,'Base de dados (Boxplot)'!E:E,DEX!$S$8)</f>
        <v>463430274.38</v>
      </c>
      <c r="T41" s="122">
        <f>SUMIFS('Base de dados (Boxplot)'!R:R,'Base de dados (Boxplot)'!H:H,DEX!A41,'Base de dados (Boxplot)'!E:E,DEX!$T$8)</f>
        <v>547185725.19000006</v>
      </c>
      <c r="U41" s="122">
        <f>SUMIFS('Base de dados (Boxplot)'!R:R,'Base de dados (Boxplot)'!H:H,DEX!A41,'Base de dados (Boxplot)'!E:E,DEX!$U$8)</f>
        <v>349355361.94</v>
      </c>
      <c r="V41" s="122">
        <f>SUMIFS('Base de dados (Boxplot)'!R:R,'Base de dados (Boxplot)'!H:H,DEX!A41,'Base de dados (Boxplot)'!E:E,DEX!$V$8)</f>
        <v>360468256.68000001</v>
      </c>
    </row>
    <row r="42" spans="1:22" x14ac:dyDescent="0.25">
      <c r="A42" s="105" t="s">
        <v>61</v>
      </c>
      <c r="B42" s="125">
        <f>SUMIFS('Base de dados (Boxplot)'!R:R,'Base de dados (Boxplot)'!H:H,DEX!A42,'Base de dados (Boxplot)'!E:E,DEX!$B$8)</f>
        <v>152473519</v>
      </c>
      <c r="C42" s="122">
        <f>SUMIFS('Base de dados (Boxplot)'!R:R,'Base de dados (Boxplot)'!H:H,DEX!A42,'Base de dados (Boxplot)'!E:E,DEX!$C$8)</f>
        <v>124137041</v>
      </c>
      <c r="D42" s="122">
        <f>SUMIFS('Base de dados (Boxplot)'!R:R,'Base de dados (Boxplot)'!H:H,DEX!A42,'Base de dados (Boxplot)'!E:E,DEX!$D$8)</f>
        <v>93414593</v>
      </c>
      <c r="E42" s="122">
        <f>SUMIFS('Base de dados (Boxplot)'!R:R,'Base de dados (Boxplot)'!H:H,DEX!A42,'Base de dados (Boxplot)'!E:E,DEX!$E$8)</f>
        <v>86884673</v>
      </c>
      <c r="F42" s="122">
        <f>SUMIFS('Base de dados (Boxplot)'!R:R,'Base de dados (Boxplot)'!H:H,DEX!A42,'Base de dados (Boxplot)'!E:E,DEX!$F$8)</f>
        <v>105305000</v>
      </c>
      <c r="G42" s="122">
        <f>SUMIFS('Base de dados (Boxplot)'!R:R,'Base de dados (Boxplot)'!H:H,DEX!A42,'Base de dados (Boxplot)'!E:E,DEX!$G$8)</f>
        <v>184765539</v>
      </c>
      <c r="H42" s="122">
        <f>SUMIFS('Base de dados (Boxplot)'!R:R,'Base de dados (Boxplot)'!H:H,DEX!A42,'Base de dados (Boxplot)'!E:E,DEX!$H$8)</f>
        <v>162963260.30000001</v>
      </c>
      <c r="I42" s="122">
        <f>SUMIFS('Base de dados (Boxplot)'!R:R,'Base de dados (Boxplot)'!H:H,DEX!A42,'Base de dados (Boxplot)'!E:E,DEX!$I$8)</f>
        <v>190215444.5</v>
      </c>
      <c r="J42" s="122">
        <f>SUMIFS('Base de dados (Boxplot)'!R:R,'Base de dados (Boxplot)'!H:H,DEX!A42,'Base de dados (Boxplot)'!E:E,DEX!$J$8)</f>
        <v>143728738</v>
      </c>
      <c r="K42" s="122">
        <f>SUMIFS('Base de dados (Boxplot)'!R:R,'Base de dados (Boxplot)'!H:H,DEX!A42,'Base de dados (Boxplot)'!E:E,DEX!$K$8)</f>
        <v>143468894.94</v>
      </c>
      <c r="L42" s="122">
        <f>SUMIFS('Base de dados (Boxplot)'!R:R,'Base de dados (Boxplot)'!H:H,DEX!A42,'Base de dados (Boxplot)'!E:E,DEX!$L$8)</f>
        <v>192222749.97</v>
      </c>
      <c r="M42" s="122">
        <f>SUMIFS('Base de dados (Boxplot)'!R:R,'Base de dados (Boxplot)'!H:H,DEX!A42,'Base de dados (Boxplot)'!E:E,DEX!$M$8)</f>
        <v>300743530.19</v>
      </c>
      <c r="N42" s="122">
        <f>SUMIFS('Base de dados (Boxplot)'!R:R,'Base de dados (Boxplot)'!H:H,DEX!A42,'Base de dados (Boxplot)'!E:E,DEX!$N$8)</f>
        <v>154721089.52000001</v>
      </c>
      <c r="O42" s="122">
        <f>SUMIFS('Base de dados (Boxplot)'!R:R,'Base de dados (Boxplot)'!H:H,DEX!A42,'Base de dados (Boxplot)'!E:E,DEX!$O$8)</f>
        <v>167369274.25999999</v>
      </c>
      <c r="P42" s="122">
        <f>SUMIFS('Base de dados (Boxplot)'!R:R,'Base de dados (Boxplot)'!H:H,DEX!A42,'Base de dados (Boxplot)'!E:E,DEX!$P$8)</f>
        <v>169718518.99000001</v>
      </c>
      <c r="Q42" s="122">
        <f>SUMIFS('Base de dados (Boxplot)'!R:R,'Base de dados (Boxplot)'!H:H,DEX!A42,'Base de dados (Boxplot)'!E:E,DEX!$Q$8)</f>
        <v>375969828.95999998</v>
      </c>
      <c r="R42" s="122">
        <f>SUMIFS('Base de dados (Boxplot)'!R:R,'Base de dados (Boxplot)'!H:H,DEX!A42,'Base de dados (Boxplot)'!E:E,DEX!$R$8)</f>
        <v>423855633.77999997</v>
      </c>
      <c r="S42" s="122">
        <f>SUMIFS('Base de dados (Boxplot)'!R:R,'Base de dados (Boxplot)'!H:H,DEX!A42,'Base de dados (Boxplot)'!E:E,DEX!$S$8)</f>
        <v>431612765.22000003</v>
      </c>
      <c r="T42" s="122">
        <f>SUMIFS('Base de dados (Boxplot)'!R:R,'Base de dados (Boxplot)'!H:H,DEX!A42,'Base de dados (Boxplot)'!E:E,DEX!$T$8)</f>
        <v>505867897.06999999</v>
      </c>
      <c r="U42" s="122">
        <f>SUMIFS('Base de dados (Boxplot)'!R:R,'Base de dados (Boxplot)'!H:H,DEX!A42,'Base de dados (Boxplot)'!E:E,DEX!$U$8)</f>
        <v>418838574.77999997</v>
      </c>
      <c r="V42" s="122">
        <f>SUMIFS('Base de dados (Boxplot)'!R:R,'Base de dados (Boxplot)'!H:H,DEX!A42,'Base de dados (Boxplot)'!E:E,DEX!$V$8)</f>
        <v>532547524.33999997</v>
      </c>
    </row>
    <row r="43" spans="1:22" x14ac:dyDescent="0.25">
      <c r="A43" s="105" t="s">
        <v>59</v>
      </c>
      <c r="B43" s="125">
        <f>SUMIFS('Base de dados (Boxplot)'!R:R,'Base de dados (Boxplot)'!H:H,DEX!A43,'Base de dados (Boxplot)'!E:E,DEX!$B$8)</f>
        <v>11383027.880000001</v>
      </c>
      <c r="C43" s="122">
        <f>SUMIFS('Base de dados (Boxplot)'!R:R,'Base de dados (Boxplot)'!H:H,DEX!A43,'Base de dados (Boxplot)'!E:E,DEX!$C$8)</f>
        <v>14307837.289999999</v>
      </c>
      <c r="D43" s="122">
        <f>SUMIFS('Base de dados (Boxplot)'!R:R,'Base de dados (Boxplot)'!H:H,DEX!A43,'Base de dados (Boxplot)'!E:E,DEX!$D$8)</f>
        <v>13646559.689999999</v>
      </c>
      <c r="E43" s="122">
        <f>SUMIFS('Base de dados (Boxplot)'!R:R,'Base de dados (Boxplot)'!H:H,DEX!A43,'Base de dados (Boxplot)'!E:E,DEX!$E$8)</f>
        <v>16635209.439999999</v>
      </c>
      <c r="F43" s="122">
        <f>SUMIFS('Base de dados (Boxplot)'!R:R,'Base de dados (Boxplot)'!H:H,DEX!A43,'Base de dados (Boxplot)'!E:E,DEX!$F$8)</f>
        <v>18303350.100000001</v>
      </c>
      <c r="G43" s="122">
        <f>SUMIFS('Base de dados (Boxplot)'!R:R,'Base de dados (Boxplot)'!H:H,DEX!A43,'Base de dados (Boxplot)'!E:E,DEX!$G$8)</f>
        <v>21203512</v>
      </c>
      <c r="H43" s="122">
        <f>SUMIFS('Base de dados (Boxplot)'!R:R,'Base de dados (Boxplot)'!H:H,DEX!A43,'Base de dados (Boxplot)'!E:E,DEX!$H$8)</f>
        <v>20598816.510000002</v>
      </c>
      <c r="I43" s="122">
        <f>SUMIFS('Base de dados (Boxplot)'!R:R,'Base de dados (Boxplot)'!H:H,DEX!A43,'Base de dados (Boxplot)'!E:E,DEX!$I$8)</f>
        <v>23459007.949999999</v>
      </c>
      <c r="J43" s="122">
        <f>SUMIFS('Base de dados (Boxplot)'!R:R,'Base de dados (Boxplot)'!H:H,DEX!A43,'Base de dados (Boxplot)'!E:E,DEX!$J$8)</f>
        <v>30163819.309999999</v>
      </c>
      <c r="K43" s="122">
        <f>SUMIFS('Base de dados (Boxplot)'!R:R,'Base de dados (Boxplot)'!H:H,DEX!A43,'Base de dados (Boxplot)'!E:E,DEX!$K$8)</f>
        <v>32749996.129999999</v>
      </c>
      <c r="L43" s="122">
        <f>SUMIFS('Base de dados (Boxplot)'!R:R,'Base de dados (Boxplot)'!H:H,DEX!A43,'Base de dados (Boxplot)'!E:E,DEX!$L$8)</f>
        <v>35773390</v>
      </c>
      <c r="M43" s="122">
        <f>SUMIFS('Base de dados (Boxplot)'!R:R,'Base de dados (Boxplot)'!H:H,DEX!A43,'Base de dados (Boxplot)'!E:E,DEX!$M$8)</f>
        <v>34025103.380000003</v>
      </c>
      <c r="N43" s="122">
        <f>SUMIFS('Base de dados (Boxplot)'!R:R,'Base de dados (Boxplot)'!H:H,DEX!A43,'Base de dados (Boxplot)'!E:E,DEX!$N$8)</f>
        <v>42037985.450000003</v>
      </c>
      <c r="O43" s="122">
        <f>SUMIFS('Base de dados (Boxplot)'!R:R,'Base de dados (Boxplot)'!H:H,DEX!A43,'Base de dados (Boxplot)'!E:E,DEX!$O$8)</f>
        <v>47750856.640000001</v>
      </c>
      <c r="P43" s="122">
        <f>SUMIFS('Base de dados (Boxplot)'!R:R,'Base de dados (Boxplot)'!H:H,DEX!A43,'Base de dados (Boxplot)'!E:E,DEX!$P$8)</f>
        <v>53726302.109999999</v>
      </c>
      <c r="Q43" s="122">
        <f>SUMIFS('Base de dados (Boxplot)'!R:R,'Base de dados (Boxplot)'!H:H,DEX!A43,'Base de dados (Boxplot)'!E:E,DEX!$Q$8)</f>
        <v>63063488.530000001</v>
      </c>
      <c r="R43" s="122">
        <f>SUMIFS('Base de dados (Boxplot)'!R:R,'Base de dados (Boxplot)'!H:H,DEX!A43,'Base de dados (Boxplot)'!E:E,DEX!$R$8)</f>
        <v>69080341.430000007</v>
      </c>
      <c r="S43" s="122">
        <f>SUMIFS('Base de dados (Boxplot)'!R:R,'Base de dados (Boxplot)'!H:H,DEX!A43,'Base de dados (Boxplot)'!E:E,DEX!$S$8)</f>
        <v>77052109.879999995</v>
      </c>
      <c r="T43" s="122">
        <f>SUMIFS('Base de dados (Boxplot)'!R:R,'Base de dados (Boxplot)'!H:H,DEX!A43,'Base de dados (Boxplot)'!E:E,DEX!$T$8)</f>
        <v>89604576.930000007</v>
      </c>
      <c r="U43" s="122">
        <f>SUMIFS('Base de dados (Boxplot)'!R:R,'Base de dados (Boxplot)'!H:H,DEX!A43,'Base de dados (Boxplot)'!E:E,DEX!$U$8)</f>
        <v>95717442.329999998</v>
      </c>
      <c r="V43" s="122">
        <f>SUMIFS('Base de dados (Boxplot)'!R:R,'Base de dados (Boxplot)'!H:H,DEX!A43,'Base de dados (Boxplot)'!E:E,DEX!$V$8)</f>
        <v>103689038.61</v>
      </c>
    </row>
    <row r="44" spans="1:22" x14ac:dyDescent="0.25">
      <c r="A44" s="105" t="s">
        <v>67</v>
      </c>
      <c r="B44" s="125">
        <f>SUMIFS('Base de dados (Boxplot)'!R:R,'Base de dados (Boxplot)'!H:H,DEX!A44,'Base de dados (Boxplot)'!E:E,DEX!$B$8)</f>
        <v>24253254</v>
      </c>
      <c r="C44" s="122">
        <f>SUMIFS('Base de dados (Boxplot)'!R:R,'Base de dados (Boxplot)'!H:H,DEX!A44,'Base de dados (Boxplot)'!E:E,DEX!$C$8)</f>
        <v>22168964.899999999</v>
      </c>
      <c r="D44" s="122">
        <f>SUMIFS('Base de dados (Boxplot)'!R:R,'Base de dados (Boxplot)'!H:H,DEX!A44,'Base de dados (Boxplot)'!E:E,DEX!$D$8)</f>
        <v>29319591.25</v>
      </c>
      <c r="E44" s="122">
        <f>SUMIFS('Base de dados (Boxplot)'!R:R,'Base de dados (Boxplot)'!H:H,DEX!A44,'Base de dados (Boxplot)'!E:E,DEX!$E$8)</f>
        <v>35220913.990000002</v>
      </c>
      <c r="F44" s="122">
        <f>SUMIFS('Base de dados (Boxplot)'!R:R,'Base de dados (Boxplot)'!H:H,DEX!A44,'Base de dados (Boxplot)'!E:E,DEX!$F$8)</f>
        <v>40291391.020000003</v>
      </c>
      <c r="G44" s="122">
        <f>SUMIFS('Base de dados (Boxplot)'!R:R,'Base de dados (Boxplot)'!H:H,DEX!A44,'Base de dados (Boxplot)'!E:E,DEX!$G$8)</f>
        <v>48851933</v>
      </c>
      <c r="H44" s="122">
        <f>SUMIFS('Base de dados (Boxplot)'!R:R,'Base de dados (Boxplot)'!H:H,DEX!A44,'Base de dados (Boxplot)'!E:E,DEX!$H$8)</f>
        <v>59991288.509999998</v>
      </c>
      <c r="I44" s="122">
        <f>SUMIFS('Base de dados (Boxplot)'!R:R,'Base de dados (Boxplot)'!H:H,DEX!A44,'Base de dados (Boxplot)'!E:E,DEX!$I$8)</f>
        <v>74918501.599999994</v>
      </c>
      <c r="J44" s="122">
        <f>SUMIFS('Base de dados (Boxplot)'!R:R,'Base de dados (Boxplot)'!H:H,DEX!A44,'Base de dados (Boxplot)'!E:E,DEX!$J$8)</f>
        <v>74399080.739999995</v>
      </c>
      <c r="K44" s="122">
        <f>SUMIFS('Base de dados (Boxplot)'!R:R,'Base de dados (Boxplot)'!H:H,DEX!A44,'Base de dados (Boxplot)'!E:E,DEX!$K$8)</f>
        <v>80123540.75</v>
      </c>
      <c r="L44" s="122">
        <f>SUMIFS('Base de dados (Boxplot)'!R:R,'Base de dados (Boxplot)'!H:H,DEX!A44,'Base de dados (Boxplot)'!E:E,DEX!$L$8)</f>
        <v>97643859.909999996</v>
      </c>
      <c r="M44" s="122">
        <f>SUMIFS('Base de dados (Boxplot)'!R:R,'Base de dados (Boxplot)'!H:H,DEX!A44,'Base de dados (Boxplot)'!E:E,DEX!$M$8)</f>
        <v>100421532.19</v>
      </c>
      <c r="N44" s="122">
        <f>SUMIFS('Base de dados (Boxplot)'!R:R,'Base de dados (Boxplot)'!H:H,DEX!A44,'Base de dados (Boxplot)'!E:E,DEX!$N$8)</f>
        <v>109070350.01000001</v>
      </c>
      <c r="O44" s="122">
        <f>SUMIFS('Base de dados (Boxplot)'!R:R,'Base de dados (Boxplot)'!H:H,DEX!A44,'Base de dados (Boxplot)'!E:E,DEX!$O$8)</f>
        <v>111311103.31</v>
      </c>
      <c r="P44" s="122">
        <f>SUMIFS('Base de dados (Boxplot)'!R:R,'Base de dados (Boxplot)'!H:H,DEX!A44,'Base de dados (Boxplot)'!E:E,DEX!$P$8)</f>
        <v>118484165.55</v>
      </c>
      <c r="Q44" s="122">
        <f>SUMIFS('Base de dados (Boxplot)'!R:R,'Base de dados (Boxplot)'!H:H,DEX!A44,'Base de dados (Boxplot)'!E:E,DEX!$Q$8)</f>
        <v>132118963.41</v>
      </c>
      <c r="R44" s="122">
        <f>SUMIFS('Base de dados (Boxplot)'!R:R,'Base de dados (Boxplot)'!H:H,DEX!A44,'Base de dados (Boxplot)'!E:E,DEX!$R$8)</f>
        <v>165728710.78999999</v>
      </c>
      <c r="S44" s="122">
        <f>SUMIFS('Base de dados (Boxplot)'!R:R,'Base de dados (Boxplot)'!H:H,DEX!A44,'Base de dados (Boxplot)'!E:E,DEX!$S$8)</f>
        <v>161596956.56</v>
      </c>
      <c r="T44" s="122">
        <f>SUMIFS('Base de dados (Boxplot)'!R:R,'Base de dados (Boxplot)'!H:H,DEX!A44,'Base de dados (Boxplot)'!E:E,DEX!$T$8)</f>
        <v>167958787.06999999</v>
      </c>
      <c r="U44" s="122">
        <f>SUMIFS('Base de dados (Boxplot)'!R:R,'Base de dados (Boxplot)'!H:H,DEX!A44,'Base de dados (Boxplot)'!E:E,DEX!$U$8)</f>
        <v>154379079.38</v>
      </c>
      <c r="V44" s="122">
        <f>SUMIFS('Base de dados (Boxplot)'!R:R,'Base de dados (Boxplot)'!H:H,DEX!A44,'Base de dados (Boxplot)'!E:E,DEX!$V$8)</f>
        <v>181816501.19</v>
      </c>
    </row>
    <row r="45" spans="1:22" x14ac:dyDescent="0.25">
      <c r="A45" s="105" t="s">
        <v>66</v>
      </c>
      <c r="B45" s="125">
        <f>SUMIFS('Base de dados (Boxplot)'!R:R,'Base de dados (Boxplot)'!H:H,DEX!A45,'Base de dados (Boxplot)'!E:E,DEX!$B$8)</f>
        <v>83624596</v>
      </c>
      <c r="C45" s="122">
        <f>SUMIFS('Base de dados (Boxplot)'!R:R,'Base de dados (Boxplot)'!H:H,DEX!A45,'Base de dados (Boxplot)'!E:E,DEX!$C$8)</f>
        <v>93278073</v>
      </c>
      <c r="D45" s="122">
        <f>SUMIFS('Base de dados (Boxplot)'!R:R,'Base de dados (Boxplot)'!H:H,DEX!A45,'Base de dados (Boxplot)'!E:E,DEX!$D$8)</f>
        <v>107155647</v>
      </c>
      <c r="E45" s="122">
        <f>SUMIFS('Base de dados (Boxplot)'!R:R,'Base de dados (Boxplot)'!H:H,DEX!A45,'Base de dados (Boxplot)'!E:E,DEX!$E$8)</f>
        <v>115184299.52</v>
      </c>
      <c r="F45" s="122">
        <f>SUMIFS('Base de dados (Boxplot)'!R:R,'Base de dados (Boxplot)'!H:H,DEX!A45,'Base de dados (Boxplot)'!E:E,DEX!$F$8)</f>
        <v>119836393.08</v>
      </c>
      <c r="G45" s="122">
        <f>SUMIFS('Base de dados (Boxplot)'!R:R,'Base de dados (Boxplot)'!H:H,DEX!A45,'Base de dados (Boxplot)'!E:E,DEX!$G$8)</f>
        <v>138924719.09999999</v>
      </c>
      <c r="H45" s="122">
        <f>SUMIFS('Base de dados (Boxplot)'!R:R,'Base de dados (Boxplot)'!H:H,DEX!A45,'Base de dados (Boxplot)'!E:E,DEX!$H$8)</f>
        <v>158079961.69</v>
      </c>
      <c r="I45" s="122">
        <f>SUMIFS('Base de dados (Boxplot)'!R:R,'Base de dados (Boxplot)'!H:H,DEX!A45,'Base de dados (Boxplot)'!E:E,DEX!$I$8)</f>
        <v>178237095.58000001</v>
      </c>
      <c r="J45" s="122">
        <f>SUMIFS('Base de dados (Boxplot)'!R:R,'Base de dados (Boxplot)'!H:H,DEX!A45,'Base de dados (Boxplot)'!E:E,DEX!$J$8)</f>
        <v>189545057.53</v>
      </c>
      <c r="K45" s="122">
        <f>SUMIFS('Base de dados (Boxplot)'!R:R,'Base de dados (Boxplot)'!H:H,DEX!A45,'Base de dados (Boxplot)'!E:E,DEX!$K$8)</f>
        <v>210227828.66999999</v>
      </c>
      <c r="L45" s="122">
        <f>SUMIFS('Base de dados (Boxplot)'!R:R,'Base de dados (Boxplot)'!H:H,DEX!A45,'Base de dados (Boxplot)'!E:E,DEX!$L$8)</f>
        <v>219737463.94</v>
      </c>
      <c r="M45" s="122">
        <f>SUMIFS('Base de dados (Boxplot)'!R:R,'Base de dados (Boxplot)'!H:H,DEX!A45,'Base de dados (Boxplot)'!E:E,DEX!$M$8)</f>
        <v>257020782.68000001</v>
      </c>
      <c r="N45" s="122">
        <f>SUMIFS('Base de dados (Boxplot)'!R:R,'Base de dados (Boxplot)'!H:H,DEX!A45,'Base de dados (Boxplot)'!E:E,DEX!$N$8)</f>
        <v>279716897.22000003</v>
      </c>
      <c r="O45" s="122">
        <f>SUMIFS('Base de dados (Boxplot)'!R:R,'Base de dados (Boxplot)'!H:H,DEX!A45,'Base de dados (Boxplot)'!E:E,DEX!$O$8)</f>
        <v>301711077.94999999</v>
      </c>
      <c r="P45" s="122">
        <f>SUMIFS('Base de dados (Boxplot)'!R:R,'Base de dados (Boxplot)'!H:H,DEX!A45,'Base de dados (Boxplot)'!E:E,DEX!$P$8)</f>
        <v>323337780.44999999</v>
      </c>
      <c r="Q45" s="122">
        <f>SUMIFS('Base de dados (Boxplot)'!R:R,'Base de dados (Boxplot)'!H:H,DEX!A45,'Base de dados (Boxplot)'!E:E,DEX!$Q$8)</f>
        <v>378458201.18000001</v>
      </c>
      <c r="R45" s="122">
        <f>SUMIFS('Base de dados (Boxplot)'!R:R,'Base de dados (Boxplot)'!H:H,DEX!A45,'Base de dados (Boxplot)'!E:E,DEX!$R$8)</f>
        <v>428850736.42000002</v>
      </c>
      <c r="S45" s="122">
        <f>SUMIFS('Base de dados (Boxplot)'!R:R,'Base de dados (Boxplot)'!H:H,DEX!A45,'Base de dados (Boxplot)'!E:E,DEX!$S$8)</f>
        <v>473465558.33999997</v>
      </c>
      <c r="T45" s="122">
        <f>SUMIFS('Base de dados (Boxplot)'!R:R,'Base de dados (Boxplot)'!H:H,DEX!A45,'Base de dados (Boxplot)'!E:E,DEX!$T$8)</f>
        <v>556573593.97000003</v>
      </c>
      <c r="U45" s="122">
        <f>SUMIFS('Base de dados (Boxplot)'!R:R,'Base de dados (Boxplot)'!H:H,DEX!A45,'Base de dados (Boxplot)'!E:E,DEX!$U$8)</f>
        <v>581949862.71000004</v>
      </c>
      <c r="V45" s="122">
        <f>SUMIFS('Base de dados (Boxplot)'!R:R,'Base de dados (Boxplot)'!H:H,DEX!A45,'Base de dados (Boxplot)'!E:E,DEX!$V$8)</f>
        <v>570506033.19000006</v>
      </c>
    </row>
    <row r="46" spans="1:22" x14ac:dyDescent="0.25">
      <c r="A46" s="105" t="s">
        <v>63</v>
      </c>
      <c r="B46" s="125">
        <f>SUMIFS('Base de dados (Boxplot)'!R:R,'Base de dados (Boxplot)'!H:H,DEX!A46,'Base de dados (Boxplot)'!E:E,DEX!$B$8)</f>
        <v>12013206.800000001</v>
      </c>
      <c r="C46" s="122">
        <f>SUMIFS('Base de dados (Boxplot)'!R:R,'Base de dados (Boxplot)'!H:H,DEX!A46,'Base de dados (Boxplot)'!E:E,DEX!$C$8)</f>
        <v>13329812.939999999</v>
      </c>
      <c r="D46" s="122">
        <f>SUMIFS('Base de dados (Boxplot)'!R:R,'Base de dados (Boxplot)'!H:H,DEX!A46,'Base de dados (Boxplot)'!E:E,DEX!$D$8)</f>
        <v>15669728.32</v>
      </c>
      <c r="E46" s="122">
        <f>SUMIFS('Base de dados (Boxplot)'!R:R,'Base de dados (Boxplot)'!H:H,DEX!A46,'Base de dados (Boxplot)'!E:E,DEX!$E$8)</f>
        <v>21626286.129999999</v>
      </c>
      <c r="F46" s="122">
        <f>SUMIFS('Base de dados (Boxplot)'!R:R,'Base de dados (Boxplot)'!H:H,DEX!A46,'Base de dados (Boxplot)'!E:E,DEX!$F$8)</f>
        <v>29329224.91</v>
      </c>
      <c r="G46" s="122">
        <f>SUMIFS('Base de dados (Boxplot)'!R:R,'Base de dados (Boxplot)'!H:H,DEX!A46,'Base de dados (Boxplot)'!E:E,DEX!$G$8)</f>
        <v>22928295.620000001</v>
      </c>
      <c r="H46" s="122">
        <f>SUMIFS('Base de dados (Boxplot)'!R:R,'Base de dados (Boxplot)'!H:H,DEX!A46,'Base de dados (Boxplot)'!E:E,DEX!$H$8)</f>
        <v>22074274.789999999</v>
      </c>
      <c r="I46" s="122">
        <f>SUMIFS('Base de dados (Boxplot)'!R:R,'Base de dados (Boxplot)'!H:H,DEX!A46,'Base de dados (Boxplot)'!E:E,DEX!$I$8)</f>
        <v>29245588.550000001</v>
      </c>
      <c r="J46" s="122">
        <f>SUMIFS('Base de dados (Boxplot)'!R:R,'Base de dados (Boxplot)'!H:H,DEX!A46,'Base de dados (Boxplot)'!E:E,DEX!$J$8)</f>
        <v>27996525.800000001</v>
      </c>
      <c r="K46" s="122">
        <f>SUMIFS('Base de dados (Boxplot)'!R:R,'Base de dados (Boxplot)'!H:H,DEX!A46,'Base de dados (Boxplot)'!E:E,DEX!$K$8)</f>
        <v>30778142.66</v>
      </c>
      <c r="L46" s="122">
        <f>SUMIFS('Base de dados (Boxplot)'!R:R,'Base de dados (Boxplot)'!H:H,DEX!A46,'Base de dados (Boxplot)'!E:E,DEX!$L$8)</f>
        <v>39299911.090000004</v>
      </c>
      <c r="M46" s="122">
        <f>SUMIFS('Base de dados (Boxplot)'!R:R,'Base de dados (Boxplot)'!H:H,DEX!A46,'Base de dados (Boxplot)'!E:E,DEX!$M$8)</f>
        <v>40029378.219999999</v>
      </c>
      <c r="N46" s="122">
        <f>SUMIFS('Base de dados (Boxplot)'!R:R,'Base de dados (Boxplot)'!H:H,DEX!A46,'Base de dados (Boxplot)'!E:E,DEX!$N$8)</f>
        <v>52624071.219999999</v>
      </c>
      <c r="O46" s="122">
        <f>SUMIFS('Base de dados (Boxplot)'!R:R,'Base de dados (Boxplot)'!H:H,DEX!A46,'Base de dados (Boxplot)'!E:E,DEX!$O$8)</f>
        <v>41641112.109999999</v>
      </c>
      <c r="P46" s="122">
        <f>SUMIFS('Base de dados (Boxplot)'!R:R,'Base de dados (Boxplot)'!H:H,DEX!A46,'Base de dados (Boxplot)'!E:E,DEX!$P$8)</f>
        <v>56001982.590000004</v>
      </c>
      <c r="Q46" s="122">
        <f>SUMIFS('Base de dados (Boxplot)'!R:R,'Base de dados (Boxplot)'!H:H,DEX!A46,'Base de dados (Boxplot)'!E:E,DEX!$Q$8)</f>
        <v>50272173.579999998</v>
      </c>
      <c r="R46" s="122">
        <f>SUMIFS('Base de dados (Boxplot)'!R:R,'Base de dados (Boxplot)'!H:H,DEX!A46,'Base de dados (Boxplot)'!E:E,DEX!$R$8)</f>
        <v>54123214.619999997</v>
      </c>
      <c r="S46" s="122">
        <f>SUMIFS('Base de dados (Boxplot)'!R:R,'Base de dados (Boxplot)'!H:H,DEX!A46,'Base de dados (Boxplot)'!E:E,DEX!$S$8)</f>
        <v>52372659.439999998</v>
      </c>
      <c r="T46" s="122">
        <f>SUMIFS('Base de dados (Boxplot)'!R:R,'Base de dados (Boxplot)'!H:H,DEX!A46,'Base de dados (Boxplot)'!E:E,DEX!$T$8)</f>
        <v>64974457.280000001</v>
      </c>
      <c r="U46" s="122">
        <f>SUMIFS('Base de dados (Boxplot)'!R:R,'Base de dados (Boxplot)'!H:H,DEX!A46,'Base de dados (Boxplot)'!E:E,DEX!$U$8)</f>
        <v>69969308.939999998</v>
      </c>
      <c r="V46" s="122">
        <f>SUMIFS('Base de dados (Boxplot)'!R:R,'Base de dados (Boxplot)'!H:H,DEX!A46,'Base de dados (Boxplot)'!E:E,DEX!$V$8)</f>
        <v>77962446.150000006</v>
      </c>
    </row>
    <row r="47" spans="1:22" x14ac:dyDescent="0.25">
      <c r="A47" s="105" t="s">
        <v>40</v>
      </c>
      <c r="B47" s="125">
        <f>SUMIFS('Base de dados (Boxplot)'!R:R,'Base de dados (Boxplot)'!H:H,DEX!A47,'Base de dados (Boxplot)'!E:E,DEX!$B$8)</f>
        <v>191285751</v>
      </c>
      <c r="C47" s="122">
        <f>SUMIFS('Base de dados (Boxplot)'!R:R,'Base de dados (Boxplot)'!H:H,DEX!A47,'Base de dados (Boxplot)'!E:E,DEX!$C$8)</f>
        <v>211417592</v>
      </c>
      <c r="D47" s="122">
        <f>SUMIFS('Base de dados (Boxplot)'!R:R,'Base de dados (Boxplot)'!H:H,DEX!A47,'Base de dados (Boxplot)'!E:E,DEX!$D$8)</f>
        <v>235134513</v>
      </c>
      <c r="E47" s="122">
        <f>SUMIFS('Base de dados (Boxplot)'!R:R,'Base de dados (Boxplot)'!H:H,DEX!A47,'Base de dados (Boxplot)'!E:E,DEX!$E$8)</f>
        <v>287852110</v>
      </c>
      <c r="F47" s="122">
        <f>SUMIFS('Base de dados (Boxplot)'!R:R,'Base de dados (Boxplot)'!H:H,DEX!A47,'Base de dados (Boxplot)'!E:E,DEX!$F$8)</f>
        <v>332171381</v>
      </c>
      <c r="G47" s="122">
        <f>SUMIFS('Base de dados (Boxplot)'!R:R,'Base de dados (Boxplot)'!H:H,DEX!A47,'Base de dados (Boxplot)'!E:E,DEX!$G$8)</f>
        <v>415657619</v>
      </c>
      <c r="H47" s="122">
        <f>SUMIFS('Base de dados (Boxplot)'!R:R,'Base de dados (Boxplot)'!H:H,DEX!A47,'Base de dados (Boxplot)'!E:E,DEX!$H$8)</f>
        <v>471036493</v>
      </c>
      <c r="I47" s="122">
        <f>SUMIFS('Base de dados (Boxplot)'!R:R,'Base de dados (Boxplot)'!H:H,DEX!A47,'Base de dados (Boxplot)'!E:E,DEX!$I$8)</f>
        <v>557912592</v>
      </c>
      <c r="J47" s="122">
        <f>SUMIFS('Base de dados (Boxplot)'!R:R,'Base de dados (Boxplot)'!H:H,DEX!A47,'Base de dados (Boxplot)'!E:E,DEX!$J$8)</f>
        <v>552991262</v>
      </c>
      <c r="K47" s="122">
        <f>SUMIFS('Base de dados (Boxplot)'!R:R,'Base de dados (Boxplot)'!H:H,DEX!A47,'Base de dados (Boxplot)'!E:E,DEX!$K$8)</f>
        <v>570602367</v>
      </c>
      <c r="L47" s="122">
        <f>SUMIFS('Base de dados (Boxplot)'!R:R,'Base de dados (Boxplot)'!H:H,DEX!A47,'Base de dados (Boxplot)'!E:E,DEX!$L$8)</f>
        <v>630189875</v>
      </c>
      <c r="M47" s="122">
        <f>SUMIFS('Base de dados (Boxplot)'!R:R,'Base de dados (Boxplot)'!H:H,DEX!A47,'Base de dados (Boxplot)'!E:E,DEX!$M$8)</f>
        <v>719825678.44000006</v>
      </c>
      <c r="N47" s="122">
        <f>SUMIFS('Base de dados (Boxplot)'!R:R,'Base de dados (Boxplot)'!H:H,DEX!A47,'Base de dados (Boxplot)'!E:E,DEX!$N$8)</f>
        <v>866321832.80999994</v>
      </c>
      <c r="O47" s="122">
        <f>SUMIFS('Base de dados (Boxplot)'!R:R,'Base de dados (Boxplot)'!H:H,DEX!A47,'Base de dados (Boxplot)'!E:E,DEX!$O$8)</f>
        <v>1039001425</v>
      </c>
      <c r="P47" s="122">
        <f>SUMIFS('Base de dados (Boxplot)'!R:R,'Base de dados (Boxplot)'!H:H,DEX!A47,'Base de dados (Boxplot)'!E:E,DEX!$P$8)</f>
        <v>1080329804</v>
      </c>
      <c r="Q47" s="122">
        <f>SUMIFS('Base de dados (Boxplot)'!R:R,'Base de dados (Boxplot)'!H:H,DEX!A47,'Base de dados (Boxplot)'!E:E,DEX!$Q$8)</f>
        <v>1202474626</v>
      </c>
      <c r="R47" s="122">
        <f>SUMIFS('Base de dados (Boxplot)'!R:R,'Base de dados (Boxplot)'!H:H,DEX!A47,'Base de dados (Boxplot)'!E:E,DEX!$R$8)</f>
        <v>1274785079</v>
      </c>
      <c r="S47" s="122">
        <f>SUMIFS('Base de dados (Boxplot)'!R:R,'Base de dados (Boxplot)'!H:H,DEX!A47,'Base de dados (Boxplot)'!E:E,DEX!$S$8)</f>
        <v>1345240232.6099999</v>
      </c>
      <c r="T47" s="122">
        <f>SUMIFS('Base de dados (Boxplot)'!R:R,'Base de dados (Boxplot)'!H:H,DEX!A47,'Base de dados (Boxplot)'!E:E,DEX!$T$8)</f>
        <v>1427417442.0799999</v>
      </c>
      <c r="U47" s="122">
        <f>SUMIFS('Base de dados (Boxplot)'!R:R,'Base de dados (Boxplot)'!H:H,DEX!A47,'Base de dados (Boxplot)'!E:E,DEX!$U$8)</f>
        <v>1715693865</v>
      </c>
      <c r="V47" s="122">
        <f>SUMIFS('Base de dados (Boxplot)'!R:R,'Base de dados (Boxplot)'!H:H,DEX!A47,'Base de dados (Boxplot)'!E:E,DEX!$V$8)</f>
        <v>1427447349.3</v>
      </c>
    </row>
    <row r="48" spans="1:22" x14ac:dyDescent="0.25">
      <c r="A48" s="105" t="s">
        <v>62</v>
      </c>
      <c r="B48" s="125">
        <f>SUMIFS('Base de dados (Boxplot)'!R:R,'Base de dados (Boxplot)'!H:H,DEX!A48,'Base de dados (Boxplot)'!E:E,DEX!$B$8)</f>
        <v>108536177</v>
      </c>
      <c r="C48" s="122">
        <f>SUMIFS('Base de dados (Boxplot)'!R:R,'Base de dados (Boxplot)'!H:H,DEX!A48,'Base de dados (Boxplot)'!E:E,DEX!$C$8)</f>
        <v>127368154</v>
      </c>
      <c r="D48" s="122">
        <f>SUMIFS('Base de dados (Boxplot)'!R:R,'Base de dados (Boxplot)'!H:H,DEX!A48,'Base de dados (Boxplot)'!E:E,DEX!$D$8)</f>
        <v>147365912</v>
      </c>
      <c r="E48" s="122">
        <f>SUMIFS('Base de dados (Boxplot)'!R:R,'Base de dados (Boxplot)'!H:H,DEX!A48,'Base de dados (Boxplot)'!E:E,DEX!$E$8)</f>
        <v>167633976</v>
      </c>
      <c r="F48" s="122">
        <f>SUMIFS('Base de dados (Boxplot)'!R:R,'Base de dados (Boxplot)'!H:H,DEX!A48,'Base de dados (Boxplot)'!E:E,DEX!$F$8)</f>
        <v>205186395</v>
      </c>
      <c r="G48" s="122">
        <f>SUMIFS('Base de dados (Boxplot)'!R:R,'Base de dados (Boxplot)'!H:H,DEX!A48,'Base de dados (Boxplot)'!E:E,DEX!$G$8)</f>
        <v>246961597</v>
      </c>
      <c r="H48" s="122">
        <f>SUMIFS('Base de dados (Boxplot)'!R:R,'Base de dados (Boxplot)'!H:H,DEX!A48,'Base de dados (Boxplot)'!E:E,DEX!$H$8)</f>
        <v>278550080</v>
      </c>
      <c r="I48" s="122">
        <f>SUMIFS('Base de dados (Boxplot)'!R:R,'Base de dados (Boxplot)'!H:H,DEX!A48,'Base de dados (Boxplot)'!E:E,DEX!$I$8)</f>
        <v>267045207</v>
      </c>
      <c r="J48" s="122">
        <f>SUMIFS('Base de dados (Boxplot)'!R:R,'Base de dados (Boxplot)'!H:H,DEX!A48,'Base de dados (Boxplot)'!E:E,DEX!$J$8)</f>
        <v>337615001</v>
      </c>
      <c r="K48" s="122">
        <f>SUMIFS('Base de dados (Boxplot)'!R:R,'Base de dados (Boxplot)'!H:H,DEX!A48,'Base de dados (Boxplot)'!E:E,DEX!$K$8)</f>
        <v>391787073</v>
      </c>
      <c r="L48" s="122">
        <f>SUMIFS('Base de dados (Boxplot)'!R:R,'Base de dados (Boxplot)'!H:H,DEX!A48,'Base de dados (Boxplot)'!E:E,DEX!$L$8)</f>
        <v>443907062</v>
      </c>
      <c r="M48" s="122">
        <f>SUMIFS('Base de dados (Boxplot)'!R:R,'Base de dados (Boxplot)'!H:H,DEX!A48,'Base de dados (Boxplot)'!E:E,DEX!$M$8)</f>
        <v>448282540</v>
      </c>
      <c r="N48" s="122">
        <f>SUMIFS('Base de dados (Boxplot)'!R:R,'Base de dados (Boxplot)'!H:H,DEX!A48,'Base de dados (Boxplot)'!E:E,DEX!$N$8)</f>
        <v>364622611</v>
      </c>
      <c r="O48" s="122">
        <f>SUMIFS('Base de dados (Boxplot)'!R:R,'Base de dados (Boxplot)'!H:H,DEX!A48,'Base de dados (Boxplot)'!E:E,DEX!$O$8)</f>
        <v>504834094</v>
      </c>
      <c r="P48" s="122">
        <f>SUMIFS('Base de dados (Boxplot)'!R:R,'Base de dados (Boxplot)'!H:H,DEX!A48,'Base de dados (Boxplot)'!E:E,DEX!$P$8)</f>
        <v>586926916</v>
      </c>
      <c r="Q48" s="122">
        <f>SUMIFS('Base de dados (Boxplot)'!R:R,'Base de dados (Boxplot)'!H:H,DEX!A48,'Base de dados (Boxplot)'!E:E,DEX!$Q$8)</f>
        <v>669394682.35000002</v>
      </c>
      <c r="R48" s="122">
        <f>SUMIFS('Base de dados (Boxplot)'!R:R,'Base de dados (Boxplot)'!H:H,DEX!A48,'Base de dados (Boxplot)'!E:E,DEX!$R$8)</f>
        <v>791398742.46000004</v>
      </c>
      <c r="S48" s="122">
        <f>SUMIFS('Base de dados (Boxplot)'!R:R,'Base de dados (Boxplot)'!H:H,DEX!A48,'Base de dados (Boxplot)'!E:E,DEX!$S$8)</f>
        <v>759775234.38999999</v>
      </c>
      <c r="T48" s="122">
        <f>SUMIFS('Base de dados (Boxplot)'!R:R,'Base de dados (Boxplot)'!H:H,DEX!A48,'Base de dados (Boxplot)'!E:E,DEX!$T$8)</f>
        <v>878776657.58000004</v>
      </c>
      <c r="U48" s="122">
        <f>SUMIFS('Base de dados (Boxplot)'!R:R,'Base de dados (Boxplot)'!H:H,DEX!A48,'Base de dados (Boxplot)'!E:E,DEX!$U$8)</f>
        <v>942026022.38999999</v>
      </c>
      <c r="V48" s="122">
        <f>SUMIFS('Base de dados (Boxplot)'!R:R,'Base de dados (Boxplot)'!H:H,DEX!A48,'Base de dados (Boxplot)'!E:E,DEX!$V$8)</f>
        <v>1107127005.99</v>
      </c>
    </row>
    <row r="49" spans="1:22" x14ac:dyDescent="0.25">
      <c r="A49" s="105" t="s">
        <v>45</v>
      </c>
      <c r="B49" s="125">
        <f>SUMIFS('Base de dados (Boxplot)'!R:R,'Base de dados (Boxplot)'!H:H,DEX!A49,'Base de dados (Boxplot)'!E:E,DEX!$B$8)</f>
        <v>89999988</v>
      </c>
      <c r="C49" s="122">
        <f>SUMIFS('Base de dados (Boxplot)'!R:R,'Base de dados (Boxplot)'!H:H,DEX!A49,'Base de dados (Boxplot)'!E:E,DEX!$C$8)</f>
        <v>102268015</v>
      </c>
      <c r="D49" s="122">
        <f>SUMIFS('Base de dados (Boxplot)'!R:R,'Base de dados (Boxplot)'!H:H,DEX!A49,'Base de dados (Boxplot)'!E:E,DEX!$D$8)</f>
        <v>125717321</v>
      </c>
      <c r="E49" s="122">
        <f>SUMIFS('Base de dados (Boxplot)'!R:R,'Base de dados (Boxplot)'!H:H,DEX!A49,'Base de dados (Boxplot)'!E:E,DEX!$E$8)</f>
        <v>140795311</v>
      </c>
      <c r="F49" s="122">
        <f>SUMIFS('Base de dados (Boxplot)'!R:R,'Base de dados (Boxplot)'!H:H,DEX!A49,'Base de dados (Boxplot)'!E:E,DEX!$F$8)</f>
        <v>153286741</v>
      </c>
      <c r="G49" s="122">
        <f>SUMIFS('Base de dados (Boxplot)'!R:R,'Base de dados (Boxplot)'!H:H,DEX!A49,'Base de dados (Boxplot)'!E:E,DEX!$G$8)</f>
        <v>190036594</v>
      </c>
      <c r="H49" s="122">
        <f>SUMIFS('Base de dados (Boxplot)'!R:R,'Base de dados (Boxplot)'!H:H,DEX!A49,'Base de dados (Boxplot)'!E:E,DEX!$H$8)</f>
        <v>211034714</v>
      </c>
      <c r="I49" s="122">
        <f>SUMIFS('Base de dados (Boxplot)'!R:R,'Base de dados (Boxplot)'!H:H,DEX!A49,'Base de dados (Boxplot)'!E:E,DEX!$I$8)</f>
        <v>231192648</v>
      </c>
      <c r="J49" s="122">
        <f>SUMIFS('Base de dados (Boxplot)'!R:R,'Base de dados (Boxplot)'!H:H,DEX!A49,'Base de dados (Boxplot)'!E:E,DEX!$J$8)</f>
        <v>249388063.28</v>
      </c>
      <c r="K49" s="122">
        <f>SUMIFS('Base de dados (Boxplot)'!R:R,'Base de dados (Boxplot)'!H:H,DEX!A49,'Base de dados (Boxplot)'!E:E,DEX!$K$8)</f>
        <v>279346710.81</v>
      </c>
      <c r="L49" s="122">
        <f>SUMIFS('Base de dados (Boxplot)'!R:R,'Base de dados (Boxplot)'!H:H,DEX!A49,'Base de dados (Boxplot)'!E:E,DEX!$L$8)</f>
        <v>295916060.55000001</v>
      </c>
      <c r="M49" s="122">
        <f>SUMIFS('Base de dados (Boxplot)'!R:R,'Base de dados (Boxplot)'!H:H,DEX!A49,'Base de dados (Boxplot)'!E:E,DEX!$M$8)</f>
        <v>380562439.23000002</v>
      </c>
      <c r="N49" s="122">
        <f>SUMIFS('Base de dados (Boxplot)'!R:R,'Base de dados (Boxplot)'!H:H,DEX!A49,'Base de dados (Boxplot)'!E:E,DEX!$N$8)</f>
        <v>374778419.08999997</v>
      </c>
      <c r="O49" s="122">
        <f>SUMIFS('Base de dados (Boxplot)'!R:R,'Base de dados (Boxplot)'!H:H,DEX!A49,'Base de dados (Boxplot)'!E:E,DEX!$O$8)</f>
        <v>387690839.30000001</v>
      </c>
      <c r="P49" s="122">
        <f>SUMIFS('Base de dados (Boxplot)'!R:R,'Base de dados (Boxplot)'!H:H,DEX!A49,'Base de dados (Boxplot)'!E:E,DEX!$P$8)</f>
        <v>443155976.95999998</v>
      </c>
      <c r="Q49" s="122">
        <f>SUMIFS('Base de dados (Boxplot)'!R:R,'Base de dados (Boxplot)'!H:H,DEX!A49,'Base de dados (Boxplot)'!E:E,DEX!$Q$8)</f>
        <v>490217407.10000002</v>
      </c>
      <c r="R49" s="122">
        <f>SUMIFS('Base de dados (Boxplot)'!R:R,'Base de dados (Boxplot)'!H:H,DEX!A49,'Base de dados (Boxplot)'!E:E,DEX!$R$8)</f>
        <v>549875450.58000004</v>
      </c>
      <c r="S49" s="122">
        <f>SUMIFS('Base de dados (Boxplot)'!R:R,'Base de dados (Boxplot)'!H:H,DEX!A49,'Base de dados (Boxplot)'!E:E,DEX!$S$8)</f>
        <v>575503329.52999997</v>
      </c>
      <c r="T49" s="122">
        <f>SUMIFS('Base de dados (Boxplot)'!R:R,'Base de dados (Boxplot)'!H:H,DEX!A49,'Base de dados (Boxplot)'!E:E,DEX!$T$8)</f>
        <v>626260223.12</v>
      </c>
      <c r="U49" s="122">
        <f>SUMIFS('Base de dados (Boxplot)'!R:R,'Base de dados (Boxplot)'!H:H,DEX!A49,'Base de dados (Boxplot)'!E:E,DEX!$U$8)</f>
        <v>667230700.16999996</v>
      </c>
      <c r="V49" s="122">
        <f>SUMIFS('Base de dados (Boxplot)'!R:R,'Base de dados (Boxplot)'!H:H,DEX!A49,'Base de dados (Boxplot)'!E:E,DEX!$V$8)</f>
        <v>753784414.12</v>
      </c>
    </row>
    <row r="50" spans="1:22" x14ac:dyDescent="0.25">
      <c r="A50" s="105" t="s">
        <v>52</v>
      </c>
      <c r="B50" s="125">
        <f>SUMIFS('Base de dados (Boxplot)'!R:R,'Base de dados (Boxplot)'!H:H,DEX!A50,'Base de dados (Boxplot)'!E:E,DEX!$B$8)</f>
        <v>63467991</v>
      </c>
      <c r="C50" s="122">
        <f>SUMIFS('Base de dados (Boxplot)'!R:R,'Base de dados (Boxplot)'!H:H,DEX!A50,'Base de dados (Boxplot)'!E:E,DEX!$C$8)</f>
        <v>69289802.280000001</v>
      </c>
      <c r="D50" s="122">
        <f>SUMIFS('Base de dados (Boxplot)'!R:R,'Base de dados (Boxplot)'!H:H,DEX!A50,'Base de dados (Boxplot)'!E:E,DEX!$D$8)</f>
        <v>70796885.989999995</v>
      </c>
      <c r="E50" s="122">
        <f>SUMIFS('Base de dados (Boxplot)'!R:R,'Base de dados (Boxplot)'!H:H,DEX!A50,'Base de dados (Boxplot)'!E:E,DEX!$E$8)</f>
        <v>80301425.680000007</v>
      </c>
      <c r="F50" s="122">
        <f>SUMIFS('Base de dados (Boxplot)'!R:R,'Base de dados (Boxplot)'!H:H,DEX!A50,'Base de dados (Boxplot)'!E:E,DEX!$F$8)</f>
        <v>88265520.459999993</v>
      </c>
      <c r="G50" s="122">
        <f>SUMIFS('Base de dados (Boxplot)'!R:R,'Base de dados (Boxplot)'!H:H,DEX!A50,'Base de dados (Boxplot)'!E:E,DEX!$G$8)</f>
        <v>118656983.84</v>
      </c>
      <c r="H50" s="122">
        <f>SUMIFS('Base de dados (Boxplot)'!R:R,'Base de dados (Boxplot)'!H:H,DEX!A50,'Base de dados (Boxplot)'!E:E,DEX!$H$8)</f>
        <v>109030215.40000001</v>
      </c>
      <c r="I50" s="122">
        <f>SUMIFS('Base de dados (Boxplot)'!R:R,'Base de dados (Boxplot)'!H:H,DEX!A50,'Base de dados (Boxplot)'!E:E,DEX!$I$8)</f>
        <v>121642261</v>
      </c>
      <c r="J50" s="122">
        <f>SUMIFS('Base de dados (Boxplot)'!R:R,'Base de dados (Boxplot)'!H:H,DEX!A50,'Base de dados (Boxplot)'!E:E,DEX!$J$8)</f>
        <v>150227207.33000001</v>
      </c>
      <c r="K50" s="122">
        <f>SUMIFS('Base de dados (Boxplot)'!R:R,'Base de dados (Boxplot)'!H:H,DEX!A50,'Base de dados (Boxplot)'!E:E,DEX!$K$8)</f>
        <v>123989107.39</v>
      </c>
      <c r="L50" s="122">
        <f>SUMIFS('Base de dados (Boxplot)'!R:R,'Base de dados (Boxplot)'!H:H,DEX!A50,'Base de dados (Boxplot)'!E:E,DEX!$L$8)</f>
        <v>159380557.00999999</v>
      </c>
      <c r="M50" s="122">
        <f>SUMIFS('Base de dados (Boxplot)'!R:R,'Base de dados (Boxplot)'!H:H,DEX!A50,'Base de dados (Boxplot)'!E:E,DEX!$M$8)</f>
        <v>149872130.87</v>
      </c>
      <c r="N50" s="122">
        <f>SUMIFS('Base de dados (Boxplot)'!R:R,'Base de dados (Boxplot)'!H:H,DEX!A50,'Base de dados (Boxplot)'!E:E,DEX!$N$8)</f>
        <v>140223441.88999999</v>
      </c>
      <c r="O50" s="122">
        <f>SUMIFS('Base de dados (Boxplot)'!R:R,'Base de dados (Boxplot)'!H:H,DEX!A50,'Base de dados (Boxplot)'!E:E,DEX!$O$8)</f>
        <v>175433196.03</v>
      </c>
      <c r="P50" s="122">
        <f>SUMIFS('Base de dados (Boxplot)'!R:R,'Base de dados (Boxplot)'!H:H,DEX!A50,'Base de dados (Boxplot)'!E:E,DEX!$P$8)</f>
        <v>200774061.11000001</v>
      </c>
      <c r="Q50" s="122">
        <f>SUMIFS('Base de dados (Boxplot)'!R:R,'Base de dados (Boxplot)'!H:H,DEX!A50,'Base de dados (Boxplot)'!E:E,DEX!$Q$8)</f>
        <v>250507412.58000001</v>
      </c>
      <c r="R50" s="122">
        <f>SUMIFS('Base de dados (Boxplot)'!R:R,'Base de dados (Boxplot)'!H:H,DEX!A50,'Base de dados (Boxplot)'!E:E,DEX!$R$8)</f>
        <v>312201890.62</v>
      </c>
      <c r="S50" s="122">
        <f>SUMIFS('Base de dados (Boxplot)'!R:R,'Base de dados (Boxplot)'!H:H,DEX!A50,'Base de dados (Boxplot)'!E:E,DEX!$S$8)</f>
        <v>354195103.58999997</v>
      </c>
      <c r="T50" s="122">
        <f>SUMIFS('Base de dados (Boxplot)'!R:R,'Base de dados (Boxplot)'!H:H,DEX!A50,'Base de dados (Boxplot)'!E:E,DEX!$T$8)</f>
        <v>343495577.38999999</v>
      </c>
      <c r="U50" s="122">
        <f>SUMIFS('Base de dados (Boxplot)'!R:R,'Base de dados (Boxplot)'!H:H,DEX!A50,'Base de dados (Boxplot)'!E:E,DEX!$U$8)</f>
        <v>376612484.11000001</v>
      </c>
      <c r="V50" s="122">
        <f>SUMIFS('Base de dados (Boxplot)'!R:R,'Base de dados (Boxplot)'!H:H,DEX!A50,'Base de dados (Boxplot)'!E:E,DEX!$V$8)</f>
        <v>420017358.61000001</v>
      </c>
    </row>
    <row r="51" spans="1:22" x14ac:dyDescent="0.25">
      <c r="A51" s="105" t="s">
        <v>54</v>
      </c>
      <c r="B51" s="125">
        <f>SUMIFS('Base de dados (Boxplot)'!R:R,'Base de dados (Boxplot)'!H:H,DEX!A51,'Base de dados (Boxplot)'!E:E,DEX!$B$8)</f>
        <v>184175926</v>
      </c>
      <c r="C51" s="122">
        <f>SUMIFS('Base de dados (Boxplot)'!R:R,'Base de dados (Boxplot)'!H:H,DEX!A51,'Base de dados (Boxplot)'!E:E,DEX!$C$8)</f>
        <v>195117609</v>
      </c>
      <c r="D51" s="122">
        <f>SUMIFS('Base de dados (Boxplot)'!R:R,'Base de dados (Boxplot)'!H:H,DEX!A51,'Base de dados (Boxplot)'!E:E,DEX!$D$8)</f>
        <v>206638869</v>
      </c>
      <c r="E51" s="122">
        <f>SUMIFS('Base de dados (Boxplot)'!R:R,'Base de dados (Boxplot)'!H:H,DEX!A51,'Base de dados (Boxplot)'!E:E,DEX!$E$8)</f>
        <v>240973715</v>
      </c>
      <c r="F51" s="122">
        <f>SUMIFS('Base de dados (Boxplot)'!R:R,'Base de dados (Boxplot)'!H:H,DEX!A51,'Base de dados (Boxplot)'!E:E,DEX!$F$8)</f>
        <v>239119658</v>
      </c>
      <c r="G51" s="122">
        <f>SUMIFS('Base de dados (Boxplot)'!R:R,'Base de dados (Boxplot)'!H:H,DEX!A51,'Base de dados (Boxplot)'!E:E,DEX!$G$8)</f>
        <v>278614614</v>
      </c>
      <c r="H51" s="122">
        <f>SUMIFS('Base de dados (Boxplot)'!R:R,'Base de dados (Boxplot)'!H:H,DEX!A51,'Base de dados (Boxplot)'!E:E,DEX!$H$8)</f>
        <v>295598852</v>
      </c>
      <c r="I51" s="122">
        <f>SUMIFS('Base de dados (Boxplot)'!R:R,'Base de dados (Boxplot)'!H:H,DEX!A51,'Base de dados (Boxplot)'!E:E,DEX!$I$8)</f>
        <v>298411695</v>
      </c>
      <c r="J51" s="122">
        <f>SUMIFS('Base de dados (Boxplot)'!R:R,'Base de dados (Boxplot)'!H:H,DEX!A51,'Base de dados (Boxplot)'!E:E,DEX!$J$8)</f>
        <v>302138095</v>
      </c>
      <c r="K51" s="122">
        <f>SUMIFS('Base de dados (Boxplot)'!R:R,'Base de dados (Boxplot)'!H:H,DEX!A51,'Base de dados (Boxplot)'!E:E,DEX!$K$8)</f>
        <v>367089673</v>
      </c>
      <c r="L51" s="122">
        <f>SUMIFS('Base de dados (Boxplot)'!R:R,'Base de dados (Boxplot)'!H:H,DEX!A51,'Base de dados (Boxplot)'!E:E,DEX!$L$8)</f>
        <v>386207657</v>
      </c>
      <c r="M51" s="122">
        <f>SUMIFS('Base de dados (Boxplot)'!R:R,'Base de dados (Boxplot)'!H:H,DEX!A51,'Base de dados (Boxplot)'!E:E,DEX!$M$8)</f>
        <v>440606653</v>
      </c>
      <c r="N51" s="122">
        <f>SUMIFS('Base de dados (Boxplot)'!R:R,'Base de dados (Boxplot)'!H:H,DEX!A51,'Base de dados (Boxplot)'!E:E,DEX!$N$8)</f>
        <v>517859753</v>
      </c>
      <c r="O51" s="122">
        <f>SUMIFS('Base de dados (Boxplot)'!R:R,'Base de dados (Boxplot)'!H:H,DEX!A51,'Base de dados (Boxplot)'!E:E,DEX!$O$8)</f>
        <v>517607481.18000001</v>
      </c>
      <c r="P51" s="122">
        <f>SUMIFS('Base de dados (Boxplot)'!R:R,'Base de dados (Boxplot)'!H:H,DEX!A51,'Base de dados (Boxplot)'!E:E,DEX!$P$8)</f>
        <v>547614386.82000005</v>
      </c>
      <c r="Q51" s="122">
        <f>SUMIFS('Base de dados (Boxplot)'!R:R,'Base de dados (Boxplot)'!H:H,DEX!A51,'Base de dados (Boxplot)'!E:E,DEX!$Q$8)</f>
        <v>639048591.85000002</v>
      </c>
      <c r="R51" s="122">
        <f>SUMIFS('Base de dados (Boxplot)'!R:R,'Base de dados (Boxplot)'!H:H,DEX!A51,'Base de dados (Boxplot)'!E:E,DEX!$R$8)</f>
        <v>690163427.44000006</v>
      </c>
      <c r="S51" s="122">
        <f>SUMIFS('Base de dados (Boxplot)'!R:R,'Base de dados (Boxplot)'!H:H,DEX!A51,'Base de dados (Boxplot)'!E:E,DEX!$S$8)</f>
        <v>778843620.13</v>
      </c>
      <c r="T51" s="122">
        <f>SUMIFS('Base de dados (Boxplot)'!R:R,'Base de dados (Boxplot)'!H:H,DEX!A51,'Base de dados (Boxplot)'!E:E,DEX!$T$8)</f>
        <v>999111305.74000001</v>
      </c>
      <c r="U51" s="122">
        <f>SUMIFS('Base de dados (Boxplot)'!R:R,'Base de dados (Boxplot)'!H:H,DEX!A51,'Base de dados (Boxplot)'!E:E,DEX!$U$8)</f>
        <v>0</v>
      </c>
      <c r="V51" s="122">
        <f>SUMIFS('Base de dados (Boxplot)'!R:R,'Base de dados (Boxplot)'!H:H,DEX!A51,'Base de dados (Boxplot)'!E:E,DEX!$V$8)</f>
        <v>850644222.10000002</v>
      </c>
    </row>
    <row r="52" spans="1:22" x14ac:dyDescent="0.25">
      <c r="A52" s="105" t="s">
        <v>35</v>
      </c>
      <c r="B52" s="125">
        <f>SUMIFS('Base de dados (Boxplot)'!R:R,'Base de dados (Boxplot)'!H:H,DEX!A52,'Base de dados (Boxplot)'!E:E,DEX!$B$8)</f>
        <v>0</v>
      </c>
      <c r="C52" s="122">
        <f>SUMIFS('Base de dados (Boxplot)'!R:R,'Base de dados (Boxplot)'!H:H,DEX!A52,'Base de dados (Boxplot)'!E:E,DEX!$C$8)</f>
        <v>0</v>
      </c>
      <c r="D52" s="122">
        <f>SUMIFS('Base de dados (Boxplot)'!R:R,'Base de dados (Boxplot)'!H:H,DEX!A52,'Base de dados (Boxplot)'!E:E,DEX!$D$8)</f>
        <v>0</v>
      </c>
      <c r="E52" s="122">
        <f>SUMIFS('Base de dados (Boxplot)'!R:R,'Base de dados (Boxplot)'!H:H,DEX!A52,'Base de dados (Boxplot)'!E:E,DEX!$E$8)</f>
        <v>905099303</v>
      </c>
      <c r="F52" s="122">
        <f>SUMIFS('Base de dados (Boxplot)'!R:R,'Base de dados (Boxplot)'!H:H,DEX!A52,'Base de dados (Boxplot)'!E:E,DEX!$F$8)</f>
        <v>1318689000</v>
      </c>
      <c r="G52" s="122">
        <f>SUMIFS('Base de dados (Boxplot)'!R:R,'Base de dados (Boxplot)'!H:H,DEX!A52,'Base de dados (Boxplot)'!E:E,DEX!$G$8)</f>
        <v>1235334258</v>
      </c>
      <c r="H52" s="122">
        <f>SUMIFS('Base de dados (Boxplot)'!R:R,'Base de dados (Boxplot)'!H:H,DEX!A52,'Base de dados (Boxplot)'!E:E,DEX!$H$8)</f>
        <v>1358692217</v>
      </c>
      <c r="I52" s="122">
        <f>SUMIFS('Base de dados (Boxplot)'!R:R,'Base de dados (Boxplot)'!H:H,DEX!A52,'Base de dados (Boxplot)'!E:E,DEX!$I$8)</f>
        <v>1617504396</v>
      </c>
      <c r="J52" s="122">
        <f>SUMIFS('Base de dados (Boxplot)'!R:R,'Base de dados (Boxplot)'!H:H,DEX!A52,'Base de dados (Boxplot)'!E:E,DEX!$J$8)</f>
        <v>1808103656.52</v>
      </c>
      <c r="K52" s="122">
        <f>SUMIFS('Base de dados (Boxplot)'!R:R,'Base de dados (Boxplot)'!H:H,DEX!A52,'Base de dados (Boxplot)'!E:E,DEX!$K$8)</f>
        <v>1510494114</v>
      </c>
      <c r="L52" s="122">
        <f>SUMIFS('Base de dados (Boxplot)'!R:R,'Base de dados (Boxplot)'!H:H,DEX!A52,'Base de dados (Boxplot)'!E:E,DEX!$L$8)</f>
        <v>1541540223.5799999</v>
      </c>
      <c r="M52" s="122">
        <f>SUMIFS('Base de dados (Boxplot)'!R:R,'Base de dados (Boxplot)'!H:H,DEX!A52,'Base de dados (Boxplot)'!E:E,DEX!$M$8)</f>
        <v>1669342445.5899999</v>
      </c>
      <c r="N52" s="122">
        <f>SUMIFS('Base de dados (Boxplot)'!R:R,'Base de dados (Boxplot)'!H:H,DEX!A52,'Base de dados (Boxplot)'!E:E,DEX!$N$8)</f>
        <v>1542604993.01</v>
      </c>
      <c r="O52" s="122">
        <f>SUMIFS('Base de dados (Boxplot)'!R:R,'Base de dados (Boxplot)'!H:H,DEX!A52,'Base de dados (Boxplot)'!E:E,DEX!$O$8)</f>
        <v>1707824175.5999999</v>
      </c>
      <c r="P52" s="122">
        <f>SUMIFS('Base de dados (Boxplot)'!R:R,'Base de dados (Boxplot)'!H:H,DEX!A52,'Base de dados (Boxplot)'!E:E,DEX!$P$8)</f>
        <v>1785548938.49</v>
      </c>
      <c r="Q52" s="122">
        <f>SUMIFS('Base de dados (Boxplot)'!R:R,'Base de dados (Boxplot)'!H:H,DEX!A52,'Base de dados (Boxplot)'!E:E,DEX!$Q$8)</f>
        <v>1544496347.5599999</v>
      </c>
      <c r="R52" s="122">
        <f>SUMIFS('Base de dados (Boxplot)'!R:R,'Base de dados (Boxplot)'!H:H,DEX!A52,'Base de dados (Boxplot)'!E:E,DEX!$R$8)</f>
        <v>1777688506.6600001</v>
      </c>
      <c r="S52" s="122">
        <f>SUMIFS('Base de dados (Boxplot)'!R:R,'Base de dados (Boxplot)'!H:H,DEX!A52,'Base de dados (Boxplot)'!E:E,DEX!$S$8)</f>
        <v>2030502186.7</v>
      </c>
      <c r="T52" s="122">
        <f>SUMIFS('Base de dados (Boxplot)'!R:R,'Base de dados (Boxplot)'!H:H,DEX!A52,'Base de dados (Boxplot)'!E:E,DEX!$T$8)</f>
        <v>0</v>
      </c>
      <c r="U52" s="122">
        <f>SUMIFS('Base de dados (Boxplot)'!R:R,'Base de dados (Boxplot)'!H:H,DEX!A52,'Base de dados (Boxplot)'!E:E,DEX!$U$8)</f>
        <v>0</v>
      </c>
      <c r="V52" s="122">
        <f>SUMIFS('Base de dados (Boxplot)'!R:R,'Base de dados (Boxplot)'!H:H,DEX!A52,'Base de dados (Boxplot)'!E:E,DEX!$V$8)</f>
        <v>0</v>
      </c>
    </row>
    <row r="53" spans="1:22" x14ac:dyDescent="0.25">
      <c r="A53" s="105" t="s">
        <v>42</v>
      </c>
      <c r="B53" s="125">
        <f>SUMIFS('Base de dados (Boxplot)'!R:R,'Base de dados (Boxplot)'!H:H,DEX!A53,'Base de dados (Boxplot)'!E:E,DEX!$B$8)</f>
        <v>88311394</v>
      </c>
      <c r="C53" s="122">
        <f>SUMIFS('Base de dados (Boxplot)'!R:R,'Base de dados (Boxplot)'!H:H,DEX!A53,'Base de dados (Boxplot)'!E:E,DEX!$C$8)</f>
        <v>97605628.319999993</v>
      </c>
      <c r="D53" s="122">
        <f>SUMIFS('Base de dados (Boxplot)'!R:R,'Base de dados (Boxplot)'!H:H,DEX!A53,'Base de dados (Boxplot)'!E:E,DEX!$D$8)</f>
        <v>113426550.45</v>
      </c>
      <c r="E53" s="122">
        <f>SUMIFS('Base de dados (Boxplot)'!R:R,'Base de dados (Boxplot)'!H:H,DEX!A53,'Base de dados (Boxplot)'!E:E,DEX!$E$8)</f>
        <v>129143805.27</v>
      </c>
      <c r="F53" s="122">
        <f>SUMIFS('Base de dados (Boxplot)'!R:R,'Base de dados (Boxplot)'!H:H,DEX!A53,'Base de dados (Boxplot)'!E:E,DEX!$F$8)</f>
        <v>126799870.27</v>
      </c>
      <c r="G53" s="122">
        <f>SUMIFS('Base de dados (Boxplot)'!R:R,'Base de dados (Boxplot)'!H:H,DEX!A53,'Base de dados (Boxplot)'!E:E,DEX!$G$8)</f>
        <v>171775911.34999999</v>
      </c>
      <c r="H53" s="122">
        <f>SUMIFS('Base de dados (Boxplot)'!R:R,'Base de dados (Boxplot)'!H:H,DEX!A53,'Base de dados (Boxplot)'!E:E,DEX!$H$8)</f>
        <v>188600953.46000001</v>
      </c>
      <c r="I53" s="122">
        <f>SUMIFS('Base de dados (Boxplot)'!R:R,'Base de dados (Boxplot)'!H:H,DEX!A53,'Base de dados (Boxplot)'!E:E,DEX!$I$8)</f>
        <v>214806746</v>
      </c>
      <c r="J53" s="122">
        <f>SUMIFS('Base de dados (Boxplot)'!R:R,'Base de dados (Boxplot)'!H:H,DEX!A53,'Base de dados (Boxplot)'!E:E,DEX!$J$8)</f>
        <v>233109510.44</v>
      </c>
      <c r="K53" s="122">
        <f>SUMIFS('Base de dados (Boxplot)'!R:R,'Base de dados (Boxplot)'!H:H,DEX!A53,'Base de dados (Boxplot)'!E:E,DEX!$K$8)</f>
        <v>241350243</v>
      </c>
      <c r="L53" s="122">
        <f>SUMIFS('Base de dados (Boxplot)'!R:R,'Base de dados (Boxplot)'!H:H,DEX!A53,'Base de dados (Boxplot)'!E:E,DEX!$L$8)</f>
        <v>273277336.35000002</v>
      </c>
      <c r="M53" s="122">
        <f>SUMIFS('Base de dados (Boxplot)'!R:R,'Base de dados (Boxplot)'!H:H,DEX!A53,'Base de dados (Boxplot)'!E:E,DEX!$M$8)</f>
        <v>285682347.5</v>
      </c>
      <c r="N53" s="122">
        <f>SUMIFS('Base de dados (Boxplot)'!R:R,'Base de dados (Boxplot)'!H:H,DEX!A53,'Base de dados (Boxplot)'!E:E,DEX!$N$8)</f>
        <v>311706143.75</v>
      </c>
      <c r="O53" s="122">
        <f>SUMIFS('Base de dados (Boxplot)'!R:R,'Base de dados (Boxplot)'!H:H,DEX!A53,'Base de dados (Boxplot)'!E:E,DEX!$O$8)</f>
        <v>351936340</v>
      </c>
      <c r="P53" s="122">
        <f>SUMIFS('Base de dados (Boxplot)'!R:R,'Base de dados (Boxplot)'!H:H,DEX!A53,'Base de dados (Boxplot)'!E:E,DEX!$P$8)</f>
        <v>382918917.68000001</v>
      </c>
      <c r="Q53" s="122">
        <f>SUMIFS('Base de dados (Boxplot)'!R:R,'Base de dados (Boxplot)'!H:H,DEX!A53,'Base de dados (Boxplot)'!E:E,DEX!$Q$8)</f>
        <v>463255008.86000001</v>
      </c>
      <c r="R53" s="122">
        <f>SUMIFS('Base de dados (Boxplot)'!R:R,'Base de dados (Boxplot)'!H:H,DEX!A53,'Base de dados (Boxplot)'!E:E,DEX!$R$8)</f>
        <v>502446792.06999999</v>
      </c>
      <c r="S53" s="122">
        <f>SUMIFS('Base de dados (Boxplot)'!R:R,'Base de dados (Boxplot)'!H:H,DEX!A53,'Base de dados (Boxplot)'!E:E,DEX!$S$8)</f>
        <v>524221072.13999999</v>
      </c>
      <c r="T53" s="122">
        <f>SUMIFS('Base de dados (Boxplot)'!R:R,'Base de dados (Boxplot)'!H:H,DEX!A53,'Base de dados (Boxplot)'!E:E,DEX!$T$8)</f>
        <v>556576158.97000003</v>
      </c>
      <c r="U53" s="122">
        <f>SUMIFS('Base de dados (Boxplot)'!R:R,'Base de dados (Boxplot)'!H:H,DEX!A53,'Base de dados (Boxplot)'!E:E,DEX!$U$8)</f>
        <v>586738223.24000001</v>
      </c>
      <c r="V53" s="122">
        <f>SUMIFS('Base de dados (Boxplot)'!R:R,'Base de dados (Boxplot)'!H:H,DEX!A53,'Base de dados (Boxplot)'!E:E,DEX!$V$8)</f>
        <v>625465397.11000001</v>
      </c>
    </row>
    <row r="54" spans="1:22" x14ac:dyDescent="0.25">
      <c r="A54" s="105" t="s">
        <v>57</v>
      </c>
      <c r="B54" s="125">
        <f>SUMIFS('Base de dados (Boxplot)'!R:R,'Base de dados (Boxplot)'!H:H,DEX!A54,'Base de dados (Boxplot)'!E:E,DEX!$B$8)</f>
        <v>201069361</v>
      </c>
      <c r="C54" s="122">
        <f>SUMIFS('Base de dados (Boxplot)'!R:R,'Base de dados (Boxplot)'!H:H,DEX!A54,'Base de dados (Boxplot)'!E:E,DEX!$C$8)</f>
        <v>185937939.5</v>
      </c>
      <c r="D54" s="122">
        <f>SUMIFS('Base de dados (Boxplot)'!R:R,'Base de dados (Boxplot)'!H:H,DEX!A54,'Base de dados (Boxplot)'!E:E,DEX!$D$8)</f>
        <v>214021000</v>
      </c>
      <c r="E54" s="122">
        <f>SUMIFS('Base de dados (Boxplot)'!R:R,'Base de dados (Boxplot)'!H:H,DEX!A54,'Base de dados (Boxplot)'!E:E,DEX!$E$8)</f>
        <v>214626519</v>
      </c>
      <c r="F54" s="122">
        <f>SUMIFS('Base de dados (Boxplot)'!R:R,'Base de dados (Boxplot)'!H:H,DEX!A54,'Base de dados (Boxplot)'!E:E,DEX!$F$8)</f>
        <v>254938758.46000001</v>
      </c>
      <c r="G54" s="122">
        <f>SUMIFS('Base de dados (Boxplot)'!R:R,'Base de dados (Boxplot)'!H:H,DEX!A54,'Base de dados (Boxplot)'!E:E,DEX!$G$8)</f>
        <v>299661000</v>
      </c>
      <c r="H54" s="122">
        <f>SUMIFS('Base de dados (Boxplot)'!R:R,'Base de dados (Boxplot)'!H:H,DEX!A54,'Base de dados (Boxplot)'!E:E,DEX!$H$8)</f>
        <v>378684690.10000002</v>
      </c>
      <c r="I54" s="122">
        <f>SUMIFS('Base de dados (Boxplot)'!R:R,'Base de dados (Boxplot)'!H:H,DEX!A54,'Base de dados (Boxplot)'!E:E,DEX!$I$8)</f>
        <v>441262254.89999998</v>
      </c>
      <c r="J54" s="122">
        <f>SUMIFS('Base de dados (Boxplot)'!R:R,'Base de dados (Boxplot)'!H:H,DEX!A54,'Base de dados (Boxplot)'!E:E,DEX!$J$8)</f>
        <v>462425425.13</v>
      </c>
      <c r="K54" s="122">
        <f>SUMIFS('Base de dados (Boxplot)'!R:R,'Base de dados (Boxplot)'!H:H,DEX!A54,'Base de dados (Boxplot)'!E:E,DEX!$K$8)</f>
        <v>536662406.43000001</v>
      </c>
      <c r="L54" s="122">
        <f>SUMIFS('Base de dados (Boxplot)'!R:R,'Base de dados (Boxplot)'!H:H,DEX!A54,'Base de dados (Boxplot)'!E:E,DEX!$L$8)</f>
        <v>599592588.88999999</v>
      </c>
      <c r="M54" s="122">
        <f>SUMIFS('Base de dados (Boxplot)'!R:R,'Base de dados (Boxplot)'!H:H,DEX!A54,'Base de dados (Boxplot)'!E:E,DEX!$M$8)</f>
        <v>653883767.59000003</v>
      </c>
      <c r="N54" s="122">
        <f>SUMIFS('Base de dados (Boxplot)'!R:R,'Base de dados (Boxplot)'!H:H,DEX!A54,'Base de dados (Boxplot)'!E:E,DEX!$N$8)</f>
        <v>727429110.74000001</v>
      </c>
      <c r="O54" s="122">
        <f>SUMIFS('Base de dados (Boxplot)'!R:R,'Base de dados (Boxplot)'!H:H,DEX!A54,'Base de dados (Boxplot)'!E:E,DEX!$O$8)</f>
        <v>856449456.39999998</v>
      </c>
      <c r="P54" s="122">
        <f>SUMIFS('Base de dados (Boxplot)'!R:R,'Base de dados (Boxplot)'!H:H,DEX!A54,'Base de dados (Boxplot)'!E:E,DEX!$P$8)</f>
        <v>891092842.39999998</v>
      </c>
      <c r="Q54" s="122">
        <f>SUMIFS('Base de dados (Boxplot)'!R:R,'Base de dados (Boxplot)'!H:H,DEX!A54,'Base de dados (Boxplot)'!E:E,DEX!$Q$8)</f>
        <v>997070611.57000005</v>
      </c>
      <c r="R54" s="122">
        <f>SUMIFS('Base de dados (Boxplot)'!R:R,'Base de dados (Boxplot)'!H:H,DEX!A54,'Base de dados (Boxplot)'!E:E,DEX!$R$8)</f>
        <v>1116440007.6800001</v>
      </c>
      <c r="S54" s="122">
        <f>SUMIFS('Base de dados (Boxplot)'!R:R,'Base de dados (Boxplot)'!H:H,DEX!A54,'Base de dados (Boxplot)'!E:E,DEX!$S$8)</f>
        <v>1199896405.53</v>
      </c>
      <c r="T54" s="122">
        <f>SUMIFS('Base de dados (Boxplot)'!R:R,'Base de dados (Boxplot)'!H:H,DEX!A54,'Base de dados (Boxplot)'!E:E,DEX!$T$8)</f>
        <v>1270785671.73</v>
      </c>
      <c r="U54" s="122">
        <f>SUMIFS('Base de dados (Boxplot)'!R:R,'Base de dados (Boxplot)'!H:H,DEX!A54,'Base de dados (Boxplot)'!E:E,DEX!$U$8)</f>
        <v>1364113368.4300001</v>
      </c>
      <c r="V54" s="122">
        <f>SUMIFS('Base de dados (Boxplot)'!R:R,'Base de dados (Boxplot)'!H:H,DEX!A54,'Base de dados (Boxplot)'!E:E,DEX!$V$8)</f>
        <v>1457676473.45</v>
      </c>
    </row>
    <row r="55" spans="1:22" x14ac:dyDescent="0.25">
      <c r="A55" s="105" t="s">
        <v>64</v>
      </c>
      <c r="B55" s="125">
        <f>SUMIFS('Base de dados (Boxplot)'!R:R,'Base de dados (Boxplot)'!H:H,DEX!A55,'Base de dados (Boxplot)'!E:E,DEX!$B$8)</f>
        <v>0</v>
      </c>
      <c r="C55" s="122">
        <f>SUMIFS('Base de dados (Boxplot)'!R:R,'Base de dados (Boxplot)'!H:H,DEX!A55,'Base de dados (Boxplot)'!E:E,DEX!$C$8)</f>
        <v>0</v>
      </c>
      <c r="D55" s="122">
        <f>SUMIFS('Base de dados (Boxplot)'!R:R,'Base de dados (Boxplot)'!H:H,DEX!A55,'Base de dados (Boxplot)'!E:E,DEX!$D$8)</f>
        <v>0</v>
      </c>
      <c r="E55" s="122">
        <f>SUMIFS('Base de dados (Boxplot)'!R:R,'Base de dados (Boxplot)'!H:H,DEX!A55,'Base de dados (Boxplot)'!E:E,DEX!$E$8)</f>
        <v>0</v>
      </c>
      <c r="F55" s="122">
        <f>SUMIFS('Base de dados (Boxplot)'!R:R,'Base de dados (Boxplot)'!H:H,DEX!A55,'Base de dados (Boxplot)'!E:E,DEX!$F$8)</f>
        <v>0</v>
      </c>
      <c r="G55" s="122">
        <f>SUMIFS('Base de dados (Boxplot)'!R:R,'Base de dados (Boxplot)'!H:H,DEX!A55,'Base de dados (Boxplot)'!E:E,DEX!$G$8)</f>
        <v>0</v>
      </c>
      <c r="H55" s="122">
        <f>SUMIFS('Base de dados (Boxplot)'!R:R,'Base de dados (Boxplot)'!H:H,DEX!A55,'Base de dados (Boxplot)'!E:E,DEX!$H$8)</f>
        <v>0</v>
      </c>
      <c r="I55" s="122">
        <f>SUMIFS('Base de dados (Boxplot)'!R:R,'Base de dados (Boxplot)'!H:H,DEX!A55,'Base de dados (Boxplot)'!E:E,DEX!$I$8)</f>
        <v>0</v>
      </c>
      <c r="J55" s="122">
        <f>SUMIFS('Base de dados (Boxplot)'!R:R,'Base de dados (Boxplot)'!H:H,DEX!A55,'Base de dados (Boxplot)'!E:E,DEX!$J$8)</f>
        <v>0</v>
      </c>
      <c r="K55" s="122">
        <f>SUMIFS('Base de dados (Boxplot)'!R:R,'Base de dados (Boxplot)'!H:H,DEX!A55,'Base de dados (Boxplot)'!E:E,DEX!$K$8)</f>
        <v>0</v>
      </c>
      <c r="L55" s="122">
        <f>SUMIFS('Base de dados (Boxplot)'!R:R,'Base de dados (Boxplot)'!H:H,DEX!A55,'Base de dados (Boxplot)'!E:E,DEX!$L$8)</f>
        <v>2912858</v>
      </c>
      <c r="M55" s="122">
        <f>SUMIFS('Base de dados (Boxplot)'!R:R,'Base de dados (Boxplot)'!H:H,DEX!A55,'Base de dados (Boxplot)'!E:E,DEX!$M$8)</f>
        <v>6858399</v>
      </c>
      <c r="N55" s="122">
        <f>SUMIFS('Base de dados (Boxplot)'!R:R,'Base de dados (Boxplot)'!H:H,DEX!A55,'Base de dados (Boxplot)'!E:E,DEX!$N$8)</f>
        <v>9613378.3599999994</v>
      </c>
      <c r="O55" s="122">
        <f>SUMIFS('Base de dados (Boxplot)'!R:R,'Base de dados (Boxplot)'!H:H,DEX!A55,'Base de dados (Boxplot)'!E:E,DEX!$O$8)</f>
        <v>8909059.2200000007</v>
      </c>
      <c r="P55" s="122">
        <f>SUMIFS('Base de dados (Boxplot)'!R:R,'Base de dados (Boxplot)'!H:H,DEX!A55,'Base de dados (Boxplot)'!E:E,DEX!$P$8)</f>
        <v>12805569.460000001</v>
      </c>
      <c r="Q55" s="122">
        <f>SUMIFS('Base de dados (Boxplot)'!R:R,'Base de dados (Boxplot)'!H:H,DEX!A55,'Base de dados (Boxplot)'!E:E,DEX!$Q$8)</f>
        <v>16147017.82</v>
      </c>
      <c r="R55" s="122">
        <f>SUMIFS('Base de dados (Boxplot)'!R:R,'Base de dados (Boxplot)'!H:H,DEX!A55,'Base de dados (Boxplot)'!E:E,DEX!$R$8)</f>
        <v>18503043.75</v>
      </c>
      <c r="S55" s="122">
        <f>SUMIFS('Base de dados (Boxplot)'!R:R,'Base de dados (Boxplot)'!H:H,DEX!A55,'Base de dados (Boxplot)'!E:E,DEX!$S$8)</f>
        <v>22972458.52</v>
      </c>
      <c r="T55" s="122">
        <f>SUMIFS('Base de dados (Boxplot)'!R:R,'Base de dados (Boxplot)'!H:H,DEX!A55,'Base de dados (Boxplot)'!E:E,DEX!$T$8)</f>
        <v>26979008.52</v>
      </c>
      <c r="U55" s="122">
        <f>SUMIFS('Base de dados (Boxplot)'!R:R,'Base de dados (Boxplot)'!H:H,DEX!A55,'Base de dados (Boxplot)'!E:E,DEX!$U$8)</f>
        <v>39331284.43</v>
      </c>
      <c r="V55" s="122">
        <f>SUMIFS('Base de dados (Boxplot)'!R:R,'Base de dados (Boxplot)'!H:H,DEX!A55,'Base de dados (Boxplot)'!E:E,DEX!$V$8)</f>
        <v>0</v>
      </c>
    </row>
    <row r="56" spans="1:22" x14ac:dyDescent="0.25">
      <c r="A56" s="105" t="s">
        <v>43</v>
      </c>
      <c r="B56" s="125">
        <f>SUMIFS('Base de dados (Boxplot)'!R:R,'Base de dados (Boxplot)'!H:H,DEX!A56,'Base de dados (Boxplot)'!E:E,DEX!$B$8)</f>
        <v>431117000</v>
      </c>
      <c r="C56" s="122">
        <f>SUMIFS('Base de dados (Boxplot)'!R:R,'Base de dados (Boxplot)'!H:H,DEX!A56,'Base de dados (Boxplot)'!E:E,DEX!$C$8)</f>
        <v>486230000</v>
      </c>
      <c r="D56" s="122">
        <f>SUMIFS('Base de dados (Boxplot)'!R:R,'Base de dados (Boxplot)'!H:H,DEX!A56,'Base de dados (Boxplot)'!E:E,DEX!$D$8)</f>
        <v>562414000</v>
      </c>
      <c r="E56" s="122">
        <f>SUMIFS('Base de dados (Boxplot)'!R:R,'Base de dados (Boxplot)'!H:H,DEX!A56,'Base de dados (Boxplot)'!E:E,DEX!$E$8)</f>
        <v>623460388</v>
      </c>
      <c r="F56" s="122">
        <f>SUMIFS('Base de dados (Boxplot)'!R:R,'Base de dados (Boxplot)'!H:H,DEX!A56,'Base de dados (Boxplot)'!E:E,DEX!$F$8)</f>
        <v>770059427</v>
      </c>
      <c r="G56" s="122">
        <f>SUMIFS('Base de dados (Boxplot)'!R:R,'Base de dados (Boxplot)'!H:H,DEX!A56,'Base de dados (Boxplot)'!E:E,DEX!$G$8)</f>
        <v>892518176</v>
      </c>
      <c r="H56" s="122">
        <f>SUMIFS('Base de dados (Boxplot)'!R:R,'Base de dados (Boxplot)'!H:H,DEX!A56,'Base de dados (Boxplot)'!E:E,DEX!$H$8)</f>
        <v>1007165298</v>
      </c>
      <c r="I56" s="122">
        <f>SUMIFS('Base de dados (Boxplot)'!R:R,'Base de dados (Boxplot)'!H:H,DEX!A56,'Base de dados (Boxplot)'!E:E,DEX!$I$8)</f>
        <v>1260089310</v>
      </c>
      <c r="J56" s="122">
        <f>SUMIFS('Base de dados (Boxplot)'!R:R,'Base de dados (Boxplot)'!H:H,DEX!A56,'Base de dados (Boxplot)'!E:E,DEX!$J$8)</f>
        <v>1299240769.3299999</v>
      </c>
      <c r="K56" s="122">
        <f>SUMIFS('Base de dados (Boxplot)'!R:R,'Base de dados (Boxplot)'!H:H,DEX!A56,'Base de dados (Boxplot)'!E:E,DEX!$K$8)</f>
        <v>1328029460.1900001</v>
      </c>
      <c r="L56" s="122">
        <f>SUMIFS('Base de dados (Boxplot)'!R:R,'Base de dados (Boxplot)'!H:H,DEX!A56,'Base de dados (Boxplot)'!E:E,DEX!$L$8)</f>
        <v>1433879245.47</v>
      </c>
      <c r="M56" s="122">
        <f>SUMIFS('Base de dados (Boxplot)'!R:R,'Base de dados (Boxplot)'!H:H,DEX!A56,'Base de dados (Boxplot)'!E:E,DEX!$M$8)</f>
        <v>1637412036.1700001</v>
      </c>
      <c r="N56" s="122">
        <f>SUMIFS('Base de dados (Boxplot)'!R:R,'Base de dados (Boxplot)'!H:H,DEX!A56,'Base de dados (Boxplot)'!E:E,DEX!$N$8)</f>
        <v>1753607505.51</v>
      </c>
      <c r="O56" s="122">
        <f>SUMIFS('Base de dados (Boxplot)'!R:R,'Base de dados (Boxplot)'!H:H,DEX!A56,'Base de dados (Boxplot)'!E:E,DEX!$O$8)</f>
        <v>1898476968.3499999</v>
      </c>
      <c r="P56" s="122">
        <f>SUMIFS('Base de dados (Boxplot)'!R:R,'Base de dados (Boxplot)'!H:H,DEX!A56,'Base de dados (Boxplot)'!E:E,DEX!$P$8)</f>
        <v>2128032475.5699999</v>
      </c>
      <c r="Q56" s="122">
        <f>SUMIFS('Base de dados (Boxplot)'!R:R,'Base de dados (Boxplot)'!H:H,DEX!A56,'Base de dados (Boxplot)'!E:E,DEX!$Q$8)</f>
        <v>2226783727.6500001</v>
      </c>
      <c r="R56" s="122">
        <f>SUMIFS('Base de dados (Boxplot)'!R:R,'Base de dados (Boxplot)'!H:H,DEX!A56,'Base de dados (Boxplot)'!E:E,DEX!$R$8)</f>
        <v>2510678677.5</v>
      </c>
      <c r="S56" s="122">
        <f>SUMIFS('Base de dados (Boxplot)'!R:R,'Base de dados (Boxplot)'!H:H,DEX!A56,'Base de dados (Boxplot)'!E:E,DEX!$S$8)</f>
        <v>2503068700.71</v>
      </c>
      <c r="T56" s="122">
        <f>SUMIFS('Base de dados (Boxplot)'!R:R,'Base de dados (Boxplot)'!H:H,DEX!A56,'Base de dados (Boxplot)'!E:E,DEX!$T$8)</f>
        <v>2254793189.7600002</v>
      </c>
      <c r="U56" s="122">
        <f>SUMIFS('Base de dados (Boxplot)'!R:R,'Base de dados (Boxplot)'!H:H,DEX!A56,'Base de dados (Boxplot)'!E:E,DEX!$U$8)</f>
        <v>2578678770.7800002</v>
      </c>
      <c r="V56" s="122">
        <f>SUMIFS('Base de dados (Boxplot)'!R:R,'Base de dados (Boxplot)'!H:H,DEX!A56,'Base de dados (Boxplot)'!E:E,DEX!$V$8)</f>
        <v>3107242017.3600001</v>
      </c>
    </row>
    <row r="57" spans="1:22" x14ac:dyDescent="0.25">
      <c r="A57" s="105" t="s">
        <v>56</v>
      </c>
      <c r="B57" s="125">
        <f>SUMIFS('Base de dados (Boxplot)'!R:R,'Base de dados (Boxplot)'!H:H,DEX!A57,'Base de dados (Boxplot)'!E:E,DEX!$B$8)</f>
        <v>300573680.82999998</v>
      </c>
      <c r="C57" s="122">
        <f>SUMIFS('Base de dados (Boxplot)'!R:R,'Base de dados (Boxplot)'!H:H,DEX!A57,'Base de dados (Boxplot)'!E:E,DEX!$C$8)</f>
        <v>352430487.89999998</v>
      </c>
      <c r="D57" s="122">
        <f>SUMIFS('Base de dados (Boxplot)'!R:R,'Base de dados (Boxplot)'!H:H,DEX!A57,'Base de dados (Boxplot)'!E:E,DEX!$D$8)</f>
        <v>426968266.70999998</v>
      </c>
      <c r="E57" s="122">
        <f>SUMIFS('Base de dados (Boxplot)'!R:R,'Base de dados (Boxplot)'!H:H,DEX!A57,'Base de dados (Boxplot)'!E:E,DEX!$E$8)</f>
        <v>431744859.56</v>
      </c>
      <c r="F57" s="122">
        <f>SUMIFS('Base de dados (Boxplot)'!R:R,'Base de dados (Boxplot)'!H:H,DEX!A57,'Base de dados (Boxplot)'!E:E,DEX!$F$8)</f>
        <v>494008860.75999999</v>
      </c>
      <c r="G57" s="122">
        <f>SUMIFS('Base de dados (Boxplot)'!R:R,'Base de dados (Boxplot)'!H:H,DEX!A57,'Base de dados (Boxplot)'!E:E,DEX!$G$8)</f>
        <v>622759714.38999999</v>
      </c>
      <c r="H57" s="122">
        <f>SUMIFS('Base de dados (Boxplot)'!R:R,'Base de dados (Boxplot)'!H:H,DEX!A57,'Base de dados (Boxplot)'!E:E,DEX!$H$8)</f>
        <v>669662083.48000002</v>
      </c>
      <c r="I57" s="122">
        <f>SUMIFS('Base de dados (Boxplot)'!R:R,'Base de dados (Boxplot)'!H:H,DEX!A57,'Base de dados (Boxplot)'!E:E,DEX!$I$8)</f>
        <v>752527027.26999998</v>
      </c>
      <c r="J57" s="122">
        <f>SUMIFS('Base de dados (Boxplot)'!R:R,'Base de dados (Boxplot)'!H:H,DEX!A57,'Base de dados (Boxplot)'!E:E,DEX!$J$8)</f>
        <v>755018539.36000001</v>
      </c>
      <c r="K57" s="122">
        <f>SUMIFS('Base de dados (Boxplot)'!R:R,'Base de dados (Boxplot)'!H:H,DEX!A57,'Base de dados (Boxplot)'!E:E,DEX!$K$8)</f>
        <v>776684560.85000002</v>
      </c>
      <c r="L57" s="122">
        <f>SUMIFS('Base de dados (Boxplot)'!R:R,'Base de dados (Boxplot)'!H:H,DEX!A57,'Base de dados (Boxplot)'!E:E,DEX!$L$8)</f>
        <v>913173054.94000006</v>
      </c>
      <c r="M57" s="122">
        <f>SUMIFS('Base de dados (Boxplot)'!R:R,'Base de dados (Boxplot)'!H:H,DEX!A57,'Base de dados (Boxplot)'!E:E,DEX!$M$8)</f>
        <v>1364111683.8199999</v>
      </c>
      <c r="N57" s="122">
        <f>SUMIFS('Base de dados (Boxplot)'!R:R,'Base de dados (Boxplot)'!H:H,DEX!A57,'Base de dados (Boxplot)'!E:E,DEX!$N$8)</f>
        <v>1280297902.1700001</v>
      </c>
      <c r="O57" s="122">
        <f>SUMIFS('Base de dados (Boxplot)'!R:R,'Base de dados (Boxplot)'!H:H,DEX!A57,'Base de dados (Boxplot)'!E:E,DEX!$O$8)</f>
        <v>1530053918.73</v>
      </c>
      <c r="P57" s="122">
        <f>SUMIFS('Base de dados (Boxplot)'!R:R,'Base de dados (Boxplot)'!H:H,DEX!A57,'Base de dados (Boxplot)'!E:E,DEX!$P$8)</f>
        <v>1562719969.6800001</v>
      </c>
      <c r="Q57" s="122">
        <f>SUMIFS('Base de dados (Boxplot)'!R:R,'Base de dados (Boxplot)'!H:H,DEX!A57,'Base de dados (Boxplot)'!E:E,DEX!$Q$8)</f>
        <v>1626167718.6300001</v>
      </c>
      <c r="R57" s="122">
        <f>SUMIFS('Base de dados (Boxplot)'!R:R,'Base de dados (Boxplot)'!H:H,DEX!A57,'Base de dados (Boxplot)'!E:E,DEX!$R$8)</f>
        <v>1681247709.7</v>
      </c>
      <c r="S57" s="122">
        <f>SUMIFS('Base de dados (Boxplot)'!R:R,'Base de dados (Boxplot)'!H:H,DEX!A57,'Base de dados (Boxplot)'!E:E,DEX!$S$8)</f>
        <v>1848546435.3199999</v>
      </c>
      <c r="T57" s="122">
        <f>SUMIFS('Base de dados (Boxplot)'!R:R,'Base de dados (Boxplot)'!H:H,DEX!A57,'Base de dados (Boxplot)'!E:E,DEX!$T$8)</f>
        <v>1937162440.6500001</v>
      </c>
      <c r="U57" s="122">
        <f>SUMIFS('Base de dados (Boxplot)'!R:R,'Base de dados (Boxplot)'!H:H,DEX!A57,'Base de dados (Boxplot)'!E:E,DEX!$U$8)</f>
        <v>2160439479.6100001</v>
      </c>
      <c r="V57" s="122">
        <f>SUMIFS('Base de dados (Boxplot)'!R:R,'Base de dados (Boxplot)'!H:H,DEX!A57,'Base de dados (Boxplot)'!E:E,DEX!$V$8)</f>
        <v>2413614538.4899998</v>
      </c>
    </row>
    <row r="58" spans="1:22" x14ac:dyDescent="0.25">
      <c r="A58" s="105" t="s">
        <v>41</v>
      </c>
      <c r="B58" s="125">
        <f>SUMIFS('Base de dados (Boxplot)'!R:R,'Base de dados (Boxplot)'!H:H,DEX!A58,'Base de dados (Boxplot)'!E:E,DEX!$B$8)</f>
        <v>75412580</v>
      </c>
      <c r="C58" s="122">
        <f>SUMIFS('Base de dados (Boxplot)'!R:R,'Base de dados (Boxplot)'!H:H,DEX!A58,'Base de dados (Boxplot)'!E:E,DEX!$C$8)</f>
        <v>77122425</v>
      </c>
      <c r="D58" s="122">
        <f>SUMIFS('Base de dados (Boxplot)'!R:R,'Base de dados (Boxplot)'!H:H,DEX!A58,'Base de dados (Boxplot)'!E:E,DEX!$D$8)</f>
        <v>84723226</v>
      </c>
      <c r="E58" s="122">
        <f>SUMIFS('Base de dados (Boxplot)'!R:R,'Base de dados (Boxplot)'!H:H,DEX!A58,'Base de dados (Boxplot)'!E:E,DEX!$E$8)</f>
        <v>89786969.180000007</v>
      </c>
      <c r="F58" s="122">
        <f>SUMIFS('Base de dados (Boxplot)'!R:R,'Base de dados (Boxplot)'!H:H,DEX!A58,'Base de dados (Boxplot)'!E:E,DEX!$F$8)</f>
        <v>101685567.91</v>
      </c>
      <c r="G58" s="122">
        <f>SUMIFS('Base de dados (Boxplot)'!R:R,'Base de dados (Boxplot)'!H:H,DEX!A58,'Base de dados (Boxplot)'!E:E,DEX!$G$8)</f>
        <v>120638668.69</v>
      </c>
      <c r="H58" s="122">
        <f>SUMIFS('Base de dados (Boxplot)'!R:R,'Base de dados (Boxplot)'!H:H,DEX!A58,'Base de dados (Boxplot)'!E:E,DEX!$H$8)</f>
        <v>131751441.75</v>
      </c>
      <c r="I58" s="122">
        <f>SUMIFS('Base de dados (Boxplot)'!R:R,'Base de dados (Boxplot)'!H:H,DEX!A58,'Base de dados (Boxplot)'!E:E,DEX!$I$8)</f>
        <v>139925930.97999999</v>
      </c>
      <c r="J58" s="122">
        <f>SUMIFS('Base de dados (Boxplot)'!R:R,'Base de dados (Boxplot)'!H:H,DEX!A58,'Base de dados (Boxplot)'!E:E,DEX!$J$8)</f>
        <v>152150413</v>
      </c>
      <c r="K58" s="122">
        <f>SUMIFS('Base de dados (Boxplot)'!R:R,'Base de dados (Boxplot)'!H:H,DEX!A58,'Base de dados (Boxplot)'!E:E,DEX!$K$8)</f>
        <v>168931030.99000001</v>
      </c>
      <c r="L58" s="122">
        <f>SUMIFS('Base de dados (Boxplot)'!R:R,'Base de dados (Boxplot)'!H:H,DEX!A58,'Base de dados (Boxplot)'!E:E,DEX!$L$8)</f>
        <v>184774013.41</v>
      </c>
      <c r="M58" s="122">
        <f>SUMIFS('Base de dados (Boxplot)'!R:R,'Base de dados (Boxplot)'!H:H,DEX!A58,'Base de dados (Boxplot)'!E:E,DEX!$M$8)</f>
        <v>195743186.44</v>
      </c>
      <c r="N58" s="122">
        <f>SUMIFS('Base de dados (Boxplot)'!R:R,'Base de dados (Boxplot)'!H:H,DEX!A58,'Base de dados (Boxplot)'!E:E,DEX!$N$8)</f>
        <v>194017291</v>
      </c>
      <c r="O58" s="122">
        <f>SUMIFS('Base de dados (Boxplot)'!R:R,'Base de dados (Boxplot)'!H:H,DEX!A58,'Base de dados (Boxplot)'!E:E,DEX!$O$8)</f>
        <v>209663327</v>
      </c>
      <c r="P58" s="122">
        <f>SUMIFS('Base de dados (Boxplot)'!R:R,'Base de dados (Boxplot)'!H:H,DEX!A58,'Base de dados (Boxplot)'!E:E,DEX!$P$8)</f>
        <v>218325814</v>
      </c>
      <c r="Q58" s="122">
        <f>SUMIFS('Base de dados (Boxplot)'!R:R,'Base de dados (Boxplot)'!H:H,DEX!A58,'Base de dados (Boxplot)'!E:E,DEX!$Q$8)</f>
        <v>244742923</v>
      </c>
      <c r="R58" s="122">
        <f>SUMIFS('Base de dados (Boxplot)'!R:R,'Base de dados (Boxplot)'!H:H,DEX!A58,'Base de dados (Boxplot)'!E:E,DEX!$R$8)</f>
        <v>273739216.62</v>
      </c>
      <c r="S58" s="122">
        <f>SUMIFS('Base de dados (Boxplot)'!R:R,'Base de dados (Boxplot)'!H:H,DEX!A58,'Base de dados (Boxplot)'!E:E,DEX!$S$8)</f>
        <v>296654498.88</v>
      </c>
      <c r="T58" s="122">
        <f>SUMIFS('Base de dados (Boxplot)'!R:R,'Base de dados (Boxplot)'!H:H,DEX!A58,'Base de dados (Boxplot)'!E:E,DEX!$T$8)</f>
        <v>329445707.67000002</v>
      </c>
      <c r="U58" s="122">
        <f>SUMIFS('Base de dados (Boxplot)'!R:R,'Base de dados (Boxplot)'!H:H,DEX!A58,'Base de dados (Boxplot)'!E:E,DEX!$U$8)</f>
        <v>367674681.81999999</v>
      </c>
      <c r="V58" s="122">
        <f>SUMIFS('Base de dados (Boxplot)'!R:R,'Base de dados (Boxplot)'!H:H,DEX!A58,'Base de dados (Boxplot)'!E:E,DEX!$V$8)</f>
        <v>397058416.48000002</v>
      </c>
    </row>
    <row r="59" spans="1:22" x14ac:dyDescent="0.25">
      <c r="A59" s="105" t="s">
        <v>53</v>
      </c>
      <c r="B59" s="125">
        <f>SUMIFS('Base de dados (Boxplot)'!R:R,'Base de dados (Boxplot)'!H:H,DEX!A59,'Base de dados (Boxplot)'!E:E,DEX!$B$8)</f>
        <v>59876154.450000003</v>
      </c>
      <c r="C59" s="122">
        <f>SUMIFS('Base de dados (Boxplot)'!R:R,'Base de dados (Boxplot)'!H:H,DEX!A59,'Base de dados (Boxplot)'!E:E,DEX!$C$8)</f>
        <v>68180008.159999996</v>
      </c>
      <c r="D59" s="122">
        <f>SUMIFS('Base de dados (Boxplot)'!R:R,'Base de dados (Boxplot)'!H:H,DEX!A59,'Base de dados (Boxplot)'!E:E,DEX!$D$8)</f>
        <v>77258862</v>
      </c>
      <c r="E59" s="122">
        <f>SUMIFS('Base de dados (Boxplot)'!R:R,'Base de dados (Boxplot)'!H:H,DEX!A59,'Base de dados (Boxplot)'!E:E,DEX!$E$8)</f>
        <v>93344980.049999997</v>
      </c>
      <c r="F59" s="122">
        <f>SUMIFS('Base de dados (Boxplot)'!R:R,'Base de dados (Boxplot)'!H:H,DEX!A59,'Base de dados (Boxplot)'!E:E,DEX!$F$8)</f>
        <v>105167952.20999999</v>
      </c>
      <c r="G59" s="122">
        <f>SUMIFS('Base de dados (Boxplot)'!R:R,'Base de dados (Boxplot)'!H:H,DEX!A59,'Base de dados (Boxplot)'!E:E,DEX!$G$8)</f>
        <v>129735716.87</v>
      </c>
      <c r="H59" s="122">
        <f>SUMIFS('Base de dados (Boxplot)'!R:R,'Base de dados (Boxplot)'!H:H,DEX!A59,'Base de dados (Boxplot)'!E:E,DEX!$H$8)</f>
        <v>145795093.03999999</v>
      </c>
      <c r="I59" s="122">
        <f>SUMIFS('Base de dados (Boxplot)'!R:R,'Base de dados (Boxplot)'!H:H,DEX!A59,'Base de dados (Boxplot)'!E:E,DEX!$I$8)</f>
        <v>157530856.5</v>
      </c>
      <c r="J59" s="122">
        <f>SUMIFS('Base de dados (Boxplot)'!R:R,'Base de dados (Boxplot)'!H:H,DEX!A59,'Base de dados (Boxplot)'!E:E,DEX!$J$8)</f>
        <v>164033030.62</v>
      </c>
      <c r="K59" s="122">
        <f>SUMIFS('Base de dados (Boxplot)'!R:R,'Base de dados (Boxplot)'!H:H,DEX!A59,'Base de dados (Boxplot)'!E:E,DEX!$K$8)</f>
        <v>185765360.59</v>
      </c>
      <c r="L59" s="122">
        <f>SUMIFS('Base de dados (Boxplot)'!R:R,'Base de dados (Boxplot)'!H:H,DEX!A59,'Base de dados (Boxplot)'!E:E,DEX!$L$8)</f>
        <v>222116970.78999999</v>
      </c>
      <c r="M59" s="122">
        <f>SUMIFS('Base de dados (Boxplot)'!R:R,'Base de dados (Boxplot)'!H:H,DEX!A59,'Base de dados (Boxplot)'!E:E,DEX!$M$8)</f>
        <v>268927218.19999999</v>
      </c>
      <c r="N59" s="122">
        <f>SUMIFS('Base de dados (Boxplot)'!R:R,'Base de dados (Boxplot)'!H:H,DEX!A59,'Base de dados (Boxplot)'!E:E,DEX!$N$8)</f>
        <v>269038342.44</v>
      </c>
      <c r="O59" s="122">
        <f>SUMIFS('Base de dados (Boxplot)'!R:R,'Base de dados (Boxplot)'!H:H,DEX!A59,'Base de dados (Boxplot)'!E:E,DEX!$O$8)</f>
        <v>299506084.10000002</v>
      </c>
      <c r="P59" s="122">
        <f>SUMIFS('Base de dados (Boxplot)'!R:R,'Base de dados (Boxplot)'!H:H,DEX!A59,'Base de dados (Boxplot)'!E:E,DEX!$P$8)</f>
        <v>318721056.52999997</v>
      </c>
      <c r="Q59" s="122">
        <f>SUMIFS('Base de dados (Boxplot)'!R:R,'Base de dados (Boxplot)'!H:H,DEX!A59,'Base de dados (Boxplot)'!E:E,DEX!$Q$8)</f>
        <v>347937613.24000001</v>
      </c>
      <c r="R59" s="122">
        <f>SUMIFS('Base de dados (Boxplot)'!R:R,'Base de dados (Boxplot)'!H:H,DEX!A59,'Base de dados (Boxplot)'!E:E,DEX!$R$8)</f>
        <v>372749486.73000002</v>
      </c>
      <c r="S59" s="122">
        <f>SUMIFS('Base de dados (Boxplot)'!R:R,'Base de dados (Boxplot)'!H:H,DEX!A59,'Base de dados (Boxplot)'!E:E,DEX!$S$8)</f>
        <v>464774589.63999999</v>
      </c>
      <c r="T59" s="122">
        <f>SUMIFS('Base de dados (Boxplot)'!R:R,'Base de dados (Boxplot)'!H:H,DEX!A59,'Base de dados (Boxplot)'!E:E,DEX!$T$8)</f>
        <v>485395139.22000003</v>
      </c>
      <c r="U59" s="122">
        <f>SUMIFS('Base de dados (Boxplot)'!R:R,'Base de dados (Boxplot)'!H:H,DEX!A59,'Base de dados (Boxplot)'!E:E,DEX!$U$8)</f>
        <v>543290321.53999996</v>
      </c>
      <c r="V59" s="122">
        <f>SUMIFS('Base de dados (Boxplot)'!R:R,'Base de dados (Boxplot)'!H:H,DEX!A59,'Base de dados (Boxplot)'!E:E,DEX!$V$8)</f>
        <v>556650588.65999997</v>
      </c>
    </row>
    <row r="60" spans="1:22" x14ac:dyDescent="0.25">
      <c r="A60" s="105" t="s">
        <v>47</v>
      </c>
      <c r="B60" s="125">
        <f>SUMIFS('Base de dados (Boxplot)'!R:R,'Base de dados (Boxplot)'!H:H,DEX!A60,'Base de dados (Boxplot)'!E:E,DEX!$B$8)</f>
        <v>251612024</v>
      </c>
      <c r="C60" s="122">
        <f>SUMIFS('Base de dados (Boxplot)'!R:R,'Base de dados (Boxplot)'!H:H,DEX!A60,'Base de dados (Boxplot)'!E:E,DEX!$C$8)</f>
        <v>310279021</v>
      </c>
      <c r="D60" s="122">
        <f>SUMIFS('Base de dados (Boxplot)'!R:R,'Base de dados (Boxplot)'!H:H,DEX!A60,'Base de dados (Boxplot)'!E:E,DEX!$D$8)</f>
        <v>318993461</v>
      </c>
      <c r="E60" s="122">
        <f>SUMIFS('Base de dados (Boxplot)'!R:R,'Base de dados (Boxplot)'!H:H,DEX!A60,'Base de dados (Boxplot)'!E:E,DEX!$E$8)</f>
        <v>485744903</v>
      </c>
      <c r="F60" s="122">
        <f>SUMIFS('Base de dados (Boxplot)'!R:R,'Base de dados (Boxplot)'!H:H,DEX!A60,'Base de dados (Boxplot)'!E:E,DEX!$F$8)</f>
        <v>408138584</v>
      </c>
      <c r="G60" s="122">
        <f>SUMIFS('Base de dados (Boxplot)'!R:R,'Base de dados (Boxplot)'!H:H,DEX!A60,'Base de dados (Boxplot)'!E:E,DEX!$G$8)</f>
        <v>499442417</v>
      </c>
      <c r="H60" s="122">
        <f>SUMIFS('Base de dados (Boxplot)'!R:R,'Base de dados (Boxplot)'!H:H,DEX!A60,'Base de dados (Boxplot)'!E:E,DEX!$H$8)</f>
        <v>566282327</v>
      </c>
      <c r="I60" s="122">
        <f>SUMIFS('Base de dados (Boxplot)'!R:R,'Base de dados (Boxplot)'!H:H,DEX!A60,'Base de dados (Boxplot)'!E:E,DEX!$I$8)</f>
        <v>628801566</v>
      </c>
      <c r="J60" s="122">
        <f>SUMIFS('Base de dados (Boxplot)'!R:R,'Base de dados (Boxplot)'!H:H,DEX!A60,'Base de dados (Boxplot)'!E:E,DEX!$J$8)</f>
        <v>680134668</v>
      </c>
      <c r="K60" s="122">
        <f>SUMIFS('Base de dados (Boxplot)'!R:R,'Base de dados (Boxplot)'!H:H,DEX!A60,'Base de dados (Boxplot)'!E:E,DEX!$K$8)</f>
        <v>764280972</v>
      </c>
      <c r="L60" s="122">
        <f>SUMIFS('Base de dados (Boxplot)'!R:R,'Base de dados (Boxplot)'!H:H,DEX!A60,'Base de dados (Boxplot)'!E:E,DEX!$L$8)</f>
        <v>868277445.71000004</v>
      </c>
      <c r="M60" s="122">
        <f>SUMIFS('Base de dados (Boxplot)'!R:R,'Base de dados (Boxplot)'!H:H,DEX!A60,'Base de dados (Boxplot)'!E:E,DEX!$M$8)</f>
        <v>988330621</v>
      </c>
      <c r="N60" s="122">
        <f>SUMIFS('Base de dados (Boxplot)'!R:R,'Base de dados (Boxplot)'!H:H,DEX!A60,'Base de dados (Boxplot)'!E:E,DEX!$N$8)</f>
        <v>1163408498</v>
      </c>
      <c r="O60" s="122">
        <f>SUMIFS('Base de dados (Boxplot)'!R:R,'Base de dados (Boxplot)'!H:H,DEX!A60,'Base de dados (Boxplot)'!E:E,DEX!$O$8)</f>
        <v>1403759263.05</v>
      </c>
      <c r="P60" s="122">
        <f>SUMIFS('Base de dados (Boxplot)'!R:R,'Base de dados (Boxplot)'!H:H,DEX!A60,'Base de dados (Boxplot)'!E:E,DEX!$P$8)</f>
        <v>1508277969.23</v>
      </c>
      <c r="Q60" s="122">
        <f>SUMIFS('Base de dados (Boxplot)'!R:R,'Base de dados (Boxplot)'!H:H,DEX!A60,'Base de dados (Boxplot)'!E:E,DEX!$Q$8)</f>
        <v>1562091036.79</v>
      </c>
      <c r="R60" s="122">
        <f>SUMIFS('Base de dados (Boxplot)'!R:R,'Base de dados (Boxplot)'!H:H,DEX!A60,'Base de dados (Boxplot)'!E:E,DEX!$R$8)</f>
        <v>1727502553.1099999</v>
      </c>
      <c r="S60" s="122">
        <f>SUMIFS('Base de dados (Boxplot)'!R:R,'Base de dados (Boxplot)'!H:H,DEX!A60,'Base de dados (Boxplot)'!E:E,DEX!$S$8)</f>
        <v>1939426129.6700001</v>
      </c>
      <c r="T60" s="122">
        <f>SUMIFS('Base de dados (Boxplot)'!R:R,'Base de dados (Boxplot)'!H:H,DEX!A60,'Base de dados (Boxplot)'!E:E,DEX!$T$8)</f>
        <v>2136744354.6400001</v>
      </c>
      <c r="U60" s="122">
        <f>SUMIFS('Base de dados (Boxplot)'!R:R,'Base de dados (Boxplot)'!H:H,DEX!A60,'Base de dados (Boxplot)'!E:E,DEX!$U$8)</f>
        <v>2240587793.54</v>
      </c>
      <c r="V60" s="122">
        <f>SUMIFS('Base de dados (Boxplot)'!R:R,'Base de dados (Boxplot)'!H:H,DEX!A60,'Base de dados (Boxplot)'!E:E,DEX!$V$8)</f>
        <v>2427020333.0300002</v>
      </c>
    </row>
    <row r="61" spans="1:22" x14ac:dyDescent="0.25">
      <c r="A61" s="105" t="s">
        <v>37</v>
      </c>
      <c r="B61" s="125">
        <f>SUMIFS('Base de dados (Boxplot)'!R:R,'Base de dados (Boxplot)'!H:H,DEX!A61,'Base de dados (Boxplot)'!E:E,DEX!$B$8)</f>
        <v>1302343374</v>
      </c>
      <c r="C61" s="122">
        <f>SUMIFS('Base de dados (Boxplot)'!R:R,'Base de dados (Boxplot)'!H:H,DEX!A61,'Base de dados (Boxplot)'!E:E,DEX!$C$8)</f>
        <v>1399006168.73</v>
      </c>
      <c r="D61" s="122">
        <f>SUMIFS('Base de dados (Boxplot)'!R:R,'Base de dados (Boxplot)'!H:H,DEX!A61,'Base de dados (Boxplot)'!E:E,DEX!$D$8)</f>
        <v>1603797732.21</v>
      </c>
      <c r="E61" s="122">
        <f>SUMIFS('Base de dados (Boxplot)'!R:R,'Base de dados (Boxplot)'!H:H,DEX!A61,'Base de dados (Boxplot)'!E:E,DEX!$E$8)</f>
        <v>1939439017.8800001</v>
      </c>
      <c r="F61" s="122">
        <f>SUMIFS('Base de dados (Boxplot)'!R:R,'Base de dados (Boxplot)'!H:H,DEX!A61,'Base de dados (Boxplot)'!E:E,DEX!$F$8)</f>
        <v>2193444417.0500002</v>
      </c>
      <c r="G61" s="122">
        <f>SUMIFS('Base de dados (Boxplot)'!R:R,'Base de dados (Boxplot)'!H:H,DEX!A61,'Base de dados (Boxplot)'!E:E,DEX!$G$8)</f>
        <v>2474388105.5300002</v>
      </c>
      <c r="H61" s="122">
        <f>SUMIFS('Base de dados (Boxplot)'!R:R,'Base de dados (Boxplot)'!H:H,DEX!A61,'Base de dados (Boxplot)'!E:E,DEX!$H$8)</f>
        <v>2815480774.8299999</v>
      </c>
      <c r="I61" s="122">
        <f>SUMIFS('Base de dados (Boxplot)'!R:R,'Base de dados (Boxplot)'!H:H,DEX!A61,'Base de dados (Boxplot)'!E:E,DEX!$I$8)</f>
        <v>3125947010.4499998</v>
      </c>
      <c r="J61" s="122">
        <f>SUMIFS('Base de dados (Boxplot)'!R:R,'Base de dados (Boxplot)'!H:H,DEX!A61,'Base de dados (Boxplot)'!E:E,DEX!$J$8)</f>
        <v>3425918383.9400001</v>
      </c>
      <c r="K61" s="122">
        <f>SUMIFS('Base de dados (Boxplot)'!R:R,'Base de dados (Boxplot)'!H:H,DEX!A61,'Base de dados (Boxplot)'!E:E,DEX!$K$8)</f>
        <v>3662279520.0900002</v>
      </c>
      <c r="L61" s="122">
        <f>SUMIFS('Base de dados (Boxplot)'!R:R,'Base de dados (Boxplot)'!H:H,DEX!A61,'Base de dados (Boxplot)'!E:E,DEX!$L$8)</f>
        <v>4186069097.1100001</v>
      </c>
      <c r="M61" s="122">
        <f>SUMIFS('Base de dados (Boxplot)'!R:R,'Base de dados (Boxplot)'!H:H,DEX!A61,'Base de dados (Boxplot)'!E:E,DEX!$M$8)</f>
        <v>4248146197.7199998</v>
      </c>
      <c r="N61" s="122">
        <f>SUMIFS('Base de dados (Boxplot)'!R:R,'Base de dados (Boxplot)'!H:H,DEX!A61,'Base de dados (Boxplot)'!E:E,DEX!$N$8)</f>
        <v>5015334030.2299995</v>
      </c>
      <c r="O61" s="122">
        <f>SUMIFS('Base de dados (Boxplot)'!R:R,'Base de dados (Boxplot)'!H:H,DEX!A61,'Base de dados (Boxplot)'!E:E,DEX!$O$8)</f>
        <v>5172998240.8800001</v>
      </c>
      <c r="P61" s="122">
        <f>SUMIFS('Base de dados (Boxplot)'!R:R,'Base de dados (Boxplot)'!H:H,DEX!A61,'Base de dados (Boxplot)'!E:E,DEX!$P$8)</f>
        <v>5482248348.6300001</v>
      </c>
      <c r="Q61" s="122">
        <f>SUMIFS('Base de dados (Boxplot)'!R:R,'Base de dados (Boxplot)'!H:H,DEX!A61,'Base de dados (Boxplot)'!E:E,DEX!$Q$8)</f>
        <v>5907145236.6400003</v>
      </c>
      <c r="R61" s="122">
        <f>SUMIFS('Base de dados (Boxplot)'!R:R,'Base de dados (Boxplot)'!H:H,DEX!A61,'Base de dados (Boxplot)'!E:E,DEX!$R$8)</f>
        <v>5045641312.8000002</v>
      </c>
      <c r="S61" s="122">
        <f>SUMIFS('Base de dados (Boxplot)'!R:R,'Base de dados (Boxplot)'!H:H,DEX!A61,'Base de dados (Boxplot)'!E:E,DEX!$S$8)</f>
        <v>6546486170.1499996</v>
      </c>
      <c r="T61" s="122">
        <f>SUMIFS('Base de dados (Boxplot)'!R:R,'Base de dados (Boxplot)'!H:H,DEX!A61,'Base de dados (Boxplot)'!E:E,DEX!$T$8)</f>
        <v>6947918045.0900002</v>
      </c>
      <c r="U61" s="122">
        <f>SUMIFS('Base de dados (Boxplot)'!R:R,'Base de dados (Boxplot)'!H:H,DEX!A61,'Base de dados (Boxplot)'!E:E,DEX!$U$8)</f>
        <v>7615799012.54</v>
      </c>
      <c r="V61" s="122">
        <f>SUMIFS('Base de dados (Boxplot)'!R:R,'Base de dados (Boxplot)'!H:H,DEX!A61,'Base de dados (Boxplot)'!E:E,DEX!$V$8)</f>
        <v>8564342027.4099998</v>
      </c>
    </row>
    <row r="62" spans="1:22" x14ac:dyDescent="0.25">
      <c r="A62" s="105" t="s">
        <v>51</v>
      </c>
      <c r="B62" s="125">
        <f>SUMIFS('Base de dados (Boxplot)'!R:R,'Base de dados (Boxplot)'!H:H,DEX!A62,'Base de dados (Boxplot)'!E:E,DEX!$B$8)</f>
        <v>174696131</v>
      </c>
      <c r="C62" s="122">
        <f>SUMIFS('Base de dados (Boxplot)'!R:R,'Base de dados (Boxplot)'!H:H,DEX!A62,'Base de dados (Boxplot)'!E:E,DEX!$C$8)</f>
        <v>188488667</v>
      </c>
      <c r="D62" s="122">
        <f>SUMIFS('Base de dados (Boxplot)'!R:R,'Base de dados (Boxplot)'!H:H,DEX!A62,'Base de dados (Boxplot)'!E:E,DEX!$D$8)</f>
        <v>212337066</v>
      </c>
      <c r="E62" s="122">
        <f>SUMIFS('Base de dados (Boxplot)'!R:R,'Base de dados (Boxplot)'!H:H,DEX!A62,'Base de dados (Boxplot)'!E:E,DEX!$E$8)</f>
        <v>250699138.03</v>
      </c>
      <c r="F62" s="122">
        <f>SUMIFS('Base de dados (Boxplot)'!R:R,'Base de dados (Boxplot)'!H:H,DEX!A62,'Base de dados (Boxplot)'!E:E,DEX!$F$8)</f>
        <v>293605897.01999998</v>
      </c>
      <c r="G62" s="122">
        <f>SUMIFS('Base de dados (Boxplot)'!R:R,'Base de dados (Boxplot)'!H:H,DEX!A62,'Base de dados (Boxplot)'!E:E,DEX!$G$8)</f>
        <v>334357206.38999999</v>
      </c>
      <c r="H62" s="122">
        <f>SUMIFS('Base de dados (Boxplot)'!R:R,'Base de dados (Boxplot)'!H:H,DEX!A62,'Base de dados (Boxplot)'!E:E,DEX!$H$8)</f>
        <v>397561898.72000003</v>
      </c>
      <c r="I62" s="122">
        <f>SUMIFS('Base de dados (Boxplot)'!R:R,'Base de dados (Boxplot)'!H:H,DEX!A62,'Base de dados (Boxplot)'!E:E,DEX!$I$8)</f>
        <v>458168917.98000002</v>
      </c>
      <c r="J62" s="122">
        <f>SUMIFS('Base de dados (Boxplot)'!R:R,'Base de dados (Boxplot)'!H:H,DEX!A62,'Base de dados (Boxplot)'!E:E,DEX!$J$8)</f>
        <v>494724249.72000003</v>
      </c>
      <c r="K62" s="122">
        <f>SUMIFS('Base de dados (Boxplot)'!R:R,'Base de dados (Boxplot)'!H:H,DEX!A62,'Base de dados (Boxplot)'!E:E,DEX!$K$8)</f>
        <v>540755719.84000003</v>
      </c>
      <c r="L62" s="122">
        <f>SUMIFS('Base de dados (Boxplot)'!R:R,'Base de dados (Boxplot)'!H:H,DEX!A62,'Base de dados (Boxplot)'!E:E,DEX!$L$8)</f>
        <v>591922697.77999997</v>
      </c>
      <c r="M62" s="122">
        <f>SUMIFS('Base de dados (Boxplot)'!R:R,'Base de dados (Boxplot)'!H:H,DEX!A62,'Base de dados (Boxplot)'!E:E,DEX!$M$8)</f>
        <v>634984579.67999995</v>
      </c>
      <c r="N62" s="122">
        <f>SUMIFS('Base de dados (Boxplot)'!R:R,'Base de dados (Boxplot)'!H:H,DEX!A62,'Base de dados (Boxplot)'!E:E,DEX!$N$8)</f>
        <v>833792489.75</v>
      </c>
      <c r="O62" s="122">
        <f>SUMIFS('Base de dados (Boxplot)'!R:R,'Base de dados (Boxplot)'!H:H,DEX!A62,'Base de dados (Boxplot)'!E:E,DEX!$O$8)</f>
        <v>859102250.46000004</v>
      </c>
      <c r="P62" s="122">
        <f>SUMIFS('Base de dados (Boxplot)'!R:R,'Base de dados (Boxplot)'!H:H,DEX!A62,'Base de dados (Boxplot)'!E:E,DEX!$P$8)</f>
        <v>969344888.48000002</v>
      </c>
      <c r="Q62" s="122">
        <f>SUMIFS('Base de dados (Boxplot)'!R:R,'Base de dados (Boxplot)'!H:H,DEX!A62,'Base de dados (Boxplot)'!E:E,DEX!$Q$8)</f>
        <v>1160626877.1600001</v>
      </c>
      <c r="R62" s="122">
        <f>SUMIFS('Base de dados (Boxplot)'!R:R,'Base de dados (Boxplot)'!H:H,DEX!A62,'Base de dados (Boxplot)'!E:E,DEX!$R$8)</f>
        <v>1342241764.1400001</v>
      </c>
      <c r="S62" s="122">
        <f>SUMIFS('Base de dados (Boxplot)'!R:R,'Base de dados (Boxplot)'!H:H,DEX!A62,'Base de dados (Boxplot)'!E:E,DEX!$S$8)</f>
        <v>1524216367.8599999</v>
      </c>
      <c r="T62" s="122">
        <f>SUMIFS('Base de dados (Boxplot)'!R:R,'Base de dados (Boxplot)'!H:H,DEX!A62,'Base de dados (Boxplot)'!E:E,DEX!$T$8)</f>
        <v>1761303297.0999999</v>
      </c>
      <c r="U62" s="122">
        <f>SUMIFS('Base de dados (Boxplot)'!R:R,'Base de dados (Boxplot)'!H:H,DEX!A62,'Base de dados (Boxplot)'!E:E,DEX!$U$8)</f>
        <v>1724981338.9200001</v>
      </c>
      <c r="V62" s="122">
        <f>SUMIFS('Base de dados (Boxplot)'!R:R,'Base de dados (Boxplot)'!H:H,DEX!A62,'Base de dados (Boxplot)'!E:E,DEX!$V$8)</f>
        <v>1921747587.71</v>
      </c>
    </row>
    <row r="63" spans="1:22" x14ac:dyDescent="0.25">
      <c r="A63" s="105" t="s">
        <v>49</v>
      </c>
      <c r="B63" s="125">
        <f>SUMIFS('Base de dados (Boxplot)'!R:R,'Base de dados (Boxplot)'!H:H,DEX!A63,'Base de dados (Boxplot)'!E:E,DEX!$B$8)</f>
        <v>10222238.800000001</v>
      </c>
      <c r="C63" s="122">
        <f>SUMIFS('Base de dados (Boxplot)'!R:R,'Base de dados (Boxplot)'!H:H,DEX!A63,'Base de dados (Boxplot)'!E:E,DEX!$C$8)</f>
        <v>24621131.920000002</v>
      </c>
      <c r="D63" s="122">
        <f>SUMIFS('Base de dados (Boxplot)'!R:R,'Base de dados (Boxplot)'!H:H,DEX!A63,'Base de dados (Boxplot)'!E:E,DEX!$D$8)</f>
        <v>27330997.34</v>
      </c>
      <c r="E63" s="122">
        <f>SUMIFS('Base de dados (Boxplot)'!R:R,'Base de dados (Boxplot)'!H:H,DEX!A63,'Base de dados (Boxplot)'!E:E,DEX!$E$8)</f>
        <v>35115672.520000003</v>
      </c>
      <c r="F63" s="122">
        <f>SUMIFS('Base de dados (Boxplot)'!R:R,'Base de dados (Boxplot)'!H:H,DEX!A63,'Base de dados (Boxplot)'!E:E,DEX!$F$8)</f>
        <v>50060250</v>
      </c>
      <c r="G63" s="122">
        <f>SUMIFS('Base de dados (Boxplot)'!R:R,'Base de dados (Boxplot)'!H:H,DEX!A63,'Base de dados (Boxplot)'!E:E,DEX!$G$8)</f>
        <v>57155469</v>
      </c>
      <c r="H63" s="122">
        <f>SUMIFS('Base de dados (Boxplot)'!R:R,'Base de dados (Boxplot)'!H:H,DEX!A63,'Base de dados (Boxplot)'!E:E,DEX!$H$8)</f>
        <v>67792869</v>
      </c>
      <c r="I63" s="122">
        <f>SUMIFS('Base de dados (Boxplot)'!R:R,'Base de dados (Boxplot)'!H:H,DEX!A63,'Base de dados (Boxplot)'!E:E,DEX!$I$8)</f>
        <v>65848744</v>
      </c>
      <c r="J63" s="122">
        <f>SUMIFS('Base de dados (Boxplot)'!R:R,'Base de dados (Boxplot)'!H:H,DEX!A63,'Base de dados (Boxplot)'!E:E,DEX!$J$8)</f>
        <v>82381168.239999995</v>
      </c>
      <c r="K63" s="122">
        <f>SUMIFS('Base de dados (Boxplot)'!R:R,'Base de dados (Boxplot)'!H:H,DEX!A63,'Base de dados (Boxplot)'!E:E,DEX!$K$8)</f>
        <v>102274283</v>
      </c>
      <c r="L63" s="122">
        <f>SUMIFS('Base de dados (Boxplot)'!R:R,'Base de dados (Boxplot)'!H:H,DEX!A63,'Base de dados (Boxplot)'!E:E,DEX!$L$8)</f>
        <v>124087582.45</v>
      </c>
      <c r="M63" s="122">
        <f>SUMIFS('Base de dados (Boxplot)'!R:R,'Base de dados (Boxplot)'!H:H,DEX!A63,'Base de dados (Boxplot)'!E:E,DEX!$M$8)</f>
        <v>115816880.33</v>
      </c>
      <c r="N63" s="122">
        <f>SUMIFS('Base de dados (Boxplot)'!R:R,'Base de dados (Boxplot)'!H:H,DEX!A63,'Base de dados (Boxplot)'!E:E,DEX!$N$8)</f>
        <v>101650470.16</v>
      </c>
      <c r="O63" s="122">
        <f>SUMIFS('Base de dados (Boxplot)'!R:R,'Base de dados (Boxplot)'!H:H,DEX!A63,'Base de dados (Boxplot)'!E:E,DEX!$O$8)</f>
        <v>47937657.219999999</v>
      </c>
      <c r="P63" s="122">
        <f>SUMIFS('Base de dados (Boxplot)'!R:R,'Base de dados (Boxplot)'!H:H,DEX!A63,'Base de dados (Boxplot)'!E:E,DEX!$P$8)</f>
        <v>112481835.34999999</v>
      </c>
      <c r="Q63" s="122">
        <f>SUMIFS('Base de dados (Boxplot)'!R:R,'Base de dados (Boxplot)'!H:H,DEX!A63,'Base de dados (Boxplot)'!E:E,DEX!$Q$8)</f>
        <v>151633008.16</v>
      </c>
      <c r="R63" s="122">
        <f>SUMIFS('Base de dados (Boxplot)'!R:R,'Base de dados (Boxplot)'!H:H,DEX!A63,'Base de dados (Boxplot)'!E:E,DEX!$R$8)</f>
        <v>151573435.21000001</v>
      </c>
      <c r="S63" s="122">
        <f>SUMIFS('Base de dados (Boxplot)'!R:R,'Base de dados (Boxplot)'!H:H,DEX!A63,'Base de dados (Boxplot)'!E:E,DEX!$S$8)</f>
        <v>0</v>
      </c>
      <c r="T63" s="122">
        <f>SUMIFS('Base de dados (Boxplot)'!R:R,'Base de dados (Boxplot)'!H:H,DEX!A63,'Base de dados (Boxplot)'!E:E,DEX!$T$8)</f>
        <v>163703319.62</v>
      </c>
      <c r="U63" s="122">
        <f>SUMIFS('Base de dados (Boxplot)'!R:R,'Base de dados (Boxplot)'!H:H,DEX!A63,'Base de dados (Boxplot)'!E:E,DEX!$U$8)</f>
        <v>204558325.09999999</v>
      </c>
      <c r="V63" s="122">
        <f>SUMIFS('Base de dados (Boxplot)'!R:R,'Base de dados (Boxplot)'!H:H,DEX!A63,'Base de dados (Boxplot)'!E:E,DEX!$V$8)</f>
        <v>0</v>
      </c>
    </row>
    <row r="64" spans="1:22" x14ac:dyDescent="0.25">
      <c r="A64" s="105" t="s">
        <v>39</v>
      </c>
      <c r="B64" s="125">
        <f>SUMIFS('Base de dados (Boxplot)'!R:R,'Base de dados (Boxplot)'!H:H,DEX!A64,'Base de dados (Boxplot)'!E:E,DEX!$B$8)</f>
        <v>319353135.29000002</v>
      </c>
      <c r="C64" s="122">
        <f>SUMIFS('Base de dados (Boxplot)'!R:R,'Base de dados (Boxplot)'!H:H,DEX!A64,'Base de dados (Boxplot)'!E:E,DEX!$C$8)</f>
        <v>341623071.56</v>
      </c>
      <c r="D64" s="122">
        <f>SUMIFS('Base de dados (Boxplot)'!R:R,'Base de dados (Boxplot)'!H:H,DEX!A64,'Base de dados (Boxplot)'!E:E,DEX!$D$8)</f>
        <v>371902452.36000001</v>
      </c>
      <c r="E64" s="122">
        <f>SUMIFS('Base de dados (Boxplot)'!R:R,'Base de dados (Boxplot)'!H:H,DEX!A64,'Base de dados (Boxplot)'!E:E,DEX!$E$8)</f>
        <v>438666190.91000003</v>
      </c>
      <c r="F64" s="122">
        <f>SUMIFS('Base de dados (Boxplot)'!R:R,'Base de dados (Boxplot)'!H:H,DEX!A64,'Base de dados (Boxplot)'!E:E,DEX!$F$8)</f>
        <v>481976637.57999998</v>
      </c>
      <c r="G64" s="122">
        <f>SUMIFS('Base de dados (Boxplot)'!R:R,'Base de dados (Boxplot)'!H:H,DEX!A64,'Base de dados (Boxplot)'!E:E,DEX!$G$8)</f>
        <v>589845434.51999998</v>
      </c>
      <c r="H64" s="122">
        <f>SUMIFS('Base de dados (Boxplot)'!R:R,'Base de dados (Boxplot)'!H:H,DEX!A64,'Base de dados (Boxplot)'!E:E,DEX!$H$8)</f>
        <v>648729530.37</v>
      </c>
      <c r="I64" s="122">
        <f>SUMIFS('Base de dados (Boxplot)'!R:R,'Base de dados (Boxplot)'!H:H,DEX!A64,'Base de dados (Boxplot)'!E:E,DEX!$I$8)</f>
        <v>745213566.64999998</v>
      </c>
      <c r="J64" s="122">
        <f>SUMIFS('Base de dados (Boxplot)'!R:R,'Base de dados (Boxplot)'!H:H,DEX!A64,'Base de dados (Boxplot)'!E:E,DEX!$J$8)</f>
        <v>767786479.07000005</v>
      </c>
      <c r="K64" s="122">
        <f>SUMIFS('Base de dados (Boxplot)'!R:R,'Base de dados (Boxplot)'!H:H,DEX!A64,'Base de dados (Boxplot)'!E:E,DEX!$K$8)</f>
        <v>835320327.38</v>
      </c>
      <c r="L64" s="122">
        <f>SUMIFS('Base de dados (Boxplot)'!R:R,'Base de dados (Boxplot)'!H:H,DEX!A64,'Base de dados (Boxplot)'!E:E,DEX!$L$8)</f>
        <v>895953252.12</v>
      </c>
      <c r="M64" s="122">
        <f>SUMIFS('Base de dados (Boxplot)'!R:R,'Base de dados (Boxplot)'!H:H,DEX!A64,'Base de dados (Boxplot)'!E:E,DEX!$M$8)</f>
        <v>989959841.28999996</v>
      </c>
      <c r="N64" s="122">
        <f>SUMIFS('Base de dados (Boxplot)'!R:R,'Base de dados (Boxplot)'!H:H,DEX!A64,'Base de dados (Boxplot)'!E:E,DEX!$N$8)</f>
        <v>1108572206.49</v>
      </c>
      <c r="O64" s="122">
        <f>SUMIFS('Base de dados (Boxplot)'!R:R,'Base de dados (Boxplot)'!H:H,DEX!A64,'Base de dados (Boxplot)'!E:E,DEX!$O$8)</f>
        <v>940260656.77999997</v>
      </c>
      <c r="P64" s="122">
        <f>SUMIFS('Base de dados (Boxplot)'!R:R,'Base de dados (Boxplot)'!H:H,DEX!A64,'Base de dados (Boxplot)'!E:E,DEX!$P$8)</f>
        <v>1558397620.9400001</v>
      </c>
      <c r="Q64" s="122">
        <f>SUMIFS('Base de dados (Boxplot)'!R:R,'Base de dados (Boxplot)'!H:H,DEX!A64,'Base de dados (Boxplot)'!E:E,DEX!$Q$8)</f>
        <v>1813574990.6900001</v>
      </c>
      <c r="R64" s="122">
        <f>SUMIFS('Base de dados (Boxplot)'!R:R,'Base de dados (Boxplot)'!H:H,DEX!A64,'Base de dados (Boxplot)'!E:E,DEX!$R$8)</f>
        <v>2162666347.8899999</v>
      </c>
      <c r="S64" s="122">
        <f>SUMIFS('Base de dados (Boxplot)'!R:R,'Base de dados (Boxplot)'!H:H,DEX!A64,'Base de dados (Boxplot)'!E:E,DEX!$S$8)</f>
        <v>2353121931.6500001</v>
      </c>
      <c r="T64" s="122">
        <f>SUMIFS('Base de dados (Boxplot)'!R:R,'Base de dados (Boxplot)'!H:H,DEX!A64,'Base de dados (Boxplot)'!E:E,DEX!$T$8)</f>
        <v>2525579850.98</v>
      </c>
      <c r="U64" s="122">
        <f>SUMIFS('Base de dados (Boxplot)'!R:R,'Base de dados (Boxplot)'!H:H,DEX!A64,'Base de dados (Boxplot)'!E:E,DEX!$U$8)</f>
        <v>2626831130.77</v>
      </c>
      <c r="V64" s="122">
        <f>SUMIFS('Base de dados (Boxplot)'!R:R,'Base de dados (Boxplot)'!H:H,DEX!A64,'Base de dados (Boxplot)'!E:E,DEX!$V$8)</f>
        <v>2799405801.9899998</v>
      </c>
    </row>
    <row r="65" spans="1:22" x14ac:dyDescent="0.25">
      <c r="A65" s="105" t="s">
        <v>55</v>
      </c>
      <c r="B65" s="125">
        <f>SUMIFS('Base de dados (Boxplot)'!R:R,'Base de dados (Boxplot)'!H:H,DEX!A65,'Base de dados (Boxplot)'!E:E,DEX!$B$8)</f>
        <v>56466021</v>
      </c>
      <c r="C65" s="122">
        <f>SUMIFS('Base de dados (Boxplot)'!R:R,'Base de dados (Boxplot)'!H:H,DEX!A65,'Base de dados (Boxplot)'!E:E,DEX!$C$8)</f>
        <v>50093135</v>
      </c>
      <c r="D65" s="122">
        <f>SUMIFS('Base de dados (Boxplot)'!R:R,'Base de dados (Boxplot)'!H:H,DEX!A65,'Base de dados (Boxplot)'!E:E,DEX!$D$8)</f>
        <v>48544620</v>
      </c>
      <c r="E65" s="122">
        <f>SUMIFS('Base de dados (Boxplot)'!R:R,'Base de dados (Boxplot)'!H:H,DEX!A65,'Base de dados (Boxplot)'!E:E,DEX!$E$8)</f>
        <v>56677132</v>
      </c>
      <c r="F65" s="122">
        <f>SUMIFS('Base de dados (Boxplot)'!R:R,'Base de dados (Boxplot)'!H:H,DEX!A65,'Base de dados (Boxplot)'!E:E,DEX!$F$8)</f>
        <v>70831706</v>
      </c>
      <c r="G65" s="122">
        <f>SUMIFS('Base de dados (Boxplot)'!R:R,'Base de dados (Boxplot)'!H:H,DEX!A65,'Base de dados (Boxplot)'!E:E,DEX!$G$8)</f>
        <v>84865119</v>
      </c>
      <c r="H65" s="122">
        <f>SUMIFS('Base de dados (Boxplot)'!R:R,'Base de dados (Boxplot)'!H:H,DEX!A65,'Base de dados (Boxplot)'!E:E,DEX!$H$8)</f>
        <v>96151000</v>
      </c>
      <c r="I65" s="122">
        <f>SUMIFS('Base de dados (Boxplot)'!R:R,'Base de dados (Boxplot)'!H:H,DEX!A65,'Base de dados (Boxplot)'!E:E,DEX!$I$8)</f>
        <v>105111000</v>
      </c>
      <c r="J65" s="122">
        <f>SUMIFS('Base de dados (Boxplot)'!R:R,'Base de dados (Boxplot)'!H:H,DEX!A65,'Base de dados (Boxplot)'!E:E,DEX!$J$8)</f>
        <v>106989149</v>
      </c>
      <c r="K65" s="122">
        <f>SUMIFS('Base de dados (Boxplot)'!R:R,'Base de dados (Boxplot)'!H:H,DEX!A65,'Base de dados (Boxplot)'!E:E,DEX!$K$8)</f>
        <v>122473710</v>
      </c>
      <c r="L65" s="122">
        <f>SUMIFS('Base de dados (Boxplot)'!R:R,'Base de dados (Boxplot)'!H:H,DEX!A65,'Base de dados (Boxplot)'!E:E,DEX!$L$8)</f>
        <v>136237027</v>
      </c>
      <c r="M65" s="122">
        <f>SUMIFS('Base de dados (Boxplot)'!R:R,'Base de dados (Boxplot)'!H:H,DEX!A65,'Base de dados (Boxplot)'!E:E,DEX!$M$8)</f>
        <v>150643668</v>
      </c>
      <c r="N65" s="122">
        <f>SUMIFS('Base de dados (Boxplot)'!R:R,'Base de dados (Boxplot)'!H:H,DEX!A65,'Base de dados (Boxplot)'!E:E,DEX!$N$8)</f>
        <v>168578991.78999999</v>
      </c>
      <c r="O65" s="122">
        <f>SUMIFS('Base de dados (Boxplot)'!R:R,'Base de dados (Boxplot)'!H:H,DEX!A65,'Base de dados (Boxplot)'!E:E,DEX!$O$8)</f>
        <v>191568218.81</v>
      </c>
      <c r="P65" s="122">
        <f>SUMIFS('Base de dados (Boxplot)'!R:R,'Base de dados (Boxplot)'!H:H,DEX!A65,'Base de dados (Boxplot)'!E:E,DEX!$P$8)</f>
        <v>213569041.25999999</v>
      </c>
      <c r="Q65" s="122">
        <f>SUMIFS('Base de dados (Boxplot)'!R:R,'Base de dados (Boxplot)'!H:H,DEX!A65,'Base de dados (Boxplot)'!E:E,DEX!$Q$8)</f>
        <v>253149561.62</v>
      </c>
      <c r="R65" s="122">
        <f>SUMIFS('Base de dados (Boxplot)'!R:R,'Base de dados (Boxplot)'!H:H,DEX!A65,'Base de dados (Boxplot)'!E:E,DEX!$R$8)</f>
        <v>289736453.12</v>
      </c>
      <c r="S65" s="122">
        <f>SUMIFS('Base de dados (Boxplot)'!R:R,'Base de dados (Boxplot)'!H:H,DEX!A65,'Base de dados (Boxplot)'!E:E,DEX!$S$8)</f>
        <v>339208053.37</v>
      </c>
      <c r="T65" s="122">
        <f>SUMIFS('Base de dados (Boxplot)'!R:R,'Base de dados (Boxplot)'!H:H,DEX!A65,'Base de dados (Boxplot)'!E:E,DEX!$T$8)</f>
        <v>373133822.63999999</v>
      </c>
      <c r="U65" s="122">
        <f>SUMIFS('Base de dados (Boxplot)'!R:R,'Base de dados (Boxplot)'!H:H,DEX!A65,'Base de dados (Boxplot)'!E:E,DEX!$U$8)</f>
        <v>407649535.81999999</v>
      </c>
      <c r="V65" s="122">
        <f>SUMIFS('Base de dados (Boxplot)'!R:R,'Base de dados (Boxplot)'!H:H,DEX!A65,'Base de dados (Boxplot)'!E:E,DEX!$V$8)</f>
        <v>448537928.07999998</v>
      </c>
    </row>
    <row r="66" spans="1:22" x14ac:dyDescent="0.25">
      <c r="N66" s="122"/>
    </row>
    <row r="67" spans="1:22" x14ac:dyDescent="0.25"/>
  </sheetData>
  <customSheetViews>
    <customSheetView guid="{9658BFCB-F494-4EC4-95C2-C125FDE12354}" scale="60" showGridLines="0">
      <selection sqref="A1:AA7"/>
      <pageMargins left="0" right="0" top="0" bottom="0" header="0" footer="0"/>
    </customSheetView>
  </customSheetViews>
  <mergeCells count="4">
    <mergeCell ref="A2:V2"/>
    <mergeCell ref="A3:V3"/>
    <mergeCell ref="A4:V4"/>
    <mergeCell ref="A5:V5"/>
  </mergeCells>
  <pageMargins left="0" right="0" top="0" bottom="0" header="0" footer="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X39"/>
  <sheetViews>
    <sheetView showGridLines="0" topLeftCell="A3" zoomScale="80" zoomScaleNormal="80" workbookViewId="0">
      <selection activeCell="K16" sqref="K16"/>
    </sheetView>
  </sheetViews>
  <sheetFormatPr defaultColWidth="0" defaultRowHeight="15" zeroHeight="1" x14ac:dyDescent="0.25"/>
  <cols>
    <col min="1" max="1" width="9.140625" style="97" customWidth="1"/>
    <col min="2" max="2" width="13" style="97" bestFit="1" customWidth="1"/>
    <col min="3" max="24" width="9.140625" style="97" customWidth="1"/>
    <col min="25" max="16384" width="9.140625" style="97" hidden="1"/>
  </cols>
  <sheetData>
    <row r="1" spans="1:23" x14ac:dyDescent="0.25">
      <c r="A1" s="37"/>
      <c r="B1" s="37"/>
      <c r="C1" s="51"/>
      <c r="D1" s="51"/>
      <c r="E1" s="51"/>
      <c r="F1" s="51"/>
      <c r="G1" s="51"/>
      <c r="H1" s="51"/>
      <c r="I1" s="51"/>
      <c r="J1" s="51"/>
      <c r="K1" s="51"/>
      <c r="L1" s="51"/>
      <c r="M1" s="51"/>
      <c r="N1" s="51"/>
      <c r="O1" s="51"/>
      <c r="P1" s="51"/>
      <c r="Q1" s="51"/>
      <c r="R1" s="51"/>
      <c r="S1" s="51"/>
      <c r="T1" s="51"/>
      <c r="U1" s="51"/>
      <c r="V1" s="51"/>
      <c r="W1" s="51"/>
    </row>
    <row r="2" spans="1:23" ht="20.25" x14ac:dyDescent="0.25">
      <c r="A2" s="373" t="s">
        <v>24</v>
      </c>
      <c r="B2" s="373"/>
      <c r="C2" s="373"/>
      <c r="D2" s="373"/>
      <c r="E2" s="373"/>
      <c r="F2" s="373"/>
      <c r="G2" s="373"/>
      <c r="H2" s="373"/>
      <c r="I2" s="373"/>
      <c r="J2" s="373"/>
      <c r="K2" s="373"/>
      <c r="L2" s="373"/>
      <c r="M2" s="373"/>
      <c r="N2" s="373"/>
      <c r="O2" s="373"/>
      <c r="P2" s="373"/>
      <c r="Q2" s="373"/>
      <c r="R2" s="373"/>
      <c r="S2" s="373"/>
      <c r="T2" s="373"/>
      <c r="U2" s="373"/>
      <c r="V2" s="373"/>
      <c r="W2" s="51"/>
    </row>
    <row r="3" spans="1:23" ht="18" x14ac:dyDescent="0.25">
      <c r="A3" s="371" t="s">
        <v>25</v>
      </c>
      <c r="B3" s="371"/>
      <c r="C3" s="371"/>
      <c r="D3" s="371"/>
      <c r="E3" s="371"/>
      <c r="F3" s="371"/>
      <c r="G3" s="371"/>
      <c r="H3" s="371"/>
      <c r="I3" s="371"/>
      <c r="J3" s="371"/>
      <c r="K3" s="371"/>
      <c r="L3" s="371"/>
      <c r="M3" s="371"/>
      <c r="N3" s="371"/>
      <c r="O3" s="371"/>
      <c r="P3" s="371"/>
      <c r="Q3" s="371"/>
      <c r="R3" s="371"/>
      <c r="S3" s="371"/>
      <c r="T3" s="371"/>
      <c r="U3" s="371"/>
      <c r="V3" s="371"/>
      <c r="W3" s="51"/>
    </row>
    <row r="4" spans="1:23" ht="18" x14ac:dyDescent="0.25">
      <c r="A4" s="371" t="s">
        <v>163</v>
      </c>
      <c r="B4" s="371"/>
      <c r="C4" s="371"/>
      <c r="D4" s="371"/>
      <c r="E4" s="371"/>
      <c r="F4" s="371"/>
      <c r="G4" s="371"/>
      <c r="H4" s="371"/>
      <c r="I4" s="371"/>
      <c r="J4" s="371"/>
      <c r="K4" s="371"/>
      <c r="L4" s="371"/>
      <c r="M4" s="371"/>
      <c r="N4" s="371"/>
      <c r="O4" s="371"/>
      <c r="P4" s="371"/>
      <c r="Q4" s="371"/>
      <c r="R4" s="371"/>
      <c r="S4" s="371"/>
      <c r="T4" s="371"/>
      <c r="U4" s="371"/>
      <c r="V4" s="371"/>
      <c r="W4" s="51"/>
    </row>
    <row r="5" spans="1:23" ht="12" customHeight="1" x14ac:dyDescent="0.25">
      <c r="A5" s="371"/>
      <c r="B5" s="371"/>
      <c r="C5" s="371"/>
      <c r="D5" s="371"/>
      <c r="E5" s="371"/>
      <c r="F5" s="371"/>
      <c r="G5" s="371"/>
      <c r="H5" s="371"/>
      <c r="I5" s="371"/>
      <c r="J5" s="371"/>
      <c r="K5" s="371"/>
      <c r="L5" s="371"/>
      <c r="M5" s="371"/>
      <c r="N5" s="371"/>
      <c r="O5" s="371"/>
      <c r="P5" s="371"/>
      <c r="Q5" s="371"/>
      <c r="R5" s="371"/>
      <c r="S5" s="371"/>
      <c r="T5" s="371"/>
      <c r="U5" s="371"/>
      <c r="V5" s="371"/>
      <c r="W5" s="51"/>
    </row>
    <row r="6" spans="1:23" x14ac:dyDescent="0.25">
      <c r="A6" s="37"/>
      <c r="B6" s="37"/>
      <c r="C6" s="51"/>
      <c r="D6" s="51"/>
      <c r="E6" s="51"/>
      <c r="F6" s="51"/>
      <c r="G6" s="51"/>
      <c r="H6" s="51"/>
      <c r="I6" s="51"/>
      <c r="J6" s="51"/>
      <c r="K6" s="51"/>
      <c r="L6" s="51"/>
      <c r="M6" s="51"/>
      <c r="N6" s="51"/>
      <c r="O6" s="51"/>
      <c r="P6" s="51"/>
      <c r="Q6" s="51"/>
      <c r="R6" s="51"/>
      <c r="S6" s="51"/>
      <c r="T6" s="51"/>
      <c r="U6" s="51"/>
      <c r="V6" s="51"/>
      <c r="W6" s="51"/>
    </row>
    <row r="7" spans="1:23" ht="18" customHeight="1" x14ac:dyDescent="0.25">
      <c r="A7" s="376" t="s">
        <v>164</v>
      </c>
      <c r="B7" s="376"/>
      <c r="C7" s="371"/>
      <c r="D7" s="371"/>
      <c r="E7" s="371"/>
      <c r="F7" s="371"/>
      <c r="G7" s="371"/>
      <c r="H7" s="371"/>
      <c r="I7" s="371"/>
      <c r="J7" s="371"/>
      <c r="K7" s="371"/>
      <c r="L7" s="371"/>
      <c r="M7" s="371"/>
      <c r="N7" s="371"/>
      <c r="O7" s="371"/>
      <c r="P7" s="371"/>
      <c r="Q7" s="371"/>
      <c r="R7" s="371"/>
      <c r="S7" s="371"/>
      <c r="T7" s="371"/>
      <c r="U7" s="371"/>
      <c r="V7" s="371"/>
      <c r="W7" s="51"/>
    </row>
    <row r="8" spans="1:23" x14ac:dyDescent="0.25">
      <c r="A8" s="37"/>
      <c r="B8" s="37"/>
      <c r="C8" s="51"/>
      <c r="D8" s="51"/>
      <c r="E8" s="51"/>
      <c r="F8" s="51"/>
      <c r="G8" s="51"/>
      <c r="H8" s="51"/>
      <c r="I8" s="51"/>
      <c r="J8" s="51"/>
      <c r="K8" s="51"/>
      <c r="L8" s="51"/>
      <c r="M8" s="51"/>
      <c r="N8" s="51"/>
      <c r="O8" s="51"/>
      <c r="P8" s="51"/>
      <c r="Q8" s="51"/>
      <c r="R8" s="51"/>
      <c r="S8" s="51"/>
      <c r="T8" s="51"/>
      <c r="U8" s="51"/>
      <c r="V8" s="51"/>
      <c r="W8" s="51"/>
    </row>
    <row r="9" spans="1:23" x14ac:dyDescent="0.25">
      <c r="A9" s="104" t="s">
        <v>165</v>
      </c>
      <c r="B9" s="104"/>
    </row>
    <row r="10" spans="1:23" x14ac:dyDescent="0.25">
      <c r="A10" s="97" t="s">
        <v>116</v>
      </c>
      <c r="B10" s="97">
        <v>1999</v>
      </c>
      <c r="C10" s="97">
        <v>2000</v>
      </c>
      <c r="D10" s="97">
        <v>2001</v>
      </c>
      <c r="E10" s="97">
        <v>2002</v>
      </c>
      <c r="F10" s="97">
        <v>2003</v>
      </c>
      <c r="G10" s="97">
        <v>2004</v>
      </c>
      <c r="H10" s="97">
        <v>2005</v>
      </c>
      <c r="I10" s="97">
        <v>2006</v>
      </c>
      <c r="J10" s="97">
        <v>2007</v>
      </c>
      <c r="K10" s="97">
        <v>2008</v>
      </c>
      <c r="L10" s="97">
        <v>2009</v>
      </c>
      <c r="M10" s="97">
        <v>2010</v>
      </c>
      <c r="N10" s="97">
        <v>2001</v>
      </c>
      <c r="O10" s="97">
        <v>2012</v>
      </c>
      <c r="P10" s="97">
        <v>2013</v>
      </c>
      <c r="Q10" s="97">
        <v>2014</v>
      </c>
      <c r="R10" s="97">
        <v>2015</v>
      </c>
      <c r="S10" s="97">
        <v>2016</v>
      </c>
      <c r="T10" s="97">
        <v>2017</v>
      </c>
      <c r="U10" s="97">
        <v>2018</v>
      </c>
      <c r="V10" s="97">
        <v>2019</v>
      </c>
    </row>
    <row r="11" spans="1:23" x14ac:dyDescent="0.25">
      <c r="B11" s="121">
        <v>8.9399999999999993E-2</v>
      </c>
      <c r="C11" s="121">
        <v>5.9700000000000003E-2</v>
      </c>
      <c r="D11" s="121">
        <v>7.6700000000000004E-2</v>
      </c>
      <c r="E11" s="121">
        <v>0.12529999999999999</v>
      </c>
      <c r="F11" s="121">
        <v>9.2999999999999999E-2</v>
      </c>
      <c r="G11" s="121">
        <v>7.5999999999999998E-2</v>
      </c>
      <c r="H11" s="121">
        <v>5.6899999999999999E-2</v>
      </c>
      <c r="I11" s="121">
        <v>3.1399999999999997E-2</v>
      </c>
      <c r="J11" s="121">
        <v>4.4600000000000001E-2</v>
      </c>
      <c r="K11" s="121">
        <v>5.8999999999999997E-2</v>
      </c>
      <c r="L11" s="121">
        <v>4.3099999999999999E-2</v>
      </c>
      <c r="M11" s="121">
        <v>5.91E-2</v>
      </c>
      <c r="N11" s="121">
        <v>6.5000000000000002E-2</v>
      </c>
      <c r="O11" s="121">
        <v>5.8400000000000001E-2</v>
      </c>
      <c r="P11" s="121">
        <v>5.91E-2</v>
      </c>
      <c r="Q11" s="121">
        <v>6.4100000000000004E-2</v>
      </c>
      <c r="R11" s="121">
        <v>0.1067</v>
      </c>
      <c r="S11" s="121">
        <v>6.2899999999999998E-2</v>
      </c>
      <c r="T11" s="121">
        <v>2.9499999999999998E-2</v>
      </c>
      <c r="U11" s="121">
        <v>3.7499999999999999E-2</v>
      </c>
      <c r="V11" s="121">
        <v>4.3099999999999999E-2</v>
      </c>
    </row>
    <row r="12" spans="1:23" x14ac:dyDescent="0.25">
      <c r="A12" s="97" t="s">
        <v>65</v>
      </c>
      <c r="B12" s="122">
        <f>C12/(1+C11)</f>
        <v>0.29858646112283271</v>
      </c>
      <c r="C12" s="106">
        <f t="shared" ref="C12:U12" si="0">D12/(1+D11)</f>
        <v>0.31641207285186584</v>
      </c>
      <c r="D12" s="106">
        <f t="shared" si="0"/>
        <v>0.34068087883960396</v>
      </c>
      <c r="E12" s="106">
        <f t="shared" si="0"/>
        <v>0.38336819295820634</v>
      </c>
      <c r="F12" s="106">
        <f t="shared" si="0"/>
        <v>0.4190214349033195</v>
      </c>
      <c r="G12" s="106">
        <f t="shared" si="0"/>
        <v>0.45086706395597181</v>
      </c>
      <c r="H12" s="106">
        <f t="shared" si="0"/>
        <v>0.47652139989506659</v>
      </c>
      <c r="I12" s="106">
        <f t="shared" si="0"/>
        <v>0.49148417185177173</v>
      </c>
      <c r="J12" s="106">
        <f t="shared" si="0"/>
        <v>0.51340436591636074</v>
      </c>
      <c r="K12" s="106">
        <f t="shared" si="0"/>
        <v>0.54369522350542598</v>
      </c>
      <c r="L12" s="106">
        <f t="shared" si="0"/>
        <v>0.56712848763850976</v>
      </c>
      <c r="M12" s="106">
        <f t="shared" si="0"/>
        <v>0.60064578125794565</v>
      </c>
      <c r="N12" s="106">
        <f t="shared" si="0"/>
        <v>0.63968775703971203</v>
      </c>
      <c r="O12" s="106">
        <f t="shared" si="0"/>
        <v>0.67704552205083124</v>
      </c>
      <c r="P12" s="106">
        <f t="shared" si="0"/>
        <v>0.7170589124040353</v>
      </c>
      <c r="Q12" s="106">
        <f t="shared" si="0"/>
        <v>0.76302238868913397</v>
      </c>
      <c r="R12" s="106">
        <f t="shared" si="0"/>
        <v>0.8444368775622646</v>
      </c>
      <c r="S12" s="106">
        <f t="shared" si="0"/>
        <v>0.89755195716093106</v>
      </c>
      <c r="T12" s="106">
        <f t="shared" si="0"/>
        <v>0.92402973989717863</v>
      </c>
      <c r="U12" s="106">
        <f t="shared" si="0"/>
        <v>0.95868085514332291</v>
      </c>
      <c r="V12" s="97">
        <v>1</v>
      </c>
    </row>
    <row r="13" spans="1:23" x14ac:dyDescent="0.25">
      <c r="A13" s="97" t="s">
        <v>61</v>
      </c>
      <c r="B13" s="110">
        <f>+B12</f>
        <v>0.29858646112283271</v>
      </c>
      <c r="C13" s="106">
        <f t="shared" ref="C13:U13" si="1">+C12</f>
        <v>0.31641207285186584</v>
      </c>
      <c r="D13" s="106">
        <f t="shared" si="1"/>
        <v>0.34068087883960396</v>
      </c>
      <c r="E13" s="106">
        <f t="shared" si="1"/>
        <v>0.38336819295820634</v>
      </c>
      <c r="F13" s="106">
        <f t="shared" si="1"/>
        <v>0.4190214349033195</v>
      </c>
      <c r="G13" s="106">
        <f t="shared" si="1"/>
        <v>0.45086706395597181</v>
      </c>
      <c r="H13" s="106">
        <f t="shared" si="1"/>
        <v>0.47652139989506659</v>
      </c>
      <c r="I13" s="106">
        <f t="shared" si="1"/>
        <v>0.49148417185177173</v>
      </c>
      <c r="J13" s="106">
        <f t="shared" si="1"/>
        <v>0.51340436591636074</v>
      </c>
      <c r="K13" s="106">
        <f t="shared" si="1"/>
        <v>0.54369522350542598</v>
      </c>
      <c r="L13" s="106">
        <f t="shared" si="1"/>
        <v>0.56712848763850976</v>
      </c>
      <c r="M13" s="106">
        <f t="shared" si="1"/>
        <v>0.60064578125794565</v>
      </c>
      <c r="N13" s="106">
        <f t="shared" si="1"/>
        <v>0.63968775703971203</v>
      </c>
      <c r="O13" s="106">
        <f t="shared" si="1"/>
        <v>0.67704552205083124</v>
      </c>
      <c r="P13" s="106">
        <f t="shared" si="1"/>
        <v>0.7170589124040353</v>
      </c>
      <c r="Q13" s="106">
        <f t="shared" si="1"/>
        <v>0.76302238868913397</v>
      </c>
      <c r="R13" s="106">
        <f t="shared" si="1"/>
        <v>0.8444368775622646</v>
      </c>
      <c r="S13" s="106">
        <f t="shared" si="1"/>
        <v>0.89755195716093106</v>
      </c>
      <c r="T13" s="106">
        <f t="shared" si="1"/>
        <v>0.92402973989717863</v>
      </c>
      <c r="U13" s="106">
        <f t="shared" si="1"/>
        <v>0.95868085514332291</v>
      </c>
      <c r="V13" s="97">
        <v>1</v>
      </c>
    </row>
    <row r="14" spans="1:23" x14ac:dyDescent="0.25">
      <c r="A14" s="97" t="s">
        <v>59</v>
      </c>
      <c r="B14" s="110">
        <f t="shared" ref="B14:B36" si="2">+B13</f>
        <v>0.29858646112283271</v>
      </c>
      <c r="C14" s="106">
        <f t="shared" ref="C14:M14" si="3">+C13</f>
        <v>0.31641207285186584</v>
      </c>
      <c r="D14" s="106">
        <f t="shared" si="3"/>
        <v>0.34068087883960396</v>
      </c>
      <c r="E14" s="106">
        <f t="shared" si="3"/>
        <v>0.38336819295820634</v>
      </c>
      <c r="F14" s="106">
        <f t="shared" si="3"/>
        <v>0.4190214349033195</v>
      </c>
      <c r="G14" s="106">
        <f t="shared" si="3"/>
        <v>0.45086706395597181</v>
      </c>
      <c r="H14" s="106">
        <f t="shared" si="3"/>
        <v>0.47652139989506659</v>
      </c>
      <c r="I14" s="106">
        <f t="shared" si="3"/>
        <v>0.49148417185177173</v>
      </c>
      <c r="J14" s="106">
        <f t="shared" si="3"/>
        <v>0.51340436591636074</v>
      </c>
      <c r="K14" s="106">
        <f t="shared" si="3"/>
        <v>0.54369522350542598</v>
      </c>
      <c r="L14" s="106">
        <f t="shared" si="3"/>
        <v>0.56712848763850976</v>
      </c>
      <c r="M14" s="106">
        <f t="shared" si="3"/>
        <v>0.60064578125794565</v>
      </c>
      <c r="N14" s="106">
        <f t="shared" ref="C14:U25" si="4">+N13</f>
        <v>0.63968775703971203</v>
      </c>
      <c r="O14" s="106">
        <f t="shared" si="4"/>
        <v>0.67704552205083124</v>
      </c>
      <c r="P14" s="106">
        <f t="shared" si="4"/>
        <v>0.7170589124040353</v>
      </c>
      <c r="Q14" s="106">
        <f t="shared" si="4"/>
        <v>0.76302238868913397</v>
      </c>
      <c r="R14" s="106">
        <f t="shared" si="4"/>
        <v>0.8444368775622646</v>
      </c>
      <c r="S14" s="106">
        <f t="shared" si="4"/>
        <v>0.89755195716093106</v>
      </c>
      <c r="T14" s="106">
        <f t="shared" si="4"/>
        <v>0.92402973989717863</v>
      </c>
      <c r="U14" s="106">
        <f t="shared" si="4"/>
        <v>0.95868085514332291</v>
      </c>
      <c r="V14" s="97">
        <v>1</v>
      </c>
    </row>
    <row r="15" spans="1:23" x14ac:dyDescent="0.25">
      <c r="A15" s="97" t="s">
        <v>67</v>
      </c>
      <c r="B15" s="110">
        <f t="shared" si="2"/>
        <v>0.29858646112283271</v>
      </c>
      <c r="C15" s="106">
        <f t="shared" si="4"/>
        <v>0.31641207285186584</v>
      </c>
      <c r="D15" s="106">
        <f t="shared" si="4"/>
        <v>0.34068087883960396</v>
      </c>
      <c r="E15" s="106">
        <f t="shared" si="4"/>
        <v>0.38336819295820634</v>
      </c>
      <c r="F15" s="106">
        <f t="shared" si="4"/>
        <v>0.4190214349033195</v>
      </c>
      <c r="G15" s="106">
        <f t="shared" si="4"/>
        <v>0.45086706395597181</v>
      </c>
      <c r="H15" s="106">
        <f t="shared" si="4"/>
        <v>0.47652139989506659</v>
      </c>
      <c r="I15" s="106">
        <f t="shared" si="4"/>
        <v>0.49148417185177173</v>
      </c>
      <c r="J15" s="106">
        <f t="shared" si="4"/>
        <v>0.51340436591636074</v>
      </c>
      <c r="K15" s="106">
        <f t="shared" si="4"/>
        <v>0.54369522350542598</v>
      </c>
      <c r="L15" s="106">
        <f t="shared" si="4"/>
        <v>0.56712848763850976</v>
      </c>
      <c r="M15" s="106">
        <f t="shared" si="4"/>
        <v>0.60064578125794565</v>
      </c>
      <c r="N15" s="106">
        <f t="shared" si="4"/>
        <v>0.63968775703971203</v>
      </c>
      <c r="O15" s="106">
        <f t="shared" si="4"/>
        <v>0.67704552205083124</v>
      </c>
      <c r="P15" s="106">
        <f t="shared" si="4"/>
        <v>0.7170589124040353</v>
      </c>
      <c r="Q15" s="106">
        <f t="shared" si="4"/>
        <v>0.76302238868913397</v>
      </c>
      <c r="R15" s="106">
        <f t="shared" si="4"/>
        <v>0.8444368775622646</v>
      </c>
      <c r="S15" s="106">
        <f t="shared" si="4"/>
        <v>0.89755195716093106</v>
      </c>
      <c r="T15" s="106">
        <f t="shared" si="4"/>
        <v>0.92402973989717863</v>
      </c>
      <c r="U15" s="106">
        <f t="shared" si="4"/>
        <v>0.95868085514332291</v>
      </c>
      <c r="V15" s="97">
        <v>1</v>
      </c>
    </row>
    <row r="16" spans="1:23" x14ac:dyDescent="0.25">
      <c r="A16" s="97" t="s">
        <v>66</v>
      </c>
      <c r="B16" s="110">
        <f t="shared" si="2"/>
        <v>0.29858646112283271</v>
      </c>
      <c r="C16" s="106">
        <f t="shared" si="4"/>
        <v>0.31641207285186584</v>
      </c>
      <c r="D16" s="106">
        <f t="shared" si="4"/>
        <v>0.34068087883960396</v>
      </c>
      <c r="E16" s="106">
        <f t="shared" si="4"/>
        <v>0.38336819295820634</v>
      </c>
      <c r="F16" s="106">
        <f t="shared" si="4"/>
        <v>0.4190214349033195</v>
      </c>
      <c r="G16" s="106">
        <f t="shared" si="4"/>
        <v>0.45086706395597181</v>
      </c>
      <c r="H16" s="106">
        <f t="shared" si="4"/>
        <v>0.47652139989506659</v>
      </c>
      <c r="I16" s="106">
        <f t="shared" si="4"/>
        <v>0.49148417185177173</v>
      </c>
      <c r="J16" s="106">
        <f t="shared" si="4"/>
        <v>0.51340436591636074</v>
      </c>
      <c r="K16" s="106">
        <f t="shared" si="4"/>
        <v>0.54369522350542598</v>
      </c>
      <c r="L16" s="106">
        <f t="shared" si="4"/>
        <v>0.56712848763850976</v>
      </c>
      <c r="M16" s="106">
        <f t="shared" si="4"/>
        <v>0.60064578125794565</v>
      </c>
      <c r="N16" s="106">
        <f t="shared" si="4"/>
        <v>0.63968775703971203</v>
      </c>
      <c r="O16" s="106">
        <f t="shared" si="4"/>
        <v>0.67704552205083124</v>
      </c>
      <c r="P16" s="106">
        <f t="shared" si="4"/>
        <v>0.7170589124040353</v>
      </c>
      <c r="Q16" s="106">
        <f t="shared" si="4"/>
        <v>0.76302238868913397</v>
      </c>
      <c r="R16" s="106">
        <f t="shared" si="4"/>
        <v>0.8444368775622646</v>
      </c>
      <c r="S16" s="106">
        <f t="shared" si="4"/>
        <v>0.89755195716093106</v>
      </c>
      <c r="T16" s="106">
        <f t="shared" si="4"/>
        <v>0.92402973989717863</v>
      </c>
      <c r="U16" s="106">
        <f t="shared" si="4"/>
        <v>0.95868085514332291</v>
      </c>
      <c r="V16" s="97">
        <v>1</v>
      </c>
    </row>
    <row r="17" spans="1:22" x14ac:dyDescent="0.25">
      <c r="A17" s="97" t="s">
        <v>63</v>
      </c>
      <c r="B17" s="110">
        <f t="shared" si="2"/>
        <v>0.29858646112283271</v>
      </c>
      <c r="C17" s="106">
        <f t="shared" si="4"/>
        <v>0.31641207285186584</v>
      </c>
      <c r="D17" s="106">
        <f t="shared" si="4"/>
        <v>0.34068087883960396</v>
      </c>
      <c r="E17" s="106">
        <f t="shared" si="4"/>
        <v>0.38336819295820634</v>
      </c>
      <c r="F17" s="106">
        <f t="shared" si="4"/>
        <v>0.4190214349033195</v>
      </c>
      <c r="G17" s="106">
        <f t="shared" si="4"/>
        <v>0.45086706395597181</v>
      </c>
      <c r="H17" s="106">
        <f t="shared" si="4"/>
        <v>0.47652139989506659</v>
      </c>
      <c r="I17" s="106">
        <f t="shared" si="4"/>
        <v>0.49148417185177173</v>
      </c>
      <c r="J17" s="106">
        <f t="shared" si="4"/>
        <v>0.51340436591636074</v>
      </c>
      <c r="K17" s="106">
        <f t="shared" si="4"/>
        <v>0.54369522350542598</v>
      </c>
      <c r="L17" s="106">
        <f t="shared" si="4"/>
        <v>0.56712848763850976</v>
      </c>
      <c r="M17" s="106">
        <f t="shared" si="4"/>
        <v>0.60064578125794565</v>
      </c>
      <c r="N17" s="106">
        <f t="shared" si="4"/>
        <v>0.63968775703971203</v>
      </c>
      <c r="O17" s="106">
        <f t="shared" si="4"/>
        <v>0.67704552205083124</v>
      </c>
      <c r="P17" s="106">
        <f t="shared" si="4"/>
        <v>0.7170589124040353</v>
      </c>
      <c r="Q17" s="106">
        <f t="shared" si="4"/>
        <v>0.76302238868913397</v>
      </c>
      <c r="R17" s="106">
        <f t="shared" si="4"/>
        <v>0.8444368775622646</v>
      </c>
      <c r="S17" s="106">
        <f t="shared" si="4"/>
        <v>0.89755195716093106</v>
      </c>
      <c r="T17" s="106">
        <f t="shared" si="4"/>
        <v>0.92402973989717863</v>
      </c>
      <c r="U17" s="106">
        <f t="shared" si="4"/>
        <v>0.95868085514332291</v>
      </c>
      <c r="V17" s="97">
        <v>1</v>
      </c>
    </row>
    <row r="18" spans="1:22" x14ac:dyDescent="0.25">
      <c r="A18" s="97" t="s">
        <v>40</v>
      </c>
      <c r="B18" s="110">
        <f t="shared" si="2"/>
        <v>0.29858646112283271</v>
      </c>
      <c r="C18" s="106">
        <f t="shared" si="4"/>
        <v>0.31641207285186584</v>
      </c>
      <c r="D18" s="106">
        <f t="shared" si="4"/>
        <v>0.34068087883960396</v>
      </c>
      <c r="E18" s="106">
        <f t="shared" si="4"/>
        <v>0.38336819295820634</v>
      </c>
      <c r="F18" s="106">
        <f t="shared" si="4"/>
        <v>0.4190214349033195</v>
      </c>
      <c r="G18" s="106">
        <f t="shared" si="4"/>
        <v>0.45086706395597181</v>
      </c>
      <c r="H18" s="106">
        <f t="shared" si="4"/>
        <v>0.47652139989506659</v>
      </c>
      <c r="I18" s="106">
        <f t="shared" si="4"/>
        <v>0.49148417185177173</v>
      </c>
      <c r="J18" s="106">
        <f t="shared" si="4"/>
        <v>0.51340436591636074</v>
      </c>
      <c r="K18" s="106">
        <f t="shared" si="4"/>
        <v>0.54369522350542598</v>
      </c>
      <c r="L18" s="106">
        <f t="shared" si="4"/>
        <v>0.56712848763850976</v>
      </c>
      <c r="M18" s="106">
        <f t="shared" si="4"/>
        <v>0.60064578125794565</v>
      </c>
      <c r="N18" s="106">
        <f t="shared" si="4"/>
        <v>0.63968775703971203</v>
      </c>
      <c r="O18" s="106">
        <f t="shared" si="4"/>
        <v>0.67704552205083124</v>
      </c>
      <c r="P18" s="106">
        <f t="shared" si="4"/>
        <v>0.7170589124040353</v>
      </c>
      <c r="Q18" s="106">
        <f t="shared" si="4"/>
        <v>0.76302238868913397</v>
      </c>
      <c r="R18" s="106">
        <f t="shared" si="4"/>
        <v>0.8444368775622646</v>
      </c>
      <c r="S18" s="106">
        <f t="shared" si="4"/>
        <v>0.89755195716093106</v>
      </c>
      <c r="T18" s="106">
        <f t="shared" si="4"/>
        <v>0.92402973989717863</v>
      </c>
      <c r="U18" s="106">
        <f t="shared" si="4"/>
        <v>0.95868085514332291</v>
      </c>
      <c r="V18" s="97">
        <v>1</v>
      </c>
    </row>
    <row r="19" spans="1:22" x14ac:dyDescent="0.25">
      <c r="A19" s="97" t="s">
        <v>62</v>
      </c>
      <c r="B19" s="110">
        <f t="shared" si="2"/>
        <v>0.29858646112283271</v>
      </c>
      <c r="C19" s="106">
        <f t="shared" si="4"/>
        <v>0.31641207285186584</v>
      </c>
      <c r="D19" s="106">
        <f t="shared" si="4"/>
        <v>0.34068087883960396</v>
      </c>
      <c r="E19" s="106">
        <f t="shared" si="4"/>
        <v>0.38336819295820634</v>
      </c>
      <c r="F19" s="106">
        <f t="shared" si="4"/>
        <v>0.4190214349033195</v>
      </c>
      <c r="G19" s="106">
        <f t="shared" si="4"/>
        <v>0.45086706395597181</v>
      </c>
      <c r="H19" s="106">
        <f t="shared" si="4"/>
        <v>0.47652139989506659</v>
      </c>
      <c r="I19" s="106">
        <f t="shared" si="4"/>
        <v>0.49148417185177173</v>
      </c>
      <c r="J19" s="106">
        <f t="shared" si="4"/>
        <v>0.51340436591636074</v>
      </c>
      <c r="K19" s="106">
        <f t="shared" si="4"/>
        <v>0.54369522350542598</v>
      </c>
      <c r="L19" s="106">
        <f t="shared" si="4"/>
        <v>0.56712848763850976</v>
      </c>
      <c r="M19" s="106">
        <f t="shared" si="4"/>
        <v>0.60064578125794565</v>
      </c>
      <c r="N19" s="106">
        <f t="shared" si="4"/>
        <v>0.63968775703971203</v>
      </c>
      <c r="O19" s="106">
        <f t="shared" si="4"/>
        <v>0.67704552205083124</v>
      </c>
      <c r="P19" s="106">
        <f t="shared" si="4"/>
        <v>0.7170589124040353</v>
      </c>
      <c r="Q19" s="106">
        <f t="shared" si="4"/>
        <v>0.76302238868913397</v>
      </c>
      <c r="R19" s="106">
        <f t="shared" si="4"/>
        <v>0.8444368775622646</v>
      </c>
      <c r="S19" s="106">
        <f t="shared" si="4"/>
        <v>0.89755195716093106</v>
      </c>
      <c r="T19" s="106">
        <f t="shared" si="4"/>
        <v>0.92402973989717863</v>
      </c>
      <c r="U19" s="106">
        <f t="shared" si="4"/>
        <v>0.95868085514332291</v>
      </c>
      <c r="V19" s="97">
        <v>1</v>
      </c>
    </row>
    <row r="20" spans="1:22" x14ac:dyDescent="0.25">
      <c r="A20" s="97" t="s">
        <v>45</v>
      </c>
      <c r="B20" s="110">
        <f t="shared" si="2"/>
        <v>0.29858646112283271</v>
      </c>
      <c r="C20" s="106">
        <f t="shared" si="4"/>
        <v>0.31641207285186584</v>
      </c>
      <c r="D20" s="106">
        <f t="shared" si="4"/>
        <v>0.34068087883960396</v>
      </c>
      <c r="E20" s="106">
        <f t="shared" si="4"/>
        <v>0.38336819295820634</v>
      </c>
      <c r="F20" s="106">
        <f t="shared" si="4"/>
        <v>0.4190214349033195</v>
      </c>
      <c r="G20" s="106">
        <f t="shared" si="4"/>
        <v>0.45086706395597181</v>
      </c>
      <c r="H20" s="106">
        <f t="shared" si="4"/>
        <v>0.47652139989506659</v>
      </c>
      <c r="I20" s="106">
        <f t="shared" si="4"/>
        <v>0.49148417185177173</v>
      </c>
      <c r="J20" s="106">
        <f t="shared" si="4"/>
        <v>0.51340436591636074</v>
      </c>
      <c r="K20" s="106">
        <f t="shared" si="4"/>
        <v>0.54369522350542598</v>
      </c>
      <c r="L20" s="106">
        <f t="shared" si="4"/>
        <v>0.56712848763850976</v>
      </c>
      <c r="M20" s="106">
        <f t="shared" si="4"/>
        <v>0.60064578125794565</v>
      </c>
      <c r="N20" s="106">
        <f t="shared" si="4"/>
        <v>0.63968775703971203</v>
      </c>
      <c r="O20" s="106">
        <f t="shared" si="4"/>
        <v>0.67704552205083124</v>
      </c>
      <c r="P20" s="106">
        <f t="shared" si="4"/>
        <v>0.7170589124040353</v>
      </c>
      <c r="Q20" s="106">
        <f t="shared" si="4"/>
        <v>0.76302238868913397</v>
      </c>
      <c r="R20" s="106">
        <f t="shared" si="4"/>
        <v>0.8444368775622646</v>
      </c>
      <c r="S20" s="106">
        <f t="shared" si="4"/>
        <v>0.89755195716093106</v>
      </c>
      <c r="T20" s="106">
        <f t="shared" si="4"/>
        <v>0.92402973989717863</v>
      </c>
      <c r="U20" s="106">
        <f t="shared" si="4"/>
        <v>0.95868085514332291</v>
      </c>
      <c r="V20" s="97">
        <v>1</v>
      </c>
    </row>
    <row r="21" spans="1:22" x14ac:dyDescent="0.25">
      <c r="A21" s="97" t="s">
        <v>52</v>
      </c>
      <c r="B21" s="110">
        <f t="shared" si="2"/>
        <v>0.29858646112283271</v>
      </c>
      <c r="C21" s="106">
        <f t="shared" si="4"/>
        <v>0.31641207285186584</v>
      </c>
      <c r="D21" s="106">
        <f t="shared" si="4"/>
        <v>0.34068087883960396</v>
      </c>
      <c r="E21" s="106">
        <f t="shared" si="4"/>
        <v>0.38336819295820634</v>
      </c>
      <c r="F21" s="106">
        <f t="shared" si="4"/>
        <v>0.4190214349033195</v>
      </c>
      <c r="G21" s="106">
        <f t="shared" si="4"/>
        <v>0.45086706395597181</v>
      </c>
      <c r="H21" s="106">
        <f t="shared" si="4"/>
        <v>0.47652139989506659</v>
      </c>
      <c r="I21" s="106">
        <f t="shared" si="4"/>
        <v>0.49148417185177173</v>
      </c>
      <c r="J21" s="106">
        <f t="shared" si="4"/>
        <v>0.51340436591636074</v>
      </c>
      <c r="K21" s="106">
        <f t="shared" si="4"/>
        <v>0.54369522350542598</v>
      </c>
      <c r="L21" s="106">
        <f t="shared" si="4"/>
        <v>0.56712848763850976</v>
      </c>
      <c r="M21" s="106">
        <f t="shared" si="4"/>
        <v>0.60064578125794565</v>
      </c>
      <c r="N21" s="106">
        <f t="shared" si="4"/>
        <v>0.63968775703971203</v>
      </c>
      <c r="O21" s="106">
        <f t="shared" si="4"/>
        <v>0.67704552205083124</v>
      </c>
      <c r="P21" s="106">
        <f t="shared" si="4"/>
        <v>0.7170589124040353</v>
      </c>
      <c r="Q21" s="106">
        <f t="shared" si="4"/>
        <v>0.76302238868913397</v>
      </c>
      <c r="R21" s="106">
        <f t="shared" si="4"/>
        <v>0.8444368775622646</v>
      </c>
      <c r="S21" s="106">
        <f t="shared" si="4"/>
        <v>0.89755195716093106</v>
      </c>
      <c r="T21" s="106">
        <f t="shared" si="4"/>
        <v>0.92402973989717863</v>
      </c>
      <c r="U21" s="106">
        <f t="shared" si="4"/>
        <v>0.95868085514332291</v>
      </c>
      <c r="V21" s="97">
        <v>1</v>
      </c>
    </row>
    <row r="22" spans="1:22" x14ac:dyDescent="0.25">
      <c r="A22" s="97" t="s">
        <v>54</v>
      </c>
      <c r="B22" s="110">
        <f t="shared" si="2"/>
        <v>0.29858646112283271</v>
      </c>
      <c r="C22" s="106">
        <f t="shared" si="4"/>
        <v>0.31641207285186584</v>
      </c>
      <c r="D22" s="106">
        <f t="shared" si="4"/>
        <v>0.34068087883960396</v>
      </c>
      <c r="E22" s="106">
        <f t="shared" si="4"/>
        <v>0.38336819295820634</v>
      </c>
      <c r="F22" s="106">
        <f t="shared" si="4"/>
        <v>0.4190214349033195</v>
      </c>
      <c r="G22" s="106">
        <f t="shared" si="4"/>
        <v>0.45086706395597181</v>
      </c>
      <c r="H22" s="106">
        <f t="shared" si="4"/>
        <v>0.47652139989506659</v>
      </c>
      <c r="I22" s="106">
        <f t="shared" si="4"/>
        <v>0.49148417185177173</v>
      </c>
      <c r="J22" s="106">
        <f t="shared" si="4"/>
        <v>0.51340436591636074</v>
      </c>
      <c r="K22" s="106">
        <f t="shared" si="4"/>
        <v>0.54369522350542598</v>
      </c>
      <c r="L22" s="106">
        <f t="shared" si="4"/>
        <v>0.56712848763850976</v>
      </c>
      <c r="M22" s="106">
        <f t="shared" si="4"/>
        <v>0.60064578125794565</v>
      </c>
      <c r="N22" s="106">
        <f t="shared" si="4"/>
        <v>0.63968775703971203</v>
      </c>
      <c r="O22" s="106">
        <f t="shared" si="4"/>
        <v>0.67704552205083124</v>
      </c>
      <c r="P22" s="106">
        <f t="shared" si="4"/>
        <v>0.7170589124040353</v>
      </c>
      <c r="Q22" s="106">
        <f t="shared" si="4"/>
        <v>0.76302238868913397</v>
      </c>
      <c r="R22" s="106">
        <f t="shared" si="4"/>
        <v>0.8444368775622646</v>
      </c>
      <c r="S22" s="106">
        <f t="shared" si="4"/>
        <v>0.89755195716093106</v>
      </c>
      <c r="T22" s="106">
        <f t="shared" si="4"/>
        <v>0.92402973989717863</v>
      </c>
      <c r="U22" s="106">
        <f t="shared" si="4"/>
        <v>0.95868085514332291</v>
      </c>
      <c r="V22" s="97">
        <v>1</v>
      </c>
    </row>
    <row r="23" spans="1:22" x14ac:dyDescent="0.25">
      <c r="A23" s="97" t="s">
        <v>35</v>
      </c>
      <c r="B23" s="110">
        <f t="shared" si="2"/>
        <v>0.29858646112283271</v>
      </c>
      <c r="C23" s="106">
        <f t="shared" si="4"/>
        <v>0.31641207285186584</v>
      </c>
      <c r="D23" s="106">
        <f t="shared" si="4"/>
        <v>0.34068087883960396</v>
      </c>
      <c r="E23" s="106">
        <f t="shared" si="4"/>
        <v>0.38336819295820634</v>
      </c>
      <c r="F23" s="106">
        <f t="shared" si="4"/>
        <v>0.4190214349033195</v>
      </c>
      <c r="G23" s="106">
        <f t="shared" si="4"/>
        <v>0.45086706395597181</v>
      </c>
      <c r="H23" s="106">
        <f t="shared" si="4"/>
        <v>0.47652139989506659</v>
      </c>
      <c r="I23" s="106">
        <f t="shared" si="4"/>
        <v>0.49148417185177173</v>
      </c>
      <c r="J23" s="106">
        <f t="shared" si="4"/>
        <v>0.51340436591636074</v>
      </c>
      <c r="K23" s="106">
        <f t="shared" si="4"/>
        <v>0.54369522350542598</v>
      </c>
      <c r="L23" s="106">
        <f t="shared" si="4"/>
        <v>0.56712848763850976</v>
      </c>
      <c r="M23" s="106">
        <f t="shared" si="4"/>
        <v>0.60064578125794565</v>
      </c>
      <c r="N23" s="106">
        <f t="shared" si="4"/>
        <v>0.63968775703971203</v>
      </c>
      <c r="O23" s="106">
        <f t="shared" si="4"/>
        <v>0.67704552205083124</v>
      </c>
      <c r="P23" s="106">
        <f t="shared" si="4"/>
        <v>0.7170589124040353</v>
      </c>
      <c r="Q23" s="106">
        <f t="shared" si="4"/>
        <v>0.76302238868913397</v>
      </c>
      <c r="R23" s="106">
        <f t="shared" si="4"/>
        <v>0.8444368775622646</v>
      </c>
      <c r="S23" s="106">
        <f t="shared" si="4"/>
        <v>0.89755195716093106</v>
      </c>
      <c r="T23" s="106">
        <f t="shared" si="4"/>
        <v>0.92402973989717863</v>
      </c>
      <c r="U23" s="106">
        <f t="shared" si="4"/>
        <v>0.95868085514332291</v>
      </c>
      <c r="V23" s="97">
        <v>1</v>
      </c>
    </row>
    <row r="24" spans="1:22" x14ac:dyDescent="0.25">
      <c r="A24" s="97" t="s">
        <v>42</v>
      </c>
      <c r="B24" s="110">
        <f t="shared" si="2"/>
        <v>0.29858646112283271</v>
      </c>
      <c r="C24" s="106">
        <f t="shared" si="4"/>
        <v>0.31641207285186584</v>
      </c>
      <c r="D24" s="106">
        <f t="shared" si="4"/>
        <v>0.34068087883960396</v>
      </c>
      <c r="E24" s="106">
        <f t="shared" si="4"/>
        <v>0.38336819295820634</v>
      </c>
      <c r="F24" s="106">
        <f t="shared" si="4"/>
        <v>0.4190214349033195</v>
      </c>
      <c r="G24" s="106">
        <f t="shared" si="4"/>
        <v>0.45086706395597181</v>
      </c>
      <c r="H24" s="106">
        <f t="shared" si="4"/>
        <v>0.47652139989506659</v>
      </c>
      <c r="I24" s="106">
        <f t="shared" si="4"/>
        <v>0.49148417185177173</v>
      </c>
      <c r="J24" s="106">
        <f t="shared" si="4"/>
        <v>0.51340436591636074</v>
      </c>
      <c r="K24" s="106">
        <f t="shared" si="4"/>
        <v>0.54369522350542598</v>
      </c>
      <c r="L24" s="106">
        <f t="shared" si="4"/>
        <v>0.56712848763850976</v>
      </c>
      <c r="M24" s="106">
        <f t="shared" si="4"/>
        <v>0.60064578125794565</v>
      </c>
      <c r="N24" s="106">
        <f t="shared" si="4"/>
        <v>0.63968775703971203</v>
      </c>
      <c r="O24" s="106">
        <f t="shared" si="4"/>
        <v>0.67704552205083124</v>
      </c>
      <c r="P24" s="106">
        <f t="shared" si="4"/>
        <v>0.7170589124040353</v>
      </c>
      <c r="Q24" s="106">
        <f t="shared" si="4"/>
        <v>0.76302238868913397</v>
      </c>
      <c r="R24" s="106">
        <f t="shared" si="4"/>
        <v>0.8444368775622646</v>
      </c>
      <c r="S24" s="106">
        <f t="shared" si="4"/>
        <v>0.89755195716093106</v>
      </c>
      <c r="T24" s="106">
        <f t="shared" si="4"/>
        <v>0.92402973989717863</v>
      </c>
      <c r="U24" s="106">
        <f t="shared" si="4"/>
        <v>0.95868085514332291</v>
      </c>
      <c r="V24" s="97">
        <v>1</v>
      </c>
    </row>
    <row r="25" spans="1:22" x14ac:dyDescent="0.25">
      <c r="A25" s="97" t="s">
        <v>57</v>
      </c>
      <c r="B25" s="110">
        <f t="shared" si="2"/>
        <v>0.29858646112283271</v>
      </c>
      <c r="C25" s="106">
        <f t="shared" si="4"/>
        <v>0.31641207285186584</v>
      </c>
      <c r="D25" s="106">
        <f t="shared" si="4"/>
        <v>0.34068087883960396</v>
      </c>
      <c r="E25" s="106">
        <f t="shared" si="4"/>
        <v>0.38336819295820634</v>
      </c>
      <c r="F25" s="106">
        <f t="shared" si="4"/>
        <v>0.4190214349033195</v>
      </c>
      <c r="G25" s="106">
        <f t="shared" si="4"/>
        <v>0.45086706395597181</v>
      </c>
      <c r="H25" s="106">
        <f t="shared" si="4"/>
        <v>0.47652139989506659</v>
      </c>
      <c r="I25" s="106">
        <f t="shared" si="4"/>
        <v>0.49148417185177173</v>
      </c>
      <c r="J25" s="106">
        <f t="shared" si="4"/>
        <v>0.51340436591636074</v>
      </c>
      <c r="K25" s="106">
        <f t="shared" si="4"/>
        <v>0.54369522350542598</v>
      </c>
      <c r="L25" s="106">
        <f t="shared" si="4"/>
        <v>0.56712848763850976</v>
      </c>
      <c r="M25" s="106">
        <f t="shared" si="4"/>
        <v>0.60064578125794565</v>
      </c>
      <c r="N25" s="106">
        <f t="shared" si="4"/>
        <v>0.63968775703971203</v>
      </c>
      <c r="O25" s="106">
        <f t="shared" si="4"/>
        <v>0.67704552205083124</v>
      </c>
      <c r="P25" s="106">
        <f t="shared" ref="C25:U36" si="5">+P24</f>
        <v>0.7170589124040353</v>
      </c>
      <c r="Q25" s="106">
        <f t="shared" si="5"/>
        <v>0.76302238868913397</v>
      </c>
      <c r="R25" s="106">
        <f t="shared" si="5"/>
        <v>0.8444368775622646</v>
      </c>
      <c r="S25" s="106">
        <f t="shared" si="5"/>
        <v>0.89755195716093106</v>
      </c>
      <c r="T25" s="106">
        <f t="shared" si="5"/>
        <v>0.92402973989717863</v>
      </c>
      <c r="U25" s="106">
        <f t="shared" si="5"/>
        <v>0.95868085514332291</v>
      </c>
      <c r="V25" s="97">
        <v>1</v>
      </c>
    </row>
    <row r="26" spans="1:22" x14ac:dyDescent="0.25">
      <c r="A26" s="97" t="s">
        <v>64</v>
      </c>
      <c r="B26" s="110">
        <f t="shared" si="2"/>
        <v>0.29858646112283271</v>
      </c>
      <c r="C26" s="106">
        <f t="shared" si="5"/>
        <v>0.31641207285186584</v>
      </c>
      <c r="D26" s="106">
        <f t="shared" si="5"/>
        <v>0.34068087883960396</v>
      </c>
      <c r="E26" s="106">
        <f t="shared" si="5"/>
        <v>0.38336819295820634</v>
      </c>
      <c r="F26" s="106">
        <f t="shared" si="5"/>
        <v>0.4190214349033195</v>
      </c>
      <c r="G26" s="106">
        <f t="shared" si="5"/>
        <v>0.45086706395597181</v>
      </c>
      <c r="H26" s="106">
        <f t="shared" si="5"/>
        <v>0.47652139989506659</v>
      </c>
      <c r="I26" s="106">
        <f t="shared" si="5"/>
        <v>0.49148417185177173</v>
      </c>
      <c r="J26" s="106">
        <f t="shared" si="5"/>
        <v>0.51340436591636074</v>
      </c>
      <c r="K26" s="106">
        <f t="shared" si="5"/>
        <v>0.54369522350542598</v>
      </c>
      <c r="L26" s="106">
        <f t="shared" si="5"/>
        <v>0.56712848763850976</v>
      </c>
      <c r="M26" s="106">
        <f t="shared" si="5"/>
        <v>0.60064578125794565</v>
      </c>
      <c r="N26" s="106">
        <f t="shared" si="5"/>
        <v>0.63968775703971203</v>
      </c>
      <c r="O26" s="106">
        <f t="shared" si="5"/>
        <v>0.67704552205083124</v>
      </c>
      <c r="P26" s="106">
        <f t="shared" si="5"/>
        <v>0.7170589124040353</v>
      </c>
      <c r="Q26" s="106">
        <f t="shared" si="5"/>
        <v>0.76302238868913397</v>
      </c>
      <c r="R26" s="106">
        <f t="shared" si="5"/>
        <v>0.8444368775622646</v>
      </c>
      <c r="S26" s="106">
        <f t="shared" si="5"/>
        <v>0.89755195716093106</v>
      </c>
      <c r="T26" s="106">
        <f t="shared" si="5"/>
        <v>0.92402973989717863</v>
      </c>
      <c r="U26" s="106">
        <f t="shared" si="5"/>
        <v>0.95868085514332291</v>
      </c>
      <c r="V26" s="97">
        <v>1</v>
      </c>
    </row>
    <row r="27" spans="1:22" x14ac:dyDescent="0.25">
      <c r="A27" s="97" t="s">
        <v>43</v>
      </c>
      <c r="B27" s="110">
        <f t="shared" si="2"/>
        <v>0.29858646112283271</v>
      </c>
      <c r="C27" s="106">
        <f t="shared" si="5"/>
        <v>0.31641207285186584</v>
      </c>
      <c r="D27" s="106">
        <f t="shared" si="5"/>
        <v>0.34068087883960396</v>
      </c>
      <c r="E27" s="106">
        <f t="shared" si="5"/>
        <v>0.38336819295820634</v>
      </c>
      <c r="F27" s="106">
        <f t="shared" si="5"/>
        <v>0.4190214349033195</v>
      </c>
      <c r="G27" s="106">
        <f t="shared" si="5"/>
        <v>0.45086706395597181</v>
      </c>
      <c r="H27" s="106">
        <f t="shared" si="5"/>
        <v>0.47652139989506659</v>
      </c>
      <c r="I27" s="106">
        <f t="shared" si="5"/>
        <v>0.49148417185177173</v>
      </c>
      <c r="J27" s="106">
        <f t="shared" si="5"/>
        <v>0.51340436591636074</v>
      </c>
      <c r="K27" s="106">
        <f t="shared" si="5"/>
        <v>0.54369522350542598</v>
      </c>
      <c r="L27" s="106">
        <f t="shared" si="5"/>
        <v>0.56712848763850976</v>
      </c>
      <c r="M27" s="106">
        <f t="shared" si="5"/>
        <v>0.60064578125794565</v>
      </c>
      <c r="N27" s="106">
        <f t="shared" si="5"/>
        <v>0.63968775703971203</v>
      </c>
      <c r="O27" s="106">
        <f t="shared" si="5"/>
        <v>0.67704552205083124</v>
      </c>
      <c r="P27" s="106">
        <f t="shared" si="5"/>
        <v>0.7170589124040353</v>
      </c>
      <c r="Q27" s="106">
        <f t="shared" si="5"/>
        <v>0.76302238868913397</v>
      </c>
      <c r="R27" s="106">
        <f t="shared" si="5"/>
        <v>0.8444368775622646</v>
      </c>
      <c r="S27" s="106">
        <f t="shared" si="5"/>
        <v>0.89755195716093106</v>
      </c>
      <c r="T27" s="106">
        <f t="shared" si="5"/>
        <v>0.92402973989717863</v>
      </c>
      <c r="U27" s="106">
        <f t="shared" si="5"/>
        <v>0.95868085514332291</v>
      </c>
      <c r="V27" s="97">
        <v>1</v>
      </c>
    </row>
    <row r="28" spans="1:22" x14ac:dyDescent="0.25">
      <c r="A28" s="97" t="s">
        <v>56</v>
      </c>
      <c r="B28" s="110">
        <f t="shared" si="2"/>
        <v>0.29858646112283271</v>
      </c>
      <c r="C28" s="106">
        <f t="shared" si="5"/>
        <v>0.31641207285186584</v>
      </c>
      <c r="D28" s="106">
        <f t="shared" si="5"/>
        <v>0.34068087883960396</v>
      </c>
      <c r="E28" s="106">
        <f t="shared" si="5"/>
        <v>0.38336819295820634</v>
      </c>
      <c r="F28" s="106">
        <f t="shared" si="5"/>
        <v>0.4190214349033195</v>
      </c>
      <c r="G28" s="106">
        <f t="shared" si="5"/>
        <v>0.45086706395597181</v>
      </c>
      <c r="H28" s="106">
        <f t="shared" si="5"/>
        <v>0.47652139989506659</v>
      </c>
      <c r="I28" s="106">
        <f t="shared" si="5"/>
        <v>0.49148417185177173</v>
      </c>
      <c r="J28" s="106">
        <f t="shared" si="5"/>
        <v>0.51340436591636074</v>
      </c>
      <c r="K28" s="106">
        <f t="shared" si="5"/>
        <v>0.54369522350542598</v>
      </c>
      <c r="L28" s="106">
        <f t="shared" si="5"/>
        <v>0.56712848763850976</v>
      </c>
      <c r="M28" s="106">
        <f t="shared" si="5"/>
        <v>0.60064578125794565</v>
      </c>
      <c r="N28" s="106">
        <f t="shared" si="5"/>
        <v>0.63968775703971203</v>
      </c>
      <c r="O28" s="106">
        <f t="shared" si="5"/>
        <v>0.67704552205083124</v>
      </c>
      <c r="P28" s="106">
        <f t="shared" si="5"/>
        <v>0.7170589124040353</v>
      </c>
      <c r="Q28" s="106">
        <f t="shared" si="5"/>
        <v>0.76302238868913397</v>
      </c>
      <c r="R28" s="106">
        <f t="shared" si="5"/>
        <v>0.8444368775622646</v>
      </c>
      <c r="S28" s="106">
        <f t="shared" si="5"/>
        <v>0.89755195716093106</v>
      </c>
      <c r="T28" s="106">
        <f t="shared" si="5"/>
        <v>0.92402973989717863</v>
      </c>
      <c r="U28" s="106">
        <f t="shared" si="5"/>
        <v>0.95868085514332291</v>
      </c>
      <c r="V28" s="97">
        <v>1</v>
      </c>
    </row>
    <row r="29" spans="1:22" x14ac:dyDescent="0.25">
      <c r="A29" s="97" t="s">
        <v>41</v>
      </c>
      <c r="B29" s="110">
        <f t="shared" si="2"/>
        <v>0.29858646112283271</v>
      </c>
      <c r="C29" s="106">
        <f t="shared" si="5"/>
        <v>0.31641207285186584</v>
      </c>
      <c r="D29" s="106">
        <f t="shared" si="5"/>
        <v>0.34068087883960396</v>
      </c>
      <c r="E29" s="106">
        <f t="shared" si="5"/>
        <v>0.38336819295820634</v>
      </c>
      <c r="F29" s="106">
        <f t="shared" si="5"/>
        <v>0.4190214349033195</v>
      </c>
      <c r="G29" s="106">
        <f t="shared" si="5"/>
        <v>0.45086706395597181</v>
      </c>
      <c r="H29" s="106">
        <f t="shared" si="5"/>
        <v>0.47652139989506659</v>
      </c>
      <c r="I29" s="106">
        <f t="shared" si="5"/>
        <v>0.49148417185177173</v>
      </c>
      <c r="J29" s="106">
        <f t="shared" si="5"/>
        <v>0.51340436591636074</v>
      </c>
      <c r="K29" s="106">
        <f t="shared" si="5"/>
        <v>0.54369522350542598</v>
      </c>
      <c r="L29" s="106">
        <f t="shared" si="5"/>
        <v>0.56712848763850976</v>
      </c>
      <c r="M29" s="106">
        <f t="shared" si="5"/>
        <v>0.60064578125794565</v>
      </c>
      <c r="N29" s="106">
        <f t="shared" si="5"/>
        <v>0.63968775703971203</v>
      </c>
      <c r="O29" s="106">
        <f t="shared" si="5"/>
        <v>0.67704552205083124</v>
      </c>
      <c r="P29" s="106">
        <f t="shared" si="5"/>
        <v>0.7170589124040353</v>
      </c>
      <c r="Q29" s="106">
        <f t="shared" si="5"/>
        <v>0.76302238868913397</v>
      </c>
      <c r="R29" s="106">
        <f t="shared" si="5"/>
        <v>0.8444368775622646</v>
      </c>
      <c r="S29" s="106">
        <f t="shared" si="5"/>
        <v>0.89755195716093106</v>
      </c>
      <c r="T29" s="106">
        <f t="shared" si="5"/>
        <v>0.92402973989717863</v>
      </c>
      <c r="U29" s="106">
        <f t="shared" si="5"/>
        <v>0.95868085514332291</v>
      </c>
      <c r="V29" s="97">
        <v>1</v>
      </c>
    </row>
    <row r="30" spans="1:22" x14ac:dyDescent="0.25">
      <c r="A30" s="97" t="s">
        <v>53</v>
      </c>
      <c r="B30" s="110">
        <f t="shared" si="2"/>
        <v>0.29858646112283271</v>
      </c>
      <c r="C30" s="106">
        <f t="shared" si="5"/>
        <v>0.31641207285186584</v>
      </c>
      <c r="D30" s="106">
        <f t="shared" si="5"/>
        <v>0.34068087883960396</v>
      </c>
      <c r="E30" s="106">
        <f t="shared" si="5"/>
        <v>0.38336819295820634</v>
      </c>
      <c r="F30" s="106">
        <f t="shared" si="5"/>
        <v>0.4190214349033195</v>
      </c>
      <c r="G30" s="106">
        <f t="shared" si="5"/>
        <v>0.45086706395597181</v>
      </c>
      <c r="H30" s="106">
        <f t="shared" si="5"/>
        <v>0.47652139989506659</v>
      </c>
      <c r="I30" s="106">
        <f t="shared" si="5"/>
        <v>0.49148417185177173</v>
      </c>
      <c r="J30" s="106">
        <f t="shared" si="5"/>
        <v>0.51340436591636074</v>
      </c>
      <c r="K30" s="106">
        <f t="shared" si="5"/>
        <v>0.54369522350542598</v>
      </c>
      <c r="L30" s="106">
        <f t="shared" si="5"/>
        <v>0.56712848763850976</v>
      </c>
      <c r="M30" s="106">
        <f t="shared" si="5"/>
        <v>0.60064578125794565</v>
      </c>
      <c r="N30" s="106">
        <f t="shared" si="5"/>
        <v>0.63968775703971203</v>
      </c>
      <c r="O30" s="106">
        <f t="shared" si="5"/>
        <v>0.67704552205083124</v>
      </c>
      <c r="P30" s="106">
        <f t="shared" si="5"/>
        <v>0.7170589124040353</v>
      </c>
      <c r="Q30" s="106">
        <f t="shared" si="5"/>
        <v>0.76302238868913397</v>
      </c>
      <c r="R30" s="106">
        <f t="shared" si="5"/>
        <v>0.8444368775622646</v>
      </c>
      <c r="S30" s="106">
        <f t="shared" si="5"/>
        <v>0.89755195716093106</v>
      </c>
      <c r="T30" s="106">
        <f t="shared" si="5"/>
        <v>0.92402973989717863</v>
      </c>
      <c r="U30" s="106">
        <f t="shared" si="5"/>
        <v>0.95868085514332291</v>
      </c>
      <c r="V30" s="97">
        <v>1</v>
      </c>
    </row>
    <row r="31" spans="1:22" x14ac:dyDescent="0.25">
      <c r="A31" s="97" t="s">
        <v>47</v>
      </c>
      <c r="B31" s="110">
        <f t="shared" si="2"/>
        <v>0.29858646112283271</v>
      </c>
      <c r="C31" s="106">
        <f t="shared" si="5"/>
        <v>0.31641207285186584</v>
      </c>
      <c r="D31" s="106">
        <f t="shared" si="5"/>
        <v>0.34068087883960396</v>
      </c>
      <c r="E31" s="106">
        <f t="shared" si="5"/>
        <v>0.38336819295820634</v>
      </c>
      <c r="F31" s="106">
        <f t="shared" si="5"/>
        <v>0.4190214349033195</v>
      </c>
      <c r="G31" s="106">
        <f t="shared" si="5"/>
        <v>0.45086706395597181</v>
      </c>
      <c r="H31" s="106">
        <f t="shared" si="5"/>
        <v>0.47652139989506659</v>
      </c>
      <c r="I31" s="106">
        <f t="shared" si="5"/>
        <v>0.49148417185177173</v>
      </c>
      <c r="J31" s="106">
        <f t="shared" si="5"/>
        <v>0.51340436591636074</v>
      </c>
      <c r="K31" s="106">
        <f t="shared" si="5"/>
        <v>0.54369522350542598</v>
      </c>
      <c r="L31" s="106">
        <f t="shared" si="5"/>
        <v>0.56712848763850976</v>
      </c>
      <c r="M31" s="106">
        <f t="shared" si="5"/>
        <v>0.60064578125794565</v>
      </c>
      <c r="N31" s="106">
        <f t="shared" si="5"/>
        <v>0.63968775703971203</v>
      </c>
      <c r="O31" s="106">
        <f t="shared" si="5"/>
        <v>0.67704552205083124</v>
      </c>
      <c r="P31" s="106">
        <f t="shared" si="5"/>
        <v>0.7170589124040353</v>
      </c>
      <c r="Q31" s="106">
        <f t="shared" si="5"/>
        <v>0.76302238868913397</v>
      </c>
      <c r="R31" s="106">
        <f t="shared" si="5"/>
        <v>0.8444368775622646</v>
      </c>
      <c r="S31" s="106">
        <f t="shared" si="5"/>
        <v>0.89755195716093106</v>
      </c>
      <c r="T31" s="106">
        <f t="shared" si="5"/>
        <v>0.92402973989717863</v>
      </c>
      <c r="U31" s="106">
        <f t="shared" si="5"/>
        <v>0.95868085514332291</v>
      </c>
      <c r="V31" s="97">
        <v>1</v>
      </c>
    </row>
    <row r="32" spans="1:22" x14ac:dyDescent="0.25">
      <c r="A32" s="97" t="s">
        <v>37</v>
      </c>
      <c r="B32" s="110">
        <f t="shared" si="2"/>
        <v>0.29858646112283271</v>
      </c>
      <c r="C32" s="106">
        <f t="shared" si="5"/>
        <v>0.31641207285186584</v>
      </c>
      <c r="D32" s="106">
        <f t="shared" si="5"/>
        <v>0.34068087883960396</v>
      </c>
      <c r="E32" s="106">
        <f t="shared" si="5"/>
        <v>0.38336819295820634</v>
      </c>
      <c r="F32" s="106">
        <f t="shared" si="5"/>
        <v>0.4190214349033195</v>
      </c>
      <c r="G32" s="106">
        <f t="shared" si="5"/>
        <v>0.45086706395597181</v>
      </c>
      <c r="H32" s="106">
        <f t="shared" si="5"/>
        <v>0.47652139989506659</v>
      </c>
      <c r="I32" s="106">
        <f t="shared" si="5"/>
        <v>0.49148417185177173</v>
      </c>
      <c r="J32" s="106">
        <f t="shared" si="5"/>
        <v>0.51340436591636074</v>
      </c>
      <c r="K32" s="106">
        <f t="shared" si="5"/>
        <v>0.54369522350542598</v>
      </c>
      <c r="L32" s="106">
        <f t="shared" si="5"/>
        <v>0.56712848763850976</v>
      </c>
      <c r="M32" s="106">
        <f t="shared" si="5"/>
        <v>0.60064578125794565</v>
      </c>
      <c r="N32" s="106">
        <f t="shared" si="5"/>
        <v>0.63968775703971203</v>
      </c>
      <c r="O32" s="106">
        <f t="shared" si="5"/>
        <v>0.67704552205083124</v>
      </c>
      <c r="P32" s="106">
        <f t="shared" si="5"/>
        <v>0.7170589124040353</v>
      </c>
      <c r="Q32" s="106">
        <f t="shared" si="5"/>
        <v>0.76302238868913397</v>
      </c>
      <c r="R32" s="106">
        <f t="shared" si="5"/>
        <v>0.8444368775622646</v>
      </c>
      <c r="S32" s="106">
        <f t="shared" si="5"/>
        <v>0.89755195716093106</v>
      </c>
      <c r="T32" s="106">
        <f t="shared" si="5"/>
        <v>0.92402973989717863</v>
      </c>
      <c r="U32" s="106">
        <f t="shared" si="5"/>
        <v>0.95868085514332291</v>
      </c>
      <c r="V32" s="97">
        <v>1</v>
      </c>
    </row>
    <row r="33" spans="1:22" x14ac:dyDescent="0.25">
      <c r="A33" s="97" t="s">
        <v>51</v>
      </c>
      <c r="B33" s="110">
        <f t="shared" si="2"/>
        <v>0.29858646112283271</v>
      </c>
      <c r="C33" s="106">
        <f t="shared" si="5"/>
        <v>0.31641207285186584</v>
      </c>
      <c r="D33" s="106">
        <f t="shared" si="5"/>
        <v>0.34068087883960396</v>
      </c>
      <c r="E33" s="106">
        <f t="shared" si="5"/>
        <v>0.38336819295820634</v>
      </c>
      <c r="F33" s="106">
        <f t="shared" si="5"/>
        <v>0.4190214349033195</v>
      </c>
      <c r="G33" s="106">
        <f t="shared" si="5"/>
        <v>0.45086706395597181</v>
      </c>
      <c r="H33" s="106">
        <f t="shared" si="5"/>
        <v>0.47652139989506659</v>
      </c>
      <c r="I33" s="106">
        <f t="shared" si="5"/>
        <v>0.49148417185177173</v>
      </c>
      <c r="J33" s="106">
        <f t="shared" si="5"/>
        <v>0.51340436591636074</v>
      </c>
      <c r="K33" s="106">
        <f t="shared" si="5"/>
        <v>0.54369522350542598</v>
      </c>
      <c r="L33" s="106">
        <f t="shared" si="5"/>
        <v>0.56712848763850976</v>
      </c>
      <c r="M33" s="106">
        <f t="shared" si="5"/>
        <v>0.60064578125794565</v>
      </c>
      <c r="N33" s="106">
        <f t="shared" si="5"/>
        <v>0.63968775703971203</v>
      </c>
      <c r="O33" s="106">
        <f t="shared" si="5"/>
        <v>0.67704552205083124</v>
      </c>
      <c r="P33" s="106">
        <f t="shared" si="5"/>
        <v>0.7170589124040353</v>
      </c>
      <c r="Q33" s="106">
        <f t="shared" si="5"/>
        <v>0.76302238868913397</v>
      </c>
      <c r="R33" s="106">
        <f t="shared" si="5"/>
        <v>0.8444368775622646</v>
      </c>
      <c r="S33" s="106">
        <f t="shared" si="5"/>
        <v>0.89755195716093106</v>
      </c>
      <c r="T33" s="106">
        <f t="shared" si="5"/>
        <v>0.92402973989717863</v>
      </c>
      <c r="U33" s="106">
        <f t="shared" si="5"/>
        <v>0.95868085514332291</v>
      </c>
      <c r="V33" s="97">
        <v>1</v>
      </c>
    </row>
    <row r="34" spans="1:22" x14ac:dyDescent="0.25">
      <c r="A34" s="97" t="s">
        <v>49</v>
      </c>
      <c r="B34" s="110">
        <f t="shared" si="2"/>
        <v>0.29858646112283271</v>
      </c>
      <c r="C34" s="106">
        <f t="shared" si="5"/>
        <v>0.31641207285186584</v>
      </c>
      <c r="D34" s="106">
        <f t="shared" si="5"/>
        <v>0.34068087883960396</v>
      </c>
      <c r="E34" s="106">
        <f t="shared" si="5"/>
        <v>0.38336819295820634</v>
      </c>
      <c r="F34" s="106">
        <f t="shared" si="5"/>
        <v>0.4190214349033195</v>
      </c>
      <c r="G34" s="106">
        <f t="shared" si="5"/>
        <v>0.45086706395597181</v>
      </c>
      <c r="H34" s="106">
        <f t="shared" si="5"/>
        <v>0.47652139989506659</v>
      </c>
      <c r="I34" s="106">
        <f t="shared" si="5"/>
        <v>0.49148417185177173</v>
      </c>
      <c r="J34" s="106">
        <f t="shared" si="5"/>
        <v>0.51340436591636074</v>
      </c>
      <c r="K34" s="106">
        <f t="shared" si="5"/>
        <v>0.54369522350542598</v>
      </c>
      <c r="L34" s="106">
        <f t="shared" si="5"/>
        <v>0.56712848763850976</v>
      </c>
      <c r="M34" s="106">
        <f t="shared" si="5"/>
        <v>0.60064578125794565</v>
      </c>
      <c r="N34" s="106">
        <f t="shared" si="5"/>
        <v>0.63968775703971203</v>
      </c>
      <c r="O34" s="106">
        <f t="shared" si="5"/>
        <v>0.67704552205083124</v>
      </c>
      <c r="P34" s="106">
        <f t="shared" si="5"/>
        <v>0.7170589124040353</v>
      </c>
      <c r="Q34" s="106">
        <f t="shared" si="5"/>
        <v>0.76302238868913397</v>
      </c>
      <c r="R34" s="106">
        <f t="shared" si="5"/>
        <v>0.8444368775622646</v>
      </c>
      <c r="S34" s="106">
        <f t="shared" si="5"/>
        <v>0.89755195716093106</v>
      </c>
      <c r="T34" s="106">
        <f t="shared" si="5"/>
        <v>0.92402973989717863</v>
      </c>
      <c r="U34" s="106">
        <f t="shared" si="5"/>
        <v>0.95868085514332291</v>
      </c>
      <c r="V34" s="97">
        <v>1</v>
      </c>
    </row>
    <row r="35" spans="1:22" x14ac:dyDescent="0.25">
      <c r="A35" s="97" t="s">
        <v>39</v>
      </c>
      <c r="B35" s="110">
        <f t="shared" si="2"/>
        <v>0.29858646112283271</v>
      </c>
      <c r="C35" s="106">
        <f t="shared" si="5"/>
        <v>0.31641207285186584</v>
      </c>
      <c r="D35" s="106">
        <f t="shared" si="5"/>
        <v>0.34068087883960396</v>
      </c>
      <c r="E35" s="106">
        <f t="shared" si="5"/>
        <v>0.38336819295820634</v>
      </c>
      <c r="F35" s="106">
        <f t="shared" si="5"/>
        <v>0.4190214349033195</v>
      </c>
      <c r="G35" s="106">
        <f t="shared" si="5"/>
        <v>0.45086706395597181</v>
      </c>
      <c r="H35" s="106">
        <f t="shared" si="5"/>
        <v>0.47652139989506659</v>
      </c>
      <c r="I35" s="106">
        <f t="shared" si="5"/>
        <v>0.49148417185177173</v>
      </c>
      <c r="J35" s="106">
        <f t="shared" si="5"/>
        <v>0.51340436591636074</v>
      </c>
      <c r="K35" s="106">
        <f t="shared" si="5"/>
        <v>0.54369522350542598</v>
      </c>
      <c r="L35" s="106">
        <f t="shared" si="5"/>
        <v>0.56712848763850976</v>
      </c>
      <c r="M35" s="106">
        <f t="shared" si="5"/>
        <v>0.60064578125794565</v>
      </c>
      <c r="N35" s="106">
        <f t="shared" si="5"/>
        <v>0.63968775703971203</v>
      </c>
      <c r="O35" s="106">
        <f t="shared" si="5"/>
        <v>0.67704552205083124</v>
      </c>
      <c r="P35" s="106">
        <f t="shared" si="5"/>
        <v>0.7170589124040353</v>
      </c>
      <c r="Q35" s="106">
        <f t="shared" si="5"/>
        <v>0.76302238868913397</v>
      </c>
      <c r="R35" s="106">
        <f t="shared" si="5"/>
        <v>0.8444368775622646</v>
      </c>
      <c r="S35" s="106">
        <f t="shared" si="5"/>
        <v>0.89755195716093106</v>
      </c>
      <c r="T35" s="106">
        <f t="shared" si="5"/>
        <v>0.92402973989717863</v>
      </c>
      <c r="U35" s="106">
        <f t="shared" si="5"/>
        <v>0.95868085514332291</v>
      </c>
      <c r="V35" s="97">
        <v>1</v>
      </c>
    </row>
    <row r="36" spans="1:22" x14ac:dyDescent="0.25">
      <c r="A36" s="97" t="s">
        <v>55</v>
      </c>
      <c r="B36" s="110">
        <f t="shared" si="2"/>
        <v>0.29858646112283271</v>
      </c>
      <c r="C36" s="106">
        <f t="shared" si="5"/>
        <v>0.31641207285186584</v>
      </c>
      <c r="D36" s="106">
        <f t="shared" si="5"/>
        <v>0.34068087883960396</v>
      </c>
      <c r="E36" s="106">
        <f t="shared" si="5"/>
        <v>0.38336819295820634</v>
      </c>
      <c r="F36" s="106">
        <f t="shared" si="5"/>
        <v>0.4190214349033195</v>
      </c>
      <c r="G36" s="106">
        <f t="shared" si="5"/>
        <v>0.45086706395597181</v>
      </c>
      <c r="H36" s="106">
        <f t="shared" si="5"/>
        <v>0.47652139989506659</v>
      </c>
      <c r="I36" s="106">
        <f t="shared" si="5"/>
        <v>0.49148417185177173</v>
      </c>
      <c r="J36" s="106">
        <f t="shared" si="5"/>
        <v>0.51340436591636074</v>
      </c>
      <c r="K36" s="106">
        <f t="shared" si="5"/>
        <v>0.54369522350542598</v>
      </c>
      <c r="L36" s="106">
        <f t="shared" si="5"/>
        <v>0.56712848763850976</v>
      </c>
      <c r="M36" s="106">
        <f t="shared" si="5"/>
        <v>0.60064578125794565</v>
      </c>
      <c r="N36" s="106">
        <f t="shared" si="5"/>
        <v>0.63968775703971203</v>
      </c>
      <c r="O36" s="106">
        <f t="shared" si="5"/>
        <v>0.67704552205083124</v>
      </c>
      <c r="P36" s="106">
        <f t="shared" si="5"/>
        <v>0.7170589124040353</v>
      </c>
      <c r="Q36" s="106">
        <f t="shared" si="5"/>
        <v>0.76302238868913397</v>
      </c>
      <c r="R36" s="106">
        <f t="shared" ref="R36:U36" si="6">+R35</f>
        <v>0.8444368775622646</v>
      </c>
      <c r="S36" s="106">
        <f t="shared" si="6"/>
        <v>0.89755195716093106</v>
      </c>
      <c r="T36" s="106">
        <f t="shared" si="6"/>
        <v>0.92402973989717863</v>
      </c>
      <c r="U36" s="106">
        <f t="shared" si="6"/>
        <v>0.95868085514332291</v>
      </c>
      <c r="V36" s="97">
        <v>1</v>
      </c>
    </row>
    <row r="37" spans="1:22" x14ac:dyDescent="0.25">
      <c r="C37" s="106"/>
      <c r="D37" s="106"/>
      <c r="E37" s="106"/>
      <c r="F37" s="106"/>
      <c r="G37" s="106"/>
      <c r="H37" s="106"/>
      <c r="I37" s="106"/>
      <c r="J37" s="106"/>
      <c r="K37" s="106"/>
      <c r="L37" s="106"/>
      <c r="M37" s="106"/>
      <c r="N37" s="106"/>
      <c r="O37" s="106"/>
      <c r="P37" s="106"/>
      <c r="Q37" s="106"/>
      <c r="R37" s="106"/>
      <c r="S37" s="106"/>
      <c r="T37" s="106"/>
      <c r="U37" s="106"/>
    </row>
    <row r="38" spans="1:22" x14ac:dyDescent="0.25">
      <c r="C38" s="106"/>
      <c r="D38" s="106"/>
      <c r="E38" s="106"/>
      <c r="F38" s="106"/>
      <c r="G38" s="106"/>
      <c r="H38" s="106"/>
      <c r="I38" s="106"/>
      <c r="J38" s="106"/>
      <c r="K38" s="106"/>
      <c r="L38" s="106"/>
      <c r="M38" s="106"/>
      <c r="N38" s="106"/>
      <c r="O38" s="106"/>
      <c r="P38" s="106"/>
      <c r="Q38" s="106"/>
      <c r="R38" s="106"/>
      <c r="S38" s="106"/>
      <c r="T38" s="106"/>
      <c r="U38" s="106"/>
    </row>
    <row r="39" spans="1:22" hidden="1" x14ac:dyDescent="0.25">
      <c r="C39" s="106"/>
      <c r="D39" s="106"/>
      <c r="E39" s="106"/>
      <c r="F39" s="106"/>
      <c r="G39" s="106"/>
      <c r="H39" s="106"/>
      <c r="I39" s="106"/>
      <c r="J39" s="106"/>
      <c r="K39" s="106"/>
      <c r="L39" s="106"/>
      <c r="M39" s="106"/>
      <c r="N39" s="106"/>
      <c r="O39" s="106"/>
      <c r="P39" s="106"/>
      <c r="Q39" s="106"/>
      <c r="R39" s="106"/>
      <c r="S39" s="106"/>
      <c r="T39" s="106"/>
      <c r="U39" s="106"/>
    </row>
  </sheetData>
  <customSheetViews>
    <customSheetView guid="{9658BFCB-F494-4EC4-95C2-C125FDE12354}" scale="90" showGridLines="0">
      <selection sqref="A1:AA7"/>
      <pageMargins left="0" right="0" top="0" bottom="0" header="0" footer="0"/>
      <pageSetup paperSize="9" orientation="portrait" r:id="rId1"/>
    </customSheetView>
  </customSheetViews>
  <mergeCells count="5">
    <mergeCell ref="A2:V2"/>
    <mergeCell ref="A3:V3"/>
    <mergeCell ref="A4:V4"/>
    <mergeCell ref="A5:V5"/>
    <mergeCell ref="A7:V7"/>
  </mergeCells>
  <pageMargins left="0" right="0" top="0" bottom="0" header="0" footer="0"/>
  <pageSetup paperSize="9" orientation="portrait"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1C91D-3F24-43BD-8A60-3A591F975979}">
  <sheetPr>
    <tabColor theme="4" tint="0.59999389629810485"/>
  </sheetPr>
  <dimension ref="A1:YS683"/>
  <sheetViews>
    <sheetView showGridLines="0" zoomScale="50" zoomScaleNormal="50" workbookViewId="0">
      <pane ySplit="9" topLeftCell="A505" activePane="bottomLeft" state="frozen"/>
      <selection pane="bottomLeft" activeCell="R513" sqref="R513"/>
    </sheetView>
  </sheetViews>
  <sheetFormatPr defaultColWidth="0" defaultRowHeight="15" zeroHeight="1" x14ac:dyDescent="0.25"/>
  <cols>
    <col min="1" max="1" width="3" style="51" customWidth="1"/>
    <col min="2" max="2" width="13.85546875" hidden="1" customWidth="1"/>
    <col min="3" max="3" width="15.28515625" customWidth="1"/>
    <col min="4" max="4" width="0" hidden="1" customWidth="1"/>
    <col min="5" max="5" width="14.7109375" customWidth="1"/>
    <col min="6" max="6" width="16.42578125" hidden="1" customWidth="1"/>
    <col min="7" max="7" width="20.28515625" hidden="1" customWidth="1"/>
    <col min="8" max="8" width="15.140625" style="143" customWidth="1"/>
    <col min="9" max="9" width="16.7109375" hidden="1" customWidth="1"/>
    <col min="10" max="10" width="17.140625" hidden="1" customWidth="1"/>
    <col min="11" max="11" width="15.28515625" hidden="1" customWidth="1"/>
    <col min="12" max="12" width="16.140625" style="1" customWidth="1"/>
    <col min="13" max="13" width="19.5703125" style="1" customWidth="1"/>
    <col min="14" max="14" width="17" style="1" customWidth="1"/>
    <col min="15" max="15" width="20" style="1" customWidth="1"/>
    <col min="16" max="17" width="18.7109375" style="1" bestFit="1" customWidth="1"/>
    <col min="18" max="18" width="25.7109375" style="1" customWidth="1"/>
    <col min="19" max="19" width="32.5703125" style="1" customWidth="1"/>
    <col min="20" max="20" width="18.140625" style="1" customWidth="1"/>
    <col min="21" max="21" width="21.140625" style="1" customWidth="1"/>
    <col min="22" max="22" width="7.85546875" customWidth="1"/>
    <col min="23" max="29" width="0" hidden="1" customWidth="1"/>
    <col min="30" max="16384" width="9.140625" hidden="1"/>
  </cols>
  <sheetData>
    <row r="1" spans="2:669" s="198" customFormat="1" ht="12.75" customHeight="1" x14ac:dyDescent="0.25">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row>
    <row r="2" spans="2:669" s="199" customFormat="1" ht="20.25" customHeight="1" x14ac:dyDescent="0.3">
      <c r="B2" s="134"/>
      <c r="C2" s="40" t="s">
        <v>24</v>
      </c>
      <c r="D2" s="11"/>
      <c r="E2" s="11"/>
      <c r="F2" s="11"/>
      <c r="G2" s="11"/>
      <c r="H2" s="11"/>
      <c r="I2" s="11"/>
      <c r="J2" s="11"/>
      <c r="K2" s="11"/>
      <c r="L2" s="11"/>
      <c r="M2" s="11"/>
      <c r="N2" s="11"/>
      <c r="O2" s="11"/>
      <c r="P2" s="11"/>
      <c r="Q2" s="11"/>
      <c r="R2" s="11"/>
      <c r="S2" s="11"/>
      <c r="T2" s="11"/>
      <c r="U2" s="11"/>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row>
    <row r="3" spans="2:669" s="200" customFormat="1" ht="20.25" customHeight="1" x14ac:dyDescent="0.3">
      <c r="B3" s="9"/>
      <c r="C3" s="10" t="s">
        <v>25</v>
      </c>
      <c r="D3" s="11"/>
      <c r="E3" s="11"/>
      <c r="F3" s="11"/>
      <c r="G3" s="11"/>
      <c r="H3" s="11"/>
      <c r="I3" s="11"/>
      <c r="J3" s="11"/>
      <c r="K3" s="11"/>
      <c r="L3" s="11"/>
      <c r="M3" s="11"/>
      <c r="N3" s="11"/>
      <c r="O3" s="11"/>
      <c r="P3" s="11"/>
      <c r="Q3" s="11"/>
      <c r="R3" s="11"/>
      <c r="S3" s="11"/>
      <c r="T3" s="11"/>
      <c r="U3" s="11"/>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row>
    <row r="4" spans="2:669" s="200" customFormat="1" ht="20.25" customHeight="1" x14ac:dyDescent="0.3">
      <c r="B4" s="9"/>
      <c r="C4" s="10" t="s">
        <v>166</v>
      </c>
      <c r="D4" s="11"/>
      <c r="E4" s="11"/>
      <c r="F4" s="11"/>
      <c r="G4" s="11"/>
      <c r="H4" s="11"/>
      <c r="I4" s="11"/>
      <c r="J4" s="11"/>
      <c r="K4" s="11"/>
      <c r="L4" s="11"/>
      <c r="M4" s="11"/>
      <c r="N4" s="11"/>
      <c r="O4" s="11"/>
      <c r="P4" s="11"/>
      <c r="Q4" s="11"/>
      <c r="R4" s="11"/>
      <c r="S4" s="11"/>
      <c r="T4" s="11"/>
      <c r="U4" s="11"/>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row>
    <row r="5" spans="2:669" s="198" customFormat="1" ht="12.75" customHeight="1" x14ac:dyDescent="0.25">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row>
    <row r="6" spans="2:669" s="201" customFormat="1" ht="12.75" customHeight="1" x14ac:dyDescent="0.25">
      <c r="B6" s="46"/>
      <c r="C6" s="64" t="s">
        <v>69</v>
      </c>
      <c r="D6" s="64"/>
      <c r="E6" s="64"/>
      <c r="F6" s="64"/>
      <c r="G6" s="64"/>
      <c r="H6" s="64"/>
      <c r="I6" s="64"/>
      <c r="J6" s="64"/>
      <c r="K6" s="64"/>
      <c r="L6" s="64"/>
      <c r="M6" s="64"/>
      <c r="N6" s="64"/>
      <c r="O6" s="64"/>
      <c r="P6" s="64"/>
      <c r="Q6" s="64"/>
      <c r="R6" s="64"/>
      <c r="S6" s="64"/>
      <c r="T6" s="64"/>
      <c r="U6" s="64"/>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c r="EN6" s="46"/>
      <c r="EO6" s="46"/>
      <c r="EP6" s="46"/>
      <c r="EQ6" s="46"/>
      <c r="ER6" s="46"/>
      <c r="ES6" s="46"/>
      <c r="ET6" s="46"/>
      <c r="EU6" s="46"/>
      <c r="EV6" s="46"/>
      <c r="EW6" s="46"/>
      <c r="EX6" s="46"/>
      <c r="EY6" s="46"/>
      <c r="EZ6" s="46"/>
      <c r="FA6" s="46"/>
      <c r="FB6" s="46"/>
      <c r="FC6" s="46"/>
      <c r="FD6" s="46"/>
      <c r="FE6" s="46"/>
      <c r="FF6" s="46"/>
      <c r="FG6" s="46"/>
      <c r="FH6" s="46"/>
      <c r="FI6" s="46"/>
      <c r="FJ6" s="46"/>
      <c r="FK6" s="46"/>
      <c r="FL6" s="46"/>
      <c r="FM6" s="46"/>
      <c r="FN6" s="46"/>
      <c r="FO6" s="46"/>
      <c r="FP6" s="46"/>
      <c r="FQ6" s="46"/>
      <c r="FR6" s="46"/>
      <c r="FS6" s="46"/>
      <c r="FT6" s="46"/>
      <c r="FU6" s="46"/>
      <c r="FV6" s="46"/>
      <c r="FW6" s="46"/>
      <c r="FX6" s="46"/>
      <c r="FY6" s="46"/>
      <c r="FZ6" s="46"/>
      <c r="GA6" s="46"/>
      <c r="GB6" s="46"/>
      <c r="GC6" s="46"/>
      <c r="GD6" s="46"/>
      <c r="GE6" s="46"/>
      <c r="GF6" s="46"/>
      <c r="GG6" s="46"/>
      <c r="GH6" s="46"/>
      <c r="GI6" s="46"/>
      <c r="GJ6" s="46"/>
      <c r="GK6" s="46"/>
      <c r="GL6" s="46"/>
      <c r="GM6" s="46"/>
      <c r="GN6" s="46"/>
      <c r="GO6" s="46"/>
      <c r="GP6" s="46"/>
      <c r="GQ6" s="46"/>
      <c r="GR6" s="46"/>
      <c r="GS6" s="46"/>
      <c r="GT6" s="46"/>
      <c r="GU6" s="46"/>
      <c r="GV6" s="46"/>
      <c r="GW6" s="46"/>
      <c r="GX6" s="46"/>
      <c r="GY6" s="46"/>
      <c r="GZ6" s="46"/>
      <c r="HA6" s="46"/>
      <c r="HB6" s="46"/>
      <c r="HC6" s="46"/>
      <c r="HD6" s="46"/>
      <c r="HE6" s="46"/>
      <c r="HF6" s="46"/>
      <c r="HG6" s="46"/>
      <c r="HH6" s="46"/>
      <c r="HI6" s="46"/>
      <c r="HJ6" s="46"/>
      <c r="HK6" s="46"/>
      <c r="HL6" s="46"/>
      <c r="HM6" s="46"/>
      <c r="HN6" s="46"/>
      <c r="HO6" s="46"/>
      <c r="HP6" s="46"/>
      <c r="HQ6" s="46"/>
      <c r="HR6" s="46"/>
      <c r="HS6" s="46"/>
      <c r="HT6" s="46"/>
      <c r="HU6" s="46"/>
      <c r="HV6" s="46"/>
      <c r="HW6" s="46"/>
      <c r="HX6" s="46"/>
      <c r="HY6" s="46"/>
      <c r="HZ6" s="46"/>
      <c r="IA6" s="46"/>
      <c r="IB6" s="46"/>
      <c r="IC6" s="46"/>
      <c r="ID6" s="46"/>
      <c r="IE6" s="46"/>
      <c r="IF6" s="46"/>
      <c r="IG6" s="46"/>
      <c r="IH6" s="46"/>
      <c r="II6" s="46"/>
      <c r="IJ6" s="46"/>
      <c r="IK6" s="46"/>
      <c r="IL6" s="46"/>
      <c r="IM6" s="46"/>
      <c r="IN6" s="46"/>
      <c r="IO6" s="46"/>
      <c r="IP6" s="46"/>
      <c r="IQ6" s="46"/>
      <c r="IR6" s="46"/>
      <c r="IS6" s="46"/>
      <c r="IT6" s="46"/>
      <c r="IU6" s="46"/>
      <c r="IV6" s="46"/>
      <c r="IW6" s="46"/>
      <c r="IX6" s="46"/>
      <c r="IY6" s="46"/>
      <c r="IZ6" s="46"/>
      <c r="JA6" s="46"/>
      <c r="JB6" s="46"/>
      <c r="JC6" s="46"/>
      <c r="JD6" s="46"/>
      <c r="JE6" s="46"/>
      <c r="JF6" s="46"/>
      <c r="JG6" s="46"/>
      <c r="JH6" s="46"/>
      <c r="JI6" s="46"/>
      <c r="JJ6" s="46"/>
      <c r="JK6" s="46"/>
      <c r="JL6" s="46"/>
      <c r="JM6" s="46"/>
      <c r="JN6" s="46"/>
      <c r="JO6" s="46"/>
      <c r="JP6" s="46"/>
      <c r="JQ6" s="46"/>
      <c r="JR6" s="46"/>
      <c r="JS6" s="46"/>
      <c r="JT6" s="46"/>
      <c r="JU6" s="46"/>
      <c r="JV6" s="46"/>
      <c r="JW6" s="46"/>
      <c r="JX6" s="46"/>
      <c r="JY6" s="46"/>
      <c r="JZ6" s="46"/>
      <c r="KA6" s="46"/>
      <c r="KB6" s="46"/>
      <c r="KC6" s="46"/>
      <c r="KD6" s="46"/>
      <c r="KE6" s="46"/>
      <c r="KF6" s="46"/>
      <c r="KG6" s="46"/>
      <c r="KH6" s="46"/>
      <c r="KI6" s="46"/>
      <c r="KJ6" s="46"/>
      <c r="KK6" s="46"/>
      <c r="KL6" s="46"/>
      <c r="KM6" s="46"/>
      <c r="KN6" s="46"/>
      <c r="KO6" s="46"/>
      <c r="KP6" s="46"/>
      <c r="KQ6" s="46"/>
      <c r="KR6" s="46"/>
      <c r="KS6" s="46"/>
      <c r="KT6" s="46"/>
      <c r="KU6" s="46"/>
      <c r="KV6" s="46"/>
      <c r="KW6" s="46"/>
      <c r="KX6" s="46"/>
      <c r="KY6" s="46"/>
      <c r="KZ6" s="46"/>
      <c r="LA6" s="46"/>
      <c r="LB6" s="46"/>
      <c r="LC6" s="46"/>
      <c r="LD6" s="46"/>
      <c r="LE6" s="46"/>
      <c r="LF6" s="46"/>
      <c r="LG6" s="46"/>
      <c r="LH6" s="46"/>
      <c r="LI6" s="46"/>
      <c r="LJ6" s="46"/>
      <c r="LK6" s="46"/>
      <c r="LL6" s="46"/>
      <c r="LM6" s="46"/>
      <c r="LN6" s="46"/>
      <c r="LO6" s="46"/>
      <c r="LP6" s="46"/>
      <c r="LQ6" s="46"/>
      <c r="LR6" s="46"/>
      <c r="LS6" s="46"/>
      <c r="LT6" s="46"/>
      <c r="LU6" s="46"/>
      <c r="LV6" s="46"/>
      <c r="LW6" s="46"/>
      <c r="LX6" s="46"/>
      <c r="LY6" s="46"/>
      <c r="LZ6" s="46"/>
      <c r="MA6" s="46"/>
      <c r="MB6" s="46"/>
      <c r="MC6" s="46"/>
      <c r="MD6" s="46"/>
      <c r="ME6" s="46"/>
      <c r="MF6" s="46"/>
      <c r="MG6" s="46"/>
      <c r="MH6" s="46"/>
      <c r="MI6" s="46"/>
      <c r="MJ6" s="46"/>
      <c r="MK6" s="46"/>
      <c r="ML6" s="46"/>
      <c r="MM6" s="46"/>
      <c r="MN6" s="46"/>
      <c r="MO6" s="46"/>
      <c r="MP6" s="46"/>
      <c r="MQ6" s="46"/>
      <c r="MR6" s="46"/>
      <c r="MS6" s="46"/>
      <c r="MT6" s="46"/>
      <c r="MU6" s="46"/>
      <c r="MV6" s="46"/>
      <c r="MW6" s="46"/>
      <c r="MX6" s="46"/>
      <c r="MY6" s="46"/>
      <c r="MZ6" s="46"/>
      <c r="NA6" s="46"/>
      <c r="NB6" s="46"/>
      <c r="NC6" s="46"/>
      <c r="ND6" s="46"/>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c r="SJ6" s="46"/>
      <c r="SK6" s="46"/>
      <c r="SL6" s="46"/>
      <c r="SM6" s="46"/>
      <c r="SN6" s="46"/>
      <c r="SO6" s="46"/>
      <c r="SP6" s="46"/>
      <c r="SQ6" s="46"/>
      <c r="SR6" s="46"/>
      <c r="SS6" s="46"/>
      <c r="ST6" s="46"/>
      <c r="SU6" s="46"/>
      <c r="SV6" s="46"/>
      <c r="SW6" s="46"/>
      <c r="SX6" s="46"/>
      <c r="SY6" s="46"/>
      <c r="SZ6" s="46"/>
      <c r="TA6" s="46"/>
      <c r="TB6" s="46"/>
      <c r="TC6" s="46"/>
      <c r="TD6" s="46"/>
      <c r="TE6" s="46"/>
      <c r="TF6" s="46"/>
      <c r="TG6" s="46"/>
      <c r="TH6" s="46"/>
      <c r="TI6" s="46"/>
      <c r="TJ6" s="46"/>
      <c r="TK6" s="46"/>
      <c r="TL6" s="46"/>
      <c r="TM6" s="46"/>
      <c r="TN6" s="46"/>
      <c r="TO6" s="46"/>
      <c r="TP6" s="46"/>
      <c r="TQ6" s="46"/>
      <c r="TR6" s="46"/>
      <c r="TS6" s="46"/>
      <c r="TT6" s="46"/>
      <c r="TU6" s="46"/>
      <c r="TV6" s="46"/>
      <c r="TW6" s="46"/>
      <c r="TX6" s="46"/>
      <c r="TY6" s="46"/>
      <c r="TZ6" s="46"/>
      <c r="UA6" s="46"/>
      <c r="UB6" s="46"/>
      <c r="UC6" s="46"/>
      <c r="UD6" s="46"/>
      <c r="UE6" s="46"/>
      <c r="UF6" s="46"/>
      <c r="UG6" s="46"/>
      <c r="UH6" s="46"/>
      <c r="UI6" s="46"/>
      <c r="UJ6" s="46"/>
      <c r="UK6" s="46"/>
      <c r="UL6" s="46"/>
      <c r="UM6" s="46"/>
      <c r="UN6" s="46"/>
      <c r="UO6" s="46"/>
      <c r="UP6" s="46"/>
      <c r="UQ6" s="46"/>
      <c r="UR6" s="46"/>
      <c r="US6" s="46"/>
      <c r="UT6" s="46"/>
      <c r="UU6" s="46"/>
      <c r="UV6" s="46"/>
      <c r="UW6" s="46"/>
      <c r="UX6" s="46"/>
      <c r="UY6" s="46"/>
      <c r="UZ6" s="46"/>
      <c r="VA6" s="46"/>
      <c r="VB6" s="46"/>
      <c r="VC6" s="46"/>
      <c r="VD6" s="46"/>
      <c r="VE6" s="46"/>
      <c r="VF6" s="46"/>
      <c r="VG6" s="46"/>
      <c r="VH6" s="46"/>
      <c r="VI6" s="46"/>
      <c r="VJ6" s="46"/>
      <c r="VK6" s="46"/>
      <c r="VL6" s="46"/>
      <c r="VM6" s="46"/>
      <c r="VN6" s="46"/>
      <c r="VO6" s="46"/>
      <c r="VP6" s="46"/>
      <c r="VQ6" s="46"/>
      <c r="VR6" s="46"/>
      <c r="VS6" s="46"/>
      <c r="VT6" s="46"/>
      <c r="VU6" s="46"/>
      <c r="VV6" s="46"/>
      <c r="VW6" s="46"/>
      <c r="VX6" s="46"/>
      <c r="VY6" s="46"/>
      <c r="VZ6" s="46"/>
      <c r="WA6" s="46"/>
      <c r="WB6" s="46"/>
      <c r="WC6" s="46"/>
      <c r="WD6" s="46"/>
      <c r="WE6" s="46"/>
      <c r="WF6" s="46"/>
      <c r="WG6" s="46"/>
      <c r="WH6" s="46"/>
      <c r="WI6" s="46"/>
      <c r="WJ6" s="46"/>
      <c r="WK6" s="46"/>
      <c r="WL6" s="46"/>
      <c r="WM6" s="46"/>
      <c r="WN6" s="46"/>
      <c r="WO6" s="46"/>
      <c r="WP6" s="46"/>
      <c r="WQ6" s="46"/>
      <c r="WR6" s="46"/>
      <c r="WS6" s="46"/>
      <c r="WT6" s="46"/>
      <c r="WU6" s="46"/>
      <c r="WV6" s="46"/>
      <c r="WW6" s="46"/>
      <c r="WX6" s="46"/>
      <c r="WY6" s="46"/>
      <c r="WZ6" s="46"/>
      <c r="XA6" s="46"/>
      <c r="XB6" s="46"/>
      <c r="XC6" s="46"/>
      <c r="XD6" s="46"/>
      <c r="XE6" s="46"/>
      <c r="XF6" s="46"/>
      <c r="XG6" s="46"/>
      <c r="XH6" s="46"/>
      <c r="XI6" s="46"/>
      <c r="XJ6" s="46"/>
      <c r="XK6" s="46"/>
      <c r="XL6" s="46"/>
      <c r="XM6" s="46"/>
      <c r="XN6" s="46"/>
      <c r="XO6" s="46"/>
      <c r="XP6" s="46"/>
      <c r="XQ6" s="46"/>
      <c r="XR6" s="46"/>
      <c r="XS6" s="46"/>
      <c r="XT6" s="46"/>
      <c r="XU6" s="46"/>
      <c r="XV6" s="46"/>
      <c r="XW6" s="46"/>
      <c r="XX6" s="46"/>
      <c r="XY6" s="46"/>
      <c r="XZ6" s="46"/>
      <c r="YA6" s="46"/>
      <c r="YB6" s="46"/>
      <c r="YC6" s="46"/>
      <c r="YD6" s="46"/>
      <c r="YE6" s="46"/>
      <c r="YF6" s="46"/>
      <c r="YG6" s="46"/>
      <c r="YH6" s="46"/>
      <c r="YI6" s="46"/>
      <c r="YJ6" s="46"/>
      <c r="YK6" s="46"/>
      <c r="YL6" s="46"/>
      <c r="YM6" s="46"/>
      <c r="YN6" s="46"/>
      <c r="YO6" s="46"/>
      <c r="YP6" s="46"/>
      <c r="YQ6" s="46"/>
      <c r="YR6" s="46"/>
      <c r="YS6" s="46"/>
    </row>
    <row r="7" spans="2:669" s="51" customFormat="1" x14ac:dyDescent="0.25">
      <c r="H7" s="325"/>
      <c r="L7" s="1"/>
      <c r="M7" s="1"/>
      <c r="N7" s="1"/>
      <c r="O7" s="1"/>
      <c r="P7" s="1"/>
      <c r="Q7" s="1"/>
      <c r="R7" s="1"/>
      <c r="S7" s="1"/>
      <c r="T7" s="1"/>
      <c r="U7" s="1"/>
    </row>
    <row r="8" spans="2:669" s="97" customFormat="1" ht="82.5" customHeight="1" thickBot="1" x14ac:dyDescent="0.3">
      <c r="B8" s="100"/>
      <c r="C8" s="100"/>
      <c r="D8" s="100"/>
      <c r="E8" s="100"/>
      <c r="F8" s="100"/>
      <c r="G8" s="100"/>
      <c r="H8" s="100"/>
      <c r="I8" s="100"/>
      <c r="J8" s="100"/>
      <c r="K8" s="100"/>
      <c r="L8" s="101" t="s">
        <v>134</v>
      </c>
      <c r="M8" s="101" t="s">
        <v>144</v>
      </c>
      <c r="N8" s="101" t="s">
        <v>137</v>
      </c>
      <c r="O8" s="101" t="s">
        <v>138</v>
      </c>
      <c r="P8" s="101" t="s">
        <v>142</v>
      </c>
      <c r="Q8" s="101" t="s">
        <v>157</v>
      </c>
      <c r="R8" s="101" t="s">
        <v>167</v>
      </c>
      <c r="S8" s="101" t="s">
        <v>147</v>
      </c>
      <c r="T8" s="101" t="s">
        <v>159</v>
      </c>
      <c r="U8" s="101" t="s">
        <v>168</v>
      </c>
    </row>
    <row r="9" spans="2:669" s="99" customFormat="1" ht="90.75" thickTop="1" x14ac:dyDescent="0.25">
      <c r="B9" s="98" t="s">
        <v>169</v>
      </c>
      <c r="C9" s="98" t="s">
        <v>170</v>
      </c>
      <c r="D9" s="98" t="s">
        <v>171</v>
      </c>
      <c r="E9" s="98" t="s">
        <v>70</v>
      </c>
      <c r="F9" s="98" t="s">
        <v>172</v>
      </c>
      <c r="G9" s="98" t="s">
        <v>71</v>
      </c>
      <c r="H9" s="98" t="s">
        <v>72</v>
      </c>
      <c r="I9" s="98" t="s">
        <v>173</v>
      </c>
      <c r="J9" s="98" t="s">
        <v>174</v>
      </c>
      <c r="K9" s="98" t="s">
        <v>175</v>
      </c>
      <c r="L9" s="98" t="s">
        <v>176</v>
      </c>
      <c r="M9" s="98" t="s">
        <v>177</v>
      </c>
      <c r="N9" s="98" t="s">
        <v>178</v>
      </c>
      <c r="O9" s="98" t="s">
        <v>179</v>
      </c>
      <c r="P9" s="98" t="s">
        <v>180</v>
      </c>
      <c r="Q9" s="98" t="s">
        <v>181</v>
      </c>
      <c r="R9" s="98" t="s">
        <v>182</v>
      </c>
      <c r="S9" s="98" t="s">
        <v>183</v>
      </c>
      <c r="T9" s="98" t="s">
        <v>184</v>
      </c>
      <c r="U9" s="98" t="s">
        <v>185</v>
      </c>
    </row>
    <row r="10" spans="2:669" s="1" customFormat="1" x14ac:dyDescent="0.25">
      <c r="B10" s="51">
        <v>270430</v>
      </c>
      <c r="C10" s="51" t="s">
        <v>186</v>
      </c>
      <c r="D10" s="51" t="s">
        <v>187</v>
      </c>
      <c r="E10" s="51">
        <v>2019</v>
      </c>
      <c r="F10" s="51">
        <v>27043000</v>
      </c>
      <c r="G10" s="51" t="s">
        <v>80</v>
      </c>
      <c r="H10" s="325" t="s">
        <v>52</v>
      </c>
      <c r="I10" s="51" t="s">
        <v>188</v>
      </c>
      <c r="J10" s="51" t="s">
        <v>189</v>
      </c>
      <c r="K10" s="51" t="s">
        <v>190</v>
      </c>
      <c r="L10" s="7">
        <f>IF(AND('Base de dados'!L10&gt;(AVERAGE('Base de dados'!L$10:L$30)-(1.5*(_xlfn.QUARTILE.EXC('Base de dados'!L$10:L$30,3)-_xlfn.QUARTILE.EXC('Base de dados'!L$10:L$30,1)))),'Base de dados'!L10&lt;(AVERAGE('Base de dados'!L$10:L$30)+(1.5*(_xlfn.QUARTILE.EXC('Base de dados'!L$10:L$30,3)-_xlfn.QUARTILE.EXC('Base de dados'!L$10:L$30,1))))),'Base de dados'!L10,"")</f>
        <v>68543.009999999995</v>
      </c>
      <c r="M10" s="7" t="str">
        <f>IF(AND('Base de dados'!M10&gt;(AVERAGE('Base de dados'!M$10:M$30)-(1.5*(_xlfn.QUARTILE.EXC('Base de dados'!M$10:M$30,3)-_xlfn.QUARTILE.EXC('Base de dados'!M$10:M$30,1)))),'Base de dados'!M10&lt;(AVERAGE('Base de dados'!M$10:M$30)+(1.5*(_xlfn.QUARTILE.EXC('Base de dados'!M$10:M$30,3)-_xlfn.QUARTILE.EXC('Base de dados'!M$10:M$30,1))))),'Base de dados'!M10,"")</f>
        <v/>
      </c>
      <c r="N10" s="7" t="str">
        <f>IF(AND('Base de dados'!N10&gt;(AVERAGE('Base de dados'!N$10:N$30)-(1.5*(_xlfn.QUARTILE.EXC('Base de dados'!N$10:N$30,3)-_xlfn.QUARTILE.EXC('Base de dados'!N$10:N$30,1)))),'Base de dados'!N10&lt;(AVERAGE('Base de dados'!N$10:N$30)+(1.5*(_xlfn.QUARTILE.EXC('Base de dados'!N$10:N$30,3)-_xlfn.QUARTILE.EXC('Base de dados'!N$10:N$30,1))))),'Base de dados'!N10,"")</f>
        <v/>
      </c>
      <c r="O10" s="7" t="str">
        <f>IF(AND('Base de dados'!O10&gt;(AVERAGE('Base de dados'!O$10:O$30)-(1.5*(_xlfn.QUARTILE.EXC('Base de dados'!O$10:O$30,3)-_xlfn.QUARTILE.EXC('Base de dados'!O$10:O$30,1)))),'Base de dados'!O10&lt;(AVERAGE('Base de dados'!O$10:O$30)+(1.5*(_xlfn.QUARTILE.EXC('Base de dados'!O$10:O$30,3)-_xlfn.QUARTILE.EXC('Base de dados'!O$10:O$30,1))))),'Base de dados'!O10,"")</f>
        <v/>
      </c>
      <c r="P10" s="7" t="str">
        <f>IF(AND('Base de dados'!P10&gt;(AVERAGE('Base de dados'!P$10:P$30)-(1.5*(_xlfn.QUARTILE.EXC('Base de dados'!P$10:P$30,3)-_xlfn.QUARTILE.EXC('Base de dados'!P$10:P$30,1)))),'Base de dados'!P10&lt;(AVERAGE('Base de dados'!P$10:P$30)+(1.5*(_xlfn.QUARTILE.EXC('Base de dados'!P$10:P$30,3)-_xlfn.QUARTILE.EXC('Base de dados'!P$10:P$30,1))))),'Base de dados'!P10,"")</f>
        <v/>
      </c>
      <c r="Q10" s="7">
        <f>IF(AND('Base de dados'!Q10&gt;(AVERAGE('Base de dados'!Q$10:Q$30)-(1.5*(_xlfn.QUARTILE.EXC('Base de dados'!Q$10:Q$30,3)-_xlfn.QUARTILE.EXC('Base de dados'!Q$10:Q$30,1)))),'Base de dados'!Q10&lt;(AVERAGE('Base de dados'!Q$10:Q$30)+(1.5*(_xlfn.QUARTILE.EXC('Base de dados'!Q$10:Q$30,3)-_xlfn.QUARTILE.EXC('Base de dados'!Q$10:Q$30,1))))),'Base de dados'!Q10,"")</f>
        <v>182048135.78</v>
      </c>
      <c r="R10" s="7">
        <f>IF(AND('Base de dados'!R10&gt;(AVERAGE('Base de dados'!R$10:R$30)-(1.5*(_xlfn.QUARTILE.EXC('Base de dados'!R$10:R$30,3)-_xlfn.QUARTILE.EXC('Base de dados'!R$10:R$30,1)))),'Base de dados'!R10&lt;(AVERAGE('Base de dados'!R$10:R$30)+(1.5*(_xlfn.QUARTILE.EXC('Base de dados'!R$10:R$30,3)-_xlfn.QUARTILE.EXC('Base de dados'!R$10:R$30,1))))),'Base de dados'!R10,"")</f>
        <v>420017358.61000001</v>
      </c>
      <c r="S10" s="7" t="str">
        <f>IF(AND('Base de dados'!S10&gt;(AVERAGE('Base de dados'!S$10:S$30)-(1.5*(_xlfn.QUARTILE.EXC('Base de dados'!S$10:S$30,3)-_xlfn.QUARTILE.EXC('Base de dados'!S$10:S$30,1)))),'Base de dados'!S10&lt;(AVERAGE('Base de dados'!S$10:S$30)+(1.5*(_xlfn.QUARTILE.EXC('Base de dados'!S$10:S$30,3)-_xlfn.QUARTILE.EXC('Base de dados'!S$10:S$30,1))))),'Base de dados'!S10,"")</f>
        <v/>
      </c>
      <c r="T10" s="7" t="str">
        <f>IF(AND('Base de dados'!T10&gt;(AVERAGE('Base de dados'!T$10:T$30)-(1.5*(_xlfn.QUARTILE.EXC('Base de dados'!T$10:T$30,3)-_xlfn.QUARTILE.EXC('Base de dados'!T$10:T$30,1)))),'Base de dados'!T10&lt;(AVERAGE('Base de dados'!T$10:T$30)+(1.5*(_xlfn.QUARTILE.EXC('Base de dados'!T$10:T$30,3)-_xlfn.QUARTILE.EXC('Base de dados'!T$10:T$30,1))))),'Base de dados'!T10,"")</f>
        <v/>
      </c>
      <c r="U10" s="7">
        <f>IF(AND('Base de dados'!U10&gt;(AVERAGE('Base de dados'!U$10:U$30)-(1.5*(_xlfn.QUARTILE.EXC('Base de dados'!U$10:U$30,3)-_xlfn.QUARTILE.EXC('Base de dados'!U$10:U$30,1)))),'Base de dados'!U10&lt;(AVERAGE('Base de dados'!U$10:U$30)+(1.5*(_xlfn.QUARTILE.EXC('Base de dados'!U$10:U$30,3)-_xlfn.QUARTILE.EXC('Base de dados'!U$10:U$30,1))))),'Base de dados'!U10,"")</f>
        <v>38481591.850000001</v>
      </c>
    </row>
    <row r="11" spans="2:669" s="1" customFormat="1" x14ac:dyDescent="0.25">
      <c r="B11" s="51">
        <v>270430</v>
      </c>
      <c r="C11" s="51" t="s">
        <v>186</v>
      </c>
      <c r="D11" s="51" t="s">
        <v>187</v>
      </c>
      <c r="E11" s="51">
        <v>2018</v>
      </c>
      <c r="F11" s="51">
        <v>27043000</v>
      </c>
      <c r="G11" s="51" t="s">
        <v>80</v>
      </c>
      <c r="H11" s="325" t="s">
        <v>52</v>
      </c>
      <c r="I11" s="51" t="s">
        <v>188</v>
      </c>
      <c r="J11" s="51" t="s">
        <v>189</v>
      </c>
      <c r="K11" s="51" t="s">
        <v>190</v>
      </c>
      <c r="L11" s="7">
        <f>IF(AND('Base de dados'!L11&gt;(AVERAGE('Base de dados'!L$10:L$30)-(1.5*(_xlfn.QUARTILE.EXC('Base de dados'!L$10:L$30,3)-_xlfn.QUARTILE.EXC('Base de dados'!L$10:L$30,1)))),'Base de dados'!L11&lt;(AVERAGE('Base de dados'!L$10:L$30)+(1.5*(_xlfn.QUARTILE.EXC('Base de dados'!L$10:L$30,3)-_xlfn.QUARTILE.EXC('Base de dados'!L$10:L$30,1))))),'Base de dados'!L11,"")</f>
        <v>68589.350000000006</v>
      </c>
      <c r="M11" s="7" t="str">
        <f>IF(AND('Base de dados'!M11&gt;(AVERAGE('Base de dados'!M$10:M$30)-(1.5*(_xlfn.QUARTILE.EXC('Base de dados'!M$10:M$30,3)-_xlfn.QUARTILE.EXC('Base de dados'!M$10:M$30,1)))),'Base de dados'!M11&lt;(AVERAGE('Base de dados'!M$10:M$30)+(1.5*(_xlfn.QUARTILE.EXC('Base de dados'!M$10:M$30,3)-_xlfn.QUARTILE.EXC('Base de dados'!M$10:M$30,1))))),'Base de dados'!M11,"")</f>
        <v/>
      </c>
      <c r="N11" s="7" t="str">
        <f>IF(AND('Base de dados'!N11&gt;(AVERAGE('Base de dados'!N$10:N$30)-(1.5*(_xlfn.QUARTILE.EXC('Base de dados'!N$10:N$30,3)-_xlfn.QUARTILE.EXC('Base de dados'!N$10:N$30,1)))),'Base de dados'!N11&lt;(AVERAGE('Base de dados'!N$10:N$30)+(1.5*(_xlfn.QUARTILE.EXC('Base de dados'!N$10:N$30,3)-_xlfn.QUARTILE.EXC('Base de dados'!N$10:N$30,1))))),'Base de dados'!N11,"")</f>
        <v/>
      </c>
      <c r="O11" s="7">
        <f>IF(AND('Base de dados'!O11&gt;(AVERAGE('Base de dados'!O$10:O$30)-(1.5*(_xlfn.QUARTILE.EXC('Base de dados'!O$10:O$30,3)-_xlfn.QUARTILE.EXC('Base de dados'!O$10:O$30,1)))),'Base de dados'!O11&lt;(AVERAGE('Base de dados'!O$10:O$30)+(1.5*(_xlfn.QUARTILE.EXC('Base de dados'!O$10:O$30,3)-_xlfn.QUARTILE.EXC('Base de dados'!O$10:O$30,1))))),'Base de dados'!O11,"")</f>
        <v>398090777.05000001</v>
      </c>
      <c r="P11" s="7">
        <f>IF(AND('Base de dados'!P11&gt;(AVERAGE('Base de dados'!P$10:P$30)-(1.5*(_xlfn.QUARTILE.EXC('Base de dados'!P$10:P$30,3)-_xlfn.QUARTILE.EXC('Base de dados'!P$10:P$30,1)))),'Base de dados'!P11&lt;(AVERAGE('Base de dados'!P$10:P$30)+(1.5*(_xlfn.QUARTILE.EXC('Base de dados'!P$10:P$30,3)-_xlfn.QUARTILE.EXC('Base de dados'!P$10:P$30,1))))),'Base de dados'!P11,"")</f>
        <v>90215270.430000007</v>
      </c>
      <c r="Q11" s="7">
        <f>IF(AND('Base de dados'!Q11&gt;(AVERAGE('Base de dados'!Q$10:Q$30)-(1.5*(_xlfn.QUARTILE.EXC('Base de dados'!Q$10:Q$30,3)-_xlfn.QUARTILE.EXC('Base de dados'!Q$10:Q$30,1)))),'Base de dados'!Q11&lt;(AVERAGE('Base de dados'!Q$10:Q$30)+(1.5*(_xlfn.QUARTILE.EXC('Base de dados'!Q$10:Q$30,3)-_xlfn.QUARTILE.EXC('Base de dados'!Q$10:Q$30,1))))),'Base de dados'!Q11,"")</f>
        <v>140660949.03999999</v>
      </c>
      <c r="R11" s="7">
        <f>IF(AND('Base de dados'!R11&gt;(AVERAGE('Base de dados'!R$10:R$30)-(1.5*(_xlfn.QUARTILE.EXC('Base de dados'!R$10:R$30,3)-_xlfn.QUARTILE.EXC('Base de dados'!R$10:R$30,1)))),'Base de dados'!R11&lt;(AVERAGE('Base de dados'!R$10:R$30)+(1.5*(_xlfn.QUARTILE.EXC('Base de dados'!R$10:R$30,3)-_xlfn.QUARTILE.EXC('Base de dados'!R$10:R$30,1))))),'Base de dados'!R11,"")</f>
        <v>376612484.11000001</v>
      </c>
      <c r="S11" s="7">
        <f>IF(AND('Base de dados'!S11&gt;(AVERAGE('Base de dados'!S$10:S$30)-(1.5*(_xlfn.QUARTILE.EXC('Base de dados'!S$10:S$30,3)-_xlfn.QUARTILE.EXC('Base de dados'!S$10:S$30,1)))),'Base de dados'!S11&lt;(AVERAGE('Base de dados'!S$10:S$30)+(1.5*(_xlfn.QUARTILE.EXC('Base de dados'!S$10:S$30,3)-_xlfn.QUARTILE.EXC('Base de dados'!S$10:S$30,1))))),'Base de dados'!S11,"")</f>
        <v>4430148.91</v>
      </c>
      <c r="T11" s="7">
        <f>IF(AND('Base de dados'!T11&gt;(AVERAGE('Base de dados'!T$10:T$30)-(1.5*(_xlfn.QUARTILE.EXC('Base de dados'!T$10:T$30,3)-_xlfn.QUARTILE.EXC('Base de dados'!T$10:T$30,1)))),'Base de dados'!T11&lt;(AVERAGE('Base de dados'!T$10:T$30)+(1.5*(_xlfn.QUARTILE.EXC('Base de dados'!T$10:T$30,3)-_xlfn.QUARTILE.EXC('Base de dados'!T$10:T$30,1))))),'Base de dados'!T11,"")</f>
        <v>1429</v>
      </c>
      <c r="U11" s="7">
        <f>IF(AND('Base de dados'!U11&gt;(AVERAGE('Base de dados'!U$10:U$30)-(1.5*(_xlfn.QUARTILE.EXC('Base de dados'!U$10:U$30,3)-_xlfn.QUARTILE.EXC('Base de dados'!U$10:U$30,1)))),'Base de dados'!U11&lt;(AVERAGE('Base de dados'!U$10:U$30)+(1.5*(_xlfn.QUARTILE.EXC('Base de dados'!U$10:U$30,3)-_xlfn.QUARTILE.EXC('Base de dados'!U$10:U$30,1))))),'Base de dados'!U11,"")</f>
        <v>165842.79999999999</v>
      </c>
    </row>
    <row r="12" spans="2:669" s="1" customFormat="1" x14ac:dyDescent="0.25">
      <c r="B12" s="51">
        <v>270430</v>
      </c>
      <c r="C12" s="51" t="s">
        <v>186</v>
      </c>
      <c r="D12" s="51" t="s">
        <v>187</v>
      </c>
      <c r="E12" s="51">
        <v>2017</v>
      </c>
      <c r="F12" s="51">
        <v>27043000</v>
      </c>
      <c r="G12" s="51" t="s">
        <v>80</v>
      </c>
      <c r="H12" s="325" t="s">
        <v>52</v>
      </c>
      <c r="I12" s="51" t="s">
        <v>188</v>
      </c>
      <c r="J12" s="51" t="s">
        <v>189</v>
      </c>
      <c r="K12" s="51" t="s">
        <v>190</v>
      </c>
      <c r="L12" s="7">
        <f>IF(AND('Base de dados'!L12&gt;(AVERAGE('Base de dados'!L$10:L$30)-(1.5*(_xlfn.QUARTILE.EXC('Base de dados'!L$10:L$30,3)-_xlfn.QUARTILE.EXC('Base de dados'!L$10:L$30,1)))),'Base de dados'!L12&lt;(AVERAGE('Base de dados'!L$10:L$30)+(1.5*(_xlfn.QUARTILE.EXC('Base de dados'!L$10:L$30,3)-_xlfn.QUARTILE.EXC('Base de dados'!L$10:L$30,1))))),'Base de dados'!L12,"")</f>
        <v>64907.87</v>
      </c>
      <c r="M12" s="7">
        <f>IF(AND('Base de dados'!M12&gt;(AVERAGE('Base de dados'!M$10:M$30)-(1.5*(_xlfn.QUARTILE.EXC('Base de dados'!M$10:M$30,3)-_xlfn.QUARTILE.EXC('Base de dados'!M$10:M$30,1)))),'Base de dados'!M12&lt;(AVERAGE('Base de dados'!M$10:M$30)+(1.5*(_xlfn.QUARTILE.EXC('Base de dados'!M$10:M$30,3)-_xlfn.QUARTILE.EXC('Base de dados'!M$10:M$30,1))))),'Base de dados'!M12,"")</f>
        <v>388847.54</v>
      </c>
      <c r="N12" s="7">
        <f>IF(AND('Base de dados'!N12&gt;(AVERAGE('Base de dados'!N$10:N$30)-(1.5*(_xlfn.QUARTILE.EXC('Base de dados'!N$10:N$30,3)-_xlfn.QUARTILE.EXC('Base de dados'!N$10:N$30,1)))),'Base de dados'!N12&lt;(AVERAGE('Base de dados'!N$10:N$30)+(1.5*(_xlfn.QUARTILE.EXC('Base de dados'!N$10:N$30,3)-_xlfn.QUARTILE.EXC('Base de dados'!N$10:N$30,1))))),'Base de dados'!N12,"")</f>
        <v>11686.84</v>
      </c>
      <c r="O12" s="7">
        <f>IF(AND('Base de dados'!O12&gt;(AVERAGE('Base de dados'!O$10:O$30)-(1.5*(_xlfn.QUARTILE.EXC('Base de dados'!O$10:O$30,3)-_xlfn.QUARTILE.EXC('Base de dados'!O$10:O$30,1)))),'Base de dados'!O12&lt;(AVERAGE('Base de dados'!O$10:O$30)+(1.5*(_xlfn.QUARTILE.EXC('Base de dados'!O$10:O$30,3)-_xlfn.QUARTILE.EXC('Base de dados'!O$10:O$30,1))))),'Base de dados'!O12,"")</f>
        <v>337614896.02999997</v>
      </c>
      <c r="P12" s="7">
        <f>IF(AND('Base de dados'!P12&gt;(AVERAGE('Base de dados'!P$10:P$30)-(1.5*(_xlfn.QUARTILE.EXC('Base de dados'!P$10:P$30,3)-_xlfn.QUARTILE.EXC('Base de dados'!P$10:P$30,1)))),'Base de dados'!P12&lt;(AVERAGE('Base de dados'!P$10:P$30)+(1.5*(_xlfn.QUARTILE.EXC('Base de dados'!P$10:P$30,3)-_xlfn.QUARTILE.EXC('Base de dados'!P$10:P$30,1))))),'Base de dados'!P12,"")</f>
        <v>77106555.819999993</v>
      </c>
      <c r="Q12" s="7">
        <f>IF(AND('Base de dados'!Q12&gt;(AVERAGE('Base de dados'!Q$10:Q$30)-(1.5*(_xlfn.QUARTILE.EXC('Base de dados'!Q$10:Q$30,3)-_xlfn.QUARTILE.EXC('Base de dados'!Q$10:Q$30,1)))),'Base de dados'!Q12&lt;(AVERAGE('Base de dados'!Q$10:Q$30)+(1.5*(_xlfn.QUARTILE.EXC('Base de dados'!Q$10:Q$30,3)-_xlfn.QUARTILE.EXC('Base de dados'!Q$10:Q$30,1))))),'Base de dados'!Q12,"")</f>
        <v>133359362.75</v>
      </c>
      <c r="R12" s="7">
        <f>IF(AND('Base de dados'!R12&gt;(AVERAGE('Base de dados'!R$10:R$30)-(1.5*(_xlfn.QUARTILE.EXC('Base de dados'!R$10:R$30,3)-_xlfn.QUARTILE.EXC('Base de dados'!R$10:R$30,1)))),'Base de dados'!R12&lt;(AVERAGE('Base de dados'!R$10:R$30)+(1.5*(_xlfn.QUARTILE.EXC('Base de dados'!R$10:R$30,3)-_xlfn.QUARTILE.EXC('Base de dados'!R$10:R$30,1))))),'Base de dados'!R12,"")</f>
        <v>343495577.38999999</v>
      </c>
      <c r="S12" s="7">
        <f>IF(AND('Base de dados'!S12&gt;(AVERAGE('Base de dados'!S$10:S$30)-(1.5*(_xlfn.QUARTILE.EXC('Base de dados'!S$10:S$30,3)-_xlfn.QUARTILE.EXC('Base de dados'!S$10:S$30,1)))),'Base de dados'!S12&lt;(AVERAGE('Base de dados'!S$10:S$30)+(1.5*(_xlfn.QUARTILE.EXC('Base de dados'!S$10:S$30,3)-_xlfn.QUARTILE.EXC('Base de dados'!S$10:S$30,1))))),'Base de dados'!S12,"")</f>
        <v>7795601.25</v>
      </c>
      <c r="T12" s="7">
        <f>IF(AND('Base de dados'!T12&gt;(AVERAGE('Base de dados'!T$10:T$30)-(1.5*(_xlfn.QUARTILE.EXC('Base de dados'!T$10:T$30,3)-_xlfn.QUARTILE.EXC('Base de dados'!T$10:T$30,1)))),'Base de dados'!T12&lt;(AVERAGE('Base de dados'!T$10:T$30)+(1.5*(_xlfn.QUARTILE.EXC('Base de dados'!T$10:T$30,3)-_xlfn.QUARTILE.EXC('Base de dados'!T$10:T$30,1))))),'Base de dados'!T12,"")</f>
        <v>1359</v>
      </c>
      <c r="U12" s="7">
        <f>IF(AND('Base de dados'!U12&gt;(AVERAGE('Base de dados'!U$10:U$30)-(1.5*(_xlfn.QUARTILE.EXC('Base de dados'!U$10:U$30,3)-_xlfn.QUARTILE.EXC('Base de dados'!U$10:U$30,1)))),'Base de dados'!U12&lt;(AVERAGE('Base de dados'!U$10:U$30)+(1.5*(_xlfn.QUARTILE.EXC('Base de dados'!U$10:U$30,3)-_xlfn.QUARTILE.EXC('Base de dados'!U$10:U$30,1))))),'Base de dados'!U12,"")</f>
        <v>63913909.82</v>
      </c>
    </row>
    <row r="13" spans="2:669" s="1" customFormat="1" x14ac:dyDescent="0.25">
      <c r="B13" s="51">
        <v>270430</v>
      </c>
      <c r="C13" s="51" t="s">
        <v>186</v>
      </c>
      <c r="D13" s="51" t="s">
        <v>187</v>
      </c>
      <c r="E13" s="51">
        <v>2016</v>
      </c>
      <c r="F13" s="51">
        <v>27043000</v>
      </c>
      <c r="G13" s="51" t="s">
        <v>80</v>
      </c>
      <c r="H13" s="325" t="s">
        <v>52</v>
      </c>
      <c r="I13" s="51" t="s">
        <v>188</v>
      </c>
      <c r="J13" s="51" t="s">
        <v>189</v>
      </c>
      <c r="K13" s="51" t="s">
        <v>190</v>
      </c>
      <c r="L13" s="7">
        <f>IF(AND('Base de dados'!L13&gt;(AVERAGE('Base de dados'!L$10:L$30)-(1.5*(_xlfn.QUARTILE.EXC('Base de dados'!L$10:L$30,3)-_xlfn.QUARTILE.EXC('Base de dados'!L$10:L$30,1)))),'Base de dados'!L13&lt;(AVERAGE('Base de dados'!L$10:L$30)+(1.5*(_xlfn.QUARTILE.EXC('Base de dados'!L$10:L$30,3)-_xlfn.QUARTILE.EXC('Base de dados'!L$10:L$30,1))))),'Base de dados'!L13,"")</f>
        <v>66305.679999999993</v>
      </c>
      <c r="M13" s="7">
        <f>IF(AND('Base de dados'!M13&gt;(AVERAGE('Base de dados'!M$10:M$30)-(1.5*(_xlfn.QUARTILE.EXC('Base de dados'!M$10:M$30,3)-_xlfn.QUARTILE.EXC('Base de dados'!M$10:M$30,1)))),'Base de dados'!M13&lt;(AVERAGE('Base de dados'!M$10:M$30)+(1.5*(_xlfn.QUARTILE.EXC('Base de dados'!M$10:M$30,3)-_xlfn.QUARTILE.EXC('Base de dados'!M$10:M$30,1))))),'Base de dados'!M13,"")</f>
        <v>343160.43</v>
      </c>
      <c r="N13" s="7">
        <f>IF(AND('Base de dados'!N13&gt;(AVERAGE('Base de dados'!N$10:N$30)-(1.5*(_xlfn.QUARTILE.EXC('Base de dados'!N$10:N$30,3)-_xlfn.QUARTILE.EXC('Base de dados'!N$10:N$30,1)))),'Base de dados'!N13&lt;(AVERAGE('Base de dados'!N$10:N$30)+(1.5*(_xlfn.QUARTILE.EXC('Base de dados'!N$10:N$30,3)-_xlfn.QUARTILE.EXC('Base de dados'!N$10:N$30,1))))),'Base de dados'!N13,"")</f>
        <v>14182.01</v>
      </c>
      <c r="O13" s="7">
        <f>IF(AND('Base de dados'!O13&gt;(AVERAGE('Base de dados'!O$10:O$30)-(1.5*(_xlfn.QUARTILE.EXC('Base de dados'!O$10:O$30,3)-_xlfn.QUARTILE.EXC('Base de dados'!O$10:O$30,1)))),'Base de dados'!O13&lt;(AVERAGE('Base de dados'!O$10:O$30)+(1.5*(_xlfn.QUARTILE.EXC('Base de dados'!O$10:O$30,3)-_xlfn.QUARTILE.EXC('Base de dados'!O$10:O$30,1))))),'Base de dados'!O13,"")</f>
        <v>348711988.07999998</v>
      </c>
      <c r="P13" s="7">
        <f>IF(AND('Base de dados'!P13&gt;(AVERAGE('Base de dados'!P$10:P$30)-(1.5*(_xlfn.QUARTILE.EXC('Base de dados'!P$10:P$30,3)-_xlfn.QUARTILE.EXC('Base de dados'!P$10:P$30,1)))),'Base de dados'!P13&lt;(AVERAGE('Base de dados'!P$10:P$30)+(1.5*(_xlfn.QUARTILE.EXC('Base de dados'!P$10:P$30,3)-_xlfn.QUARTILE.EXC('Base de dados'!P$10:P$30,1))))),'Base de dados'!P13,"")</f>
        <v>79683333.200000003</v>
      </c>
      <c r="Q13" s="7">
        <f>IF(AND('Base de dados'!Q13&gt;(AVERAGE('Base de dados'!Q$10:Q$30)-(1.5*(_xlfn.QUARTILE.EXC('Base de dados'!Q$10:Q$30,3)-_xlfn.QUARTILE.EXC('Base de dados'!Q$10:Q$30,1)))),'Base de dados'!Q13&lt;(AVERAGE('Base de dados'!Q$10:Q$30)+(1.5*(_xlfn.QUARTILE.EXC('Base de dados'!Q$10:Q$30,3)-_xlfn.QUARTILE.EXC('Base de dados'!Q$10:Q$30,1))))),'Base de dados'!Q13,"")</f>
        <v>166848485.09999999</v>
      </c>
      <c r="R13" s="7">
        <f>IF(AND('Base de dados'!R13&gt;(AVERAGE('Base de dados'!R$10:R$30)-(1.5*(_xlfn.QUARTILE.EXC('Base de dados'!R$10:R$30,3)-_xlfn.QUARTILE.EXC('Base de dados'!R$10:R$30,1)))),'Base de dados'!R13&lt;(AVERAGE('Base de dados'!R$10:R$30)+(1.5*(_xlfn.QUARTILE.EXC('Base de dados'!R$10:R$30,3)-_xlfn.QUARTILE.EXC('Base de dados'!R$10:R$30,1))))),'Base de dados'!R13,"")</f>
        <v>354195103.58999997</v>
      </c>
      <c r="S13" s="7">
        <f>IF(AND('Base de dados'!S13&gt;(AVERAGE('Base de dados'!S$10:S$30)-(1.5*(_xlfn.QUARTILE.EXC('Base de dados'!S$10:S$30,3)-_xlfn.QUARTILE.EXC('Base de dados'!S$10:S$30,1)))),'Base de dados'!S13&lt;(AVERAGE('Base de dados'!S$10:S$30)+(1.5*(_xlfn.QUARTILE.EXC('Base de dados'!S$10:S$30,3)-_xlfn.QUARTILE.EXC('Base de dados'!S$10:S$30,1))))),'Base de dados'!S13,"")</f>
        <v>7640106.2599999998</v>
      </c>
      <c r="T13" s="7">
        <f>IF(AND('Base de dados'!T13&gt;(AVERAGE('Base de dados'!T$10:T$30)-(1.5*(_xlfn.QUARTILE.EXC('Base de dados'!T$10:T$30,3)-_xlfn.QUARTILE.EXC('Base de dados'!T$10:T$30,1)))),'Base de dados'!T13&lt;(AVERAGE('Base de dados'!T$10:T$30)+(1.5*(_xlfn.QUARTILE.EXC('Base de dados'!T$10:T$30,3)-_xlfn.QUARTILE.EXC('Base de dados'!T$10:T$30,1))))),'Base de dados'!T13,"")</f>
        <v>1335</v>
      </c>
      <c r="U13" s="7">
        <f>IF(AND('Base de dados'!U13&gt;(AVERAGE('Base de dados'!U$10:U$30)-(1.5*(_xlfn.QUARTILE.EXC('Base de dados'!U$10:U$30,3)-_xlfn.QUARTILE.EXC('Base de dados'!U$10:U$30,1)))),'Base de dados'!U13&lt;(AVERAGE('Base de dados'!U$10:U$30)+(1.5*(_xlfn.QUARTILE.EXC('Base de dados'!U$10:U$30,3)-_xlfn.QUARTILE.EXC('Base de dados'!U$10:U$30,1))))),'Base de dados'!U13,"")</f>
        <v>109147731.78</v>
      </c>
    </row>
    <row r="14" spans="2:669" s="1" customFormat="1" x14ac:dyDescent="0.25">
      <c r="B14" s="51">
        <v>270430</v>
      </c>
      <c r="C14" s="51" t="s">
        <v>186</v>
      </c>
      <c r="D14" s="51" t="s">
        <v>187</v>
      </c>
      <c r="E14" s="51">
        <v>2015</v>
      </c>
      <c r="F14" s="51">
        <v>27043000</v>
      </c>
      <c r="G14" s="51" t="s">
        <v>80</v>
      </c>
      <c r="H14" s="325" t="s">
        <v>52</v>
      </c>
      <c r="I14" s="51" t="s">
        <v>188</v>
      </c>
      <c r="J14" s="51" t="s">
        <v>189</v>
      </c>
      <c r="K14" s="51" t="s">
        <v>190</v>
      </c>
      <c r="L14" s="7">
        <f>IF(AND('Base de dados'!L14&gt;(AVERAGE('Base de dados'!L$10:L$30)-(1.5*(_xlfn.QUARTILE.EXC('Base de dados'!L$10:L$30,3)-_xlfn.QUARTILE.EXC('Base de dados'!L$10:L$30,1)))),'Base de dados'!L14&lt;(AVERAGE('Base de dados'!L$10:L$30)+(1.5*(_xlfn.QUARTILE.EXC('Base de dados'!L$10:L$30,3)-_xlfn.QUARTILE.EXC('Base de dados'!L$10:L$30,1))))),'Base de dados'!L14,"")</f>
        <v>66815.520000000004</v>
      </c>
      <c r="M14" s="7">
        <f>IF(AND('Base de dados'!M14&gt;(AVERAGE('Base de dados'!M$10:M$30)-(1.5*(_xlfn.QUARTILE.EXC('Base de dados'!M$10:M$30,3)-_xlfn.QUARTILE.EXC('Base de dados'!M$10:M$30,1)))),'Base de dados'!M14&lt;(AVERAGE('Base de dados'!M$10:M$30)+(1.5*(_xlfn.QUARTILE.EXC('Base de dados'!M$10:M$30,3)-_xlfn.QUARTILE.EXC('Base de dados'!M$10:M$30,1))))),'Base de dados'!M14,"")</f>
        <v>311752.09000000003</v>
      </c>
      <c r="N14" s="7">
        <f>IF(AND('Base de dados'!N14&gt;(AVERAGE('Base de dados'!N$10:N$30)-(1.5*(_xlfn.QUARTILE.EXC('Base de dados'!N$10:N$30,3)-_xlfn.QUARTILE.EXC('Base de dados'!N$10:N$30,1)))),'Base de dados'!N14&lt;(AVERAGE('Base de dados'!N$10:N$30)+(1.5*(_xlfn.QUARTILE.EXC('Base de dados'!N$10:N$30,3)-_xlfn.QUARTILE.EXC('Base de dados'!N$10:N$30,1))))),'Base de dados'!N14,"")</f>
        <v>13461.92</v>
      </c>
      <c r="O14" s="7">
        <f>IF(AND('Base de dados'!O14&gt;(AVERAGE('Base de dados'!O$10:O$30)-(1.5*(_xlfn.QUARTILE.EXC('Base de dados'!O$10:O$30,3)-_xlfn.QUARTILE.EXC('Base de dados'!O$10:O$30,1)))),'Base de dados'!O14&lt;(AVERAGE('Base de dados'!O$10:O$30)+(1.5*(_xlfn.QUARTILE.EXC('Base de dados'!O$10:O$30,3)-_xlfn.QUARTILE.EXC('Base de dados'!O$10:O$30,1))))),'Base de dados'!O14,"")</f>
        <v>247590506.11000001</v>
      </c>
      <c r="P14" s="7">
        <f>IF(AND('Base de dados'!P14&gt;(AVERAGE('Base de dados'!P$10:P$30)-(1.5*(_xlfn.QUARTILE.EXC('Base de dados'!P$10:P$30,3)-_xlfn.QUARTILE.EXC('Base de dados'!P$10:P$30,1)))),'Base de dados'!P14&lt;(AVERAGE('Base de dados'!P$10:P$30)+(1.5*(_xlfn.QUARTILE.EXC('Base de dados'!P$10:P$30,3)-_xlfn.QUARTILE.EXC('Base de dados'!P$10:P$30,1))))),'Base de dados'!P14,"")</f>
        <v>55958451.740000002</v>
      </c>
      <c r="Q14" s="7">
        <f>IF(AND('Base de dados'!Q14&gt;(AVERAGE('Base de dados'!Q$10:Q$30)-(1.5*(_xlfn.QUARTILE.EXC('Base de dados'!Q$10:Q$30,3)-_xlfn.QUARTILE.EXC('Base de dados'!Q$10:Q$30,1)))),'Base de dados'!Q14&lt;(AVERAGE('Base de dados'!Q$10:Q$30)+(1.5*(_xlfn.QUARTILE.EXC('Base de dados'!Q$10:Q$30,3)-_xlfn.QUARTILE.EXC('Base de dados'!Q$10:Q$30,1))))),'Base de dados'!Q14,"")</f>
        <v>146136358.74000001</v>
      </c>
      <c r="R14" s="7">
        <f>IF(AND('Base de dados'!R14&gt;(AVERAGE('Base de dados'!R$10:R$30)-(1.5*(_xlfn.QUARTILE.EXC('Base de dados'!R$10:R$30,3)-_xlfn.QUARTILE.EXC('Base de dados'!R$10:R$30,1)))),'Base de dados'!R14&lt;(AVERAGE('Base de dados'!R$10:R$30)+(1.5*(_xlfn.QUARTILE.EXC('Base de dados'!R$10:R$30,3)-_xlfn.QUARTILE.EXC('Base de dados'!R$10:R$30,1))))),'Base de dados'!R14,"")</f>
        <v>312201890.62</v>
      </c>
      <c r="S14" s="7">
        <f>IF(AND('Base de dados'!S14&gt;(AVERAGE('Base de dados'!S$10:S$30)-(1.5*(_xlfn.QUARTILE.EXC('Base de dados'!S$10:S$30,3)-_xlfn.QUARTILE.EXC('Base de dados'!S$10:S$30,1)))),'Base de dados'!S14&lt;(AVERAGE('Base de dados'!S$10:S$30)+(1.5*(_xlfn.QUARTILE.EXC('Base de dados'!S$10:S$30,3)-_xlfn.QUARTILE.EXC('Base de dados'!S$10:S$30,1))))),'Base de dados'!S14,"")</f>
        <v>7527015.0700000003</v>
      </c>
      <c r="T14" s="7">
        <f>IF(AND('Base de dados'!T14&gt;(AVERAGE('Base de dados'!T$10:T$30)-(1.5*(_xlfn.QUARTILE.EXC('Base de dados'!T$10:T$30,3)-_xlfn.QUARTILE.EXC('Base de dados'!T$10:T$30,1)))),'Base de dados'!T14&lt;(AVERAGE('Base de dados'!T$10:T$30)+(1.5*(_xlfn.QUARTILE.EXC('Base de dados'!T$10:T$30,3)-_xlfn.QUARTILE.EXC('Base de dados'!T$10:T$30,1))))),'Base de dados'!T14,"")</f>
        <v>1247</v>
      </c>
      <c r="U14" s="7">
        <f>IF(AND('Base de dados'!U14&gt;(AVERAGE('Base de dados'!U$10:U$30)-(1.5*(_xlfn.QUARTILE.EXC('Base de dados'!U$10:U$30,3)-_xlfn.QUARTILE.EXC('Base de dados'!U$10:U$30,1)))),'Base de dados'!U14&lt;(AVERAGE('Base de dados'!U$10:U$30)+(1.5*(_xlfn.QUARTILE.EXC('Base de dados'!U$10:U$30,3)-_xlfn.QUARTILE.EXC('Base de dados'!U$10:U$30,1))))),'Base de dados'!U14,"")</f>
        <v>90669741.579999998</v>
      </c>
    </row>
    <row r="15" spans="2:669" s="1" customFormat="1" x14ac:dyDescent="0.25">
      <c r="B15" s="51">
        <v>270430</v>
      </c>
      <c r="C15" s="51" t="s">
        <v>186</v>
      </c>
      <c r="D15" s="51" t="s">
        <v>187</v>
      </c>
      <c r="E15" s="51">
        <v>2014</v>
      </c>
      <c r="F15" s="51">
        <v>27043000</v>
      </c>
      <c r="G15" s="51" t="s">
        <v>80</v>
      </c>
      <c r="H15" s="325" t="s">
        <v>52</v>
      </c>
      <c r="I15" s="51" t="s">
        <v>188</v>
      </c>
      <c r="J15" s="51" t="s">
        <v>189</v>
      </c>
      <c r="K15" s="51" t="s">
        <v>190</v>
      </c>
      <c r="L15" s="7">
        <f>IF(AND('Base de dados'!L15&gt;(AVERAGE('Base de dados'!L$10:L$30)-(1.5*(_xlfn.QUARTILE.EXC('Base de dados'!L$10:L$30,3)-_xlfn.QUARTILE.EXC('Base de dados'!L$10:L$30,1)))),'Base de dados'!L15&lt;(AVERAGE('Base de dados'!L$10:L$30)+(1.5*(_xlfn.QUARTILE.EXC('Base de dados'!L$10:L$30,3)-_xlfn.QUARTILE.EXC('Base de dados'!L$10:L$30,1))))),'Base de dados'!L15,"")</f>
        <v>67989.710000000006</v>
      </c>
      <c r="M15" s="7">
        <f>IF(AND('Base de dados'!M15&gt;(AVERAGE('Base de dados'!M$10:M$30)-(1.5*(_xlfn.QUARTILE.EXC('Base de dados'!M$10:M$30,3)-_xlfn.QUARTILE.EXC('Base de dados'!M$10:M$30,1)))),'Base de dados'!M15&lt;(AVERAGE('Base de dados'!M$10:M$30)+(1.5*(_xlfn.QUARTILE.EXC('Base de dados'!M$10:M$30,3)-_xlfn.QUARTILE.EXC('Base de dados'!M$10:M$30,1))))),'Base de dados'!M15,"")</f>
        <v>279733.15999999997</v>
      </c>
      <c r="N15" s="7">
        <f>IF(AND('Base de dados'!N15&gt;(AVERAGE('Base de dados'!N$10:N$30)-(1.5*(_xlfn.QUARTILE.EXC('Base de dados'!N$10:N$30,3)-_xlfn.QUARTILE.EXC('Base de dados'!N$10:N$30,1)))),'Base de dados'!N15&lt;(AVERAGE('Base de dados'!N$10:N$30)+(1.5*(_xlfn.QUARTILE.EXC('Base de dados'!N$10:N$30,3)-_xlfn.QUARTILE.EXC('Base de dados'!N$10:N$30,1))))),'Base de dados'!N15,"")</f>
        <v>13096.06</v>
      </c>
      <c r="O15" s="7">
        <f>IF(AND('Base de dados'!O15&gt;(AVERAGE('Base de dados'!O$10:O$30)-(1.5*(_xlfn.QUARTILE.EXC('Base de dados'!O$10:O$30,3)-_xlfn.QUARTILE.EXC('Base de dados'!O$10:O$30,1)))),'Base de dados'!O15&lt;(AVERAGE('Base de dados'!O$10:O$30)+(1.5*(_xlfn.QUARTILE.EXC('Base de dados'!O$10:O$30,3)-_xlfn.QUARTILE.EXC('Base de dados'!O$10:O$30,1))))),'Base de dados'!O15,"")</f>
        <v>201351928.15000001</v>
      </c>
      <c r="P15" s="7">
        <f>IF(AND('Base de dados'!P15&gt;(AVERAGE('Base de dados'!P$10:P$30)-(1.5*(_xlfn.QUARTILE.EXC('Base de dados'!P$10:P$30,3)-_xlfn.QUARTILE.EXC('Base de dados'!P$10:P$30,1)))),'Base de dados'!P15&lt;(AVERAGE('Base de dados'!P$10:P$30)+(1.5*(_xlfn.QUARTILE.EXC('Base de dados'!P$10:P$30,3)-_xlfn.QUARTILE.EXC('Base de dados'!P$10:P$30,1))))),'Base de dados'!P15,"")</f>
        <v>47364474.840000004</v>
      </c>
      <c r="Q15" s="7">
        <f>IF(AND('Base de dados'!Q15&gt;(AVERAGE('Base de dados'!Q$10:Q$30)-(1.5*(_xlfn.QUARTILE.EXC('Base de dados'!Q$10:Q$30,3)-_xlfn.QUARTILE.EXC('Base de dados'!Q$10:Q$30,1)))),'Base de dados'!Q15&lt;(AVERAGE('Base de dados'!Q$10:Q$30)+(1.5*(_xlfn.QUARTILE.EXC('Base de dados'!Q$10:Q$30,3)-_xlfn.QUARTILE.EXC('Base de dados'!Q$10:Q$30,1))))),'Base de dados'!Q15,"")</f>
        <v>114704098.23</v>
      </c>
      <c r="R15" s="7">
        <f>IF(AND('Base de dados'!R15&gt;(AVERAGE('Base de dados'!R$10:R$30)-(1.5*(_xlfn.QUARTILE.EXC('Base de dados'!R$10:R$30,3)-_xlfn.QUARTILE.EXC('Base de dados'!R$10:R$30,1)))),'Base de dados'!R15&lt;(AVERAGE('Base de dados'!R$10:R$30)+(1.5*(_xlfn.QUARTILE.EXC('Base de dados'!R$10:R$30,3)-_xlfn.QUARTILE.EXC('Base de dados'!R$10:R$30,1))))),'Base de dados'!R15,"")</f>
        <v>250507412.58000001</v>
      </c>
      <c r="S15" s="7" t="str">
        <f>IF(AND('Base de dados'!S15&gt;(AVERAGE('Base de dados'!S$10:S$30)-(1.5*(_xlfn.QUARTILE.EXC('Base de dados'!S$10:S$30,3)-_xlfn.QUARTILE.EXC('Base de dados'!S$10:S$30,1)))),'Base de dados'!S15&lt;(AVERAGE('Base de dados'!S$10:S$30)+(1.5*(_xlfn.QUARTILE.EXC('Base de dados'!S$10:S$30,3)-_xlfn.QUARTILE.EXC('Base de dados'!S$10:S$30,1))))),'Base de dados'!S15,"")</f>
        <v/>
      </c>
      <c r="T15" s="7">
        <f>IF(AND('Base de dados'!T15&gt;(AVERAGE('Base de dados'!T$10:T$30)-(1.5*(_xlfn.QUARTILE.EXC('Base de dados'!T$10:T$30,3)-_xlfn.QUARTILE.EXC('Base de dados'!T$10:T$30,1)))),'Base de dados'!T15&lt;(AVERAGE('Base de dados'!T$10:T$30)+(1.5*(_xlfn.QUARTILE.EXC('Base de dados'!T$10:T$30,3)-_xlfn.QUARTILE.EXC('Base de dados'!T$10:T$30,1))))),'Base de dados'!T15,"")</f>
        <v>1193</v>
      </c>
      <c r="U15" s="7">
        <f>IF(AND('Base de dados'!U15&gt;(AVERAGE('Base de dados'!U$10:U$30)-(1.5*(_xlfn.QUARTILE.EXC('Base de dados'!U$10:U$30,3)-_xlfn.QUARTILE.EXC('Base de dados'!U$10:U$30,1)))),'Base de dados'!U15&lt;(AVERAGE('Base de dados'!U$10:U$30)+(1.5*(_xlfn.QUARTILE.EXC('Base de dados'!U$10:U$30,3)-_xlfn.QUARTILE.EXC('Base de dados'!U$10:U$30,1))))),'Base de dados'!U15,"")</f>
        <v>81628141.510000005</v>
      </c>
    </row>
    <row r="16" spans="2:669" s="1" customFormat="1" x14ac:dyDescent="0.25">
      <c r="B16" s="51">
        <v>270430</v>
      </c>
      <c r="C16" s="51" t="s">
        <v>186</v>
      </c>
      <c r="D16" s="51" t="s">
        <v>187</v>
      </c>
      <c r="E16" s="51">
        <v>2013</v>
      </c>
      <c r="F16" s="51">
        <v>27043000</v>
      </c>
      <c r="G16" s="51" t="s">
        <v>80</v>
      </c>
      <c r="H16" s="325" t="s">
        <v>52</v>
      </c>
      <c r="I16" s="51" t="s">
        <v>188</v>
      </c>
      <c r="J16" s="51" t="s">
        <v>189</v>
      </c>
      <c r="K16" s="51" t="s">
        <v>190</v>
      </c>
      <c r="L16" s="7">
        <f>IF(AND('Base de dados'!L16&gt;(AVERAGE('Base de dados'!L$10:L$30)-(1.5*(_xlfn.QUARTILE.EXC('Base de dados'!L$10:L$30,3)-_xlfn.QUARTILE.EXC('Base de dados'!L$10:L$30,1)))),'Base de dados'!L16&lt;(AVERAGE('Base de dados'!L$10:L$30)+(1.5*(_xlfn.QUARTILE.EXC('Base de dados'!L$10:L$30,3)-_xlfn.QUARTILE.EXC('Base de dados'!L$10:L$30,1))))),'Base de dados'!L16,"")</f>
        <v>63924.07</v>
      </c>
      <c r="M16" s="7">
        <f>IF(AND('Base de dados'!M16&gt;(AVERAGE('Base de dados'!M$10:M$30)-(1.5*(_xlfn.QUARTILE.EXC('Base de dados'!M$10:M$30,3)-_xlfn.QUARTILE.EXC('Base de dados'!M$10:M$30,1)))),'Base de dados'!M16&lt;(AVERAGE('Base de dados'!M$10:M$30)+(1.5*(_xlfn.QUARTILE.EXC('Base de dados'!M$10:M$30,3)-_xlfn.QUARTILE.EXC('Base de dados'!M$10:M$30,1))))),'Base de dados'!M16,"")</f>
        <v>262161.02</v>
      </c>
      <c r="N16" s="7">
        <f>IF(AND('Base de dados'!N16&gt;(AVERAGE('Base de dados'!N$10:N$30)-(1.5*(_xlfn.QUARTILE.EXC('Base de dados'!N$10:N$30,3)-_xlfn.QUARTILE.EXC('Base de dados'!N$10:N$30,1)))),'Base de dados'!N16&lt;(AVERAGE('Base de dados'!N$10:N$30)+(1.5*(_xlfn.QUARTILE.EXC('Base de dados'!N$10:N$30,3)-_xlfn.QUARTILE.EXC('Base de dados'!N$10:N$30,1))))),'Base de dados'!N16,"")</f>
        <v>12419.56</v>
      </c>
      <c r="O16" s="7">
        <f>IF(AND('Base de dados'!O16&gt;(AVERAGE('Base de dados'!O$10:O$30)-(1.5*(_xlfn.QUARTILE.EXC('Base de dados'!O$10:O$30,3)-_xlfn.QUARTILE.EXC('Base de dados'!O$10:O$30,1)))),'Base de dados'!O16&lt;(AVERAGE('Base de dados'!O$10:O$30)+(1.5*(_xlfn.QUARTILE.EXC('Base de dados'!O$10:O$30,3)-_xlfn.QUARTILE.EXC('Base de dados'!O$10:O$30,1))))),'Base de dados'!O16,"")</f>
        <v>231356249.37</v>
      </c>
      <c r="P16" s="7">
        <f>IF(AND('Base de dados'!P16&gt;(AVERAGE('Base de dados'!P$10:P$30)-(1.5*(_xlfn.QUARTILE.EXC('Base de dados'!P$10:P$30,3)-_xlfn.QUARTILE.EXC('Base de dados'!P$10:P$30,1)))),'Base de dados'!P16&lt;(AVERAGE('Base de dados'!P$10:P$30)+(1.5*(_xlfn.QUARTILE.EXC('Base de dados'!P$10:P$30,3)-_xlfn.QUARTILE.EXC('Base de dados'!P$10:P$30,1))))),'Base de dados'!P16,"")</f>
        <v>51700500.729999997</v>
      </c>
      <c r="Q16" s="7">
        <f>IF(AND('Base de dados'!Q16&gt;(AVERAGE('Base de dados'!Q$10:Q$30)-(1.5*(_xlfn.QUARTILE.EXC('Base de dados'!Q$10:Q$30,3)-_xlfn.QUARTILE.EXC('Base de dados'!Q$10:Q$30,1)))),'Base de dados'!Q16&lt;(AVERAGE('Base de dados'!Q$10:Q$30)+(1.5*(_xlfn.QUARTILE.EXC('Base de dados'!Q$10:Q$30,3)-_xlfn.QUARTILE.EXC('Base de dados'!Q$10:Q$30,1))))),'Base de dados'!Q16,"")</f>
        <v>87211638.370000005</v>
      </c>
      <c r="R16" s="7">
        <f>IF(AND('Base de dados'!R16&gt;(AVERAGE('Base de dados'!R$10:R$30)-(1.5*(_xlfn.QUARTILE.EXC('Base de dados'!R$10:R$30,3)-_xlfn.QUARTILE.EXC('Base de dados'!R$10:R$30,1)))),'Base de dados'!R16&lt;(AVERAGE('Base de dados'!R$10:R$30)+(1.5*(_xlfn.QUARTILE.EXC('Base de dados'!R$10:R$30,3)-_xlfn.QUARTILE.EXC('Base de dados'!R$10:R$30,1))))),'Base de dados'!R16,"")</f>
        <v>200774061.11000001</v>
      </c>
      <c r="S16" s="7" t="str">
        <f>IF(AND('Base de dados'!S16&gt;(AVERAGE('Base de dados'!S$10:S$30)-(1.5*(_xlfn.QUARTILE.EXC('Base de dados'!S$10:S$30,3)-_xlfn.QUARTILE.EXC('Base de dados'!S$10:S$30,1)))),'Base de dados'!S16&lt;(AVERAGE('Base de dados'!S$10:S$30)+(1.5*(_xlfn.QUARTILE.EXC('Base de dados'!S$10:S$30,3)-_xlfn.QUARTILE.EXC('Base de dados'!S$10:S$30,1))))),'Base de dados'!S16,"")</f>
        <v/>
      </c>
      <c r="T16" s="7">
        <f>IF(AND('Base de dados'!T16&gt;(AVERAGE('Base de dados'!T$10:T$30)-(1.5*(_xlfn.QUARTILE.EXC('Base de dados'!T$10:T$30,3)-_xlfn.QUARTILE.EXC('Base de dados'!T$10:T$30,1)))),'Base de dados'!T16&lt;(AVERAGE('Base de dados'!T$10:T$30)+(1.5*(_xlfn.QUARTILE.EXC('Base de dados'!T$10:T$30,3)-_xlfn.QUARTILE.EXC('Base de dados'!T$10:T$30,1))))),'Base de dados'!T16,"")</f>
        <v>1211</v>
      </c>
      <c r="U16" s="7">
        <f>IF(AND('Base de dados'!U16&gt;(AVERAGE('Base de dados'!U$10:U$30)-(1.5*(_xlfn.QUARTILE.EXC('Base de dados'!U$10:U$30,3)-_xlfn.QUARTILE.EXC('Base de dados'!U$10:U$30,1)))),'Base de dados'!U16&lt;(AVERAGE('Base de dados'!U$10:U$30)+(1.5*(_xlfn.QUARTILE.EXC('Base de dados'!U$10:U$30,3)-_xlfn.QUARTILE.EXC('Base de dados'!U$10:U$30,1))))),'Base de dados'!U16,"")</f>
        <v>59035572.329999998</v>
      </c>
    </row>
    <row r="17" spans="2:21" s="1" customFormat="1" x14ac:dyDescent="0.25">
      <c r="B17" s="51">
        <v>270430</v>
      </c>
      <c r="C17" s="51" t="s">
        <v>186</v>
      </c>
      <c r="D17" s="51" t="s">
        <v>187</v>
      </c>
      <c r="E17" s="51">
        <v>2012</v>
      </c>
      <c r="F17" s="51">
        <v>27043000</v>
      </c>
      <c r="G17" s="51" t="s">
        <v>80</v>
      </c>
      <c r="H17" s="325" t="s">
        <v>52</v>
      </c>
      <c r="I17" s="51" t="s">
        <v>188</v>
      </c>
      <c r="J17" s="51" t="s">
        <v>189</v>
      </c>
      <c r="K17" s="51" t="s">
        <v>190</v>
      </c>
      <c r="L17" s="7" t="str">
        <f>IF(AND('Base de dados'!L17&gt;(AVERAGE('Base de dados'!L$10:L$30)-(1.5*(_xlfn.QUARTILE.EXC('Base de dados'!L$10:L$30,3)-_xlfn.QUARTILE.EXC('Base de dados'!L$10:L$30,1)))),'Base de dados'!L17&lt;(AVERAGE('Base de dados'!L$10:L$30)+(1.5*(_xlfn.QUARTILE.EXC('Base de dados'!L$10:L$30,3)-_xlfn.QUARTILE.EXC('Base de dados'!L$10:L$30,1))))),'Base de dados'!L17,"")</f>
        <v/>
      </c>
      <c r="M17" s="7">
        <f>IF(AND('Base de dados'!M17&gt;(AVERAGE('Base de dados'!M$10:M$30)-(1.5*(_xlfn.QUARTILE.EXC('Base de dados'!M$10:M$30,3)-_xlfn.QUARTILE.EXC('Base de dados'!M$10:M$30,1)))),'Base de dados'!M17&lt;(AVERAGE('Base de dados'!M$10:M$30)+(1.5*(_xlfn.QUARTILE.EXC('Base de dados'!M$10:M$30,3)-_xlfn.QUARTILE.EXC('Base de dados'!M$10:M$30,1))))),'Base de dados'!M17,"")</f>
        <v>249759.6</v>
      </c>
      <c r="N17" s="7">
        <f>IF(AND('Base de dados'!N17&gt;(AVERAGE('Base de dados'!N$10:N$30)-(1.5*(_xlfn.QUARTILE.EXC('Base de dados'!N$10:N$30,3)-_xlfn.QUARTILE.EXC('Base de dados'!N$10:N$30,1)))),'Base de dados'!N17&lt;(AVERAGE('Base de dados'!N$10:N$30)+(1.5*(_xlfn.QUARTILE.EXC('Base de dados'!N$10:N$30,3)-_xlfn.QUARTILE.EXC('Base de dados'!N$10:N$30,1))))),'Base de dados'!N17,"")</f>
        <v>13154.9</v>
      </c>
      <c r="O17" s="7">
        <f>IF(AND('Base de dados'!O17&gt;(AVERAGE('Base de dados'!O$10:O$30)-(1.5*(_xlfn.QUARTILE.EXC('Base de dados'!O$10:O$30,3)-_xlfn.QUARTILE.EXC('Base de dados'!O$10:O$30,1)))),'Base de dados'!O17&lt;(AVERAGE('Base de dados'!O$10:O$30)+(1.5*(_xlfn.QUARTILE.EXC('Base de dados'!O$10:O$30,3)-_xlfn.QUARTILE.EXC('Base de dados'!O$10:O$30,1))))),'Base de dados'!O17,"")</f>
        <v>167290593.78</v>
      </c>
      <c r="P17" s="7">
        <f>IF(AND('Base de dados'!P17&gt;(AVERAGE('Base de dados'!P$10:P$30)-(1.5*(_xlfn.QUARTILE.EXC('Base de dados'!P$10:P$30,3)-_xlfn.QUARTILE.EXC('Base de dados'!P$10:P$30,1)))),'Base de dados'!P17&lt;(AVERAGE('Base de dados'!P$10:P$30)+(1.5*(_xlfn.QUARTILE.EXC('Base de dados'!P$10:P$30,3)-_xlfn.QUARTILE.EXC('Base de dados'!P$10:P$30,1))))),'Base de dados'!P17,"")</f>
        <v>32258362.57</v>
      </c>
      <c r="Q17" s="7">
        <f>IF(AND('Base de dados'!Q17&gt;(AVERAGE('Base de dados'!Q$10:Q$30)-(1.5*(_xlfn.QUARTILE.EXC('Base de dados'!Q$10:Q$30,3)-_xlfn.QUARTILE.EXC('Base de dados'!Q$10:Q$30,1)))),'Base de dados'!Q17&lt;(AVERAGE('Base de dados'!Q$10:Q$30)+(1.5*(_xlfn.QUARTILE.EXC('Base de dados'!Q$10:Q$30,3)-_xlfn.QUARTILE.EXC('Base de dados'!Q$10:Q$30,1))))),'Base de dados'!Q17,"")</f>
        <v>81352047.290000007</v>
      </c>
      <c r="R17" s="7">
        <f>IF(AND('Base de dados'!R17&gt;(AVERAGE('Base de dados'!R$10:R$30)-(1.5*(_xlfn.QUARTILE.EXC('Base de dados'!R$10:R$30,3)-_xlfn.QUARTILE.EXC('Base de dados'!R$10:R$30,1)))),'Base de dados'!R17&lt;(AVERAGE('Base de dados'!R$10:R$30)+(1.5*(_xlfn.QUARTILE.EXC('Base de dados'!R$10:R$30,3)-_xlfn.QUARTILE.EXC('Base de dados'!R$10:R$30,1))))),'Base de dados'!R17,"")</f>
        <v>175433196.03</v>
      </c>
      <c r="S17" s="7">
        <f>IF(AND('Base de dados'!S17&gt;(AVERAGE('Base de dados'!S$10:S$30)-(1.5*(_xlfn.QUARTILE.EXC('Base de dados'!S$10:S$30,3)-_xlfn.QUARTILE.EXC('Base de dados'!S$10:S$30,1)))),'Base de dados'!S17&lt;(AVERAGE('Base de dados'!S$10:S$30)+(1.5*(_xlfn.QUARTILE.EXC('Base de dados'!S$10:S$30,3)-_xlfn.QUARTILE.EXC('Base de dados'!S$10:S$30,1))))),'Base de dados'!S17,"")</f>
        <v>25845414.800000001</v>
      </c>
      <c r="T17" s="7">
        <f>IF(AND('Base de dados'!T17&gt;(AVERAGE('Base de dados'!T$10:T$30)-(1.5*(_xlfn.QUARTILE.EXC('Base de dados'!T$10:T$30,3)-_xlfn.QUARTILE.EXC('Base de dados'!T$10:T$30,1)))),'Base de dados'!T17&lt;(AVERAGE('Base de dados'!T$10:T$30)+(1.5*(_xlfn.QUARTILE.EXC('Base de dados'!T$10:T$30,3)-_xlfn.QUARTILE.EXC('Base de dados'!T$10:T$30,1))))),'Base de dados'!T17,"")</f>
        <v>1287</v>
      </c>
      <c r="U17" s="7">
        <f>IF(AND('Base de dados'!U17&gt;(AVERAGE('Base de dados'!U$10:U$30)-(1.5*(_xlfn.QUARTILE.EXC('Base de dados'!U$10:U$30,3)-_xlfn.QUARTILE.EXC('Base de dados'!U$10:U$30,1)))),'Base de dados'!U17&lt;(AVERAGE('Base de dados'!U$10:U$30)+(1.5*(_xlfn.QUARTILE.EXC('Base de dados'!U$10:U$30,3)-_xlfn.QUARTILE.EXC('Base de dados'!U$10:U$30,1))))),'Base de dados'!U17,"")</f>
        <v>55725630.75</v>
      </c>
    </row>
    <row r="18" spans="2:21" s="1" customFormat="1" x14ac:dyDescent="0.25">
      <c r="B18" s="51">
        <v>270430</v>
      </c>
      <c r="C18" s="51" t="s">
        <v>186</v>
      </c>
      <c r="D18" s="51" t="s">
        <v>187</v>
      </c>
      <c r="E18" s="51">
        <v>2011</v>
      </c>
      <c r="F18" s="51">
        <v>27043000</v>
      </c>
      <c r="G18" s="51" t="s">
        <v>80</v>
      </c>
      <c r="H18" s="325" t="s">
        <v>52</v>
      </c>
      <c r="I18" s="51" t="s">
        <v>188</v>
      </c>
      <c r="J18" s="51" t="s">
        <v>189</v>
      </c>
      <c r="K18" s="51" t="s">
        <v>190</v>
      </c>
      <c r="L18" s="7">
        <f>IF(AND('Base de dados'!L18&gt;(AVERAGE('Base de dados'!L$10:L$30)-(1.5*(_xlfn.QUARTILE.EXC('Base de dados'!L$10:L$30,3)-_xlfn.QUARTILE.EXC('Base de dados'!L$10:L$30,1)))),'Base de dados'!L18&lt;(AVERAGE('Base de dados'!L$10:L$30)+(1.5*(_xlfn.QUARTILE.EXC('Base de dados'!L$10:L$30,3)-_xlfn.QUARTILE.EXC('Base de dados'!L$10:L$30,1))))),'Base de dados'!L18,"")</f>
        <v>60267.97</v>
      </c>
      <c r="M18" s="7">
        <f>IF(AND('Base de dados'!M18&gt;(AVERAGE('Base de dados'!M$10:M$30)-(1.5*(_xlfn.QUARTILE.EXC('Base de dados'!M$10:M$30,3)-_xlfn.QUARTILE.EXC('Base de dados'!M$10:M$30,1)))),'Base de dados'!M18&lt;(AVERAGE('Base de dados'!M$10:M$30)+(1.5*(_xlfn.QUARTILE.EXC('Base de dados'!M$10:M$30,3)-_xlfn.QUARTILE.EXC('Base de dados'!M$10:M$30,1))))),'Base de dados'!M18,"")</f>
        <v>272817.84999999998</v>
      </c>
      <c r="N18" s="7">
        <f>IF(AND('Base de dados'!N18&gt;(AVERAGE('Base de dados'!N$10:N$30)-(1.5*(_xlfn.QUARTILE.EXC('Base de dados'!N$10:N$30,3)-_xlfn.QUARTILE.EXC('Base de dados'!N$10:N$30,1)))),'Base de dados'!N18&lt;(AVERAGE('Base de dados'!N$10:N$30)+(1.5*(_xlfn.QUARTILE.EXC('Base de dados'!N$10:N$30,3)-_xlfn.QUARTILE.EXC('Base de dados'!N$10:N$30,1))))),'Base de dados'!N18,"")</f>
        <v>12779.33</v>
      </c>
      <c r="O18" s="7">
        <f>IF(AND('Base de dados'!O18&gt;(AVERAGE('Base de dados'!O$10:O$30)-(1.5*(_xlfn.QUARTILE.EXC('Base de dados'!O$10:O$30,3)-_xlfn.QUARTILE.EXC('Base de dados'!O$10:O$30,1)))),'Base de dados'!O18&lt;(AVERAGE('Base de dados'!O$10:O$30)+(1.5*(_xlfn.QUARTILE.EXC('Base de dados'!O$10:O$30,3)-_xlfn.QUARTILE.EXC('Base de dados'!O$10:O$30,1))))),'Base de dados'!O18,"")</f>
        <v>174566542.16</v>
      </c>
      <c r="P18" s="7">
        <f>IF(AND('Base de dados'!P18&gt;(AVERAGE('Base de dados'!P$10:P$30)-(1.5*(_xlfn.QUARTILE.EXC('Base de dados'!P$10:P$30,3)-_xlfn.QUARTILE.EXC('Base de dados'!P$10:P$30,1)))),'Base de dados'!P18&lt;(AVERAGE('Base de dados'!P$10:P$30)+(1.5*(_xlfn.QUARTILE.EXC('Base de dados'!P$10:P$30,3)-_xlfn.QUARTILE.EXC('Base de dados'!P$10:P$30,1))))),'Base de dados'!P18,"")</f>
        <v>31618282.699999999</v>
      </c>
      <c r="Q18" s="7">
        <f>IF(AND('Base de dados'!Q18&gt;(AVERAGE('Base de dados'!Q$10:Q$30)-(1.5*(_xlfn.QUARTILE.EXC('Base de dados'!Q$10:Q$30,3)-_xlfn.QUARTILE.EXC('Base de dados'!Q$10:Q$30,1)))),'Base de dados'!Q18&lt;(AVERAGE('Base de dados'!Q$10:Q$30)+(1.5*(_xlfn.QUARTILE.EXC('Base de dados'!Q$10:Q$30,3)-_xlfn.QUARTILE.EXC('Base de dados'!Q$10:Q$30,1))))),'Base de dados'!Q18,"")</f>
        <v>70733182.489999995</v>
      </c>
      <c r="R18" s="7">
        <f>IF(AND('Base de dados'!R18&gt;(AVERAGE('Base de dados'!R$10:R$30)-(1.5*(_xlfn.QUARTILE.EXC('Base de dados'!R$10:R$30,3)-_xlfn.QUARTILE.EXC('Base de dados'!R$10:R$30,1)))),'Base de dados'!R18&lt;(AVERAGE('Base de dados'!R$10:R$30)+(1.5*(_xlfn.QUARTILE.EXC('Base de dados'!R$10:R$30,3)-_xlfn.QUARTILE.EXC('Base de dados'!R$10:R$30,1))))),'Base de dados'!R18,"")</f>
        <v>140223441.88999999</v>
      </c>
      <c r="S18" s="7">
        <f>IF(AND('Base de dados'!S18&gt;(AVERAGE('Base de dados'!S$10:S$30)-(1.5*(_xlfn.QUARTILE.EXC('Base de dados'!S$10:S$30,3)-_xlfn.QUARTILE.EXC('Base de dados'!S$10:S$30,1)))),'Base de dados'!S18&lt;(AVERAGE('Base de dados'!S$10:S$30)+(1.5*(_xlfn.QUARTILE.EXC('Base de dados'!S$10:S$30,3)-_xlfn.QUARTILE.EXC('Base de dados'!S$10:S$30,1))))),'Base de dados'!S18,"")</f>
        <v>5322182.6900000004</v>
      </c>
      <c r="T18" s="7">
        <f>IF(AND('Base de dados'!T18&gt;(AVERAGE('Base de dados'!T$10:T$30)-(1.5*(_xlfn.QUARTILE.EXC('Base de dados'!T$10:T$30,3)-_xlfn.QUARTILE.EXC('Base de dados'!T$10:T$30,1)))),'Base de dados'!T18&lt;(AVERAGE('Base de dados'!T$10:T$30)+(1.5*(_xlfn.QUARTILE.EXC('Base de dados'!T$10:T$30,3)-_xlfn.QUARTILE.EXC('Base de dados'!T$10:T$30,1))))),'Base de dados'!T18,"")</f>
        <v>1310</v>
      </c>
      <c r="U18" s="7">
        <f>IF(AND('Base de dados'!U18&gt;(AVERAGE('Base de dados'!U$10:U$30)-(1.5*(_xlfn.QUARTILE.EXC('Base de dados'!U$10:U$30,3)-_xlfn.QUARTILE.EXC('Base de dados'!U$10:U$30,1)))),'Base de dados'!U18&lt;(AVERAGE('Base de dados'!U$10:U$30)+(1.5*(_xlfn.QUARTILE.EXC('Base de dados'!U$10:U$30,3)-_xlfn.QUARTILE.EXC('Base de dados'!U$10:U$30,1))))),'Base de dados'!U18,"")</f>
        <v>50463583.100000001</v>
      </c>
    </row>
    <row r="19" spans="2:21" s="1" customFormat="1" x14ac:dyDescent="0.25">
      <c r="B19" s="51">
        <v>270430</v>
      </c>
      <c r="C19" s="51" t="s">
        <v>186</v>
      </c>
      <c r="D19" s="51" t="s">
        <v>187</v>
      </c>
      <c r="E19" s="51">
        <v>2010</v>
      </c>
      <c r="F19" s="51">
        <v>27043000</v>
      </c>
      <c r="G19" s="51" t="s">
        <v>80</v>
      </c>
      <c r="H19" s="325" t="s">
        <v>52</v>
      </c>
      <c r="I19" s="51" t="s">
        <v>188</v>
      </c>
      <c r="J19" s="51" t="s">
        <v>189</v>
      </c>
      <c r="K19" s="51" t="s">
        <v>190</v>
      </c>
      <c r="L19" s="7">
        <f>IF(AND('Base de dados'!L19&gt;(AVERAGE('Base de dados'!L$10:L$30)-(1.5*(_xlfn.QUARTILE.EXC('Base de dados'!L$10:L$30,3)-_xlfn.QUARTILE.EXC('Base de dados'!L$10:L$30,1)))),'Base de dados'!L19&lt;(AVERAGE('Base de dados'!L$10:L$30)+(1.5*(_xlfn.QUARTILE.EXC('Base de dados'!L$10:L$30,3)-_xlfn.QUARTILE.EXC('Base de dados'!L$10:L$30,1))))),'Base de dados'!L19,"")</f>
        <v>56172.73</v>
      </c>
      <c r="M19" s="7">
        <f>IF(AND('Base de dados'!M19&gt;(AVERAGE('Base de dados'!M$10:M$30)-(1.5*(_xlfn.QUARTILE.EXC('Base de dados'!M$10:M$30,3)-_xlfn.QUARTILE.EXC('Base de dados'!M$10:M$30,1)))),'Base de dados'!M19&lt;(AVERAGE('Base de dados'!M$10:M$30)+(1.5*(_xlfn.QUARTILE.EXC('Base de dados'!M$10:M$30,3)-_xlfn.QUARTILE.EXC('Base de dados'!M$10:M$30,1))))),'Base de dados'!M19,"")</f>
        <v>261534.91</v>
      </c>
      <c r="N19" s="7">
        <f>IF(AND('Base de dados'!N19&gt;(AVERAGE('Base de dados'!N$10:N$30)-(1.5*(_xlfn.QUARTILE.EXC('Base de dados'!N$10:N$30,3)-_xlfn.QUARTILE.EXC('Base de dados'!N$10:N$30,1)))),'Base de dados'!N19&lt;(AVERAGE('Base de dados'!N$10:N$30)+(1.5*(_xlfn.QUARTILE.EXC('Base de dados'!N$10:N$30,3)-_xlfn.QUARTILE.EXC('Base de dados'!N$10:N$30,1))))),'Base de dados'!N19,"")</f>
        <v>12042.91</v>
      </c>
      <c r="O19" s="7">
        <f>IF(AND('Base de dados'!O19&gt;(AVERAGE('Base de dados'!O$10:O$30)-(1.5*(_xlfn.QUARTILE.EXC('Base de dados'!O$10:O$30,3)-_xlfn.QUARTILE.EXC('Base de dados'!O$10:O$30,1)))),'Base de dados'!O19&lt;(AVERAGE('Base de dados'!O$10:O$30)+(1.5*(_xlfn.QUARTILE.EXC('Base de dados'!O$10:O$30,3)-_xlfn.QUARTILE.EXC('Base de dados'!O$10:O$30,1))))),'Base de dados'!O19,"")</f>
        <v>154003870.88999999</v>
      </c>
      <c r="P19" s="7">
        <f>IF(AND('Base de dados'!P19&gt;(AVERAGE('Base de dados'!P$10:P$30)-(1.5*(_xlfn.QUARTILE.EXC('Base de dados'!P$10:P$30,3)-_xlfn.QUARTILE.EXC('Base de dados'!P$10:P$30,1)))),'Base de dados'!P19&lt;(AVERAGE('Base de dados'!P$10:P$30)+(1.5*(_xlfn.QUARTILE.EXC('Base de dados'!P$10:P$30,3)-_xlfn.QUARTILE.EXC('Base de dados'!P$10:P$30,1))))),'Base de dados'!P19,"")</f>
        <v>26809366.579999998</v>
      </c>
      <c r="Q19" s="7">
        <f>IF(AND('Base de dados'!Q19&gt;(AVERAGE('Base de dados'!Q$10:Q$30)-(1.5*(_xlfn.QUARTILE.EXC('Base de dados'!Q$10:Q$30,3)-_xlfn.QUARTILE.EXC('Base de dados'!Q$10:Q$30,1)))),'Base de dados'!Q19&lt;(AVERAGE('Base de dados'!Q$10:Q$30)+(1.5*(_xlfn.QUARTILE.EXC('Base de dados'!Q$10:Q$30,3)-_xlfn.QUARTILE.EXC('Base de dados'!Q$10:Q$30,1))))),'Base de dados'!Q19,"")</f>
        <v>54958984.990000002</v>
      </c>
      <c r="R19" s="7">
        <f>IF(AND('Base de dados'!R19&gt;(AVERAGE('Base de dados'!R$10:R$30)-(1.5*(_xlfn.QUARTILE.EXC('Base de dados'!R$10:R$30,3)-_xlfn.QUARTILE.EXC('Base de dados'!R$10:R$30,1)))),'Base de dados'!R19&lt;(AVERAGE('Base de dados'!R$10:R$30)+(1.5*(_xlfn.QUARTILE.EXC('Base de dados'!R$10:R$30,3)-_xlfn.QUARTILE.EXC('Base de dados'!R$10:R$30,1))))),'Base de dados'!R19,"")</f>
        <v>149872130.87</v>
      </c>
      <c r="S19" s="7">
        <f>IF(AND('Base de dados'!S19&gt;(AVERAGE('Base de dados'!S$10:S$30)-(1.5*(_xlfn.QUARTILE.EXC('Base de dados'!S$10:S$30,3)-_xlfn.QUARTILE.EXC('Base de dados'!S$10:S$30,1)))),'Base de dados'!S19&lt;(AVERAGE('Base de dados'!S$10:S$30)+(1.5*(_xlfn.QUARTILE.EXC('Base de dados'!S$10:S$30,3)-_xlfn.QUARTILE.EXC('Base de dados'!S$10:S$30,1))))),'Base de dados'!S19,"")</f>
        <v>4774754.28</v>
      </c>
      <c r="T19" s="7">
        <f>IF(AND('Base de dados'!T19&gt;(AVERAGE('Base de dados'!T$10:T$30)-(1.5*(_xlfn.QUARTILE.EXC('Base de dados'!T$10:T$30,3)-_xlfn.QUARTILE.EXC('Base de dados'!T$10:T$30,1)))),'Base de dados'!T19&lt;(AVERAGE('Base de dados'!T$10:T$30)+(1.5*(_xlfn.QUARTILE.EXC('Base de dados'!T$10:T$30,3)-_xlfn.QUARTILE.EXC('Base de dados'!T$10:T$30,1))))),'Base de dados'!T19,"")</f>
        <v>1170</v>
      </c>
      <c r="U19" s="7">
        <f>IF(AND('Base de dados'!U19&gt;(AVERAGE('Base de dados'!U$10:U$30)-(1.5*(_xlfn.QUARTILE.EXC('Base de dados'!U$10:U$30,3)-_xlfn.QUARTILE.EXC('Base de dados'!U$10:U$30,1)))),'Base de dados'!U19&lt;(AVERAGE('Base de dados'!U$10:U$30)+(1.5*(_xlfn.QUARTILE.EXC('Base de dados'!U$10:U$30,3)-_xlfn.QUARTILE.EXC('Base de dados'!U$10:U$30,1))))),'Base de dados'!U19,"")</f>
        <v>49069133.119999997</v>
      </c>
    </row>
    <row r="20" spans="2:21" s="1" customFormat="1" x14ac:dyDescent="0.25">
      <c r="B20" s="51">
        <v>270430</v>
      </c>
      <c r="C20" s="51" t="s">
        <v>186</v>
      </c>
      <c r="D20" s="51" t="s">
        <v>187</v>
      </c>
      <c r="E20" s="51">
        <v>2009</v>
      </c>
      <c r="F20" s="51">
        <v>27043000</v>
      </c>
      <c r="G20" s="51" t="s">
        <v>80</v>
      </c>
      <c r="H20" s="325" t="s">
        <v>52</v>
      </c>
      <c r="I20" s="51" t="s">
        <v>188</v>
      </c>
      <c r="J20" s="51" t="s">
        <v>189</v>
      </c>
      <c r="K20" s="51" t="s">
        <v>190</v>
      </c>
      <c r="L20" s="7">
        <f>IF(AND('Base de dados'!L20&gt;(AVERAGE('Base de dados'!L$10:L$30)-(1.5*(_xlfn.QUARTILE.EXC('Base de dados'!L$10:L$30,3)-_xlfn.QUARTILE.EXC('Base de dados'!L$10:L$30,1)))),'Base de dados'!L20&lt;(AVERAGE('Base de dados'!L$10:L$30)+(1.5*(_xlfn.QUARTILE.EXC('Base de dados'!L$10:L$30,3)-_xlfn.QUARTILE.EXC('Base de dados'!L$10:L$30,1))))),'Base de dados'!L20,"")</f>
        <v>54678.73</v>
      </c>
      <c r="M20" s="7">
        <f>IF(AND('Base de dados'!M20&gt;(AVERAGE('Base de dados'!M$10:M$30)-(1.5*(_xlfn.QUARTILE.EXC('Base de dados'!M$10:M$30,3)-_xlfn.QUARTILE.EXC('Base de dados'!M$10:M$30,1)))),'Base de dados'!M20&lt;(AVERAGE('Base de dados'!M$10:M$30)+(1.5*(_xlfn.QUARTILE.EXC('Base de dados'!M$10:M$30,3)-_xlfn.QUARTILE.EXC('Base de dados'!M$10:M$30,1))))),'Base de dados'!M20,"")</f>
        <v>237278.42</v>
      </c>
      <c r="N20" s="7">
        <f>IF(AND('Base de dados'!N20&gt;(AVERAGE('Base de dados'!N$10:N$30)-(1.5*(_xlfn.QUARTILE.EXC('Base de dados'!N$10:N$30,3)-_xlfn.QUARTILE.EXC('Base de dados'!N$10:N$30,1)))),'Base de dados'!N20&lt;(AVERAGE('Base de dados'!N$10:N$30)+(1.5*(_xlfn.QUARTILE.EXC('Base de dados'!N$10:N$30,3)-_xlfn.QUARTILE.EXC('Base de dados'!N$10:N$30,1))))),'Base de dados'!N20,"")</f>
        <v>11217.98</v>
      </c>
      <c r="O20" s="7">
        <f>IF(AND('Base de dados'!O20&gt;(AVERAGE('Base de dados'!O$10:O$30)-(1.5*(_xlfn.QUARTILE.EXC('Base de dados'!O$10:O$30,3)-_xlfn.QUARTILE.EXC('Base de dados'!O$10:O$30,1)))),'Base de dados'!O20&lt;(AVERAGE('Base de dados'!O$10:O$30)+(1.5*(_xlfn.QUARTILE.EXC('Base de dados'!O$10:O$30,3)-_xlfn.QUARTILE.EXC('Base de dados'!O$10:O$30,1))))),'Base de dados'!O20,"")</f>
        <v>146579978.44999999</v>
      </c>
      <c r="P20" s="7">
        <f>IF(AND('Base de dados'!P20&gt;(AVERAGE('Base de dados'!P$10:P$30)-(1.5*(_xlfn.QUARTILE.EXC('Base de dados'!P$10:P$30,3)-_xlfn.QUARTILE.EXC('Base de dados'!P$10:P$30,1)))),'Base de dados'!P20&lt;(AVERAGE('Base de dados'!P$10:P$30)+(1.5*(_xlfn.QUARTILE.EXC('Base de dados'!P$10:P$30,3)-_xlfn.QUARTILE.EXC('Base de dados'!P$10:P$30,1))))),'Base de dados'!P20,"")</f>
        <v>26186754.510000002</v>
      </c>
      <c r="Q20" s="7">
        <f>IF(AND('Base de dados'!Q20&gt;(AVERAGE('Base de dados'!Q$10:Q$30)-(1.5*(_xlfn.QUARTILE.EXC('Base de dados'!Q$10:Q$30,3)-_xlfn.QUARTILE.EXC('Base de dados'!Q$10:Q$30,1)))),'Base de dados'!Q20&lt;(AVERAGE('Base de dados'!Q$10:Q$30)+(1.5*(_xlfn.QUARTILE.EXC('Base de dados'!Q$10:Q$30,3)-_xlfn.QUARTILE.EXC('Base de dados'!Q$10:Q$30,1))))),'Base de dados'!Q20,"")</f>
        <v>71987800.859999999</v>
      </c>
      <c r="R20" s="7">
        <f>IF(AND('Base de dados'!R20&gt;(AVERAGE('Base de dados'!R$10:R$30)-(1.5*(_xlfn.QUARTILE.EXC('Base de dados'!R$10:R$30,3)-_xlfn.QUARTILE.EXC('Base de dados'!R$10:R$30,1)))),'Base de dados'!R20&lt;(AVERAGE('Base de dados'!R$10:R$30)+(1.5*(_xlfn.QUARTILE.EXC('Base de dados'!R$10:R$30,3)-_xlfn.QUARTILE.EXC('Base de dados'!R$10:R$30,1))))),'Base de dados'!R20,"")</f>
        <v>159380557.00999999</v>
      </c>
      <c r="S20" s="7">
        <f>IF(AND('Base de dados'!S20&gt;(AVERAGE('Base de dados'!S$10:S$30)-(1.5*(_xlfn.QUARTILE.EXC('Base de dados'!S$10:S$30,3)-_xlfn.QUARTILE.EXC('Base de dados'!S$10:S$30,1)))),'Base de dados'!S20&lt;(AVERAGE('Base de dados'!S$10:S$30)+(1.5*(_xlfn.QUARTILE.EXC('Base de dados'!S$10:S$30,3)-_xlfn.QUARTILE.EXC('Base de dados'!S$10:S$30,1))))),'Base de dados'!S20,"")</f>
        <v>5463631.9199999999</v>
      </c>
      <c r="T20" s="7">
        <f>IF(AND('Base de dados'!T20&gt;(AVERAGE('Base de dados'!T$10:T$30)-(1.5*(_xlfn.QUARTILE.EXC('Base de dados'!T$10:T$30,3)-_xlfn.QUARTILE.EXC('Base de dados'!T$10:T$30,1)))),'Base de dados'!T20&lt;(AVERAGE('Base de dados'!T$10:T$30)+(1.5*(_xlfn.QUARTILE.EXC('Base de dados'!T$10:T$30,3)-_xlfn.QUARTILE.EXC('Base de dados'!T$10:T$30,1))))),'Base de dados'!T20,"")</f>
        <v>1154</v>
      </c>
      <c r="U20" s="7">
        <f>IF(AND('Base de dados'!U20&gt;(AVERAGE('Base de dados'!U$10:U$30)-(1.5*(_xlfn.QUARTILE.EXC('Base de dados'!U$10:U$30,3)-_xlfn.QUARTILE.EXC('Base de dados'!U$10:U$30,1)))),'Base de dados'!U20&lt;(AVERAGE('Base de dados'!U$10:U$30)+(1.5*(_xlfn.QUARTILE.EXC('Base de dados'!U$10:U$30,3)-_xlfn.QUARTILE.EXC('Base de dados'!U$10:U$30,1))))),'Base de dados'!U20,"")</f>
        <v>101288147.36</v>
      </c>
    </row>
    <row r="21" spans="2:21" s="1" customFormat="1" x14ac:dyDescent="0.25">
      <c r="B21" s="51">
        <v>270430</v>
      </c>
      <c r="C21" s="51" t="s">
        <v>186</v>
      </c>
      <c r="D21" s="51" t="s">
        <v>187</v>
      </c>
      <c r="E21" s="51">
        <v>2008</v>
      </c>
      <c r="F21" s="51">
        <v>27043000</v>
      </c>
      <c r="G21" s="51" t="s">
        <v>80</v>
      </c>
      <c r="H21" s="325" t="s">
        <v>52</v>
      </c>
      <c r="I21" s="51" t="s">
        <v>188</v>
      </c>
      <c r="J21" s="51" t="s">
        <v>189</v>
      </c>
      <c r="K21" s="51" t="s">
        <v>190</v>
      </c>
      <c r="L21" s="7">
        <f>IF(AND('Base de dados'!L21&gt;(AVERAGE('Base de dados'!L$10:L$30)-(1.5*(_xlfn.QUARTILE.EXC('Base de dados'!L$10:L$30,3)-_xlfn.QUARTILE.EXC('Base de dados'!L$10:L$30,1)))),'Base de dados'!L21&lt;(AVERAGE('Base de dados'!L$10:L$30)+(1.5*(_xlfn.QUARTILE.EXC('Base de dados'!L$10:L$30,3)-_xlfn.QUARTILE.EXC('Base de dados'!L$10:L$30,1))))),'Base de dados'!L21,"")</f>
        <v>54142.63</v>
      </c>
      <c r="M21" s="7" t="str">
        <f>IF(AND('Base de dados'!M21&gt;(AVERAGE('Base de dados'!M$10:M$30)-(1.5*(_xlfn.QUARTILE.EXC('Base de dados'!M$10:M$30,3)-_xlfn.QUARTILE.EXC('Base de dados'!M$10:M$30,1)))),'Base de dados'!M21&lt;(AVERAGE('Base de dados'!M$10:M$30)+(1.5*(_xlfn.QUARTILE.EXC('Base de dados'!M$10:M$30,3)-_xlfn.QUARTILE.EXC('Base de dados'!M$10:M$30,1))))),'Base de dados'!M21,"")</f>
        <v/>
      </c>
      <c r="N21" s="7">
        <f>IF(AND('Base de dados'!N21&gt;(AVERAGE('Base de dados'!N$10:N$30)-(1.5*(_xlfn.QUARTILE.EXC('Base de dados'!N$10:N$30,3)-_xlfn.QUARTILE.EXC('Base de dados'!N$10:N$30,1)))),'Base de dados'!N21&lt;(AVERAGE('Base de dados'!N$10:N$30)+(1.5*(_xlfn.QUARTILE.EXC('Base de dados'!N$10:N$30,3)-_xlfn.QUARTILE.EXC('Base de dados'!N$10:N$30,1))))),'Base de dados'!N21,"")</f>
        <v>11543.3</v>
      </c>
      <c r="O21" s="7">
        <f>IF(AND('Base de dados'!O21&gt;(AVERAGE('Base de dados'!O$10:O$30)-(1.5*(_xlfn.QUARTILE.EXC('Base de dados'!O$10:O$30,3)-_xlfn.QUARTILE.EXC('Base de dados'!O$10:O$30,1)))),'Base de dados'!O21&lt;(AVERAGE('Base de dados'!O$10:O$30)+(1.5*(_xlfn.QUARTILE.EXC('Base de dados'!O$10:O$30,3)-_xlfn.QUARTILE.EXC('Base de dados'!O$10:O$30,1))))),'Base de dados'!O21,"")</f>
        <v>138016383.74000001</v>
      </c>
      <c r="P21" s="7">
        <f>IF(AND('Base de dados'!P21&gt;(AVERAGE('Base de dados'!P$10:P$30)-(1.5*(_xlfn.QUARTILE.EXC('Base de dados'!P$10:P$30,3)-_xlfn.QUARTILE.EXC('Base de dados'!P$10:P$30,1)))),'Base de dados'!P21&lt;(AVERAGE('Base de dados'!P$10:P$30)+(1.5*(_xlfn.QUARTILE.EXC('Base de dados'!P$10:P$30,3)-_xlfn.QUARTILE.EXC('Base de dados'!P$10:P$30,1))))),'Base de dados'!P21,"")</f>
        <v>24902694.109999999</v>
      </c>
      <c r="Q21" s="7">
        <f>IF(AND('Base de dados'!Q21&gt;(AVERAGE('Base de dados'!Q$10:Q$30)-(1.5*(_xlfn.QUARTILE.EXC('Base de dados'!Q$10:Q$30,3)-_xlfn.QUARTILE.EXC('Base de dados'!Q$10:Q$30,1)))),'Base de dados'!Q21&lt;(AVERAGE('Base de dados'!Q$10:Q$30)+(1.5*(_xlfn.QUARTILE.EXC('Base de dados'!Q$10:Q$30,3)-_xlfn.QUARTILE.EXC('Base de dados'!Q$10:Q$30,1))))),'Base de dados'!Q21,"")</f>
        <v>48768024.399999999</v>
      </c>
      <c r="R21" s="7">
        <f>IF(AND('Base de dados'!R21&gt;(AVERAGE('Base de dados'!R$10:R$30)-(1.5*(_xlfn.QUARTILE.EXC('Base de dados'!R$10:R$30,3)-_xlfn.QUARTILE.EXC('Base de dados'!R$10:R$30,1)))),'Base de dados'!R21&lt;(AVERAGE('Base de dados'!R$10:R$30)+(1.5*(_xlfn.QUARTILE.EXC('Base de dados'!R$10:R$30,3)-_xlfn.QUARTILE.EXC('Base de dados'!R$10:R$30,1))))),'Base de dados'!R21,"")</f>
        <v>123989107.39</v>
      </c>
      <c r="S21" s="7">
        <f>IF(AND('Base de dados'!S21&gt;(AVERAGE('Base de dados'!S$10:S$30)-(1.5*(_xlfn.QUARTILE.EXC('Base de dados'!S$10:S$30,3)-_xlfn.QUARTILE.EXC('Base de dados'!S$10:S$30,1)))),'Base de dados'!S21&lt;(AVERAGE('Base de dados'!S$10:S$30)+(1.5*(_xlfn.QUARTILE.EXC('Base de dados'!S$10:S$30,3)-_xlfn.QUARTILE.EXC('Base de dados'!S$10:S$30,1))))),'Base de dados'!S21,"")</f>
        <v>11283343.300000001</v>
      </c>
      <c r="T21" s="7">
        <f>IF(AND('Base de dados'!T21&gt;(AVERAGE('Base de dados'!T$10:T$30)-(1.5*(_xlfn.QUARTILE.EXC('Base de dados'!T$10:T$30,3)-_xlfn.QUARTILE.EXC('Base de dados'!T$10:T$30,1)))),'Base de dados'!T21&lt;(AVERAGE('Base de dados'!T$10:T$30)+(1.5*(_xlfn.QUARTILE.EXC('Base de dados'!T$10:T$30,3)-_xlfn.QUARTILE.EXC('Base de dados'!T$10:T$30,1))))),'Base de dados'!T21,"")</f>
        <v>1248</v>
      </c>
      <c r="U21" s="7">
        <f>IF(AND('Base de dados'!U21&gt;(AVERAGE('Base de dados'!U$10:U$30)-(1.5*(_xlfn.QUARTILE.EXC('Base de dados'!U$10:U$30,3)-_xlfn.QUARTILE.EXC('Base de dados'!U$10:U$30,1)))),'Base de dados'!U21&lt;(AVERAGE('Base de dados'!U$10:U$30)+(1.5*(_xlfn.QUARTILE.EXC('Base de dados'!U$10:U$30,3)-_xlfn.QUARTILE.EXC('Base de dados'!U$10:U$30,1))))),'Base de dados'!U21,"")</f>
        <v>53992910.280000001</v>
      </c>
    </row>
    <row r="22" spans="2:21" s="1" customFormat="1" x14ac:dyDescent="0.25">
      <c r="B22" s="51">
        <v>270430</v>
      </c>
      <c r="C22" s="51" t="s">
        <v>186</v>
      </c>
      <c r="D22" s="51" t="s">
        <v>187</v>
      </c>
      <c r="E22" s="51">
        <v>2007</v>
      </c>
      <c r="F22" s="51">
        <v>27043000</v>
      </c>
      <c r="G22" s="51" t="s">
        <v>80</v>
      </c>
      <c r="H22" s="325" t="s">
        <v>52</v>
      </c>
      <c r="I22" s="51" t="s">
        <v>188</v>
      </c>
      <c r="J22" s="51" t="s">
        <v>189</v>
      </c>
      <c r="K22" s="51" t="s">
        <v>190</v>
      </c>
      <c r="L22" s="7">
        <f>IF(AND('Base de dados'!L22&gt;(AVERAGE('Base de dados'!L$10:L$30)-(1.5*(_xlfn.QUARTILE.EXC('Base de dados'!L$10:L$30,3)-_xlfn.QUARTILE.EXC('Base de dados'!L$10:L$30,1)))),'Base de dados'!L22&lt;(AVERAGE('Base de dados'!L$10:L$30)+(1.5*(_xlfn.QUARTILE.EXC('Base de dados'!L$10:L$30,3)-_xlfn.QUARTILE.EXC('Base de dados'!L$10:L$30,1))))),'Base de dados'!L22,"")</f>
        <v>53840.03</v>
      </c>
      <c r="M22" s="7">
        <f>IF(AND('Base de dados'!M22&gt;(AVERAGE('Base de dados'!M$10:M$30)-(1.5*(_xlfn.QUARTILE.EXC('Base de dados'!M$10:M$30,3)-_xlfn.QUARTILE.EXC('Base de dados'!M$10:M$30,1)))),'Base de dados'!M22&lt;(AVERAGE('Base de dados'!M$10:M$30)+(1.5*(_xlfn.QUARTILE.EXC('Base de dados'!M$10:M$30,3)-_xlfn.QUARTILE.EXC('Base de dados'!M$10:M$30,1))))),'Base de dados'!M22,"")</f>
        <v>351284.02</v>
      </c>
      <c r="N22" s="7">
        <f>IF(AND('Base de dados'!N22&gt;(AVERAGE('Base de dados'!N$10:N$30)-(1.5*(_xlfn.QUARTILE.EXC('Base de dados'!N$10:N$30,3)-_xlfn.QUARTILE.EXC('Base de dados'!N$10:N$30,1)))),'Base de dados'!N22&lt;(AVERAGE('Base de dados'!N$10:N$30)+(1.5*(_xlfn.QUARTILE.EXC('Base de dados'!N$10:N$30,3)-_xlfn.QUARTILE.EXC('Base de dados'!N$10:N$30,1))))),'Base de dados'!N22,"")</f>
        <v>10536.9</v>
      </c>
      <c r="O22" s="7">
        <f>IF(AND('Base de dados'!O22&gt;(AVERAGE('Base de dados'!O$10:O$30)-(1.5*(_xlfn.QUARTILE.EXC('Base de dados'!O$10:O$30,3)-_xlfn.QUARTILE.EXC('Base de dados'!O$10:O$30,1)))),'Base de dados'!O22&lt;(AVERAGE('Base de dados'!O$10:O$30)+(1.5*(_xlfn.QUARTILE.EXC('Base de dados'!O$10:O$30,3)-_xlfn.QUARTILE.EXC('Base de dados'!O$10:O$30,1))))),'Base de dados'!O22,"")</f>
        <v>122841270.31999999</v>
      </c>
      <c r="P22" s="7">
        <f>IF(AND('Base de dados'!P22&gt;(AVERAGE('Base de dados'!P$10:P$30)-(1.5*(_xlfn.QUARTILE.EXC('Base de dados'!P$10:P$30,3)-_xlfn.QUARTILE.EXC('Base de dados'!P$10:P$30,1)))),'Base de dados'!P22&lt;(AVERAGE('Base de dados'!P$10:P$30)+(1.5*(_xlfn.QUARTILE.EXC('Base de dados'!P$10:P$30,3)-_xlfn.QUARTILE.EXC('Base de dados'!P$10:P$30,1))))),'Base de dados'!P22,"")</f>
        <v>22207489.16</v>
      </c>
      <c r="Q22" s="7">
        <f>IF(AND('Base de dados'!Q22&gt;(AVERAGE('Base de dados'!Q$10:Q$30)-(1.5*(_xlfn.QUARTILE.EXC('Base de dados'!Q$10:Q$30,3)-_xlfn.QUARTILE.EXC('Base de dados'!Q$10:Q$30,1)))),'Base de dados'!Q22&lt;(AVERAGE('Base de dados'!Q$10:Q$30)+(1.5*(_xlfn.QUARTILE.EXC('Base de dados'!Q$10:Q$30,3)-_xlfn.QUARTILE.EXC('Base de dados'!Q$10:Q$30,1))))),'Base de dados'!Q22,"")</f>
        <v>68156670.390000001</v>
      </c>
      <c r="R22" s="7">
        <f>IF(AND('Base de dados'!R22&gt;(AVERAGE('Base de dados'!R$10:R$30)-(1.5*(_xlfn.QUARTILE.EXC('Base de dados'!R$10:R$30,3)-_xlfn.QUARTILE.EXC('Base de dados'!R$10:R$30,1)))),'Base de dados'!R22&lt;(AVERAGE('Base de dados'!R$10:R$30)+(1.5*(_xlfn.QUARTILE.EXC('Base de dados'!R$10:R$30,3)-_xlfn.QUARTILE.EXC('Base de dados'!R$10:R$30,1))))),'Base de dados'!R22,"")</f>
        <v>150227207.33000001</v>
      </c>
      <c r="S22" s="7">
        <f>IF(AND('Base de dados'!S22&gt;(AVERAGE('Base de dados'!S$10:S$30)-(1.5*(_xlfn.QUARTILE.EXC('Base de dados'!S$10:S$30,3)-_xlfn.QUARTILE.EXC('Base de dados'!S$10:S$30,1)))),'Base de dados'!S22&lt;(AVERAGE('Base de dados'!S$10:S$30)+(1.5*(_xlfn.QUARTILE.EXC('Base de dados'!S$10:S$30,3)-_xlfn.QUARTILE.EXC('Base de dados'!S$10:S$30,1))))),'Base de dados'!S22,"")</f>
        <v>11265243.689999999</v>
      </c>
      <c r="T22" s="7">
        <f>IF(AND('Base de dados'!T22&gt;(AVERAGE('Base de dados'!T$10:T$30)-(1.5*(_xlfn.QUARTILE.EXC('Base de dados'!T$10:T$30,3)-_xlfn.QUARTILE.EXC('Base de dados'!T$10:T$30,1)))),'Base de dados'!T22&lt;(AVERAGE('Base de dados'!T$10:T$30)+(1.5*(_xlfn.QUARTILE.EXC('Base de dados'!T$10:T$30,3)-_xlfn.QUARTILE.EXC('Base de dados'!T$10:T$30,1))))),'Base de dados'!T22,"")</f>
        <v>1243</v>
      </c>
      <c r="U22" s="7">
        <f>IF(AND('Base de dados'!U22&gt;(AVERAGE('Base de dados'!U$10:U$30)-(1.5*(_xlfn.QUARTILE.EXC('Base de dados'!U$10:U$30,3)-_xlfn.QUARTILE.EXC('Base de dados'!U$10:U$30,1)))),'Base de dados'!U22&lt;(AVERAGE('Base de dados'!U$10:U$30)+(1.5*(_xlfn.QUARTILE.EXC('Base de dados'!U$10:U$30,3)-_xlfn.QUARTILE.EXC('Base de dados'!U$10:U$30,1))))),'Base de dados'!U22,"")</f>
        <v>30784863.82</v>
      </c>
    </row>
    <row r="23" spans="2:21" s="1" customFormat="1" x14ac:dyDescent="0.25">
      <c r="B23" s="51">
        <v>270430</v>
      </c>
      <c r="C23" s="51" t="s">
        <v>186</v>
      </c>
      <c r="D23" s="51" t="s">
        <v>187</v>
      </c>
      <c r="E23" s="51">
        <v>2006</v>
      </c>
      <c r="F23" s="51">
        <v>27043000</v>
      </c>
      <c r="G23" s="51" t="s">
        <v>80</v>
      </c>
      <c r="H23" s="325" t="s">
        <v>52</v>
      </c>
      <c r="I23" s="51" t="s">
        <v>188</v>
      </c>
      <c r="J23" s="51" t="s">
        <v>189</v>
      </c>
      <c r="K23" s="51" t="s">
        <v>190</v>
      </c>
      <c r="L23" s="7">
        <f>IF(AND('Base de dados'!L23&gt;(AVERAGE('Base de dados'!L$10:L$30)-(1.5*(_xlfn.QUARTILE.EXC('Base de dados'!L$10:L$30,3)-_xlfn.QUARTILE.EXC('Base de dados'!L$10:L$30,1)))),'Base de dados'!L23&lt;(AVERAGE('Base de dados'!L$10:L$30)+(1.5*(_xlfn.QUARTILE.EXC('Base de dados'!L$10:L$30,3)-_xlfn.QUARTILE.EXC('Base de dados'!L$10:L$30,1))))),'Base de dados'!L23,"")</f>
        <v>54866</v>
      </c>
      <c r="M23" s="7">
        <f>IF(AND('Base de dados'!M23&gt;(AVERAGE('Base de dados'!M$10:M$30)-(1.5*(_xlfn.QUARTILE.EXC('Base de dados'!M$10:M$30,3)-_xlfn.QUARTILE.EXC('Base de dados'!M$10:M$30,1)))),'Base de dados'!M23&lt;(AVERAGE('Base de dados'!M$10:M$30)+(1.5*(_xlfn.QUARTILE.EXC('Base de dados'!M$10:M$30,3)-_xlfn.QUARTILE.EXC('Base de dados'!M$10:M$30,1))))),'Base de dados'!M23,"")</f>
        <v>335242.18</v>
      </c>
      <c r="N23" s="7">
        <f>IF(AND('Base de dados'!N23&gt;(AVERAGE('Base de dados'!N$10:N$30)-(1.5*(_xlfn.QUARTILE.EXC('Base de dados'!N$10:N$30,3)-_xlfn.QUARTILE.EXC('Base de dados'!N$10:N$30,1)))),'Base de dados'!N23&lt;(AVERAGE('Base de dados'!N$10:N$30)+(1.5*(_xlfn.QUARTILE.EXC('Base de dados'!N$10:N$30,3)-_xlfn.QUARTILE.EXC('Base de dados'!N$10:N$30,1))))),'Base de dados'!N23,"")</f>
        <v>10768</v>
      </c>
      <c r="O23" s="7">
        <f>IF(AND('Base de dados'!O23&gt;(AVERAGE('Base de dados'!O$10:O$30)-(1.5*(_xlfn.QUARTILE.EXC('Base de dados'!O$10:O$30,3)-_xlfn.QUARTILE.EXC('Base de dados'!O$10:O$30,1)))),'Base de dados'!O23&lt;(AVERAGE('Base de dados'!O$10:O$30)+(1.5*(_xlfn.QUARTILE.EXC('Base de dados'!O$10:O$30,3)-_xlfn.QUARTILE.EXC('Base de dados'!O$10:O$30,1))))),'Base de dados'!O23,"")</f>
        <v>107439261</v>
      </c>
      <c r="P23" s="7">
        <f>IF(AND('Base de dados'!P23&gt;(AVERAGE('Base de dados'!P$10:P$30)-(1.5*(_xlfn.QUARTILE.EXC('Base de dados'!P$10:P$30,3)-_xlfn.QUARTILE.EXC('Base de dados'!P$10:P$30,1)))),'Base de dados'!P23&lt;(AVERAGE('Base de dados'!P$10:P$30)+(1.5*(_xlfn.QUARTILE.EXC('Base de dados'!P$10:P$30,3)-_xlfn.QUARTILE.EXC('Base de dados'!P$10:P$30,1))))),'Base de dados'!P23,"")</f>
        <v>18055770</v>
      </c>
      <c r="Q23" s="7">
        <f>IF(AND('Base de dados'!Q23&gt;(AVERAGE('Base de dados'!Q$10:Q$30)-(1.5*(_xlfn.QUARTILE.EXC('Base de dados'!Q$10:Q$30,3)-_xlfn.QUARTILE.EXC('Base de dados'!Q$10:Q$30,1)))),'Base de dados'!Q23&lt;(AVERAGE('Base de dados'!Q$10:Q$30)+(1.5*(_xlfn.QUARTILE.EXC('Base de dados'!Q$10:Q$30,3)-_xlfn.QUARTILE.EXC('Base de dados'!Q$10:Q$30,1))))),'Base de dados'!Q23,"")</f>
        <v>43475981</v>
      </c>
      <c r="R23" s="7">
        <f>IF(AND('Base de dados'!R23&gt;(AVERAGE('Base de dados'!R$10:R$30)-(1.5*(_xlfn.QUARTILE.EXC('Base de dados'!R$10:R$30,3)-_xlfn.QUARTILE.EXC('Base de dados'!R$10:R$30,1)))),'Base de dados'!R23&lt;(AVERAGE('Base de dados'!R$10:R$30)+(1.5*(_xlfn.QUARTILE.EXC('Base de dados'!R$10:R$30,3)-_xlfn.QUARTILE.EXC('Base de dados'!R$10:R$30,1))))),'Base de dados'!R23,"")</f>
        <v>121642261</v>
      </c>
      <c r="S23" s="7">
        <f>IF(AND('Base de dados'!S23&gt;(AVERAGE('Base de dados'!S$10:S$30)-(1.5*(_xlfn.QUARTILE.EXC('Base de dados'!S$10:S$30,3)-_xlfn.QUARTILE.EXC('Base de dados'!S$10:S$30,1)))),'Base de dados'!S23&lt;(AVERAGE('Base de dados'!S$10:S$30)+(1.5*(_xlfn.QUARTILE.EXC('Base de dados'!S$10:S$30,3)-_xlfn.QUARTILE.EXC('Base de dados'!S$10:S$30,1))))),'Base de dados'!S23,"")</f>
        <v>18092940</v>
      </c>
      <c r="T23" s="7">
        <f>IF(AND('Base de dados'!T23&gt;(AVERAGE('Base de dados'!T$10:T$30)-(1.5*(_xlfn.QUARTILE.EXC('Base de dados'!T$10:T$30,3)-_xlfn.QUARTILE.EXC('Base de dados'!T$10:T$30,1)))),'Base de dados'!T23&lt;(AVERAGE('Base de dados'!T$10:T$30)+(1.5*(_xlfn.QUARTILE.EXC('Base de dados'!T$10:T$30,3)-_xlfn.QUARTILE.EXC('Base de dados'!T$10:T$30,1))))),'Base de dados'!T23,"")</f>
        <v>1278</v>
      </c>
      <c r="U23" s="7">
        <f>IF(AND('Base de dados'!U23&gt;(AVERAGE('Base de dados'!U$10:U$30)-(1.5*(_xlfn.QUARTILE.EXC('Base de dados'!U$10:U$30,3)-_xlfn.QUARTILE.EXC('Base de dados'!U$10:U$30,1)))),'Base de dados'!U23&lt;(AVERAGE('Base de dados'!U$10:U$30)+(1.5*(_xlfn.QUARTILE.EXC('Base de dados'!U$10:U$30,3)-_xlfn.QUARTILE.EXC('Base de dados'!U$10:U$30,1))))),'Base de dados'!U23,"")</f>
        <v>28215970</v>
      </c>
    </row>
    <row r="24" spans="2:21" s="1" customFormat="1" x14ac:dyDescent="0.25">
      <c r="B24" s="51">
        <v>270430</v>
      </c>
      <c r="C24" s="51" t="s">
        <v>186</v>
      </c>
      <c r="D24" s="51" t="s">
        <v>187</v>
      </c>
      <c r="E24" s="51">
        <v>2005</v>
      </c>
      <c r="F24" s="51">
        <v>27043000</v>
      </c>
      <c r="G24" s="51" t="s">
        <v>80</v>
      </c>
      <c r="H24" s="325" t="s">
        <v>52</v>
      </c>
      <c r="I24" s="51" t="s">
        <v>188</v>
      </c>
      <c r="J24" s="51" t="s">
        <v>189</v>
      </c>
      <c r="K24" s="51" t="s">
        <v>190</v>
      </c>
      <c r="L24" s="7">
        <f>IF(AND('Base de dados'!L24&gt;(AVERAGE('Base de dados'!L$10:L$30)-(1.5*(_xlfn.QUARTILE.EXC('Base de dados'!L$10:L$30,3)-_xlfn.QUARTILE.EXC('Base de dados'!L$10:L$30,1)))),'Base de dados'!L24&lt;(AVERAGE('Base de dados'!L$10:L$30)+(1.5*(_xlfn.QUARTILE.EXC('Base de dados'!L$10:L$30,3)-_xlfn.QUARTILE.EXC('Base de dados'!L$10:L$30,1))))),'Base de dados'!L24,"")</f>
        <v>55342.400000000001</v>
      </c>
      <c r="M24" s="7">
        <f>IF(AND('Base de dados'!M24&gt;(AVERAGE('Base de dados'!M$10:M$30)-(1.5*(_xlfn.QUARTILE.EXC('Base de dados'!M$10:M$30,3)-_xlfn.QUARTILE.EXC('Base de dados'!M$10:M$30,1)))),'Base de dados'!M24&lt;(AVERAGE('Base de dados'!M$10:M$30)+(1.5*(_xlfn.QUARTILE.EXC('Base de dados'!M$10:M$30,3)-_xlfn.QUARTILE.EXC('Base de dados'!M$10:M$30,1))))),'Base de dados'!M24,"")</f>
        <v>315154.21000000002</v>
      </c>
      <c r="N24" s="7">
        <f>IF(AND('Base de dados'!N24&gt;(AVERAGE('Base de dados'!N$10:N$30)-(1.5*(_xlfn.QUARTILE.EXC('Base de dados'!N$10:N$30,3)-_xlfn.QUARTILE.EXC('Base de dados'!N$10:N$30,1)))),'Base de dados'!N24&lt;(AVERAGE('Base de dados'!N$10:N$30)+(1.5*(_xlfn.QUARTILE.EXC('Base de dados'!N$10:N$30,3)-_xlfn.QUARTILE.EXC('Base de dados'!N$10:N$30,1))))),'Base de dados'!N24,"")</f>
        <v>10612.5</v>
      </c>
      <c r="O24" s="7">
        <f>IF(AND('Base de dados'!O24&gt;(AVERAGE('Base de dados'!O$10:O$30)-(1.5*(_xlfn.QUARTILE.EXC('Base de dados'!O$10:O$30,3)-_xlfn.QUARTILE.EXC('Base de dados'!O$10:O$30,1)))),'Base de dados'!O24&lt;(AVERAGE('Base de dados'!O$10:O$30)+(1.5*(_xlfn.QUARTILE.EXC('Base de dados'!O$10:O$30,3)-_xlfn.QUARTILE.EXC('Base de dados'!O$10:O$30,1))))),'Base de dados'!O24,"")</f>
        <v>105111265.38</v>
      </c>
      <c r="P24" s="7">
        <f>IF(AND('Base de dados'!P24&gt;(AVERAGE('Base de dados'!P$10:P$30)-(1.5*(_xlfn.QUARTILE.EXC('Base de dados'!P$10:P$30,3)-_xlfn.QUARTILE.EXC('Base de dados'!P$10:P$30,1)))),'Base de dados'!P24&lt;(AVERAGE('Base de dados'!P$10:P$30)+(1.5*(_xlfn.QUARTILE.EXC('Base de dados'!P$10:P$30,3)-_xlfn.QUARTILE.EXC('Base de dados'!P$10:P$30,1))))),'Base de dados'!P24,"")</f>
        <v>17725581.969999999</v>
      </c>
      <c r="Q24" s="7">
        <f>IF(AND('Base de dados'!Q24&gt;(AVERAGE('Base de dados'!Q$10:Q$30)-(1.5*(_xlfn.QUARTILE.EXC('Base de dados'!Q$10:Q$30,3)-_xlfn.QUARTILE.EXC('Base de dados'!Q$10:Q$30,1)))),'Base de dados'!Q24&lt;(AVERAGE('Base de dados'!Q$10:Q$30)+(1.5*(_xlfn.QUARTILE.EXC('Base de dados'!Q$10:Q$30,3)-_xlfn.QUARTILE.EXC('Base de dados'!Q$10:Q$30,1))))),'Base de dados'!Q24,"")</f>
        <v>41976731.469999999</v>
      </c>
      <c r="R24" s="7">
        <f>IF(AND('Base de dados'!R24&gt;(AVERAGE('Base de dados'!R$10:R$30)-(1.5*(_xlfn.QUARTILE.EXC('Base de dados'!R$10:R$30,3)-_xlfn.QUARTILE.EXC('Base de dados'!R$10:R$30,1)))),'Base de dados'!R24&lt;(AVERAGE('Base de dados'!R$10:R$30)+(1.5*(_xlfn.QUARTILE.EXC('Base de dados'!R$10:R$30,3)-_xlfn.QUARTILE.EXC('Base de dados'!R$10:R$30,1))))),'Base de dados'!R24,"")</f>
        <v>109030215.40000001</v>
      </c>
      <c r="S24" s="7">
        <f>IF(AND('Base de dados'!S24&gt;(AVERAGE('Base de dados'!S$10:S$30)-(1.5*(_xlfn.QUARTILE.EXC('Base de dados'!S$10:S$30,3)-_xlfn.QUARTILE.EXC('Base de dados'!S$10:S$30,1)))),'Base de dados'!S24&lt;(AVERAGE('Base de dados'!S$10:S$30)+(1.5*(_xlfn.QUARTILE.EXC('Base de dados'!S$10:S$30,3)-_xlfn.QUARTILE.EXC('Base de dados'!S$10:S$30,1))))),'Base de dados'!S24,"")</f>
        <v>10670926.060000001</v>
      </c>
      <c r="T24" s="7">
        <f>IF(AND('Base de dados'!T24&gt;(AVERAGE('Base de dados'!T$10:T$30)-(1.5*(_xlfn.QUARTILE.EXC('Base de dados'!T$10:T$30,3)-_xlfn.QUARTILE.EXC('Base de dados'!T$10:T$30,1)))),'Base de dados'!T24&lt;(AVERAGE('Base de dados'!T$10:T$30)+(1.5*(_xlfn.QUARTILE.EXC('Base de dados'!T$10:T$30,3)-_xlfn.QUARTILE.EXC('Base de dados'!T$10:T$30,1))))),'Base de dados'!T24,"")</f>
        <v>1264</v>
      </c>
      <c r="U24" s="7">
        <f>IF(AND('Base de dados'!U24&gt;(AVERAGE('Base de dados'!U$10:U$30)-(1.5*(_xlfn.QUARTILE.EXC('Base de dados'!U$10:U$30,3)-_xlfn.QUARTILE.EXC('Base de dados'!U$10:U$30,1)))),'Base de dados'!U24&lt;(AVERAGE('Base de dados'!U$10:U$30)+(1.5*(_xlfn.QUARTILE.EXC('Base de dados'!U$10:U$30,3)-_xlfn.QUARTILE.EXC('Base de dados'!U$10:U$30,1))))),'Base de dados'!U24,"")</f>
        <v>53204393.259999998</v>
      </c>
    </row>
    <row r="25" spans="2:21" s="1" customFormat="1" x14ac:dyDescent="0.25">
      <c r="B25" s="51">
        <v>270430</v>
      </c>
      <c r="C25" s="51" t="s">
        <v>186</v>
      </c>
      <c r="D25" s="51" t="s">
        <v>187</v>
      </c>
      <c r="E25" s="51">
        <v>2004</v>
      </c>
      <c r="F25" s="51">
        <v>27043000</v>
      </c>
      <c r="G25" s="51" t="s">
        <v>80</v>
      </c>
      <c r="H25" s="325" t="s">
        <v>52</v>
      </c>
      <c r="I25" s="51" t="s">
        <v>188</v>
      </c>
      <c r="J25" s="51" t="s">
        <v>189</v>
      </c>
      <c r="K25" s="51" t="s">
        <v>190</v>
      </c>
      <c r="L25" s="7">
        <f>IF(AND('Base de dados'!L25&gt;(AVERAGE('Base de dados'!L$10:L$30)-(1.5*(_xlfn.QUARTILE.EXC('Base de dados'!L$10:L$30,3)-_xlfn.QUARTILE.EXC('Base de dados'!L$10:L$30,1)))),'Base de dados'!L25&lt;(AVERAGE('Base de dados'!L$10:L$30)+(1.5*(_xlfn.QUARTILE.EXC('Base de dados'!L$10:L$30,3)-_xlfn.QUARTILE.EXC('Base de dados'!L$10:L$30,1))))),'Base de dados'!L25,"")</f>
        <v>54254</v>
      </c>
      <c r="M25" s="7">
        <f>IF(AND('Base de dados'!M25&gt;(AVERAGE('Base de dados'!M$10:M$30)-(1.5*(_xlfn.QUARTILE.EXC('Base de dados'!M$10:M$30,3)-_xlfn.QUARTILE.EXC('Base de dados'!M$10:M$30,1)))),'Base de dados'!M25&lt;(AVERAGE('Base de dados'!M$10:M$30)+(1.5*(_xlfn.QUARTILE.EXC('Base de dados'!M$10:M$30,3)-_xlfn.QUARTILE.EXC('Base de dados'!M$10:M$30,1))))),'Base de dados'!M25,"")</f>
        <v>303059</v>
      </c>
      <c r="N25" s="7">
        <f>IF(AND('Base de dados'!N25&gt;(AVERAGE('Base de dados'!N$10:N$30)-(1.5*(_xlfn.QUARTILE.EXC('Base de dados'!N$10:N$30,3)-_xlfn.QUARTILE.EXC('Base de dados'!N$10:N$30,1)))),'Base de dados'!N25&lt;(AVERAGE('Base de dados'!N$10:N$30)+(1.5*(_xlfn.QUARTILE.EXC('Base de dados'!N$10:N$30,3)-_xlfn.QUARTILE.EXC('Base de dados'!N$10:N$30,1))))),'Base de dados'!N25,"")</f>
        <v>10348</v>
      </c>
      <c r="O25" s="7">
        <f>IF(AND('Base de dados'!O25&gt;(AVERAGE('Base de dados'!O$10:O$30)-(1.5*(_xlfn.QUARTILE.EXC('Base de dados'!O$10:O$30,3)-_xlfn.QUARTILE.EXC('Base de dados'!O$10:O$30,1)))),'Base de dados'!O25&lt;(AVERAGE('Base de dados'!O$10:O$30)+(1.5*(_xlfn.QUARTILE.EXC('Base de dados'!O$10:O$30,3)-_xlfn.QUARTILE.EXC('Base de dados'!O$10:O$30,1))))),'Base de dados'!O25,"")</f>
        <v>100197641.01000001</v>
      </c>
      <c r="P25" s="7">
        <f>IF(AND('Base de dados'!P25&gt;(AVERAGE('Base de dados'!P$10:P$30)-(1.5*(_xlfn.QUARTILE.EXC('Base de dados'!P$10:P$30,3)-_xlfn.QUARTILE.EXC('Base de dados'!P$10:P$30,1)))),'Base de dados'!P25&lt;(AVERAGE('Base de dados'!P$10:P$30)+(1.5*(_xlfn.QUARTILE.EXC('Base de dados'!P$10:P$30,3)-_xlfn.QUARTILE.EXC('Base de dados'!P$10:P$30,1))))),'Base de dados'!P25,"")</f>
        <v>16176365.6</v>
      </c>
      <c r="Q25" s="7">
        <f>IF(AND('Base de dados'!Q25&gt;(AVERAGE('Base de dados'!Q$10:Q$30)-(1.5*(_xlfn.QUARTILE.EXC('Base de dados'!Q$10:Q$30,3)-_xlfn.QUARTILE.EXC('Base de dados'!Q$10:Q$30,1)))),'Base de dados'!Q25&lt;(AVERAGE('Base de dados'!Q$10:Q$30)+(1.5*(_xlfn.QUARTILE.EXC('Base de dados'!Q$10:Q$30,3)-_xlfn.QUARTILE.EXC('Base de dados'!Q$10:Q$30,1))))),'Base de dados'!Q25,"")</f>
        <v>41749666.829999998</v>
      </c>
      <c r="R25" s="7">
        <f>IF(AND('Base de dados'!R25&gt;(AVERAGE('Base de dados'!R$10:R$30)-(1.5*(_xlfn.QUARTILE.EXC('Base de dados'!R$10:R$30,3)-_xlfn.QUARTILE.EXC('Base de dados'!R$10:R$30,1)))),'Base de dados'!R25&lt;(AVERAGE('Base de dados'!R$10:R$30)+(1.5*(_xlfn.QUARTILE.EXC('Base de dados'!R$10:R$30,3)-_xlfn.QUARTILE.EXC('Base de dados'!R$10:R$30,1))))),'Base de dados'!R25,"")</f>
        <v>118656983.84</v>
      </c>
      <c r="S25" s="7">
        <f>IF(AND('Base de dados'!S25&gt;(AVERAGE('Base de dados'!S$10:S$30)-(1.5*(_xlfn.QUARTILE.EXC('Base de dados'!S$10:S$30,3)-_xlfn.QUARTILE.EXC('Base de dados'!S$10:S$30,1)))),'Base de dados'!S25&lt;(AVERAGE('Base de dados'!S$10:S$30)+(1.5*(_xlfn.QUARTILE.EXC('Base de dados'!S$10:S$30,3)-_xlfn.QUARTILE.EXC('Base de dados'!S$10:S$30,1))))),'Base de dados'!S25,"")</f>
        <v>12364702</v>
      </c>
      <c r="T25" s="7">
        <f>IF(AND('Base de dados'!T25&gt;(AVERAGE('Base de dados'!T$10:T$30)-(1.5*(_xlfn.QUARTILE.EXC('Base de dados'!T$10:T$30,3)-_xlfn.QUARTILE.EXC('Base de dados'!T$10:T$30,1)))),'Base de dados'!T25&lt;(AVERAGE('Base de dados'!T$10:T$30)+(1.5*(_xlfn.QUARTILE.EXC('Base de dados'!T$10:T$30,3)-_xlfn.QUARTILE.EXC('Base de dados'!T$10:T$30,1))))),'Base de dados'!T25,"")</f>
        <v>1280</v>
      </c>
      <c r="U25" s="7">
        <f>IF(AND('Base de dados'!U25&gt;(AVERAGE('Base de dados'!U$10:U$30)-(1.5*(_xlfn.QUARTILE.EXC('Base de dados'!U$10:U$30,3)-_xlfn.QUARTILE.EXC('Base de dados'!U$10:U$30,1)))),'Base de dados'!U25&lt;(AVERAGE('Base de dados'!U$10:U$30)+(1.5*(_xlfn.QUARTILE.EXC('Base de dados'!U$10:U$30,3)-_xlfn.QUARTILE.EXC('Base de dados'!U$10:U$30,1))))),'Base de dados'!U25,"")</f>
        <v>-6717237.7599999998</v>
      </c>
    </row>
    <row r="26" spans="2:21" s="1" customFormat="1" x14ac:dyDescent="0.25">
      <c r="B26" s="51">
        <v>270430</v>
      </c>
      <c r="C26" s="51" t="s">
        <v>186</v>
      </c>
      <c r="D26" s="51" t="s">
        <v>187</v>
      </c>
      <c r="E26" s="51">
        <v>2003</v>
      </c>
      <c r="F26" s="51">
        <v>27043000</v>
      </c>
      <c r="G26" s="51" t="s">
        <v>80</v>
      </c>
      <c r="H26" s="325" t="s">
        <v>52</v>
      </c>
      <c r="I26" s="51" t="s">
        <v>188</v>
      </c>
      <c r="J26" s="51" t="s">
        <v>189</v>
      </c>
      <c r="K26" s="51" t="s">
        <v>190</v>
      </c>
      <c r="L26" s="7">
        <f>IF(AND('Base de dados'!L26&gt;(AVERAGE('Base de dados'!L$10:L$30)-(1.5*(_xlfn.QUARTILE.EXC('Base de dados'!L$10:L$30,3)-_xlfn.QUARTILE.EXC('Base de dados'!L$10:L$30,1)))),'Base de dados'!L26&lt;(AVERAGE('Base de dados'!L$10:L$30)+(1.5*(_xlfn.QUARTILE.EXC('Base de dados'!L$10:L$30,3)-_xlfn.QUARTILE.EXC('Base de dados'!L$10:L$30,1))))),'Base de dados'!L26,"")</f>
        <v>52644</v>
      </c>
      <c r="M26" s="7">
        <f>IF(AND('Base de dados'!M26&gt;(AVERAGE('Base de dados'!M$10:M$30)-(1.5*(_xlfn.QUARTILE.EXC('Base de dados'!M$10:M$30,3)-_xlfn.QUARTILE.EXC('Base de dados'!M$10:M$30,1)))),'Base de dados'!M26&lt;(AVERAGE('Base de dados'!M$10:M$30)+(1.5*(_xlfn.QUARTILE.EXC('Base de dados'!M$10:M$30,3)-_xlfn.QUARTILE.EXC('Base de dados'!M$10:M$30,1))))),'Base de dados'!M26,"")</f>
        <v>296523</v>
      </c>
      <c r="N26" s="7">
        <f>IF(AND('Base de dados'!N26&gt;(AVERAGE('Base de dados'!N$10:N$30)-(1.5*(_xlfn.QUARTILE.EXC('Base de dados'!N$10:N$30,3)-_xlfn.QUARTILE.EXC('Base de dados'!N$10:N$30,1)))),'Base de dados'!N26&lt;(AVERAGE('Base de dados'!N$10:N$30)+(1.5*(_xlfn.QUARTILE.EXC('Base de dados'!N$10:N$30,3)-_xlfn.QUARTILE.EXC('Base de dados'!N$10:N$30,1))))),'Base de dados'!N26,"")</f>
        <v>10202</v>
      </c>
      <c r="O26" s="7">
        <f>IF(AND('Base de dados'!O26&gt;(AVERAGE('Base de dados'!O$10:O$30)-(1.5*(_xlfn.QUARTILE.EXC('Base de dados'!O$10:O$30,3)-_xlfn.QUARTILE.EXC('Base de dados'!O$10:O$30,1)))),'Base de dados'!O26&lt;(AVERAGE('Base de dados'!O$10:O$30)+(1.5*(_xlfn.QUARTILE.EXC('Base de dados'!O$10:O$30,3)-_xlfn.QUARTILE.EXC('Base de dados'!O$10:O$30,1))))),'Base de dados'!O26,"")</f>
        <v>83994041.739999995</v>
      </c>
      <c r="P26" s="7">
        <f>IF(AND('Base de dados'!P26&gt;(AVERAGE('Base de dados'!P$10:P$30)-(1.5*(_xlfn.QUARTILE.EXC('Base de dados'!P$10:P$30,3)-_xlfn.QUARTILE.EXC('Base de dados'!P$10:P$30,1)))),'Base de dados'!P26&lt;(AVERAGE('Base de dados'!P$10:P$30)+(1.5*(_xlfn.QUARTILE.EXC('Base de dados'!P$10:P$30,3)-_xlfn.QUARTILE.EXC('Base de dados'!P$10:P$30,1))))),'Base de dados'!P26,"")</f>
        <v>13497010.289999999</v>
      </c>
      <c r="Q26" s="7">
        <f>IF(AND('Base de dados'!Q26&gt;(AVERAGE('Base de dados'!Q$10:Q$30)-(1.5*(_xlfn.QUARTILE.EXC('Base de dados'!Q$10:Q$30,3)-_xlfn.QUARTILE.EXC('Base de dados'!Q$10:Q$30,1)))),'Base de dados'!Q26&lt;(AVERAGE('Base de dados'!Q$10:Q$30)+(1.5*(_xlfn.QUARTILE.EXC('Base de dados'!Q$10:Q$30,3)-_xlfn.QUARTILE.EXC('Base de dados'!Q$10:Q$30,1))))),'Base de dados'!Q26,"")</f>
        <v>41640309.229999997</v>
      </c>
      <c r="R26" s="7">
        <f>IF(AND('Base de dados'!R26&gt;(AVERAGE('Base de dados'!R$10:R$30)-(1.5*(_xlfn.QUARTILE.EXC('Base de dados'!R$10:R$30,3)-_xlfn.QUARTILE.EXC('Base de dados'!R$10:R$30,1)))),'Base de dados'!R26&lt;(AVERAGE('Base de dados'!R$10:R$30)+(1.5*(_xlfn.QUARTILE.EXC('Base de dados'!R$10:R$30,3)-_xlfn.QUARTILE.EXC('Base de dados'!R$10:R$30,1))))),'Base de dados'!R26,"")</f>
        <v>88265520.459999993</v>
      </c>
      <c r="S26" s="7">
        <f>IF(AND('Base de dados'!S26&gt;(AVERAGE('Base de dados'!S$10:S$30)-(1.5*(_xlfn.QUARTILE.EXC('Base de dados'!S$10:S$30,3)-_xlfn.QUARTILE.EXC('Base de dados'!S$10:S$30,1)))),'Base de dados'!S26&lt;(AVERAGE('Base de dados'!S$10:S$30)+(1.5*(_xlfn.QUARTILE.EXC('Base de dados'!S$10:S$30,3)-_xlfn.QUARTILE.EXC('Base de dados'!S$10:S$30,1))))),'Base de dados'!S26,"")</f>
        <v>12587563.08</v>
      </c>
      <c r="T26" s="7">
        <f>IF(AND('Base de dados'!T26&gt;(AVERAGE('Base de dados'!T$10:T$30)-(1.5*(_xlfn.QUARTILE.EXC('Base de dados'!T$10:T$30,3)-_xlfn.QUARTILE.EXC('Base de dados'!T$10:T$30,1)))),'Base de dados'!T26&lt;(AVERAGE('Base de dados'!T$10:T$30)+(1.5*(_xlfn.QUARTILE.EXC('Base de dados'!T$10:T$30,3)-_xlfn.QUARTILE.EXC('Base de dados'!T$10:T$30,1))))),'Base de dados'!T26,"")</f>
        <v>1278</v>
      </c>
      <c r="U26" s="7">
        <f>IF(AND('Base de dados'!U26&gt;(AVERAGE('Base de dados'!U$10:U$30)-(1.5*(_xlfn.QUARTILE.EXC('Base de dados'!U$10:U$30,3)-_xlfn.QUARTILE.EXC('Base de dados'!U$10:U$30,1)))),'Base de dados'!U26&lt;(AVERAGE('Base de dados'!U$10:U$30)+(1.5*(_xlfn.QUARTILE.EXC('Base de dados'!U$10:U$30,3)-_xlfn.QUARTILE.EXC('Base de dados'!U$10:U$30,1))))),'Base de dados'!U26,"")</f>
        <v>-8492331.1500000004</v>
      </c>
    </row>
    <row r="27" spans="2:21" s="1" customFormat="1" x14ac:dyDescent="0.25">
      <c r="B27" s="51">
        <v>270430</v>
      </c>
      <c r="C27" s="51" t="s">
        <v>186</v>
      </c>
      <c r="D27" s="51" t="s">
        <v>187</v>
      </c>
      <c r="E27" s="51">
        <v>2002</v>
      </c>
      <c r="F27" s="51">
        <v>27043000</v>
      </c>
      <c r="G27" s="51" t="s">
        <v>80</v>
      </c>
      <c r="H27" s="325" t="s">
        <v>52</v>
      </c>
      <c r="I27" s="51" t="s">
        <v>188</v>
      </c>
      <c r="J27" s="51" t="s">
        <v>189</v>
      </c>
      <c r="K27" s="51" t="s">
        <v>190</v>
      </c>
      <c r="L27" s="7">
        <f>IF(AND('Base de dados'!L27&gt;(AVERAGE('Base de dados'!L$10:L$30)-(1.5*(_xlfn.QUARTILE.EXC('Base de dados'!L$10:L$30,3)-_xlfn.QUARTILE.EXC('Base de dados'!L$10:L$30,1)))),'Base de dados'!L27&lt;(AVERAGE('Base de dados'!L$10:L$30)+(1.5*(_xlfn.QUARTILE.EXC('Base de dados'!L$10:L$30,3)-_xlfn.QUARTILE.EXC('Base de dados'!L$10:L$30,1))))),'Base de dados'!L27,"")</f>
        <v>51783</v>
      </c>
      <c r="M27" s="7">
        <f>IF(AND('Base de dados'!M27&gt;(AVERAGE('Base de dados'!M$10:M$30)-(1.5*(_xlfn.QUARTILE.EXC('Base de dados'!M$10:M$30,3)-_xlfn.QUARTILE.EXC('Base de dados'!M$10:M$30,1)))),'Base de dados'!M27&lt;(AVERAGE('Base de dados'!M$10:M$30)+(1.5*(_xlfn.QUARTILE.EXC('Base de dados'!M$10:M$30,3)-_xlfn.QUARTILE.EXC('Base de dados'!M$10:M$30,1))))),'Base de dados'!M27,"")</f>
        <v>294355</v>
      </c>
      <c r="N27" s="7">
        <f>IF(AND('Base de dados'!N27&gt;(AVERAGE('Base de dados'!N$10:N$30)-(1.5*(_xlfn.QUARTILE.EXC('Base de dados'!N$10:N$30,3)-_xlfn.QUARTILE.EXC('Base de dados'!N$10:N$30,1)))),'Base de dados'!N27&lt;(AVERAGE('Base de dados'!N$10:N$30)+(1.5*(_xlfn.QUARTILE.EXC('Base de dados'!N$10:N$30,3)-_xlfn.QUARTILE.EXC('Base de dados'!N$10:N$30,1))))),'Base de dados'!N27,"")</f>
        <v>10502</v>
      </c>
      <c r="O27" s="7">
        <f>IF(AND('Base de dados'!O27&gt;(AVERAGE('Base de dados'!O$10:O$30)-(1.5*(_xlfn.QUARTILE.EXC('Base de dados'!O$10:O$30,3)-_xlfn.QUARTILE.EXC('Base de dados'!O$10:O$30,1)))),'Base de dados'!O27&lt;(AVERAGE('Base de dados'!O$10:O$30)+(1.5*(_xlfn.QUARTILE.EXC('Base de dados'!O$10:O$30,3)-_xlfn.QUARTILE.EXC('Base de dados'!O$10:O$30,1))))),'Base de dados'!O27,"")</f>
        <v>74377052.939999998</v>
      </c>
      <c r="P27" s="7">
        <f>IF(AND('Base de dados'!P27&gt;(AVERAGE('Base de dados'!P$10:P$30)-(1.5*(_xlfn.QUARTILE.EXC('Base de dados'!P$10:P$30,3)-_xlfn.QUARTILE.EXC('Base de dados'!P$10:P$30,1)))),'Base de dados'!P27&lt;(AVERAGE('Base de dados'!P$10:P$30)+(1.5*(_xlfn.QUARTILE.EXC('Base de dados'!P$10:P$30,3)-_xlfn.QUARTILE.EXC('Base de dados'!P$10:P$30,1))))),'Base de dados'!P27,"")</f>
        <v>12976937.35</v>
      </c>
      <c r="Q27" s="7">
        <f>IF(AND('Base de dados'!Q27&gt;(AVERAGE('Base de dados'!Q$10:Q$30)-(1.5*(_xlfn.QUARTILE.EXC('Base de dados'!Q$10:Q$30,3)-_xlfn.QUARTILE.EXC('Base de dados'!Q$10:Q$30,1)))),'Base de dados'!Q27&lt;(AVERAGE('Base de dados'!Q$10:Q$30)+(1.5*(_xlfn.QUARTILE.EXC('Base de dados'!Q$10:Q$30,3)-_xlfn.QUARTILE.EXC('Base de dados'!Q$10:Q$30,1))))),'Base de dados'!Q27,"")</f>
        <v>36642047.340000004</v>
      </c>
      <c r="R27" s="7">
        <f>IF(AND('Base de dados'!R27&gt;(AVERAGE('Base de dados'!R$10:R$30)-(1.5*(_xlfn.QUARTILE.EXC('Base de dados'!R$10:R$30,3)-_xlfn.QUARTILE.EXC('Base de dados'!R$10:R$30,1)))),'Base de dados'!R27&lt;(AVERAGE('Base de dados'!R$10:R$30)+(1.5*(_xlfn.QUARTILE.EXC('Base de dados'!R$10:R$30,3)-_xlfn.QUARTILE.EXC('Base de dados'!R$10:R$30,1))))),'Base de dados'!R27,"")</f>
        <v>80301425.680000007</v>
      </c>
      <c r="S27" s="7">
        <f>IF(AND('Base de dados'!S27&gt;(AVERAGE('Base de dados'!S$10:S$30)-(1.5*(_xlfn.QUARTILE.EXC('Base de dados'!S$10:S$30,3)-_xlfn.QUARTILE.EXC('Base de dados'!S$10:S$30,1)))),'Base de dados'!S27&lt;(AVERAGE('Base de dados'!S$10:S$30)+(1.5*(_xlfn.QUARTILE.EXC('Base de dados'!S$10:S$30,3)-_xlfn.QUARTILE.EXC('Base de dados'!S$10:S$30,1))))),'Base de dados'!S27,"")</f>
        <v>15285303.6</v>
      </c>
      <c r="T27" s="7">
        <f>IF(AND('Base de dados'!T27&gt;(AVERAGE('Base de dados'!T$10:T$30)-(1.5*(_xlfn.QUARTILE.EXC('Base de dados'!T$10:T$30,3)-_xlfn.QUARTILE.EXC('Base de dados'!T$10:T$30,1)))),'Base de dados'!T27&lt;(AVERAGE('Base de dados'!T$10:T$30)+(1.5*(_xlfn.QUARTILE.EXC('Base de dados'!T$10:T$30,3)-_xlfn.QUARTILE.EXC('Base de dados'!T$10:T$30,1))))),'Base de dados'!T27,"")</f>
        <v>1417</v>
      </c>
      <c r="U27" s="7">
        <f>IF(AND('Base de dados'!U27&gt;(AVERAGE('Base de dados'!U$10:U$30)-(1.5*(_xlfn.QUARTILE.EXC('Base de dados'!U$10:U$30,3)-_xlfn.QUARTILE.EXC('Base de dados'!U$10:U$30,1)))),'Base de dados'!U27&lt;(AVERAGE('Base de dados'!U$10:U$30)+(1.5*(_xlfn.QUARTILE.EXC('Base de dados'!U$10:U$30,3)-_xlfn.QUARTILE.EXC('Base de dados'!U$10:U$30,1))))),'Base de dados'!U27,"")</f>
        <v>32330540.16</v>
      </c>
    </row>
    <row r="28" spans="2:21" s="1" customFormat="1" x14ac:dyDescent="0.25">
      <c r="B28" s="51">
        <v>270430</v>
      </c>
      <c r="C28" s="51" t="s">
        <v>186</v>
      </c>
      <c r="D28" s="51" t="s">
        <v>187</v>
      </c>
      <c r="E28" s="51">
        <v>2001</v>
      </c>
      <c r="F28" s="51">
        <v>27043000</v>
      </c>
      <c r="G28" s="51" t="s">
        <v>80</v>
      </c>
      <c r="H28" s="325" t="s">
        <v>52</v>
      </c>
      <c r="I28" s="51" t="s">
        <v>188</v>
      </c>
      <c r="J28" s="51" t="s">
        <v>189</v>
      </c>
      <c r="K28" s="51" t="s">
        <v>190</v>
      </c>
      <c r="L28" s="7">
        <f>IF(AND('Base de dados'!L28&gt;(AVERAGE('Base de dados'!L$10:L$30)-(1.5*(_xlfn.QUARTILE.EXC('Base de dados'!L$10:L$30,3)-_xlfn.QUARTILE.EXC('Base de dados'!L$10:L$30,1)))),'Base de dados'!L28&lt;(AVERAGE('Base de dados'!L$10:L$30)+(1.5*(_xlfn.QUARTILE.EXC('Base de dados'!L$10:L$30,3)-_xlfn.QUARTILE.EXC('Base de dados'!L$10:L$30,1))))),'Base de dados'!L28,"")</f>
        <v>50316</v>
      </c>
      <c r="M28" s="7" t="str">
        <f>IF(AND('Base de dados'!M28&gt;(AVERAGE('Base de dados'!M$10:M$30)-(1.5*(_xlfn.QUARTILE.EXC('Base de dados'!M$10:M$30,3)-_xlfn.QUARTILE.EXC('Base de dados'!M$10:M$30,1)))),'Base de dados'!M28&lt;(AVERAGE('Base de dados'!M$10:M$30)+(1.5*(_xlfn.QUARTILE.EXC('Base de dados'!M$10:M$30,3)-_xlfn.QUARTILE.EXC('Base de dados'!M$10:M$30,1))))),'Base de dados'!M28,"")</f>
        <v/>
      </c>
      <c r="N28" s="7">
        <f>IF(AND('Base de dados'!N28&gt;(AVERAGE('Base de dados'!N$10:N$30)-(1.5*(_xlfn.QUARTILE.EXC('Base de dados'!N$10:N$30,3)-_xlfn.QUARTILE.EXC('Base de dados'!N$10:N$30,1)))),'Base de dados'!N28&lt;(AVERAGE('Base de dados'!N$10:N$30)+(1.5*(_xlfn.QUARTILE.EXC('Base de dados'!N$10:N$30,3)-_xlfn.QUARTILE.EXC('Base de dados'!N$10:N$30,1))))),'Base de dados'!N28,"")</f>
        <v>10387</v>
      </c>
      <c r="O28" s="7">
        <f>IF(AND('Base de dados'!O28&gt;(AVERAGE('Base de dados'!O$10:O$30)-(1.5*(_xlfn.QUARTILE.EXC('Base de dados'!O$10:O$30,3)-_xlfn.QUARTILE.EXC('Base de dados'!O$10:O$30,1)))),'Base de dados'!O28&lt;(AVERAGE('Base de dados'!O$10:O$30)+(1.5*(_xlfn.QUARTILE.EXC('Base de dados'!O$10:O$30,3)-_xlfn.QUARTILE.EXC('Base de dados'!O$10:O$30,1))))),'Base de dados'!O28,"")</f>
        <v>61322530.399999999</v>
      </c>
      <c r="P28" s="7">
        <f>IF(AND('Base de dados'!P28&gt;(AVERAGE('Base de dados'!P$10:P$30)-(1.5*(_xlfn.QUARTILE.EXC('Base de dados'!P$10:P$30,3)-_xlfn.QUARTILE.EXC('Base de dados'!P$10:P$30,1)))),'Base de dados'!P28&lt;(AVERAGE('Base de dados'!P$10:P$30)+(1.5*(_xlfn.QUARTILE.EXC('Base de dados'!P$10:P$30,3)-_xlfn.QUARTILE.EXC('Base de dados'!P$10:P$30,1))))),'Base de dados'!P28,"")</f>
        <v>10682305.57</v>
      </c>
      <c r="Q28" s="7">
        <f>IF(AND('Base de dados'!Q28&gt;(AVERAGE('Base de dados'!Q$10:Q$30)-(1.5*(_xlfn.QUARTILE.EXC('Base de dados'!Q$10:Q$30,3)-_xlfn.QUARTILE.EXC('Base de dados'!Q$10:Q$30,1)))),'Base de dados'!Q28&lt;(AVERAGE('Base de dados'!Q$10:Q$30)+(1.5*(_xlfn.QUARTILE.EXC('Base de dados'!Q$10:Q$30,3)-_xlfn.QUARTILE.EXC('Base de dados'!Q$10:Q$30,1))))),'Base de dados'!Q28,"")</f>
        <v>34112813.590000004</v>
      </c>
      <c r="R28" s="7">
        <f>IF(AND('Base de dados'!R28&gt;(AVERAGE('Base de dados'!R$10:R$30)-(1.5*(_xlfn.QUARTILE.EXC('Base de dados'!R$10:R$30,3)-_xlfn.QUARTILE.EXC('Base de dados'!R$10:R$30,1)))),'Base de dados'!R28&lt;(AVERAGE('Base de dados'!R$10:R$30)+(1.5*(_xlfn.QUARTILE.EXC('Base de dados'!R$10:R$30,3)-_xlfn.QUARTILE.EXC('Base de dados'!R$10:R$30,1))))),'Base de dados'!R28,"")</f>
        <v>70796885.989999995</v>
      </c>
      <c r="S28" s="7">
        <f>IF(AND('Base de dados'!S28&gt;(AVERAGE('Base de dados'!S$10:S$30)-(1.5*(_xlfn.QUARTILE.EXC('Base de dados'!S$10:S$30,3)-_xlfn.QUARTILE.EXC('Base de dados'!S$10:S$30,1)))),'Base de dados'!S28&lt;(AVERAGE('Base de dados'!S$10:S$30)+(1.5*(_xlfn.QUARTILE.EXC('Base de dados'!S$10:S$30,3)-_xlfn.QUARTILE.EXC('Base de dados'!S$10:S$30,1))))),'Base de dados'!S28,"")</f>
        <v>13394540.98</v>
      </c>
      <c r="T28" s="7">
        <f>IF(AND('Base de dados'!T28&gt;(AVERAGE('Base de dados'!T$10:T$30)-(1.5*(_xlfn.QUARTILE.EXC('Base de dados'!T$10:T$30,3)-_xlfn.QUARTILE.EXC('Base de dados'!T$10:T$30,1)))),'Base de dados'!T28&lt;(AVERAGE('Base de dados'!T$10:T$30)+(1.5*(_xlfn.QUARTILE.EXC('Base de dados'!T$10:T$30,3)-_xlfn.QUARTILE.EXC('Base de dados'!T$10:T$30,1))))),'Base de dados'!T28,"")</f>
        <v>1081</v>
      </c>
      <c r="U28" s="7">
        <f>IF(AND('Base de dados'!U28&gt;(AVERAGE('Base de dados'!U$10:U$30)-(1.5*(_xlfn.QUARTILE.EXC('Base de dados'!U$10:U$30,3)-_xlfn.QUARTILE.EXC('Base de dados'!U$10:U$30,1)))),'Base de dados'!U28&lt;(AVERAGE('Base de dados'!U$10:U$30)+(1.5*(_xlfn.QUARTILE.EXC('Base de dados'!U$10:U$30,3)-_xlfn.QUARTILE.EXC('Base de dados'!U$10:U$30,1))))),'Base de dados'!U28,"")</f>
        <v>3645926.38</v>
      </c>
    </row>
    <row r="29" spans="2:21" s="1" customFormat="1" x14ac:dyDescent="0.25">
      <c r="B29" s="51">
        <v>270430</v>
      </c>
      <c r="C29" s="51" t="s">
        <v>186</v>
      </c>
      <c r="D29" s="51" t="s">
        <v>187</v>
      </c>
      <c r="E29" s="51">
        <v>2000</v>
      </c>
      <c r="F29" s="51">
        <v>27043000</v>
      </c>
      <c r="G29" s="51" t="s">
        <v>80</v>
      </c>
      <c r="H29" s="325" t="s">
        <v>52</v>
      </c>
      <c r="I29" s="51" t="s">
        <v>188</v>
      </c>
      <c r="J29" s="51" t="s">
        <v>189</v>
      </c>
      <c r="K29" s="51" t="s">
        <v>190</v>
      </c>
      <c r="L29" s="7">
        <f>IF(AND('Base de dados'!L29&gt;(AVERAGE('Base de dados'!L$10:L$30)-(1.5*(_xlfn.QUARTILE.EXC('Base de dados'!L$10:L$30,3)-_xlfn.QUARTILE.EXC('Base de dados'!L$10:L$30,1)))),'Base de dados'!L29&lt;(AVERAGE('Base de dados'!L$10:L$30)+(1.5*(_xlfn.QUARTILE.EXC('Base de dados'!L$10:L$30,3)-_xlfn.QUARTILE.EXC('Base de dados'!L$10:L$30,1))))),'Base de dados'!L29,"")</f>
        <v>60110</v>
      </c>
      <c r="M29" s="7" t="str">
        <f>IF(AND('Base de dados'!M29&gt;(AVERAGE('Base de dados'!M$10:M$30)-(1.5*(_xlfn.QUARTILE.EXC('Base de dados'!M$10:M$30,3)-_xlfn.QUARTILE.EXC('Base de dados'!M$10:M$30,1)))),'Base de dados'!M29&lt;(AVERAGE('Base de dados'!M$10:M$30)+(1.5*(_xlfn.QUARTILE.EXC('Base de dados'!M$10:M$30,3)-_xlfn.QUARTILE.EXC('Base de dados'!M$10:M$30,1))))),'Base de dados'!M29,"")</f>
        <v/>
      </c>
      <c r="N29" s="7">
        <f>IF(AND('Base de dados'!N29&gt;(AVERAGE('Base de dados'!N$10:N$30)-(1.5*(_xlfn.QUARTILE.EXC('Base de dados'!N$10:N$30,3)-_xlfn.QUARTILE.EXC('Base de dados'!N$10:N$30,1)))),'Base de dados'!N29&lt;(AVERAGE('Base de dados'!N$10:N$30)+(1.5*(_xlfn.QUARTILE.EXC('Base de dados'!N$10:N$30,3)-_xlfn.QUARTILE.EXC('Base de dados'!N$10:N$30,1))))),'Base de dados'!N29,"")</f>
        <v>10897</v>
      </c>
      <c r="O29" s="7">
        <f>IF(AND('Base de dados'!O29&gt;(AVERAGE('Base de dados'!O$10:O$30)-(1.5*(_xlfn.QUARTILE.EXC('Base de dados'!O$10:O$30,3)-_xlfn.QUARTILE.EXC('Base de dados'!O$10:O$30,1)))),'Base de dados'!O29&lt;(AVERAGE('Base de dados'!O$10:O$30)+(1.5*(_xlfn.QUARTILE.EXC('Base de dados'!O$10:O$30,3)-_xlfn.QUARTILE.EXC('Base de dados'!O$10:O$30,1))))),'Base de dados'!O29,"")</f>
        <v>68500040.400000006</v>
      </c>
      <c r="P29" s="7">
        <f>IF(AND('Base de dados'!P29&gt;(AVERAGE('Base de dados'!P$10:P$30)-(1.5*(_xlfn.QUARTILE.EXC('Base de dados'!P$10:P$30,3)-_xlfn.QUARTILE.EXC('Base de dados'!P$10:P$30,1)))),'Base de dados'!P29&lt;(AVERAGE('Base de dados'!P$10:P$30)+(1.5*(_xlfn.QUARTILE.EXC('Base de dados'!P$10:P$30,3)-_xlfn.QUARTILE.EXC('Base de dados'!P$10:P$30,1))))),'Base de dados'!P29,"")</f>
        <v>13308333.24</v>
      </c>
      <c r="Q29" s="7">
        <f>IF(AND('Base de dados'!Q29&gt;(AVERAGE('Base de dados'!Q$10:Q$30)-(1.5*(_xlfn.QUARTILE.EXC('Base de dados'!Q$10:Q$30,3)-_xlfn.QUARTILE.EXC('Base de dados'!Q$10:Q$30,1)))),'Base de dados'!Q29&lt;(AVERAGE('Base de dados'!Q$10:Q$30)+(1.5*(_xlfn.QUARTILE.EXC('Base de dados'!Q$10:Q$30,3)-_xlfn.QUARTILE.EXC('Base de dados'!Q$10:Q$30,1))))),'Base de dados'!Q29,"")</f>
        <v>34825186.659999996</v>
      </c>
      <c r="R29" s="7">
        <f>IF(AND('Base de dados'!R29&gt;(AVERAGE('Base de dados'!R$10:R$30)-(1.5*(_xlfn.QUARTILE.EXC('Base de dados'!R$10:R$30,3)-_xlfn.QUARTILE.EXC('Base de dados'!R$10:R$30,1)))),'Base de dados'!R29&lt;(AVERAGE('Base de dados'!R$10:R$30)+(1.5*(_xlfn.QUARTILE.EXC('Base de dados'!R$10:R$30,3)-_xlfn.QUARTILE.EXC('Base de dados'!R$10:R$30,1))))),'Base de dados'!R29,"")</f>
        <v>69289802.280000001</v>
      </c>
      <c r="S29" s="7">
        <f>IF(AND('Base de dados'!S29&gt;(AVERAGE('Base de dados'!S$10:S$30)-(1.5*(_xlfn.QUARTILE.EXC('Base de dados'!S$10:S$30,3)-_xlfn.QUARTILE.EXC('Base de dados'!S$10:S$30,1)))),'Base de dados'!S29&lt;(AVERAGE('Base de dados'!S$10:S$30)+(1.5*(_xlfn.QUARTILE.EXC('Base de dados'!S$10:S$30,3)-_xlfn.QUARTILE.EXC('Base de dados'!S$10:S$30,1))))),'Base de dados'!S29,"")</f>
        <v>14779435.32</v>
      </c>
      <c r="T29" s="7">
        <f>IF(AND('Base de dados'!T29&gt;(AVERAGE('Base de dados'!T$10:T$30)-(1.5*(_xlfn.QUARTILE.EXC('Base de dados'!T$10:T$30,3)-_xlfn.QUARTILE.EXC('Base de dados'!T$10:T$30,1)))),'Base de dados'!T29&lt;(AVERAGE('Base de dados'!T$10:T$30)+(1.5*(_xlfn.QUARTILE.EXC('Base de dados'!T$10:T$30,3)-_xlfn.QUARTILE.EXC('Base de dados'!T$10:T$30,1))))),'Base de dados'!T29,"")</f>
        <v>1089</v>
      </c>
      <c r="U29" s="7">
        <f>IF(AND('Base de dados'!U29&gt;(AVERAGE('Base de dados'!U$10:U$30)-(1.5*(_xlfn.QUARTILE.EXC('Base de dados'!U$10:U$30,3)-_xlfn.QUARTILE.EXC('Base de dados'!U$10:U$30,1)))),'Base de dados'!U29&lt;(AVERAGE('Base de dados'!U$10:U$30)+(1.5*(_xlfn.QUARTILE.EXC('Base de dados'!U$10:U$30,3)-_xlfn.QUARTILE.EXC('Base de dados'!U$10:U$30,1))))),'Base de dados'!U29,"")</f>
        <v>2660514.17</v>
      </c>
    </row>
    <row r="30" spans="2:21" s="1" customFormat="1" x14ac:dyDescent="0.25">
      <c r="B30" s="51">
        <v>270430</v>
      </c>
      <c r="C30" s="51" t="s">
        <v>186</v>
      </c>
      <c r="D30" s="51" t="s">
        <v>187</v>
      </c>
      <c r="E30" s="51">
        <v>1999</v>
      </c>
      <c r="F30" s="51">
        <v>27043000</v>
      </c>
      <c r="G30" s="51" t="s">
        <v>80</v>
      </c>
      <c r="H30" s="325" t="s">
        <v>52</v>
      </c>
      <c r="I30" s="51" t="s">
        <v>188</v>
      </c>
      <c r="J30" s="51" t="s">
        <v>189</v>
      </c>
      <c r="K30" s="51" t="s">
        <v>190</v>
      </c>
      <c r="L30" s="7">
        <f>IF(AND('Base de dados'!L30&gt;(AVERAGE('Base de dados'!L$10:L$30)-(1.5*(_xlfn.QUARTILE.EXC('Base de dados'!L$10:L$30,3)-_xlfn.QUARTILE.EXC('Base de dados'!L$10:L$30,1)))),'Base de dados'!L30&lt;(AVERAGE('Base de dados'!L$10:L$30)+(1.5*(_xlfn.QUARTILE.EXC('Base de dados'!L$10:L$30,3)-_xlfn.QUARTILE.EXC('Base de dados'!L$10:L$30,1))))),'Base de dados'!L30,"")</f>
        <v>49387</v>
      </c>
      <c r="M30" s="7">
        <f>IF(AND('Base de dados'!M30&gt;(AVERAGE('Base de dados'!M$10:M$30)-(1.5*(_xlfn.QUARTILE.EXC('Base de dados'!M$10:M$30,3)-_xlfn.QUARTILE.EXC('Base de dados'!M$10:M$30,1)))),'Base de dados'!M30&lt;(AVERAGE('Base de dados'!M$10:M$30)+(1.5*(_xlfn.QUARTILE.EXC('Base de dados'!M$10:M$30,3)-_xlfn.QUARTILE.EXC('Base de dados'!M$10:M$30,1))))),'Base de dados'!M30,"")</f>
        <v>290509</v>
      </c>
      <c r="N30" s="7">
        <f>IF(AND('Base de dados'!N30&gt;(AVERAGE('Base de dados'!N$10:N$30)-(1.5*(_xlfn.QUARTILE.EXC('Base de dados'!N$10:N$30,3)-_xlfn.QUARTILE.EXC('Base de dados'!N$10:N$30,1)))),'Base de dados'!N30&lt;(AVERAGE('Base de dados'!N$10:N$30)+(1.5*(_xlfn.QUARTILE.EXC('Base de dados'!N$10:N$30,3)-_xlfn.QUARTILE.EXC('Base de dados'!N$10:N$30,1))))),'Base de dados'!N30,"")</f>
        <v>10965</v>
      </c>
      <c r="O30" s="7">
        <f>IF(AND('Base de dados'!O30&gt;(AVERAGE('Base de dados'!O$10:O$30)-(1.5*(_xlfn.QUARTILE.EXC('Base de dados'!O$10:O$30,3)-_xlfn.QUARTILE.EXC('Base de dados'!O$10:O$30,1)))),'Base de dados'!O30&lt;(AVERAGE('Base de dados'!O$10:O$30)+(1.5*(_xlfn.QUARTILE.EXC('Base de dados'!O$10:O$30,3)-_xlfn.QUARTILE.EXC('Base de dados'!O$10:O$30,1))))),'Base de dados'!O30,"")</f>
        <v>54292319</v>
      </c>
      <c r="P30" s="7">
        <f>IF(AND('Base de dados'!P30&gt;(AVERAGE('Base de dados'!P$10:P$30)-(1.5*(_xlfn.QUARTILE.EXC('Base de dados'!P$10:P$30,3)-_xlfn.QUARTILE.EXC('Base de dados'!P$10:P$30,1)))),'Base de dados'!P30&lt;(AVERAGE('Base de dados'!P$10:P$30)+(1.5*(_xlfn.QUARTILE.EXC('Base de dados'!P$10:P$30,3)-_xlfn.QUARTILE.EXC('Base de dados'!P$10:P$30,1))))),'Base de dados'!P30,"")</f>
        <v>10915406</v>
      </c>
      <c r="Q30" s="7">
        <f>IF(AND('Base de dados'!Q30&gt;(AVERAGE('Base de dados'!Q$10:Q$30)-(1.5*(_xlfn.QUARTILE.EXC('Base de dados'!Q$10:Q$30,3)-_xlfn.QUARTILE.EXC('Base de dados'!Q$10:Q$30,1)))),'Base de dados'!Q30&lt;(AVERAGE('Base de dados'!Q$10:Q$30)+(1.5*(_xlfn.QUARTILE.EXC('Base de dados'!Q$10:Q$30,3)-_xlfn.QUARTILE.EXC('Base de dados'!Q$10:Q$30,1))))),'Base de dados'!Q30,"")</f>
        <v>35730158</v>
      </c>
      <c r="R30" s="7">
        <f>IF(AND('Base de dados'!R30&gt;(AVERAGE('Base de dados'!R$10:R$30)-(1.5*(_xlfn.QUARTILE.EXC('Base de dados'!R$10:R$30,3)-_xlfn.QUARTILE.EXC('Base de dados'!R$10:R$30,1)))),'Base de dados'!R30&lt;(AVERAGE('Base de dados'!R$10:R$30)+(1.5*(_xlfn.QUARTILE.EXC('Base de dados'!R$10:R$30,3)-_xlfn.QUARTILE.EXC('Base de dados'!R$10:R$30,1))))),'Base de dados'!R30,"")</f>
        <v>63467991</v>
      </c>
      <c r="S30" s="7">
        <f>IF(AND('Base de dados'!S30&gt;(AVERAGE('Base de dados'!S$10:S$30)-(1.5*(_xlfn.QUARTILE.EXC('Base de dados'!S$10:S$30,3)-_xlfn.QUARTILE.EXC('Base de dados'!S$10:S$30,1)))),'Base de dados'!S30&lt;(AVERAGE('Base de dados'!S$10:S$30)+(1.5*(_xlfn.QUARTILE.EXC('Base de dados'!S$10:S$30,3)-_xlfn.QUARTILE.EXC('Base de dados'!S$10:S$30,1))))),'Base de dados'!S30,"")</f>
        <v>12019546</v>
      </c>
      <c r="T30" s="7">
        <f>IF(AND('Base de dados'!T30&gt;(AVERAGE('Base de dados'!T$10:T$30)-(1.5*(_xlfn.QUARTILE.EXC('Base de dados'!T$10:T$30,3)-_xlfn.QUARTILE.EXC('Base de dados'!T$10:T$30,1)))),'Base de dados'!T30&lt;(AVERAGE('Base de dados'!T$10:T$30)+(1.5*(_xlfn.QUARTILE.EXC('Base de dados'!T$10:T$30,3)-_xlfn.QUARTILE.EXC('Base de dados'!T$10:T$30,1))))),'Base de dados'!T30,"")</f>
        <v>1155</v>
      </c>
      <c r="U30" s="7">
        <f>IF(AND('Base de dados'!U30&gt;(AVERAGE('Base de dados'!U$10:U$30)-(1.5*(_xlfn.QUARTILE.EXC('Base de dados'!U$10:U$30,3)-_xlfn.QUARTILE.EXC('Base de dados'!U$10:U$30,1)))),'Base de dados'!U30&lt;(AVERAGE('Base de dados'!U$10:U$30)+(1.5*(_xlfn.QUARTILE.EXC('Base de dados'!U$10:U$30,3)-_xlfn.QUARTILE.EXC('Base de dados'!U$10:U$30,1))))),'Base de dados'!U30,"")</f>
        <v>2427061</v>
      </c>
    </row>
    <row r="31" spans="2:21" s="1" customFormat="1" x14ac:dyDescent="0.25">
      <c r="B31" s="51">
        <v>160030</v>
      </c>
      <c r="C31" s="51" t="s">
        <v>191</v>
      </c>
      <c r="D31" s="51" t="s">
        <v>192</v>
      </c>
      <c r="E31" s="51">
        <v>2019</v>
      </c>
      <c r="F31" s="51">
        <v>16003000</v>
      </c>
      <c r="G31" s="51" t="s">
        <v>82</v>
      </c>
      <c r="H31" s="325" t="s">
        <v>63</v>
      </c>
      <c r="I31" s="51" t="s">
        <v>188</v>
      </c>
      <c r="J31" s="51" t="s">
        <v>189</v>
      </c>
      <c r="K31" s="51" t="s">
        <v>190</v>
      </c>
      <c r="L31" s="7" t="str">
        <f>IF(AND('Base de dados'!L31&gt;(AVERAGE('Base de dados'!L$31:L$51)-(1.5*(_xlfn.QUARTILE.EXC('Base de dados'!L$31:L$51,3)-_xlfn.QUARTILE.EXC('Base de dados'!L$31:L$51,1)))),'Base de dados'!L31&lt;(AVERAGE('Base de dados'!L$31:L$51)+(1.5*(_xlfn.QUARTILE.EXC('Base de dados'!L$31:L$51,3)-_xlfn.QUARTILE.EXC('Base de dados'!L$31:L$51,1))))),'Base de dados'!L31,"")</f>
        <v/>
      </c>
      <c r="M31" s="7" t="str">
        <f>IF(AND('Base de dados'!M31&gt;(AVERAGE('Base de dados'!M$31:M$51)-(1.5*(_xlfn.QUARTILE.EXC('Base de dados'!M$31:M$51,3)-_xlfn.QUARTILE.EXC('Base de dados'!M$31:M$51,1)))),'Base de dados'!M31&lt;(AVERAGE('Base de dados'!M$31:M$51)+(1.5*(_xlfn.QUARTILE.EXC('Base de dados'!M$31:M$51,3)-_xlfn.QUARTILE.EXC('Base de dados'!M$31:M$51,1))))),'Base de dados'!M31,"")</f>
        <v/>
      </c>
      <c r="N31" s="7" t="str">
        <f>IF(AND('Base de dados'!N31&gt;(AVERAGE('Base de dados'!N$31:N$51)-(1.5*(_xlfn.QUARTILE.EXC('Base de dados'!N$31:N$51,3)-_xlfn.QUARTILE.EXC('Base de dados'!N$31:N$51,1)))),'Base de dados'!N31&lt;(AVERAGE('Base de dados'!N$31:N$51)+(1.5*(_xlfn.QUARTILE.EXC('Base de dados'!N$31:N$51,3)-_xlfn.QUARTILE.EXC('Base de dados'!N$31:N$51,1))))),'Base de dados'!N31,"")</f>
        <v/>
      </c>
      <c r="O31" s="7">
        <f>IF(AND('Base de dados'!O31&gt;(AVERAGE('Base de dados'!O$31:O$51)-(1.5*(_xlfn.QUARTILE.EXC('Base de dados'!O$31:O$51,3)-_xlfn.QUARTILE.EXC('Base de dados'!O$31:O$51,1)))),'Base de dados'!O31&lt;(AVERAGE('Base de dados'!O$31:O$51)+(1.5*(_xlfn.QUARTILE.EXC('Base de dados'!O$31:O$51,3)-_xlfn.QUARTILE.EXC('Base de dados'!O$31:O$51,1))))),'Base de dados'!O31,"")</f>
        <v>56785323.259999998</v>
      </c>
      <c r="P31" s="7" t="str">
        <f>IF(AND('Base de dados'!P31&gt;(AVERAGE('Base de dados'!P$31:P$51)-(1.5*(_xlfn.QUARTILE.EXC('Base de dados'!P$31:P$51,3)-_xlfn.QUARTILE.EXC('Base de dados'!P$31:P$51,1)))),'Base de dados'!P31&lt;(AVERAGE('Base de dados'!P$31:P$51)+(1.5*(_xlfn.QUARTILE.EXC('Base de dados'!P$31:P$51,3)-_xlfn.QUARTILE.EXC('Base de dados'!P$31:P$51,1))))),'Base de dados'!P31,"")</f>
        <v/>
      </c>
      <c r="Q31" s="7">
        <f>IF(AND('Base de dados'!Q31&gt;(AVERAGE('Base de dados'!Q$31:Q$51)-(1.5*(_xlfn.QUARTILE.EXC('Base de dados'!Q$31:Q$51,3)-_xlfn.QUARTILE.EXC('Base de dados'!Q$31:Q$51,1)))),'Base de dados'!Q31&lt;(AVERAGE('Base de dados'!Q$31:Q$51)+(1.5*(_xlfn.QUARTILE.EXC('Base de dados'!Q$31:Q$51,3)-_xlfn.QUARTILE.EXC('Base de dados'!Q$31:Q$51,1))))),'Base de dados'!Q31,"")</f>
        <v>40863832.950000003</v>
      </c>
      <c r="R31" s="7">
        <f>IF(AND('Base de dados'!R31&gt;(AVERAGE('Base de dados'!R$31:R$51)-(1.5*(_xlfn.QUARTILE.EXC('Base de dados'!R$31:R$51,3)-_xlfn.QUARTILE.EXC('Base de dados'!R$31:R$51,1)))),'Base de dados'!R31&lt;(AVERAGE('Base de dados'!R$31:R$51)+(1.5*(_xlfn.QUARTILE.EXC('Base de dados'!R$31:R$51,3)-_xlfn.QUARTILE.EXC('Base de dados'!R$31:R$51,1))))),'Base de dados'!R31,"")</f>
        <v>77962446.150000006</v>
      </c>
      <c r="S31" s="7">
        <f>IF(AND('Base de dados'!S31&gt;(AVERAGE('Base de dados'!S$31:S$51)-(1.5*(_xlfn.QUARTILE.EXC('Base de dados'!S$31:S$51,3)-_xlfn.QUARTILE.EXC('Base de dados'!S$31:S$51,1)))),'Base de dados'!S31&lt;(AVERAGE('Base de dados'!S$31:S$51)+(1.5*(_xlfn.QUARTILE.EXC('Base de dados'!S$31:S$51,3)-_xlfn.QUARTILE.EXC('Base de dados'!S$31:S$51,1))))),'Base de dados'!S31,"")</f>
        <v>6445065.5099999998</v>
      </c>
      <c r="T31" s="7">
        <f>IF(AND('Base de dados'!T31&gt;(AVERAGE('Base de dados'!T$31:T$51)-(1.5*(_xlfn.QUARTILE.EXC('Base de dados'!T$31:T$51,3)-_xlfn.QUARTILE.EXC('Base de dados'!T$31:T$51,1)))),'Base de dados'!T31&lt;(AVERAGE('Base de dados'!T$31:T$51)+(1.5*(_xlfn.QUARTILE.EXC('Base de dados'!T$31:T$51,3)-_xlfn.QUARTILE.EXC('Base de dados'!T$31:T$51,1))))),'Base de dados'!T31,"")</f>
        <v>356</v>
      </c>
      <c r="U31" s="7" t="str">
        <f>IF(AND('Base de dados'!U31&gt;(AVERAGE('Base de dados'!U$31:U$51)-(1.5*(_xlfn.QUARTILE.EXC('Base de dados'!U$31:U$51,3)-_xlfn.QUARTILE.EXC('Base de dados'!U$31:U$51,1)))),'Base de dados'!U31&lt;(AVERAGE('Base de dados'!U$31:U$51)+(1.5*(_xlfn.QUARTILE.EXC('Base de dados'!U$31:U$51,3)-_xlfn.QUARTILE.EXC('Base de dados'!U$31:U$51,1))))),'Base de dados'!U31,"")</f>
        <v/>
      </c>
    </row>
    <row r="32" spans="2:21" s="1" customFormat="1" x14ac:dyDescent="0.25">
      <c r="B32" s="51">
        <v>160030</v>
      </c>
      <c r="C32" s="51" t="s">
        <v>191</v>
      </c>
      <c r="D32" s="51" t="s">
        <v>192</v>
      </c>
      <c r="E32" s="51">
        <v>2018</v>
      </c>
      <c r="F32" s="51">
        <v>16003000</v>
      </c>
      <c r="G32" s="51" t="s">
        <v>82</v>
      </c>
      <c r="H32" s="325" t="s">
        <v>63</v>
      </c>
      <c r="I32" s="51" t="s">
        <v>188</v>
      </c>
      <c r="J32" s="51" t="s">
        <v>189</v>
      </c>
      <c r="K32" s="51" t="s">
        <v>190</v>
      </c>
      <c r="L32" s="7" t="str">
        <f>IF(AND('Base de dados'!L32&gt;(AVERAGE('Base de dados'!L$31:L$51)-(1.5*(_xlfn.QUARTILE.EXC('Base de dados'!L$31:L$51,3)-_xlfn.QUARTILE.EXC('Base de dados'!L$31:L$51,1)))),'Base de dados'!L32&lt;(AVERAGE('Base de dados'!L$31:L$51)+(1.5*(_xlfn.QUARTILE.EXC('Base de dados'!L$31:L$51,3)-_xlfn.QUARTILE.EXC('Base de dados'!L$31:L$51,1))))),'Base de dados'!L32,"")</f>
        <v/>
      </c>
      <c r="M32" s="7" t="str">
        <f>IF(AND('Base de dados'!M32&gt;(AVERAGE('Base de dados'!M$31:M$51)-(1.5*(_xlfn.QUARTILE.EXC('Base de dados'!M$31:M$51,3)-_xlfn.QUARTILE.EXC('Base de dados'!M$31:M$51,1)))),'Base de dados'!M32&lt;(AVERAGE('Base de dados'!M$31:M$51)+(1.5*(_xlfn.QUARTILE.EXC('Base de dados'!M$31:M$51,3)-_xlfn.QUARTILE.EXC('Base de dados'!M$31:M$51,1))))),'Base de dados'!M32,"")</f>
        <v/>
      </c>
      <c r="N32" s="7" t="str">
        <f>IF(AND('Base de dados'!N32&gt;(AVERAGE('Base de dados'!N$31:N$51)-(1.5*(_xlfn.QUARTILE.EXC('Base de dados'!N$31:N$51,3)-_xlfn.QUARTILE.EXC('Base de dados'!N$31:N$51,1)))),'Base de dados'!N32&lt;(AVERAGE('Base de dados'!N$31:N$51)+(1.5*(_xlfn.QUARTILE.EXC('Base de dados'!N$31:N$51,3)-_xlfn.QUARTILE.EXC('Base de dados'!N$31:N$51,1))))),'Base de dados'!N32,"")</f>
        <v/>
      </c>
      <c r="O32" s="7">
        <f>IF(AND('Base de dados'!O32&gt;(AVERAGE('Base de dados'!O$31:O$51)-(1.5*(_xlfn.QUARTILE.EXC('Base de dados'!O$31:O$51,3)-_xlfn.QUARTILE.EXC('Base de dados'!O$31:O$51,1)))),'Base de dados'!O32&lt;(AVERAGE('Base de dados'!O$31:O$51)+(1.5*(_xlfn.QUARTILE.EXC('Base de dados'!O$31:O$51,3)-_xlfn.QUARTILE.EXC('Base de dados'!O$31:O$51,1))))),'Base de dados'!O32,"")</f>
        <v>50918067.649999999</v>
      </c>
      <c r="P32" s="7">
        <f>IF(AND('Base de dados'!P32&gt;(AVERAGE('Base de dados'!P$31:P$51)-(1.5*(_xlfn.QUARTILE.EXC('Base de dados'!P$31:P$51,3)-_xlfn.QUARTILE.EXC('Base de dados'!P$31:P$51,1)))),'Base de dados'!P32&lt;(AVERAGE('Base de dados'!P$31:P$51)+(1.5*(_xlfn.QUARTILE.EXC('Base de dados'!P$31:P$51,3)-_xlfn.QUARTILE.EXC('Base de dados'!P$31:P$51,1))))),'Base de dados'!P32,"")</f>
        <v>10947120.34</v>
      </c>
      <c r="Q32" s="7">
        <f>IF(AND('Base de dados'!Q32&gt;(AVERAGE('Base de dados'!Q$31:Q$51)-(1.5*(_xlfn.QUARTILE.EXC('Base de dados'!Q$31:Q$51,3)-_xlfn.QUARTILE.EXC('Base de dados'!Q$31:Q$51,1)))),'Base de dados'!Q32&lt;(AVERAGE('Base de dados'!Q$31:Q$51)+(1.5*(_xlfn.QUARTILE.EXC('Base de dados'!Q$31:Q$51,3)-_xlfn.QUARTILE.EXC('Base de dados'!Q$31:Q$51,1))))),'Base de dados'!Q32,"")</f>
        <v>39227920.310000002</v>
      </c>
      <c r="R32" s="7">
        <f>IF(AND('Base de dados'!R32&gt;(AVERAGE('Base de dados'!R$31:R$51)-(1.5*(_xlfn.QUARTILE.EXC('Base de dados'!R$31:R$51,3)-_xlfn.QUARTILE.EXC('Base de dados'!R$31:R$51,1)))),'Base de dados'!R32&lt;(AVERAGE('Base de dados'!R$31:R$51)+(1.5*(_xlfn.QUARTILE.EXC('Base de dados'!R$31:R$51,3)-_xlfn.QUARTILE.EXC('Base de dados'!R$31:R$51,1))))),'Base de dados'!R32,"")</f>
        <v>69969308.939999998</v>
      </c>
      <c r="S32" s="7">
        <f>IF(AND('Base de dados'!S32&gt;(AVERAGE('Base de dados'!S$31:S$51)-(1.5*(_xlfn.QUARTILE.EXC('Base de dados'!S$31:S$51,3)-_xlfn.QUARTILE.EXC('Base de dados'!S$31:S$51,1)))),'Base de dados'!S32&lt;(AVERAGE('Base de dados'!S$31:S$51)+(1.5*(_xlfn.QUARTILE.EXC('Base de dados'!S$31:S$51,3)-_xlfn.QUARTILE.EXC('Base de dados'!S$31:S$51,1))))),'Base de dados'!S32,"")</f>
        <v>5017439.26</v>
      </c>
      <c r="T32" s="7">
        <f>IF(AND('Base de dados'!T32&gt;(AVERAGE('Base de dados'!T$31:T$51)-(1.5*(_xlfn.QUARTILE.EXC('Base de dados'!T$31:T$51,3)-_xlfn.QUARTILE.EXC('Base de dados'!T$31:T$51,1)))),'Base de dados'!T32&lt;(AVERAGE('Base de dados'!T$31:T$51)+(1.5*(_xlfn.QUARTILE.EXC('Base de dados'!T$31:T$51,3)-_xlfn.QUARTILE.EXC('Base de dados'!T$31:T$51,1))))),'Base de dados'!T32,"")</f>
        <v>371</v>
      </c>
      <c r="U32" s="7" t="str">
        <f>IF(AND('Base de dados'!U32&gt;(AVERAGE('Base de dados'!U$31:U$51)-(1.5*(_xlfn.QUARTILE.EXC('Base de dados'!U$31:U$51,3)-_xlfn.QUARTILE.EXC('Base de dados'!U$31:U$51,1)))),'Base de dados'!U32&lt;(AVERAGE('Base de dados'!U$31:U$51)+(1.5*(_xlfn.QUARTILE.EXC('Base de dados'!U$31:U$51,3)-_xlfn.QUARTILE.EXC('Base de dados'!U$31:U$51,1))))),'Base de dados'!U32,"")</f>
        <v/>
      </c>
    </row>
    <row r="33" spans="2:21" s="1" customFormat="1" x14ac:dyDescent="0.25">
      <c r="B33" s="51">
        <v>160030</v>
      </c>
      <c r="C33" s="51" t="s">
        <v>191</v>
      </c>
      <c r="D33" s="51" t="s">
        <v>192</v>
      </c>
      <c r="E33" s="51">
        <v>2017</v>
      </c>
      <c r="F33" s="51">
        <v>16003000</v>
      </c>
      <c r="G33" s="51" t="s">
        <v>82</v>
      </c>
      <c r="H33" s="325" t="s">
        <v>63</v>
      </c>
      <c r="I33" s="51" t="s">
        <v>188</v>
      </c>
      <c r="J33" s="51" t="s">
        <v>189</v>
      </c>
      <c r="K33" s="51" t="s">
        <v>190</v>
      </c>
      <c r="L33" s="7" t="str">
        <f>IF(AND('Base de dados'!L33&gt;(AVERAGE('Base de dados'!L$31:L$51)-(1.5*(_xlfn.QUARTILE.EXC('Base de dados'!L$31:L$51,3)-_xlfn.QUARTILE.EXC('Base de dados'!L$31:L$51,1)))),'Base de dados'!L33&lt;(AVERAGE('Base de dados'!L$31:L$51)+(1.5*(_xlfn.QUARTILE.EXC('Base de dados'!L$31:L$51,3)-_xlfn.QUARTILE.EXC('Base de dados'!L$31:L$51,1))))),'Base de dados'!L33,"")</f>
        <v/>
      </c>
      <c r="M33" s="7">
        <f>IF(AND('Base de dados'!M33&gt;(AVERAGE('Base de dados'!M$31:M$51)-(1.5*(_xlfn.QUARTILE.EXC('Base de dados'!M$31:M$51,3)-_xlfn.QUARTILE.EXC('Base de dados'!M$31:M$51,1)))),'Base de dados'!M33&lt;(AVERAGE('Base de dados'!M$31:M$51)+(1.5*(_xlfn.QUARTILE.EXC('Base de dados'!M$31:M$51,3)-_xlfn.QUARTILE.EXC('Base de dados'!M$31:M$51,1))))),'Base de dados'!M33,"")</f>
        <v>214461.27</v>
      </c>
      <c r="N33" s="7">
        <f>IF(AND('Base de dados'!N33&gt;(AVERAGE('Base de dados'!N$31:N$51)-(1.5*(_xlfn.QUARTILE.EXC('Base de dados'!N$31:N$51,3)-_xlfn.QUARTILE.EXC('Base de dados'!N$31:N$51,1)))),'Base de dados'!N33&lt;(AVERAGE('Base de dados'!N$31:N$51)+(1.5*(_xlfn.QUARTILE.EXC('Base de dados'!N$31:N$51,3)-_xlfn.QUARTILE.EXC('Base de dados'!N$31:N$51,1))))),'Base de dados'!N33,"")</f>
        <v>2668.18</v>
      </c>
      <c r="O33" s="7">
        <f>IF(AND('Base de dados'!O33&gt;(AVERAGE('Base de dados'!O$31:O$51)-(1.5*(_xlfn.QUARTILE.EXC('Base de dados'!O$31:O$51,3)-_xlfn.QUARTILE.EXC('Base de dados'!O$31:O$51,1)))),'Base de dados'!O33&lt;(AVERAGE('Base de dados'!O$31:O$51)+(1.5*(_xlfn.QUARTILE.EXC('Base de dados'!O$31:O$51,3)-_xlfn.QUARTILE.EXC('Base de dados'!O$31:O$51,1))))),'Base de dados'!O33,"")</f>
        <v>49286772.450000003</v>
      </c>
      <c r="P33" s="7">
        <f>IF(AND('Base de dados'!P33&gt;(AVERAGE('Base de dados'!P$31:P$51)-(1.5*(_xlfn.QUARTILE.EXC('Base de dados'!P$31:P$51,3)-_xlfn.QUARTILE.EXC('Base de dados'!P$31:P$51,1)))),'Base de dados'!P33&lt;(AVERAGE('Base de dados'!P$31:P$51)+(1.5*(_xlfn.QUARTILE.EXC('Base de dados'!P$31:P$51,3)-_xlfn.QUARTILE.EXC('Base de dados'!P$31:P$51,1))))),'Base de dados'!P33,"")</f>
        <v>9821396.5</v>
      </c>
      <c r="Q33" s="7">
        <f>IF(AND('Base de dados'!Q33&gt;(AVERAGE('Base de dados'!Q$31:Q$51)-(1.5*(_xlfn.QUARTILE.EXC('Base de dados'!Q$31:Q$51,3)-_xlfn.QUARTILE.EXC('Base de dados'!Q$31:Q$51,1)))),'Base de dados'!Q33&lt;(AVERAGE('Base de dados'!Q$31:Q$51)+(1.5*(_xlfn.QUARTILE.EXC('Base de dados'!Q$31:Q$51,3)-_xlfn.QUARTILE.EXC('Base de dados'!Q$31:Q$51,1))))),'Base de dados'!Q33,"")</f>
        <v>40456756.060000002</v>
      </c>
      <c r="R33" s="7">
        <f>IF(AND('Base de dados'!R33&gt;(AVERAGE('Base de dados'!R$31:R$51)-(1.5*(_xlfn.QUARTILE.EXC('Base de dados'!R$31:R$51,3)-_xlfn.QUARTILE.EXC('Base de dados'!R$31:R$51,1)))),'Base de dados'!R33&lt;(AVERAGE('Base de dados'!R$31:R$51)+(1.5*(_xlfn.QUARTILE.EXC('Base de dados'!R$31:R$51,3)-_xlfn.QUARTILE.EXC('Base de dados'!R$31:R$51,1))))),'Base de dados'!R33,"")</f>
        <v>64974457.280000001</v>
      </c>
      <c r="S33" s="7">
        <f>IF(AND('Base de dados'!S33&gt;(AVERAGE('Base de dados'!S$31:S$51)-(1.5*(_xlfn.QUARTILE.EXC('Base de dados'!S$31:S$51,3)-_xlfn.QUARTILE.EXC('Base de dados'!S$31:S$51,1)))),'Base de dados'!S33&lt;(AVERAGE('Base de dados'!S$31:S$51)+(1.5*(_xlfn.QUARTILE.EXC('Base de dados'!S$31:S$51,3)-_xlfn.QUARTILE.EXC('Base de dados'!S$31:S$51,1))))),'Base de dados'!S33,"")</f>
        <v>5015975.0599999996</v>
      </c>
      <c r="T33" s="7">
        <f>IF(AND('Base de dados'!T33&gt;(AVERAGE('Base de dados'!T$31:T$51)-(1.5*(_xlfn.QUARTILE.EXC('Base de dados'!T$31:T$51,3)-_xlfn.QUARTILE.EXC('Base de dados'!T$31:T$51,1)))),'Base de dados'!T33&lt;(AVERAGE('Base de dados'!T$31:T$51)+(1.5*(_xlfn.QUARTILE.EXC('Base de dados'!T$31:T$51,3)-_xlfn.QUARTILE.EXC('Base de dados'!T$31:T$51,1))))),'Base de dados'!T33,"")</f>
        <v>353</v>
      </c>
      <c r="U33" s="7" t="str">
        <f>IF(AND('Base de dados'!U33&gt;(AVERAGE('Base de dados'!U$31:U$51)-(1.5*(_xlfn.QUARTILE.EXC('Base de dados'!U$31:U$51,3)-_xlfn.QUARTILE.EXC('Base de dados'!U$31:U$51,1)))),'Base de dados'!U33&lt;(AVERAGE('Base de dados'!U$31:U$51)+(1.5*(_xlfn.QUARTILE.EXC('Base de dados'!U$31:U$51,3)-_xlfn.QUARTILE.EXC('Base de dados'!U$31:U$51,1))))),'Base de dados'!U33,"")</f>
        <v/>
      </c>
    </row>
    <row r="34" spans="2:21" s="1" customFormat="1" x14ac:dyDescent="0.25">
      <c r="B34" s="51">
        <v>160030</v>
      </c>
      <c r="C34" s="51" t="s">
        <v>191</v>
      </c>
      <c r="D34" s="51" t="s">
        <v>192</v>
      </c>
      <c r="E34" s="51">
        <v>2016</v>
      </c>
      <c r="F34" s="51">
        <v>16003000</v>
      </c>
      <c r="G34" s="51" t="s">
        <v>82</v>
      </c>
      <c r="H34" s="325" t="s">
        <v>63</v>
      </c>
      <c r="I34" s="51" t="s">
        <v>188</v>
      </c>
      <c r="J34" s="51" t="s">
        <v>189</v>
      </c>
      <c r="K34" s="51" t="s">
        <v>190</v>
      </c>
      <c r="L34" s="7">
        <f>IF(AND('Base de dados'!L34&gt;(AVERAGE('Base de dados'!L$31:L$51)-(1.5*(_xlfn.QUARTILE.EXC('Base de dados'!L$31:L$51,3)-_xlfn.QUARTILE.EXC('Base de dados'!L$31:L$51,1)))),'Base de dados'!L34&lt;(AVERAGE('Base de dados'!L$31:L$51)+(1.5*(_xlfn.QUARTILE.EXC('Base de dados'!L$31:L$51,3)-_xlfn.QUARTILE.EXC('Base de dados'!L$31:L$51,1))))),'Base de dados'!L34,"")</f>
        <v>18751.84</v>
      </c>
      <c r="M34" s="7">
        <f>IF(AND('Base de dados'!M34&gt;(AVERAGE('Base de dados'!M$31:M$51)-(1.5*(_xlfn.QUARTILE.EXC('Base de dados'!M$31:M$51,3)-_xlfn.QUARTILE.EXC('Base de dados'!M$31:M$51,1)))),'Base de dados'!M34&lt;(AVERAGE('Base de dados'!M$31:M$51)+(1.5*(_xlfn.QUARTILE.EXC('Base de dados'!M$31:M$51,3)-_xlfn.QUARTILE.EXC('Base de dados'!M$31:M$51,1))))),'Base de dados'!M34,"")</f>
        <v>182763.44</v>
      </c>
      <c r="N34" s="7">
        <f>IF(AND('Base de dados'!N34&gt;(AVERAGE('Base de dados'!N$31:N$51)-(1.5*(_xlfn.QUARTILE.EXC('Base de dados'!N$31:N$51,3)-_xlfn.QUARTILE.EXC('Base de dados'!N$31:N$51,1)))),'Base de dados'!N34&lt;(AVERAGE('Base de dados'!N$31:N$51)+(1.5*(_xlfn.QUARTILE.EXC('Base de dados'!N$31:N$51,3)-_xlfn.QUARTILE.EXC('Base de dados'!N$31:N$51,1))))),'Base de dados'!N34,"")</f>
        <v>2276.91</v>
      </c>
      <c r="O34" s="7">
        <f>IF(AND('Base de dados'!O34&gt;(AVERAGE('Base de dados'!O$31:O$51)-(1.5*(_xlfn.QUARTILE.EXC('Base de dados'!O$31:O$51,3)-_xlfn.QUARTILE.EXC('Base de dados'!O$31:O$51,1)))),'Base de dados'!O34&lt;(AVERAGE('Base de dados'!O$31:O$51)+(1.5*(_xlfn.QUARTILE.EXC('Base de dados'!O$31:O$51,3)-_xlfn.QUARTILE.EXC('Base de dados'!O$31:O$51,1))))),'Base de dados'!O34,"")</f>
        <v>43811290.409999996</v>
      </c>
      <c r="P34" s="7">
        <f>IF(AND('Base de dados'!P34&gt;(AVERAGE('Base de dados'!P$31:P$51)-(1.5*(_xlfn.QUARTILE.EXC('Base de dados'!P$31:P$51,3)-_xlfn.QUARTILE.EXC('Base de dados'!P$31:P$51,1)))),'Base de dados'!P34&lt;(AVERAGE('Base de dados'!P$31:P$51)+(1.5*(_xlfn.QUARTILE.EXC('Base de dados'!P$31:P$51,3)-_xlfn.QUARTILE.EXC('Base de dados'!P$31:P$51,1))))),'Base de dados'!P34,"")</f>
        <v>8372788.0800000001</v>
      </c>
      <c r="Q34" s="7">
        <f>IF(AND('Base de dados'!Q34&gt;(AVERAGE('Base de dados'!Q$31:Q$51)-(1.5*(_xlfn.QUARTILE.EXC('Base de dados'!Q$31:Q$51,3)-_xlfn.QUARTILE.EXC('Base de dados'!Q$31:Q$51,1)))),'Base de dados'!Q34&lt;(AVERAGE('Base de dados'!Q$31:Q$51)+(1.5*(_xlfn.QUARTILE.EXC('Base de dados'!Q$31:Q$51,3)-_xlfn.QUARTILE.EXC('Base de dados'!Q$31:Q$51,1))))),'Base de dados'!Q34,"")</f>
        <v>32737593.710000001</v>
      </c>
      <c r="R34" s="7">
        <f>IF(AND('Base de dados'!R34&gt;(AVERAGE('Base de dados'!R$31:R$51)-(1.5*(_xlfn.QUARTILE.EXC('Base de dados'!R$31:R$51,3)-_xlfn.QUARTILE.EXC('Base de dados'!R$31:R$51,1)))),'Base de dados'!R34&lt;(AVERAGE('Base de dados'!R$31:R$51)+(1.5*(_xlfn.QUARTILE.EXC('Base de dados'!R$31:R$51,3)-_xlfn.QUARTILE.EXC('Base de dados'!R$31:R$51,1))))),'Base de dados'!R34,"")</f>
        <v>52372659.439999998</v>
      </c>
      <c r="S34" s="7">
        <f>IF(AND('Base de dados'!S34&gt;(AVERAGE('Base de dados'!S$31:S$51)-(1.5*(_xlfn.QUARTILE.EXC('Base de dados'!S$31:S$51,3)-_xlfn.QUARTILE.EXC('Base de dados'!S$31:S$51,1)))),'Base de dados'!S34&lt;(AVERAGE('Base de dados'!S$31:S$51)+(1.5*(_xlfn.QUARTILE.EXC('Base de dados'!S$31:S$51,3)-_xlfn.QUARTILE.EXC('Base de dados'!S$31:S$51,1))))),'Base de dados'!S34,"")</f>
        <v>23350413.59</v>
      </c>
      <c r="T34" s="7">
        <f>IF(AND('Base de dados'!T34&gt;(AVERAGE('Base de dados'!T$31:T$51)-(1.5*(_xlfn.QUARTILE.EXC('Base de dados'!T$31:T$51,3)-_xlfn.QUARTILE.EXC('Base de dados'!T$31:T$51,1)))),'Base de dados'!T34&lt;(AVERAGE('Base de dados'!T$31:T$51)+(1.5*(_xlfn.QUARTILE.EXC('Base de dados'!T$31:T$51,3)-_xlfn.QUARTILE.EXC('Base de dados'!T$31:T$51,1))))),'Base de dados'!T34,"")</f>
        <v>322</v>
      </c>
      <c r="U34" s="7" t="str">
        <f>IF(AND('Base de dados'!U34&gt;(AVERAGE('Base de dados'!U$31:U$51)-(1.5*(_xlfn.QUARTILE.EXC('Base de dados'!U$31:U$51,3)-_xlfn.QUARTILE.EXC('Base de dados'!U$31:U$51,1)))),'Base de dados'!U34&lt;(AVERAGE('Base de dados'!U$31:U$51)+(1.5*(_xlfn.QUARTILE.EXC('Base de dados'!U$31:U$51,3)-_xlfn.QUARTILE.EXC('Base de dados'!U$31:U$51,1))))),'Base de dados'!U34,"")</f>
        <v/>
      </c>
    </row>
    <row r="35" spans="2:21" s="1" customFormat="1" x14ac:dyDescent="0.25">
      <c r="B35" s="51">
        <v>160030</v>
      </c>
      <c r="C35" s="51" t="s">
        <v>191</v>
      </c>
      <c r="D35" s="51" t="s">
        <v>192</v>
      </c>
      <c r="E35" s="51">
        <v>2015</v>
      </c>
      <c r="F35" s="51">
        <v>16003000</v>
      </c>
      <c r="G35" s="51" t="s">
        <v>82</v>
      </c>
      <c r="H35" s="325" t="s">
        <v>63</v>
      </c>
      <c r="I35" s="51" t="s">
        <v>188</v>
      </c>
      <c r="J35" s="51" t="s">
        <v>189</v>
      </c>
      <c r="K35" s="51" t="s">
        <v>190</v>
      </c>
      <c r="L35" s="7">
        <f>IF(AND('Base de dados'!L35&gt;(AVERAGE('Base de dados'!L$31:L$51)-(1.5*(_xlfn.QUARTILE.EXC('Base de dados'!L$31:L$51,3)-_xlfn.QUARTILE.EXC('Base de dados'!L$31:L$51,1)))),'Base de dados'!L35&lt;(AVERAGE('Base de dados'!L$31:L$51)+(1.5*(_xlfn.QUARTILE.EXC('Base de dados'!L$31:L$51,3)-_xlfn.QUARTILE.EXC('Base de dados'!L$31:L$51,1))))),'Base de dados'!L35,"")</f>
        <v>17154.63</v>
      </c>
      <c r="M35" s="7">
        <f>IF(AND('Base de dados'!M35&gt;(AVERAGE('Base de dados'!M$31:M$51)-(1.5*(_xlfn.QUARTILE.EXC('Base de dados'!M$31:M$51,3)-_xlfn.QUARTILE.EXC('Base de dados'!M$31:M$51,1)))),'Base de dados'!M35&lt;(AVERAGE('Base de dados'!M$31:M$51)+(1.5*(_xlfn.QUARTILE.EXC('Base de dados'!M$31:M$51,3)-_xlfn.QUARTILE.EXC('Base de dados'!M$31:M$51,1))))),'Base de dados'!M35,"")</f>
        <v>161416.28</v>
      </c>
      <c r="N35" s="7">
        <f>IF(AND('Base de dados'!N35&gt;(AVERAGE('Base de dados'!N$31:N$51)-(1.5*(_xlfn.QUARTILE.EXC('Base de dados'!N$31:N$51,3)-_xlfn.QUARTILE.EXC('Base de dados'!N$31:N$51,1)))),'Base de dados'!N35&lt;(AVERAGE('Base de dados'!N$31:N$51)+(1.5*(_xlfn.QUARTILE.EXC('Base de dados'!N$31:N$51,3)-_xlfn.QUARTILE.EXC('Base de dados'!N$31:N$51,1))))),'Base de dados'!N35,"")</f>
        <v>2181.91</v>
      </c>
      <c r="O35" s="7">
        <f>IF(AND('Base de dados'!O35&gt;(AVERAGE('Base de dados'!O$31:O$51)-(1.5*(_xlfn.QUARTILE.EXC('Base de dados'!O$31:O$51,3)-_xlfn.QUARTILE.EXC('Base de dados'!O$31:O$51,1)))),'Base de dados'!O35&lt;(AVERAGE('Base de dados'!O$31:O$51)+(1.5*(_xlfn.QUARTILE.EXC('Base de dados'!O$31:O$51,3)-_xlfn.QUARTILE.EXC('Base de dados'!O$31:O$51,1))))),'Base de dados'!O35,"")</f>
        <v>37748820.100000001</v>
      </c>
      <c r="P35" s="7">
        <f>IF(AND('Base de dados'!P35&gt;(AVERAGE('Base de dados'!P$31:P$51)-(1.5*(_xlfn.QUARTILE.EXC('Base de dados'!P$31:P$51,3)-_xlfn.QUARTILE.EXC('Base de dados'!P$31:P$51,1)))),'Base de dados'!P35&lt;(AVERAGE('Base de dados'!P$31:P$51)+(1.5*(_xlfn.QUARTILE.EXC('Base de dados'!P$31:P$51,3)-_xlfn.QUARTILE.EXC('Base de dados'!P$31:P$51,1))))),'Base de dados'!P35,"")</f>
        <v>7239433.4000000004</v>
      </c>
      <c r="Q35" s="7">
        <f>IF(AND('Base de dados'!Q35&gt;(AVERAGE('Base de dados'!Q$31:Q$51)-(1.5*(_xlfn.QUARTILE.EXC('Base de dados'!Q$31:Q$51,3)-_xlfn.QUARTILE.EXC('Base de dados'!Q$31:Q$51,1)))),'Base de dados'!Q35&lt;(AVERAGE('Base de dados'!Q$31:Q$51)+(1.5*(_xlfn.QUARTILE.EXC('Base de dados'!Q$31:Q$51,3)-_xlfn.QUARTILE.EXC('Base de dados'!Q$31:Q$51,1))))),'Base de dados'!Q35,"")</f>
        <v>29263410.48</v>
      </c>
      <c r="R35" s="7">
        <f>IF(AND('Base de dados'!R35&gt;(AVERAGE('Base de dados'!R$31:R$51)-(1.5*(_xlfn.QUARTILE.EXC('Base de dados'!R$31:R$51,3)-_xlfn.QUARTILE.EXC('Base de dados'!R$31:R$51,1)))),'Base de dados'!R35&lt;(AVERAGE('Base de dados'!R$31:R$51)+(1.5*(_xlfn.QUARTILE.EXC('Base de dados'!R$31:R$51,3)-_xlfn.QUARTILE.EXC('Base de dados'!R$31:R$51,1))))),'Base de dados'!R35,"")</f>
        <v>54123214.619999997</v>
      </c>
      <c r="S35" s="7">
        <f>IF(AND('Base de dados'!S35&gt;(AVERAGE('Base de dados'!S$31:S$51)-(1.5*(_xlfn.QUARTILE.EXC('Base de dados'!S$31:S$51,3)-_xlfn.QUARTILE.EXC('Base de dados'!S$31:S$51,1)))),'Base de dados'!S35&lt;(AVERAGE('Base de dados'!S$31:S$51)+(1.5*(_xlfn.QUARTILE.EXC('Base de dados'!S$31:S$51,3)-_xlfn.QUARTILE.EXC('Base de dados'!S$31:S$51,1))))),'Base de dados'!S35,"")</f>
        <v>22607542.550000001</v>
      </c>
      <c r="T35" s="7">
        <f>IF(AND('Base de dados'!T35&gt;(AVERAGE('Base de dados'!T$31:T$51)-(1.5*(_xlfn.QUARTILE.EXC('Base de dados'!T$31:T$51,3)-_xlfn.QUARTILE.EXC('Base de dados'!T$31:T$51,1)))),'Base de dados'!T35&lt;(AVERAGE('Base de dados'!T$31:T$51)+(1.5*(_xlfn.QUARTILE.EXC('Base de dados'!T$31:T$51,3)-_xlfn.QUARTILE.EXC('Base de dados'!T$31:T$51,1))))),'Base de dados'!T35,"")</f>
        <v>271</v>
      </c>
      <c r="U35" s="7" t="str">
        <f>IF(AND('Base de dados'!U35&gt;(AVERAGE('Base de dados'!U$31:U$51)-(1.5*(_xlfn.QUARTILE.EXC('Base de dados'!U$31:U$51,3)-_xlfn.QUARTILE.EXC('Base de dados'!U$31:U$51,1)))),'Base de dados'!U35&lt;(AVERAGE('Base de dados'!U$31:U$51)+(1.5*(_xlfn.QUARTILE.EXC('Base de dados'!U$31:U$51,3)-_xlfn.QUARTILE.EXC('Base de dados'!U$31:U$51,1))))),'Base de dados'!U35,"")</f>
        <v/>
      </c>
    </row>
    <row r="36" spans="2:21" s="1" customFormat="1" x14ac:dyDescent="0.25">
      <c r="B36" s="51">
        <v>160030</v>
      </c>
      <c r="C36" s="51" t="s">
        <v>191</v>
      </c>
      <c r="D36" s="51" t="s">
        <v>192</v>
      </c>
      <c r="E36" s="51">
        <v>2014</v>
      </c>
      <c r="F36" s="51">
        <v>16003000</v>
      </c>
      <c r="G36" s="51" t="s">
        <v>82</v>
      </c>
      <c r="H36" s="325" t="s">
        <v>63</v>
      </c>
      <c r="I36" s="51" t="s">
        <v>188</v>
      </c>
      <c r="J36" s="51" t="s">
        <v>189</v>
      </c>
      <c r="K36" s="51" t="s">
        <v>190</v>
      </c>
      <c r="L36" s="7">
        <f>IF(AND('Base de dados'!L36&gt;(AVERAGE('Base de dados'!L$31:L$51)-(1.5*(_xlfn.QUARTILE.EXC('Base de dados'!L$31:L$51,3)-_xlfn.QUARTILE.EXC('Base de dados'!L$31:L$51,1)))),'Base de dados'!L36&lt;(AVERAGE('Base de dados'!L$31:L$51)+(1.5*(_xlfn.QUARTILE.EXC('Base de dados'!L$31:L$51,3)-_xlfn.QUARTILE.EXC('Base de dados'!L$31:L$51,1))))),'Base de dados'!L36,"")</f>
        <v>17190</v>
      </c>
      <c r="M36" s="7">
        <f>IF(AND('Base de dados'!M36&gt;(AVERAGE('Base de dados'!M$31:M$51)-(1.5*(_xlfn.QUARTILE.EXC('Base de dados'!M$31:M$51,3)-_xlfn.QUARTILE.EXC('Base de dados'!M$31:M$51,1)))),'Base de dados'!M36&lt;(AVERAGE('Base de dados'!M$31:M$51)+(1.5*(_xlfn.QUARTILE.EXC('Base de dados'!M$31:M$51,3)-_xlfn.QUARTILE.EXC('Base de dados'!M$31:M$51,1))))),'Base de dados'!M36,"")</f>
        <v>162153.12</v>
      </c>
      <c r="N36" s="7" t="str">
        <f>IF(AND('Base de dados'!N36&gt;(AVERAGE('Base de dados'!N$31:N$51)-(1.5*(_xlfn.QUARTILE.EXC('Base de dados'!N$31:N$51,3)-_xlfn.QUARTILE.EXC('Base de dados'!N$31:N$51,1)))),'Base de dados'!N36&lt;(AVERAGE('Base de dados'!N$31:N$51)+(1.5*(_xlfn.QUARTILE.EXC('Base de dados'!N$31:N$51,3)-_xlfn.QUARTILE.EXC('Base de dados'!N$31:N$51,1))))),'Base de dados'!N36,"")</f>
        <v/>
      </c>
      <c r="O36" s="7">
        <f>IF(AND('Base de dados'!O36&gt;(AVERAGE('Base de dados'!O$31:O$51)-(1.5*(_xlfn.QUARTILE.EXC('Base de dados'!O$31:O$51,3)-_xlfn.QUARTILE.EXC('Base de dados'!O$31:O$51,1)))),'Base de dados'!O36&lt;(AVERAGE('Base de dados'!O$31:O$51)+(1.5*(_xlfn.QUARTILE.EXC('Base de dados'!O$31:O$51,3)-_xlfn.QUARTILE.EXC('Base de dados'!O$31:O$51,1))))),'Base de dados'!O36,"")</f>
        <v>35401045.829999998</v>
      </c>
      <c r="P36" s="7">
        <f>IF(AND('Base de dados'!P36&gt;(AVERAGE('Base de dados'!P$31:P$51)-(1.5*(_xlfn.QUARTILE.EXC('Base de dados'!P$31:P$51,3)-_xlfn.QUARTILE.EXC('Base de dados'!P$31:P$51,1)))),'Base de dados'!P36&lt;(AVERAGE('Base de dados'!P$31:P$51)+(1.5*(_xlfn.QUARTILE.EXC('Base de dados'!P$31:P$51,3)-_xlfn.QUARTILE.EXC('Base de dados'!P$31:P$51,1))))),'Base de dados'!P36,"")</f>
        <v>6818796.3200000003</v>
      </c>
      <c r="Q36" s="7">
        <f>IF(AND('Base de dados'!Q36&gt;(AVERAGE('Base de dados'!Q$31:Q$51)-(1.5*(_xlfn.QUARTILE.EXC('Base de dados'!Q$31:Q$51,3)-_xlfn.QUARTILE.EXC('Base de dados'!Q$31:Q$51,1)))),'Base de dados'!Q36&lt;(AVERAGE('Base de dados'!Q$31:Q$51)+(1.5*(_xlfn.QUARTILE.EXC('Base de dados'!Q$31:Q$51,3)-_xlfn.QUARTILE.EXC('Base de dados'!Q$31:Q$51,1))))),'Base de dados'!Q36,"")</f>
        <v>27180405.5</v>
      </c>
      <c r="R36" s="7">
        <f>IF(AND('Base de dados'!R36&gt;(AVERAGE('Base de dados'!R$31:R$51)-(1.5*(_xlfn.QUARTILE.EXC('Base de dados'!R$31:R$51,3)-_xlfn.QUARTILE.EXC('Base de dados'!R$31:R$51,1)))),'Base de dados'!R36&lt;(AVERAGE('Base de dados'!R$31:R$51)+(1.5*(_xlfn.QUARTILE.EXC('Base de dados'!R$31:R$51,3)-_xlfn.QUARTILE.EXC('Base de dados'!R$31:R$51,1))))),'Base de dados'!R36,"")</f>
        <v>50272173.579999998</v>
      </c>
      <c r="S36" s="7" t="str">
        <f>IF(AND('Base de dados'!S36&gt;(AVERAGE('Base de dados'!S$31:S$51)-(1.5*(_xlfn.QUARTILE.EXC('Base de dados'!S$31:S$51,3)-_xlfn.QUARTILE.EXC('Base de dados'!S$31:S$51,1)))),'Base de dados'!S36&lt;(AVERAGE('Base de dados'!S$31:S$51)+(1.5*(_xlfn.QUARTILE.EXC('Base de dados'!S$31:S$51,3)-_xlfn.QUARTILE.EXC('Base de dados'!S$31:S$51,1))))),'Base de dados'!S36,"")</f>
        <v/>
      </c>
      <c r="T36" s="7">
        <f>IF(AND('Base de dados'!T36&gt;(AVERAGE('Base de dados'!T$31:T$51)-(1.5*(_xlfn.QUARTILE.EXC('Base de dados'!T$31:T$51,3)-_xlfn.QUARTILE.EXC('Base de dados'!T$31:T$51,1)))),'Base de dados'!T36&lt;(AVERAGE('Base de dados'!T$31:T$51)+(1.5*(_xlfn.QUARTILE.EXC('Base de dados'!T$31:T$51,3)-_xlfn.QUARTILE.EXC('Base de dados'!T$31:T$51,1))))),'Base de dados'!T36,"")</f>
        <v>373</v>
      </c>
      <c r="U36" s="7" t="str">
        <f>IF(AND('Base de dados'!U36&gt;(AVERAGE('Base de dados'!U$31:U$51)-(1.5*(_xlfn.QUARTILE.EXC('Base de dados'!U$31:U$51,3)-_xlfn.QUARTILE.EXC('Base de dados'!U$31:U$51,1)))),'Base de dados'!U36&lt;(AVERAGE('Base de dados'!U$31:U$51)+(1.5*(_xlfn.QUARTILE.EXC('Base de dados'!U$31:U$51,3)-_xlfn.QUARTILE.EXC('Base de dados'!U$31:U$51,1))))),'Base de dados'!U36,"")</f>
        <v/>
      </c>
    </row>
    <row r="37" spans="2:21" s="1" customFormat="1" x14ac:dyDescent="0.25">
      <c r="B37" s="51">
        <v>160030</v>
      </c>
      <c r="C37" s="51" t="s">
        <v>191</v>
      </c>
      <c r="D37" s="51" t="s">
        <v>192</v>
      </c>
      <c r="E37" s="51">
        <v>2013</v>
      </c>
      <c r="F37" s="51">
        <v>16003000</v>
      </c>
      <c r="G37" s="51" t="s">
        <v>82</v>
      </c>
      <c r="H37" s="325" t="s">
        <v>63</v>
      </c>
      <c r="I37" s="51" t="s">
        <v>188</v>
      </c>
      <c r="J37" s="51" t="s">
        <v>189</v>
      </c>
      <c r="K37" s="51" t="s">
        <v>190</v>
      </c>
      <c r="L37" s="7">
        <f>IF(AND('Base de dados'!L37&gt;(AVERAGE('Base de dados'!L$31:L$51)-(1.5*(_xlfn.QUARTILE.EXC('Base de dados'!L$31:L$51,3)-_xlfn.QUARTILE.EXC('Base de dados'!L$31:L$51,1)))),'Base de dados'!L37&lt;(AVERAGE('Base de dados'!L$31:L$51)+(1.5*(_xlfn.QUARTILE.EXC('Base de dados'!L$31:L$51,3)-_xlfn.QUARTILE.EXC('Base de dados'!L$31:L$51,1))))),'Base de dados'!L37,"")</f>
        <v>18641.509999999998</v>
      </c>
      <c r="M37" s="7">
        <f>IF(AND('Base de dados'!M37&gt;(AVERAGE('Base de dados'!M$31:M$51)-(1.5*(_xlfn.QUARTILE.EXC('Base de dados'!M$31:M$51,3)-_xlfn.QUARTILE.EXC('Base de dados'!M$31:M$51,1)))),'Base de dados'!M37&lt;(AVERAGE('Base de dados'!M$31:M$51)+(1.5*(_xlfn.QUARTILE.EXC('Base de dados'!M$31:M$51,3)-_xlfn.QUARTILE.EXC('Base de dados'!M$31:M$51,1))))),'Base de dados'!M37,"")</f>
        <v>154864.65</v>
      </c>
      <c r="N37" s="7" t="str">
        <f>IF(AND('Base de dados'!N37&gt;(AVERAGE('Base de dados'!N$31:N$51)-(1.5*(_xlfn.QUARTILE.EXC('Base de dados'!N$31:N$51,3)-_xlfn.QUARTILE.EXC('Base de dados'!N$31:N$51,1)))),'Base de dados'!N37&lt;(AVERAGE('Base de dados'!N$31:N$51)+(1.5*(_xlfn.QUARTILE.EXC('Base de dados'!N$31:N$51,3)-_xlfn.QUARTILE.EXC('Base de dados'!N$31:N$51,1))))),'Base de dados'!N37,"")</f>
        <v/>
      </c>
      <c r="O37" s="7">
        <f>IF(AND('Base de dados'!O37&gt;(AVERAGE('Base de dados'!O$31:O$51)-(1.5*(_xlfn.QUARTILE.EXC('Base de dados'!O$31:O$51,3)-_xlfn.QUARTILE.EXC('Base de dados'!O$31:O$51,1)))),'Base de dados'!O37&lt;(AVERAGE('Base de dados'!O$31:O$51)+(1.5*(_xlfn.QUARTILE.EXC('Base de dados'!O$31:O$51,3)-_xlfn.QUARTILE.EXC('Base de dados'!O$31:O$51,1))))),'Base de dados'!O37,"")</f>
        <v>40235019.640000001</v>
      </c>
      <c r="P37" s="7">
        <f>IF(AND('Base de dados'!P37&gt;(AVERAGE('Base de dados'!P$31:P$51)-(1.5*(_xlfn.QUARTILE.EXC('Base de dados'!P$31:P$51,3)-_xlfn.QUARTILE.EXC('Base de dados'!P$31:P$51,1)))),'Base de dados'!P37&lt;(AVERAGE('Base de dados'!P$31:P$51)+(1.5*(_xlfn.QUARTILE.EXC('Base de dados'!P$31:P$51,3)-_xlfn.QUARTILE.EXC('Base de dados'!P$31:P$51,1))))),'Base de dados'!P37,"")</f>
        <v>7683292.3899999997</v>
      </c>
      <c r="Q37" s="7">
        <f>IF(AND('Base de dados'!Q37&gt;(AVERAGE('Base de dados'!Q$31:Q$51)-(1.5*(_xlfn.QUARTILE.EXC('Base de dados'!Q$31:Q$51,3)-_xlfn.QUARTILE.EXC('Base de dados'!Q$31:Q$51,1)))),'Base de dados'!Q37&lt;(AVERAGE('Base de dados'!Q$31:Q$51)+(1.5*(_xlfn.QUARTILE.EXC('Base de dados'!Q$31:Q$51,3)-_xlfn.QUARTILE.EXC('Base de dados'!Q$31:Q$51,1))))),'Base de dados'!Q37,"")</f>
        <v>24732604.350000001</v>
      </c>
      <c r="R37" s="7">
        <f>IF(AND('Base de dados'!R37&gt;(AVERAGE('Base de dados'!R$31:R$51)-(1.5*(_xlfn.QUARTILE.EXC('Base de dados'!R$31:R$51,3)-_xlfn.QUARTILE.EXC('Base de dados'!R$31:R$51,1)))),'Base de dados'!R37&lt;(AVERAGE('Base de dados'!R$31:R$51)+(1.5*(_xlfn.QUARTILE.EXC('Base de dados'!R$31:R$51,3)-_xlfn.QUARTILE.EXC('Base de dados'!R$31:R$51,1))))),'Base de dados'!R37,"")</f>
        <v>56001982.590000004</v>
      </c>
      <c r="S37" s="7">
        <f>IF(AND('Base de dados'!S37&gt;(AVERAGE('Base de dados'!S$31:S$51)-(1.5*(_xlfn.QUARTILE.EXC('Base de dados'!S$31:S$51,3)-_xlfn.QUARTILE.EXC('Base de dados'!S$31:S$51,1)))),'Base de dados'!S37&lt;(AVERAGE('Base de dados'!S$31:S$51)+(1.5*(_xlfn.QUARTILE.EXC('Base de dados'!S$31:S$51,3)-_xlfn.QUARTILE.EXC('Base de dados'!S$31:S$51,1))))),'Base de dados'!S37,"")</f>
        <v>3482315.03</v>
      </c>
      <c r="T37" s="7">
        <f>IF(AND('Base de dados'!T37&gt;(AVERAGE('Base de dados'!T$31:T$51)-(1.5*(_xlfn.QUARTILE.EXC('Base de dados'!T$31:T$51,3)-_xlfn.QUARTILE.EXC('Base de dados'!T$31:T$51,1)))),'Base de dados'!T37&lt;(AVERAGE('Base de dados'!T$31:T$51)+(1.5*(_xlfn.QUARTILE.EXC('Base de dados'!T$31:T$51,3)-_xlfn.QUARTILE.EXC('Base de dados'!T$31:T$51,1))))),'Base de dados'!T37,"")</f>
        <v>376</v>
      </c>
      <c r="U37" s="7" t="str">
        <f>IF(AND('Base de dados'!U37&gt;(AVERAGE('Base de dados'!U$31:U$51)-(1.5*(_xlfn.QUARTILE.EXC('Base de dados'!U$31:U$51,3)-_xlfn.QUARTILE.EXC('Base de dados'!U$31:U$51,1)))),'Base de dados'!U37&lt;(AVERAGE('Base de dados'!U$31:U$51)+(1.5*(_xlfn.QUARTILE.EXC('Base de dados'!U$31:U$51,3)-_xlfn.QUARTILE.EXC('Base de dados'!U$31:U$51,1))))),'Base de dados'!U37,"")</f>
        <v/>
      </c>
    </row>
    <row r="38" spans="2:21" s="1" customFormat="1" x14ac:dyDescent="0.25">
      <c r="B38" s="51">
        <v>160030</v>
      </c>
      <c r="C38" s="51" t="s">
        <v>191</v>
      </c>
      <c r="D38" s="51" t="s">
        <v>192</v>
      </c>
      <c r="E38" s="51">
        <v>2012</v>
      </c>
      <c r="F38" s="51">
        <v>16003000</v>
      </c>
      <c r="G38" s="51" t="s">
        <v>82</v>
      </c>
      <c r="H38" s="325" t="s">
        <v>63</v>
      </c>
      <c r="I38" s="51" t="s">
        <v>188</v>
      </c>
      <c r="J38" s="51" t="s">
        <v>189</v>
      </c>
      <c r="K38" s="51" t="s">
        <v>190</v>
      </c>
      <c r="L38" s="7">
        <f>IF(AND('Base de dados'!L38&gt;(AVERAGE('Base de dados'!L$31:L$51)-(1.5*(_xlfn.QUARTILE.EXC('Base de dados'!L$31:L$51,3)-_xlfn.QUARTILE.EXC('Base de dados'!L$31:L$51,1)))),'Base de dados'!L38&lt;(AVERAGE('Base de dados'!L$31:L$51)+(1.5*(_xlfn.QUARTILE.EXC('Base de dados'!L$31:L$51,3)-_xlfn.QUARTILE.EXC('Base de dados'!L$31:L$51,1))))),'Base de dados'!L38,"")</f>
        <v>17616.12</v>
      </c>
      <c r="M38" s="7">
        <f>IF(AND('Base de dados'!M38&gt;(AVERAGE('Base de dados'!M$31:M$51)-(1.5*(_xlfn.QUARTILE.EXC('Base de dados'!M$31:M$51,3)-_xlfn.QUARTILE.EXC('Base de dados'!M$31:M$51,1)))),'Base de dados'!M38&lt;(AVERAGE('Base de dados'!M$31:M$51)+(1.5*(_xlfn.QUARTILE.EXC('Base de dados'!M$31:M$51,3)-_xlfn.QUARTILE.EXC('Base de dados'!M$31:M$51,1))))),'Base de dados'!M38,"")</f>
        <v>140344.23000000001</v>
      </c>
      <c r="N38" s="7">
        <f>IF(AND('Base de dados'!N38&gt;(AVERAGE('Base de dados'!N$31:N$51)-(1.5*(_xlfn.QUARTILE.EXC('Base de dados'!N$31:N$51,3)-_xlfn.QUARTILE.EXC('Base de dados'!N$31:N$51,1)))),'Base de dados'!N38&lt;(AVERAGE('Base de dados'!N$31:N$51)+(1.5*(_xlfn.QUARTILE.EXC('Base de dados'!N$31:N$51,3)-_xlfn.QUARTILE.EXC('Base de dados'!N$31:N$51,1))))),'Base de dados'!N38,"")</f>
        <v>2434.19</v>
      </c>
      <c r="O38" s="7">
        <f>IF(AND('Base de dados'!O38&gt;(AVERAGE('Base de dados'!O$31:O$51)-(1.5*(_xlfn.QUARTILE.EXC('Base de dados'!O$31:O$51,3)-_xlfn.QUARTILE.EXC('Base de dados'!O$31:O$51,1)))),'Base de dados'!O38&lt;(AVERAGE('Base de dados'!O$31:O$51)+(1.5*(_xlfn.QUARTILE.EXC('Base de dados'!O$31:O$51,3)-_xlfn.QUARTILE.EXC('Base de dados'!O$31:O$51,1))))),'Base de dados'!O38,"")</f>
        <v>31409494.890000001</v>
      </c>
      <c r="P38" s="7">
        <f>IF(AND('Base de dados'!P38&gt;(AVERAGE('Base de dados'!P$31:P$51)-(1.5*(_xlfn.QUARTILE.EXC('Base de dados'!P$31:P$51,3)-_xlfn.QUARTILE.EXC('Base de dados'!P$31:P$51,1)))),'Base de dados'!P38&lt;(AVERAGE('Base de dados'!P$31:P$51)+(1.5*(_xlfn.QUARTILE.EXC('Base de dados'!P$31:P$51,3)-_xlfn.QUARTILE.EXC('Base de dados'!P$31:P$51,1))))),'Base de dados'!P38,"")</f>
        <v>6598152.0300000003</v>
      </c>
      <c r="Q38" s="7">
        <f>IF(AND('Base de dados'!Q38&gt;(AVERAGE('Base de dados'!Q$31:Q$51)-(1.5*(_xlfn.QUARTILE.EXC('Base de dados'!Q$31:Q$51,3)-_xlfn.QUARTILE.EXC('Base de dados'!Q$31:Q$51,1)))),'Base de dados'!Q38&lt;(AVERAGE('Base de dados'!Q$31:Q$51)+(1.5*(_xlfn.QUARTILE.EXC('Base de dados'!Q$31:Q$51,3)-_xlfn.QUARTILE.EXC('Base de dados'!Q$31:Q$51,1))))),'Base de dados'!Q38,"")</f>
        <v>22499846.289999999</v>
      </c>
      <c r="R38" s="7">
        <f>IF(AND('Base de dados'!R38&gt;(AVERAGE('Base de dados'!R$31:R$51)-(1.5*(_xlfn.QUARTILE.EXC('Base de dados'!R$31:R$51,3)-_xlfn.QUARTILE.EXC('Base de dados'!R$31:R$51,1)))),'Base de dados'!R38&lt;(AVERAGE('Base de dados'!R$31:R$51)+(1.5*(_xlfn.QUARTILE.EXC('Base de dados'!R$31:R$51,3)-_xlfn.QUARTILE.EXC('Base de dados'!R$31:R$51,1))))),'Base de dados'!R38,"")</f>
        <v>41641112.109999999</v>
      </c>
      <c r="S38" s="7" t="str">
        <f>IF(AND('Base de dados'!S38&gt;(AVERAGE('Base de dados'!S$31:S$51)-(1.5*(_xlfn.QUARTILE.EXC('Base de dados'!S$31:S$51,3)-_xlfn.QUARTILE.EXC('Base de dados'!S$31:S$51,1)))),'Base de dados'!S38&lt;(AVERAGE('Base de dados'!S$31:S$51)+(1.5*(_xlfn.QUARTILE.EXC('Base de dados'!S$31:S$51,3)-_xlfn.QUARTILE.EXC('Base de dados'!S$31:S$51,1))))),'Base de dados'!S38,"")</f>
        <v/>
      </c>
      <c r="T38" s="7">
        <f>IF(AND('Base de dados'!T38&gt;(AVERAGE('Base de dados'!T$31:T$51)-(1.5*(_xlfn.QUARTILE.EXC('Base de dados'!T$31:T$51,3)-_xlfn.QUARTILE.EXC('Base de dados'!T$31:T$51,1)))),'Base de dados'!T38&lt;(AVERAGE('Base de dados'!T$31:T$51)+(1.5*(_xlfn.QUARTILE.EXC('Base de dados'!T$31:T$51,3)-_xlfn.QUARTILE.EXC('Base de dados'!T$31:T$51,1))))),'Base de dados'!T38,"")</f>
        <v>376</v>
      </c>
      <c r="U38" s="7" t="str">
        <f>IF(AND('Base de dados'!U38&gt;(AVERAGE('Base de dados'!U$31:U$51)-(1.5*(_xlfn.QUARTILE.EXC('Base de dados'!U$31:U$51,3)-_xlfn.QUARTILE.EXC('Base de dados'!U$31:U$51,1)))),'Base de dados'!U38&lt;(AVERAGE('Base de dados'!U$31:U$51)+(1.5*(_xlfn.QUARTILE.EXC('Base de dados'!U$31:U$51,3)-_xlfn.QUARTILE.EXC('Base de dados'!U$31:U$51,1))))),'Base de dados'!U38,"")</f>
        <v/>
      </c>
    </row>
    <row r="39" spans="2:21" s="1" customFormat="1" x14ac:dyDescent="0.25">
      <c r="B39" s="51">
        <v>160030</v>
      </c>
      <c r="C39" s="51" t="s">
        <v>191</v>
      </c>
      <c r="D39" s="51" t="s">
        <v>192</v>
      </c>
      <c r="E39" s="51">
        <v>2011</v>
      </c>
      <c r="F39" s="51">
        <v>16003000</v>
      </c>
      <c r="G39" s="51" t="s">
        <v>82</v>
      </c>
      <c r="H39" s="325" t="s">
        <v>63</v>
      </c>
      <c r="I39" s="51" t="s">
        <v>188</v>
      </c>
      <c r="J39" s="51" t="s">
        <v>189</v>
      </c>
      <c r="K39" s="51" t="s">
        <v>190</v>
      </c>
      <c r="L39" s="7">
        <f>IF(AND('Base de dados'!L39&gt;(AVERAGE('Base de dados'!L$31:L$51)-(1.5*(_xlfn.QUARTILE.EXC('Base de dados'!L$31:L$51,3)-_xlfn.QUARTILE.EXC('Base de dados'!L$31:L$51,1)))),'Base de dados'!L39&lt;(AVERAGE('Base de dados'!L$31:L$51)+(1.5*(_xlfn.QUARTILE.EXC('Base de dados'!L$31:L$51,3)-_xlfn.QUARTILE.EXC('Base de dados'!L$31:L$51,1))))),'Base de dados'!L39,"")</f>
        <v>16336.81</v>
      </c>
      <c r="M39" s="7">
        <f>IF(AND('Base de dados'!M39&gt;(AVERAGE('Base de dados'!M$31:M$51)-(1.5*(_xlfn.QUARTILE.EXC('Base de dados'!M$31:M$51,3)-_xlfn.QUARTILE.EXC('Base de dados'!M$31:M$51,1)))),'Base de dados'!M39&lt;(AVERAGE('Base de dados'!M$31:M$51)+(1.5*(_xlfn.QUARTILE.EXC('Base de dados'!M$31:M$51,3)-_xlfn.QUARTILE.EXC('Base de dados'!M$31:M$51,1))))),'Base de dados'!M39,"")</f>
        <v>167593.28</v>
      </c>
      <c r="N39" s="7">
        <f>IF(AND('Base de dados'!N39&gt;(AVERAGE('Base de dados'!N$31:N$51)-(1.5*(_xlfn.QUARTILE.EXC('Base de dados'!N$31:N$51,3)-_xlfn.QUARTILE.EXC('Base de dados'!N$31:N$51,1)))),'Base de dados'!N39&lt;(AVERAGE('Base de dados'!N$31:N$51)+(1.5*(_xlfn.QUARTILE.EXC('Base de dados'!N$31:N$51,3)-_xlfn.QUARTILE.EXC('Base de dados'!N$31:N$51,1))))),'Base de dados'!N39,"")</f>
        <v>2130.39</v>
      </c>
      <c r="O39" s="7">
        <f>IF(AND('Base de dados'!O39&gt;(AVERAGE('Base de dados'!O$31:O$51)-(1.5*(_xlfn.QUARTILE.EXC('Base de dados'!O$31:O$51,3)-_xlfn.QUARTILE.EXC('Base de dados'!O$31:O$51,1)))),'Base de dados'!O39&lt;(AVERAGE('Base de dados'!O$31:O$51)+(1.5*(_xlfn.QUARTILE.EXC('Base de dados'!O$31:O$51,3)-_xlfn.QUARTILE.EXC('Base de dados'!O$31:O$51,1))))),'Base de dados'!O39,"")</f>
        <v>28812270.59</v>
      </c>
      <c r="P39" s="7">
        <f>IF(AND('Base de dados'!P39&gt;(AVERAGE('Base de dados'!P$31:P$51)-(1.5*(_xlfn.QUARTILE.EXC('Base de dados'!P$31:P$51,3)-_xlfn.QUARTILE.EXC('Base de dados'!P$31:P$51,1)))),'Base de dados'!P39&lt;(AVERAGE('Base de dados'!P$31:P$51)+(1.5*(_xlfn.QUARTILE.EXC('Base de dados'!P$31:P$51,3)-_xlfn.QUARTILE.EXC('Base de dados'!P$31:P$51,1))))),'Base de dados'!P39,"")</f>
        <v>5899537.4699999997</v>
      </c>
      <c r="Q39" s="7">
        <f>IF(AND('Base de dados'!Q39&gt;(AVERAGE('Base de dados'!Q$31:Q$51)-(1.5*(_xlfn.QUARTILE.EXC('Base de dados'!Q$31:Q$51,3)-_xlfn.QUARTILE.EXC('Base de dados'!Q$31:Q$51,1)))),'Base de dados'!Q39&lt;(AVERAGE('Base de dados'!Q$31:Q$51)+(1.5*(_xlfn.QUARTILE.EXC('Base de dados'!Q$31:Q$51,3)-_xlfn.QUARTILE.EXC('Base de dados'!Q$31:Q$51,1))))),'Base de dados'!Q39,"")</f>
        <v>23010487.73</v>
      </c>
      <c r="R39" s="7">
        <f>IF(AND('Base de dados'!R39&gt;(AVERAGE('Base de dados'!R$31:R$51)-(1.5*(_xlfn.QUARTILE.EXC('Base de dados'!R$31:R$51,3)-_xlfn.QUARTILE.EXC('Base de dados'!R$31:R$51,1)))),'Base de dados'!R39&lt;(AVERAGE('Base de dados'!R$31:R$51)+(1.5*(_xlfn.QUARTILE.EXC('Base de dados'!R$31:R$51,3)-_xlfn.QUARTILE.EXC('Base de dados'!R$31:R$51,1))))),'Base de dados'!R39,"")</f>
        <v>52624071.219999999</v>
      </c>
      <c r="S39" s="7">
        <f>IF(AND('Base de dados'!S39&gt;(AVERAGE('Base de dados'!S$31:S$51)-(1.5*(_xlfn.QUARTILE.EXC('Base de dados'!S$31:S$51,3)-_xlfn.QUARTILE.EXC('Base de dados'!S$31:S$51,1)))),'Base de dados'!S39&lt;(AVERAGE('Base de dados'!S$31:S$51)+(1.5*(_xlfn.QUARTILE.EXC('Base de dados'!S$31:S$51,3)-_xlfn.QUARTILE.EXC('Base de dados'!S$31:S$51,1))))),'Base de dados'!S39,"")</f>
        <v>2272720.5</v>
      </c>
      <c r="T39" s="7">
        <f>IF(AND('Base de dados'!T39&gt;(AVERAGE('Base de dados'!T$31:T$51)-(1.5*(_xlfn.QUARTILE.EXC('Base de dados'!T$31:T$51,3)-_xlfn.QUARTILE.EXC('Base de dados'!T$31:T$51,1)))),'Base de dados'!T39&lt;(AVERAGE('Base de dados'!T$31:T$51)+(1.5*(_xlfn.QUARTILE.EXC('Base de dados'!T$31:T$51,3)-_xlfn.QUARTILE.EXC('Base de dados'!T$31:T$51,1))))),'Base de dados'!T39,"")</f>
        <v>414</v>
      </c>
      <c r="U39" s="7" t="str">
        <f>IF(AND('Base de dados'!U39&gt;(AVERAGE('Base de dados'!U$31:U$51)-(1.5*(_xlfn.QUARTILE.EXC('Base de dados'!U$31:U$51,3)-_xlfn.QUARTILE.EXC('Base de dados'!U$31:U$51,1)))),'Base de dados'!U39&lt;(AVERAGE('Base de dados'!U$31:U$51)+(1.5*(_xlfn.QUARTILE.EXC('Base de dados'!U$31:U$51,3)-_xlfn.QUARTILE.EXC('Base de dados'!U$31:U$51,1))))),'Base de dados'!U39,"")</f>
        <v/>
      </c>
    </row>
    <row r="40" spans="2:21" s="1" customFormat="1" x14ac:dyDescent="0.25">
      <c r="B40" s="51">
        <v>160030</v>
      </c>
      <c r="C40" s="51" t="s">
        <v>191</v>
      </c>
      <c r="D40" s="51" t="s">
        <v>192</v>
      </c>
      <c r="E40" s="51">
        <v>2010</v>
      </c>
      <c r="F40" s="51">
        <v>16003000</v>
      </c>
      <c r="G40" s="51" t="s">
        <v>82</v>
      </c>
      <c r="H40" s="325" t="s">
        <v>63</v>
      </c>
      <c r="I40" s="51" t="s">
        <v>188</v>
      </c>
      <c r="J40" s="51" t="s">
        <v>189</v>
      </c>
      <c r="K40" s="51" t="s">
        <v>190</v>
      </c>
      <c r="L40" s="7">
        <f>IF(AND('Base de dados'!L40&gt;(AVERAGE('Base de dados'!L$31:L$51)-(1.5*(_xlfn.QUARTILE.EXC('Base de dados'!L$31:L$51,3)-_xlfn.QUARTILE.EXC('Base de dados'!L$31:L$51,1)))),'Base de dados'!L40&lt;(AVERAGE('Base de dados'!L$31:L$51)+(1.5*(_xlfn.QUARTILE.EXC('Base de dados'!L$31:L$51,3)-_xlfn.QUARTILE.EXC('Base de dados'!L$31:L$51,1))))),'Base de dados'!L40,"")</f>
        <v>16308.86</v>
      </c>
      <c r="M40" s="7">
        <f>IF(AND('Base de dados'!M40&gt;(AVERAGE('Base de dados'!M$31:M$51)-(1.5*(_xlfn.QUARTILE.EXC('Base de dados'!M$31:M$51,3)-_xlfn.QUARTILE.EXC('Base de dados'!M$31:M$51,1)))),'Base de dados'!M40&lt;(AVERAGE('Base de dados'!M$31:M$51)+(1.5*(_xlfn.QUARTILE.EXC('Base de dados'!M$31:M$51,3)-_xlfn.QUARTILE.EXC('Base de dados'!M$31:M$51,1))))),'Base de dados'!M40,"")</f>
        <v>148197</v>
      </c>
      <c r="N40" s="7">
        <f>IF(AND('Base de dados'!N40&gt;(AVERAGE('Base de dados'!N$31:N$51)-(1.5*(_xlfn.QUARTILE.EXC('Base de dados'!N$31:N$51,3)-_xlfn.QUARTILE.EXC('Base de dados'!N$31:N$51,1)))),'Base de dados'!N40&lt;(AVERAGE('Base de dados'!N$31:N$51)+(1.5*(_xlfn.QUARTILE.EXC('Base de dados'!N$31:N$51,3)-_xlfn.QUARTILE.EXC('Base de dados'!N$31:N$51,1))))),'Base de dados'!N40,"")</f>
        <v>2054.1799999999998</v>
      </c>
      <c r="O40" s="7">
        <f>IF(AND('Base de dados'!O40&gt;(AVERAGE('Base de dados'!O$31:O$51)-(1.5*(_xlfn.QUARTILE.EXC('Base de dados'!O$31:O$51,3)-_xlfn.QUARTILE.EXC('Base de dados'!O$31:O$51,1)))),'Base de dados'!O40&lt;(AVERAGE('Base de dados'!O$31:O$51)+(1.5*(_xlfn.QUARTILE.EXC('Base de dados'!O$31:O$51,3)-_xlfn.QUARTILE.EXC('Base de dados'!O$31:O$51,1))))),'Base de dados'!O40,"")</f>
        <v>28760827.550000001</v>
      </c>
      <c r="P40" s="7">
        <f>IF(AND('Base de dados'!P40&gt;(AVERAGE('Base de dados'!P$31:P$51)-(1.5*(_xlfn.QUARTILE.EXC('Base de dados'!P$31:P$51,3)-_xlfn.QUARTILE.EXC('Base de dados'!P$31:P$51,1)))),'Base de dados'!P40&lt;(AVERAGE('Base de dados'!P$31:P$51)+(1.5*(_xlfn.QUARTILE.EXC('Base de dados'!P$31:P$51,3)-_xlfn.QUARTILE.EXC('Base de dados'!P$31:P$51,1))))),'Base de dados'!P40,"")</f>
        <v>5182750.41</v>
      </c>
      <c r="Q40" s="7">
        <f>IF(AND('Base de dados'!Q40&gt;(AVERAGE('Base de dados'!Q$31:Q$51)-(1.5*(_xlfn.QUARTILE.EXC('Base de dados'!Q$31:Q$51,3)-_xlfn.QUARTILE.EXC('Base de dados'!Q$31:Q$51,1)))),'Base de dados'!Q40&lt;(AVERAGE('Base de dados'!Q$31:Q$51)+(1.5*(_xlfn.QUARTILE.EXC('Base de dados'!Q$31:Q$51,3)-_xlfn.QUARTILE.EXC('Base de dados'!Q$31:Q$51,1))))),'Base de dados'!Q40,"")</f>
        <v>22159356.609999999</v>
      </c>
      <c r="R40" s="7">
        <f>IF(AND('Base de dados'!R40&gt;(AVERAGE('Base de dados'!R$31:R$51)-(1.5*(_xlfn.QUARTILE.EXC('Base de dados'!R$31:R$51,3)-_xlfn.QUARTILE.EXC('Base de dados'!R$31:R$51,1)))),'Base de dados'!R40&lt;(AVERAGE('Base de dados'!R$31:R$51)+(1.5*(_xlfn.QUARTILE.EXC('Base de dados'!R$31:R$51,3)-_xlfn.QUARTILE.EXC('Base de dados'!R$31:R$51,1))))),'Base de dados'!R40,"")</f>
        <v>40029378.219999999</v>
      </c>
      <c r="S40" s="7">
        <f>IF(AND('Base de dados'!S40&gt;(AVERAGE('Base de dados'!S$31:S$51)-(1.5*(_xlfn.QUARTILE.EXC('Base de dados'!S$31:S$51,3)-_xlfn.QUARTILE.EXC('Base de dados'!S$31:S$51,1)))),'Base de dados'!S40&lt;(AVERAGE('Base de dados'!S$31:S$51)+(1.5*(_xlfn.QUARTILE.EXC('Base de dados'!S$31:S$51,3)-_xlfn.QUARTILE.EXC('Base de dados'!S$31:S$51,1))))),'Base de dados'!S40,"")</f>
        <v>2696820.58</v>
      </c>
      <c r="T40" s="7">
        <f>IF(AND('Base de dados'!T40&gt;(AVERAGE('Base de dados'!T$31:T$51)-(1.5*(_xlfn.QUARTILE.EXC('Base de dados'!T$31:T$51,3)-_xlfn.QUARTILE.EXC('Base de dados'!T$31:T$51,1)))),'Base de dados'!T40&lt;(AVERAGE('Base de dados'!T$31:T$51)+(1.5*(_xlfn.QUARTILE.EXC('Base de dados'!T$31:T$51,3)-_xlfn.QUARTILE.EXC('Base de dados'!T$31:T$51,1))))),'Base de dados'!T40,"")</f>
        <v>390</v>
      </c>
      <c r="U40" s="7" t="str">
        <f>IF(AND('Base de dados'!U40&gt;(AVERAGE('Base de dados'!U$31:U$51)-(1.5*(_xlfn.QUARTILE.EXC('Base de dados'!U$31:U$51,3)-_xlfn.QUARTILE.EXC('Base de dados'!U$31:U$51,1)))),'Base de dados'!U40&lt;(AVERAGE('Base de dados'!U$31:U$51)+(1.5*(_xlfn.QUARTILE.EXC('Base de dados'!U$31:U$51,3)-_xlfn.QUARTILE.EXC('Base de dados'!U$31:U$51,1))))),'Base de dados'!U40,"")</f>
        <v/>
      </c>
    </row>
    <row r="41" spans="2:21" s="1" customFormat="1" x14ac:dyDescent="0.25">
      <c r="B41" s="51">
        <v>160030</v>
      </c>
      <c r="C41" s="51" t="s">
        <v>191</v>
      </c>
      <c r="D41" s="51" t="s">
        <v>192</v>
      </c>
      <c r="E41" s="51">
        <v>2009</v>
      </c>
      <c r="F41" s="51">
        <v>16003000</v>
      </c>
      <c r="G41" s="51" t="s">
        <v>82</v>
      </c>
      <c r="H41" s="325" t="s">
        <v>63</v>
      </c>
      <c r="I41" s="51" t="s">
        <v>188</v>
      </c>
      <c r="J41" s="51" t="s">
        <v>189</v>
      </c>
      <c r="K41" s="51" t="s">
        <v>190</v>
      </c>
      <c r="L41" s="7">
        <f>IF(AND('Base de dados'!L41&gt;(AVERAGE('Base de dados'!L$31:L$51)-(1.5*(_xlfn.QUARTILE.EXC('Base de dados'!L$31:L$51,3)-_xlfn.QUARTILE.EXC('Base de dados'!L$31:L$51,1)))),'Base de dados'!L41&lt;(AVERAGE('Base de dados'!L$31:L$51)+(1.5*(_xlfn.QUARTILE.EXC('Base de dados'!L$31:L$51,3)-_xlfn.QUARTILE.EXC('Base de dados'!L$31:L$51,1))))),'Base de dados'!L41,"")</f>
        <v>16329.26</v>
      </c>
      <c r="M41" s="7">
        <f>IF(AND('Base de dados'!M41&gt;(AVERAGE('Base de dados'!M$31:M$51)-(1.5*(_xlfn.QUARTILE.EXC('Base de dados'!M$31:M$51,3)-_xlfn.QUARTILE.EXC('Base de dados'!M$31:M$51,1)))),'Base de dados'!M41&lt;(AVERAGE('Base de dados'!M$31:M$51)+(1.5*(_xlfn.QUARTILE.EXC('Base de dados'!M$31:M$51,3)-_xlfn.QUARTILE.EXC('Base de dados'!M$31:M$51,1))))),'Base de dados'!M41,"")</f>
        <v>133234</v>
      </c>
      <c r="N41" s="7">
        <f>IF(AND('Base de dados'!N41&gt;(AVERAGE('Base de dados'!N$31:N$51)-(1.5*(_xlfn.QUARTILE.EXC('Base de dados'!N$31:N$51,3)-_xlfn.QUARTILE.EXC('Base de dados'!N$31:N$51,1)))),'Base de dados'!N41&lt;(AVERAGE('Base de dados'!N$31:N$51)+(1.5*(_xlfn.QUARTILE.EXC('Base de dados'!N$31:N$51,3)-_xlfn.QUARTILE.EXC('Base de dados'!N$31:N$51,1))))),'Base de dados'!N41,"")</f>
        <v>2029.18</v>
      </c>
      <c r="O41" s="7">
        <f>IF(AND('Base de dados'!O41&gt;(AVERAGE('Base de dados'!O$31:O$51)-(1.5*(_xlfn.QUARTILE.EXC('Base de dados'!O$31:O$51,3)-_xlfn.QUARTILE.EXC('Base de dados'!O$31:O$51,1)))),'Base de dados'!O41&lt;(AVERAGE('Base de dados'!O$31:O$51)+(1.5*(_xlfn.QUARTILE.EXC('Base de dados'!O$31:O$51,3)-_xlfn.QUARTILE.EXC('Base de dados'!O$31:O$51,1))))),'Base de dados'!O41,"")</f>
        <v>28721956.949999999</v>
      </c>
      <c r="P41" s="7">
        <f>IF(AND('Base de dados'!P41&gt;(AVERAGE('Base de dados'!P$31:P$51)-(1.5*(_xlfn.QUARTILE.EXC('Base de dados'!P$31:P$51,3)-_xlfn.QUARTILE.EXC('Base de dados'!P$31:P$51,1)))),'Base de dados'!P41&lt;(AVERAGE('Base de dados'!P$31:P$51)+(1.5*(_xlfn.QUARTILE.EXC('Base de dados'!P$31:P$51,3)-_xlfn.QUARTILE.EXC('Base de dados'!P$31:P$51,1))))),'Base de dados'!P41,"")</f>
        <v>5182257.13</v>
      </c>
      <c r="Q41" s="7">
        <f>IF(AND('Base de dados'!Q41&gt;(AVERAGE('Base de dados'!Q$31:Q$51)-(1.5*(_xlfn.QUARTILE.EXC('Base de dados'!Q$31:Q$51,3)-_xlfn.QUARTILE.EXC('Base de dados'!Q$31:Q$51,1)))),'Base de dados'!Q41&lt;(AVERAGE('Base de dados'!Q$31:Q$51)+(1.5*(_xlfn.QUARTILE.EXC('Base de dados'!Q$31:Q$51,3)-_xlfn.QUARTILE.EXC('Base de dados'!Q$31:Q$51,1))))),'Base de dados'!Q41,"")</f>
        <v>19700913.73</v>
      </c>
      <c r="R41" s="7">
        <f>IF(AND('Base de dados'!R41&gt;(AVERAGE('Base de dados'!R$31:R$51)-(1.5*(_xlfn.QUARTILE.EXC('Base de dados'!R$31:R$51,3)-_xlfn.QUARTILE.EXC('Base de dados'!R$31:R$51,1)))),'Base de dados'!R41&lt;(AVERAGE('Base de dados'!R$31:R$51)+(1.5*(_xlfn.QUARTILE.EXC('Base de dados'!R$31:R$51,3)-_xlfn.QUARTILE.EXC('Base de dados'!R$31:R$51,1))))),'Base de dados'!R41,"")</f>
        <v>39299911.090000004</v>
      </c>
      <c r="S41" s="7">
        <f>IF(AND('Base de dados'!S41&gt;(AVERAGE('Base de dados'!S$31:S$51)-(1.5*(_xlfn.QUARTILE.EXC('Base de dados'!S$31:S$51,3)-_xlfn.QUARTILE.EXC('Base de dados'!S$31:S$51,1)))),'Base de dados'!S41&lt;(AVERAGE('Base de dados'!S$31:S$51)+(1.5*(_xlfn.QUARTILE.EXC('Base de dados'!S$31:S$51,3)-_xlfn.QUARTILE.EXC('Base de dados'!S$31:S$51,1))))),'Base de dados'!S41,"")</f>
        <v>3428483.65</v>
      </c>
      <c r="T41" s="7">
        <f>IF(AND('Base de dados'!T41&gt;(AVERAGE('Base de dados'!T$31:T$51)-(1.5*(_xlfn.QUARTILE.EXC('Base de dados'!T$31:T$51,3)-_xlfn.QUARTILE.EXC('Base de dados'!T$31:T$51,1)))),'Base de dados'!T41&lt;(AVERAGE('Base de dados'!T$31:T$51)+(1.5*(_xlfn.QUARTILE.EXC('Base de dados'!T$31:T$51,3)-_xlfn.QUARTILE.EXC('Base de dados'!T$31:T$51,1))))),'Base de dados'!T41,"")</f>
        <v>357</v>
      </c>
      <c r="U41" s="7" t="str">
        <f>IF(AND('Base de dados'!U41&gt;(AVERAGE('Base de dados'!U$31:U$51)-(1.5*(_xlfn.QUARTILE.EXC('Base de dados'!U$31:U$51,3)-_xlfn.QUARTILE.EXC('Base de dados'!U$31:U$51,1)))),'Base de dados'!U41&lt;(AVERAGE('Base de dados'!U$31:U$51)+(1.5*(_xlfn.QUARTILE.EXC('Base de dados'!U$31:U$51,3)-_xlfn.QUARTILE.EXC('Base de dados'!U$31:U$51,1))))),'Base de dados'!U41,"")</f>
        <v/>
      </c>
    </row>
    <row r="42" spans="2:21" s="1" customFormat="1" x14ac:dyDescent="0.25">
      <c r="B42" s="51">
        <v>160030</v>
      </c>
      <c r="C42" s="51" t="s">
        <v>191</v>
      </c>
      <c r="D42" s="51" t="s">
        <v>192</v>
      </c>
      <c r="E42" s="51">
        <v>2008</v>
      </c>
      <c r="F42" s="51">
        <v>16003000</v>
      </c>
      <c r="G42" s="51" t="s">
        <v>82</v>
      </c>
      <c r="H42" s="325" t="s">
        <v>63</v>
      </c>
      <c r="I42" s="51" t="s">
        <v>188</v>
      </c>
      <c r="J42" s="51" t="s">
        <v>189</v>
      </c>
      <c r="K42" s="51" t="s">
        <v>190</v>
      </c>
      <c r="L42" s="7">
        <f>IF(AND('Base de dados'!L42&gt;(AVERAGE('Base de dados'!L$31:L$51)-(1.5*(_xlfn.QUARTILE.EXC('Base de dados'!L$31:L$51,3)-_xlfn.QUARTILE.EXC('Base de dados'!L$31:L$51,1)))),'Base de dados'!L42&lt;(AVERAGE('Base de dados'!L$31:L$51)+(1.5*(_xlfn.QUARTILE.EXC('Base de dados'!L$31:L$51,3)-_xlfn.QUARTILE.EXC('Base de dados'!L$31:L$51,1))))),'Base de dados'!L42,"")</f>
        <v>16450.75</v>
      </c>
      <c r="M42" s="7">
        <f>IF(AND('Base de dados'!M42&gt;(AVERAGE('Base de dados'!M$31:M$51)-(1.5*(_xlfn.QUARTILE.EXC('Base de dados'!M$31:M$51,3)-_xlfn.QUARTILE.EXC('Base de dados'!M$31:M$51,1)))),'Base de dados'!M42&lt;(AVERAGE('Base de dados'!M$31:M$51)+(1.5*(_xlfn.QUARTILE.EXC('Base de dados'!M$31:M$51,3)-_xlfn.QUARTILE.EXC('Base de dados'!M$31:M$51,1))))),'Base de dados'!M42,"")</f>
        <v>120492</v>
      </c>
      <c r="N42" s="7">
        <f>IF(AND('Base de dados'!N42&gt;(AVERAGE('Base de dados'!N$31:N$51)-(1.5*(_xlfn.QUARTILE.EXC('Base de dados'!N$31:N$51,3)-_xlfn.QUARTILE.EXC('Base de dados'!N$31:N$51,1)))),'Base de dados'!N42&lt;(AVERAGE('Base de dados'!N$31:N$51)+(1.5*(_xlfn.QUARTILE.EXC('Base de dados'!N$31:N$51,3)-_xlfn.QUARTILE.EXC('Base de dados'!N$31:N$51,1))))),'Base de dados'!N42,"")</f>
        <v>2041.67</v>
      </c>
      <c r="O42" s="7">
        <f>IF(AND('Base de dados'!O42&gt;(AVERAGE('Base de dados'!O$31:O$51)-(1.5*(_xlfn.QUARTILE.EXC('Base de dados'!O$31:O$51,3)-_xlfn.QUARTILE.EXC('Base de dados'!O$31:O$51,1)))),'Base de dados'!O42&lt;(AVERAGE('Base de dados'!O$31:O$51)+(1.5*(_xlfn.QUARTILE.EXC('Base de dados'!O$31:O$51,3)-_xlfn.QUARTILE.EXC('Base de dados'!O$31:O$51,1))))),'Base de dados'!O42,"")</f>
        <v>25744705.719999999</v>
      </c>
      <c r="P42" s="7">
        <f>IF(AND('Base de dados'!P42&gt;(AVERAGE('Base de dados'!P$31:P$51)-(1.5*(_xlfn.QUARTILE.EXC('Base de dados'!P$31:P$51,3)-_xlfn.QUARTILE.EXC('Base de dados'!P$31:P$51,1)))),'Base de dados'!P42&lt;(AVERAGE('Base de dados'!P$31:P$51)+(1.5*(_xlfn.QUARTILE.EXC('Base de dados'!P$31:P$51,3)-_xlfn.QUARTILE.EXC('Base de dados'!P$31:P$51,1))))),'Base de dados'!P42,"")</f>
        <v>4223599.8899999997</v>
      </c>
      <c r="Q42" s="7">
        <f>IF(AND('Base de dados'!Q42&gt;(AVERAGE('Base de dados'!Q$31:Q$51)-(1.5*(_xlfn.QUARTILE.EXC('Base de dados'!Q$31:Q$51,3)-_xlfn.QUARTILE.EXC('Base de dados'!Q$31:Q$51,1)))),'Base de dados'!Q42&lt;(AVERAGE('Base de dados'!Q$31:Q$51)+(1.5*(_xlfn.QUARTILE.EXC('Base de dados'!Q$31:Q$51,3)-_xlfn.QUARTILE.EXC('Base de dados'!Q$31:Q$51,1))))),'Base de dados'!Q42,"")</f>
        <v>18460038.629999999</v>
      </c>
      <c r="R42" s="7">
        <f>IF(AND('Base de dados'!R42&gt;(AVERAGE('Base de dados'!R$31:R$51)-(1.5*(_xlfn.QUARTILE.EXC('Base de dados'!R$31:R$51,3)-_xlfn.QUARTILE.EXC('Base de dados'!R$31:R$51,1)))),'Base de dados'!R42&lt;(AVERAGE('Base de dados'!R$31:R$51)+(1.5*(_xlfn.QUARTILE.EXC('Base de dados'!R$31:R$51,3)-_xlfn.QUARTILE.EXC('Base de dados'!R$31:R$51,1))))),'Base de dados'!R42,"")</f>
        <v>30778142.66</v>
      </c>
      <c r="S42" s="7">
        <f>IF(AND('Base de dados'!S42&gt;(AVERAGE('Base de dados'!S$31:S$51)-(1.5*(_xlfn.QUARTILE.EXC('Base de dados'!S$31:S$51,3)-_xlfn.QUARTILE.EXC('Base de dados'!S$31:S$51,1)))),'Base de dados'!S42&lt;(AVERAGE('Base de dados'!S$31:S$51)+(1.5*(_xlfn.QUARTILE.EXC('Base de dados'!S$31:S$51,3)-_xlfn.QUARTILE.EXC('Base de dados'!S$31:S$51,1))))),'Base de dados'!S42,"")</f>
        <v>6118766.7999999998</v>
      </c>
      <c r="T42" s="7">
        <f>IF(AND('Base de dados'!T42&gt;(AVERAGE('Base de dados'!T$31:T$51)-(1.5*(_xlfn.QUARTILE.EXC('Base de dados'!T$31:T$51,3)-_xlfn.QUARTILE.EXC('Base de dados'!T$31:T$51,1)))),'Base de dados'!T42&lt;(AVERAGE('Base de dados'!T$31:T$51)+(1.5*(_xlfn.QUARTILE.EXC('Base de dados'!T$31:T$51,3)-_xlfn.QUARTILE.EXC('Base de dados'!T$31:T$51,1))))),'Base de dados'!T42,"")</f>
        <v>360</v>
      </c>
      <c r="U42" s="7" t="str">
        <f>IF(AND('Base de dados'!U42&gt;(AVERAGE('Base de dados'!U$31:U$51)-(1.5*(_xlfn.QUARTILE.EXC('Base de dados'!U$31:U$51,3)-_xlfn.QUARTILE.EXC('Base de dados'!U$31:U$51,1)))),'Base de dados'!U42&lt;(AVERAGE('Base de dados'!U$31:U$51)+(1.5*(_xlfn.QUARTILE.EXC('Base de dados'!U$31:U$51,3)-_xlfn.QUARTILE.EXC('Base de dados'!U$31:U$51,1))))),'Base de dados'!U42,"")</f>
        <v/>
      </c>
    </row>
    <row r="43" spans="2:21" s="1" customFormat="1" x14ac:dyDescent="0.25">
      <c r="B43" s="51">
        <v>160030</v>
      </c>
      <c r="C43" s="51" t="s">
        <v>191</v>
      </c>
      <c r="D43" s="51" t="s">
        <v>192</v>
      </c>
      <c r="E43" s="51">
        <v>2007</v>
      </c>
      <c r="F43" s="51">
        <v>16003000</v>
      </c>
      <c r="G43" s="51" t="s">
        <v>82</v>
      </c>
      <c r="H43" s="325" t="s">
        <v>63</v>
      </c>
      <c r="I43" s="51" t="s">
        <v>188</v>
      </c>
      <c r="J43" s="51" t="s">
        <v>189</v>
      </c>
      <c r="K43" s="51" t="s">
        <v>190</v>
      </c>
      <c r="L43" s="7">
        <f>IF(AND('Base de dados'!L43&gt;(AVERAGE('Base de dados'!L$31:L$51)-(1.5*(_xlfn.QUARTILE.EXC('Base de dados'!L$31:L$51,3)-_xlfn.QUARTILE.EXC('Base de dados'!L$31:L$51,1)))),'Base de dados'!L43&lt;(AVERAGE('Base de dados'!L$31:L$51)+(1.5*(_xlfn.QUARTILE.EXC('Base de dados'!L$31:L$51,3)-_xlfn.QUARTILE.EXC('Base de dados'!L$31:L$51,1))))),'Base de dados'!L43,"")</f>
        <v>17159.330000000002</v>
      </c>
      <c r="M43" s="7" t="str">
        <f>IF(AND('Base de dados'!M43&gt;(AVERAGE('Base de dados'!M$31:M$51)-(1.5*(_xlfn.QUARTILE.EXC('Base de dados'!M$31:M$51,3)-_xlfn.QUARTILE.EXC('Base de dados'!M$31:M$51,1)))),'Base de dados'!M43&lt;(AVERAGE('Base de dados'!M$31:M$51)+(1.5*(_xlfn.QUARTILE.EXC('Base de dados'!M$31:M$51,3)-_xlfn.QUARTILE.EXC('Base de dados'!M$31:M$51,1))))),'Base de dados'!M43,"")</f>
        <v/>
      </c>
      <c r="N43" s="7">
        <f>IF(AND('Base de dados'!N43&gt;(AVERAGE('Base de dados'!N$31:N$51)-(1.5*(_xlfn.QUARTILE.EXC('Base de dados'!N$31:N$51,3)-_xlfn.QUARTILE.EXC('Base de dados'!N$31:N$51,1)))),'Base de dados'!N43&lt;(AVERAGE('Base de dados'!N$31:N$51)+(1.5*(_xlfn.QUARTILE.EXC('Base de dados'!N$31:N$51,3)-_xlfn.QUARTILE.EXC('Base de dados'!N$31:N$51,1))))),'Base de dados'!N43,"")</f>
        <v>2102.88</v>
      </c>
      <c r="O43" s="7">
        <f>IF(AND('Base de dados'!O43&gt;(AVERAGE('Base de dados'!O$31:O$51)-(1.5*(_xlfn.QUARTILE.EXC('Base de dados'!O$31:O$51,3)-_xlfn.QUARTILE.EXC('Base de dados'!O$31:O$51,1)))),'Base de dados'!O43&lt;(AVERAGE('Base de dados'!O$31:O$51)+(1.5*(_xlfn.QUARTILE.EXC('Base de dados'!O$31:O$51,3)-_xlfn.QUARTILE.EXC('Base de dados'!O$31:O$51,1))))),'Base de dados'!O43,"")</f>
        <v>25695215.73</v>
      </c>
      <c r="P43" s="7">
        <f>IF(AND('Base de dados'!P43&gt;(AVERAGE('Base de dados'!P$31:P$51)-(1.5*(_xlfn.QUARTILE.EXC('Base de dados'!P$31:P$51,3)-_xlfn.QUARTILE.EXC('Base de dados'!P$31:P$51,1)))),'Base de dados'!P43&lt;(AVERAGE('Base de dados'!P$31:P$51)+(1.5*(_xlfn.QUARTILE.EXC('Base de dados'!P$31:P$51,3)-_xlfn.QUARTILE.EXC('Base de dados'!P$31:P$51,1))))),'Base de dados'!P43,"")</f>
        <v>4290845.72</v>
      </c>
      <c r="Q43" s="7">
        <f>IF(AND('Base de dados'!Q43&gt;(AVERAGE('Base de dados'!Q$31:Q$51)-(1.5*(_xlfn.QUARTILE.EXC('Base de dados'!Q$31:Q$51,3)-_xlfn.QUARTILE.EXC('Base de dados'!Q$31:Q$51,1)))),'Base de dados'!Q43&lt;(AVERAGE('Base de dados'!Q$31:Q$51)+(1.5*(_xlfn.QUARTILE.EXC('Base de dados'!Q$31:Q$51,3)-_xlfn.QUARTILE.EXC('Base de dados'!Q$31:Q$51,1))))),'Base de dados'!Q43,"")</f>
        <v>15125113.35</v>
      </c>
      <c r="R43" s="7">
        <f>IF(AND('Base de dados'!R43&gt;(AVERAGE('Base de dados'!R$31:R$51)-(1.5*(_xlfn.QUARTILE.EXC('Base de dados'!R$31:R$51,3)-_xlfn.QUARTILE.EXC('Base de dados'!R$31:R$51,1)))),'Base de dados'!R43&lt;(AVERAGE('Base de dados'!R$31:R$51)+(1.5*(_xlfn.QUARTILE.EXC('Base de dados'!R$31:R$51,3)-_xlfn.QUARTILE.EXC('Base de dados'!R$31:R$51,1))))),'Base de dados'!R43,"")</f>
        <v>27996525.800000001</v>
      </c>
      <c r="S43" s="7">
        <f>IF(AND('Base de dados'!S43&gt;(AVERAGE('Base de dados'!S$31:S$51)-(1.5*(_xlfn.QUARTILE.EXC('Base de dados'!S$31:S$51,3)-_xlfn.QUARTILE.EXC('Base de dados'!S$31:S$51,1)))),'Base de dados'!S43&lt;(AVERAGE('Base de dados'!S$31:S$51)+(1.5*(_xlfn.QUARTILE.EXC('Base de dados'!S$31:S$51,3)-_xlfn.QUARTILE.EXC('Base de dados'!S$31:S$51,1))))),'Base de dados'!S43,"")</f>
        <v>5231152.38</v>
      </c>
      <c r="T43" s="7">
        <f>IF(AND('Base de dados'!T43&gt;(AVERAGE('Base de dados'!T$31:T$51)-(1.5*(_xlfn.QUARTILE.EXC('Base de dados'!T$31:T$51,3)-_xlfn.QUARTILE.EXC('Base de dados'!T$31:T$51,1)))),'Base de dados'!T43&lt;(AVERAGE('Base de dados'!T$31:T$51)+(1.5*(_xlfn.QUARTILE.EXC('Base de dados'!T$31:T$51,3)-_xlfn.QUARTILE.EXC('Base de dados'!T$31:T$51,1))))),'Base de dados'!T43,"")</f>
        <v>368</v>
      </c>
      <c r="U43" s="7" t="str">
        <f>IF(AND('Base de dados'!U43&gt;(AVERAGE('Base de dados'!U$31:U$51)-(1.5*(_xlfn.QUARTILE.EXC('Base de dados'!U$31:U$51,3)-_xlfn.QUARTILE.EXC('Base de dados'!U$31:U$51,1)))),'Base de dados'!U43&lt;(AVERAGE('Base de dados'!U$31:U$51)+(1.5*(_xlfn.QUARTILE.EXC('Base de dados'!U$31:U$51,3)-_xlfn.QUARTILE.EXC('Base de dados'!U$31:U$51,1))))),'Base de dados'!U43,"")</f>
        <v/>
      </c>
    </row>
    <row r="44" spans="2:21" s="1" customFormat="1" x14ac:dyDescent="0.25">
      <c r="B44" s="51">
        <v>160030</v>
      </c>
      <c r="C44" s="51" t="s">
        <v>191</v>
      </c>
      <c r="D44" s="51" t="s">
        <v>192</v>
      </c>
      <c r="E44" s="51">
        <v>2006</v>
      </c>
      <c r="F44" s="51">
        <v>16003000</v>
      </c>
      <c r="G44" s="51" t="s">
        <v>82</v>
      </c>
      <c r="H44" s="325" t="s">
        <v>63</v>
      </c>
      <c r="I44" s="51" t="s">
        <v>188</v>
      </c>
      <c r="J44" s="51" t="s">
        <v>189</v>
      </c>
      <c r="K44" s="51" t="s">
        <v>190</v>
      </c>
      <c r="L44" s="7">
        <f>IF(AND('Base de dados'!L44&gt;(AVERAGE('Base de dados'!L$31:L$51)-(1.5*(_xlfn.QUARTILE.EXC('Base de dados'!L$31:L$51,3)-_xlfn.QUARTILE.EXC('Base de dados'!L$31:L$51,1)))),'Base de dados'!L44&lt;(AVERAGE('Base de dados'!L$31:L$51)+(1.5*(_xlfn.QUARTILE.EXC('Base de dados'!L$31:L$51,3)-_xlfn.QUARTILE.EXC('Base de dados'!L$31:L$51,1))))),'Base de dados'!L44,"")</f>
        <v>16890.8</v>
      </c>
      <c r="M44" s="7" t="str">
        <f>IF(AND('Base de dados'!M44&gt;(AVERAGE('Base de dados'!M$31:M$51)-(1.5*(_xlfn.QUARTILE.EXC('Base de dados'!M$31:M$51,3)-_xlfn.QUARTILE.EXC('Base de dados'!M$31:M$51,1)))),'Base de dados'!M44&lt;(AVERAGE('Base de dados'!M$31:M$51)+(1.5*(_xlfn.QUARTILE.EXC('Base de dados'!M$31:M$51,3)-_xlfn.QUARTILE.EXC('Base de dados'!M$31:M$51,1))))),'Base de dados'!M44,"")</f>
        <v/>
      </c>
      <c r="N44" s="7">
        <f>IF(AND('Base de dados'!N44&gt;(AVERAGE('Base de dados'!N$31:N$51)-(1.5*(_xlfn.QUARTILE.EXC('Base de dados'!N$31:N$51,3)-_xlfn.QUARTILE.EXC('Base de dados'!N$31:N$51,1)))),'Base de dados'!N44&lt;(AVERAGE('Base de dados'!N$31:N$51)+(1.5*(_xlfn.QUARTILE.EXC('Base de dados'!N$31:N$51,3)-_xlfn.QUARTILE.EXC('Base de dados'!N$31:N$51,1))))),'Base de dados'!N44,"")</f>
        <v>2155.6</v>
      </c>
      <c r="O44" s="7">
        <f>IF(AND('Base de dados'!O44&gt;(AVERAGE('Base de dados'!O$31:O$51)-(1.5*(_xlfn.QUARTILE.EXC('Base de dados'!O$31:O$51,3)-_xlfn.QUARTILE.EXC('Base de dados'!O$31:O$51,1)))),'Base de dados'!O44&lt;(AVERAGE('Base de dados'!O$31:O$51)+(1.5*(_xlfn.QUARTILE.EXC('Base de dados'!O$31:O$51,3)-_xlfn.QUARTILE.EXC('Base de dados'!O$31:O$51,1))))),'Base de dados'!O44,"")</f>
        <v>19429986.170000002</v>
      </c>
      <c r="P44" s="7">
        <f>IF(AND('Base de dados'!P44&gt;(AVERAGE('Base de dados'!P$31:P$51)-(1.5*(_xlfn.QUARTILE.EXC('Base de dados'!P$31:P$51,3)-_xlfn.QUARTILE.EXC('Base de dados'!P$31:P$51,1)))),'Base de dados'!P44&lt;(AVERAGE('Base de dados'!P$31:P$51)+(1.5*(_xlfn.QUARTILE.EXC('Base de dados'!P$31:P$51,3)-_xlfn.QUARTILE.EXC('Base de dados'!P$31:P$51,1))))),'Base de dados'!P44,"")</f>
        <v>3729501.11</v>
      </c>
      <c r="Q44" s="7">
        <f>IF(AND('Base de dados'!Q44&gt;(AVERAGE('Base de dados'!Q$31:Q$51)-(1.5*(_xlfn.QUARTILE.EXC('Base de dados'!Q$31:Q$51,3)-_xlfn.QUARTILE.EXC('Base de dados'!Q$31:Q$51,1)))),'Base de dados'!Q44&lt;(AVERAGE('Base de dados'!Q$31:Q$51)+(1.5*(_xlfn.QUARTILE.EXC('Base de dados'!Q$31:Q$51,3)-_xlfn.QUARTILE.EXC('Base de dados'!Q$31:Q$51,1))))),'Base de dados'!Q44,"")</f>
        <v>14508781.699999999</v>
      </c>
      <c r="R44" s="7">
        <f>IF(AND('Base de dados'!R44&gt;(AVERAGE('Base de dados'!R$31:R$51)-(1.5*(_xlfn.QUARTILE.EXC('Base de dados'!R$31:R$51,3)-_xlfn.QUARTILE.EXC('Base de dados'!R$31:R$51,1)))),'Base de dados'!R44&lt;(AVERAGE('Base de dados'!R$31:R$51)+(1.5*(_xlfn.QUARTILE.EXC('Base de dados'!R$31:R$51,3)-_xlfn.QUARTILE.EXC('Base de dados'!R$31:R$51,1))))),'Base de dados'!R44,"")</f>
        <v>29245588.550000001</v>
      </c>
      <c r="S44" s="7">
        <f>IF(AND('Base de dados'!S44&gt;(AVERAGE('Base de dados'!S$31:S$51)-(1.5*(_xlfn.QUARTILE.EXC('Base de dados'!S$31:S$51,3)-_xlfn.QUARTILE.EXC('Base de dados'!S$31:S$51,1)))),'Base de dados'!S44&lt;(AVERAGE('Base de dados'!S$31:S$51)+(1.5*(_xlfn.QUARTILE.EXC('Base de dados'!S$31:S$51,3)-_xlfn.QUARTILE.EXC('Base de dados'!S$31:S$51,1))))),'Base de dados'!S44,"")</f>
        <v>13452994.82</v>
      </c>
      <c r="T44" s="7" t="str">
        <f>IF(AND('Base de dados'!T44&gt;(AVERAGE('Base de dados'!T$31:T$51)-(1.5*(_xlfn.QUARTILE.EXC('Base de dados'!T$31:T$51,3)-_xlfn.QUARTILE.EXC('Base de dados'!T$31:T$51,1)))),'Base de dados'!T44&lt;(AVERAGE('Base de dados'!T$31:T$51)+(1.5*(_xlfn.QUARTILE.EXC('Base de dados'!T$31:T$51,3)-_xlfn.QUARTILE.EXC('Base de dados'!T$31:T$51,1))))),'Base de dados'!T44,"")</f>
        <v/>
      </c>
      <c r="U44" s="7" t="str">
        <f>IF(AND('Base de dados'!U44&gt;(AVERAGE('Base de dados'!U$31:U$51)-(1.5*(_xlfn.QUARTILE.EXC('Base de dados'!U$31:U$51,3)-_xlfn.QUARTILE.EXC('Base de dados'!U$31:U$51,1)))),'Base de dados'!U44&lt;(AVERAGE('Base de dados'!U$31:U$51)+(1.5*(_xlfn.QUARTILE.EXC('Base de dados'!U$31:U$51,3)-_xlfn.QUARTILE.EXC('Base de dados'!U$31:U$51,1))))),'Base de dados'!U44,"")</f>
        <v/>
      </c>
    </row>
    <row r="45" spans="2:21" s="1" customFormat="1" x14ac:dyDescent="0.25">
      <c r="B45" s="51">
        <v>160030</v>
      </c>
      <c r="C45" s="51" t="s">
        <v>191</v>
      </c>
      <c r="D45" s="51" t="s">
        <v>192</v>
      </c>
      <c r="E45" s="51">
        <v>2005</v>
      </c>
      <c r="F45" s="51">
        <v>16003000</v>
      </c>
      <c r="G45" s="51" t="s">
        <v>82</v>
      </c>
      <c r="H45" s="325" t="s">
        <v>63</v>
      </c>
      <c r="I45" s="51" t="s">
        <v>188</v>
      </c>
      <c r="J45" s="51" t="s">
        <v>189</v>
      </c>
      <c r="K45" s="51" t="s">
        <v>190</v>
      </c>
      <c r="L45" s="7">
        <f>IF(AND('Base de dados'!L45&gt;(AVERAGE('Base de dados'!L$31:L$51)-(1.5*(_xlfn.QUARTILE.EXC('Base de dados'!L$31:L$51,3)-_xlfn.QUARTILE.EXC('Base de dados'!L$31:L$51,1)))),'Base de dados'!L45&lt;(AVERAGE('Base de dados'!L$31:L$51)+(1.5*(_xlfn.QUARTILE.EXC('Base de dados'!L$31:L$51,3)-_xlfn.QUARTILE.EXC('Base de dados'!L$31:L$51,1))))),'Base de dados'!L45,"")</f>
        <v>16609.900000000001</v>
      </c>
      <c r="M45" s="7">
        <f>IF(AND('Base de dados'!M45&gt;(AVERAGE('Base de dados'!M$31:M$51)-(1.5*(_xlfn.QUARTILE.EXC('Base de dados'!M$31:M$51,3)-_xlfn.QUARTILE.EXC('Base de dados'!M$31:M$51,1)))),'Base de dados'!M45&lt;(AVERAGE('Base de dados'!M$31:M$51)+(1.5*(_xlfn.QUARTILE.EXC('Base de dados'!M$31:M$51,3)-_xlfn.QUARTILE.EXC('Base de dados'!M$31:M$51,1))))),'Base de dados'!M45,"")</f>
        <v>103539.12</v>
      </c>
      <c r="N45" s="7">
        <f>IF(AND('Base de dados'!N45&gt;(AVERAGE('Base de dados'!N$31:N$51)-(1.5*(_xlfn.QUARTILE.EXC('Base de dados'!N$31:N$51,3)-_xlfn.QUARTILE.EXC('Base de dados'!N$31:N$51,1)))),'Base de dados'!N45&lt;(AVERAGE('Base de dados'!N$31:N$51)+(1.5*(_xlfn.QUARTILE.EXC('Base de dados'!N$31:N$51,3)-_xlfn.QUARTILE.EXC('Base de dados'!N$31:N$51,1))))),'Base de dados'!N45,"")</f>
        <v>2116.4</v>
      </c>
      <c r="O45" s="7">
        <f>IF(AND('Base de dados'!O45&gt;(AVERAGE('Base de dados'!O$31:O$51)-(1.5*(_xlfn.QUARTILE.EXC('Base de dados'!O$31:O$51,3)-_xlfn.QUARTILE.EXC('Base de dados'!O$31:O$51,1)))),'Base de dados'!O45&lt;(AVERAGE('Base de dados'!O$31:O$51)+(1.5*(_xlfn.QUARTILE.EXC('Base de dados'!O$31:O$51,3)-_xlfn.QUARTILE.EXC('Base de dados'!O$31:O$51,1))))),'Base de dados'!O45,"")</f>
        <v>18743932.850000001</v>
      </c>
      <c r="P45" s="7">
        <f>IF(AND('Base de dados'!P45&gt;(AVERAGE('Base de dados'!P$31:P$51)-(1.5*(_xlfn.QUARTILE.EXC('Base de dados'!P$31:P$51,3)-_xlfn.QUARTILE.EXC('Base de dados'!P$31:P$51,1)))),'Base de dados'!P45&lt;(AVERAGE('Base de dados'!P$31:P$51)+(1.5*(_xlfn.QUARTILE.EXC('Base de dados'!P$31:P$51,3)-_xlfn.QUARTILE.EXC('Base de dados'!P$31:P$51,1))))),'Base de dados'!P45,"")</f>
        <v>3588533.46</v>
      </c>
      <c r="Q45" s="7">
        <f>IF(AND('Base de dados'!Q45&gt;(AVERAGE('Base de dados'!Q$31:Q$51)-(1.5*(_xlfn.QUARTILE.EXC('Base de dados'!Q$31:Q$51,3)-_xlfn.QUARTILE.EXC('Base de dados'!Q$31:Q$51,1)))),'Base de dados'!Q45&lt;(AVERAGE('Base de dados'!Q$31:Q$51)+(1.5*(_xlfn.QUARTILE.EXC('Base de dados'!Q$31:Q$51,3)-_xlfn.QUARTILE.EXC('Base de dados'!Q$31:Q$51,1))))),'Base de dados'!Q45,"")</f>
        <v>12603727.130000001</v>
      </c>
      <c r="R45" s="7">
        <f>IF(AND('Base de dados'!R45&gt;(AVERAGE('Base de dados'!R$31:R$51)-(1.5*(_xlfn.QUARTILE.EXC('Base de dados'!R$31:R$51,3)-_xlfn.QUARTILE.EXC('Base de dados'!R$31:R$51,1)))),'Base de dados'!R45&lt;(AVERAGE('Base de dados'!R$31:R$51)+(1.5*(_xlfn.QUARTILE.EXC('Base de dados'!R$31:R$51,3)-_xlfn.QUARTILE.EXC('Base de dados'!R$31:R$51,1))))),'Base de dados'!R45,"")</f>
        <v>22074274.789999999</v>
      </c>
      <c r="S45" s="7">
        <f>IF(AND('Base de dados'!S45&gt;(AVERAGE('Base de dados'!S$31:S$51)-(1.5*(_xlfn.QUARTILE.EXC('Base de dados'!S$31:S$51,3)-_xlfn.QUARTILE.EXC('Base de dados'!S$31:S$51,1)))),'Base de dados'!S45&lt;(AVERAGE('Base de dados'!S$31:S$51)+(1.5*(_xlfn.QUARTILE.EXC('Base de dados'!S$31:S$51,3)-_xlfn.QUARTILE.EXC('Base de dados'!S$31:S$51,1))))),'Base de dados'!S45,"")</f>
        <v>12086467.26</v>
      </c>
      <c r="T45" s="7">
        <f>IF(AND('Base de dados'!T45&gt;(AVERAGE('Base de dados'!T$31:T$51)-(1.5*(_xlfn.QUARTILE.EXC('Base de dados'!T$31:T$51,3)-_xlfn.QUARTILE.EXC('Base de dados'!T$31:T$51,1)))),'Base de dados'!T45&lt;(AVERAGE('Base de dados'!T$31:T$51)+(1.5*(_xlfn.QUARTILE.EXC('Base de dados'!T$31:T$51,3)-_xlfn.QUARTILE.EXC('Base de dados'!T$31:T$51,1))))),'Base de dados'!T45,"")</f>
        <v>412</v>
      </c>
      <c r="U45" s="7" t="str">
        <f>IF(AND('Base de dados'!U45&gt;(AVERAGE('Base de dados'!U$31:U$51)-(1.5*(_xlfn.QUARTILE.EXC('Base de dados'!U$31:U$51,3)-_xlfn.QUARTILE.EXC('Base de dados'!U$31:U$51,1)))),'Base de dados'!U45&lt;(AVERAGE('Base de dados'!U$31:U$51)+(1.5*(_xlfn.QUARTILE.EXC('Base de dados'!U$31:U$51,3)-_xlfn.QUARTILE.EXC('Base de dados'!U$31:U$51,1))))),'Base de dados'!U45,"")</f>
        <v/>
      </c>
    </row>
    <row r="46" spans="2:21" s="1" customFormat="1" x14ac:dyDescent="0.25">
      <c r="B46" s="51">
        <v>160030</v>
      </c>
      <c r="C46" s="51" t="s">
        <v>191</v>
      </c>
      <c r="D46" s="51" t="s">
        <v>192</v>
      </c>
      <c r="E46" s="51">
        <v>2004</v>
      </c>
      <c r="F46" s="51">
        <v>16003000</v>
      </c>
      <c r="G46" s="51" t="s">
        <v>82</v>
      </c>
      <c r="H46" s="325" t="s">
        <v>63</v>
      </c>
      <c r="I46" s="51" t="s">
        <v>188</v>
      </c>
      <c r="J46" s="51" t="s">
        <v>189</v>
      </c>
      <c r="K46" s="51" t="s">
        <v>190</v>
      </c>
      <c r="L46" s="7">
        <f>IF(AND('Base de dados'!L46&gt;(AVERAGE('Base de dados'!L$31:L$51)-(1.5*(_xlfn.QUARTILE.EXC('Base de dados'!L$31:L$51,3)-_xlfn.QUARTILE.EXC('Base de dados'!L$31:L$51,1)))),'Base de dados'!L46&lt;(AVERAGE('Base de dados'!L$31:L$51)+(1.5*(_xlfn.QUARTILE.EXC('Base de dados'!L$31:L$51,3)-_xlfn.QUARTILE.EXC('Base de dados'!L$31:L$51,1))))),'Base de dados'!L46,"")</f>
        <v>16139.2</v>
      </c>
      <c r="M46" s="7">
        <f>IF(AND('Base de dados'!M46&gt;(AVERAGE('Base de dados'!M$31:M$51)-(1.5*(_xlfn.QUARTILE.EXC('Base de dados'!M$31:M$51,3)-_xlfn.QUARTILE.EXC('Base de dados'!M$31:M$51,1)))),'Base de dados'!M46&lt;(AVERAGE('Base de dados'!M$31:M$51)+(1.5*(_xlfn.QUARTILE.EXC('Base de dados'!M$31:M$51,3)-_xlfn.QUARTILE.EXC('Base de dados'!M$31:M$51,1))))),'Base de dados'!M46,"")</f>
        <v>108811</v>
      </c>
      <c r="N46" s="7">
        <f>IF(AND('Base de dados'!N46&gt;(AVERAGE('Base de dados'!N$31:N$51)-(1.5*(_xlfn.QUARTILE.EXC('Base de dados'!N$31:N$51,3)-_xlfn.QUARTILE.EXC('Base de dados'!N$31:N$51,1)))),'Base de dados'!N46&lt;(AVERAGE('Base de dados'!N$31:N$51)+(1.5*(_xlfn.QUARTILE.EXC('Base de dados'!N$31:N$51,3)-_xlfn.QUARTILE.EXC('Base de dados'!N$31:N$51,1))))),'Base de dados'!N46,"")</f>
        <v>2026.3</v>
      </c>
      <c r="O46" s="7">
        <f>IF(AND('Base de dados'!O46&gt;(AVERAGE('Base de dados'!O$31:O$51)-(1.5*(_xlfn.QUARTILE.EXC('Base de dados'!O$31:O$51,3)-_xlfn.QUARTILE.EXC('Base de dados'!O$31:O$51,1)))),'Base de dados'!O46&lt;(AVERAGE('Base de dados'!O$31:O$51)+(1.5*(_xlfn.QUARTILE.EXC('Base de dados'!O$31:O$51,3)-_xlfn.QUARTILE.EXC('Base de dados'!O$31:O$51,1))))),'Base de dados'!O46,"")</f>
        <v>17543036.16</v>
      </c>
      <c r="P46" s="7">
        <f>IF(AND('Base de dados'!P46&gt;(AVERAGE('Base de dados'!P$31:P$51)-(1.5*(_xlfn.QUARTILE.EXC('Base de dados'!P$31:P$51,3)-_xlfn.QUARTILE.EXC('Base de dados'!P$31:P$51,1)))),'Base de dados'!P46&lt;(AVERAGE('Base de dados'!P$31:P$51)+(1.5*(_xlfn.QUARTILE.EXC('Base de dados'!P$31:P$51,3)-_xlfn.QUARTILE.EXC('Base de dados'!P$31:P$51,1))))),'Base de dados'!P46,"")</f>
        <v>3431971.82</v>
      </c>
      <c r="Q46" s="7">
        <f>IF(AND('Base de dados'!Q46&gt;(AVERAGE('Base de dados'!Q$31:Q$51)-(1.5*(_xlfn.QUARTILE.EXC('Base de dados'!Q$31:Q$51,3)-_xlfn.QUARTILE.EXC('Base de dados'!Q$31:Q$51,1)))),'Base de dados'!Q46&lt;(AVERAGE('Base de dados'!Q$31:Q$51)+(1.5*(_xlfn.QUARTILE.EXC('Base de dados'!Q$31:Q$51,3)-_xlfn.QUARTILE.EXC('Base de dados'!Q$31:Q$51,1))))),'Base de dados'!Q46,"")</f>
        <v>12210422.699999999</v>
      </c>
      <c r="R46" s="7">
        <f>IF(AND('Base de dados'!R46&gt;(AVERAGE('Base de dados'!R$31:R$51)-(1.5*(_xlfn.QUARTILE.EXC('Base de dados'!R$31:R$51,3)-_xlfn.QUARTILE.EXC('Base de dados'!R$31:R$51,1)))),'Base de dados'!R46&lt;(AVERAGE('Base de dados'!R$31:R$51)+(1.5*(_xlfn.QUARTILE.EXC('Base de dados'!R$31:R$51,3)-_xlfn.QUARTILE.EXC('Base de dados'!R$31:R$51,1))))),'Base de dados'!R46,"")</f>
        <v>22928295.620000001</v>
      </c>
      <c r="S46" s="7">
        <f>IF(AND('Base de dados'!S46&gt;(AVERAGE('Base de dados'!S$31:S$51)-(1.5*(_xlfn.QUARTILE.EXC('Base de dados'!S$31:S$51,3)-_xlfn.QUARTILE.EXC('Base de dados'!S$31:S$51,1)))),'Base de dados'!S46&lt;(AVERAGE('Base de dados'!S$31:S$51)+(1.5*(_xlfn.QUARTILE.EXC('Base de dados'!S$31:S$51,3)-_xlfn.QUARTILE.EXC('Base de dados'!S$31:S$51,1))))),'Base de dados'!S46,"")</f>
        <v>13367974.189999999</v>
      </c>
      <c r="T46" s="7">
        <f>IF(AND('Base de dados'!T46&gt;(AVERAGE('Base de dados'!T$31:T$51)-(1.5*(_xlfn.QUARTILE.EXC('Base de dados'!T$31:T$51,3)-_xlfn.QUARTILE.EXC('Base de dados'!T$31:T$51,1)))),'Base de dados'!T46&lt;(AVERAGE('Base de dados'!T$31:T$51)+(1.5*(_xlfn.QUARTILE.EXC('Base de dados'!T$31:T$51,3)-_xlfn.QUARTILE.EXC('Base de dados'!T$31:T$51,1))))),'Base de dados'!T46,"")</f>
        <v>354</v>
      </c>
      <c r="U46" s="7" t="str">
        <f>IF(AND('Base de dados'!U46&gt;(AVERAGE('Base de dados'!U$31:U$51)-(1.5*(_xlfn.QUARTILE.EXC('Base de dados'!U$31:U$51,3)-_xlfn.QUARTILE.EXC('Base de dados'!U$31:U$51,1)))),'Base de dados'!U46&lt;(AVERAGE('Base de dados'!U$31:U$51)+(1.5*(_xlfn.QUARTILE.EXC('Base de dados'!U$31:U$51,3)-_xlfn.QUARTILE.EXC('Base de dados'!U$31:U$51,1))))),'Base de dados'!U46,"")</f>
        <v/>
      </c>
    </row>
    <row r="47" spans="2:21" s="1" customFormat="1" x14ac:dyDescent="0.25">
      <c r="B47" s="51">
        <v>160030</v>
      </c>
      <c r="C47" s="51" t="s">
        <v>191</v>
      </c>
      <c r="D47" s="51" t="s">
        <v>192</v>
      </c>
      <c r="E47" s="51">
        <v>2003</v>
      </c>
      <c r="F47" s="51">
        <v>16003000</v>
      </c>
      <c r="G47" s="51" t="s">
        <v>82</v>
      </c>
      <c r="H47" s="325" t="s">
        <v>63</v>
      </c>
      <c r="I47" s="51" t="s">
        <v>188</v>
      </c>
      <c r="J47" s="51" t="s">
        <v>189</v>
      </c>
      <c r="K47" s="51" t="s">
        <v>190</v>
      </c>
      <c r="L47" s="7">
        <f>IF(AND('Base de dados'!L47&gt;(AVERAGE('Base de dados'!L$31:L$51)-(1.5*(_xlfn.QUARTILE.EXC('Base de dados'!L$31:L$51,3)-_xlfn.QUARTILE.EXC('Base de dados'!L$31:L$51,1)))),'Base de dados'!L47&lt;(AVERAGE('Base de dados'!L$31:L$51)+(1.5*(_xlfn.QUARTILE.EXC('Base de dados'!L$31:L$51,3)-_xlfn.QUARTILE.EXC('Base de dados'!L$31:L$51,1))))),'Base de dados'!L47,"")</f>
        <v>15864.1</v>
      </c>
      <c r="M47" s="7">
        <f>IF(AND('Base de dados'!M47&gt;(AVERAGE('Base de dados'!M$31:M$51)-(1.5*(_xlfn.QUARTILE.EXC('Base de dados'!M$31:M$51,3)-_xlfn.QUARTILE.EXC('Base de dados'!M$31:M$51,1)))),'Base de dados'!M47&lt;(AVERAGE('Base de dados'!M$31:M$51)+(1.5*(_xlfn.QUARTILE.EXC('Base de dados'!M$31:M$51,3)-_xlfn.QUARTILE.EXC('Base de dados'!M$31:M$51,1))))),'Base de dados'!M47,"")</f>
        <v>110955</v>
      </c>
      <c r="N47" s="7">
        <f>IF(AND('Base de dados'!N47&gt;(AVERAGE('Base de dados'!N$31:N$51)-(1.5*(_xlfn.QUARTILE.EXC('Base de dados'!N$31:N$51,3)-_xlfn.QUARTILE.EXC('Base de dados'!N$31:N$51,1)))),'Base de dados'!N47&lt;(AVERAGE('Base de dados'!N$31:N$51)+(1.5*(_xlfn.QUARTILE.EXC('Base de dados'!N$31:N$51,3)-_xlfn.QUARTILE.EXC('Base de dados'!N$31:N$51,1))))),'Base de dados'!N47,"")</f>
        <v>1821.2</v>
      </c>
      <c r="O47" s="7">
        <f>IF(AND('Base de dados'!O47&gt;(AVERAGE('Base de dados'!O$31:O$51)-(1.5*(_xlfn.QUARTILE.EXC('Base de dados'!O$31:O$51,3)-_xlfn.QUARTILE.EXC('Base de dados'!O$31:O$51,1)))),'Base de dados'!O47&lt;(AVERAGE('Base de dados'!O$31:O$51)+(1.5*(_xlfn.QUARTILE.EXC('Base de dados'!O$31:O$51,3)-_xlfn.QUARTILE.EXC('Base de dados'!O$31:O$51,1))))),'Base de dados'!O47,"")</f>
        <v>15063932.01</v>
      </c>
      <c r="P47" s="7">
        <f>IF(AND('Base de dados'!P47&gt;(AVERAGE('Base de dados'!P$31:P$51)-(1.5*(_xlfn.QUARTILE.EXC('Base de dados'!P$31:P$51,3)-_xlfn.QUARTILE.EXC('Base de dados'!P$31:P$51,1)))),'Base de dados'!P47&lt;(AVERAGE('Base de dados'!P$31:P$51)+(1.5*(_xlfn.QUARTILE.EXC('Base de dados'!P$31:P$51,3)-_xlfn.QUARTILE.EXC('Base de dados'!P$31:P$51,1))))),'Base de dados'!P47,"")</f>
        <v>3254506.99</v>
      </c>
      <c r="Q47" s="7">
        <f>IF(AND('Base de dados'!Q47&gt;(AVERAGE('Base de dados'!Q$31:Q$51)-(1.5*(_xlfn.QUARTILE.EXC('Base de dados'!Q$31:Q$51,3)-_xlfn.QUARTILE.EXC('Base de dados'!Q$31:Q$51,1)))),'Base de dados'!Q47&lt;(AVERAGE('Base de dados'!Q$31:Q$51)+(1.5*(_xlfn.QUARTILE.EXC('Base de dados'!Q$31:Q$51,3)-_xlfn.QUARTILE.EXC('Base de dados'!Q$31:Q$51,1))))),'Base de dados'!Q47,"")</f>
        <v>9029732.25</v>
      </c>
      <c r="R47" s="7">
        <f>IF(AND('Base de dados'!R47&gt;(AVERAGE('Base de dados'!R$31:R$51)-(1.5*(_xlfn.QUARTILE.EXC('Base de dados'!R$31:R$51,3)-_xlfn.QUARTILE.EXC('Base de dados'!R$31:R$51,1)))),'Base de dados'!R47&lt;(AVERAGE('Base de dados'!R$31:R$51)+(1.5*(_xlfn.QUARTILE.EXC('Base de dados'!R$31:R$51,3)-_xlfn.QUARTILE.EXC('Base de dados'!R$31:R$51,1))))),'Base de dados'!R47,"")</f>
        <v>29329224.91</v>
      </c>
      <c r="S47" s="7">
        <f>IF(AND('Base de dados'!S47&gt;(AVERAGE('Base de dados'!S$31:S$51)-(1.5*(_xlfn.QUARTILE.EXC('Base de dados'!S$31:S$51,3)-_xlfn.QUARTILE.EXC('Base de dados'!S$31:S$51,1)))),'Base de dados'!S47&lt;(AVERAGE('Base de dados'!S$31:S$51)+(1.5*(_xlfn.QUARTILE.EXC('Base de dados'!S$31:S$51,3)-_xlfn.QUARTILE.EXC('Base de dados'!S$31:S$51,1))))),'Base de dados'!S47,"")</f>
        <v>8080953.9500000002</v>
      </c>
      <c r="T47" s="7">
        <f>IF(AND('Base de dados'!T47&gt;(AVERAGE('Base de dados'!T$31:T$51)-(1.5*(_xlfn.QUARTILE.EXC('Base de dados'!T$31:T$51,3)-_xlfn.QUARTILE.EXC('Base de dados'!T$31:T$51,1)))),'Base de dados'!T47&lt;(AVERAGE('Base de dados'!T$31:T$51)+(1.5*(_xlfn.QUARTILE.EXC('Base de dados'!T$31:T$51,3)-_xlfn.QUARTILE.EXC('Base de dados'!T$31:T$51,1))))),'Base de dados'!T47,"")</f>
        <v>261</v>
      </c>
      <c r="U47" s="7" t="str">
        <f>IF(AND('Base de dados'!U47&gt;(AVERAGE('Base de dados'!U$31:U$51)-(1.5*(_xlfn.QUARTILE.EXC('Base de dados'!U$31:U$51,3)-_xlfn.QUARTILE.EXC('Base de dados'!U$31:U$51,1)))),'Base de dados'!U47&lt;(AVERAGE('Base de dados'!U$31:U$51)+(1.5*(_xlfn.QUARTILE.EXC('Base de dados'!U$31:U$51,3)-_xlfn.QUARTILE.EXC('Base de dados'!U$31:U$51,1))))),'Base de dados'!U47,"")</f>
        <v/>
      </c>
    </row>
    <row r="48" spans="2:21" s="1" customFormat="1" x14ac:dyDescent="0.25">
      <c r="B48" s="51">
        <v>160030</v>
      </c>
      <c r="C48" s="51" t="s">
        <v>191</v>
      </c>
      <c r="D48" s="51" t="s">
        <v>192</v>
      </c>
      <c r="E48" s="51">
        <v>2002</v>
      </c>
      <c r="F48" s="51">
        <v>16003000</v>
      </c>
      <c r="G48" s="51" t="s">
        <v>82</v>
      </c>
      <c r="H48" s="325" t="s">
        <v>63</v>
      </c>
      <c r="I48" s="51" t="s">
        <v>188</v>
      </c>
      <c r="J48" s="51" t="s">
        <v>189</v>
      </c>
      <c r="K48" s="51" t="s">
        <v>190</v>
      </c>
      <c r="L48" s="7">
        <f>IF(AND('Base de dados'!L48&gt;(AVERAGE('Base de dados'!L$31:L$51)-(1.5*(_xlfn.QUARTILE.EXC('Base de dados'!L$31:L$51,3)-_xlfn.QUARTILE.EXC('Base de dados'!L$31:L$51,1)))),'Base de dados'!L48&lt;(AVERAGE('Base de dados'!L$31:L$51)+(1.5*(_xlfn.QUARTILE.EXC('Base de dados'!L$31:L$51,3)-_xlfn.QUARTILE.EXC('Base de dados'!L$31:L$51,1))))),'Base de dados'!L48,"")</f>
        <v>15616.8</v>
      </c>
      <c r="M48" s="7">
        <f>IF(AND('Base de dados'!M48&gt;(AVERAGE('Base de dados'!M$31:M$51)-(1.5*(_xlfn.QUARTILE.EXC('Base de dados'!M$31:M$51,3)-_xlfn.QUARTILE.EXC('Base de dados'!M$31:M$51,1)))),'Base de dados'!M48&lt;(AVERAGE('Base de dados'!M$31:M$51)+(1.5*(_xlfn.QUARTILE.EXC('Base de dados'!M$31:M$51,3)-_xlfn.QUARTILE.EXC('Base de dados'!M$31:M$51,1))))),'Base de dados'!M48,"")</f>
        <v>106259.35</v>
      </c>
      <c r="N48" s="7">
        <f>IF(AND('Base de dados'!N48&gt;(AVERAGE('Base de dados'!N$31:N$51)-(1.5*(_xlfn.QUARTILE.EXC('Base de dados'!N$31:N$51,3)-_xlfn.QUARTILE.EXC('Base de dados'!N$31:N$51,1)))),'Base de dados'!N48&lt;(AVERAGE('Base de dados'!N$31:N$51)+(1.5*(_xlfn.QUARTILE.EXC('Base de dados'!N$31:N$51,3)-_xlfn.QUARTILE.EXC('Base de dados'!N$31:N$51,1))))),'Base de dados'!N48,"")</f>
        <v>2023.3</v>
      </c>
      <c r="O48" s="7">
        <f>IF(AND('Base de dados'!O48&gt;(AVERAGE('Base de dados'!O$31:O$51)-(1.5*(_xlfn.QUARTILE.EXC('Base de dados'!O$31:O$51,3)-_xlfn.QUARTILE.EXC('Base de dados'!O$31:O$51,1)))),'Base de dados'!O48&lt;(AVERAGE('Base de dados'!O$31:O$51)+(1.5*(_xlfn.QUARTILE.EXC('Base de dados'!O$31:O$51,3)-_xlfn.QUARTILE.EXC('Base de dados'!O$31:O$51,1))))),'Base de dados'!O48,"")</f>
        <v>15303487.470000001</v>
      </c>
      <c r="P48" s="7">
        <f>IF(AND('Base de dados'!P48&gt;(AVERAGE('Base de dados'!P$31:P$51)-(1.5*(_xlfn.QUARTILE.EXC('Base de dados'!P$31:P$51,3)-_xlfn.QUARTILE.EXC('Base de dados'!P$31:P$51,1)))),'Base de dados'!P48&lt;(AVERAGE('Base de dados'!P$31:P$51)+(1.5*(_xlfn.QUARTILE.EXC('Base de dados'!P$31:P$51,3)-_xlfn.QUARTILE.EXC('Base de dados'!P$31:P$51,1))))),'Base de dados'!P48,"")</f>
        <v>2935232.19</v>
      </c>
      <c r="Q48" s="7">
        <f>IF(AND('Base de dados'!Q48&gt;(AVERAGE('Base de dados'!Q$31:Q$51)-(1.5*(_xlfn.QUARTILE.EXC('Base de dados'!Q$31:Q$51,3)-_xlfn.QUARTILE.EXC('Base de dados'!Q$31:Q$51,1)))),'Base de dados'!Q48&lt;(AVERAGE('Base de dados'!Q$31:Q$51)+(1.5*(_xlfn.QUARTILE.EXC('Base de dados'!Q$31:Q$51,3)-_xlfn.QUARTILE.EXC('Base de dados'!Q$31:Q$51,1))))),'Base de dados'!Q48,"")</f>
        <v>7759897.9100000001</v>
      </c>
      <c r="R48" s="7">
        <f>IF(AND('Base de dados'!R48&gt;(AVERAGE('Base de dados'!R$31:R$51)-(1.5*(_xlfn.QUARTILE.EXC('Base de dados'!R$31:R$51,3)-_xlfn.QUARTILE.EXC('Base de dados'!R$31:R$51,1)))),'Base de dados'!R48&lt;(AVERAGE('Base de dados'!R$31:R$51)+(1.5*(_xlfn.QUARTILE.EXC('Base de dados'!R$31:R$51,3)-_xlfn.QUARTILE.EXC('Base de dados'!R$31:R$51,1))))),'Base de dados'!R48,"")</f>
        <v>21626286.129999999</v>
      </c>
      <c r="S48" s="7">
        <f>IF(AND('Base de dados'!S48&gt;(AVERAGE('Base de dados'!S$31:S$51)-(1.5*(_xlfn.QUARTILE.EXC('Base de dados'!S$31:S$51,3)-_xlfn.QUARTILE.EXC('Base de dados'!S$31:S$51,1)))),'Base de dados'!S48&lt;(AVERAGE('Base de dados'!S$31:S$51)+(1.5*(_xlfn.QUARTILE.EXC('Base de dados'!S$31:S$51,3)-_xlfn.QUARTILE.EXC('Base de dados'!S$31:S$51,1))))),'Base de dados'!S48,"")</f>
        <v>4437083.59</v>
      </c>
      <c r="T48" s="7">
        <f>IF(AND('Base de dados'!T48&gt;(AVERAGE('Base de dados'!T$31:T$51)-(1.5*(_xlfn.QUARTILE.EXC('Base de dados'!T$31:T$51,3)-_xlfn.QUARTILE.EXC('Base de dados'!T$31:T$51,1)))),'Base de dados'!T48&lt;(AVERAGE('Base de dados'!T$31:T$51)+(1.5*(_xlfn.QUARTILE.EXC('Base de dados'!T$31:T$51,3)-_xlfn.QUARTILE.EXC('Base de dados'!T$31:T$51,1))))),'Base de dados'!T48,"")</f>
        <v>274</v>
      </c>
      <c r="U48" s="7" t="str">
        <f>IF(AND('Base de dados'!U48&gt;(AVERAGE('Base de dados'!U$31:U$51)-(1.5*(_xlfn.QUARTILE.EXC('Base de dados'!U$31:U$51,3)-_xlfn.QUARTILE.EXC('Base de dados'!U$31:U$51,1)))),'Base de dados'!U48&lt;(AVERAGE('Base de dados'!U$31:U$51)+(1.5*(_xlfn.QUARTILE.EXC('Base de dados'!U$31:U$51,3)-_xlfn.QUARTILE.EXC('Base de dados'!U$31:U$51,1))))),'Base de dados'!U48,"")</f>
        <v/>
      </c>
    </row>
    <row r="49" spans="2:21" s="1" customFormat="1" x14ac:dyDescent="0.25">
      <c r="B49" s="51">
        <v>160030</v>
      </c>
      <c r="C49" s="51" t="s">
        <v>191</v>
      </c>
      <c r="D49" s="51" t="s">
        <v>192</v>
      </c>
      <c r="E49" s="51">
        <v>2001</v>
      </c>
      <c r="F49" s="51">
        <v>16003000</v>
      </c>
      <c r="G49" s="51" t="s">
        <v>82</v>
      </c>
      <c r="H49" s="325" t="s">
        <v>63</v>
      </c>
      <c r="I49" s="51" t="s">
        <v>188</v>
      </c>
      <c r="J49" s="51" t="s">
        <v>189</v>
      </c>
      <c r="K49" s="51" t="s">
        <v>190</v>
      </c>
      <c r="L49" s="7">
        <f>IF(AND('Base de dados'!L49&gt;(AVERAGE('Base de dados'!L$31:L$51)-(1.5*(_xlfn.QUARTILE.EXC('Base de dados'!L$31:L$51,3)-_xlfn.QUARTILE.EXC('Base de dados'!L$31:L$51,1)))),'Base de dados'!L49&lt;(AVERAGE('Base de dados'!L$31:L$51)+(1.5*(_xlfn.QUARTILE.EXC('Base de dados'!L$31:L$51,3)-_xlfn.QUARTILE.EXC('Base de dados'!L$31:L$51,1))))),'Base de dados'!L49,"")</f>
        <v>14245.67</v>
      </c>
      <c r="M49" s="7">
        <f>IF(AND('Base de dados'!M49&gt;(AVERAGE('Base de dados'!M$31:M$51)-(1.5*(_xlfn.QUARTILE.EXC('Base de dados'!M$31:M$51,3)-_xlfn.QUARTILE.EXC('Base de dados'!M$31:M$51,1)))),'Base de dados'!M49&lt;(AVERAGE('Base de dados'!M$31:M$51)+(1.5*(_xlfn.QUARTILE.EXC('Base de dados'!M$31:M$51,3)-_xlfn.QUARTILE.EXC('Base de dados'!M$31:M$51,1))))),'Base de dados'!M49,"")</f>
        <v>130191</v>
      </c>
      <c r="N49" s="7">
        <f>IF(AND('Base de dados'!N49&gt;(AVERAGE('Base de dados'!N$31:N$51)-(1.5*(_xlfn.QUARTILE.EXC('Base de dados'!N$31:N$51,3)-_xlfn.QUARTILE.EXC('Base de dados'!N$31:N$51,1)))),'Base de dados'!N49&lt;(AVERAGE('Base de dados'!N$31:N$51)+(1.5*(_xlfn.QUARTILE.EXC('Base de dados'!N$31:N$51,3)-_xlfn.QUARTILE.EXC('Base de dados'!N$31:N$51,1))))),'Base de dados'!N49,"")</f>
        <v>1942.31</v>
      </c>
      <c r="O49" s="7">
        <f>IF(AND('Base de dados'!O49&gt;(AVERAGE('Base de dados'!O$31:O$51)-(1.5*(_xlfn.QUARTILE.EXC('Base de dados'!O$31:O$51,3)-_xlfn.QUARTILE.EXC('Base de dados'!O$31:O$51,1)))),'Base de dados'!O49&lt;(AVERAGE('Base de dados'!O$31:O$51)+(1.5*(_xlfn.QUARTILE.EXC('Base de dados'!O$31:O$51,3)-_xlfn.QUARTILE.EXC('Base de dados'!O$31:O$51,1))))),'Base de dados'!O49,"")</f>
        <v>13900381.380000001</v>
      </c>
      <c r="P49" s="7">
        <f>IF(AND('Base de dados'!P49&gt;(AVERAGE('Base de dados'!P$31:P$51)-(1.5*(_xlfn.QUARTILE.EXC('Base de dados'!P$31:P$51,3)-_xlfn.QUARTILE.EXC('Base de dados'!P$31:P$51,1)))),'Base de dados'!P49&lt;(AVERAGE('Base de dados'!P$31:P$51)+(1.5*(_xlfn.QUARTILE.EXC('Base de dados'!P$31:P$51,3)-_xlfn.QUARTILE.EXC('Base de dados'!P$31:P$51,1))))),'Base de dados'!P49,"")</f>
        <v>2527036.89</v>
      </c>
      <c r="Q49" s="7">
        <f>IF(AND('Base de dados'!Q49&gt;(AVERAGE('Base de dados'!Q$31:Q$51)-(1.5*(_xlfn.QUARTILE.EXC('Base de dados'!Q$31:Q$51,3)-_xlfn.QUARTILE.EXC('Base de dados'!Q$31:Q$51,1)))),'Base de dados'!Q49&lt;(AVERAGE('Base de dados'!Q$31:Q$51)+(1.5*(_xlfn.QUARTILE.EXC('Base de dados'!Q$31:Q$51,3)-_xlfn.QUARTILE.EXC('Base de dados'!Q$31:Q$51,1))))),'Base de dados'!Q49,"")</f>
        <v>7070086.8700000001</v>
      </c>
      <c r="R49" s="7">
        <f>IF(AND('Base de dados'!R49&gt;(AVERAGE('Base de dados'!R$31:R$51)-(1.5*(_xlfn.QUARTILE.EXC('Base de dados'!R$31:R$51,3)-_xlfn.QUARTILE.EXC('Base de dados'!R$31:R$51,1)))),'Base de dados'!R49&lt;(AVERAGE('Base de dados'!R$31:R$51)+(1.5*(_xlfn.QUARTILE.EXC('Base de dados'!R$31:R$51,3)-_xlfn.QUARTILE.EXC('Base de dados'!R$31:R$51,1))))),'Base de dados'!R49,"")</f>
        <v>15669728.32</v>
      </c>
      <c r="S49" s="7">
        <f>IF(AND('Base de dados'!S49&gt;(AVERAGE('Base de dados'!S$31:S$51)-(1.5*(_xlfn.QUARTILE.EXC('Base de dados'!S$31:S$51,3)-_xlfn.QUARTILE.EXC('Base de dados'!S$31:S$51,1)))),'Base de dados'!S49&lt;(AVERAGE('Base de dados'!S$31:S$51)+(1.5*(_xlfn.QUARTILE.EXC('Base de dados'!S$31:S$51,3)-_xlfn.QUARTILE.EXC('Base de dados'!S$31:S$51,1))))),'Base de dados'!S49,"")</f>
        <v>1726526.64</v>
      </c>
      <c r="T49" s="7">
        <f>IF(AND('Base de dados'!T49&gt;(AVERAGE('Base de dados'!T$31:T$51)-(1.5*(_xlfn.QUARTILE.EXC('Base de dados'!T$31:T$51,3)-_xlfn.QUARTILE.EXC('Base de dados'!T$31:T$51,1)))),'Base de dados'!T49&lt;(AVERAGE('Base de dados'!T$31:T$51)+(1.5*(_xlfn.QUARTILE.EXC('Base de dados'!T$31:T$51,3)-_xlfn.QUARTILE.EXC('Base de dados'!T$31:T$51,1))))),'Base de dados'!T49,"")</f>
        <v>234</v>
      </c>
      <c r="U49" s="7" t="str">
        <f>IF(AND('Base de dados'!U49&gt;(AVERAGE('Base de dados'!U$31:U$51)-(1.5*(_xlfn.QUARTILE.EXC('Base de dados'!U$31:U$51,3)-_xlfn.QUARTILE.EXC('Base de dados'!U$31:U$51,1)))),'Base de dados'!U49&lt;(AVERAGE('Base de dados'!U$31:U$51)+(1.5*(_xlfn.QUARTILE.EXC('Base de dados'!U$31:U$51,3)-_xlfn.QUARTILE.EXC('Base de dados'!U$31:U$51,1))))),'Base de dados'!U49,"")</f>
        <v/>
      </c>
    </row>
    <row r="50" spans="2:21" s="1" customFormat="1" x14ac:dyDescent="0.25">
      <c r="B50" s="51">
        <v>160030</v>
      </c>
      <c r="C50" s="51" t="s">
        <v>191</v>
      </c>
      <c r="D50" s="51" t="s">
        <v>192</v>
      </c>
      <c r="E50" s="51">
        <v>2000</v>
      </c>
      <c r="F50" s="51">
        <v>16003000</v>
      </c>
      <c r="G50" s="51" t="s">
        <v>82</v>
      </c>
      <c r="H50" s="325" t="s">
        <v>63</v>
      </c>
      <c r="I50" s="51" t="s">
        <v>188</v>
      </c>
      <c r="J50" s="51" t="s">
        <v>189</v>
      </c>
      <c r="K50" s="51" t="s">
        <v>190</v>
      </c>
      <c r="L50" s="7" t="str">
        <f>IF(AND('Base de dados'!L50&gt;(AVERAGE('Base de dados'!L$31:L$51)-(1.5*(_xlfn.QUARTILE.EXC('Base de dados'!L$31:L$51,3)-_xlfn.QUARTILE.EXC('Base de dados'!L$31:L$51,1)))),'Base de dados'!L50&lt;(AVERAGE('Base de dados'!L$31:L$51)+(1.5*(_xlfn.QUARTILE.EXC('Base de dados'!L$31:L$51,3)-_xlfn.QUARTILE.EXC('Base de dados'!L$31:L$51,1))))),'Base de dados'!L50,"")</f>
        <v/>
      </c>
      <c r="M50" s="7">
        <f>IF(AND('Base de dados'!M50&gt;(AVERAGE('Base de dados'!M$31:M$51)-(1.5*(_xlfn.QUARTILE.EXC('Base de dados'!M$31:M$51,3)-_xlfn.QUARTILE.EXC('Base de dados'!M$31:M$51,1)))),'Base de dados'!M50&lt;(AVERAGE('Base de dados'!M$31:M$51)+(1.5*(_xlfn.QUARTILE.EXC('Base de dados'!M$31:M$51,3)-_xlfn.QUARTILE.EXC('Base de dados'!M$31:M$51,1))))),'Base de dados'!M50,"")</f>
        <v>116473</v>
      </c>
      <c r="N50" s="7">
        <f>IF(AND('Base de dados'!N50&gt;(AVERAGE('Base de dados'!N$31:N$51)-(1.5*(_xlfn.QUARTILE.EXC('Base de dados'!N$31:N$51,3)-_xlfn.QUARTILE.EXC('Base de dados'!N$31:N$51,1)))),'Base de dados'!N50&lt;(AVERAGE('Base de dados'!N$31:N$51)+(1.5*(_xlfn.QUARTILE.EXC('Base de dados'!N$31:N$51,3)-_xlfn.QUARTILE.EXC('Base de dados'!N$31:N$51,1))))),'Base de dados'!N50,"")</f>
        <v>2464.92</v>
      </c>
      <c r="O50" s="7">
        <f>IF(AND('Base de dados'!O50&gt;(AVERAGE('Base de dados'!O$31:O$51)-(1.5*(_xlfn.QUARTILE.EXC('Base de dados'!O$31:O$51,3)-_xlfn.QUARTILE.EXC('Base de dados'!O$31:O$51,1)))),'Base de dados'!O50&lt;(AVERAGE('Base de dados'!O$31:O$51)+(1.5*(_xlfn.QUARTILE.EXC('Base de dados'!O$31:O$51,3)-_xlfn.QUARTILE.EXC('Base de dados'!O$31:O$51,1))))),'Base de dados'!O50,"")</f>
        <v>11265952.4</v>
      </c>
      <c r="P50" s="7">
        <f>IF(AND('Base de dados'!P50&gt;(AVERAGE('Base de dados'!P$31:P$51)-(1.5*(_xlfn.QUARTILE.EXC('Base de dados'!P$31:P$51,3)-_xlfn.QUARTILE.EXC('Base de dados'!P$31:P$51,1)))),'Base de dados'!P50&lt;(AVERAGE('Base de dados'!P$31:P$51)+(1.5*(_xlfn.QUARTILE.EXC('Base de dados'!P$31:P$51,3)-_xlfn.QUARTILE.EXC('Base de dados'!P$31:P$51,1))))),'Base de dados'!P50,"")</f>
        <v>2310898.66</v>
      </c>
      <c r="Q50" s="7">
        <f>IF(AND('Base de dados'!Q50&gt;(AVERAGE('Base de dados'!Q$31:Q$51)-(1.5*(_xlfn.QUARTILE.EXC('Base de dados'!Q$31:Q$51,3)-_xlfn.QUARTILE.EXC('Base de dados'!Q$31:Q$51,1)))),'Base de dados'!Q50&lt;(AVERAGE('Base de dados'!Q$31:Q$51)+(1.5*(_xlfn.QUARTILE.EXC('Base de dados'!Q$31:Q$51,3)-_xlfn.QUARTILE.EXC('Base de dados'!Q$31:Q$51,1))))),'Base de dados'!Q50,"")</f>
        <v>7056617.9500000002</v>
      </c>
      <c r="R50" s="7">
        <f>IF(AND('Base de dados'!R50&gt;(AVERAGE('Base de dados'!R$31:R$51)-(1.5*(_xlfn.QUARTILE.EXC('Base de dados'!R$31:R$51,3)-_xlfn.QUARTILE.EXC('Base de dados'!R$31:R$51,1)))),'Base de dados'!R50&lt;(AVERAGE('Base de dados'!R$31:R$51)+(1.5*(_xlfn.QUARTILE.EXC('Base de dados'!R$31:R$51,3)-_xlfn.QUARTILE.EXC('Base de dados'!R$31:R$51,1))))),'Base de dados'!R50,"")</f>
        <v>13329812.939999999</v>
      </c>
      <c r="S50" s="7">
        <f>IF(AND('Base de dados'!S50&gt;(AVERAGE('Base de dados'!S$31:S$51)-(1.5*(_xlfn.QUARTILE.EXC('Base de dados'!S$31:S$51,3)-_xlfn.QUARTILE.EXC('Base de dados'!S$31:S$51,1)))),'Base de dados'!S50&lt;(AVERAGE('Base de dados'!S$31:S$51)+(1.5*(_xlfn.QUARTILE.EXC('Base de dados'!S$31:S$51,3)-_xlfn.QUARTILE.EXC('Base de dados'!S$31:S$51,1))))),'Base de dados'!S50,"")</f>
        <v>4055855.76</v>
      </c>
      <c r="T50" s="7">
        <f>IF(AND('Base de dados'!T50&gt;(AVERAGE('Base de dados'!T$31:T$51)-(1.5*(_xlfn.QUARTILE.EXC('Base de dados'!T$31:T$51,3)-_xlfn.QUARTILE.EXC('Base de dados'!T$31:T$51,1)))),'Base de dados'!T50&lt;(AVERAGE('Base de dados'!T$31:T$51)+(1.5*(_xlfn.QUARTILE.EXC('Base de dados'!T$31:T$51,3)-_xlfn.QUARTILE.EXC('Base de dados'!T$31:T$51,1))))),'Base de dados'!T50,"")</f>
        <v>255</v>
      </c>
      <c r="U50" s="7" t="str">
        <f>IF(AND('Base de dados'!U50&gt;(AVERAGE('Base de dados'!U$31:U$51)-(1.5*(_xlfn.QUARTILE.EXC('Base de dados'!U$31:U$51,3)-_xlfn.QUARTILE.EXC('Base de dados'!U$31:U$51,1)))),'Base de dados'!U50&lt;(AVERAGE('Base de dados'!U$31:U$51)+(1.5*(_xlfn.QUARTILE.EXC('Base de dados'!U$31:U$51,3)-_xlfn.QUARTILE.EXC('Base de dados'!U$31:U$51,1))))),'Base de dados'!U50,"")</f>
        <v/>
      </c>
    </row>
    <row r="51" spans="2:21" s="1" customFormat="1" x14ac:dyDescent="0.25">
      <c r="B51" s="51">
        <v>160030</v>
      </c>
      <c r="C51" s="51" t="s">
        <v>191</v>
      </c>
      <c r="D51" s="51" t="s">
        <v>192</v>
      </c>
      <c r="E51" s="51">
        <v>1999</v>
      </c>
      <c r="F51" s="51">
        <v>16003000</v>
      </c>
      <c r="G51" s="51" t="s">
        <v>82</v>
      </c>
      <c r="H51" s="325" t="s">
        <v>63</v>
      </c>
      <c r="I51" s="51" t="s">
        <v>188</v>
      </c>
      <c r="J51" s="51" t="s">
        <v>189</v>
      </c>
      <c r="K51" s="51" t="s">
        <v>190</v>
      </c>
      <c r="L51" s="7" t="str">
        <f>IF(AND('Base de dados'!L51&gt;(AVERAGE('Base de dados'!L$31:L$51)-(1.5*(_xlfn.QUARTILE.EXC('Base de dados'!L$31:L$51,3)-_xlfn.QUARTILE.EXC('Base de dados'!L$31:L$51,1)))),'Base de dados'!L51&lt;(AVERAGE('Base de dados'!L$31:L$51)+(1.5*(_xlfn.QUARTILE.EXC('Base de dados'!L$31:L$51,3)-_xlfn.QUARTILE.EXC('Base de dados'!L$31:L$51,1))))),'Base de dados'!L51,"")</f>
        <v/>
      </c>
      <c r="M51" s="7" t="str">
        <f>IF(AND('Base de dados'!M51&gt;(AVERAGE('Base de dados'!M$31:M$51)-(1.5*(_xlfn.QUARTILE.EXC('Base de dados'!M$31:M$51,3)-_xlfn.QUARTILE.EXC('Base de dados'!M$31:M$51,1)))),'Base de dados'!M51&lt;(AVERAGE('Base de dados'!M$31:M$51)+(1.5*(_xlfn.QUARTILE.EXC('Base de dados'!M$31:M$51,3)-_xlfn.QUARTILE.EXC('Base de dados'!M$31:M$51,1))))),'Base de dados'!M51,"")</f>
        <v/>
      </c>
      <c r="N51" s="7">
        <f>IF(AND('Base de dados'!N51&gt;(AVERAGE('Base de dados'!N$31:N$51)-(1.5*(_xlfn.QUARTILE.EXC('Base de dados'!N$31:N$51,3)-_xlfn.QUARTILE.EXC('Base de dados'!N$31:N$51,1)))),'Base de dados'!N51&lt;(AVERAGE('Base de dados'!N$31:N$51)+(1.5*(_xlfn.QUARTILE.EXC('Base de dados'!N$31:N$51,3)-_xlfn.QUARTILE.EXC('Base de dados'!N$31:N$51,1))))),'Base de dados'!N51,"")</f>
        <v>2464.92</v>
      </c>
      <c r="O51" s="7">
        <f>IF(AND('Base de dados'!O51&gt;(AVERAGE('Base de dados'!O$31:O$51)-(1.5*(_xlfn.QUARTILE.EXC('Base de dados'!O$31:O$51,3)-_xlfn.QUARTILE.EXC('Base de dados'!O$31:O$51,1)))),'Base de dados'!O51&lt;(AVERAGE('Base de dados'!O$31:O$51)+(1.5*(_xlfn.QUARTILE.EXC('Base de dados'!O$31:O$51,3)-_xlfn.QUARTILE.EXC('Base de dados'!O$31:O$51,1))))),'Base de dados'!O51,"")</f>
        <v>9774491.3399999999</v>
      </c>
      <c r="P51" s="7">
        <f>IF(AND('Base de dados'!P51&gt;(AVERAGE('Base de dados'!P$31:P$51)-(1.5*(_xlfn.QUARTILE.EXC('Base de dados'!P$31:P$51,3)-_xlfn.QUARTILE.EXC('Base de dados'!P$31:P$51,1)))),'Base de dados'!P51&lt;(AVERAGE('Base de dados'!P$31:P$51)+(1.5*(_xlfn.QUARTILE.EXC('Base de dados'!P$31:P$51,3)-_xlfn.QUARTILE.EXC('Base de dados'!P$31:P$51,1))))),'Base de dados'!P51,"")</f>
        <v>2051102.24</v>
      </c>
      <c r="Q51" s="7">
        <f>IF(AND('Base de dados'!Q51&gt;(AVERAGE('Base de dados'!Q$31:Q$51)-(1.5*(_xlfn.QUARTILE.EXC('Base de dados'!Q$31:Q$51,3)-_xlfn.QUARTILE.EXC('Base de dados'!Q$31:Q$51,1)))),'Base de dados'!Q51&lt;(AVERAGE('Base de dados'!Q$31:Q$51)+(1.5*(_xlfn.QUARTILE.EXC('Base de dados'!Q$31:Q$51,3)-_xlfn.QUARTILE.EXC('Base de dados'!Q$31:Q$51,1))))),'Base de dados'!Q51,"")</f>
        <v>7223335.1100000003</v>
      </c>
      <c r="R51" s="7">
        <f>IF(AND('Base de dados'!R51&gt;(AVERAGE('Base de dados'!R$31:R$51)-(1.5*(_xlfn.QUARTILE.EXC('Base de dados'!R$31:R$51,3)-_xlfn.QUARTILE.EXC('Base de dados'!R$31:R$51,1)))),'Base de dados'!R51&lt;(AVERAGE('Base de dados'!R$31:R$51)+(1.5*(_xlfn.QUARTILE.EXC('Base de dados'!R$31:R$51,3)-_xlfn.QUARTILE.EXC('Base de dados'!R$31:R$51,1))))),'Base de dados'!R51,"")</f>
        <v>12013206.800000001</v>
      </c>
      <c r="S51" s="7">
        <f>IF(AND('Base de dados'!S51&gt;(AVERAGE('Base de dados'!S$31:S$51)-(1.5*(_xlfn.QUARTILE.EXC('Base de dados'!S$31:S$51,3)-_xlfn.QUARTILE.EXC('Base de dados'!S$31:S$51,1)))),'Base de dados'!S51&lt;(AVERAGE('Base de dados'!S$31:S$51)+(1.5*(_xlfn.QUARTILE.EXC('Base de dados'!S$31:S$51,3)-_xlfn.QUARTILE.EXC('Base de dados'!S$31:S$51,1))))),'Base de dados'!S51,"")</f>
        <v>3950377.82</v>
      </c>
      <c r="T51" s="7">
        <f>IF(AND('Base de dados'!T51&gt;(AVERAGE('Base de dados'!T$31:T$51)-(1.5*(_xlfn.QUARTILE.EXC('Base de dados'!T$31:T$51,3)-_xlfn.QUARTILE.EXC('Base de dados'!T$31:T$51,1)))),'Base de dados'!T51&lt;(AVERAGE('Base de dados'!T$31:T$51)+(1.5*(_xlfn.QUARTILE.EXC('Base de dados'!T$31:T$51,3)-_xlfn.QUARTILE.EXC('Base de dados'!T$31:T$51,1))))),'Base de dados'!T51,"")</f>
        <v>251</v>
      </c>
      <c r="U51" s="7" t="str">
        <f>IF(AND('Base de dados'!U51&gt;(AVERAGE('Base de dados'!U$31:U$51)-(1.5*(_xlfn.QUARTILE.EXC('Base de dados'!U$31:U$51,3)-_xlfn.QUARTILE.EXC('Base de dados'!U$31:U$51,1)))),'Base de dados'!U51&lt;(AVERAGE('Base de dados'!U$31:U$51)+(1.5*(_xlfn.QUARTILE.EXC('Base de dados'!U$31:U$51,3)-_xlfn.QUARTILE.EXC('Base de dados'!U$31:U$51,1))))),'Base de dados'!U51,"")</f>
        <v/>
      </c>
    </row>
    <row r="52" spans="2:21" s="1" customFormat="1" x14ac:dyDescent="0.25">
      <c r="B52" s="51">
        <v>292740</v>
      </c>
      <c r="C52" s="51" t="s">
        <v>193</v>
      </c>
      <c r="D52" s="51" t="s">
        <v>194</v>
      </c>
      <c r="E52" s="51">
        <v>2019</v>
      </c>
      <c r="F52" s="51">
        <v>29274000</v>
      </c>
      <c r="G52" s="51" t="s">
        <v>83</v>
      </c>
      <c r="H52" s="325" t="s">
        <v>47</v>
      </c>
      <c r="I52" s="51" t="s">
        <v>188</v>
      </c>
      <c r="J52" s="51" t="s">
        <v>189</v>
      </c>
      <c r="K52" s="51" t="s">
        <v>190</v>
      </c>
      <c r="L52" s="7">
        <f>IF(AND('Base de dados'!L52&gt;(AVERAGE('Base de dados'!L$52:L$72)-(1.5*(_xlfn.QUARTILE.EXC('Base de dados'!L$52:L$72,3)-_xlfn.QUARTILE.EXC('Base de dados'!L$52:L$72,1)))),'Base de dados'!L52&lt;(AVERAGE('Base de dados'!L$52:L$72)+(1.5*(_xlfn.QUARTILE.EXC('Base de dados'!L$52:L$72,3)-_xlfn.QUARTILE.EXC('Base de dados'!L$52:L$72,1))))),'Base de dados'!L52,"")</f>
        <v>421725.81</v>
      </c>
      <c r="M52" s="7">
        <f>IF(AND('Base de dados'!M52&gt;(AVERAGE('Base de dados'!M$52:M$72)-(1.5*(_xlfn.QUARTILE.EXC('Base de dados'!M$52:M$72,3)-_xlfn.QUARTILE.EXC('Base de dados'!M$52:M$72,1)))),'Base de dados'!M52&lt;(AVERAGE('Base de dados'!M$52:M$72)+(1.5*(_xlfn.QUARTILE.EXC('Base de dados'!M$52:M$72,3)-_xlfn.QUARTILE.EXC('Base de dados'!M$52:M$72,1))))),'Base de dados'!M52,"")</f>
        <v>8006889</v>
      </c>
      <c r="N52" s="7">
        <f>IF(AND('Base de dados'!N52&gt;(AVERAGE('Base de dados'!N$52:N$72)-(1.5*(_xlfn.QUARTILE.EXC('Base de dados'!N$52:N$72,3)-_xlfn.QUARTILE.EXC('Base de dados'!N$52:N$72,1)))),'Base de dados'!N52&lt;(AVERAGE('Base de dados'!N$52:N$72)+(1.5*(_xlfn.QUARTILE.EXC('Base de dados'!N$52:N$72,3)-_xlfn.QUARTILE.EXC('Base de dados'!N$52:N$72,1))))),'Base de dados'!N52,"")</f>
        <v>204773.63</v>
      </c>
      <c r="O52" s="7">
        <f>IF(AND('Base de dados'!O52&gt;(AVERAGE('Base de dados'!O$52:O$72)-(1.5*(_xlfn.QUARTILE.EXC('Base de dados'!O$52:O$72,3)-_xlfn.QUARTILE.EXC('Base de dados'!O$52:O$72,1)))),'Base de dados'!O52&lt;(AVERAGE('Base de dados'!O$52:O$72)+(1.5*(_xlfn.QUARTILE.EXC('Base de dados'!O$52:O$72,3)-_xlfn.QUARTILE.EXC('Base de dados'!O$52:O$72,1))))),'Base de dados'!O52,"")</f>
        <v>2457953754.5500002</v>
      </c>
      <c r="P52" s="7">
        <f>IF(AND('Base de dados'!P52&gt;(AVERAGE('Base de dados'!P$52:P$72)-(1.5*(_xlfn.QUARTILE.EXC('Base de dados'!P$52:P$72,3)-_xlfn.QUARTILE.EXC('Base de dados'!P$52:P$72,1)))),'Base de dados'!P52&lt;(AVERAGE('Base de dados'!P$52:P$72)+(1.5*(_xlfn.QUARTILE.EXC('Base de dados'!P$52:P$72,3)-_xlfn.QUARTILE.EXC('Base de dados'!P$52:P$72,1))))),'Base de dados'!P52,"")</f>
        <v>912009819.35000002</v>
      </c>
      <c r="Q52" s="7">
        <f>IF(AND('Base de dados'!Q52&gt;(AVERAGE('Base de dados'!Q$52:Q$72)-(1.5*(_xlfn.QUARTILE.EXC('Base de dados'!Q$52:Q$72,3)-_xlfn.QUARTILE.EXC('Base de dados'!Q$52:Q$72,1)))),'Base de dados'!Q52&lt;(AVERAGE('Base de dados'!Q$52:Q$72)+(1.5*(_xlfn.QUARTILE.EXC('Base de dados'!Q$52:Q$72,3)-_xlfn.QUARTILE.EXC('Base de dados'!Q$52:Q$72,1))))),'Base de dados'!Q52,"")</f>
        <v>744565332.23000002</v>
      </c>
      <c r="R52" s="7">
        <f>IF(AND('Base de dados'!R52&gt;(AVERAGE('Base de dados'!R$52:R$72)-(1.5*(_xlfn.QUARTILE.EXC('Base de dados'!R$52:R$72,3)-_xlfn.QUARTILE.EXC('Base de dados'!R$52:R$72,1)))),'Base de dados'!R52&lt;(AVERAGE('Base de dados'!R$52:R$72)+(1.5*(_xlfn.QUARTILE.EXC('Base de dados'!R$52:R$72,3)-_xlfn.QUARTILE.EXC('Base de dados'!R$52:R$72,1))))),'Base de dados'!R52,"")</f>
        <v>2427020333.0300002</v>
      </c>
      <c r="S52" s="7">
        <f>IF(AND('Base de dados'!S52&gt;(AVERAGE('Base de dados'!S$52:S$72)-(1.5*(_xlfn.QUARTILE.EXC('Base de dados'!S$52:S$72,3)-_xlfn.QUARTILE.EXC('Base de dados'!S$52:S$72,1)))),'Base de dados'!S52&lt;(AVERAGE('Base de dados'!S$52:S$72)+(1.5*(_xlfn.QUARTILE.EXC('Base de dados'!S$52:S$72,3)-_xlfn.QUARTILE.EXC('Base de dados'!S$52:S$72,1))))),'Base de dados'!S52,"")</f>
        <v>731018627.82000005</v>
      </c>
      <c r="T52" s="7">
        <f>IF(AND('Base de dados'!T52&gt;(AVERAGE('Base de dados'!T$52:T$72)-(1.5*(_xlfn.QUARTILE.EXC('Base de dados'!T$52:T$72,3)-_xlfn.QUARTILE.EXC('Base de dados'!T$52:T$72,1)))),'Base de dados'!T52&lt;(AVERAGE('Base de dados'!T$52:T$72)+(1.5*(_xlfn.QUARTILE.EXC('Base de dados'!T$52:T$72,3)-_xlfn.QUARTILE.EXC('Base de dados'!T$52:T$72,1))))),'Base de dados'!T52,"")</f>
        <v>4922</v>
      </c>
      <c r="U52" s="7">
        <f>IF(AND('Base de dados'!U52&gt;(AVERAGE('Base de dados'!U$52:U$72)-(1.5*(_xlfn.QUARTILE.EXC('Base de dados'!U$52:U$72,3)-_xlfn.QUARTILE.EXC('Base de dados'!U$52:U$72,1)))),'Base de dados'!U52&lt;(AVERAGE('Base de dados'!U$52:U$72)+(1.5*(_xlfn.QUARTILE.EXC('Base de dados'!U$52:U$72,3)-_xlfn.QUARTILE.EXC('Base de dados'!U$52:U$72,1))))),'Base de dados'!U52,"")</f>
        <v>31094978.870000001</v>
      </c>
    </row>
    <row r="53" spans="2:21" s="1" customFormat="1" x14ac:dyDescent="0.25">
      <c r="B53" s="51">
        <v>292740</v>
      </c>
      <c r="C53" s="51" t="s">
        <v>193</v>
      </c>
      <c r="D53" s="51" t="s">
        <v>194</v>
      </c>
      <c r="E53" s="51">
        <v>2018</v>
      </c>
      <c r="F53" s="51">
        <v>29274000</v>
      </c>
      <c r="G53" s="51" t="s">
        <v>83</v>
      </c>
      <c r="H53" s="325" t="s">
        <v>47</v>
      </c>
      <c r="I53" s="51" t="s">
        <v>188</v>
      </c>
      <c r="J53" s="51" t="s">
        <v>189</v>
      </c>
      <c r="K53" s="51" t="s">
        <v>190</v>
      </c>
      <c r="L53" s="7">
        <f>IF(AND('Base de dados'!L53&gt;(AVERAGE('Base de dados'!L$52:L$72)-(1.5*(_xlfn.QUARTILE.EXC('Base de dados'!L$52:L$72,3)-_xlfn.QUARTILE.EXC('Base de dados'!L$52:L$72,1)))),'Base de dados'!L53&lt;(AVERAGE('Base de dados'!L$52:L$72)+(1.5*(_xlfn.QUARTILE.EXC('Base de dados'!L$52:L$72,3)-_xlfn.QUARTILE.EXC('Base de dados'!L$52:L$72,1))))),'Base de dados'!L53,"")</f>
        <v>413703.93</v>
      </c>
      <c r="M53" s="7">
        <f>IF(AND('Base de dados'!M53&gt;(AVERAGE('Base de dados'!M$52:M$72)-(1.5*(_xlfn.QUARTILE.EXC('Base de dados'!M$52:M$72,3)-_xlfn.QUARTILE.EXC('Base de dados'!M$52:M$72,1)))),'Base de dados'!M53&lt;(AVERAGE('Base de dados'!M$52:M$72)+(1.5*(_xlfn.QUARTILE.EXC('Base de dados'!M$52:M$72,3)-_xlfn.QUARTILE.EXC('Base de dados'!M$52:M$72,1))))),'Base de dados'!M53,"")</f>
        <v>8037841</v>
      </c>
      <c r="N53" s="7">
        <f>IF(AND('Base de dados'!N53&gt;(AVERAGE('Base de dados'!N$52:N$72)-(1.5*(_xlfn.QUARTILE.EXC('Base de dados'!N$52:N$72,3)-_xlfn.QUARTILE.EXC('Base de dados'!N$52:N$72,1)))),'Base de dados'!N53&lt;(AVERAGE('Base de dados'!N$52:N$72)+(1.5*(_xlfn.QUARTILE.EXC('Base de dados'!N$52:N$72,3)-_xlfn.QUARTILE.EXC('Base de dados'!N$52:N$72,1))))),'Base de dados'!N53,"")</f>
        <v>198560.13</v>
      </c>
      <c r="O53" s="7">
        <f>IF(AND('Base de dados'!O53&gt;(AVERAGE('Base de dados'!O$52:O$72)-(1.5*(_xlfn.QUARTILE.EXC('Base de dados'!O$52:O$72,3)-_xlfn.QUARTILE.EXC('Base de dados'!O$52:O$72,1)))),'Base de dados'!O53&lt;(AVERAGE('Base de dados'!O$52:O$72)+(1.5*(_xlfn.QUARTILE.EXC('Base de dados'!O$52:O$72,3)-_xlfn.QUARTILE.EXC('Base de dados'!O$52:O$72,1))))),'Base de dados'!O53,"")</f>
        <v>2306138979.27</v>
      </c>
      <c r="P53" s="7">
        <f>IF(AND('Base de dados'!P53&gt;(AVERAGE('Base de dados'!P$52:P$72)-(1.5*(_xlfn.QUARTILE.EXC('Base de dados'!P$52:P$72,3)-_xlfn.QUARTILE.EXC('Base de dados'!P$52:P$72,1)))),'Base de dados'!P53&lt;(AVERAGE('Base de dados'!P$52:P$72)+(1.5*(_xlfn.QUARTILE.EXC('Base de dados'!P$52:P$72,3)-_xlfn.QUARTILE.EXC('Base de dados'!P$52:P$72,1))))),'Base de dados'!P53,"")</f>
        <v>847646198.91999996</v>
      </c>
      <c r="Q53" s="7">
        <f>IF(AND('Base de dados'!Q53&gt;(AVERAGE('Base de dados'!Q$52:Q$72)-(1.5*(_xlfn.QUARTILE.EXC('Base de dados'!Q$52:Q$72,3)-_xlfn.QUARTILE.EXC('Base de dados'!Q$52:Q$72,1)))),'Base de dados'!Q53&lt;(AVERAGE('Base de dados'!Q$52:Q$72)+(1.5*(_xlfn.QUARTILE.EXC('Base de dados'!Q$52:Q$72,3)-_xlfn.QUARTILE.EXC('Base de dados'!Q$52:Q$72,1))))),'Base de dados'!Q53,"")</f>
        <v>699256180.05999994</v>
      </c>
      <c r="R53" s="7">
        <f>IF(AND('Base de dados'!R53&gt;(AVERAGE('Base de dados'!R$52:R$72)-(1.5*(_xlfn.QUARTILE.EXC('Base de dados'!R$52:R$72,3)-_xlfn.QUARTILE.EXC('Base de dados'!R$52:R$72,1)))),'Base de dados'!R53&lt;(AVERAGE('Base de dados'!R$52:R$72)+(1.5*(_xlfn.QUARTILE.EXC('Base de dados'!R$52:R$72,3)-_xlfn.QUARTILE.EXC('Base de dados'!R$52:R$72,1))))),'Base de dados'!R53,"")</f>
        <v>2240587793.54</v>
      </c>
      <c r="S53" s="7">
        <f>IF(AND('Base de dados'!S53&gt;(AVERAGE('Base de dados'!S$52:S$72)-(1.5*(_xlfn.QUARTILE.EXC('Base de dados'!S$52:S$72,3)-_xlfn.QUARTILE.EXC('Base de dados'!S$52:S$72,1)))),'Base de dados'!S53&lt;(AVERAGE('Base de dados'!S$52:S$72)+(1.5*(_xlfn.QUARTILE.EXC('Base de dados'!S$52:S$72,3)-_xlfn.QUARTILE.EXC('Base de dados'!S$52:S$72,1))))),'Base de dados'!S53,"")</f>
        <v>601559701.19000006</v>
      </c>
      <c r="T53" s="7">
        <f>IF(AND('Base de dados'!T53&gt;(AVERAGE('Base de dados'!T$52:T$72)-(1.5*(_xlfn.QUARTILE.EXC('Base de dados'!T$52:T$72,3)-_xlfn.QUARTILE.EXC('Base de dados'!T$52:T$72,1)))),'Base de dados'!T53&lt;(AVERAGE('Base de dados'!T$52:T$72)+(1.5*(_xlfn.QUARTILE.EXC('Base de dados'!T$52:T$72,3)-_xlfn.QUARTILE.EXC('Base de dados'!T$52:T$72,1))))),'Base de dados'!T53,"")</f>
        <v>5039</v>
      </c>
      <c r="U53" s="7">
        <f>IF(AND('Base de dados'!U53&gt;(AVERAGE('Base de dados'!U$52:U$72)-(1.5*(_xlfn.QUARTILE.EXC('Base de dados'!U$52:U$72,3)-_xlfn.QUARTILE.EXC('Base de dados'!U$52:U$72,1)))),'Base de dados'!U53&lt;(AVERAGE('Base de dados'!U$52:U$72)+(1.5*(_xlfn.QUARTILE.EXC('Base de dados'!U$52:U$72,3)-_xlfn.QUARTILE.EXC('Base de dados'!U$52:U$72,1))))),'Base de dados'!U53,"")</f>
        <v>56974052.409999996</v>
      </c>
    </row>
    <row r="54" spans="2:21" s="1" customFormat="1" x14ac:dyDescent="0.25">
      <c r="B54" s="51">
        <v>292740</v>
      </c>
      <c r="C54" s="51" t="s">
        <v>193</v>
      </c>
      <c r="D54" s="51" t="s">
        <v>194</v>
      </c>
      <c r="E54" s="51">
        <v>2017</v>
      </c>
      <c r="F54" s="51">
        <v>29274000</v>
      </c>
      <c r="G54" s="51" t="s">
        <v>83</v>
      </c>
      <c r="H54" s="325" t="s">
        <v>47</v>
      </c>
      <c r="I54" s="51" t="s">
        <v>188</v>
      </c>
      <c r="J54" s="51" t="s">
        <v>189</v>
      </c>
      <c r="K54" s="51" t="s">
        <v>190</v>
      </c>
      <c r="L54" s="7">
        <f>IF(AND('Base de dados'!L54&gt;(AVERAGE('Base de dados'!L$52:L$72)-(1.5*(_xlfn.QUARTILE.EXC('Base de dados'!L$52:L$72,3)-_xlfn.QUARTILE.EXC('Base de dados'!L$52:L$72,1)))),'Base de dados'!L54&lt;(AVERAGE('Base de dados'!L$52:L$72)+(1.5*(_xlfn.QUARTILE.EXC('Base de dados'!L$52:L$72,3)-_xlfn.QUARTILE.EXC('Base de dados'!L$52:L$72,1))))),'Base de dados'!L54,"")</f>
        <v>499230.11</v>
      </c>
      <c r="M54" s="7">
        <f>IF(AND('Base de dados'!M54&gt;(AVERAGE('Base de dados'!M$52:M$72)-(1.5*(_xlfn.QUARTILE.EXC('Base de dados'!M$52:M$72,3)-_xlfn.QUARTILE.EXC('Base de dados'!M$52:M$72,1)))),'Base de dados'!M54&lt;(AVERAGE('Base de dados'!M$52:M$72)+(1.5*(_xlfn.QUARTILE.EXC('Base de dados'!M$52:M$72,3)-_xlfn.QUARTILE.EXC('Base de dados'!M$52:M$72,1))))),'Base de dados'!M54,"")</f>
        <v>7745376</v>
      </c>
      <c r="N54" s="7">
        <f>IF(AND('Base de dados'!N54&gt;(AVERAGE('Base de dados'!N$52:N$72)-(1.5*(_xlfn.QUARTILE.EXC('Base de dados'!N$52:N$72,3)-_xlfn.QUARTILE.EXC('Base de dados'!N$52:N$72,1)))),'Base de dados'!N54&lt;(AVERAGE('Base de dados'!N$52:N$72)+(1.5*(_xlfn.QUARTILE.EXC('Base de dados'!N$52:N$72,3)-_xlfn.QUARTILE.EXC('Base de dados'!N$52:N$72,1))))),'Base de dados'!N54,"")</f>
        <v>213015.9</v>
      </c>
      <c r="O54" s="7">
        <f>IF(AND('Base de dados'!O54&gt;(AVERAGE('Base de dados'!O$52:O$72)-(1.5*(_xlfn.QUARTILE.EXC('Base de dados'!O$52:O$72,3)-_xlfn.QUARTILE.EXC('Base de dados'!O$52:O$72,1)))),'Base de dados'!O54&lt;(AVERAGE('Base de dados'!O$52:O$72)+(1.5*(_xlfn.QUARTILE.EXC('Base de dados'!O$52:O$72,3)-_xlfn.QUARTILE.EXC('Base de dados'!O$52:O$72,1))))),'Base de dados'!O54,"")</f>
        <v>2110718495.22</v>
      </c>
      <c r="P54" s="7">
        <f>IF(AND('Base de dados'!P54&gt;(AVERAGE('Base de dados'!P$52:P$72)-(1.5*(_xlfn.QUARTILE.EXC('Base de dados'!P$52:P$72,3)-_xlfn.QUARTILE.EXC('Base de dados'!P$52:P$72,1)))),'Base de dados'!P54&lt;(AVERAGE('Base de dados'!P$52:P$72)+(1.5*(_xlfn.QUARTILE.EXC('Base de dados'!P$52:P$72,3)-_xlfn.QUARTILE.EXC('Base de dados'!P$52:P$72,1))))),'Base de dados'!P54,"")</f>
        <v>763349823.46000004</v>
      </c>
      <c r="Q54" s="7">
        <f>IF(AND('Base de dados'!Q54&gt;(AVERAGE('Base de dados'!Q$52:Q$72)-(1.5*(_xlfn.QUARTILE.EXC('Base de dados'!Q$52:Q$72,3)-_xlfn.QUARTILE.EXC('Base de dados'!Q$52:Q$72,1)))),'Base de dados'!Q54&lt;(AVERAGE('Base de dados'!Q$52:Q$72)+(1.5*(_xlfn.QUARTILE.EXC('Base de dados'!Q$52:Q$72,3)-_xlfn.QUARTILE.EXC('Base de dados'!Q$52:Q$72,1))))),'Base de dados'!Q54,"")</f>
        <v>647344346.78999996</v>
      </c>
      <c r="R54" s="7">
        <f>IF(AND('Base de dados'!R54&gt;(AVERAGE('Base de dados'!R$52:R$72)-(1.5*(_xlfn.QUARTILE.EXC('Base de dados'!R$52:R$72,3)-_xlfn.QUARTILE.EXC('Base de dados'!R$52:R$72,1)))),'Base de dados'!R54&lt;(AVERAGE('Base de dados'!R$52:R$72)+(1.5*(_xlfn.QUARTILE.EXC('Base de dados'!R$52:R$72,3)-_xlfn.QUARTILE.EXC('Base de dados'!R$52:R$72,1))))),'Base de dados'!R54,"")</f>
        <v>2136744354.6400001</v>
      </c>
      <c r="S54" s="7">
        <f>IF(AND('Base de dados'!S54&gt;(AVERAGE('Base de dados'!S$52:S$72)-(1.5*(_xlfn.QUARTILE.EXC('Base de dados'!S$52:S$72,3)-_xlfn.QUARTILE.EXC('Base de dados'!S$52:S$72,1)))),'Base de dados'!S54&lt;(AVERAGE('Base de dados'!S$52:S$72)+(1.5*(_xlfn.QUARTILE.EXC('Base de dados'!S$52:S$72,3)-_xlfn.QUARTILE.EXC('Base de dados'!S$52:S$72,1))))),'Base de dados'!S54,"")</f>
        <v>626969609</v>
      </c>
      <c r="T54" s="7">
        <f>IF(AND('Base de dados'!T54&gt;(AVERAGE('Base de dados'!T$52:T$72)-(1.5*(_xlfn.QUARTILE.EXC('Base de dados'!T$52:T$72,3)-_xlfn.QUARTILE.EXC('Base de dados'!T$52:T$72,1)))),'Base de dados'!T54&lt;(AVERAGE('Base de dados'!T$52:T$72)+(1.5*(_xlfn.QUARTILE.EXC('Base de dados'!T$52:T$72,3)-_xlfn.QUARTILE.EXC('Base de dados'!T$52:T$72,1))))),'Base de dados'!T54,"")</f>
        <v>4583</v>
      </c>
      <c r="U54" s="7">
        <f>IF(AND('Base de dados'!U54&gt;(AVERAGE('Base de dados'!U$52:U$72)-(1.5*(_xlfn.QUARTILE.EXC('Base de dados'!U$52:U$72,3)-_xlfn.QUARTILE.EXC('Base de dados'!U$52:U$72,1)))),'Base de dados'!U54&lt;(AVERAGE('Base de dados'!U$52:U$72)+(1.5*(_xlfn.QUARTILE.EXC('Base de dados'!U$52:U$72,3)-_xlfn.QUARTILE.EXC('Base de dados'!U$52:U$72,1))))),'Base de dados'!U54,"")</f>
        <v>44600398.810000002</v>
      </c>
    </row>
    <row r="55" spans="2:21" s="1" customFormat="1" x14ac:dyDescent="0.25">
      <c r="B55" s="51">
        <v>292740</v>
      </c>
      <c r="C55" s="51" t="s">
        <v>193</v>
      </c>
      <c r="D55" s="51" t="s">
        <v>194</v>
      </c>
      <c r="E55" s="51">
        <v>2016</v>
      </c>
      <c r="F55" s="51">
        <v>29274000</v>
      </c>
      <c r="G55" s="51" t="s">
        <v>83</v>
      </c>
      <c r="H55" s="325" t="s">
        <v>47</v>
      </c>
      <c r="I55" s="51" t="s">
        <v>188</v>
      </c>
      <c r="J55" s="51" t="s">
        <v>189</v>
      </c>
      <c r="K55" s="51" t="s">
        <v>190</v>
      </c>
      <c r="L55" s="7">
        <f>IF(AND('Base de dados'!L55&gt;(AVERAGE('Base de dados'!L$52:L$72)-(1.5*(_xlfn.QUARTILE.EXC('Base de dados'!L$52:L$72,3)-_xlfn.QUARTILE.EXC('Base de dados'!L$52:L$72,1)))),'Base de dados'!L55&lt;(AVERAGE('Base de dados'!L$52:L$72)+(1.5*(_xlfn.QUARTILE.EXC('Base de dados'!L$52:L$72,3)-_xlfn.QUARTILE.EXC('Base de dados'!L$52:L$72,1))))),'Base de dados'!L55,"")</f>
        <v>544365.91</v>
      </c>
      <c r="M55" s="7">
        <f>IF(AND('Base de dados'!M55&gt;(AVERAGE('Base de dados'!M$52:M$72)-(1.5*(_xlfn.QUARTILE.EXC('Base de dados'!M$52:M$72,3)-_xlfn.QUARTILE.EXC('Base de dados'!M$52:M$72,1)))),'Base de dados'!M55&lt;(AVERAGE('Base de dados'!M$52:M$72)+(1.5*(_xlfn.QUARTILE.EXC('Base de dados'!M$52:M$72,3)-_xlfn.QUARTILE.EXC('Base de dados'!M$52:M$72,1))))),'Base de dados'!M55,"")</f>
        <v>7465878</v>
      </c>
      <c r="N55" s="7">
        <f>IF(AND('Base de dados'!N55&gt;(AVERAGE('Base de dados'!N$52:N$72)-(1.5*(_xlfn.QUARTILE.EXC('Base de dados'!N$52:N$72,3)-_xlfn.QUARTILE.EXC('Base de dados'!N$52:N$72,1)))),'Base de dados'!N55&lt;(AVERAGE('Base de dados'!N$52:N$72)+(1.5*(_xlfn.QUARTILE.EXC('Base de dados'!N$52:N$72,3)-_xlfn.QUARTILE.EXC('Base de dados'!N$52:N$72,1))))),'Base de dados'!N55,"")</f>
        <v>230655.83</v>
      </c>
      <c r="O55" s="7">
        <f>IF(AND('Base de dados'!O55&gt;(AVERAGE('Base de dados'!O$52:O$72)-(1.5*(_xlfn.QUARTILE.EXC('Base de dados'!O$52:O$72,3)-_xlfn.QUARTILE.EXC('Base de dados'!O$52:O$72,1)))),'Base de dados'!O55&lt;(AVERAGE('Base de dados'!O$52:O$72)+(1.5*(_xlfn.QUARTILE.EXC('Base de dados'!O$52:O$72,3)-_xlfn.QUARTILE.EXC('Base de dados'!O$52:O$72,1))))),'Base de dados'!O55,"")</f>
        <v>1926138032.5699999</v>
      </c>
      <c r="P55" s="7">
        <f>IF(AND('Base de dados'!P55&gt;(AVERAGE('Base de dados'!P$52:P$72)-(1.5*(_xlfn.QUARTILE.EXC('Base de dados'!P$52:P$72,3)-_xlfn.QUARTILE.EXC('Base de dados'!P$52:P$72,1)))),'Base de dados'!P55&lt;(AVERAGE('Base de dados'!P$52:P$72)+(1.5*(_xlfn.QUARTILE.EXC('Base de dados'!P$52:P$72,3)-_xlfn.QUARTILE.EXC('Base de dados'!P$52:P$72,1))))),'Base de dados'!P55,"")</f>
        <v>675847497.78999996</v>
      </c>
      <c r="Q55" s="7">
        <f>IF(AND('Base de dados'!Q55&gt;(AVERAGE('Base de dados'!Q$52:Q$72)-(1.5*(_xlfn.QUARTILE.EXC('Base de dados'!Q$52:Q$72,3)-_xlfn.QUARTILE.EXC('Base de dados'!Q$52:Q$72,1)))),'Base de dados'!Q55&lt;(AVERAGE('Base de dados'!Q$52:Q$72)+(1.5*(_xlfn.QUARTILE.EXC('Base de dados'!Q$52:Q$72,3)-_xlfn.QUARTILE.EXC('Base de dados'!Q$52:Q$72,1))))),'Base de dados'!Q55,"")</f>
        <v>588967903.84000003</v>
      </c>
      <c r="R55" s="7">
        <f>IF(AND('Base de dados'!R55&gt;(AVERAGE('Base de dados'!R$52:R$72)-(1.5*(_xlfn.QUARTILE.EXC('Base de dados'!R$52:R$72,3)-_xlfn.QUARTILE.EXC('Base de dados'!R$52:R$72,1)))),'Base de dados'!R55&lt;(AVERAGE('Base de dados'!R$52:R$72)+(1.5*(_xlfn.QUARTILE.EXC('Base de dados'!R$52:R$72,3)-_xlfn.QUARTILE.EXC('Base de dados'!R$52:R$72,1))))),'Base de dados'!R55,"")</f>
        <v>1939426129.6700001</v>
      </c>
      <c r="S55" s="7">
        <f>IF(AND('Base de dados'!S55&gt;(AVERAGE('Base de dados'!S$52:S$72)-(1.5*(_xlfn.QUARTILE.EXC('Base de dados'!S$52:S$72,3)-_xlfn.QUARTILE.EXC('Base de dados'!S$52:S$72,1)))),'Base de dados'!S55&lt;(AVERAGE('Base de dados'!S$52:S$72)+(1.5*(_xlfn.QUARTILE.EXC('Base de dados'!S$52:S$72,3)-_xlfn.QUARTILE.EXC('Base de dados'!S$52:S$72,1))))),'Base de dados'!S55,"")</f>
        <v>585193986.25999999</v>
      </c>
      <c r="T55" s="7">
        <f>IF(AND('Base de dados'!T55&gt;(AVERAGE('Base de dados'!T$52:T$72)-(1.5*(_xlfn.QUARTILE.EXC('Base de dados'!T$52:T$72,3)-_xlfn.QUARTILE.EXC('Base de dados'!T$52:T$72,1)))),'Base de dados'!T55&lt;(AVERAGE('Base de dados'!T$52:T$72)+(1.5*(_xlfn.QUARTILE.EXC('Base de dados'!T$52:T$72,3)-_xlfn.QUARTILE.EXC('Base de dados'!T$52:T$72,1))))),'Base de dados'!T55,"")</f>
        <v>4851</v>
      </c>
      <c r="U55" s="7">
        <f>IF(AND('Base de dados'!U55&gt;(AVERAGE('Base de dados'!U$52:U$72)-(1.5*(_xlfn.QUARTILE.EXC('Base de dados'!U$52:U$72,3)-_xlfn.QUARTILE.EXC('Base de dados'!U$52:U$72,1)))),'Base de dados'!U55&lt;(AVERAGE('Base de dados'!U$52:U$72)+(1.5*(_xlfn.QUARTILE.EXC('Base de dados'!U$52:U$72,3)-_xlfn.QUARTILE.EXC('Base de dados'!U$52:U$72,1))))),'Base de dados'!U55,"")</f>
        <v>49302702.060000002</v>
      </c>
    </row>
    <row r="56" spans="2:21" s="1" customFormat="1" x14ac:dyDescent="0.25">
      <c r="B56" s="51">
        <v>292740</v>
      </c>
      <c r="C56" s="51" t="s">
        <v>193</v>
      </c>
      <c r="D56" s="51" t="s">
        <v>194</v>
      </c>
      <c r="E56" s="51">
        <v>2015</v>
      </c>
      <c r="F56" s="51">
        <v>29274000</v>
      </c>
      <c r="G56" s="51" t="s">
        <v>83</v>
      </c>
      <c r="H56" s="325" t="s">
        <v>47</v>
      </c>
      <c r="I56" s="51" t="s">
        <v>188</v>
      </c>
      <c r="J56" s="51" t="s">
        <v>189</v>
      </c>
      <c r="K56" s="51" t="s">
        <v>190</v>
      </c>
      <c r="L56" s="7">
        <f>IF(AND('Base de dados'!L56&gt;(AVERAGE('Base de dados'!L$52:L$72)-(1.5*(_xlfn.QUARTILE.EXC('Base de dados'!L$52:L$72,3)-_xlfn.QUARTILE.EXC('Base de dados'!L$52:L$72,1)))),'Base de dados'!L56&lt;(AVERAGE('Base de dados'!L$52:L$72)+(1.5*(_xlfn.QUARTILE.EXC('Base de dados'!L$52:L$72,3)-_xlfn.QUARTILE.EXC('Base de dados'!L$52:L$72,1))))),'Base de dados'!L56,"")</f>
        <v>463378.84</v>
      </c>
      <c r="M56" s="7">
        <f>IF(AND('Base de dados'!M56&gt;(AVERAGE('Base de dados'!M$52:M$72)-(1.5*(_xlfn.QUARTILE.EXC('Base de dados'!M$52:M$72,3)-_xlfn.QUARTILE.EXC('Base de dados'!M$52:M$72,1)))),'Base de dados'!M56&lt;(AVERAGE('Base de dados'!M$52:M$72)+(1.5*(_xlfn.QUARTILE.EXC('Base de dados'!M$52:M$72,3)-_xlfn.QUARTILE.EXC('Base de dados'!M$52:M$72,1))))),'Base de dados'!M56,"")</f>
        <v>7464021</v>
      </c>
      <c r="N56" s="7">
        <f>IF(AND('Base de dados'!N56&gt;(AVERAGE('Base de dados'!N$52:N$72)-(1.5*(_xlfn.QUARTILE.EXC('Base de dados'!N$52:N$72,3)-_xlfn.QUARTILE.EXC('Base de dados'!N$52:N$72,1)))),'Base de dados'!N56&lt;(AVERAGE('Base de dados'!N$52:N$72)+(1.5*(_xlfn.QUARTILE.EXC('Base de dados'!N$52:N$72,3)-_xlfn.QUARTILE.EXC('Base de dados'!N$52:N$72,1))))),'Base de dados'!N56,"")</f>
        <v>182649.67</v>
      </c>
      <c r="O56" s="7">
        <f>IF(AND('Base de dados'!O56&gt;(AVERAGE('Base de dados'!O$52:O$72)-(1.5*(_xlfn.QUARTILE.EXC('Base de dados'!O$52:O$72,3)-_xlfn.QUARTILE.EXC('Base de dados'!O$52:O$72,1)))),'Base de dados'!O56&lt;(AVERAGE('Base de dados'!O$52:O$72)+(1.5*(_xlfn.QUARTILE.EXC('Base de dados'!O$52:O$72,3)-_xlfn.QUARTILE.EXC('Base de dados'!O$52:O$72,1))))),'Base de dados'!O56,"")</f>
        <v>1780608055.3499999</v>
      </c>
      <c r="P56" s="7">
        <f>IF(AND('Base de dados'!P56&gt;(AVERAGE('Base de dados'!P$52:P$72)-(1.5*(_xlfn.QUARTILE.EXC('Base de dados'!P$52:P$72,3)-_xlfn.QUARTILE.EXC('Base de dados'!P$52:P$72,1)))),'Base de dados'!P56&lt;(AVERAGE('Base de dados'!P$52:P$72)+(1.5*(_xlfn.QUARTILE.EXC('Base de dados'!P$52:P$72,3)-_xlfn.QUARTILE.EXC('Base de dados'!P$52:P$72,1))))),'Base de dados'!P56,"")</f>
        <v>593701244.12</v>
      </c>
      <c r="Q56" s="7">
        <f>IF(AND('Base de dados'!Q56&gt;(AVERAGE('Base de dados'!Q$52:Q$72)-(1.5*(_xlfn.QUARTILE.EXC('Base de dados'!Q$52:Q$72,3)-_xlfn.QUARTILE.EXC('Base de dados'!Q$52:Q$72,1)))),'Base de dados'!Q56&lt;(AVERAGE('Base de dados'!Q$52:Q$72)+(1.5*(_xlfn.QUARTILE.EXC('Base de dados'!Q$52:Q$72,3)-_xlfn.QUARTILE.EXC('Base de dados'!Q$52:Q$72,1))))),'Base de dados'!Q56,"")</f>
        <v>552624217.25999999</v>
      </c>
      <c r="R56" s="7">
        <f>IF(AND('Base de dados'!R56&gt;(AVERAGE('Base de dados'!R$52:R$72)-(1.5*(_xlfn.QUARTILE.EXC('Base de dados'!R$52:R$72,3)-_xlfn.QUARTILE.EXC('Base de dados'!R$52:R$72,1)))),'Base de dados'!R56&lt;(AVERAGE('Base de dados'!R$52:R$72)+(1.5*(_xlfn.QUARTILE.EXC('Base de dados'!R$52:R$72,3)-_xlfn.QUARTILE.EXC('Base de dados'!R$52:R$72,1))))),'Base de dados'!R56,"")</f>
        <v>1727502553.1099999</v>
      </c>
      <c r="S56" s="7">
        <f>IF(AND('Base de dados'!S56&gt;(AVERAGE('Base de dados'!S$52:S$72)-(1.5*(_xlfn.QUARTILE.EXC('Base de dados'!S$52:S$72,3)-_xlfn.QUARTILE.EXC('Base de dados'!S$52:S$72,1)))),'Base de dados'!S56&lt;(AVERAGE('Base de dados'!S$52:S$72)+(1.5*(_xlfn.QUARTILE.EXC('Base de dados'!S$52:S$72,3)-_xlfn.QUARTILE.EXC('Base de dados'!S$52:S$72,1))))),'Base de dados'!S56,"")</f>
        <v>463306291.37</v>
      </c>
      <c r="T56" s="7">
        <f>IF(AND('Base de dados'!T56&gt;(AVERAGE('Base de dados'!T$52:T$72)-(1.5*(_xlfn.QUARTILE.EXC('Base de dados'!T$52:T$72,3)-_xlfn.QUARTILE.EXC('Base de dados'!T$52:T$72,1)))),'Base de dados'!T56&lt;(AVERAGE('Base de dados'!T$52:T$72)+(1.5*(_xlfn.QUARTILE.EXC('Base de dados'!T$52:T$72,3)-_xlfn.QUARTILE.EXC('Base de dados'!T$52:T$72,1))))),'Base de dados'!T56,"")</f>
        <v>4602</v>
      </c>
      <c r="U56" s="7">
        <f>IF(AND('Base de dados'!U56&gt;(AVERAGE('Base de dados'!U$52:U$72)-(1.5*(_xlfn.QUARTILE.EXC('Base de dados'!U$52:U$72,3)-_xlfn.QUARTILE.EXC('Base de dados'!U$52:U$72,1)))),'Base de dados'!U56&lt;(AVERAGE('Base de dados'!U$52:U$72)+(1.5*(_xlfn.QUARTILE.EXC('Base de dados'!U$52:U$72,3)-_xlfn.QUARTILE.EXC('Base de dados'!U$52:U$72,1))))),'Base de dados'!U56,"")</f>
        <v>36998232.75</v>
      </c>
    </row>
    <row r="57" spans="2:21" s="1" customFormat="1" x14ac:dyDescent="0.25">
      <c r="B57" s="51">
        <v>292740</v>
      </c>
      <c r="C57" s="51" t="s">
        <v>193</v>
      </c>
      <c r="D57" s="51" t="s">
        <v>194</v>
      </c>
      <c r="E57" s="51">
        <v>2014</v>
      </c>
      <c r="F57" s="51">
        <v>29274000</v>
      </c>
      <c r="G57" s="51" t="s">
        <v>83</v>
      </c>
      <c r="H57" s="325" t="s">
        <v>47</v>
      </c>
      <c r="I57" s="51" t="s">
        <v>188</v>
      </c>
      <c r="J57" s="51" t="s">
        <v>189</v>
      </c>
      <c r="K57" s="51" t="s">
        <v>190</v>
      </c>
      <c r="L57" s="7">
        <f>IF(AND('Base de dados'!L57&gt;(AVERAGE('Base de dados'!L$52:L$72)-(1.5*(_xlfn.QUARTILE.EXC('Base de dados'!L$52:L$72,3)-_xlfn.QUARTILE.EXC('Base de dados'!L$52:L$72,1)))),'Base de dados'!L57&lt;(AVERAGE('Base de dados'!L$52:L$72)+(1.5*(_xlfn.QUARTILE.EXC('Base de dados'!L$52:L$72,3)-_xlfn.QUARTILE.EXC('Base de dados'!L$52:L$72,1))))),'Base de dados'!L57,"")</f>
        <v>503395.41</v>
      </c>
      <c r="M57" s="7">
        <f>IF(AND('Base de dados'!M57&gt;(AVERAGE('Base de dados'!M$52:M$72)-(1.5*(_xlfn.QUARTILE.EXC('Base de dados'!M$52:M$72,3)-_xlfn.QUARTILE.EXC('Base de dados'!M$52:M$72,1)))),'Base de dados'!M57&lt;(AVERAGE('Base de dados'!M$52:M$72)+(1.5*(_xlfn.QUARTILE.EXC('Base de dados'!M$52:M$72,3)-_xlfn.QUARTILE.EXC('Base de dados'!M$52:M$72,1))))),'Base de dados'!M57,"")</f>
        <v>7298771</v>
      </c>
      <c r="N57" s="7">
        <f>IF(AND('Base de dados'!N57&gt;(AVERAGE('Base de dados'!N$52:N$72)-(1.5*(_xlfn.QUARTILE.EXC('Base de dados'!N$52:N$72,3)-_xlfn.QUARTILE.EXC('Base de dados'!N$52:N$72,1)))),'Base de dados'!N57&lt;(AVERAGE('Base de dados'!N$52:N$72)+(1.5*(_xlfn.QUARTILE.EXC('Base de dados'!N$52:N$72,3)-_xlfn.QUARTILE.EXC('Base de dados'!N$52:N$72,1))))),'Base de dados'!N57,"")</f>
        <v>209295.54</v>
      </c>
      <c r="O57" s="7">
        <f>IF(AND('Base de dados'!O57&gt;(AVERAGE('Base de dados'!O$52:O$72)-(1.5*(_xlfn.QUARTILE.EXC('Base de dados'!O$52:O$72,3)-_xlfn.QUARTILE.EXC('Base de dados'!O$52:O$72,1)))),'Base de dados'!O57&lt;(AVERAGE('Base de dados'!O$52:O$72)+(1.5*(_xlfn.QUARTILE.EXC('Base de dados'!O$52:O$72,3)-_xlfn.QUARTILE.EXC('Base de dados'!O$52:O$72,1))))),'Base de dados'!O57,"")</f>
        <v>1681157902.55</v>
      </c>
      <c r="P57" s="7">
        <f>IF(AND('Base de dados'!P57&gt;(AVERAGE('Base de dados'!P$52:P$72)-(1.5*(_xlfn.QUARTILE.EXC('Base de dados'!P$52:P$72,3)-_xlfn.QUARTILE.EXC('Base de dados'!P$52:P$72,1)))),'Base de dados'!P57&lt;(AVERAGE('Base de dados'!P$52:P$72)+(1.5*(_xlfn.QUARTILE.EXC('Base de dados'!P$52:P$72,3)-_xlfn.QUARTILE.EXC('Base de dados'!P$52:P$72,1))))),'Base de dados'!P57,"")</f>
        <v>525169203.67000002</v>
      </c>
      <c r="Q57" s="7">
        <f>IF(AND('Base de dados'!Q57&gt;(AVERAGE('Base de dados'!Q$52:Q$72)-(1.5*(_xlfn.QUARTILE.EXC('Base de dados'!Q$52:Q$72,3)-_xlfn.QUARTILE.EXC('Base de dados'!Q$52:Q$72,1)))),'Base de dados'!Q57&lt;(AVERAGE('Base de dados'!Q$52:Q$72)+(1.5*(_xlfn.QUARTILE.EXC('Base de dados'!Q$52:Q$72,3)-_xlfn.QUARTILE.EXC('Base de dados'!Q$52:Q$72,1))))),'Base de dados'!Q57,"")</f>
        <v>518504079.72000003</v>
      </c>
      <c r="R57" s="7">
        <f>IF(AND('Base de dados'!R57&gt;(AVERAGE('Base de dados'!R$52:R$72)-(1.5*(_xlfn.QUARTILE.EXC('Base de dados'!R$52:R$72,3)-_xlfn.QUARTILE.EXC('Base de dados'!R$52:R$72,1)))),'Base de dados'!R57&lt;(AVERAGE('Base de dados'!R$52:R$72)+(1.5*(_xlfn.QUARTILE.EXC('Base de dados'!R$52:R$72,3)-_xlfn.QUARTILE.EXC('Base de dados'!R$52:R$72,1))))),'Base de dados'!R57,"")</f>
        <v>1562091036.79</v>
      </c>
      <c r="S57" s="7">
        <f>IF(AND('Base de dados'!S57&gt;(AVERAGE('Base de dados'!S$52:S$72)-(1.5*(_xlfn.QUARTILE.EXC('Base de dados'!S$52:S$72,3)-_xlfn.QUARTILE.EXC('Base de dados'!S$52:S$72,1)))),'Base de dados'!S57&lt;(AVERAGE('Base de dados'!S$52:S$72)+(1.5*(_xlfn.QUARTILE.EXC('Base de dados'!S$52:S$72,3)-_xlfn.QUARTILE.EXC('Base de dados'!S$52:S$72,1))))),'Base de dados'!S57,"")</f>
        <v>427646141.04000002</v>
      </c>
      <c r="T57" s="7">
        <f>IF(AND('Base de dados'!T57&gt;(AVERAGE('Base de dados'!T$52:T$72)-(1.5*(_xlfn.QUARTILE.EXC('Base de dados'!T$52:T$72,3)-_xlfn.QUARTILE.EXC('Base de dados'!T$52:T$72,1)))),'Base de dados'!T57&lt;(AVERAGE('Base de dados'!T$52:T$72)+(1.5*(_xlfn.QUARTILE.EXC('Base de dados'!T$52:T$72,3)-_xlfn.QUARTILE.EXC('Base de dados'!T$52:T$72,1))))),'Base de dados'!T57,"")</f>
        <v>4675</v>
      </c>
      <c r="U57" s="7">
        <f>IF(AND('Base de dados'!U57&gt;(AVERAGE('Base de dados'!U$52:U$72)-(1.5*(_xlfn.QUARTILE.EXC('Base de dados'!U$52:U$72,3)-_xlfn.QUARTILE.EXC('Base de dados'!U$52:U$72,1)))),'Base de dados'!U57&lt;(AVERAGE('Base de dados'!U$52:U$72)+(1.5*(_xlfn.QUARTILE.EXC('Base de dados'!U$52:U$72,3)-_xlfn.QUARTILE.EXC('Base de dados'!U$52:U$72,1))))),'Base de dados'!U57,"")</f>
        <v>33614334.380000003</v>
      </c>
    </row>
    <row r="58" spans="2:21" s="1" customFormat="1" x14ac:dyDescent="0.25">
      <c r="B58" s="51">
        <v>292740</v>
      </c>
      <c r="C58" s="51" t="s">
        <v>193</v>
      </c>
      <c r="D58" s="51" t="s">
        <v>194</v>
      </c>
      <c r="E58" s="51">
        <v>2013</v>
      </c>
      <c r="F58" s="51">
        <v>29274000</v>
      </c>
      <c r="G58" s="51" t="s">
        <v>83</v>
      </c>
      <c r="H58" s="325" t="s">
        <v>47</v>
      </c>
      <c r="I58" s="51" t="s">
        <v>188</v>
      </c>
      <c r="J58" s="51" t="s">
        <v>189</v>
      </c>
      <c r="K58" s="51" t="s">
        <v>190</v>
      </c>
      <c r="L58" s="7">
        <f>IF(AND('Base de dados'!L58&gt;(AVERAGE('Base de dados'!L$52:L$72)-(1.5*(_xlfn.QUARTILE.EXC('Base de dados'!L$52:L$72,3)-_xlfn.QUARTILE.EXC('Base de dados'!L$52:L$72,1)))),'Base de dados'!L58&lt;(AVERAGE('Base de dados'!L$52:L$72)+(1.5*(_xlfn.QUARTILE.EXC('Base de dados'!L$52:L$72,3)-_xlfn.QUARTILE.EXC('Base de dados'!L$52:L$72,1))))),'Base de dados'!L58,"")</f>
        <v>478450.44</v>
      </c>
      <c r="M58" s="7">
        <f>IF(AND('Base de dados'!M58&gt;(AVERAGE('Base de dados'!M$52:M$72)-(1.5*(_xlfn.QUARTILE.EXC('Base de dados'!M$52:M$72,3)-_xlfn.QUARTILE.EXC('Base de dados'!M$52:M$72,1)))),'Base de dados'!M58&lt;(AVERAGE('Base de dados'!M$52:M$72)+(1.5*(_xlfn.QUARTILE.EXC('Base de dados'!M$52:M$72,3)-_xlfn.QUARTILE.EXC('Base de dados'!M$52:M$72,1))))),'Base de dados'!M58,"")</f>
        <v>6846353.1500000004</v>
      </c>
      <c r="N58" s="7">
        <f>IF(AND('Base de dados'!N58&gt;(AVERAGE('Base de dados'!N$52:N$72)-(1.5*(_xlfn.QUARTILE.EXC('Base de dados'!N$52:N$72,3)-_xlfn.QUARTILE.EXC('Base de dados'!N$52:N$72,1)))),'Base de dados'!N58&lt;(AVERAGE('Base de dados'!N$52:N$72)+(1.5*(_xlfn.QUARTILE.EXC('Base de dados'!N$52:N$72,3)-_xlfn.QUARTILE.EXC('Base de dados'!N$52:N$72,1))))),'Base de dados'!N58,"")</f>
        <v>193756.91</v>
      </c>
      <c r="O58" s="7">
        <f>IF(AND('Base de dados'!O58&gt;(AVERAGE('Base de dados'!O$52:O$72)-(1.5*(_xlfn.QUARTILE.EXC('Base de dados'!O$52:O$72,3)-_xlfn.QUARTILE.EXC('Base de dados'!O$52:O$72,1)))),'Base de dados'!O58&lt;(AVERAGE('Base de dados'!O$52:O$72)+(1.5*(_xlfn.QUARTILE.EXC('Base de dados'!O$52:O$72,3)-_xlfn.QUARTILE.EXC('Base de dados'!O$52:O$72,1))))),'Base de dados'!O58,"")</f>
        <v>1520055119.49</v>
      </c>
      <c r="P58" s="7">
        <f>IF(AND('Base de dados'!P58&gt;(AVERAGE('Base de dados'!P$52:P$72)-(1.5*(_xlfn.QUARTILE.EXC('Base de dados'!P$52:P$72,3)-_xlfn.QUARTILE.EXC('Base de dados'!P$52:P$72,1)))),'Base de dados'!P58&lt;(AVERAGE('Base de dados'!P$52:P$72)+(1.5*(_xlfn.QUARTILE.EXC('Base de dados'!P$52:P$72,3)-_xlfn.QUARTILE.EXC('Base de dados'!P$52:P$72,1))))),'Base de dados'!P58,"")</f>
        <v>467306558.27999997</v>
      </c>
      <c r="Q58" s="7">
        <f>IF(AND('Base de dados'!Q58&gt;(AVERAGE('Base de dados'!Q$52:Q$72)-(1.5*(_xlfn.QUARTILE.EXC('Base de dados'!Q$52:Q$72,3)-_xlfn.QUARTILE.EXC('Base de dados'!Q$52:Q$72,1)))),'Base de dados'!Q58&lt;(AVERAGE('Base de dados'!Q$52:Q$72)+(1.5*(_xlfn.QUARTILE.EXC('Base de dados'!Q$52:Q$72,3)-_xlfn.QUARTILE.EXC('Base de dados'!Q$52:Q$72,1))))),'Base de dados'!Q58,"")</f>
        <v>510504545.25</v>
      </c>
      <c r="R58" s="7">
        <f>IF(AND('Base de dados'!R58&gt;(AVERAGE('Base de dados'!R$52:R$72)-(1.5*(_xlfn.QUARTILE.EXC('Base de dados'!R$52:R$72,3)-_xlfn.QUARTILE.EXC('Base de dados'!R$52:R$72,1)))),'Base de dados'!R58&lt;(AVERAGE('Base de dados'!R$52:R$72)+(1.5*(_xlfn.QUARTILE.EXC('Base de dados'!R$52:R$72,3)-_xlfn.QUARTILE.EXC('Base de dados'!R$52:R$72,1))))),'Base de dados'!R58,"")</f>
        <v>1508277969.23</v>
      </c>
      <c r="S58" s="7">
        <f>IF(AND('Base de dados'!S58&gt;(AVERAGE('Base de dados'!S$52:S$72)-(1.5*(_xlfn.QUARTILE.EXC('Base de dados'!S$52:S$72,3)-_xlfn.QUARTILE.EXC('Base de dados'!S$52:S$72,1)))),'Base de dados'!S58&lt;(AVERAGE('Base de dados'!S$52:S$72)+(1.5*(_xlfn.QUARTILE.EXC('Base de dados'!S$52:S$72,3)-_xlfn.QUARTILE.EXC('Base de dados'!S$52:S$72,1))))),'Base de dados'!S58,"")</f>
        <v>549104139.66999996</v>
      </c>
      <c r="T58" s="7">
        <f>IF(AND('Base de dados'!T58&gt;(AVERAGE('Base de dados'!T$52:T$72)-(1.5*(_xlfn.QUARTILE.EXC('Base de dados'!T$52:T$72,3)-_xlfn.QUARTILE.EXC('Base de dados'!T$52:T$72,1)))),'Base de dados'!T58&lt;(AVERAGE('Base de dados'!T$52:T$72)+(1.5*(_xlfn.QUARTILE.EXC('Base de dados'!T$52:T$72,3)-_xlfn.QUARTILE.EXC('Base de dados'!T$52:T$72,1))))),'Base de dados'!T58,"")</f>
        <v>4534</v>
      </c>
      <c r="U58" s="7">
        <f>IF(AND('Base de dados'!U58&gt;(AVERAGE('Base de dados'!U$52:U$72)-(1.5*(_xlfn.QUARTILE.EXC('Base de dados'!U$52:U$72,3)-_xlfn.QUARTILE.EXC('Base de dados'!U$52:U$72,1)))),'Base de dados'!U58&lt;(AVERAGE('Base de dados'!U$52:U$72)+(1.5*(_xlfn.QUARTILE.EXC('Base de dados'!U$52:U$72,3)-_xlfn.QUARTILE.EXC('Base de dados'!U$52:U$72,1))))),'Base de dados'!U58,"")</f>
        <v>25114176.579999998</v>
      </c>
    </row>
    <row r="59" spans="2:21" s="1" customFormat="1" x14ac:dyDescent="0.25">
      <c r="B59" s="51">
        <v>292740</v>
      </c>
      <c r="C59" s="51" t="s">
        <v>193</v>
      </c>
      <c r="D59" s="51" t="s">
        <v>194</v>
      </c>
      <c r="E59" s="51">
        <v>2012</v>
      </c>
      <c r="F59" s="51">
        <v>29274000</v>
      </c>
      <c r="G59" s="51" t="s">
        <v>83</v>
      </c>
      <c r="H59" s="325" t="s">
        <v>47</v>
      </c>
      <c r="I59" s="51" t="s">
        <v>188</v>
      </c>
      <c r="J59" s="51" t="s">
        <v>189</v>
      </c>
      <c r="K59" s="51" t="s">
        <v>190</v>
      </c>
      <c r="L59" s="7">
        <f>IF(AND('Base de dados'!L59&gt;(AVERAGE('Base de dados'!L$52:L$72)-(1.5*(_xlfn.QUARTILE.EXC('Base de dados'!L$52:L$72,3)-_xlfn.QUARTILE.EXC('Base de dados'!L$52:L$72,1)))),'Base de dados'!L59&lt;(AVERAGE('Base de dados'!L$52:L$72)+(1.5*(_xlfn.QUARTILE.EXC('Base de dados'!L$52:L$72,3)-_xlfn.QUARTILE.EXC('Base de dados'!L$52:L$72,1))))),'Base de dados'!L59,"")</f>
        <v>480586.19</v>
      </c>
      <c r="M59" s="7">
        <f>IF(AND('Base de dados'!M59&gt;(AVERAGE('Base de dados'!M$52:M$72)-(1.5*(_xlfn.QUARTILE.EXC('Base de dados'!M$52:M$72,3)-_xlfn.QUARTILE.EXC('Base de dados'!M$52:M$72,1)))),'Base de dados'!M59&lt;(AVERAGE('Base de dados'!M$52:M$72)+(1.5*(_xlfn.QUARTILE.EXC('Base de dados'!M$52:M$72,3)-_xlfn.QUARTILE.EXC('Base de dados'!M$52:M$72,1))))),'Base de dados'!M59,"")</f>
        <v>6525970</v>
      </c>
      <c r="N59" s="7">
        <f>IF(AND('Base de dados'!N59&gt;(AVERAGE('Base de dados'!N$52:N$72)-(1.5*(_xlfn.QUARTILE.EXC('Base de dados'!N$52:N$72,3)-_xlfn.QUARTILE.EXC('Base de dados'!N$52:N$72,1)))),'Base de dados'!N59&lt;(AVERAGE('Base de dados'!N$52:N$72)+(1.5*(_xlfn.QUARTILE.EXC('Base de dados'!N$52:N$72,3)-_xlfn.QUARTILE.EXC('Base de dados'!N$52:N$72,1))))),'Base de dados'!N59,"")</f>
        <v>185400.99</v>
      </c>
      <c r="O59" s="7">
        <f>IF(AND('Base de dados'!O59&gt;(AVERAGE('Base de dados'!O$52:O$72)-(1.5*(_xlfn.QUARTILE.EXC('Base de dados'!O$52:O$72,3)-_xlfn.QUARTILE.EXC('Base de dados'!O$52:O$72,1)))),'Base de dados'!O59&lt;(AVERAGE('Base de dados'!O$52:O$72)+(1.5*(_xlfn.QUARTILE.EXC('Base de dados'!O$52:O$72,3)-_xlfn.QUARTILE.EXC('Base de dados'!O$52:O$72,1))))),'Base de dados'!O59,"")</f>
        <v>1397429644.52</v>
      </c>
      <c r="P59" s="7">
        <f>IF(AND('Base de dados'!P59&gt;(AVERAGE('Base de dados'!P$52:P$72)-(1.5*(_xlfn.QUARTILE.EXC('Base de dados'!P$52:P$72,3)-_xlfn.QUARTILE.EXC('Base de dados'!P$52:P$72,1)))),'Base de dados'!P59&lt;(AVERAGE('Base de dados'!P$52:P$72)+(1.5*(_xlfn.QUARTILE.EXC('Base de dados'!P$52:P$72,3)-_xlfn.QUARTILE.EXC('Base de dados'!P$52:P$72,1))))),'Base de dados'!P59,"")</f>
        <v>405214361</v>
      </c>
      <c r="Q59" s="7">
        <f>IF(AND('Base de dados'!Q59&gt;(AVERAGE('Base de dados'!Q$52:Q$72)-(1.5*(_xlfn.QUARTILE.EXC('Base de dados'!Q$52:Q$72,3)-_xlfn.QUARTILE.EXC('Base de dados'!Q$52:Q$72,1)))),'Base de dados'!Q59&lt;(AVERAGE('Base de dados'!Q$52:Q$72)+(1.5*(_xlfn.QUARTILE.EXC('Base de dados'!Q$52:Q$72,3)-_xlfn.QUARTILE.EXC('Base de dados'!Q$52:Q$72,1))))),'Base de dados'!Q59,"")</f>
        <v>440427117.60000002</v>
      </c>
      <c r="R59" s="7">
        <f>IF(AND('Base de dados'!R59&gt;(AVERAGE('Base de dados'!R$52:R$72)-(1.5*(_xlfn.QUARTILE.EXC('Base de dados'!R$52:R$72,3)-_xlfn.QUARTILE.EXC('Base de dados'!R$52:R$72,1)))),'Base de dados'!R59&lt;(AVERAGE('Base de dados'!R$52:R$72)+(1.5*(_xlfn.QUARTILE.EXC('Base de dados'!R$52:R$72,3)-_xlfn.QUARTILE.EXC('Base de dados'!R$52:R$72,1))))),'Base de dados'!R59,"")</f>
        <v>1403759263.05</v>
      </c>
      <c r="S59" s="7">
        <f>IF(AND('Base de dados'!S59&gt;(AVERAGE('Base de dados'!S$52:S$72)-(1.5*(_xlfn.QUARTILE.EXC('Base de dados'!S$52:S$72,3)-_xlfn.QUARTILE.EXC('Base de dados'!S$52:S$72,1)))),'Base de dados'!S59&lt;(AVERAGE('Base de dados'!S$52:S$72)+(1.5*(_xlfn.QUARTILE.EXC('Base de dados'!S$52:S$72,3)-_xlfn.QUARTILE.EXC('Base de dados'!S$52:S$72,1))))),'Base de dados'!S59,"")</f>
        <v>321474772.11000001</v>
      </c>
      <c r="T59" s="7">
        <f>IF(AND('Base de dados'!T59&gt;(AVERAGE('Base de dados'!T$52:T$72)-(1.5*(_xlfn.QUARTILE.EXC('Base de dados'!T$52:T$72,3)-_xlfn.QUARTILE.EXC('Base de dados'!T$52:T$72,1)))),'Base de dados'!T59&lt;(AVERAGE('Base de dados'!T$52:T$72)+(1.5*(_xlfn.QUARTILE.EXC('Base de dados'!T$52:T$72,3)-_xlfn.QUARTILE.EXC('Base de dados'!T$52:T$72,1))))),'Base de dados'!T59,"")</f>
        <v>5107</v>
      </c>
      <c r="U59" s="7">
        <f>IF(AND('Base de dados'!U59&gt;(AVERAGE('Base de dados'!U$52:U$72)-(1.5*(_xlfn.QUARTILE.EXC('Base de dados'!U$52:U$72,3)-_xlfn.QUARTILE.EXC('Base de dados'!U$52:U$72,1)))),'Base de dados'!U59&lt;(AVERAGE('Base de dados'!U$52:U$72)+(1.5*(_xlfn.QUARTILE.EXC('Base de dados'!U$52:U$72,3)-_xlfn.QUARTILE.EXC('Base de dados'!U$52:U$72,1))))),'Base de dados'!U59,"")</f>
        <v>11847005.1</v>
      </c>
    </row>
    <row r="60" spans="2:21" s="1" customFormat="1" x14ac:dyDescent="0.25">
      <c r="B60" s="51">
        <v>292740</v>
      </c>
      <c r="C60" s="51" t="s">
        <v>193</v>
      </c>
      <c r="D60" s="51" t="s">
        <v>194</v>
      </c>
      <c r="E60" s="51">
        <v>2011</v>
      </c>
      <c r="F60" s="51">
        <v>29274000</v>
      </c>
      <c r="G60" s="51" t="s">
        <v>83</v>
      </c>
      <c r="H60" s="325" t="s">
        <v>47</v>
      </c>
      <c r="I60" s="51" t="s">
        <v>188</v>
      </c>
      <c r="J60" s="51" t="s">
        <v>189</v>
      </c>
      <c r="K60" s="51" t="s">
        <v>190</v>
      </c>
      <c r="L60" s="7">
        <f>IF(AND('Base de dados'!L60&gt;(AVERAGE('Base de dados'!L$52:L$72)-(1.5*(_xlfn.QUARTILE.EXC('Base de dados'!L$52:L$72,3)-_xlfn.QUARTILE.EXC('Base de dados'!L$52:L$72,1)))),'Base de dados'!L60&lt;(AVERAGE('Base de dados'!L$52:L$72)+(1.5*(_xlfn.QUARTILE.EXC('Base de dados'!L$52:L$72,3)-_xlfn.QUARTILE.EXC('Base de dados'!L$52:L$72,1))))),'Base de dados'!L60,"")</f>
        <v>466066.44</v>
      </c>
      <c r="M60" s="7">
        <f>IF(AND('Base de dados'!M60&gt;(AVERAGE('Base de dados'!M$52:M$72)-(1.5*(_xlfn.QUARTILE.EXC('Base de dados'!M$52:M$72,3)-_xlfn.QUARTILE.EXC('Base de dados'!M$52:M$72,1)))),'Base de dados'!M60&lt;(AVERAGE('Base de dados'!M$52:M$72)+(1.5*(_xlfn.QUARTILE.EXC('Base de dados'!M$52:M$72,3)-_xlfn.QUARTILE.EXC('Base de dados'!M$52:M$72,1))))),'Base de dados'!M60,"")</f>
        <v>6221440</v>
      </c>
      <c r="N60" s="7">
        <f>IF(AND('Base de dados'!N60&gt;(AVERAGE('Base de dados'!N$52:N$72)-(1.5*(_xlfn.QUARTILE.EXC('Base de dados'!N$52:N$72,3)-_xlfn.QUARTILE.EXC('Base de dados'!N$52:N$72,1)))),'Base de dados'!N60&lt;(AVERAGE('Base de dados'!N$52:N$72)+(1.5*(_xlfn.QUARTILE.EXC('Base de dados'!N$52:N$72,3)-_xlfn.QUARTILE.EXC('Base de dados'!N$52:N$72,1))))),'Base de dados'!N60,"")</f>
        <v>176848</v>
      </c>
      <c r="O60" s="7">
        <f>IF(AND('Base de dados'!O60&gt;(AVERAGE('Base de dados'!O$52:O$72)-(1.5*(_xlfn.QUARTILE.EXC('Base de dados'!O$52:O$72,3)-_xlfn.QUARTILE.EXC('Base de dados'!O$52:O$72,1)))),'Base de dados'!O60&lt;(AVERAGE('Base de dados'!O$52:O$72)+(1.5*(_xlfn.QUARTILE.EXC('Base de dados'!O$52:O$72,3)-_xlfn.QUARTILE.EXC('Base de dados'!O$52:O$72,1))))),'Base de dados'!O60,"")</f>
        <v>1229735524</v>
      </c>
      <c r="P60" s="7">
        <f>IF(AND('Base de dados'!P60&gt;(AVERAGE('Base de dados'!P$52:P$72)-(1.5*(_xlfn.QUARTILE.EXC('Base de dados'!P$52:P$72,3)-_xlfn.QUARTILE.EXC('Base de dados'!P$52:P$72,1)))),'Base de dados'!P60&lt;(AVERAGE('Base de dados'!P$52:P$72)+(1.5*(_xlfn.QUARTILE.EXC('Base de dados'!P$52:P$72,3)-_xlfn.QUARTILE.EXC('Base de dados'!P$52:P$72,1))))),'Base de dados'!P60,"")</f>
        <v>346167323</v>
      </c>
      <c r="Q60" s="7">
        <f>IF(AND('Base de dados'!Q60&gt;(AVERAGE('Base de dados'!Q$52:Q$72)-(1.5*(_xlfn.QUARTILE.EXC('Base de dados'!Q$52:Q$72,3)-_xlfn.QUARTILE.EXC('Base de dados'!Q$52:Q$72,1)))),'Base de dados'!Q60&lt;(AVERAGE('Base de dados'!Q$52:Q$72)+(1.5*(_xlfn.QUARTILE.EXC('Base de dados'!Q$52:Q$72,3)-_xlfn.QUARTILE.EXC('Base de dados'!Q$52:Q$72,1))))),'Base de dados'!Q60,"")</f>
        <v>369015091</v>
      </c>
      <c r="R60" s="7">
        <f>IF(AND('Base de dados'!R60&gt;(AVERAGE('Base de dados'!R$52:R$72)-(1.5*(_xlfn.QUARTILE.EXC('Base de dados'!R$52:R$72,3)-_xlfn.QUARTILE.EXC('Base de dados'!R$52:R$72,1)))),'Base de dados'!R60&lt;(AVERAGE('Base de dados'!R$52:R$72)+(1.5*(_xlfn.QUARTILE.EXC('Base de dados'!R$52:R$72,3)-_xlfn.QUARTILE.EXC('Base de dados'!R$52:R$72,1))))),'Base de dados'!R60,"")</f>
        <v>1163408498</v>
      </c>
      <c r="S60" s="7">
        <f>IF(AND('Base de dados'!S60&gt;(AVERAGE('Base de dados'!S$52:S$72)-(1.5*(_xlfn.QUARTILE.EXC('Base de dados'!S$52:S$72,3)-_xlfn.QUARTILE.EXC('Base de dados'!S$52:S$72,1)))),'Base de dados'!S60&lt;(AVERAGE('Base de dados'!S$52:S$72)+(1.5*(_xlfn.QUARTILE.EXC('Base de dados'!S$52:S$72,3)-_xlfn.QUARTILE.EXC('Base de dados'!S$52:S$72,1))))),'Base de dados'!S60,"")</f>
        <v>432802410</v>
      </c>
      <c r="T60" s="7">
        <f>IF(AND('Base de dados'!T60&gt;(AVERAGE('Base de dados'!T$52:T$72)-(1.5*(_xlfn.QUARTILE.EXC('Base de dados'!T$52:T$72,3)-_xlfn.QUARTILE.EXC('Base de dados'!T$52:T$72,1)))),'Base de dados'!T60&lt;(AVERAGE('Base de dados'!T$52:T$72)+(1.5*(_xlfn.QUARTILE.EXC('Base de dados'!T$52:T$72,3)-_xlfn.QUARTILE.EXC('Base de dados'!T$52:T$72,1))))),'Base de dados'!T60,"")</f>
        <v>4681</v>
      </c>
      <c r="U60" s="7">
        <f>IF(AND('Base de dados'!U60&gt;(AVERAGE('Base de dados'!U$52:U$72)-(1.5*(_xlfn.QUARTILE.EXC('Base de dados'!U$52:U$72,3)-_xlfn.QUARTILE.EXC('Base de dados'!U$52:U$72,1)))),'Base de dados'!U60&lt;(AVERAGE('Base de dados'!U$52:U$72)+(1.5*(_xlfn.QUARTILE.EXC('Base de dados'!U$52:U$72,3)-_xlfn.QUARTILE.EXC('Base de dados'!U$52:U$72,1))))),'Base de dados'!U60,"")</f>
        <v>2728747</v>
      </c>
    </row>
    <row r="61" spans="2:21" s="1" customFormat="1" x14ac:dyDescent="0.25">
      <c r="B61" s="51">
        <v>292740</v>
      </c>
      <c r="C61" s="51" t="s">
        <v>193</v>
      </c>
      <c r="D61" s="51" t="s">
        <v>194</v>
      </c>
      <c r="E61" s="51">
        <v>2010</v>
      </c>
      <c r="F61" s="51">
        <v>29274000</v>
      </c>
      <c r="G61" s="51" t="s">
        <v>83</v>
      </c>
      <c r="H61" s="325" t="s">
        <v>47</v>
      </c>
      <c r="I61" s="51" t="s">
        <v>188</v>
      </c>
      <c r="J61" s="51" t="s">
        <v>189</v>
      </c>
      <c r="K61" s="51" t="s">
        <v>190</v>
      </c>
      <c r="L61" s="7">
        <f>IF(AND('Base de dados'!L61&gt;(AVERAGE('Base de dados'!L$52:L$72)-(1.5*(_xlfn.QUARTILE.EXC('Base de dados'!L$52:L$72,3)-_xlfn.QUARTILE.EXC('Base de dados'!L$52:L$72,1)))),'Base de dados'!L61&lt;(AVERAGE('Base de dados'!L$52:L$72)+(1.5*(_xlfn.QUARTILE.EXC('Base de dados'!L$52:L$72,3)-_xlfn.QUARTILE.EXC('Base de dados'!L$52:L$72,1))))),'Base de dados'!L61,"")</f>
        <v>452251.75</v>
      </c>
      <c r="M61" s="7">
        <f>IF(AND('Base de dados'!M61&gt;(AVERAGE('Base de dados'!M$52:M$72)-(1.5*(_xlfn.QUARTILE.EXC('Base de dados'!M$52:M$72,3)-_xlfn.QUARTILE.EXC('Base de dados'!M$52:M$72,1)))),'Base de dados'!M61&lt;(AVERAGE('Base de dados'!M$52:M$72)+(1.5*(_xlfn.QUARTILE.EXC('Base de dados'!M$52:M$72,3)-_xlfn.QUARTILE.EXC('Base de dados'!M$52:M$72,1))))),'Base de dados'!M61,"")</f>
        <v>5776994</v>
      </c>
      <c r="N61" s="7">
        <f>IF(AND('Base de dados'!N61&gt;(AVERAGE('Base de dados'!N$52:N$72)-(1.5*(_xlfn.QUARTILE.EXC('Base de dados'!N$52:N$72,3)-_xlfn.QUARTILE.EXC('Base de dados'!N$52:N$72,1)))),'Base de dados'!N61&lt;(AVERAGE('Base de dados'!N$52:N$72)+(1.5*(_xlfn.QUARTILE.EXC('Base de dados'!N$52:N$72,3)-_xlfn.QUARTILE.EXC('Base de dados'!N$52:N$72,1))))),'Base de dados'!N61,"")</f>
        <v>170771</v>
      </c>
      <c r="O61" s="7">
        <f>IF(AND('Base de dados'!O61&gt;(AVERAGE('Base de dados'!O$52:O$72)-(1.5*(_xlfn.QUARTILE.EXC('Base de dados'!O$52:O$72,3)-_xlfn.QUARTILE.EXC('Base de dados'!O$52:O$72,1)))),'Base de dados'!O61&lt;(AVERAGE('Base de dados'!O$52:O$72)+(1.5*(_xlfn.QUARTILE.EXC('Base de dados'!O$52:O$72,3)-_xlfn.QUARTILE.EXC('Base de dados'!O$52:O$72,1))))),'Base de dados'!O61,"")</f>
        <v>1057597712</v>
      </c>
      <c r="P61" s="7">
        <f>IF(AND('Base de dados'!P61&gt;(AVERAGE('Base de dados'!P$52:P$72)-(1.5*(_xlfn.QUARTILE.EXC('Base de dados'!P$52:P$72,3)-_xlfn.QUARTILE.EXC('Base de dados'!P$52:P$72,1)))),'Base de dados'!P61&lt;(AVERAGE('Base de dados'!P$52:P$72)+(1.5*(_xlfn.QUARTILE.EXC('Base de dados'!P$52:P$72,3)-_xlfn.QUARTILE.EXC('Base de dados'!P$52:P$72,1))))),'Base de dados'!P61,"")</f>
        <v>303674596</v>
      </c>
      <c r="Q61" s="7">
        <f>IF(AND('Base de dados'!Q61&gt;(AVERAGE('Base de dados'!Q$52:Q$72)-(1.5*(_xlfn.QUARTILE.EXC('Base de dados'!Q$52:Q$72,3)-_xlfn.QUARTILE.EXC('Base de dados'!Q$52:Q$72,1)))),'Base de dados'!Q61&lt;(AVERAGE('Base de dados'!Q$52:Q$72)+(1.5*(_xlfn.QUARTILE.EXC('Base de dados'!Q$52:Q$72,3)-_xlfn.QUARTILE.EXC('Base de dados'!Q$52:Q$72,1))))),'Base de dados'!Q61,"")</f>
        <v>299177606</v>
      </c>
      <c r="R61" s="7">
        <f>IF(AND('Base de dados'!R61&gt;(AVERAGE('Base de dados'!R$52:R$72)-(1.5*(_xlfn.QUARTILE.EXC('Base de dados'!R$52:R$72,3)-_xlfn.QUARTILE.EXC('Base de dados'!R$52:R$72,1)))),'Base de dados'!R61&lt;(AVERAGE('Base de dados'!R$52:R$72)+(1.5*(_xlfn.QUARTILE.EXC('Base de dados'!R$52:R$72,3)-_xlfn.QUARTILE.EXC('Base de dados'!R$52:R$72,1))))),'Base de dados'!R61,"")</f>
        <v>988330621</v>
      </c>
      <c r="S61" s="7">
        <f>IF(AND('Base de dados'!S61&gt;(AVERAGE('Base de dados'!S$52:S$72)-(1.5*(_xlfn.QUARTILE.EXC('Base de dados'!S$52:S$72,3)-_xlfn.QUARTILE.EXC('Base de dados'!S$52:S$72,1)))),'Base de dados'!S61&lt;(AVERAGE('Base de dados'!S$52:S$72)+(1.5*(_xlfn.QUARTILE.EXC('Base de dados'!S$52:S$72,3)-_xlfn.QUARTILE.EXC('Base de dados'!S$52:S$72,1))))),'Base de dados'!S61,"")</f>
        <v>368063534</v>
      </c>
      <c r="T61" s="7">
        <f>IF(AND('Base de dados'!T61&gt;(AVERAGE('Base de dados'!T$52:T$72)-(1.5*(_xlfn.QUARTILE.EXC('Base de dados'!T$52:T$72,3)-_xlfn.QUARTILE.EXC('Base de dados'!T$52:T$72,1)))),'Base de dados'!T61&lt;(AVERAGE('Base de dados'!T$52:T$72)+(1.5*(_xlfn.QUARTILE.EXC('Base de dados'!T$52:T$72,3)-_xlfn.QUARTILE.EXC('Base de dados'!T$52:T$72,1))))),'Base de dados'!T61,"")</f>
        <v>3961</v>
      </c>
      <c r="U61" s="7">
        <f>IF(AND('Base de dados'!U61&gt;(AVERAGE('Base de dados'!U$52:U$72)-(1.5*(_xlfn.QUARTILE.EXC('Base de dados'!U$52:U$72,3)-_xlfn.QUARTILE.EXC('Base de dados'!U$52:U$72,1)))),'Base de dados'!U61&lt;(AVERAGE('Base de dados'!U$52:U$72)+(1.5*(_xlfn.QUARTILE.EXC('Base de dados'!U$52:U$72,3)-_xlfn.QUARTILE.EXC('Base de dados'!U$52:U$72,1))))),'Base de dados'!U61,"")</f>
        <v>0</v>
      </c>
    </row>
    <row r="62" spans="2:21" s="1" customFormat="1" x14ac:dyDescent="0.25">
      <c r="B62" s="51">
        <v>292740</v>
      </c>
      <c r="C62" s="51" t="s">
        <v>193</v>
      </c>
      <c r="D62" s="51" t="s">
        <v>194</v>
      </c>
      <c r="E62" s="51">
        <v>2009</v>
      </c>
      <c r="F62" s="51">
        <v>29274000</v>
      </c>
      <c r="G62" s="51" t="s">
        <v>83</v>
      </c>
      <c r="H62" s="325" t="s">
        <v>47</v>
      </c>
      <c r="I62" s="51" t="s">
        <v>188</v>
      </c>
      <c r="J62" s="51" t="s">
        <v>189</v>
      </c>
      <c r="K62" s="51" t="s">
        <v>190</v>
      </c>
      <c r="L62" s="7">
        <f>IF(AND('Base de dados'!L62&gt;(AVERAGE('Base de dados'!L$52:L$72)-(1.5*(_xlfn.QUARTILE.EXC('Base de dados'!L$52:L$72,3)-_xlfn.QUARTILE.EXC('Base de dados'!L$52:L$72,1)))),'Base de dados'!L62&lt;(AVERAGE('Base de dados'!L$52:L$72)+(1.5*(_xlfn.QUARTILE.EXC('Base de dados'!L$52:L$72,3)-_xlfn.QUARTILE.EXC('Base de dados'!L$52:L$72,1))))),'Base de dados'!L62,"")</f>
        <v>430086.31</v>
      </c>
      <c r="M62" s="7">
        <f>IF(AND('Base de dados'!M62&gt;(AVERAGE('Base de dados'!M$52:M$72)-(1.5*(_xlfn.QUARTILE.EXC('Base de dados'!M$52:M$72,3)-_xlfn.QUARTILE.EXC('Base de dados'!M$52:M$72,1)))),'Base de dados'!M62&lt;(AVERAGE('Base de dados'!M$52:M$72)+(1.5*(_xlfn.QUARTILE.EXC('Base de dados'!M$52:M$72,3)-_xlfn.QUARTILE.EXC('Base de dados'!M$52:M$72,1))))),'Base de dados'!M62,"")</f>
        <v>5518960</v>
      </c>
      <c r="N62" s="7">
        <f>IF(AND('Base de dados'!N62&gt;(AVERAGE('Base de dados'!N$52:N$72)-(1.5*(_xlfn.QUARTILE.EXC('Base de dados'!N$52:N$72,3)-_xlfn.QUARTILE.EXC('Base de dados'!N$52:N$72,1)))),'Base de dados'!N62&lt;(AVERAGE('Base de dados'!N$52:N$72)+(1.5*(_xlfn.QUARTILE.EXC('Base de dados'!N$52:N$72,3)-_xlfn.QUARTILE.EXC('Base de dados'!N$52:N$72,1))))),'Base de dados'!N62,"")</f>
        <v>160136.62</v>
      </c>
      <c r="O62" s="7">
        <f>IF(AND('Base de dados'!O62&gt;(AVERAGE('Base de dados'!O$52:O$72)-(1.5*(_xlfn.QUARTILE.EXC('Base de dados'!O$52:O$72,3)-_xlfn.QUARTILE.EXC('Base de dados'!O$52:O$72,1)))),'Base de dados'!O62&lt;(AVERAGE('Base de dados'!O$52:O$72)+(1.5*(_xlfn.QUARTILE.EXC('Base de dados'!O$52:O$72,3)-_xlfn.QUARTILE.EXC('Base de dados'!O$52:O$72,1))))),'Base de dados'!O62,"")</f>
        <v>919980642.65999997</v>
      </c>
      <c r="P62" s="7">
        <f>IF(AND('Base de dados'!P62&gt;(AVERAGE('Base de dados'!P$52:P$72)-(1.5*(_xlfn.QUARTILE.EXC('Base de dados'!P$52:P$72,3)-_xlfn.QUARTILE.EXC('Base de dados'!P$52:P$72,1)))),'Base de dados'!P62&lt;(AVERAGE('Base de dados'!P$52:P$72)+(1.5*(_xlfn.QUARTILE.EXC('Base de dados'!P$52:P$72,3)-_xlfn.QUARTILE.EXC('Base de dados'!P$52:P$72,1))))),'Base de dados'!P62,"")</f>
        <v>256419880.47</v>
      </c>
      <c r="Q62" s="7">
        <f>IF(AND('Base de dados'!Q62&gt;(AVERAGE('Base de dados'!Q$52:Q$72)-(1.5*(_xlfn.QUARTILE.EXC('Base de dados'!Q$52:Q$72,3)-_xlfn.QUARTILE.EXC('Base de dados'!Q$52:Q$72,1)))),'Base de dados'!Q62&lt;(AVERAGE('Base de dados'!Q$52:Q$72)+(1.5*(_xlfn.QUARTILE.EXC('Base de dados'!Q$52:Q$72,3)-_xlfn.QUARTILE.EXC('Base de dados'!Q$52:Q$72,1))))),'Base de dados'!Q62,"")</f>
        <v>257939748</v>
      </c>
      <c r="R62" s="7">
        <f>IF(AND('Base de dados'!R62&gt;(AVERAGE('Base de dados'!R$52:R$72)-(1.5*(_xlfn.QUARTILE.EXC('Base de dados'!R$52:R$72,3)-_xlfn.QUARTILE.EXC('Base de dados'!R$52:R$72,1)))),'Base de dados'!R62&lt;(AVERAGE('Base de dados'!R$52:R$72)+(1.5*(_xlfn.QUARTILE.EXC('Base de dados'!R$52:R$72,3)-_xlfn.QUARTILE.EXC('Base de dados'!R$52:R$72,1))))),'Base de dados'!R62,"")</f>
        <v>868277445.71000004</v>
      </c>
      <c r="S62" s="7">
        <f>IF(AND('Base de dados'!S62&gt;(AVERAGE('Base de dados'!S$52:S$72)-(1.5*(_xlfn.QUARTILE.EXC('Base de dados'!S$52:S$72,3)-_xlfn.QUARTILE.EXC('Base de dados'!S$52:S$72,1)))),'Base de dados'!S62&lt;(AVERAGE('Base de dados'!S$52:S$72)+(1.5*(_xlfn.QUARTILE.EXC('Base de dados'!S$52:S$72,3)-_xlfn.QUARTILE.EXC('Base de dados'!S$52:S$72,1))))),'Base de dados'!S62,"")</f>
        <v>296156300</v>
      </c>
      <c r="T62" s="7">
        <f>IF(AND('Base de dados'!T62&gt;(AVERAGE('Base de dados'!T$52:T$72)-(1.5*(_xlfn.QUARTILE.EXC('Base de dados'!T$52:T$72,3)-_xlfn.QUARTILE.EXC('Base de dados'!T$52:T$72,1)))),'Base de dados'!T62&lt;(AVERAGE('Base de dados'!T$52:T$72)+(1.5*(_xlfn.QUARTILE.EXC('Base de dados'!T$52:T$72,3)-_xlfn.QUARTILE.EXC('Base de dados'!T$52:T$72,1))))),'Base de dados'!T62,"")</f>
        <v>3587</v>
      </c>
      <c r="U62" s="7">
        <f>IF(AND('Base de dados'!U62&gt;(AVERAGE('Base de dados'!U$52:U$72)-(1.5*(_xlfn.QUARTILE.EXC('Base de dados'!U$52:U$72,3)-_xlfn.QUARTILE.EXC('Base de dados'!U$52:U$72,1)))),'Base de dados'!U62&lt;(AVERAGE('Base de dados'!U$52:U$72)+(1.5*(_xlfn.QUARTILE.EXC('Base de dados'!U$52:U$72,3)-_xlfn.QUARTILE.EXC('Base de dados'!U$52:U$72,1))))),'Base de dados'!U62,"")</f>
        <v>8483108</v>
      </c>
    </row>
    <row r="63" spans="2:21" s="1" customFormat="1" x14ac:dyDescent="0.25">
      <c r="B63" s="51">
        <v>292740</v>
      </c>
      <c r="C63" s="51" t="s">
        <v>193</v>
      </c>
      <c r="D63" s="51" t="s">
        <v>194</v>
      </c>
      <c r="E63" s="51">
        <v>2008</v>
      </c>
      <c r="F63" s="51">
        <v>29274000</v>
      </c>
      <c r="G63" s="51" t="s">
        <v>83</v>
      </c>
      <c r="H63" s="325" t="s">
        <v>47</v>
      </c>
      <c r="I63" s="51" t="s">
        <v>188</v>
      </c>
      <c r="J63" s="51" t="s">
        <v>189</v>
      </c>
      <c r="K63" s="51" t="s">
        <v>190</v>
      </c>
      <c r="L63" s="7">
        <f>IF(AND('Base de dados'!L63&gt;(AVERAGE('Base de dados'!L$52:L$72)-(1.5*(_xlfn.QUARTILE.EXC('Base de dados'!L$52:L$72,3)-_xlfn.QUARTILE.EXC('Base de dados'!L$52:L$72,1)))),'Base de dados'!L63&lt;(AVERAGE('Base de dados'!L$52:L$72)+(1.5*(_xlfn.QUARTILE.EXC('Base de dados'!L$52:L$72,3)-_xlfn.QUARTILE.EXC('Base de dados'!L$52:L$72,1))))),'Base de dados'!L63,"")</f>
        <v>423602.36</v>
      </c>
      <c r="M63" s="7">
        <f>IF(AND('Base de dados'!M63&gt;(AVERAGE('Base de dados'!M$52:M$72)-(1.5*(_xlfn.QUARTILE.EXC('Base de dados'!M$52:M$72,3)-_xlfn.QUARTILE.EXC('Base de dados'!M$52:M$72,1)))),'Base de dados'!M63&lt;(AVERAGE('Base de dados'!M$52:M$72)+(1.5*(_xlfn.QUARTILE.EXC('Base de dados'!M$52:M$72,3)-_xlfn.QUARTILE.EXC('Base de dados'!M$52:M$72,1))))),'Base de dados'!M63,"")</f>
        <v>5284572</v>
      </c>
      <c r="N63" s="7">
        <f>IF(AND('Base de dados'!N63&gt;(AVERAGE('Base de dados'!N$52:N$72)-(1.5*(_xlfn.QUARTILE.EXC('Base de dados'!N$52:N$72,3)-_xlfn.QUARTILE.EXC('Base de dados'!N$52:N$72,1)))),'Base de dados'!N63&lt;(AVERAGE('Base de dados'!N$52:N$72)+(1.5*(_xlfn.QUARTILE.EXC('Base de dados'!N$52:N$72,3)-_xlfn.QUARTILE.EXC('Base de dados'!N$52:N$72,1))))),'Base de dados'!N63,"")</f>
        <v>153807</v>
      </c>
      <c r="O63" s="7">
        <f>IF(AND('Base de dados'!O63&gt;(AVERAGE('Base de dados'!O$52:O$72)-(1.5*(_xlfn.QUARTILE.EXC('Base de dados'!O$52:O$72,3)-_xlfn.QUARTILE.EXC('Base de dados'!O$52:O$72,1)))),'Base de dados'!O63&lt;(AVERAGE('Base de dados'!O$52:O$72)+(1.5*(_xlfn.QUARTILE.EXC('Base de dados'!O$52:O$72,3)-_xlfn.QUARTILE.EXC('Base de dados'!O$52:O$72,1))))),'Base de dados'!O63,"")</f>
        <v>804300100</v>
      </c>
      <c r="P63" s="7">
        <f>IF(AND('Base de dados'!P63&gt;(AVERAGE('Base de dados'!P$52:P$72)-(1.5*(_xlfn.QUARTILE.EXC('Base de dados'!P$52:P$72,3)-_xlfn.QUARTILE.EXC('Base de dados'!P$52:P$72,1)))),'Base de dados'!P63&lt;(AVERAGE('Base de dados'!P$52:P$72)+(1.5*(_xlfn.QUARTILE.EXC('Base de dados'!P$52:P$72,3)-_xlfn.QUARTILE.EXC('Base de dados'!P$52:P$72,1))))),'Base de dados'!P63,"")</f>
        <v>219493944</v>
      </c>
      <c r="Q63" s="7">
        <f>IF(AND('Base de dados'!Q63&gt;(AVERAGE('Base de dados'!Q$52:Q$72)-(1.5*(_xlfn.QUARTILE.EXC('Base de dados'!Q$52:Q$72,3)-_xlfn.QUARTILE.EXC('Base de dados'!Q$52:Q$72,1)))),'Base de dados'!Q63&lt;(AVERAGE('Base de dados'!Q$52:Q$72)+(1.5*(_xlfn.QUARTILE.EXC('Base de dados'!Q$52:Q$72,3)-_xlfn.QUARTILE.EXC('Base de dados'!Q$52:Q$72,1))))),'Base de dados'!Q63,"")</f>
        <v>214539470</v>
      </c>
      <c r="R63" s="7">
        <f>IF(AND('Base de dados'!R63&gt;(AVERAGE('Base de dados'!R$52:R$72)-(1.5*(_xlfn.QUARTILE.EXC('Base de dados'!R$52:R$72,3)-_xlfn.QUARTILE.EXC('Base de dados'!R$52:R$72,1)))),'Base de dados'!R63&lt;(AVERAGE('Base de dados'!R$52:R$72)+(1.5*(_xlfn.QUARTILE.EXC('Base de dados'!R$52:R$72,3)-_xlfn.QUARTILE.EXC('Base de dados'!R$52:R$72,1))))),'Base de dados'!R63,"")</f>
        <v>764280972</v>
      </c>
      <c r="S63" s="7">
        <f>IF(AND('Base de dados'!S63&gt;(AVERAGE('Base de dados'!S$52:S$72)-(1.5*(_xlfn.QUARTILE.EXC('Base de dados'!S$52:S$72,3)-_xlfn.QUARTILE.EXC('Base de dados'!S$52:S$72,1)))),'Base de dados'!S63&lt;(AVERAGE('Base de dados'!S$52:S$72)+(1.5*(_xlfn.QUARTILE.EXC('Base de dados'!S$52:S$72,3)-_xlfn.QUARTILE.EXC('Base de dados'!S$52:S$72,1))))),'Base de dados'!S63,"")</f>
        <v>315409554</v>
      </c>
      <c r="T63" s="7">
        <f>IF(AND('Base de dados'!T63&gt;(AVERAGE('Base de dados'!T$52:T$72)-(1.5*(_xlfn.QUARTILE.EXC('Base de dados'!T$52:T$72,3)-_xlfn.QUARTILE.EXC('Base de dados'!T$52:T$72,1)))),'Base de dados'!T63&lt;(AVERAGE('Base de dados'!T$52:T$72)+(1.5*(_xlfn.QUARTILE.EXC('Base de dados'!T$52:T$72,3)-_xlfn.QUARTILE.EXC('Base de dados'!T$52:T$72,1))))),'Base de dados'!T63,"")</f>
        <v>3671</v>
      </c>
      <c r="U63" s="7">
        <f>IF(AND('Base de dados'!U63&gt;(AVERAGE('Base de dados'!U$52:U$72)-(1.5*(_xlfn.QUARTILE.EXC('Base de dados'!U$52:U$72,3)-_xlfn.QUARTILE.EXC('Base de dados'!U$52:U$72,1)))),'Base de dados'!U63&lt;(AVERAGE('Base de dados'!U$52:U$72)+(1.5*(_xlfn.QUARTILE.EXC('Base de dados'!U$52:U$72,3)-_xlfn.QUARTILE.EXC('Base de dados'!U$52:U$72,1))))),'Base de dados'!U63,"")</f>
        <v>0</v>
      </c>
    </row>
    <row r="64" spans="2:21" s="1" customFormat="1" x14ac:dyDescent="0.25">
      <c r="B64" s="51">
        <v>292740</v>
      </c>
      <c r="C64" s="51" t="s">
        <v>193</v>
      </c>
      <c r="D64" s="51" t="s">
        <v>194</v>
      </c>
      <c r="E64" s="51">
        <v>2007</v>
      </c>
      <c r="F64" s="51">
        <v>29274000</v>
      </c>
      <c r="G64" s="51" t="s">
        <v>83</v>
      </c>
      <c r="H64" s="325" t="s">
        <v>47</v>
      </c>
      <c r="I64" s="51" t="s">
        <v>188</v>
      </c>
      <c r="J64" s="51" t="s">
        <v>189</v>
      </c>
      <c r="K64" s="51" t="s">
        <v>190</v>
      </c>
      <c r="L64" s="7">
        <f>IF(AND('Base de dados'!L64&gt;(AVERAGE('Base de dados'!L$52:L$72)-(1.5*(_xlfn.QUARTILE.EXC('Base de dados'!L$52:L$72,3)-_xlfn.QUARTILE.EXC('Base de dados'!L$52:L$72,1)))),'Base de dados'!L64&lt;(AVERAGE('Base de dados'!L$52:L$72)+(1.5*(_xlfn.QUARTILE.EXC('Base de dados'!L$52:L$72,3)-_xlfn.QUARTILE.EXC('Base de dados'!L$52:L$72,1))))),'Base de dados'!L64,"")</f>
        <v>414737</v>
      </c>
      <c r="M64" s="7">
        <f>IF(AND('Base de dados'!M64&gt;(AVERAGE('Base de dados'!M$52:M$72)-(1.5*(_xlfn.QUARTILE.EXC('Base de dados'!M$52:M$72,3)-_xlfn.QUARTILE.EXC('Base de dados'!M$52:M$72,1)))),'Base de dados'!M64&lt;(AVERAGE('Base de dados'!M$52:M$72)+(1.5*(_xlfn.QUARTILE.EXC('Base de dados'!M$52:M$72,3)-_xlfn.QUARTILE.EXC('Base de dados'!M$52:M$72,1))))),'Base de dados'!M64,"")</f>
        <v>5265055</v>
      </c>
      <c r="N64" s="7">
        <f>IF(AND('Base de dados'!N64&gt;(AVERAGE('Base de dados'!N$52:N$72)-(1.5*(_xlfn.QUARTILE.EXC('Base de dados'!N$52:N$72,3)-_xlfn.QUARTILE.EXC('Base de dados'!N$52:N$72,1)))),'Base de dados'!N64&lt;(AVERAGE('Base de dados'!N$52:N$72)+(1.5*(_xlfn.QUARTILE.EXC('Base de dados'!N$52:N$72,3)-_xlfn.QUARTILE.EXC('Base de dados'!N$52:N$72,1))))),'Base de dados'!N64,"")</f>
        <v>144516</v>
      </c>
      <c r="O64" s="7">
        <f>IF(AND('Base de dados'!O64&gt;(AVERAGE('Base de dados'!O$52:O$72)-(1.5*(_xlfn.QUARTILE.EXC('Base de dados'!O$52:O$72,3)-_xlfn.QUARTILE.EXC('Base de dados'!O$52:O$72,1)))),'Base de dados'!O64&lt;(AVERAGE('Base de dados'!O$52:O$72)+(1.5*(_xlfn.QUARTILE.EXC('Base de dados'!O$52:O$72,3)-_xlfn.QUARTILE.EXC('Base de dados'!O$52:O$72,1))))),'Base de dados'!O64,"")</f>
        <v>708048789</v>
      </c>
      <c r="P64" s="7">
        <f>IF(AND('Base de dados'!P64&gt;(AVERAGE('Base de dados'!P$52:P$72)-(1.5*(_xlfn.QUARTILE.EXC('Base de dados'!P$52:P$72,3)-_xlfn.QUARTILE.EXC('Base de dados'!P$52:P$72,1)))),'Base de dados'!P64&lt;(AVERAGE('Base de dados'!P$52:P$72)+(1.5*(_xlfn.QUARTILE.EXC('Base de dados'!P$52:P$72,3)-_xlfn.QUARTILE.EXC('Base de dados'!P$52:P$72,1))))),'Base de dados'!P64,"")</f>
        <v>183173261</v>
      </c>
      <c r="Q64" s="7">
        <f>IF(AND('Base de dados'!Q64&gt;(AVERAGE('Base de dados'!Q$52:Q$72)-(1.5*(_xlfn.QUARTILE.EXC('Base de dados'!Q$52:Q$72,3)-_xlfn.QUARTILE.EXC('Base de dados'!Q$52:Q$72,1)))),'Base de dados'!Q64&lt;(AVERAGE('Base de dados'!Q$52:Q$72)+(1.5*(_xlfn.QUARTILE.EXC('Base de dados'!Q$52:Q$72,3)-_xlfn.QUARTILE.EXC('Base de dados'!Q$52:Q$72,1))))),'Base de dados'!Q64,"")</f>
        <v>192446059</v>
      </c>
      <c r="R64" s="7">
        <f>IF(AND('Base de dados'!R64&gt;(AVERAGE('Base de dados'!R$52:R$72)-(1.5*(_xlfn.QUARTILE.EXC('Base de dados'!R$52:R$72,3)-_xlfn.QUARTILE.EXC('Base de dados'!R$52:R$72,1)))),'Base de dados'!R64&lt;(AVERAGE('Base de dados'!R$52:R$72)+(1.5*(_xlfn.QUARTILE.EXC('Base de dados'!R$52:R$72,3)-_xlfn.QUARTILE.EXC('Base de dados'!R$52:R$72,1))))),'Base de dados'!R64,"")</f>
        <v>680134668</v>
      </c>
      <c r="S64" s="7">
        <f>IF(AND('Base de dados'!S64&gt;(AVERAGE('Base de dados'!S$52:S$72)-(1.5*(_xlfn.QUARTILE.EXC('Base de dados'!S$52:S$72,3)-_xlfn.QUARTILE.EXC('Base de dados'!S$52:S$72,1)))),'Base de dados'!S64&lt;(AVERAGE('Base de dados'!S$52:S$72)+(1.5*(_xlfn.QUARTILE.EXC('Base de dados'!S$52:S$72,3)-_xlfn.QUARTILE.EXC('Base de dados'!S$52:S$72,1))))),'Base de dados'!S64,"")</f>
        <v>309408610</v>
      </c>
      <c r="T64" s="7">
        <f>IF(AND('Base de dados'!T64&gt;(AVERAGE('Base de dados'!T$52:T$72)-(1.5*(_xlfn.QUARTILE.EXC('Base de dados'!T$52:T$72,3)-_xlfn.QUARTILE.EXC('Base de dados'!T$52:T$72,1)))),'Base de dados'!T64&lt;(AVERAGE('Base de dados'!T$52:T$72)+(1.5*(_xlfn.QUARTILE.EXC('Base de dados'!T$52:T$72,3)-_xlfn.QUARTILE.EXC('Base de dados'!T$52:T$72,1))))),'Base de dados'!T64,"")</f>
        <v>3768</v>
      </c>
      <c r="U64" s="7">
        <f>IF(AND('Base de dados'!U64&gt;(AVERAGE('Base de dados'!U$52:U$72)-(1.5*(_xlfn.QUARTILE.EXC('Base de dados'!U$52:U$72,3)-_xlfn.QUARTILE.EXC('Base de dados'!U$52:U$72,1)))),'Base de dados'!U64&lt;(AVERAGE('Base de dados'!U$52:U$72)+(1.5*(_xlfn.QUARTILE.EXC('Base de dados'!U$52:U$72,3)-_xlfn.QUARTILE.EXC('Base de dados'!U$52:U$72,1))))),'Base de dados'!U64,"")</f>
        <v>397082</v>
      </c>
    </row>
    <row r="65" spans="2:21" s="1" customFormat="1" x14ac:dyDescent="0.25">
      <c r="B65" s="51">
        <v>292740</v>
      </c>
      <c r="C65" s="51" t="s">
        <v>193</v>
      </c>
      <c r="D65" s="51" t="s">
        <v>194</v>
      </c>
      <c r="E65" s="51">
        <v>2006</v>
      </c>
      <c r="F65" s="51">
        <v>29274000</v>
      </c>
      <c r="G65" s="51" t="s">
        <v>83</v>
      </c>
      <c r="H65" s="325" t="s">
        <v>47</v>
      </c>
      <c r="I65" s="51" t="s">
        <v>188</v>
      </c>
      <c r="J65" s="51" t="s">
        <v>189</v>
      </c>
      <c r="K65" s="51" t="s">
        <v>190</v>
      </c>
      <c r="L65" s="7">
        <f>IF(AND('Base de dados'!L65&gt;(AVERAGE('Base de dados'!L$52:L$72)-(1.5*(_xlfn.QUARTILE.EXC('Base de dados'!L$52:L$72,3)-_xlfn.QUARTILE.EXC('Base de dados'!L$52:L$72,1)))),'Base de dados'!L65&lt;(AVERAGE('Base de dados'!L$52:L$72)+(1.5*(_xlfn.QUARTILE.EXC('Base de dados'!L$52:L$72,3)-_xlfn.QUARTILE.EXC('Base de dados'!L$52:L$72,1))))),'Base de dados'!L65,"")</f>
        <v>399080</v>
      </c>
      <c r="M65" s="7">
        <f>IF(AND('Base de dados'!M65&gt;(AVERAGE('Base de dados'!M$52:M$72)-(1.5*(_xlfn.QUARTILE.EXC('Base de dados'!M$52:M$72,3)-_xlfn.QUARTILE.EXC('Base de dados'!M$52:M$72,1)))),'Base de dados'!M65&lt;(AVERAGE('Base de dados'!M$52:M$72)+(1.5*(_xlfn.QUARTILE.EXC('Base de dados'!M$52:M$72,3)-_xlfn.QUARTILE.EXC('Base de dados'!M$52:M$72,1))))),'Base de dados'!M65,"")</f>
        <v>5218905</v>
      </c>
      <c r="N65" s="7">
        <f>IF(AND('Base de dados'!N65&gt;(AVERAGE('Base de dados'!N$52:N$72)-(1.5*(_xlfn.QUARTILE.EXC('Base de dados'!N$52:N$72,3)-_xlfn.QUARTILE.EXC('Base de dados'!N$52:N$72,1)))),'Base de dados'!N65&lt;(AVERAGE('Base de dados'!N$52:N$72)+(1.5*(_xlfn.QUARTILE.EXC('Base de dados'!N$52:N$72,3)-_xlfn.QUARTILE.EXC('Base de dados'!N$52:N$72,1))))),'Base de dados'!N65,"")</f>
        <v>134877</v>
      </c>
      <c r="O65" s="7">
        <f>IF(AND('Base de dados'!O65&gt;(AVERAGE('Base de dados'!O$52:O$72)-(1.5*(_xlfn.QUARTILE.EXC('Base de dados'!O$52:O$72,3)-_xlfn.QUARTILE.EXC('Base de dados'!O$52:O$72,1)))),'Base de dados'!O65&lt;(AVERAGE('Base de dados'!O$52:O$72)+(1.5*(_xlfn.QUARTILE.EXC('Base de dados'!O$52:O$72,3)-_xlfn.QUARTILE.EXC('Base de dados'!O$52:O$72,1))))),'Base de dados'!O65,"")</f>
        <v>625102484</v>
      </c>
      <c r="P65" s="7">
        <f>IF(AND('Base de dados'!P65&gt;(AVERAGE('Base de dados'!P$52:P$72)-(1.5*(_xlfn.QUARTILE.EXC('Base de dados'!P$52:P$72,3)-_xlfn.QUARTILE.EXC('Base de dados'!P$52:P$72,1)))),'Base de dados'!P65&lt;(AVERAGE('Base de dados'!P$52:P$72)+(1.5*(_xlfn.QUARTILE.EXC('Base de dados'!P$52:P$72,3)-_xlfn.QUARTILE.EXC('Base de dados'!P$52:P$72,1))))),'Base de dados'!P65,"")</f>
        <v>156519211</v>
      </c>
      <c r="Q65" s="7">
        <f>IF(AND('Base de dados'!Q65&gt;(AVERAGE('Base de dados'!Q$52:Q$72)-(1.5*(_xlfn.QUARTILE.EXC('Base de dados'!Q$52:Q$72,3)-_xlfn.QUARTILE.EXC('Base de dados'!Q$52:Q$72,1)))),'Base de dados'!Q65&lt;(AVERAGE('Base de dados'!Q$52:Q$72)+(1.5*(_xlfn.QUARTILE.EXC('Base de dados'!Q$52:Q$72,3)-_xlfn.QUARTILE.EXC('Base de dados'!Q$52:Q$72,1))))),'Base de dados'!Q65,"")</f>
        <v>174407983</v>
      </c>
      <c r="R65" s="7">
        <f>IF(AND('Base de dados'!R65&gt;(AVERAGE('Base de dados'!R$52:R$72)-(1.5*(_xlfn.QUARTILE.EXC('Base de dados'!R$52:R$72,3)-_xlfn.QUARTILE.EXC('Base de dados'!R$52:R$72,1)))),'Base de dados'!R65&lt;(AVERAGE('Base de dados'!R$52:R$72)+(1.5*(_xlfn.QUARTILE.EXC('Base de dados'!R$52:R$72,3)-_xlfn.QUARTILE.EXC('Base de dados'!R$52:R$72,1))))),'Base de dados'!R65,"")</f>
        <v>628801566</v>
      </c>
      <c r="S65" s="7">
        <f>IF(AND('Base de dados'!S65&gt;(AVERAGE('Base de dados'!S$52:S$72)-(1.5*(_xlfn.QUARTILE.EXC('Base de dados'!S$52:S$72,3)-_xlfn.QUARTILE.EXC('Base de dados'!S$52:S$72,1)))),'Base de dados'!S65&lt;(AVERAGE('Base de dados'!S$52:S$72)+(1.5*(_xlfn.QUARTILE.EXC('Base de dados'!S$52:S$72,3)-_xlfn.QUARTILE.EXC('Base de dados'!S$52:S$72,1))))),'Base de dados'!S65,"")</f>
        <v>209897506</v>
      </c>
      <c r="T65" s="7">
        <f>IF(AND('Base de dados'!T65&gt;(AVERAGE('Base de dados'!T$52:T$72)-(1.5*(_xlfn.QUARTILE.EXC('Base de dados'!T$52:T$72,3)-_xlfn.QUARTILE.EXC('Base de dados'!T$52:T$72,1)))),'Base de dados'!T65&lt;(AVERAGE('Base de dados'!T$52:T$72)+(1.5*(_xlfn.QUARTILE.EXC('Base de dados'!T$52:T$72,3)-_xlfn.QUARTILE.EXC('Base de dados'!T$52:T$72,1))))),'Base de dados'!T65,"")</f>
        <v>3656</v>
      </c>
      <c r="U65" s="7">
        <f>IF(AND('Base de dados'!U65&gt;(AVERAGE('Base de dados'!U$52:U$72)-(1.5*(_xlfn.QUARTILE.EXC('Base de dados'!U$52:U$72,3)-_xlfn.QUARTILE.EXC('Base de dados'!U$52:U$72,1)))),'Base de dados'!U65&lt;(AVERAGE('Base de dados'!U$52:U$72)+(1.5*(_xlfn.QUARTILE.EXC('Base de dados'!U$52:U$72,3)-_xlfn.QUARTILE.EXC('Base de dados'!U$52:U$72,1))))),'Base de dados'!U65,"")</f>
        <v>1779538</v>
      </c>
    </row>
    <row r="66" spans="2:21" s="1" customFormat="1" x14ac:dyDescent="0.25">
      <c r="B66" s="51">
        <v>292740</v>
      </c>
      <c r="C66" s="51" t="s">
        <v>193</v>
      </c>
      <c r="D66" s="51" t="s">
        <v>194</v>
      </c>
      <c r="E66" s="51">
        <v>2005</v>
      </c>
      <c r="F66" s="51">
        <v>29274000</v>
      </c>
      <c r="G66" s="51" t="s">
        <v>83</v>
      </c>
      <c r="H66" s="325" t="s">
        <v>47</v>
      </c>
      <c r="I66" s="51" t="s">
        <v>188</v>
      </c>
      <c r="J66" s="51" t="s">
        <v>189</v>
      </c>
      <c r="K66" s="51" t="s">
        <v>190</v>
      </c>
      <c r="L66" s="7">
        <f>IF(AND('Base de dados'!L66&gt;(AVERAGE('Base de dados'!L$52:L$72)-(1.5*(_xlfn.QUARTILE.EXC('Base de dados'!L$52:L$72,3)-_xlfn.QUARTILE.EXC('Base de dados'!L$52:L$72,1)))),'Base de dados'!L66&lt;(AVERAGE('Base de dados'!L$52:L$72)+(1.5*(_xlfn.QUARTILE.EXC('Base de dados'!L$52:L$72,3)-_xlfn.QUARTILE.EXC('Base de dados'!L$52:L$72,1))))),'Base de dados'!L66,"")</f>
        <v>382969.9</v>
      </c>
      <c r="M66" s="7">
        <f>IF(AND('Base de dados'!M66&gt;(AVERAGE('Base de dados'!M$52:M$72)-(1.5*(_xlfn.QUARTILE.EXC('Base de dados'!M$52:M$72,3)-_xlfn.QUARTILE.EXC('Base de dados'!M$52:M$72,1)))),'Base de dados'!M66&lt;(AVERAGE('Base de dados'!M$52:M$72)+(1.5*(_xlfn.QUARTILE.EXC('Base de dados'!M$52:M$72,3)-_xlfn.QUARTILE.EXC('Base de dados'!M$52:M$72,1))))),'Base de dados'!M66,"")</f>
        <v>3597334</v>
      </c>
      <c r="N66" s="7">
        <f>IF(AND('Base de dados'!N66&gt;(AVERAGE('Base de dados'!N$52:N$72)-(1.5*(_xlfn.QUARTILE.EXC('Base de dados'!N$52:N$72,3)-_xlfn.QUARTILE.EXC('Base de dados'!N$52:N$72,1)))),'Base de dados'!N66&lt;(AVERAGE('Base de dados'!N$52:N$72)+(1.5*(_xlfn.QUARTILE.EXC('Base de dados'!N$52:N$72,3)-_xlfn.QUARTILE.EXC('Base de dados'!N$52:N$72,1))))),'Base de dados'!N66,"")</f>
        <v>128725.8</v>
      </c>
      <c r="O66" s="7">
        <f>IF(AND('Base de dados'!O66&gt;(AVERAGE('Base de dados'!O$52:O$72)-(1.5*(_xlfn.QUARTILE.EXC('Base de dados'!O$52:O$72,3)-_xlfn.QUARTILE.EXC('Base de dados'!O$52:O$72,1)))),'Base de dados'!O66&lt;(AVERAGE('Base de dados'!O$52:O$72)+(1.5*(_xlfn.QUARTILE.EXC('Base de dados'!O$52:O$72,3)-_xlfn.QUARTILE.EXC('Base de dados'!O$52:O$72,1))))),'Base de dados'!O66,"")</f>
        <v>553677517</v>
      </c>
      <c r="P66" s="7">
        <f>IF(AND('Base de dados'!P66&gt;(AVERAGE('Base de dados'!P$52:P$72)-(1.5*(_xlfn.QUARTILE.EXC('Base de dados'!P$52:P$72,3)-_xlfn.QUARTILE.EXC('Base de dados'!P$52:P$72,1)))),'Base de dados'!P66&lt;(AVERAGE('Base de dados'!P$52:P$72)+(1.5*(_xlfn.QUARTILE.EXC('Base de dados'!P$52:P$72,3)-_xlfn.QUARTILE.EXC('Base de dados'!P$52:P$72,1))))),'Base de dados'!P66,"")</f>
        <v>128961172</v>
      </c>
      <c r="Q66" s="7">
        <f>IF(AND('Base de dados'!Q66&gt;(AVERAGE('Base de dados'!Q$52:Q$72)-(1.5*(_xlfn.QUARTILE.EXC('Base de dados'!Q$52:Q$72,3)-_xlfn.QUARTILE.EXC('Base de dados'!Q$52:Q$72,1)))),'Base de dados'!Q66&lt;(AVERAGE('Base de dados'!Q$52:Q$72)+(1.5*(_xlfn.QUARTILE.EXC('Base de dados'!Q$52:Q$72,3)-_xlfn.QUARTILE.EXC('Base de dados'!Q$52:Q$72,1))))),'Base de dados'!Q66,"")</f>
        <v>145500771</v>
      </c>
      <c r="R66" s="7">
        <f>IF(AND('Base de dados'!R66&gt;(AVERAGE('Base de dados'!R$52:R$72)-(1.5*(_xlfn.QUARTILE.EXC('Base de dados'!R$52:R$72,3)-_xlfn.QUARTILE.EXC('Base de dados'!R$52:R$72,1)))),'Base de dados'!R66&lt;(AVERAGE('Base de dados'!R$52:R$72)+(1.5*(_xlfn.QUARTILE.EXC('Base de dados'!R$52:R$72,3)-_xlfn.QUARTILE.EXC('Base de dados'!R$52:R$72,1))))),'Base de dados'!R66,"")</f>
        <v>566282327</v>
      </c>
      <c r="S66" s="7">
        <f>IF(AND('Base de dados'!S66&gt;(AVERAGE('Base de dados'!S$52:S$72)-(1.5*(_xlfn.QUARTILE.EXC('Base de dados'!S$52:S$72,3)-_xlfn.QUARTILE.EXC('Base de dados'!S$52:S$72,1)))),'Base de dados'!S66&lt;(AVERAGE('Base de dados'!S$52:S$72)+(1.5*(_xlfn.QUARTILE.EXC('Base de dados'!S$52:S$72,3)-_xlfn.QUARTILE.EXC('Base de dados'!S$52:S$72,1))))),'Base de dados'!S66,"")</f>
        <v>144647697</v>
      </c>
      <c r="T66" s="7">
        <f>IF(AND('Base de dados'!T66&gt;(AVERAGE('Base de dados'!T$52:T$72)-(1.5*(_xlfn.QUARTILE.EXC('Base de dados'!T$52:T$72,3)-_xlfn.QUARTILE.EXC('Base de dados'!T$52:T$72,1)))),'Base de dados'!T66&lt;(AVERAGE('Base de dados'!T$52:T$72)+(1.5*(_xlfn.QUARTILE.EXC('Base de dados'!T$52:T$72,3)-_xlfn.QUARTILE.EXC('Base de dados'!T$52:T$72,1))))),'Base de dados'!T66,"")</f>
        <v>3665</v>
      </c>
      <c r="U66" s="7">
        <f>IF(AND('Base de dados'!U66&gt;(AVERAGE('Base de dados'!U$52:U$72)-(1.5*(_xlfn.QUARTILE.EXC('Base de dados'!U$52:U$72,3)-_xlfn.QUARTILE.EXC('Base de dados'!U$52:U$72,1)))),'Base de dados'!U66&lt;(AVERAGE('Base de dados'!U$52:U$72)+(1.5*(_xlfn.QUARTILE.EXC('Base de dados'!U$52:U$72,3)-_xlfn.QUARTILE.EXC('Base de dados'!U$52:U$72,1))))),'Base de dados'!U66,"")</f>
        <v>3547815</v>
      </c>
    </row>
    <row r="67" spans="2:21" s="1" customFormat="1" x14ac:dyDescent="0.25">
      <c r="B67" s="51">
        <v>292740</v>
      </c>
      <c r="C67" s="51" t="s">
        <v>193</v>
      </c>
      <c r="D67" s="51" t="s">
        <v>194</v>
      </c>
      <c r="E67" s="51">
        <v>2004</v>
      </c>
      <c r="F67" s="51">
        <v>29274000</v>
      </c>
      <c r="G67" s="51" t="s">
        <v>83</v>
      </c>
      <c r="H67" s="325" t="s">
        <v>47</v>
      </c>
      <c r="I67" s="51" t="s">
        <v>188</v>
      </c>
      <c r="J67" s="51" t="s">
        <v>189</v>
      </c>
      <c r="K67" s="51" t="s">
        <v>190</v>
      </c>
      <c r="L67" s="7">
        <f>IF(AND('Base de dados'!L67&gt;(AVERAGE('Base de dados'!L$52:L$72)-(1.5*(_xlfn.QUARTILE.EXC('Base de dados'!L$52:L$72,3)-_xlfn.QUARTILE.EXC('Base de dados'!L$52:L$72,1)))),'Base de dados'!L67&lt;(AVERAGE('Base de dados'!L$52:L$72)+(1.5*(_xlfn.QUARTILE.EXC('Base de dados'!L$52:L$72,3)-_xlfn.QUARTILE.EXC('Base de dados'!L$52:L$72,1))))),'Base de dados'!L67,"")</f>
        <v>372771.3</v>
      </c>
      <c r="M67" s="7">
        <f>IF(AND('Base de dados'!M67&gt;(AVERAGE('Base de dados'!M$52:M$72)-(1.5*(_xlfn.QUARTILE.EXC('Base de dados'!M$52:M$72,3)-_xlfn.QUARTILE.EXC('Base de dados'!M$52:M$72,1)))),'Base de dados'!M67&lt;(AVERAGE('Base de dados'!M$52:M$72)+(1.5*(_xlfn.QUARTILE.EXC('Base de dados'!M$52:M$72,3)-_xlfn.QUARTILE.EXC('Base de dados'!M$52:M$72,1))))),'Base de dados'!M67,"")</f>
        <v>3473764</v>
      </c>
      <c r="N67" s="7">
        <f>IF(AND('Base de dados'!N67&gt;(AVERAGE('Base de dados'!N$52:N$72)-(1.5*(_xlfn.QUARTILE.EXC('Base de dados'!N$52:N$72,3)-_xlfn.QUARTILE.EXC('Base de dados'!N$52:N$72,1)))),'Base de dados'!N67&lt;(AVERAGE('Base de dados'!N$52:N$72)+(1.5*(_xlfn.QUARTILE.EXC('Base de dados'!N$52:N$72,3)-_xlfn.QUARTILE.EXC('Base de dados'!N$52:N$72,1))))),'Base de dados'!N67,"")</f>
        <v>108004.4</v>
      </c>
      <c r="O67" s="7">
        <f>IF(AND('Base de dados'!O67&gt;(AVERAGE('Base de dados'!O$52:O$72)-(1.5*(_xlfn.QUARTILE.EXC('Base de dados'!O$52:O$72,3)-_xlfn.QUARTILE.EXC('Base de dados'!O$52:O$72,1)))),'Base de dados'!O67&lt;(AVERAGE('Base de dados'!O$52:O$72)+(1.5*(_xlfn.QUARTILE.EXC('Base de dados'!O$52:O$72,3)-_xlfn.QUARTILE.EXC('Base de dados'!O$52:O$72,1))))),'Base de dados'!O67,"")</f>
        <v>477190424</v>
      </c>
      <c r="P67" s="7">
        <f>IF(AND('Base de dados'!P67&gt;(AVERAGE('Base de dados'!P$52:P$72)-(1.5*(_xlfn.QUARTILE.EXC('Base de dados'!P$52:P$72,3)-_xlfn.QUARTILE.EXC('Base de dados'!P$52:P$72,1)))),'Base de dados'!P67&lt;(AVERAGE('Base de dados'!P$52:P$72)+(1.5*(_xlfn.QUARTILE.EXC('Base de dados'!P$52:P$72,3)-_xlfn.QUARTILE.EXC('Base de dados'!P$52:P$72,1))))),'Base de dados'!P67,"")</f>
        <v>102533117</v>
      </c>
      <c r="Q67" s="7">
        <f>IF(AND('Base de dados'!Q67&gt;(AVERAGE('Base de dados'!Q$52:Q$72)-(1.5*(_xlfn.QUARTILE.EXC('Base de dados'!Q$52:Q$72,3)-_xlfn.QUARTILE.EXC('Base de dados'!Q$52:Q$72,1)))),'Base de dados'!Q67&lt;(AVERAGE('Base de dados'!Q$52:Q$72)+(1.5*(_xlfn.QUARTILE.EXC('Base de dados'!Q$52:Q$72,3)-_xlfn.QUARTILE.EXC('Base de dados'!Q$52:Q$72,1))))),'Base de dados'!Q67,"")</f>
        <v>123133307</v>
      </c>
      <c r="R67" s="7">
        <f>IF(AND('Base de dados'!R67&gt;(AVERAGE('Base de dados'!R$52:R$72)-(1.5*(_xlfn.QUARTILE.EXC('Base de dados'!R$52:R$72,3)-_xlfn.QUARTILE.EXC('Base de dados'!R$52:R$72,1)))),'Base de dados'!R67&lt;(AVERAGE('Base de dados'!R$52:R$72)+(1.5*(_xlfn.QUARTILE.EXC('Base de dados'!R$52:R$72,3)-_xlfn.QUARTILE.EXC('Base de dados'!R$52:R$72,1))))),'Base de dados'!R67,"")</f>
        <v>499442417</v>
      </c>
      <c r="S67" s="7">
        <f>IF(AND('Base de dados'!S67&gt;(AVERAGE('Base de dados'!S$52:S$72)-(1.5*(_xlfn.QUARTILE.EXC('Base de dados'!S$52:S$72,3)-_xlfn.QUARTILE.EXC('Base de dados'!S$52:S$72,1)))),'Base de dados'!S67&lt;(AVERAGE('Base de dados'!S$52:S$72)+(1.5*(_xlfn.QUARTILE.EXC('Base de dados'!S$52:S$72,3)-_xlfn.QUARTILE.EXC('Base de dados'!S$52:S$72,1))))),'Base de dados'!S67,"")</f>
        <v>145992667</v>
      </c>
      <c r="T67" s="7">
        <f>IF(AND('Base de dados'!T67&gt;(AVERAGE('Base de dados'!T$52:T$72)-(1.5*(_xlfn.QUARTILE.EXC('Base de dados'!T$52:T$72,3)-_xlfn.QUARTILE.EXC('Base de dados'!T$52:T$72,1)))),'Base de dados'!T67&lt;(AVERAGE('Base de dados'!T$52:T$72)+(1.5*(_xlfn.QUARTILE.EXC('Base de dados'!T$52:T$72,3)-_xlfn.QUARTILE.EXC('Base de dados'!T$52:T$72,1))))),'Base de dados'!T67,"")</f>
        <v>3087</v>
      </c>
      <c r="U67" s="7">
        <f>IF(AND('Base de dados'!U67&gt;(AVERAGE('Base de dados'!U$52:U$72)-(1.5*(_xlfn.QUARTILE.EXC('Base de dados'!U$52:U$72,3)-_xlfn.QUARTILE.EXC('Base de dados'!U$52:U$72,1)))),'Base de dados'!U67&lt;(AVERAGE('Base de dados'!U$52:U$72)+(1.5*(_xlfn.QUARTILE.EXC('Base de dados'!U$52:U$72,3)-_xlfn.QUARTILE.EXC('Base de dados'!U$52:U$72,1))))),'Base de dados'!U67,"")</f>
        <v>6397523</v>
      </c>
    </row>
    <row r="68" spans="2:21" s="1" customFormat="1" x14ac:dyDescent="0.25">
      <c r="B68" s="51">
        <v>292740</v>
      </c>
      <c r="C68" s="51" t="s">
        <v>193</v>
      </c>
      <c r="D68" s="51" t="s">
        <v>194</v>
      </c>
      <c r="E68" s="51">
        <v>2003</v>
      </c>
      <c r="F68" s="51">
        <v>29274000</v>
      </c>
      <c r="G68" s="51" t="s">
        <v>83</v>
      </c>
      <c r="H68" s="325" t="s">
        <v>47</v>
      </c>
      <c r="I68" s="51" t="s">
        <v>188</v>
      </c>
      <c r="J68" s="51" t="s">
        <v>189</v>
      </c>
      <c r="K68" s="51" t="s">
        <v>190</v>
      </c>
      <c r="L68" s="7">
        <f>IF(AND('Base de dados'!L68&gt;(AVERAGE('Base de dados'!L$52:L$72)-(1.5*(_xlfn.QUARTILE.EXC('Base de dados'!L$52:L$72,3)-_xlfn.QUARTILE.EXC('Base de dados'!L$52:L$72,1)))),'Base de dados'!L68&lt;(AVERAGE('Base de dados'!L$52:L$72)+(1.5*(_xlfn.QUARTILE.EXC('Base de dados'!L$52:L$72,3)-_xlfn.QUARTILE.EXC('Base de dados'!L$52:L$72,1))))),'Base de dados'!L68,"")</f>
        <v>364608.2</v>
      </c>
      <c r="M68" s="7">
        <f>IF(AND('Base de dados'!M68&gt;(AVERAGE('Base de dados'!M$52:M$72)-(1.5*(_xlfn.QUARTILE.EXC('Base de dados'!M$52:M$72,3)-_xlfn.QUARTILE.EXC('Base de dados'!M$52:M$72,1)))),'Base de dados'!M68&lt;(AVERAGE('Base de dados'!M$52:M$72)+(1.5*(_xlfn.QUARTILE.EXC('Base de dados'!M$52:M$72,3)-_xlfn.QUARTILE.EXC('Base de dados'!M$52:M$72,1))))),'Base de dados'!M68,"")</f>
        <v>3359938</v>
      </c>
      <c r="N68" s="7">
        <f>IF(AND('Base de dados'!N68&gt;(AVERAGE('Base de dados'!N$52:N$72)-(1.5*(_xlfn.QUARTILE.EXC('Base de dados'!N$52:N$72,3)-_xlfn.QUARTILE.EXC('Base de dados'!N$52:N$72,1)))),'Base de dados'!N68&lt;(AVERAGE('Base de dados'!N$52:N$72)+(1.5*(_xlfn.QUARTILE.EXC('Base de dados'!N$52:N$72,3)-_xlfn.QUARTILE.EXC('Base de dados'!N$52:N$72,1))))),'Base de dados'!N68,"")</f>
        <v>94849</v>
      </c>
      <c r="O68" s="7">
        <f>IF(AND('Base de dados'!O68&gt;(AVERAGE('Base de dados'!O$52:O$72)-(1.5*(_xlfn.QUARTILE.EXC('Base de dados'!O$52:O$72,3)-_xlfn.QUARTILE.EXC('Base de dados'!O$52:O$72,1)))),'Base de dados'!O68&lt;(AVERAGE('Base de dados'!O$52:O$72)+(1.5*(_xlfn.QUARTILE.EXC('Base de dados'!O$52:O$72,3)-_xlfn.QUARTILE.EXC('Base de dados'!O$52:O$72,1))))),'Base de dados'!O68,"")</f>
        <v>422092504</v>
      </c>
      <c r="P68" s="7">
        <f>IF(AND('Base de dados'!P68&gt;(AVERAGE('Base de dados'!P$52:P$72)-(1.5*(_xlfn.QUARTILE.EXC('Base de dados'!P$52:P$72,3)-_xlfn.QUARTILE.EXC('Base de dados'!P$52:P$72,1)))),'Base de dados'!P68&lt;(AVERAGE('Base de dados'!P$52:P$72)+(1.5*(_xlfn.QUARTILE.EXC('Base de dados'!P$52:P$72,3)-_xlfn.QUARTILE.EXC('Base de dados'!P$52:P$72,1))))),'Base de dados'!P68,"")</f>
        <v>82599716</v>
      </c>
      <c r="Q68" s="7">
        <f>IF(AND('Base de dados'!Q68&gt;(AVERAGE('Base de dados'!Q$52:Q$72)-(1.5*(_xlfn.QUARTILE.EXC('Base de dados'!Q$52:Q$72,3)-_xlfn.QUARTILE.EXC('Base de dados'!Q$52:Q$72,1)))),'Base de dados'!Q68&lt;(AVERAGE('Base de dados'!Q$52:Q$72)+(1.5*(_xlfn.QUARTILE.EXC('Base de dados'!Q$52:Q$72,3)-_xlfn.QUARTILE.EXC('Base de dados'!Q$52:Q$72,1))))),'Base de dados'!Q68,"")</f>
        <v>117891884</v>
      </c>
      <c r="R68" s="7">
        <f>IF(AND('Base de dados'!R68&gt;(AVERAGE('Base de dados'!R$52:R$72)-(1.5*(_xlfn.QUARTILE.EXC('Base de dados'!R$52:R$72,3)-_xlfn.QUARTILE.EXC('Base de dados'!R$52:R$72,1)))),'Base de dados'!R68&lt;(AVERAGE('Base de dados'!R$52:R$72)+(1.5*(_xlfn.QUARTILE.EXC('Base de dados'!R$52:R$72,3)-_xlfn.QUARTILE.EXC('Base de dados'!R$52:R$72,1))))),'Base de dados'!R68,"")</f>
        <v>408138584</v>
      </c>
      <c r="S68" s="7">
        <f>IF(AND('Base de dados'!S68&gt;(AVERAGE('Base de dados'!S$52:S$72)-(1.5*(_xlfn.QUARTILE.EXC('Base de dados'!S$52:S$72,3)-_xlfn.QUARTILE.EXC('Base de dados'!S$52:S$72,1)))),'Base de dados'!S68&lt;(AVERAGE('Base de dados'!S$52:S$72)+(1.5*(_xlfn.QUARTILE.EXC('Base de dados'!S$52:S$72,3)-_xlfn.QUARTILE.EXC('Base de dados'!S$52:S$72,1))))),'Base de dados'!S68,"")</f>
        <v>129517036</v>
      </c>
      <c r="T68" s="7">
        <f>IF(AND('Base de dados'!T68&gt;(AVERAGE('Base de dados'!T$52:T$72)-(1.5*(_xlfn.QUARTILE.EXC('Base de dados'!T$52:T$72,3)-_xlfn.QUARTILE.EXC('Base de dados'!T$52:T$72,1)))),'Base de dados'!T68&lt;(AVERAGE('Base de dados'!T$52:T$72)+(1.5*(_xlfn.QUARTILE.EXC('Base de dados'!T$52:T$72,3)-_xlfn.QUARTILE.EXC('Base de dados'!T$52:T$72,1))))),'Base de dados'!T68,"")</f>
        <v>3113</v>
      </c>
      <c r="U68" s="7">
        <f>IF(AND('Base de dados'!U68&gt;(AVERAGE('Base de dados'!U$52:U$72)-(1.5*(_xlfn.QUARTILE.EXC('Base de dados'!U$52:U$72,3)-_xlfn.QUARTILE.EXC('Base de dados'!U$52:U$72,1)))),'Base de dados'!U68&lt;(AVERAGE('Base de dados'!U$52:U$72)+(1.5*(_xlfn.QUARTILE.EXC('Base de dados'!U$52:U$72,3)-_xlfn.QUARTILE.EXC('Base de dados'!U$52:U$72,1))))),'Base de dados'!U68,"")</f>
        <v>11383725</v>
      </c>
    </row>
    <row r="69" spans="2:21" s="1" customFormat="1" x14ac:dyDescent="0.25">
      <c r="B69" s="51">
        <v>292740</v>
      </c>
      <c r="C69" s="51" t="s">
        <v>193</v>
      </c>
      <c r="D69" s="51" t="s">
        <v>194</v>
      </c>
      <c r="E69" s="51">
        <v>2002</v>
      </c>
      <c r="F69" s="51">
        <v>29274000</v>
      </c>
      <c r="G69" s="51" t="s">
        <v>83</v>
      </c>
      <c r="H69" s="325" t="s">
        <v>47</v>
      </c>
      <c r="I69" s="51" t="s">
        <v>188</v>
      </c>
      <c r="J69" s="51" t="s">
        <v>189</v>
      </c>
      <c r="K69" s="51" t="s">
        <v>190</v>
      </c>
      <c r="L69" s="7">
        <f>IF(AND('Base de dados'!L69&gt;(AVERAGE('Base de dados'!L$52:L$72)-(1.5*(_xlfn.QUARTILE.EXC('Base de dados'!L$52:L$72,3)-_xlfn.QUARTILE.EXC('Base de dados'!L$52:L$72,1)))),'Base de dados'!L69&lt;(AVERAGE('Base de dados'!L$52:L$72)+(1.5*(_xlfn.QUARTILE.EXC('Base de dados'!L$52:L$72,3)-_xlfn.QUARTILE.EXC('Base de dados'!L$52:L$72,1))))),'Base de dados'!L69,"")</f>
        <v>342222.9</v>
      </c>
      <c r="M69" s="7">
        <f>IF(AND('Base de dados'!M69&gt;(AVERAGE('Base de dados'!M$52:M$72)-(1.5*(_xlfn.QUARTILE.EXC('Base de dados'!M$52:M$72,3)-_xlfn.QUARTILE.EXC('Base de dados'!M$52:M$72,1)))),'Base de dados'!M69&lt;(AVERAGE('Base de dados'!M$52:M$72)+(1.5*(_xlfn.QUARTILE.EXC('Base de dados'!M$52:M$72,3)-_xlfn.QUARTILE.EXC('Base de dados'!M$52:M$72,1))))),'Base de dados'!M69,"")</f>
        <v>3176949</v>
      </c>
      <c r="N69" s="7">
        <f>IF(AND('Base de dados'!N69&gt;(AVERAGE('Base de dados'!N$52:N$72)-(1.5*(_xlfn.QUARTILE.EXC('Base de dados'!N$52:N$72,3)-_xlfn.QUARTILE.EXC('Base de dados'!N$52:N$72,1)))),'Base de dados'!N69&lt;(AVERAGE('Base de dados'!N$52:N$72)+(1.5*(_xlfn.QUARTILE.EXC('Base de dados'!N$52:N$72,3)-_xlfn.QUARTILE.EXC('Base de dados'!N$52:N$72,1))))),'Base de dados'!N69,"")</f>
        <v>84552.2</v>
      </c>
      <c r="O69" s="7">
        <f>IF(AND('Base de dados'!O69&gt;(AVERAGE('Base de dados'!O$52:O$72)-(1.5*(_xlfn.QUARTILE.EXC('Base de dados'!O$52:O$72,3)-_xlfn.QUARTILE.EXC('Base de dados'!O$52:O$72,1)))),'Base de dados'!O69&lt;(AVERAGE('Base de dados'!O$52:O$72)+(1.5*(_xlfn.QUARTILE.EXC('Base de dados'!O$52:O$72,3)-_xlfn.QUARTILE.EXC('Base de dados'!O$52:O$72,1))))),'Base de dados'!O69,"")</f>
        <v>349422045</v>
      </c>
      <c r="P69" s="7">
        <f>IF(AND('Base de dados'!P69&gt;(AVERAGE('Base de dados'!P$52:P$72)-(1.5*(_xlfn.QUARTILE.EXC('Base de dados'!P$52:P$72,3)-_xlfn.QUARTILE.EXC('Base de dados'!P$52:P$72,1)))),'Base de dados'!P69&lt;(AVERAGE('Base de dados'!P$52:P$72)+(1.5*(_xlfn.QUARTILE.EXC('Base de dados'!P$52:P$72,3)-_xlfn.QUARTILE.EXC('Base de dados'!P$52:P$72,1))))),'Base de dados'!P69,"")</f>
        <v>64921840</v>
      </c>
      <c r="Q69" s="7">
        <f>IF(AND('Base de dados'!Q69&gt;(AVERAGE('Base de dados'!Q$52:Q$72)-(1.5*(_xlfn.QUARTILE.EXC('Base de dados'!Q$52:Q$72,3)-_xlfn.QUARTILE.EXC('Base de dados'!Q$52:Q$72,1)))),'Base de dados'!Q69&lt;(AVERAGE('Base de dados'!Q$52:Q$72)+(1.5*(_xlfn.QUARTILE.EXC('Base de dados'!Q$52:Q$72,3)-_xlfn.QUARTILE.EXC('Base de dados'!Q$52:Q$72,1))))),'Base de dados'!Q69,"")</f>
        <v>111933762</v>
      </c>
      <c r="R69" s="7">
        <f>IF(AND('Base de dados'!R69&gt;(AVERAGE('Base de dados'!R$52:R$72)-(1.5*(_xlfn.QUARTILE.EXC('Base de dados'!R$52:R$72,3)-_xlfn.QUARTILE.EXC('Base de dados'!R$52:R$72,1)))),'Base de dados'!R69&lt;(AVERAGE('Base de dados'!R$52:R$72)+(1.5*(_xlfn.QUARTILE.EXC('Base de dados'!R$52:R$72,3)-_xlfn.QUARTILE.EXC('Base de dados'!R$52:R$72,1))))),'Base de dados'!R69,"")</f>
        <v>485744903</v>
      </c>
      <c r="S69" s="7">
        <f>IF(AND('Base de dados'!S69&gt;(AVERAGE('Base de dados'!S$52:S$72)-(1.5*(_xlfn.QUARTILE.EXC('Base de dados'!S$52:S$72,3)-_xlfn.QUARTILE.EXC('Base de dados'!S$52:S$72,1)))),'Base de dados'!S69&lt;(AVERAGE('Base de dados'!S$52:S$72)+(1.5*(_xlfn.QUARTILE.EXC('Base de dados'!S$52:S$72,3)-_xlfn.QUARTILE.EXC('Base de dados'!S$52:S$72,1))))),'Base de dados'!S69,"")</f>
        <v>96486108</v>
      </c>
      <c r="T69" s="7">
        <f>IF(AND('Base de dados'!T69&gt;(AVERAGE('Base de dados'!T$52:T$72)-(1.5*(_xlfn.QUARTILE.EXC('Base de dados'!T$52:T$72,3)-_xlfn.QUARTILE.EXC('Base de dados'!T$52:T$72,1)))),'Base de dados'!T69&lt;(AVERAGE('Base de dados'!T$52:T$72)+(1.5*(_xlfn.QUARTILE.EXC('Base de dados'!T$52:T$72,3)-_xlfn.QUARTILE.EXC('Base de dados'!T$52:T$72,1))))),'Base de dados'!T69,"")</f>
        <v>3179</v>
      </c>
      <c r="U69" s="7">
        <f>IF(AND('Base de dados'!U69&gt;(AVERAGE('Base de dados'!U$52:U$72)-(1.5*(_xlfn.QUARTILE.EXC('Base de dados'!U$52:U$72,3)-_xlfn.QUARTILE.EXC('Base de dados'!U$52:U$72,1)))),'Base de dados'!U69&lt;(AVERAGE('Base de dados'!U$52:U$72)+(1.5*(_xlfn.QUARTILE.EXC('Base de dados'!U$52:U$72,3)-_xlfn.QUARTILE.EXC('Base de dados'!U$52:U$72,1))))),'Base de dados'!U69,"")</f>
        <v>15152831</v>
      </c>
    </row>
    <row r="70" spans="2:21" s="1" customFormat="1" x14ac:dyDescent="0.25">
      <c r="B70" s="51">
        <v>292740</v>
      </c>
      <c r="C70" s="51" t="s">
        <v>193</v>
      </c>
      <c r="D70" s="51" t="s">
        <v>194</v>
      </c>
      <c r="E70" s="51">
        <v>2001</v>
      </c>
      <c r="F70" s="51">
        <v>29274000</v>
      </c>
      <c r="G70" s="51" t="s">
        <v>83</v>
      </c>
      <c r="H70" s="325" t="s">
        <v>47</v>
      </c>
      <c r="I70" s="51" t="s">
        <v>188</v>
      </c>
      <c r="J70" s="51" t="s">
        <v>189</v>
      </c>
      <c r="K70" s="51" t="s">
        <v>190</v>
      </c>
      <c r="L70" s="7">
        <f>IF(AND('Base de dados'!L70&gt;(AVERAGE('Base de dados'!L$52:L$72)-(1.5*(_xlfn.QUARTILE.EXC('Base de dados'!L$52:L$72,3)-_xlfn.QUARTILE.EXC('Base de dados'!L$52:L$72,1)))),'Base de dados'!L70&lt;(AVERAGE('Base de dados'!L$52:L$72)+(1.5*(_xlfn.QUARTILE.EXC('Base de dados'!L$52:L$72,3)-_xlfn.QUARTILE.EXC('Base de dados'!L$52:L$72,1))))),'Base de dados'!L70,"")</f>
        <v>326228.18</v>
      </c>
      <c r="M70" s="7">
        <f>IF(AND('Base de dados'!M70&gt;(AVERAGE('Base de dados'!M$52:M$72)-(1.5*(_xlfn.QUARTILE.EXC('Base de dados'!M$52:M$72,3)-_xlfn.QUARTILE.EXC('Base de dados'!M$52:M$72,1)))),'Base de dados'!M70&lt;(AVERAGE('Base de dados'!M$52:M$72)+(1.5*(_xlfn.QUARTILE.EXC('Base de dados'!M$52:M$72,3)-_xlfn.QUARTILE.EXC('Base de dados'!M$52:M$72,1))))),'Base de dados'!M70,"")</f>
        <v>3005567</v>
      </c>
      <c r="N70" s="7">
        <f>IF(AND('Base de dados'!N70&gt;(AVERAGE('Base de dados'!N$52:N$72)-(1.5*(_xlfn.QUARTILE.EXC('Base de dados'!N$52:N$72,3)-_xlfn.QUARTILE.EXC('Base de dados'!N$52:N$72,1)))),'Base de dados'!N70&lt;(AVERAGE('Base de dados'!N$52:N$72)+(1.5*(_xlfn.QUARTILE.EXC('Base de dados'!N$52:N$72,3)-_xlfn.QUARTILE.EXC('Base de dados'!N$52:N$72,1))))),'Base de dados'!N70,"")</f>
        <v>77264.600000000006</v>
      </c>
      <c r="O70" s="7">
        <f>IF(AND('Base de dados'!O70&gt;(AVERAGE('Base de dados'!O$52:O$72)-(1.5*(_xlfn.QUARTILE.EXC('Base de dados'!O$52:O$72,3)-_xlfn.QUARTILE.EXC('Base de dados'!O$52:O$72,1)))),'Base de dados'!O70&lt;(AVERAGE('Base de dados'!O$52:O$72)+(1.5*(_xlfn.QUARTILE.EXC('Base de dados'!O$52:O$72,3)-_xlfn.QUARTILE.EXC('Base de dados'!O$52:O$72,1))))),'Base de dados'!O70,"")</f>
        <v>316213572</v>
      </c>
      <c r="P70" s="7">
        <f>IF(AND('Base de dados'!P70&gt;(AVERAGE('Base de dados'!P$52:P$72)-(1.5*(_xlfn.QUARTILE.EXC('Base de dados'!P$52:P$72,3)-_xlfn.QUARTILE.EXC('Base de dados'!P$52:P$72,1)))),'Base de dados'!P70&lt;(AVERAGE('Base de dados'!P$52:P$72)+(1.5*(_xlfn.QUARTILE.EXC('Base de dados'!P$52:P$72,3)-_xlfn.QUARTILE.EXC('Base de dados'!P$52:P$72,1))))),'Base de dados'!P70,"")</f>
        <v>55543432</v>
      </c>
      <c r="Q70" s="7">
        <f>IF(AND('Base de dados'!Q70&gt;(AVERAGE('Base de dados'!Q$52:Q$72)-(1.5*(_xlfn.QUARTILE.EXC('Base de dados'!Q$52:Q$72,3)-_xlfn.QUARTILE.EXC('Base de dados'!Q$52:Q$72,1)))),'Base de dados'!Q70&lt;(AVERAGE('Base de dados'!Q$52:Q$72)+(1.5*(_xlfn.QUARTILE.EXC('Base de dados'!Q$52:Q$72,3)-_xlfn.QUARTILE.EXC('Base de dados'!Q$52:Q$72,1))))),'Base de dados'!Q70,"")</f>
        <v>106760224</v>
      </c>
      <c r="R70" s="7">
        <f>IF(AND('Base de dados'!R70&gt;(AVERAGE('Base de dados'!R$52:R$72)-(1.5*(_xlfn.QUARTILE.EXC('Base de dados'!R$52:R$72,3)-_xlfn.QUARTILE.EXC('Base de dados'!R$52:R$72,1)))),'Base de dados'!R70&lt;(AVERAGE('Base de dados'!R$52:R$72)+(1.5*(_xlfn.QUARTILE.EXC('Base de dados'!R$52:R$72,3)-_xlfn.QUARTILE.EXC('Base de dados'!R$52:R$72,1))))),'Base de dados'!R70,"")</f>
        <v>318993461</v>
      </c>
      <c r="S70" s="7">
        <f>IF(AND('Base de dados'!S70&gt;(AVERAGE('Base de dados'!S$52:S$72)-(1.5*(_xlfn.QUARTILE.EXC('Base de dados'!S$52:S$72,3)-_xlfn.QUARTILE.EXC('Base de dados'!S$52:S$72,1)))),'Base de dados'!S70&lt;(AVERAGE('Base de dados'!S$52:S$72)+(1.5*(_xlfn.QUARTILE.EXC('Base de dados'!S$52:S$72,3)-_xlfn.QUARTILE.EXC('Base de dados'!S$52:S$72,1))))),'Base de dados'!S70,"")</f>
        <v>88471415</v>
      </c>
      <c r="T70" s="7">
        <f>IF(AND('Base de dados'!T70&gt;(AVERAGE('Base de dados'!T$52:T$72)-(1.5*(_xlfn.QUARTILE.EXC('Base de dados'!T$52:T$72,3)-_xlfn.QUARTILE.EXC('Base de dados'!T$52:T$72,1)))),'Base de dados'!T70&lt;(AVERAGE('Base de dados'!T$52:T$72)+(1.5*(_xlfn.QUARTILE.EXC('Base de dados'!T$52:T$72,3)-_xlfn.QUARTILE.EXC('Base de dados'!T$52:T$72,1))))),'Base de dados'!T70,"")</f>
        <v>3389</v>
      </c>
      <c r="U70" s="7">
        <f>IF(AND('Base de dados'!U70&gt;(AVERAGE('Base de dados'!U$52:U$72)-(1.5*(_xlfn.QUARTILE.EXC('Base de dados'!U$52:U$72,3)-_xlfn.QUARTILE.EXC('Base de dados'!U$52:U$72,1)))),'Base de dados'!U70&lt;(AVERAGE('Base de dados'!U$52:U$72)+(1.5*(_xlfn.QUARTILE.EXC('Base de dados'!U$52:U$72,3)-_xlfn.QUARTILE.EXC('Base de dados'!U$52:U$72,1))))),'Base de dados'!U70,"")</f>
        <v>16193141</v>
      </c>
    </row>
    <row r="71" spans="2:21" s="1" customFormat="1" x14ac:dyDescent="0.25">
      <c r="B71" s="51">
        <v>292740</v>
      </c>
      <c r="C71" s="51" t="s">
        <v>193</v>
      </c>
      <c r="D71" s="51" t="s">
        <v>194</v>
      </c>
      <c r="E71" s="51">
        <v>2000</v>
      </c>
      <c r="F71" s="51">
        <v>29274000</v>
      </c>
      <c r="G71" s="51" t="s">
        <v>83</v>
      </c>
      <c r="H71" s="325" t="s">
        <v>47</v>
      </c>
      <c r="I71" s="51" t="s">
        <v>188</v>
      </c>
      <c r="J71" s="51" t="s">
        <v>189</v>
      </c>
      <c r="K71" s="51" t="s">
        <v>190</v>
      </c>
      <c r="L71" s="7">
        <f>IF(AND('Base de dados'!L71&gt;(AVERAGE('Base de dados'!L$52:L$72)-(1.5*(_xlfn.QUARTILE.EXC('Base de dados'!L$52:L$72,3)-_xlfn.QUARTILE.EXC('Base de dados'!L$52:L$72,1)))),'Base de dados'!L71&lt;(AVERAGE('Base de dados'!L$52:L$72)+(1.5*(_xlfn.QUARTILE.EXC('Base de dados'!L$52:L$72,3)-_xlfn.QUARTILE.EXC('Base de dados'!L$52:L$72,1))))),'Base de dados'!L71,"")</f>
        <v>326380.40000000002</v>
      </c>
      <c r="M71" s="7">
        <f>IF(AND('Base de dados'!M71&gt;(AVERAGE('Base de dados'!M$52:M$72)-(1.5*(_xlfn.QUARTILE.EXC('Base de dados'!M$52:M$72,3)-_xlfn.QUARTILE.EXC('Base de dados'!M$52:M$72,1)))),'Base de dados'!M71&lt;(AVERAGE('Base de dados'!M$52:M$72)+(1.5*(_xlfn.QUARTILE.EXC('Base de dados'!M$52:M$72,3)-_xlfn.QUARTILE.EXC('Base de dados'!M$52:M$72,1))))),'Base de dados'!M71,"")</f>
        <v>2846199</v>
      </c>
      <c r="N71" s="7">
        <f>IF(AND('Base de dados'!N71&gt;(AVERAGE('Base de dados'!N$52:N$72)-(1.5*(_xlfn.QUARTILE.EXC('Base de dados'!N$52:N$72,3)-_xlfn.QUARTILE.EXC('Base de dados'!N$52:N$72,1)))),'Base de dados'!N71&lt;(AVERAGE('Base de dados'!N$52:N$72)+(1.5*(_xlfn.QUARTILE.EXC('Base de dados'!N$52:N$72,3)-_xlfn.QUARTILE.EXC('Base de dados'!N$52:N$72,1))))),'Base de dados'!N71,"")</f>
        <v>71330.100000000006</v>
      </c>
      <c r="O71" s="7">
        <f>IF(AND('Base de dados'!O71&gt;(AVERAGE('Base de dados'!O$52:O$72)-(1.5*(_xlfn.QUARTILE.EXC('Base de dados'!O$52:O$72,3)-_xlfn.QUARTILE.EXC('Base de dados'!O$52:O$72,1)))),'Base de dados'!O71&lt;(AVERAGE('Base de dados'!O$52:O$72)+(1.5*(_xlfn.QUARTILE.EXC('Base de dados'!O$52:O$72,3)-_xlfn.QUARTILE.EXC('Base de dados'!O$52:O$72,1))))),'Base de dados'!O71,"")</f>
        <v>303061861</v>
      </c>
      <c r="P71" s="7">
        <f>IF(AND('Base de dados'!P71&gt;(AVERAGE('Base de dados'!P$52:P$72)-(1.5*(_xlfn.QUARTILE.EXC('Base de dados'!P$52:P$72,3)-_xlfn.QUARTILE.EXC('Base de dados'!P$52:P$72,1)))),'Base de dados'!P71&lt;(AVERAGE('Base de dados'!P$52:P$72)+(1.5*(_xlfn.QUARTILE.EXC('Base de dados'!P$52:P$72,3)-_xlfn.QUARTILE.EXC('Base de dados'!P$52:P$72,1))))),'Base de dados'!P71,"")</f>
        <v>42027765</v>
      </c>
      <c r="Q71" s="7">
        <f>IF(AND('Base de dados'!Q71&gt;(AVERAGE('Base de dados'!Q$52:Q$72)-(1.5*(_xlfn.QUARTILE.EXC('Base de dados'!Q$52:Q$72,3)-_xlfn.QUARTILE.EXC('Base de dados'!Q$52:Q$72,1)))),'Base de dados'!Q71&lt;(AVERAGE('Base de dados'!Q$52:Q$72)+(1.5*(_xlfn.QUARTILE.EXC('Base de dados'!Q$52:Q$72,3)-_xlfn.QUARTILE.EXC('Base de dados'!Q$52:Q$72,1))))),'Base de dados'!Q71,"")</f>
        <v>106807596</v>
      </c>
      <c r="R71" s="7">
        <f>IF(AND('Base de dados'!R71&gt;(AVERAGE('Base de dados'!R$52:R$72)-(1.5*(_xlfn.QUARTILE.EXC('Base de dados'!R$52:R$72,3)-_xlfn.QUARTILE.EXC('Base de dados'!R$52:R$72,1)))),'Base de dados'!R71&lt;(AVERAGE('Base de dados'!R$52:R$72)+(1.5*(_xlfn.QUARTILE.EXC('Base de dados'!R$52:R$72,3)-_xlfn.QUARTILE.EXC('Base de dados'!R$52:R$72,1))))),'Base de dados'!R71,"")</f>
        <v>310279021</v>
      </c>
      <c r="S71" s="7">
        <f>IF(AND('Base de dados'!S71&gt;(AVERAGE('Base de dados'!S$52:S$72)-(1.5*(_xlfn.QUARTILE.EXC('Base de dados'!S$52:S$72,3)-_xlfn.QUARTILE.EXC('Base de dados'!S$52:S$72,1)))),'Base de dados'!S71&lt;(AVERAGE('Base de dados'!S$52:S$72)+(1.5*(_xlfn.QUARTILE.EXC('Base de dados'!S$52:S$72,3)-_xlfn.QUARTILE.EXC('Base de dados'!S$52:S$72,1))))),'Base de dados'!S71,"")</f>
        <v>93891705</v>
      </c>
      <c r="T71" s="7">
        <f>IF(AND('Base de dados'!T71&gt;(AVERAGE('Base de dados'!T$52:T$72)-(1.5*(_xlfn.QUARTILE.EXC('Base de dados'!T$52:T$72,3)-_xlfn.QUARTILE.EXC('Base de dados'!T$52:T$72,1)))),'Base de dados'!T71&lt;(AVERAGE('Base de dados'!T$52:T$72)+(1.5*(_xlfn.QUARTILE.EXC('Base de dados'!T$52:T$72,3)-_xlfn.QUARTILE.EXC('Base de dados'!T$52:T$72,1))))),'Base de dados'!T71,"")</f>
        <v>3698</v>
      </c>
      <c r="U71" s="7">
        <f>IF(AND('Base de dados'!U71&gt;(AVERAGE('Base de dados'!U$52:U$72)-(1.5*(_xlfn.QUARTILE.EXC('Base de dados'!U$52:U$72,3)-_xlfn.QUARTILE.EXC('Base de dados'!U$52:U$72,1)))),'Base de dados'!U71&lt;(AVERAGE('Base de dados'!U$52:U$72)+(1.5*(_xlfn.QUARTILE.EXC('Base de dados'!U$52:U$72,3)-_xlfn.QUARTILE.EXC('Base de dados'!U$52:U$72,1))))),'Base de dados'!U71,"")</f>
        <v>13916781</v>
      </c>
    </row>
    <row r="72" spans="2:21" s="1" customFormat="1" x14ac:dyDescent="0.25">
      <c r="B72" s="51">
        <v>292740</v>
      </c>
      <c r="C72" s="51" t="s">
        <v>193</v>
      </c>
      <c r="D72" s="51" t="s">
        <v>194</v>
      </c>
      <c r="E72" s="51">
        <v>1999</v>
      </c>
      <c r="F72" s="51">
        <v>29274000</v>
      </c>
      <c r="G72" s="51" t="s">
        <v>83</v>
      </c>
      <c r="H72" s="325" t="s">
        <v>47</v>
      </c>
      <c r="I72" s="51" t="s">
        <v>188</v>
      </c>
      <c r="J72" s="51" t="s">
        <v>189</v>
      </c>
      <c r="K72" s="51" t="s">
        <v>190</v>
      </c>
      <c r="L72" s="7">
        <f>IF(AND('Base de dados'!L72&gt;(AVERAGE('Base de dados'!L$52:L$72)-(1.5*(_xlfn.QUARTILE.EXC('Base de dados'!L$52:L$72,3)-_xlfn.QUARTILE.EXC('Base de dados'!L$52:L$72,1)))),'Base de dados'!L72&lt;(AVERAGE('Base de dados'!L$52:L$72)+(1.5*(_xlfn.QUARTILE.EXC('Base de dados'!L$52:L$72,3)-_xlfn.QUARTILE.EXC('Base de dados'!L$52:L$72,1))))),'Base de dados'!L72,"")</f>
        <v>319017</v>
      </c>
      <c r="M72" s="7">
        <f>IF(AND('Base de dados'!M72&gt;(AVERAGE('Base de dados'!M$52:M$72)-(1.5*(_xlfn.QUARTILE.EXC('Base de dados'!M$52:M$72,3)-_xlfn.QUARTILE.EXC('Base de dados'!M$52:M$72,1)))),'Base de dados'!M72&lt;(AVERAGE('Base de dados'!M$52:M$72)+(1.5*(_xlfn.QUARTILE.EXC('Base de dados'!M$52:M$72,3)-_xlfn.QUARTILE.EXC('Base de dados'!M$52:M$72,1))))),'Base de dados'!M72,"")</f>
        <v>2719523</v>
      </c>
      <c r="N72" s="7">
        <f>IF(AND('Base de dados'!N72&gt;(AVERAGE('Base de dados'!N$52:N$72)-(1.5*(_xlfn.QUARTILE.EXC('Base de dados'!N$52:N$72,3)-_xlfn.QUARTILE.EXC('Base de dados'!N$52:N$72,1)))),'Base de dados'!N72&lt;(AVERAGE('Base de dados'!N$52:N$72)+(1.5*(_xlfn.QUARTILE.EXC('Base de dados'!N$52:N$72,3)-_xlfn.QUARTILE.EXC('Base de dados'!N$52:N$72,1))))),'Base de dados'!N72,"")</f>
        <v>68332</v>
      </c>
      <c r="O72" s="7">
        <f>IF(AND('Base de dados'!O72&gt;(AVERAGE('Base de dados'!O$52:O$72)-(1.5*(_xlfn.QUARTILE.EXC('Base de dados'!O$52:O$72,3)-_xlfn.QUARTILE.EXC('Base de dados'!O$52:O$72,1)))),'Base de dados'!O72&lt;(AVERAGE('Base de dados'!O$52:O$72)+(1.5*(_xlfn.QUARTILE.EXC('Base de dados'!O$52:O$72,3)-_xlfn.QUARTILE.EXC('Base de dados'!O$52:O$72,1))))),'Base de dados'!O72,"")</f>
        <v>249240862</v>
      </c>
      <c r="P72" s="7">
        <f>IF(AND('Base de dados'!P72&gt;(AVERAGE('Base de dados'!P$52:P$72)-(1.5*(_xlfn.QUARTILE.EXC('Base de dados'!P$52:P$72,3)-_xlfn.QUARTILE.EXC('Base de dados'!P$52:P$72,1)))),'Base de dados'!P72&lt;(AVERAGE('Base de dados'!P$52:P$72)+(1.5*(_xlfn.QUARTILE.EXC('Base de dados'!P$52:P$72,3)-_xlfn.QUARTILE.EXC('Base de dados'!P$52:P$72,1))))),'Base de dados'!P72,"")</f>
        <v>39132366</v>
      </c>
      <c r="Q72" s="7">
        <f>IF(AND('Base de dados'!Q72&gt;(AVERAGE('Base de dados'!Q$52:Q$72)-(1.5*(_xlfn.QUARTILE.EXC('Base de dados'!Q$52:Q$72,3)-_xlfn.QUARTILE.EXC('Base de dados'!Q$52:Q$72,1)))),'Base de dados'!Q72&lt;(AVERAGE('Base de dados'!Q$52:Q$72)+(1.5*(_xlfn.QUARTILE.EXC('Base de dados'!Q$52:Q$72,3)-_xlfn.QUARTILE.EXC('Base de dados'!Q$52:Q$72,1))))),'Base de dados'!Q72,"")</f>
        <v>94985933</v>
      </c>
      <c r="R72" s="7">
        <f>IF(AND('Base de dados'!R72&gt;(AVERAGE('Base de dados'!R$52:R$72)-(1.5*(_xlfn.QUARTILE.EXC('Base de dados'!R$52:R$72,3)-_xlfn.QUARTILE.EXC('Base de dados'!R$52:R$72,1)))),'Base de dados'!R72&lt;(AVERAGE('Base de dados'!R$52:R$72)+(1.5*(_xlfn.QUARTILE.EXC('Base de dados'!R$52:R$72,3)-_xlfn.QUARTILE.EXC('Base de dados'!R$52:R$72,1))))),'Base de dados'!R72,"")</f>
        <v>251612024</v>
      </c>
      <c r="S72" s="7">
        <f>IF(AND('Base de dados'!S72&gt;(AVERAGE('Base de dados'!S$52:S$72)-(1.5*(_xlfn.QUARTILE.EXC('Base de dados'!S$52:S$72,3)-_xlfn.QUARTILE.EXC('Base de dados'!S$52:S$72,1)))),'Base de dados'!S72&lt;(AVERAGE('Base de dados'!S$52:S$72)+(1.5*(_xlfn.QUARTILE.EXC('Base de dados'!S$52:S$72,3)-_xlfn.QUARTILE.EXC('Base de dados'!S$52:S$72,1))))),'Base de dados'!S72,"")</f>
        <v>124305941</v>
      </c>
      <c r="T72" s="7">
        <f>IF(AND('Base de dados'!T72&gt;(AVERAGE('Base de dados'!T$52:T$72)-(1.5*(_xlfn.QUARTILE.EXC('Base de dados'!T$52:T$72,3)-_xlfn.QUARTILE.EXC('Base de dados'!T$52:T$72,1)))),'Base de dados'!T72&lt;(AVERAGE('Base de dados'!T$52:T$72)+(1.5*(_xlfn.QUARTILE.EXC('Base de dados'!T$52:T$72,3)-_xlfn.QUARTILE.EXC('Base de dados'!T$52:T$72,1))))),'Base de dados'!T72,"")</f>
        <v>4006</v>
      </c>
      <c r="U72" s="7">
        <f>IF(AND('Base de dados'!U72&gt;(AVERAGE('Base de dados'!U$52:U$72)-(1.5*(_xlfn.QUARTILE.EXC('Base de dados'!U$52:U$72,3)-_xlfn.QUARTILE.EXC('Base de dados'!U$52:U$72,1)))),'Base de dados'!U72&lt;(AVERAGE('Base de dados'!U$52:U$72)+(1.5*(_xlfn.QUARTILE.EXC('Base de dados'!U$52:U$72,3)-_xlfn.QUARTILE.EXC('Base de dados'!U$52:U$72,1))))),'Base de dados'!U72,"")</f>
        <v>14243939</v>
      </c>
    </row>
    <row r="73" spans="2:21" s="1" customFormat="1" x14ac:dyDescent="0.25">
      <c r="B73" s="51">
        <v>230440</v>
      </c>
      <c r="C73" s="51" t="s">
        <v>195</v>
      </c>
      <c r="D73" s="51" t="s">
        <v>196</v>
      </c>
      <c r="E73" s="51">
        <v>2019</v>
      </c>
      <c r="F73" s="51">
        <v>23044000</v>
      </c>
      <c r="G73" s="51" t="s">
        <v>84</v>
      </c>
      <c r="H73" s="325" t="s">
        <v>62</v>
      </c>
      <c r="I73" s="51" t="s">
        <v>188</v>
      </c>
      <c r="J73" s="51" t="s">
        <v>189</v>
      </c>
      <c r="K73" s="51" t="s">
        <v>190</v>
      </c>
      <c r="L73" s="7">
        <f>IF(AND('Base de dados'!L73&gt;(AVERAGE('Base de dados'!L$73:L$93)-(1.5*(_xlfn.QUARTILE.EXC('Base de dados'!L$73:L$93,3)-_xlfn.QUARTILE.EXC('Base de dados'!L$73:L$93,1)))),'Base de dados'!L73&lt;(AVERAGE('Base de dados'!L$73:L$93)+(1.5*(_xlfn.QUARTILE.EXC('Base de dados'!L$73:L$93,3)-_xlfn.QUARTILE.EXC('Base de dados'!L$73:L$93,1))))),'Base de dados'!L73,"")</f>
        <v>265794.59000000003</v>
      </c>
      <c r="M73" s="7">
        <f>IF(AND('Base de dados'!M73&gt;(AVERAGE('Base de dados'!M$73:M$93)-(1.5*(_xlfn.QUARTILE.EXC('Base de dados'!M$73:M$93,3)-_xlfn.QUARTILE.EXC('Base de dados'!M$73:M$93,1)))),'Base de dados'!M73&lt;(AVERAGE('Base de dados'!M$73:M$93)+(1.5*(_xlfn.QUARTILE.EXC('Base de dados'!M$73:M$93,3)-_xlfn.QUARTILE.EXC('Base de dados'!M$73:M$93,1))))),'Base de dados'!M73,"")</f>
        <v>3692341</v>
      </c>
      <c r="N73" s="7">
        <f>IF(AND('Base de dados'!N73&gt;(AVERAGE('Base de dados'!N$73:N$93)-(1.5*(_xlfn.QUARTILE.EXC('Base de dados'!N$73:N$93,3)-_xlfn.QUARTILE.EXC('Base de dados'!N$73:N$93,1)))),'Base de dados'!N73&lt;(AVERAGE('Base de dados'!N$73:N$93)+(1.5*(_xlfn.QUARTILE.EXC('Base de dados'!N$73:N$93,3)-_xlfn.QUARTILE.EXC('Base de dados'!N$73:N$93,1))))),'Base de dados'!N73,"")</f>
        <v>100528.37</v>
      </c>
      <c r="O73" s="7">
        <f>IF(AND('Base de dados'!O73&gt;(AVERAGE('Base de dados'!O$73:O$93)-(1.5*(_xlfn.QUARTILE.EXC('Base de dados'!O$73:O$93,3)-_xlfn.QUARTILE.EXC('Base de dados'!O$73:O$93,1)))),'Base de dados'!O73&lt;(AVERAGE('Base de dados'!O$73:O$93)+(1.5*(_xlfn.QUARTILE.EXC('Base de dados'!O$73:O$93,3)-_xlfn.QUARTILE.EXC('Base de dados'!O$73:O$93,1))))),'Base de dados'!O73,"")</f>
        <v>1040952027.45</v>
      </c>
      <c r="P73" s="7" t="str">
        <f>IF(AND('Base de dados'!P73&gt;(AVERAGE('Base de dados'!P$73:P$93)-(1.5*(_xlfn.QUARTILE.EXC('Base de dados'!P$73:P$93,3)-_xlfn.QUARTILE.EXC('Base de dados'!P$73:P$93,1)))),'Base de dados'!P73&lt;(AVERAGE('Base de dados'!P$73:P$93)+(1.5*(_xlfn.QUARTILE.EXC('Base de dados'!P$73:P$93,3)-_xlfn.QUARTILE.EXC('Base de dados'!P$73:P$93,1))))),'Base de dados'!P73,"")</f>
        <v/>
      </c>
      <c r="Q73" s="7">
        <f>IF(AND('Base de dados'!Q73&gt;(AVERAGE('Base de dados'!Q$73:Q$93)-(1.5*(_xlfn.QUARTILE.EXC('Base de dados'!Q$73:Q$93,3)-_xlfn.QUARTILE.EXC('Base de dados'!Q$73:Q$93,1)))),'Base de dados'!Q73&lt;(AVERAGE('Base de dados'!Q$73:Q$93)+(1.5*(_xlfn.QUARTILE.EXC('Base de dados'!Q$73:Q$93,3)-_xlfn.QUARTILE.EXC('Base de dados'!Q$73:Q$93,1))))),'Base de dados'!Q73,"")</f>
        <v>283485307.14999998</v>
      </c>
      <c r="R73" s="7">
        <f>IF(AND('Base de dados'!R73&gt;(AVERAGE('Base de dados'!R$73:R$93)-(1.5*(_xlfn.QUARTILE.EXC('Base de dados'!R$73:R$93,3)-_xlfn.QUARTILE.EXC('Base de dados'!R$73:R$93,1)))),'Base de dados'!R73&lt;(AVERAGE('Base de dados'!R$73:R$93)+(1.5*(_xlfn.QUARTILE.EXC('Base de dados'!R$73:R$93,3)-_xlfn.QUARTILE.EXC('Base de dados'!R$73:R$93,1))))),'Base de dados'!R73,"")</f>
        <v>1107127005.99</v>
      </c>
      <c r="S73" s="7" t="str">
        <f>IF(AND('Base de dados'!S73&gt;(AVERAGE('Base de dados'!S$73:S$93)-(1.5*(_xlfn.QUARTILE.EXC('Base de dados'!S$73:S$93,3)-_xlfn.QUARTILE.EXC('Base de dados'!S$73:S$93,1)))),'Base de dados'!S73&lt;(AVERAGE('Base de dados'!S$73:S$93)+(1.5*(_xlfn.QUARTILE.EXC('Base de dados'!S$73:S$93,3)-_xlfn.QUARTILE.EXC('Base de dados'!S$73:S$93,1))))),'Base de dados'!S73,"")</f>
        <v/>
      </c>
      <c r="T73" s="7">
        <f>IF(AND('Base de dados'!T73&gt;(AVERAGE('Base de dados'!T$73:T$93)-(1.5*(_xlfn.QUARTILE.EXC('Base de dados'!T$73:T$93,3)-_xlfn.QUARTILE.EXC('Base de dados'!T$73:T$93,1)))),'Base de dados'!T73&lt;(AVERAGE('Base de dados'!T$73:T$93)+(1.5*(_xlfn.QUARTILE.EXC('Base de dados'!T$73:T$93,3)-_xlfn.QUARTILE.EXC('Base de dados'!T$73:T$93,1))))),'Base de dados'!T73,"")</f>
        <v>1302</v>
      </c>
      <c r="U73" s="7">
        <f>IF(AND('Base de dados'!U73&gt;(AVERAGE('Base de dados'!U$73:U$93)-(1.5*(_xlfn.QUARTILE.EXC('Base de dados'!U$73:U$93,3)-_xlfn.QUARTILE.EXC('Base de dados'!U$73:U$93,1)))),'Base de dados'!U73&lt;(AVERAGE('Base de dados'!U$73:U$93)+(1.5*(_xlfn.QUARTILE.EXC('Base de dados'!U$73:U$93,3)-_xlfn.QUARTILE.EXC('Base de dados'!U$73:U$93,1))))),'Base de dados'!U73,"")</f>
        <v>34040836.899999999</v>
      </c>
    </row>
    <row r="74" spans="2:21" s="1" customFormat="1" x14ac:dyDescent="0.25">
      <c r="B74" s="51">
        <v>230440</v>
      </c>
      <c r="C74" s="51" t="s">
        <v>195</v>
      </c>
      <c r="D74" s="51" t="s">
        <v>196</v>
      </c>
      <c r="E74" s="51">
        <v>2018</v>
      </c>
      <c r="F74" s="51">
        <v>23044000</v>
      </c>
      <c r="G74" s="51" t="s">
        <v>84</v>
      </c>
      <c r="H74" s="325" t="s">
        <v>62</v>
      </c>
      <c r="I74" s="51" t="s">
        <v>188</v>
      </c>
      <c r="J74" s="51" t="s">
        <v>189</v>
      </c>
      <c r="K74" s="51" t="s">
        <v>190</v>
      </c>
      <c r="L74" s="7">
        <f>IF(AND('Base de dados'!L74&gt;(AVERAGE('Base de dados'!L$73:L$93)-(1.5*(_xlfn.QUARTILE.EXC('Base de dados'!L$73:L$93,3)-_xlfn.QUARTILE.EXC('Base de dados'!L$73:L$93,1)))),'Base de dados'!L74&lt;(AVERAGE('Base de dados'!L$73:L$93)+(1.5*(_xlfn.QUARTILE.EXC('Base de dados'!L$73:L$93,3)-_xlfn.QUARTILE.EXC('Base de dados'!L$73:L$93,1))))),'Base de dados'!L74,"")</f>
        <v>265154.28999999998</v>
      </c>
      <c r="M74" s="7">
        <f>IF(AND('Base de dados'!M74&gt;(AVERAGE('Base de dados'!M$73:M$93)-(1.5*(_xlfn.QUARTILE.EXC('Base de dados'!M$73:M$93,3)-_xlfn.QUARTILE.EXC('Base de dados'!M$73:M$93,1)))),'Base de dados'!M74&lt;(AVERAGE('Base de dados'!M$73:M$93)+(1.5*(_xlfn.QUARTILE.EXC('Base de dados'!M$73:M$93,3)-_xlfn.QUARTILE.EXC('Base de dados'!M$73:M$93,1))))),'Base de dados'!M74,"")</f>
        <v>3795376</v>
      </c>
      <c r="N74" s="7">
        <f>IF(AND('Base de dados'!N74&gt;(AVERAGE('Base de dados'!N$73:N$93)-(1.5*(_xlfn.QUARTILE.EXC('Base de dados'!N$73:N$93,3)-_xlfn.QUARTILE.EXC('Base de dados'!N$73:N$93,1)))),'Base de dados'!N74&lt;(AVERAGE('Base de dados'!N$73:N$93)+(1.5*(_xlfn.QUARTILE.EXC('Base de dados'!N$73:N$93,3)-_xlfn.QUARTILE.EXC('Base de dados'!N$73:N$93,1))))),'Base de dados'!N74,"")</f>
        <v>103224.45</v>
      </c>
      <c r="O74" s="7">
        <f>IF(AND('Base de dados'!O74&gt;(AVERAGE('Base de dados'!O$73:O$93)-(1.5*(_xlfn.QUARTILE.EXC('Base de dados'!O$73:O$93,3)-_xlfn.QUARTILE.EXC('Base de dados'!O$73:O$93,1)))),'Base de dados'!O74&lt;(AVERAGE('Base de dados'!O$73:O$93)+(1.5*(_xlfn.QUARTILE.EXC('Base de dados'!O$73:O$93,3)-_xlfn.QUARTILE.EXC('Base de dados'!O$73:O$93,1))))),'Base de dados'!O74,"")</f>
        <v>917642896.64999998</v>
      </c>
      <c r="P74" s="7">
        <f>IF(AND('Base de dados'!P74&gt;(AVERAGE('Base de dados'!P$73:P$93)-(1.5*(_xlfn.QUARTILE.EXC('Base de dados'!P$73:P$93,3)-_xlfn.QUARTILE.EXC('Base de dados'!P$73:P$93,1)))),'Base de dados'!P74&lt;(AVERAGE('Base de dados'!P$73:P$93)+(1.5*(_xlfn.QUARTILE.EXC('Base de dados'!P$73:P$93,3)-_xlfn.QUARTILE.EXC('Base de dados'!P$73:P$93,1))))),'Base de dados'!P74,"")</f>
        <v>403147755.07999998</v>
      </c>
      <c r="Q74" s="7">
        <f>IF(AND('Base de dados'!Q74&gt;(AVERAGE('Base de dados'!Q$73:Q$93)-(1.5*(_xlfn.QUARTILE.EXC('Base de dados'!Q$73:Q$93,3)-_xlfn.QUARTILE.EXC('Base de dados'!Q$73:Q$93,1)))),'Base de dados'!Q74&lt;(AVERAGE('Base de dados'!Q$73:Q$93)+(1.5*(_xlfn.QUARTILE.EXC('Base de dados'!Q$73:Q$93,3)-_xlfn.QUARTILE.EXC('Base de dados'!Q$73:Q$93,1))))),'Base de dados'!Q74,"")</f>
        <v>297440768.88999999</v>
      </c>
      <c r="R74" s="7">
        <f>IF(AND('Base de dados'!R74&gt;(AVERAGE('Base de dados'!R$73:R$93)-(1.5*(_xlfn.QUARTILE.EXC('Base de dados'!R$73:R$93,3)-_xlfn.QUARTILE.EXC('Base de dados'!R$73:R$93,1)))),'Base de dados'!R74&lt;(AVERAGE('Base de dados'!R$73:R$93)+(1.5*(_xlfn.QUARTILE.EXC('Base de dados'!R$73:R$93,3)-_xlfn.QUARTILE.EXC('Base de dados'!R$73:R$93,1))))),'Base de dados'!R74,"")</f>
        <v>942026022.38999999</v>
      </c>
      <c r="S74" s="7">
        <f>IF(AND('Base de dados'!S74&gt;(AVERAGE('Base de dados'!S$73:S$93)-(1.5*(_xlfn.QUARTILE.EXC('Base de dados'!S$73:S$93,3)-_xlfn.QUARTILE.EXC('Base de dados'!S$73:S$93,1)))),'Base de dados'!S74&lt;(AVERAGE('Base de dados'!S$73:S$93)+(1.5*(_xlfn.QUARTILE.EXC('Base de dados'!S$73:S$93,3)-_xlfn.QUARTILE.EXC('Base de dados'!S$73:S$93,1))))),'Base de dados'!S74,"")</f>
        <v>189657809.47</v>
      </c>
      <c r="T74" s="7">
        <f>IF(AND('Base de dados'!T74&gt;(AVERAGE('Base de dados'!T$73:T$93)-(1.5*(_xlfn.QUARTILE.EXC('Base de dados'!T$73:T$93,3)-_xlfn.QUARTILE.EXC('Base de dados'!T$73:T$93,1)))),'Base de dados'!T74&lt;(AVERAGE('Base de dados'!T$73:T$93)+(1.5*(_xlfn.QUARTILE.EXC('Base de dados'!T$73:T$93,3)-_xlfn.QUARTILE.EXC('Base de dados'!T$73:T$93,1))))),'Base de dados'!T74,"")</f>
        <v>1559</v>
      </c>
      <c r="U74" s="7">
        <f>IF(AND('Base de dados'!U74&gt;(AVERAGE('Base de dados'!U$73:U$93)-(1.5*(_xlfn.QUARTILE.EXC('Base de dados'!U$73:U$93,3)-_xlfn.QUARTILE.EXC('Base de dados'!U$73:U$93,1)))),'Base de dados'!U74&lt;(AVERAGE('Base de dados'!U$73:U$93)+(1.5*(_xlfn.QUARTILE.EXC('Base de dados'!U$73:U$93,3)-_xlfn.QUARTILE.EXC('Base de dados'!U$73:U$93,1))))),'Base de dados'!U74,"")</f>
        <v>57091292.530000001</v>
      </c>
    </row>
    <row r="75" spans="2:21" s="1" customFormat="1" x14ac:dyDescent="0.25">
      <c r="B75" s="51">
        <v>230440</v>
      </c>
      <c r="C75" s="51" t="s">
        <v>195</v>
      </c>
      <c r="D75" s="51" t="s">
        <v>196</v>
      </c>
      <c r="E75" s="51">
        <v>2017</v>
      </c>
      <c r="F75" s="51">
        <v>23044000</v>
      </c>
      <c r="G75" s="51" t="s">
        <v>84</v>
      </c>
      <c r="H75" s="325" t="s">
        <v>62</v>
      </c>
      <c r="I75" s="51" t="s">
        <v>188</v>
      </c>
      <c r="J75" s="51" t="s">
        <v>189</v>
      </c>
      <c r="K75" s="51" t="s">
        <v>190</v>
      </c>
      <c r="L75" s="7">
        <f>IF(AND('Base de dados'!L75&gt;(AVERAGE('Base de dados'!L$73:L$93)-(1.5*(_xlfn.QUARTILE.EXC('Base de dados'!L$73:L$93,3)-_xlfn.QUARTILE.EXC('Base de dados'!L$73:L$93,1)))),'Base de dados'!L75&lt;(AVERAGE('Base de dados'!L$73:L$93)+(1.5*(_xlfn.QUARTILE.EXC('Base de dados'!L$73:L$93,3)-_xlfn.QUARTILE.EXC('Base de dados'!L$73:L$93,1))))),'Base de dados'!L75,"")</f>
        <v>265420.7</v>
      </c>
      <c r="M75" s="7">
        <f>IF(AND('Base de dados'!M75&gt;(AVERAGE('Base de dados'!M$73:M$93)-(1.5*(_xlfn.QUARTILE.EXC('Base de dados'!M$73:M$93,3)-_xlfn.QUARTILE.EXC('Base de dados'!M$73:M$93,1)))),'Base de dados'!M75&lt;(AVERAGE('Base de dados'!M$73:M$93)+(1.5*(_xlfn.QUARTILE.EXC('Base de dados'!M$73:M$93,3)-_xlfn.QUARTILE.EXC('Base de dados'!M$73:M$93,1))))),'Base de dados'!M75,"")</f>
        <v>3702105</v>
      </c>
      <c r="N75" s="7">
        <f>IF(AND('Base de dados'!N75&gt;(AVERAGE('Base de dados'!N$73:N$93)-(1.5*(_xlfn.QUARTILE.EXC('Base de dados'!N$73:N$93,3)-_xlfn.QUARTILE.EXC('Base de dados'!N$73:N$93,1)))),'Base de dados'!N75&lt;(AVERAGE('Base de dados'!N$73:N$93)+(1.5*(_xlfn.QUARTILE.EXC('Base de dados'!N$73:N$93,3)-_xlfn.QUARTILE.EXC('Base de dados'!N$73:N$93,1))))),'Base de dados'!N75,"")</f>
        <v>96658.84</v>
      </c>
      <c r="O75" s="7">
        <f>IF(AND('Base de dados'!O75&gt;(AVERAGE('Base de dados'!O$73:O$93)-(1.5*(_xlfn.QUARTILE.EXC('Base de dados'!O$73:O$93,3)-_xlfn.QUARTILE.EXC('Base de dados'!O$73:O$93,1)))),'Base de dados'!O75&lt;(AVERAGE('Base de dados'!O$73:O$93)+(1.5*(_xlfn.QUARTILE.EXC('Base de dados'!O$73:O$93,3)-_xlfn.QUARTILE.EXC('Base de dados'!O$73:O$93,1))))),'Base de dados'!O75,"")</f>
        <v>803784369.38</v>
      </c>
      <c r="P75" s="7">
        <f>IF(AND('Base de dados'!P75&gt;(AVERAGE('Base de dados'!P$73:P$93)-(1.5*(_xlfn.QUARTILE.EXC('Base de dados'!P$73:P$93,3)-_xlfn.QUARTILE.EXC('Base de dados'!P$73:P$93,1)))),'Base de dados'!P75&lt;(AVERAGE('Base de dados'!P$73:P$93)+(1.5*(_xlfn.QUARTILE.EXC('Base de dados'!P$73:P$93,3)-_xlfn.QUARTILE.EXC('Base de dados'!P$73:P$93,1))))),'Base de dados'!P75,"")</f>
        <v>331590748.12</v>
      </c>
      <c r="Q75" s="7">
        <f>IF(AND('Base de dados'!Q75&gt;(AVERAGE('Base de dados'!Q$73:Q$93)-(1.5*(_xlfn.QUARTILE.EXC('Base de dados'!Q$73:Q$93,3)-_xlfn.QUARTILE.EXC('Base de dados'!Q$73:Q$93,1)))),'Base de dados'!Q75&lt;(AVERAGE('Base de dados'!Q$73:Q$93)+(1.5*(_xlfn.QUARTILE.EXC('Base de dados'!Q$73:Q$93,3)-_xlfn.QUARTILE.EXC('Base de dados'!Q$73:Q$93,1))))),'Base de dados'!Q75,"")</f>
        <v>280663512.82999998</v>
      </c>
      <c r="R75" s="7">
        <f>IF(AND('Base de dados'!R75&gt;(AVERAGE('Base de dados'!R$73:R$93)-(1.5*(_xlfn.QUARTILE.EXC('Base de dados'!R$73:R$93,3)-_xlfn.QUARTILE.EXC('Base de dados'!R$73:R$93,1)))),'Base de dados'!R75&lt;(AVERAGE('Base de dados'!R$73:R$93)+(1.5*(_xlfn.QUARTILE.EXC('Base de dados'!R$73:R$93,3)-_xlfn.QUARTILE.EXC('Base de dados'!R$73:R$93,1))))),'Base de dados'!R75,"")</f>
        <v>878776657.58000004</v>
      </c>
      <c r="S75" s="7">
        <f>IF(AND('Base de dados'!S75&gt;(AVERAGE('Base de dados'!S$73:S$93)-(1.5*(_xlfn.QUARTILE.EXC('Base de dados'!S$73:S$93,3)-_xlfn.QUARTILE.EXC('Base de dados'!S$73:S$93,1)))),'Base de dados'!S75&lt;(AVERAGE('Base de dados'!S$73:S$93)+(1.5*(_xlfn.QUARTILE.EXC('Base de dados'!S$73:S$93,3)-_xlfn.QUARTILE.EXC('Base de dados'!S$73:S$93,1))))),'Base de dados'!S75,"")</f>
        <v>180337339.56</v>
      </c>
      <c r="T75" s="7">
        <f>IF(AND('Base de dados'!T75&gt;(AVERAGE('Base de dados'!T$73:T$93)-(1.5*(_xlfn.QUARTILE.EXC('Base de dados'!T$73:T$93,3)-_xlfn.QUARTILE.EXC('Base de dados'!T$73:T$93,1)))),'Base de dados'!T75&lt;(AVERAGE('Base de dados'!T$73:T$93)+(1.5*(_xlfn.QUARTILE.EXC('Base de dados'!T$73:T$93,3)-_xlfn.QUARTILE.EXC('Base de dados'!T$73:T$93,1))))),'Base de dados'!T75,"")</f>
        <v>1636</v>
      </c>
      <c r="U75" s="7">
        <f>IF(AND('Base de dados'!U75&gt;(AVERAGE('Base de dados'!U$73:U$93)-(1.5*(_xlfn.QUARTILE.EXC('Base de dados'!U$73:U$93,3)-_xlfn.QUARTILE.EXC('Base de dados'!U$73:U$93,1)))),'Base de dados'!U75&lt;(AVERAGE('Base de dados'!U$73:U$93)+(1.5*(_xlfn.QUARTILE.EXC('Base de dados'!U$73:U$93,3)-_xlfn.QUARTILE.EXC('Base de dados'!U$73:U$93,1))))),'Base de dados'!U75,"")</f>
        <v>28265741.289999999</v>
      </c>
    </row>
    <row r="76" spans="2:21" s="1" customFormat="1" x14ac:dyDescent="0.25">
      <c r="B76" s="51">
        <v>230440</v>
      </c>
      <c r="C76" s="51" t="s">
        <v>195</v>
      </c>
      <c r="D76" s="51" t="s">
        <v>196</v>
      </c>
      <c r="E76" s="51">
        <v>2016</v>
      </c>
      <c r="F76" s="51">
        <v>23044000</v>
      </c>
      <c r="G76" s="51" t="s">
        <v>84</v>
      </c>
      <c r="H76" s="325" t="s">
        <v>62</v>
      </c>
      <c r="I76" s="51" t="s">
        <v>188</v>
      </c>
      <c r="J76" s="51" t="s">
        <v>189</v>
      </c>
      <c r="K76" s="51" t="s">
        <v>190</v>
      </c>
      <c r="L76" s="7">
        <f>IF(AND('Base de dados'!L76&gt;(AVERAGE('Base de dados'!L$73:L$93)-(1.5*(_xlfn.QUARTILE.EXC('Base de dados'!L$73:L$93,3)-_xlfn.QUARTILE.EXC('Base de dados'!L$73:L$93,1)))),'Base de dados'!L76&lt;(AVERAGE('Base de dados'!L$73:L$93)+(1.5*(_xlfn.QUARTILE.EXC('Base de dados'!L$73:L$93,3)-_xlfn.QUARTILE.EXC('Base de dados'!L$73:L$93,1))))),'Base de dados'!L76,"")</f>
        <v>270148.71000000002</v>
      </c>
      <c r="M76" s="7">
        <f>IF(AND('Base de dados'!M76&gt;(AVERAGE('Base de dados'!M$73:M$93)-(1.5*(_xlfn.QUARTILE.EXC('Base de dados'!M$73:M$93,3)-_xlfn.QUARTILE.EXC('Base de dados'!M$73:M$93,1)))),'Base de dados'!M76&lt;(AVERAGE('Base de dados'!M$73:M$93)+(1.5*(_xlfn.QUARTILE.EXC('Base de dados'!M$73:M$93,3)-_xlfn.QUARTILE.EXC('Base de dados'!M$73:M$93,1))))),'Base de dados'!M76,"")</f>
        <v>3755618</v>
      </c>
      <c r="N76" s="7">
        <f>IF(AND('Base de dados'!N76&gt;(AVERAGE('Base de dados'!N$73:N$93)-(1.5*(_xlfn.QUARTILE.EXC('Base de dados'!N$73:N$93,3)-_xlfn.QUARTILE.EXC('Base de dados'!N$73:N$93,1)))),'Base de dados'!N76&lt;(AVERAGE('Base de dados'!N$73:N$93)+(1.5*(_xlfn.QUARTILE.EXC('Base de dados'!N$73:N$93,3)-_xlfn.QUARTILE.EXC('Base de dados'!N$73:N$93,1))))),'Base de dados'!N76,"")</f>
        <v>94927.13</v>
      </c>
      <c r="O76" s="7">
        <f>IF(AND('Base de dados'!O76&gt;(AVERAGE('Base de dados'!O$73:O$93)-(1.5*(_xlfn.QUARTILE.EXC('Base de dados'!O$73:O$93,3)-_xlfn.QUARTILE.EXC('Base de dados'!O$73:O$93,1)))),'Base de dados'!O76&lt;(AVERAGE('Base de dados'!O$73:O$93)+(1.5*(_xlfn.QUARTILE.EXC('Base de dados'!O$73:O$93,3)-_xlfn.QUARTILE.EXC('Base de dados'!O$73:O$93,1))))),'Base de dados'!O76,"")</f>
        <v>745424649.52999997</v>
      </c>
      <c r="P76" s="7">
        <f>IF(AND('Base de dados'!P76&gt;(AVERAGE('Base de dados'!P$73:P$93)-(1.5*(_xlfn.QUARTILE.EXC('Base de dados'!P$73:P$93,3)-_xlfn.QUARTILE.EXC('Base de dados'!P$73:P$93,1)))),'Base de dados'!P76&lt;(AVERAGE('Base de dados'!P$73:P$93)+(1.5*(_xlfn.QUARTILE.EXC('Base de dados'!P$73:P$93,3)-_xlfn.QUARTILE.EXC('Base de dados'!P$73:P$93,1))))),'Base de dados'!P76,"")</f>
        <v>294401756.81</v>
      </c>
      <c r="Q76" s="7">
        <f>IF(AND('Base de dados'!Q76&gt;(AVERAGE('Base de dados'!Q$73:Q$93)-(1.5*(_xlfn.QUARTILE.EXC('Base de dados'!Q$73:Q$93,3)-_xlfn.QUARTILE.EXC('Base de dados'!Q$73:Q$93,1)))),'Base de dados'!Q76&lt;(AVERAGE('Base de dados'!Q$73:Q$93)+(1.5*(_xlfn.QUARTILE.EXC('Base de dados'!Q$73:Q$93,3)-_xlfn.QUARTILE.EXC('Base de dados'!Q$73:Q$93,1))))),'Base de dados'!Q76,"")</f>
        <v>210992529.75999999</v>
      </c>
      <c r="R76" s="7">
        <f>IF(AND('Base de dados'!R76&gt;(AVERAGE('Base de dados'!R$73:R$93)-(1.5*(_xlfn.QUARTILE.EXC('Base de dados'!R$73:R$93,3)-_xlfn.QUARTILE.EXC('Base de dados'!R$73:R$93,1)))),'Base de dados'!R76&lt;(AVERAGE('Base de dados'!R$73:R$93)+(1.5*(_xlfn.QUARTILE.EXC('Base de dados'!R$73:R$93,3)-_xlfn.QUARTILE.EXC('Base de dados'!R$73:R$93,1))))),'Base de dados'!R76,"")</f>
        <v>759775234.38999999</v>
      </c>
      <c r="S76" s="7">
        <f>IF(AND('Base de dados'!S76&gt;(AVERAGE('Base de dados'!S$73:S$93)-(1.5*(_xlfn.QUARTILE.EXC('Base de dados'!S$73:S$93,3)-_xlfn.QUARTILE.EXC('Base de dados'!S$73:S$93,1)))),'Base de dados'!S76&lt;(AVERAGE('Base de dados'!S$73:S$93)+(1.5*(_xlfn.QUARTILE.EXC('Base de dados'!S$73:S$93,3)-_xlfn.QUARTILE.EXC('Base de dados'!S$73:S$93,1))))),'Base de dados'!S76,"")</f>
        <v>165539912.36000001</v>
      </c>
      <c r="T76" s="7">
        <f>IF(AND('Base de dados'!T76&gt;(AVERAGE('Base de dados'!T$73:T$93)-(1.5*(_xlfn.QUARTILE.EXC('Base de dados'!T$73:T$93,3)-_xlfn.QUARTILE.EXC('Base de dados'!T$73:T$93,1)))),'Base de dados'!T76&lt;(AVERAGE('Base de dados'!T$73:T$93)+(1.5*(_xlfn.QUARTILE.EXC('Base de dados'!T$73:T$93,3)-_xlfn.QUARTILE.EXC('Base de dados'!T$73:T$93,1))))),'Base de dados'!T76,"")</f>
        <v>1658</v>
      </c>
      <c r="U76" s="7">
        <f>IF(AND('Base de dados'!U76&gt;(AVERAGE('Base de dados'!U$73:U$93)-(1.5*(_xlfn.QUARTILE.EXC('Base de dados'!U$73:U$93,3)-_xlfn.QUARTILE.EXC('Base de dados'!U$73:U$93,1)))),'Base de dados'!U76&lt;(AVERAGE('Base de dados'!U$73:U$93)+(1.5*(_xlfn.QUARTILE.EXC('Base de dados'!U$73:U$93,3)-_xlfn.QUARTILE.EXC('Base de dados'!U$73:U$93,1))))),'Base de dados'!U76,"")</f>
        <v>-16108702.82</v>
      </c>
    </row>
    <row r="77" spans="2:21" s="1" customFormat="1" x14ac:dyDescent="0.25">
      <c r="B77" s="51">
        <v>230440</v>
      </c>
      <c r="C77" s="51" t="s">
        <v>195</v>
      </c>
      <c r="D77" s="51" t="s">
        <v>196</v>
      </c>
      <c r="E77" s="51">
        <v>2015</v>
      </c>
      <c r="F77" s="51">
        <v>23044000</v>
      </c>
      <c r="G77" s="51" t="s">
        <v>84</v>
      </c>
      <c r="H77" s="325" t="s">
        <v>62</v>
      </c>
      <c r="I77" s="51" t="s">
        <v>188</v>
      </c>
      <c r="J77" s="51" t="s">
        <v>189</v>
      </c>
      <c r="K77" s="51" t="s">
        <v>190</v>
      </c>
      <c r="L77" s="7">
        <f>IF(AND('Base de dados'!L77&gt;(AVERAGE('Base de dados'!L$73:L$93)-(1.5*(_xlfn.QUARTILE.EXC('Base de dados'!L$73:L$93,3)-_xlfn.QUARTILE.EXC('Base de dados'!L$73:L$93,1)))),'Base de dados'!L77&lt;(AVERAGE('Base de dados'!L$73:L$93)+(1.5*(_xlfn.QUARTILE.EXC('Base de dados'!L$73:L$93,3)-_xlfn.QUARTILE.EXC('Base de dados'!L$73:L$93,1))))),'Base de dados'!L77,"")</f>
        <v>274418.98</v>
      </c>
      <c r="M77" s="7">
        <f>IF(AND('Base de dados'!M77&gt;(AVERAGE('Base de dados'!M$73:M$93)-(1.5*(_xlfn.QUARTILE.EXC('Base de dados'!M$73:M$93,3)-_xlfn.QUARTILE.EXC('Base de dados'!M$73:M$93,1)))),'Base de dados'!M77&lt;(AVERAGE('Base de dados'!M$73:M$93)+(1.5*(_xlfn.QUARTILE.EXC('Base de dados'!M$73:M$93,3)-_xlfn.QUARTILE.EXC('Base de dados'!M$73:M$93,1))))),'Base de dados'!M77,"")</f>
        <v>3649882</v>
      </c>
      <c r="N77" s="7">
        <f>IF(AND('Base de dados'!N77&gt;(AVERAGE('Base de dados'!N$73:N$93)-(1.5*(_xlfn.QUARTILE.EXC('Base de dados'!N$73:N$93,3)-_xlfn.QUARTILE.EXC('Base de dados'!N$73:N$93,1)))),'Base de dados'!N77&lt;(AVERAGE('Base de dados'!N$73:N$93)+(1.5*(_xlfn.QUARTILE.EXC('Base de dados'!N$73:N$93,3)-_xlfn.QUARTILE.EXC('Base de dados'!N$73:N$93,1))))),'Base de dados'!N77,"")</f>
        <v>93921.67</v>
      </c>
      <c r="O77" s="7">
        <f>IF(AND('Base de dados'!O77&gt;(AVERAGE('Base de dados'!O$73:O$93)-(1.5*(_xlfn.QUARTILE.EXC('Base de dados'!O$73:O$93,3)-_xlfn.QUARTILE.EXC('Base de dados'!O$73:O$93,1)))),'Base de dados'!O77&lt;(AVERAGE('Base de dados'!O$73:O$93)+(1.5*(_xlfn.QUARTILE.EXC('Base de dados'!O$73:O$93,3)-_xlfn.QUARTILE.EXC('Base de dados'!O$73:O$93,1))))),'Base de dados'!O77,"")</f>
        <v>643271914.05999994</v>
      </c>
      <c r="P77" s="7">
        <f>IF(AND('Base de dados'!P77&gt;(AVERAGE('Base de dados'!P$73:P$93)-(1.5*(_xlfn.QUARTILE.EXC('Base de dados'!P$73:P$93,3)-_xlfn.QUARTILE.EXC('Base de dados'!P$73:P$93,1)))),'Base de dados'!P77&lt;(AVERAGE('Base de dados'!P$73:P$93)+(1.5*(_xlfn.QUARTILE.EXC('Base de dados'!P$73:P$93,3)-_xlfn.QUARTILE.EXC('Base de dados'!P$73:P$93,1))))),'Base de dados'!P77,"")</f>
        <v>244621348.84999999</v>
      </c>
      <c r="Q77" s="7">
        <f>IF(AND('Base de dados'!Q77&gt;(AVERAGE('Base de dados'!Q$73:Q$93)-(1.5*(_xlfn.QUARTILE.EXC('Base de dados'!Q$73:Q$93,3)-_xlfn.QUARTILE.EXC('Base de dados'!Q$73:Q$93,1)))),'Base de dados'!Q77&lt;(AVERAGE('Base de dados'!Q$73:Q$93)+(1.5*(_xlfn.QUARTILE.EXC('Base de dados'!Q$73:Q$93,3)-_xlfn.QUARTILE.EXC('Base de dados'!Q$73:Q$93,1))))),'Base de dados'!Q77,"")</f>
        <v>235081620.83000001</v>
      </c>
      <c r="R77" s="7">
        <f>IF(AND('Base de dados'!R77&gt;(AVERAGE('Base de dados'!R$73:R$93)-(1.5*(_xlfn.QUARTILE.EXC('Base de dados'!R$73:R$93,3)-_xlfn.QUARTILE.EXC('Base de dados'!R$73:R$93,1)))),'Base de dados'!R77&lt;(AVERAGE('Base de dados'!R$73:R$93)+(1.5*(_xlfn.QUARTILE.EXC('Base de dados'!R$73:R$93,3)-_xlfn.QUARTILE.EXC('Base de dados'!R$73:R$93,1))))),'Base de dados'!R77,"")</f>
        <v>791398742.46000004</v>
      </c>
      <c r="S77" s="7">
        <f>IF(AND('Base de dados'!S77&gt;(AVERAGE('Base de dados'!S$73:S$93)-(1.5*(_xlfn.QUARTILE.EXC('Base de dados'!S$73:S$93,3)-_xlfn.QUARTILE.EXC('Base de dados'!S$73:S$93,1)))),'Base de dados'!S77&lt;(AVERAGE('Base de dados'!S$73:S$93)+(1.5*(_xlfn.QUARTILE.EXC('Base de dados'!S$73:S$93,3)-_xlfn.QUARTILE.EXC('Base de dados'!S$73:S$93,1))))),'Base de dados'!S77,"")</f>
        <v>81638149.920000002</v>
      </c>
      <c r="T77" s="7">
        <f>IF(AND('Base de dados'!T77&gt;(AVERAGE('Base de dados'!T$73:T$93)-(1.5*(_xlfn.QUARTILE.EXC('Base de dados'!T$73:T$93,3)-_xlfn.QUARTILE.EXC('Base de dados'!T$73:T$93,1)))),'Base de dados'!T77&lt;(AVERAGE('Base de dados'!T$73:T$93)+(1.5*(_xlfn.QUARTILE.EXC('Base de dados'!T$73:T$93,3)-_xlfn.QUARTILE.EXC('Base de dados'!T$73:T$93,1))))),'Base de dados'!T77,"")</f>
        <v>1696</v>
      </c>
      <c r="U77" s="7" t="str">
        <f>IF(AND('Base de dados'!U77&gt;(AVERAGE('Base de dados'!U$73:U$93)-(1.5*(_xlfn.QUARTILE.EXC('Base de dados'!U$73:U$93,3)-_xlfn.QUARTILE.EXC('Base de dados'!U$73:U$93,1)))),'Base de dados'!U77&lt;(AVERAGE('Base de dados'!U$73:U$93)+(1.5*(_xlfn.QUARTILE.EXC('Base de dados'!U$73:U$93,3)-_xlfn.QUARTILE.EXC('Base de dados'!U$73:U$93,1))))),'Base de dados'!U77,"")</f>
        <v/>
      </c>
    </row>
    <row r="78" spans="2:21" s="1" customFormat="1" x14ac:dyDescent="0.25">
      <c r="B78" s="51">
        <v>230440</v>
      </c>
      <c r="C78" s="51" t="s">
        <v>195</v>
      </c>
      <c r="D78" s="51" t="s">
        <v>196</v>
      </c>
      <c r="E78" s="51">
        <v>2014</v>
      </c>
      <c r="F78" s="51">
        <v>23044000</v>
      </c>
      <c r="G78" s="51" t="s">
        <v>84</v>
      </c>
      <c r="H78" s="325" t="s">
        <v>62</v>
      </c>
      <c r="I78" s="51" t="s">
        <v>188</v>
      </c>
      <c r="J78" s="51" t="s">
        <v>189</v>
      </c>
      <c r="K78" s="51" t="s">
        <v>190</v>
      </c>
      <c r="L78" s="7">
        <f>IF(AND('Base de dados'!L78&gt;(AVERAGE('Base de dados'!L$73:L$93)-(1.5*(_xlfn.QUARTILE.EXC('Base de dados'!L$73:L$93,3)-_xlfn.QUARTILE.EXC('Base de dados'!L$73:L$93,1)))),'Base de dados'!L78&lt;(AVERAGE('Base de dados'!L$73:L$93)+(1.5*(_xlfn.QUARTILE.EXC('Base de dados'!L$73:L$93,3)-_xlfn.QUARTILE.EXC('Base de dados'!L$73:L$93,1))))),'Base de dados'!L78,"")</f>
        <v>277263.58</v>
      </c>
      <c r="M78" s="7">
        <f>IF(AND('Base de dados'!M78&gt;(AVERAGE('Base de dados'!M$73:M$93)-(1.5*(_xlfn.QUARTILE.EXC('Base de dados'!M$73:M$93,3)-_xlfn.QUARTILE.EXC('Base de dados'!M$73:M$93,1)))),'Base de dados'!M78&lt;(AVERAGE('Base de dados'!M$73:M$93)+(1.5*(_xlfn.QUARTILE.EXC('Base de dados'!M$73:M$93,3)-_xlfn.QUARTILE.EXC('Base de dados'!M$73:M$93,1))))),'Base de dados'!M78,"")</f>
        <v>3771762</v>
      </c>
      <c r="N78" s="7">
        <f>IF(AND('Base de dados'!N78&gt;(AVERAGE('Base de dados'!N$73:N$93)-(1.5*(_xlfn.QUARTILE.EXC('Base de dados'!N$73:N$93,3)-_xlfn.QUARTILE.EXC('Base de dados'!N$73:N$93,1)))),'Base de dados'!N78&lt;(AVERAGE('Base de dados'!N$73:N$93)+(1.5*(_xlfn.QUARTILE.EXC('Base de dados'!N$73:N$93,3)-_xlfn.QUARTILE.EXC('Base de dados'!N$73:N$93,1))))),'Base de dados'!N78,"")</f>
        <v>93189.07</v>
      </c>
      <c r="O78" s="7">
        <f>IF(AND('Base de dados'!O78&gt;(AVERAGE('Base de dados'!O$73:O$93)-(1.5*(_xlfn.QUARTILE.EXC('Base de dados'!O$73:O$93,3)-_xlfn.QUARTILE.EXC('Base de dados'!O$73:O$93,1)))),'Base de dados'!O78&lt;(AVERAGE('Base de dados'!O$73:O$93)+(1.5*(_xlfn.QUARTILE.EXC('Base de dados'!O$73:O$93,3)-_xlfn.QUARTILE.EXC('Base de dados'!O$73:O$93,1))))),'Base de dados'!O78,"")</f>
        <v>633794400.32000005</v>
      </c>
      <c r="P78" s="7">
        <f>IF(AND('Base de dados'!P78&gt;(AVERAGE('Base de dados'!P$73:P$93)-(1.5*(_xlfn.QUARTILE.EXC('Base de dados'!P$73:P$93,3)-_xlfn.QUARTILE.EXC('Base de dados'!P$73:P$93,1)))),'Base de dados'!P78&lt;(AVERAGE('Base de dados'!P$73:P$93)+(1.5*(_xlfn.QUARTILE.EXC('Base de dados'!P$73:P$93,3)-_xlfn.QUARTILE.EXC('Base de dados'!P$73:P$93,1))))),'Base de dados'!P78,"")</f>
        <v>236843610.87</v>
      </c>
      <c r="Q78" s="7">
        <f>IF(AND('Base de dados'!Q78&gt;(AVERAGE('Base de dados'!Q$73:Q$93)-(1.5*(_xlfn.QUARTILE.EXC('Base de dados'!Q$73:Q$93,3)-_xlfn.QUARTILE.EXC('Base de dados'!Q$73:Q$93,1)))),'Base de dados'!Q78&lt;(AVERAGE('Base de dados'!Q$73:Q$93)+(1.5*(_xlfn.QUARTILE.EXC('Base de dados'!Q$73:Q$93,3)-_xlfn.QUARTILE.EXC('Base de dados'!Q$73:Q$93,1))))),'Base de dados'!Q78,"")</f>
        <v>241979168.71000001</v>
      </c>
      <c r="R78" s="7">
        <f>IF(AND('Base de dados'!R78&gt;(AVERAGE('Base de dados'!R$73:R$93)-(1.5*(_xlfn.QUARTILE.EXC('Base de dados'!R$73:R$93,3)-_xlfn.QUARTILE.EXC('Base de dados'!R$73:R$93,1)))),'Base de dados'!R78&lt;(AVERAGE('Base de dados'!R$73:R$93)+(1.5*(_xlfn.QUARTILE.EXC('Base de dados'!R$73:R$93,3)-_xlfn.QUARTILE.EXC('Base de dados'!R$73:R$93,1))))),'Base de dados'!R78,"")</f>
        <v>669394682.35000002</v>
      </c>
      <c r="S78" s="7" t="str">
        <f>IF(AND('Base de dados'!S78&gt;(AVERAGE('Base de dados'!S$73:S$93)-(1.5*(_xlfn.QUARTILE.EXC('Base de dados'!S$73:S$93,3)-_xlfn.QUARTILE.EXC('Base de dados'!S$73:S$93,1)))),'Base de dados'!S78&lt;(AVERAGE('Base de dados'!S$73:S$93)+(1.5*(_xlfn.QUARTILE.EXC('Base de dados'!S$73:S$93,3)-_xlfn.QUARTILE.EXC('Base de dados'!S$73:S$93,1))))),'Base de dados'!S78,"")</f>
        <v/>
      </c>
      <c r="T78" s="7">
        <f>IF(AND('Base de dados'!T78&gt;(AVERAGE('Base de dados'!T$73:T$93)-(1.5*(_xlfn.QUARTILE.EXC('Base de dados'!T$73:T$93,3)-_xlfn.QUARTILE.EXC('Base de dados'!T$73:T$93,1)))),'Base de dados'!T78&lt;(AVERAGE('Base de dados'!T$73:T$93)+(1.5*(_xlfn.QUARTILE.EXC('Base de dados'!T$73:T$93,3)-_xlfn.QUARTILE.EXC('Base de dados'!T$73:T$93,1))))),'Base de dados'!T78,"")</f>
        <v>1709</v>
      </c>
      <c r="U78" s="7">
        <f>IF(AND('Base de dados'!U78&gt;(AVERAGE('Base de dados'!U$73:U$93)-(1.5*(_xlfn.QUARTILE.EXC('Base de dados'!U$73:U$93,3)-_xlfn.QUARTILE.EXC('Base de dados'!U$73:U$93,1)))),'Base de dados'!U78&lt;(AVERAGE('Base de dados'!U$73:U$93)+(1.5*(_xlfn.QUARTILE.EXC('Base de dados'!U$73:U$93,3)-_xlfn.QUARTILE.EXC('Base de dados'!U$73:U$93,1))))),'Base de dados'!U78,"")</f>
        <v>49979171.740000002</v>
      </c>
    </row>
    <row r="79" spans="2:21" s="1" customFormat="1" x14ac:dyDescent="0.25">
      <c r="B79" s="51">
        <v>230440</v>
      </c>
      <c r="C79" s="51" t="s">
        <v>195</v>
      </c>
      <c r="D79" s="51" t="s">
        <v>196</v>
      </c>
      <c r="E79" s="51">
        <v>2013</v>
      </c>
      <c r="F79" s="51">
        <v>23044000</v>
      </c>
      <c r="G79" s="51" t="s">
        <v>84</v>
      </c>
      <c r="H79" s="325" t="s">
        <v>62</v>
      </c>
      <c r="I79" s="51" t="s">
        <v>188</v>
      </c>
      <c r="J79" s="51" t="s">
        <v>189</v>
      </c>
      <c r="K79" s="51" t="s">
        <v>190</v>
      </c>
      <c r="L79" s="7">
        <f>IF(AND('Base de dados'!L79&gt;(AVERAGE('Base de dados'!L$73:L$93)-(1.5*(_xlfn.QUARTILE.EXC('Base de dados'!L$73:L$93,3)-_xlfn.QUARTILE.EXC('Base de dados'!L$73:L$93,1)))),'Base de dados'!L79&lt;(AVERAGE('Base de dados'!L$73:L$93)+(1.5*(_xlfn.QUARTILE.EXC('Base de dados'!L$73:L$93,3)-_xlfn.QUARTILE.EXC('Base de dados'!L$73:L$93,1))))),'Base de dados'!L79,"")</f>
        <v>273714.51</v>
      </c>
      <c r="M79" s="7">
        <f>IF(AND('Base de dados'!M79&gt;(AVERAGE('Base de dados'!M$73:M$93)-(1.5*(_xlfn.QUARTILE.EXC('Base de dados'!M$73:M$93,3)-_xlfn.QUARTILE.EXC('Base de dados'!M$73:M$93,1)))),'Base de dados'!M79&lt;(AVERAGE('Base de dados'!M$73:M$93)+(1.5*(_xlfn.QUARTILE.EXC('Base de dados'!M$73:M$93,3)-_xlfn.QUARTILE.EXC('Base de dados'!M$73:M$93,1))))),'Base de dados'!M79,"")</f>
        <v>2631462</v>
      </c>
      <c r="N79" s="7">
        <f>IF(AND('Base de dados'!N79&gt;(AVERAGE('Base de dados'!N$73:N$93)-(1.5*(_xlfn.QUARTILE.EXC('Base de dados'!N$73:N$93,3)-_xlfn.QUARTILE.EXC('Base de dados'!N$73:N$93,1)))),'Base de dados'!N79&lt;(AVERAGE('Base de dados'!N$73:N$93)+(1.5*(_xlfn.QUARTILE.EXC('Base de dados'!N$73:N$93,3)-_xlfn.QUARTILE.EXC('Base de dados'!N$73:N$93,1))))),'Base de dados'!N79,"")</f>
        <v>100427</v>
      </c>
      <c r="O79" s="7">
        <f>IF(AND('Base de dados'!O79&gt;(AVERAGE('Base de dados'!O$73:O$93)-(1.5*(_xlfn.QUARTILE.EXC('Base de dados'!O$73:O$93,3)-_xlfn.QUARTILE.EXC('Base de dados'!O$73:O$93,1)))),'Base de dados'!O79&lt;(AVERAGE('Base de dados'!O$73:O$93)+(1.5*(_xlfn.QUARTILE.EXC('Base de dados'!O$73:O$93,3)-_xlfn.QUARTILE.EXC('Base de dados'!O$73:O$93,1))))),'Base de dados'!O79,"")</f>
        <v>604323527</v>
      </c>
      <c r="P79" s="7">
        <f>IF(AND('Base de dados'!P79&gt;(AVERAGE('Base de dados'!P$73:P$93)-(1.5*(_xlfn.QUARTILE.EXC('Base de dados'!P$73:P$93,3)-_xlfn.QUARTILE.EXC('Base de dados'!P$73:P$93,1)))),'Base de dados'!P79&lt;(AVERAGE('Base de dados'!P$73:P$93)+(1.5*(_xlfn.QUARTILE.EXC('Base de dados'!P$73:P$93,3)-_xlfn.QUARTILE.EXC('Base de dados'!P$73:P$93,1))))),'Base de dados'!P79,"")</f>
        <v>211746684</v>
      </c>
      <c r="Q79" s="7">
        <f>IF(AND('Base de dados'!Q79&gt;(AVERAGE('Base de dados'!Q$73:Q$93)-(1.5*(_xlfn.QUARTILE.EXC('Base de dados'!Q$73:Q$93,3)-_xlfn.QUARTILE.EXC('Base de dados'!Q$73:Q$93,1)))),'Base de dados'!Q79&lt;(AVERAGE('Base de dados'!Q$73:Q$93)+(1.5*(_xlfn.QUARTILE.EXC('Base de dados'!Q$73:Q$93,3)-_xlfn.QUARTILE.EXC('Base de dados'!Q$73:Q$93,1))))),'Base de dados'!Q79,"")</f>
        <v>163411462</v>
      </c>
      <c r="R79" s="7">
        <f>IF(AND('Base de dados'!R79&gt;(AVERAGE('Base de dados'!R$73:R$93)-(1.5*(_xlfn.QUARTILE.EXC('Base de dados'!R$73:R$93,3)-_xlfn.QUARTILE.EXC('Base de dados'!R$73:R$93,1)))),'Base de dados'!R79&lt;(AVERAGE('Base de dados'!R$73:R$93)+(1.5*(_xlfn.QUARTILE.EXC('Base de dados'!R$73:R$93,3)-_xlfn.QUARTILE.EXC('Base de dados'!R$73:R$93,1))))),'Base de dados'!R79,"")</f>
        <v>586926916</v>
      </c>
      <c r="S79" s="7">
        <f>IF(AND('Base de dados'!S79&gt;(AVERAGE('Base de dados'!S$73:S$93)-(1.5*(_xlfn.QUARTILE.EXC('Base de dados'!S$73:S$93,3)-_xlfn.QUARTILE.EXC('Base de dados'!S$73:S$93,1)))),'Base de dados'!S79&lt;(AVERAGE('Base de dados'!S$73:S$93)+(1.5*(_xlfn.QUARTILE.EXC('Base de dados'!S$73:S$93,3)-_xlfn.QUARTILE.EXC('Base de dados'!S$73:S$93,1))))),'Base de dados'!S79,"")</f>
        <v>78615899</v>
      </c>
      <c r="T79" s="7">
        <f>IF(AND('Base de dados'!T79&gt;(AVERAGE('Base de dados'!T$73:T$93)-(1.5*(_xlfn.QUARTILE.EXC('Base de dados'!T$73:T$93,3)-_xlfn.QUARTILE.EXC('Base de dados'!T$73:T$93,1)))),'Base de dados'!T79&lt;(AVERAGE('Base de dados'!T$73:T$93)+(1.5*(_xlfn.QUARTILE.EXC('Base de dados'!T$73:T$93,3)-_xlfn.QUARTILE.EXC('Base de dados'!T$73:T$93,1))))),'Base de dados'!T79,"")</f>
        <v>1657</v>
      </c>
      <c r="U79" s="7">
        <f>IF(AND('Base de dados'!U79&gt;(AVERAGE('Base de dados'!U$73:U$93)-(1.5*(_xlfn.QUARTILE.EXC('Base de dados'!U$73:U$93,3)-_xlfn.QUARTILE.EXC('Base de dados'!U$73:U$93,1)))),'Base de dados'!U79&lt;(AVERAGE('Base de dados'!U$73:U$93)+(1.5*(_xlfn.QUARTILE.EXC('Base de dados'!U$73:U$93,3)-_xlfn.QUARTILE.EXC('Base de dados'!U$73:U$93,1))))),'Base de dados'!U79,"")</f>
        <v>52855573</v>
      </c>
    </row>
    <row r="80" spans="2:21" s="1" customFormat="1" x14ac:dyDescent="0.25">
      <c r="B80" s="51">
        <v>230440</v>
      </c>
      <c r="C80" s="51" t="s">
        <v>195</v>
      </c>
      <c r="D80" s="51" t="s">
        <v>196</v>
      </c>
      <c r="E80" s="51">
        <v>2012</v>
      </c>
      <c r="F80" s="51">
        <v>23044000</v>
      </c>
      <c r="G80" s="51" t="s">
        <v>84</v>
      </c>
      <c r="H80" s="325" t="s">
        <v>62</v>
      </c>
      <c r="I80" s="51" t="s">
        <v>188</v>
      </c>
      <c r="J80" s="51" t="s">
        <v>189</v>
      </c>
      <c r="K80" s="51" t="s">
        <v>190</v>
      </c>
      <c r="L80" s="7">
        <f>IF(AND('Base de dados'!L80&gt;(AVERAGE('Base de dados'!L$73:L$93)-(1.5*(_xlfn.QUARTILE.EXC('Base de dados'!L$73:L$93,3)-_xlfn.QUARTILE.EXC('Base de dados'!L$73:L$93,1)))),'Base de dados'!L80&lt;(AVERAGE('Base de dados'!L$73:L$93)+(1.5*(_xlfn.QUARTILE.EXC('Base de dados'!L$73:L$93,3)-_xlfn.QUARTILE.EXC('Base de dados'!L$73:L$93,1))))),'Base de dados'!L80,"")</f>
        <v>265363</v>
      </c>
      <c r="M80" s="7">
        <f>IF(AND('Base de dados'!M80&gt;(AVERAGE('Base de dados'!M$73:M$93)-(1.5*(_xlfn.QUARTILE.EXC('Base de dados'!M$73:M$93,3)-_xlfn.QUARTILE.EXC('Base de dados'!M$73:M$93,1)))),'Base de dados'!M80&lt;(AVERAGE('Base de dados'!M$73:M$93)+(1.5*(_xlfn.QUARTILE.EXC('Base de dados'!M$73:M$93,3)-_xlfn.QUARTILE.EXC('Base de dados'!M$73:M$93,1))))),'Base de dados'!M80,"")</f>
        <v>2379246</v>
      </c>
      <c r="N80" s="7">
        <f>IF(AND('Base de dados'!N80&gt;(AVERAGE('Base de dados'!N$73:N$93)-(1.5*(_xlfn.QUARTILE.EXC('Base de dados'!N$73:N$93,3)-_xlfn.QUARTILE.EXC('Base de dados'!N$73:N$93,1)))),'Base de dados'!N80&lt;(AVERAGE('Base de dados'!N$73:N$93)+(1.5*(_xlfn.QUARTILE.EXC('Base de dados'!N$73:N$93,3)-_xlfn.QUARTILE.EXC('Base de dados'!N$73:N$93,1))))),'Base de dados'!N80,"")</f>
        <v>84958.8</v>
      </c>
      <c r="O80" s="7">
        <f>IF(AND('Base de dados'!O80&gt;(AVERAGE('Base de dados'!O$73:O$93)-(1.5*(_xlfn.QUARTILE.EXC('Base de dados'!O$73:O$93,3)-_xlfn.QUARTILE.EXC('Base de dados'!O$73:O$93,1)))),'Base de dados'!O80&lt;(AVERAGE('Base de dados'!O$73:O$93)+(1.5*(_xlfn.QUARTILE.EXC('Base de dados'!O$73:O$93,3)-_xlfn.QUARTILE.EXC('Base de dados'!O$73:O$93,1))))),'Base de dados'!O80,"")</f>
        <v>538244039</v>
      </c>
      <c r="P80" s="7">
        <f>IF(AND('Base de dados'!P80&gt;(AVERAGE('Base de dados'!P$73:P$93)-(1.5*(_xlfn.QUARTILE.EXC('Base de dados'!P$73:P$93,3)-_xlfn.QUARTILE.EXC('Base de dados'!P$73:P$93,1)))),'Base de dados'!P80&lt;(AVERAGE('Base de dados'!P$73:P$93)+(1.5*(_xlfn.QUARTILE.EXC('Base de dados'!P$73:P$93,3)-_xlfn.QUARTILE.EXC('Base de dados'!P$73:P$93,1))))),'Base de dados'!P80,"")</f>
        <v>188807513</v>
      </c>
      <c r="Q80" s="7">
        <f>IF(AND('Base de dados'!Q80&gt;(AVERAGE('Base de dados'!Q$73:Q$93)-(1.5*(_xlfn.QUARTILE.EXC('Base de dados'!Q$73:Q$93,3)-_xlfn.QUARTILE.EXC('Base de dados'!Q$73:Q$93,1)))),'Base de dados'!Q80&lt;(AVERAGE('Base de dados'!Q$73:Q$93)+(1.5*(_xlfn.QUARTILE.EXC('Base de dados'!Q$73:Q$93,3)-_xlfn.QUARTILE.EXC('Base de dados'!Q$73:Q$93,1))))),'Base de dados'!Q80,"")</f>
        <v>145178183</v>
      </c>
      <c r="R80" s="7">
        <f>IF(AND('Base de dados'!R80&gt;(AVERAGE('Base de dados'!R$73:R$93)-(1.5*(_xlfn.QUARTILE.EXC('Base de dados'!R$73:R$93,3)-_xlfn.QUARTILE.EXC('Base de dados'!R$73:R$93,1)))),'Base de dados'!R80&lt;(AVERAGE('Base de dados'!R$73:R$93)+(1.5*(_xlfn.QUARTILE.EXC('Base de dados'!R$73:R$93,3)-_xlfn.QUARTILE.EXC('Base de dados'!R$73:R$93,1))))),'Base de dados'!R80,"")</f>
        <v>504834094</v>
      </c>
      <c r="S80" s="7">
        <f>IF(AND('Base de dados'!S80&gt;(AVERAGE('Base de dados'!S$73:S$93)-(1.5*(_xlfn.QUARTILE.EXC('Base de dados'!S$73:S$93,3)-_xlfn.QUARTILE.EXC('Base de dados'!S$73:S$93,1)))),'Base de dados'!S80&lt;(AVERAGE('Base de dados'!S$73:S$93)+(1.5*(_xlfn.QUARTILE.EXC('Base de dados'!S$73:S$93,3)-_xlfn.QUARTILE.EXC('Base de dados'!S$73:S$93,1))))),'Base de dados'!S80,"")</f>
        <v>75616914</v>
      </c>
      <c r="T80" s="7">
        <f>IF(AND('Base de dados'!T80&gt;(AVERAGE('Base de dados'!T$73:T$93)-(1.5*(_xlfn.QUARTILE.EXC('Base de dados'!T$73:T$93,3)-_xlfn.QUARTILE.EXC('Base de dados'!T$73:T$93,1)))),'Base de dados'!T80&lt;(AVERAGE('Base de dados'!T$73:T$93)+(1.5*(_xlfn.QUARTILE.EXC('Base de dados'!T$73:T$93,3)-_xlfn.QUARTILE.EXC('Base de dados'!T$73:T$93,1))))),'Base de dados'!T80,"")</f>
        <v>1512</v>
      </c>
      <c r="U80" s="7">
        <f>IF(AND('Base de dados'!U80&gt;(AVERAGE('Base de dados'!U$73:U$93)-(1.5*(_xlfn.QUARTILE.EXC('Base de dados'!U$73:U$93,3)-_xlfn.QUARTILE.EXC('Base de dados'!U$73:U$93,1)))),'Base de dados'!U80&lt;(AVERAGE('Base de dados'!U$73:U$93)+(1.5*(_xlfn.QUARTILE.EXC('Base de dados'!U$73:U$93,3)-_xlfn.QUARTILE.EXC('Base de dados'!U$73:U$93,1))))),'Base de dados'!U80,"")</f>
        <v>8821467</v>
      </c>
    </row>
    <row r="81" spans="2:21" s="1" customFormat="1" x14ac:dyDescent="0.25">
      <c r="B81" s="51">
        <v>230440</v>
      </c>
      <c r="C81" s="51" t="s">
        <v>195</v>
      </c>
      <c r="D81" s="51" t="s">
        <v>196</v>
      </c>
      <c r="E81" s="51">
        <v>2011</v>
      </c>
      <c r="F81" s="51">
        <v>23044000</v>
      </c>
      <c r="G81" s="51" t="s">
        <v>84</v>
      </c>
      <c r="H81" s="325" t="s">
        <v>62</v>
      </c>
      <c r="I81" s="51" t="s">
        <v>188</v>
      </c>
      <c r="J81" s="51" t="s">
        <v>189</v>
      </c>
      <c r="K81" s="51" t="s">
        <v>190</v>
      </c>
      <c r="L81" s="7">
        <f>IF(AND('Base de dados'!L81&gt;(AVERAGE('Base de dados'!L$73:L$93)-(1.5*(_xlfn.QUARTILE.EXC('Base de dados'!L$73:L$93,3)-_xlfn.QUARTILE.EXC('Base de dados'!L$73:L$93,1)))),'Base de dados'!L81&lt;(AVERAGE('Base de dados'!L$73:L$93)+(1.5*(_xlfn.QUARTILE.EXC('Base de dados'!L$73:L$93,3)-_xlfn.QUARTILE.EXC('Base de dados'!L$73:L$93,1))))),'Base de dados'!L81,"")</f>
        <v>250029</v>
      </c>
      <c r="M81" s="7">
        <f>IF(AND('Base de dados'!M81&gt;(AVERAGE('Base de dados'!M$73:M$93)-(1.5*(_xlfn.QUARTILE.EXC('Base de dados'!M$73:M$93,3)-_xlfn.QUARTILE.EXC('Base de dados'!M$73:M$93,1)))),'Base de dados'!M81&lt;(AVERAGE('Base de dados'!M$73:M$93)+(1.5*(_xlfn.QUARTILE.EXC('Base de dados'!M$73:M$93,3)-_xlfn.QUARTILE.EXC('Base de dados'!M$73:M$93,1))))),'Base de dados'!M81,"")</f>
        <v>2227092</v>
      </c>
      <c r="N81" s="7">
        <f>IF(AND('Base de dados'!N81&gt;(AVERAGE('Base de dados'!N$73:N$93)-(1.5*(_xlfn.QUARTILE.EXC('Base de dados'!N$73:N$93,3)-_xlfn.QUARTILE.EXC('Base de dados'!N$73:N$93,1)))),'Base de dados'!N81&lt;(AVERAGE('Base de dados'!N$73:N$93)+(1.5*(_xlfn.QUARTILE.EXC('Base de dados'!N$73:N$93,3)-_xlfn.QUARTILE.EXC('Base de dados'!N$73:N$93,1))))),'Base de dados'!N81,"")</f>
        <v>74129</v>
      </c>
      <c r="O81" s="7">
        <f>IF(AND('Base de dados'!O81&gt;(AVERAGE('Base de dados'!O$73:O$93)-(1.5*(_xlfn.QUARTILE.EXC('Base de dados'!O$73:O$93,3)-_xlfn.QUARTILE.EXC('Base de dados'!O$73:O$93,1)))),'Base de dados'!O81&lt;(AVERAGE('Base de dados'!O$73:O$93)+(1.5*(_xlfn.QUARTILE.EXC('Base de dados'!O$73:O$93,3)-_xlfn.QUARTILE.EXC('Base de dados'!O$73:O$93,1))))),'Base de dados'!O81,"")</f>
        <v>466949859</v>
      </c>
      <c r="P81" s="7">
        <f>IF(AND('Base de dados'!P81&gt;(AVERAGE('Base de dados'!P$73:P$93)-(1.5*(_xlfn.QUARTILE.EXC('Base de dados'!P$73:P$93,3)-_xlfn.QUARTILE.EXC('Base de dados'!P$73:P$93,1)))),'Base de dados'!P81&lt;(AVERAGE('Base de dados'!P$73:P$93)+(1.5*(_xlfn.QUARTILE.EXC('Base de dados'!P$73:P$93,3)-_xlfn.QUARTILE.EXC('Base de dados'!P$73:P$93,1))))),'Base de dados'!P81,"")</f>
        <v>152449876</v>
      </c>
      <c r="Q81" s="7">
        <f>IF(AND('Base de dados'!Q81&gt;(AVERAGE('Base de dados'!Q$73:Q$93)-(1.5*(_xlfn.QUARTILE.EXC('Base de dados'!Q$73:Q$93,3)-_xlfn.QUARTILE.EXC('Base de dados'!Q$73:Q$93,1)))),'Base de dados'!Q81&lt;(AVERAGE('Base de dados'!Q$73:Q$93)+(1.5*(_xlfn.QUARTILE.EXC('Base de dados'!Q$73:Q$93,3)-_xlfn.QUARTILE.EXC('Base de dados'!Q$73:Q$93,1))))),'Base de dados'!Q81,"")</f>
        <v>135592217</v>
      </c>
      <c r="R81" s="7">
        <f>IF(AND('Base de dados'!R81&gt;(AVERAGE('Base de dados'!R$73:R$93)-(1.5*(_xlfn.QUARTILE.EXC('Base de dados'!R$73:R$93,3)-_xlfn.QUARTILE.EXC('Base de dados'!R$73:R$93,1)))),'Base de dados'!R81&lt;(AVERAGE('Base de dados'!R$73:R$93)+(1.5*(_xlfn.QUARTILE.EXC('Base de dados'!R$73:R$93,3)-_xlfn.QUARTILE.EXC('Base de dados'!R$73:R$93,1))))),'Base de dados'!R81,"")</f>
        <v>364622611</v>
      </c>
      <c r="S81" s="7">
        <f>IF(AND('Base de dados'!S81&gt;(AVERAGE('Base de dados'!S$73:S$93)-(1.5*(_xlfn.QUARTILE.EXC('Base de dados'!S$73:S$93,3)-_xlfn.QUARTILE.EXC('Base de dados'!S$73:S$93,1)))),'Base de dados'!S81&lt;(AVERAGE('Base de dados'!S$73:S$93)+(1.5*(_xlfn.QUARTILE.EXC('Base de dados'!S$73:S$93,3)-_xlfn.QUARTILE.EXC('Base de dados'!S$73:S$93,1))))),'Base de dados'!S81,"")</f>
        <v>44749059</v>
      </c>
      <c r="T81" s="7">
        <f>IF(AND('Base de dados'!T81&gt;(AVERAGE('Base de dados'!T$73:T$93)-(1.5*(_xlfn.QUARTILE.EXC('Base de dados'!T$73:T$93,3)-_xlfn.QUARTILE.EXC('Base de dados'!T$73:T$93,1)))),'Base de dados'!T81&lt;(AVERAGE('Base de dados'!T$73:T$93)+(1.5*(_xlfn.QUARTILE.EXC('Base de dados'!T$73:T$93,3)-_xlfn.QUARTILE.EXC('Base de dados'!T$73:T$93,1))))),'Base de dados'!T81,"")</f>
        <v>1467</v>
      </c>
      <c r="U81" s="7">
        <f>IF(AND('Base de dados'!U81&gt;(AVERAGE('Base de dados'!U$73:U$93)-(1.5*(_xlfn.QUARTILE.EXC('Base de dados'!U$73:U$93,3)-_xlfn.QUARTILE.EXC('Base de dados'!U$73:U$93,1)))),'Base de dados'!U81&lt;(AVERAGE('Base de dados'!U$73:U$93)+(1.5*(_xlfn.QUARTILE.EXC('Base de dados'!U$73:U$93,3)-_xlfn.QUARTILE.EXC('Base de dados'!U$73:U$93,1))))),'Base de dados'!U81,"")</f>
        <v>43467159</v>
      </c>
    </row>
    <row r="82" spans="2:21" s="1" customFormat="1" x14ac:dyDescent="0.25">
      <c r="B82" s="51">
        <v>230440</v>
      </c>
      <c r="C82" s="51" t="s">
        <v>195</v>
      </c>
      <c r="D82" s="51" t="s">
        <v>196</v>
      </c>
      <c r="E82" s="51">
        <v>2010</v>
      </c>
      <c r="F82" s="51">
        <v>23044000</v>
      </c>
      <c r="G82" s="51" t="s">
        <v>84</v>
      </c>
      <c r="H82" s="325" t="s">
        <v>62</v>
      </c>
      <c r="I82" s="51" t="s">
        <v>188</v>
      </c>
      <c r="J82" s="51" t="s">
        <v>189</v>
      </c>
      <c r="K82" s="51" t="s">
        <v>190</v>
      </c>
      <c r="L82" s="7">
        <f>IF(AND('Base de dados'!L82&gt;(AVERAGE('Base de dados'!L$73:L$93)-(1.5*(_xlfn.QUARTILE.EXC('Base de dados'!L$73:L$93,3)-_xlfn.QUARTILE.EXC('Base de dados'!L$73:L$93,1)))),'Base de dados'!L82&lt;(AVERAGE('Base de dados'!L$73:L$93)+(1.5*(_xlfn.QUARTILE.EXC('Base de dados'!L$73:L$93,3)-_xlfn.QUARTILE.EXC('Base de dados'!L$73:L$93,1))))),'Base de dados'!L82,"")</f>
        <v>250727</v>
      </c>
      <c r="M82" s="7">
        <f>IF(AND('Base de dados'!M82&gt;(AVERAGE('Base de dados'!M$73:M$93)-(1.5*(_xlfn.QUARTILE.EXC('Base de dados'!M$73:M$93,3)-_xlfn.QUARTILE.EXC('Base de dados'!M$73:M$93,1)))),'Base de dados'!M82&lt;(AVERAGE('Base de dados'!M$73:M$93)+(1.5*(_xlfn.QUARTILE.EXC('Base de dados'!M$73:M$93,3)-_xlfn.QUARTILE.EXC('Base de dados'!M$73:M$93,1))))),'Base de dados'!M82,"")</f>
        <v>2010643</v>
      </c>
      <c r="N82" s="7">
        <f>IF(AND('Base de dados'!N82&gt;(AVERAGE('Base de dados'!N$73:N$93)-(1.5*(_xlfn.QUARTILE.EXC('Base de dados'!N$73:N$93,3)-_xlfn.QUARTILE.EXC('Base de dados'!N$73:N$93,1)))),'Base de dados'!N82&lt;(AVERAGE('Base de dados'!N$73:N$93)+(1.5*(_xlfn.QUARTILE.EXC('Base de dados'!N$73:N$93,3)-_xlfn.QUARTILE.EXC('Base de dados'!N$73:N$93,1))))),'Base de dados'!N82,"")</f>
        <v>98083</v>
      </c>
      <c r="O82" s="7">
        <f>IF(AND('Base de dados'!O82&gt;(AVERAGE('Base de dados'!O$73:O$93)-(1.5*(_xlfn.QUARTILE.EXC('Base de dados'!O$73:O$93,3)-_xlfn.QUARTILE.EXC('Base de dados'!O$73:O$93,1)))),'Base de dados'!O82&lt;(AVERAGE('Base de dados'!O$73:O$93)+(1.5*(_xlfn.QUARTILE.EXC('Base de dados'!O$73:O$93,3)-_xlfn.QUARTILE.EXC('Base de dados'!O$73:O$93,1))))),'Base de dados'!O82,"")</f>
        <v>434300420</v>
      </c>
      <c r="P82" s="7">
        <f>IF(AND('Base de dados'!P82&gt;(AVERAGE('Base de dados'!P$73:P$93)-(1.5*(_xlfn.QUARTILE.EXC('Base de dados'!P$73:P$93,3)-_xlfn.QUARTILE.EXC('Base de dados'!P$73:P$93,1)))),'Base de dados'!P82&lt;(AVERAGE('Base de dados'!P$73:P$93)+(1.5*(_xlfn.QUARTILE.EXC('Base de dados'!P$73:P$93,3)-_xlfn.QUARTILE.EXC('Base de dados'!P$73:P$93,1))))),'Base de dados'!P82,"")</f>
        <v>178521592</v>
      </c>
      <c r="Q82" s="7">
        <f>IF(AND('Base de dados'!Q82&gt;(AVERAGE('Base de dados'!Q$73:Q$93)-(1.5*(_xlfn.QUARTILE.EXC('Base de dados'!Q$73:Q$93,3)-_xlfn.QUARTILE.EXC('Base de dados'!Q$73:Q$93,1)))),'Base de dados'!Q82&lt;(AVERAGE('Base de dados'!Q$73:Q$93)+(1.5*(_xlfn.QUARTILE.EXC('Base de dados'!Q$73:Q$93,3)-_xlfn.QUARTILE.EXC('Base de dados'!Q$73:Q$93,1))))),'Base de dados'!Q82,"")</f>
        <v>127563870</v>
      </c>
      <c r="R82" s="7">
        <f>IF(AND('Base de dados'!R82&gt;(AVERAGE('Base de dados'!R$73:R$93)-(1.5*(_xlfn.QUARTILE.EXC('Base de dados'!R$73:R$93,3)-_xlfn.QUARTILE.EXC('Base de dados'!R$73:R$93,1)))),'Base de dados'!R82&lt;(AVERAGE('Base de dados'!R$73:R$93)+(1.5*(_xlfn.QUARTILE.EXC('Base de dados'!R$73:R$93,3)-_xlfn.QUARTILE.EXC('Base de dados'!R$73:R$93,1))))),'Base de dados'!R82,"")</f>
        <v>448282540</v>
      </c>
      <c r="S82" s="7">
        <f>IF(AND('Base de dados'!S82&gt;(AVERAGE('Base de dados'!S$73:S$93)-(1.5*(_xlfn.QUARTILE.EXC('Base de dados'!S$73:S$93,3)-_xlfn.QUARTILE.EXC('Base de dados'!S$73:S$93,1)))),'Base de dados'!S82&lt;(AVERAGE('Base de dados'!S$73:S$93)+(1.5*(_xlfn.QUARTILE.EXC('Base de dados'!S$73:S$93,3)-_xlfn.QUARTILE.EXC('Base de dados'!S$73:S$93,1))))),'Base de dados'!S82,"")</f>
        <v>77812032</v>
      </c>
      <c r="T82" s="7">
        <f>IF(AND('Base de dados'!T82&gt;(AVERAGE('Base de dados'!T$73:T$93)-(1.5*(_xlfn.QUARTILE.EXC('Base de dados'!T$73:T$93,3)-_xlfn.QUARTILE.EXC('Base de dados'!T$73:T$93,1)))),'Base de dados'!T82&lt;(AVERAGE('Base de dados'!T$73:T$93)+(1.5*(_xlfn.QUARTILE.EXC('Base de dados'!T$73:T$93,3)-_xlfn.QUARTILE.EXC('Base de dados'!T$73:T$93,1))))),'Base de dados'!T82,"")</f>
        <v>1789</v>
      </c>
      <c r="U82" s="7">
        <f>IF(AND('Base de dados'!U82&gt;(AVERAGE('Base de dados'!U$73:U$93)-(1.5*(_xlfn.QUARTILE.EXC('Base de dados'!U$73:U$93,3)-_xlfn.QUARTILE.EXC('Base de dados'!U$73:U$93,1)))),'Base de dados'!U82&lt;(AVERAGE('Base de dados'!U$73:U$93)+(1.5*(_xlfn.QUARTILE.EXC('Base de dados'!U$73:U$93,3)-_xlfn.QUARTILE.EXC('Base de dados'!U$73:U$93,1))))),'Base de dados'!U82,"")</f>
        <v>15280991.869999999</v>
      </c>
    </row>
    <row r="83" spans="2:21" s="1" customFormat="1" x14ac:dyDescent="0.25">
      <c r="B83" s="51">
        <v>230440</v>
      </c>
      <c r="C83" s="51" t="s">
        <v>195</v>
      </c>
      <c r="D83" s="51" t="s">
        <v>196</v>
      </c>
      <c r="E83" s="51">
        <v>2009</v>
      </c>
      <c r="F83" s="51">
        <v>23044000</v>
      </c>
      <c r="G83" s="51" t="s">
        <v>84</v>
      </c>
      <c r="H83" s="325" t="s">
        <v>62</v>
      </c>
      <c r="I83" s="51" t="s">
        <v>188</v>
      </c>
      <c r="J83" s="51" t="s">
        <v>189</v>
      </c>
      <c r="K83" s="51" t="s">
        <v>190</v>
      </c>
      <c r="L83" s="7">
        <f>IF(AND('Base de dados'!L83&gt;(AVERAGE('Base de dados'!L$73:L$93)-(1.5*(_xlfn.QUARTILE.EXC('Base de dados'!L$73:L$93,3)-_xlfn.QUARTILE.EXC('Base de dados'!L$73:L$93,1)))),'Base de dados'!L83&lt;(AVERAGE('Base de dados'!L$73:L$93)+(1.5*(_xlfn.QUARTILE.EXC('Base de dados'!L$73:L$93,3)-_xlfn.QUARTILE.EXC('Base de dados'!L$73:L$93,1))))),'Base de dados'!L83,"")</f>
        <v>232446</v>
      </c>
      <c r="M83" s="7">
        <f>IF(AND('Base de dados'!M83&gt;(AVERAGE('Base de dados'!M$73:M$93)-(1.5*(_xlfn.QUARTILE.EXC('Base de dados'!M$73:M$93,3)-_xlfn.QUARTILE.EXC('Base de dados'!M$73:M$93,1)))),'Base de dados'!M83&lt;(AVERAGE('Base de dados'!M$73:M$93)+(1.5*(_xlfn.QUARTILE.EXC('Base de dados'!M$73:M$93,3)-_xlfn.QUARTILE.EXC('Base de dados'!M$73:M$93,1))))),'Base de dados'!M83,"")</f>
        <v>1807382</v>
      </c>
      <c r="N83" s="7">
        <f>IF(AND('Base de dados'!N83&gt;(AVERAGE('Base de dados'!N$73:N$93)-(1.5*(_xlfn.QUARTILE.EXC('Base de dados'!N$73:N$93,3)-_xlfn.QUARTILE.EXC('Base de dados'!N$73:N$93,1)))),'Base de dados'!N83&lt;(AVERAGE('Base de dados'!N$73:N$93)+(1.5*(_xlfn.QUARTILE.EXC('Base de dados'!N$73:N$93,3)-_xlfn.QUARTILE.EXC('Base de dados'!N$73:N$93,1))))),'Base de dados'!N83,"")</f>
        <v>91484</v>
      </c>
      <c r="O83" s="7">
        <f>IF(AND('Base de dados'!O83&gt;(AVERAGE('Base de dados'!O$73:O$93)-(1.5*(_xlfn.QUARTILE.EXC('Base de dados'!O$73:O$93,3)-_xlfn.QUARTILE.EXC('Base de dados'!O$73:O$93,1)))),'Base de dados'!O83&lt;(AVERAGE('Base de dados'!O$73:O$93)+(1.5*(_xlfn.QUARTILE.EXC('Base de dados'!O$73:O$93,3)-_xlfn.QUARTILE.EXC('Base de dados'!O$73:O$93,1))))),'Base de dados'!O83,"")</f>
        <v>371996508</v>
      </c>
      <c r="P83" s="7">
        <f>IF(AND('Base de dados'!P83&gt;(AVERAGE('Base de dados'!P$73:P$93)-(1.5*(_xlfn.QUARTILE.EXC('Base de dados'!P$73:P$93,3)-_xlfn.QUARTILE.EXC('Base de dados'!P$73:P$93,1)))),'Base de dados'!P83&lt;(AVERAGE('Base de dados'!P$73:P$93)+(1.5*(_xlfn.QUARTILE.EXC('Base de dados'!P$73:P$93,3)-_xlfn.QUARTILE.EXC('Base de dados'!P$73:P$93,1))))),'Base de dados'!P83,"")</f>
        <v>151042570</v>
      </c>
      <c r="Q83" s="7">
        <f>IF(AND('Base de dados'!Q83&gt;(AVERAGE('Base de dados'!Q$73:Q$93)-(1.5*(_xlfn.QUARTILE.EXC('Base de dados'!Q$73:Q$93,3)-_xlfn.QUARTILE.EXC('Base de dados'!Q$73:Q$93,1)))),'Base de dados'!Q83&lt;(AVERAGE('Base de dados'!Q$73:Q$93)+(1.5*(_xlfn.QUARTILE.EXC('Base de dados'!Q$73:Q$93,3)-_xlfn.QUARTILE.EXC('Base de dados'!Q$73:Q$93,1))))),'Base de dados'!Q83,"")</f>
        <v>124617005</v>
      </c>
      <c r="R83" s="7">
        <f>IF(AND('Base de dados'!R83&gt;(AVERAGE('Base de dados'!R$73:R$93)-(1.5*(_xlfn.QUARTILE.EXC('Base de dados'!R$73:R$93,3)-_xlfn.QUARTILE.EXC('Base de dados'!R$73:R$93,1)))),'Base de dados'!R83&lt;(AVERAGE('Base de dados'!R$73:R$93)+(1.5*(_xlfn.QUARTILE.EXC('Base de dados'!R$73:R$93,3)-_xlfn.QUARTILE.EXC('Base de dados'!R$73:R$93,1))))),'Base de dados'!R83,"")</f>
        <v>443907062</v>
      </c>
      <c r="S83" s="7">
        <f>IF(AND('Base de dados'!S83&gt;(AVERAGE('Base de dados'!S$73:S$93)-(1.5*(_xlfn.QUARTILE.EXC('Base de dados'!S$73:S$93,3)-_xlfn.QUARTILE.EXC('Base de dados'!S$73:S$93,1)))),'Base de dados'!S83&lt;(AVERAGE('Base de dados'!S$73:S$93)+(1.5*(_xlfn.QUARTILE.EXC('Base de dados'!S$73:S$93,3)-_xlfn.QUARTILE.EXC('Base de dados'!S$73:S$93,1))))),'Base de dados'!S83,"")</f>
        <v>45254991</v>
      </c>
      <c r="T83" s="7">
        <f>IF(AND('Base de dados'!T83&gt;(AVERAGE('Base de dados'!T$73:T$93)-(1.5*(_xlfn.QUARTILE.EXC('Base de dados'!T$73:T$93,3)-_xlfn.QUARTILE.EXC('Base de dados'!T$73:T$93,1)))),'Base de dados'!T83&lt;(AVERAGE('Base de dados'!T$73:T$93)+(1.5*(_xlfn.QUARTILE.EXC('Base de dados'!T$73:T$93,3)-_xlfn.QUARTILE.EXC('Base de dados'!T$73:T$93,1))))),'Base de dados'!T83,"")</f>
        <v>1229</v>
      </c>
      <c r="U83" s="7">
        <f>IF(AND('Base de dados'!U83&gt;(AVERAGE('Base de dados'!U$73:U$93)-(1.5*(_xlfn.QUARTILE.EXC('Base de dados'!U$73:U$93,3)-_xlfn.QUARTILE.EXC('Base de dados'!U$73:U$93,1)))),'Base de dados'!U83&lt;(AVERAGE('Base de dados'!U$73:U$93)+(1.5*(_xlfn.QUARTILE.EXC('Base de dados'!U$73:U$93,3)-_xlfn.QUARTILE.EXC('Base de dados'!U$73:U$93,1))))),'Base de dados'!U83,"")</f>
        <v>26797651</v>
      </c>
    </row>
    <row r="84" spans="2:21" s="1" customFormat="1" x14ac:dyDescent="0.25">
      <c r="B84" s="51">
        <v>230440</v>
      </c>
      <c r="C84" s="51" t="s">
        <v>195</v>
      </c>
      <c r="D84" s="51" t="s">
        <v>196</v>
      </c>
      <c r="E84" s="51">
        <v>2008</v>
      </c>
      <c r="F84" s="51">
        <v>23044000</v>
      </c>
      <c r="G84" s="51" t="s">
        <v>84</v>
      </c>
      <c r="H84" s="325" t="s">
        <v>62</v>
      </c>
      <c r="I84" s="51" t="s">
        <v>188</v>
      </c>
      <c r="J84" s="51" t="s">
        <v>189</v>
      </c>
      <c r="K84" s="51" t="s">
        <v>190</v>
      </c>
      <c r="L84" s="7">
        <f>IF(AND('Base de dados'!L84&gt;(AVERAGE('Base de dados'!L$73:L$93)-(1.5*(_xlfn.QUARTILE.EXC('Base de dados'!L$73:L$93,3)-_xlfn.QUARTILE.EXC('Base de dados'!L$73:L$93,1)))),'Base de dados'!L84&lt;(AVERAGE('Base de dados'!L$73:L$93)+(1.5*(_xlfn.QUARTILE.EXC('Base de dados'!L$73:L$93,3)-_xlfn.QUARTILE.EXC('Base de dados'!L$73:L$93,1))))),'Base de dados'!L84,"")</f>
        <v>223501</v>
      </c>
      <c r="M84" s="7">
        <f>IF(AND('Base de dados'!M84&gt;(AVERAGE('Base de dados'!M$73:M$93)-(1.5*(_xlfn.QUARTILE.EXC('Base de dados'!M$73:M$93,3)-_xlfn.QUARTILE.EXC('Base de dados'!M$73:M$93,1)))),'Base de dados'!M84&lt;(AVERAGE('Base de dados'!M$73:M$93)+(1.5*(_xlfn.QUARTILE.EXC('Base de dados'!M$73:M$93,3)-_xlfn.QUARTILE.EXC('Base de dados'!M$73:M$93,1))))),'Base de dados'!M84,"")</f>
        <v>1687201</v>
      </c>
      <c r="N84" s="7">
        <f>IF(AND('Base de dados'!N84&gt;(AVERAGE('Base de dados'!N$73:N$93)-(1.5*(_xlfn.QUARTILE.EXC('Base de dados'!N$73:N$93,3)-_xlfn.QUARTILE.EXC('Base de dados'!N$73:N$93,1)))),'Base de dados'!N84&lt;(AVERAGE('Base de dados'!N$73:N$93)+(1.5*(_xlfn.QUARTILE.EXC('Base de dados'!N$73:N$93,3)-_xlfn.QUARTILE.EXC('Base de dados'!N$73:N$93,1))))),'Base de dados'!N84,"")</f>
        <v>87359</v>
      </c>
      <c r="O84" s="7">
        <f>IF(AND('Base de dados'!O84&gt;(AVERAGE('Base de dados'!O$73:O$93)-(1.5*(_xlfn.QUARTILE.EXC('Base de dados'!O$73:O$93,3)-_xlfn.QUARTILE.EXC('Base de dados'!O$73:O$93,1)))),'Base de dados'!O84&lt;(AVERAGE('Base de dados'!O$73:O$93)+(1.5*(_xlfn.QUARTILE.EXC('Base de dados'!O$73:O$93,3)-_xlfn.QUARTILE.EXC('Base de dados'!O$73:O$93,1))))),'Base de dados'!O84,"")</f>
        <v>336019519</v>
      </c>
      <c r="P84" s="7">
        <f>IF(AND('Base de dados'!P84&gt;(AVERAGE('Base de dados'!P$73:P$93)-(1.5*(_xlfn.QUARTILE.EXC('Base de dados'!P$73:P$93,3)-_xlfn.QUARTILE.EXC('Base de dados'!P$73:P$93,1)))),'Base de dados'!P84&lt;(AVERAGE('Base de dados'!P$73:P$93)+(1.5*(_xlfn.QUARTILE.EXC('Base de dados'!P$73:P$93,3)-_xlfn.QUARTILE.EXC('Base de dados'!P$73:P$93,1))))),'Base de dados'!P84,"")</f>
        <v>143469148</v>
      </c>
      <c r="Q84" s="7">
        <f>IF(AND('Base de dados'!Q84&gt;(AVERAGE('Base de dados'!Q$73:Q$93)-(1.5*(_xlfn.QUARTILE.EXC('Base de dados'!Q$73:Q$93,3)-_xlfn.QUARTILE.EXC('Base de dados'!Q$73:Q$93,1)))),'Base de dados'!Q84&lt;(AVERAGE('Base de dados'!Q$73:Q$93)+(1.5*(_xlfn.QUARTILE.EXC('Base de dados'!Q$73:Q$93,3)-_xlfn.QUARTILE.EXC('Base de dados'!Q$73:Q$93,1))))),'Base de dados'!Q84,"")</f>
        <v>106767426</v>
      </c>
      <c r="R84" s="7">
        <f>IF(AND('Base de dados'!R84&gt;(AVERAGE('Base de dados'!R$73:R$93)-(1.5*(_xlfn.QUARTILE.EXC('Base de dados'!R$73:R$93,3)-_xlfn.QUARTILE.EXC('Base de dados'!R$73:R$93,1)))),'Base de dados'!R84&lt;(AVERAGE('Base de dados'!R$73:R$93)+(1.5*(_xlfn.QUARTILE.EXC('Base de dados'!R$73:R$93,3)-_xlfn.QUARTILE.EXC('Base de dados'!R$73:R$93,1))))),'Base de dados'!R84,"")</f>
        <v>391787073</v>
      </c>
      <c r="S84" s="7">
        <f>IF(AND('Base de dados'!S84&gt;(AVERAGE('Base de dados'!S$73:S$93)-(1.5*(_xlfn.QUARTILE.EXC('Base de dados'!S$73:S$93,3)-_xlfn.QUARTILE.EXC('Base de dados'!S$73:S$93,1)))),'Base de dados'!S84&lt;(AVERAGE('Base de dados'!S$73:S$93)+(1.5*(_xlfn.QUARTILE.EXC('Base de dados'!S$73:S$93,3)-_xlfn.QUARTILE.EXC('Base de dados'!S$73:S$93,1))))),'Base de dados'!S84,"")</f>
        <v>56106314</v>
      </c>
      <c r="T84" s="7">
        <f>IF(AND('Base de dados'!T84&gt;(AVERAGE('Base de dados'!T$73:T$93)-(1.5*(_xlfn.QUARTILE.EXC('Base de dados'!T$73:T$93,3)-_xlfn.QUARTILE.EXC('Base de dados'!T$73:T$93,1)))),'Base de dados'!T84&lt;(AVERAGE('Base de dados'!T$73:T$93)+(1.5*(_xlfn.QUARTILE.EXC('Base de dados'!T$73:T$93,3)-_xlfn.QUARTILE.EXC('Base de dados'!T$73:T$93,1))))),'Base de dados'!T84,"")</f>
        <v>1254</v>
      </c>
      <c r="U84" s="7">
        <f>IF(AND('Base de dados'!U84&gt;(AVERAGE('Base de dados'!U$73:U$93)-(1.5*(_xlfn.QUARTILE.EXC('Base de dados'!U$73:U$93,3)-_xlfn.QUARTILE.EXC('Base de dados'!U$73:U$93,1)))),'Base de dados'!U84&lt;(AVERAGE('Base de dados'!U$73:U$93)+(1.5*(_xlfn.QUARTILE.EXC('Base de dados'!U$73:U$93,3)-_xlfn.QUARTILE.EXC('Base de dados'!U$73:U$93,1))))),'Base de dados'!U84,"")</f>
        <v>51147795</v>
      </c>
    </row>
    <row r="85" spans="2:21" s="1" customFormat="1" x14ac:dyDescent="0.25">
      <c r="B85" s="51">
        <v>230440</v>
      </c>
      <c r="C85" s="51" t="s">
        <v>195</v>
      </c>
      <c r="D85" s="51" t="s">
        <v>196</v>
      </c>
      <c r="E85" s="51">
        <v>2007</v>
      </c>
      <c r="F85" s="51">
        <v>23044000</v>
      </c>
      <c r="G85" s="51" t="s">
        <v>84</v>
      </c>
      <c r="H85" s="325" t="s">
        <v>62</v>
      </c>
      <c r="I85" s="51" t="s">
        <v>188</v>
      </c>
      <c r="J85" s="51" t="s">
        <v>189</v>
      </c>
      <c r="K85" s="51" t="s">
        <v>190</v>
      </c>
      <c r="L85" s="7">
        <f>IF(AND('Base de dados'!L85&gt;(AVERAGE('Base de dados'!L$73:L$93)-(1.5*(_xlfn.QUARTILE.EXC('Base de dados'!L$73:L$93,3)-_xlfn.QUARTILE.EXC('Base de dados'!L$73:L$93,1)))),'Base de dados'!L85&lt;(AVERAGE('Base de dados'!L$73:L$93)+(1.5*(_xlfn.QUARTILE.EXC('Base de dados'!L$73:L$93,3)-_xlfn.QUARTILE.EXC('Base de dados'!L$73:L$93,1))))),'Base de dados'!L85,"")</f>
        <v>215774</v>
      </c>
      <c r="M85" s="7">
        <f>IF(AND('Base de dados'!M85&gt;(AVERAGE('Base de dados'!M$73:M$93)-(1.5*(_xlfn.QUARTILE.EXC('Base de dados'!M$73:M$93,3)-_xlfn.QUARTILE.EXC('Base de dados'!M$73:M$93,1)))),'Base de dados'!M85&lt;(AVERAGE('Base de dados'!M$73:M$93)+(1.5*(_xlfn.QUARTILE.EXC('Base de dados'!M$73:M$93,3)-_xlfn.QUARTILE.EXC('Base de dados'!M$73:M$93,1))))),'Base de dados'!M85,"")</f>
        <v>1563376</v>
      </c>
      <c r="N85" s="7">
        <f>IF(AND('Base de dados'!N85&gt;(AVERAGE('Base de dados'!N$73:N$93)-(1.5*(_xlfn.QUARTILE.EXC('Base de dados'!N$73:N$93,3)-_xlfn.QUARTILE.EXC('Base de dados'!N$73:N$93,1)))),'Base de dados'!N85&lt;(AVERAGE('Base de dados'!N$73:N$93)+(1.5*(_xlfn.QUARTILE.EXC('Base de dados'!N$73:N$93,3)-_xlfn.QUARTILE.EXC('Base de dados'!N$73:N$93,1))))),'Base de dados'!N85,"")</f>
        <v>83400</v>
      </c>
      <c r="O85" s="7">
        <f>IF(AND('Base de dados'!O85&gt;(AVERAGE('Base de dados'!O$73:O$93)-(1.5*(_xlfn.QUARTILE.EXC('Base de dados'!O$73:O$93,3)-_xlfn.QUARTILE.EXC('Base de dados'!O$73:O$93,1)))),'Base de dados'!O85&lt;(AVERAGE('Base de dados'!O$73:O$93)+(1.5*(_xlfn.QUARTILE.EXC('Base de dados'!O$73:O$93,3)-_xlfn.QUARTILE.EXC('Base de dados'!O$73:O$93,1))))),'Base de dados'!O85,"")</f>
        <v>298138567</v>
      </c>
      <c r="P85" s="7">
        <f>IF(AND('Base de dados'!P85&gt;(AVERAGE('Base de dados'!P$73:P$93)-(1.5*(_xlfn.QUARTILE.EXC('Base de dados'!P$73:P$93,3)-_xlfn.QUARTILE.EXC('Base de dados'!P$73:P$93,1)))),'Base de dados'!P85&lt;(AVERAGE('Base de dados'!P$73:P$93)+(1.5*(_xlfn.QUARTILE.EXC('Base de dados'!P$73:P$93,3)-_xlfn.QUARTILE.EXC('Base de dados'!P$73:P$93,1))))),'Base de dados'!P85,"")</f>
        <v>123588171</v>
      </c>
      <c r="Q85" s="7">
        <f>IF(AND('Base de dados'!Q85&gt;(AVERAGE('Base de dados'!Q$73:Q$93)-(1.5*(_xlfn.QUARTILE.EXC('Base de dados'!Q$73:Q$93,3)-_xlfn.QUARTILE.EXC('Base de dados'!Q$73:Q$93,1)))),'Base de dados'!Q85&lt;(AVERAGE('Base de dados'!Q$73:Q$93)+(1.5*(_xlfn.QUARTILE.EXC('Base de dados'!Q$73:Q$93,3)-_xlfn.QUARTILE.EXC('Base de dados'!Q$73:Q$93,1))))),'Base de dados'!Q85,"")</f>
        <v>94686099</v>
      </c>
      <c r="R85" s="7">
        <f>IF(AND('Base de dados'!R85&gt;(AVERAGE('Base de dados'!R$73:R$93)-(1.5*(_xlfn.QUARTILE.EXC('Base de dados'!R$73:R$93,3)-_xlfn.QUARTILE.EXC('Base de dados'!R$73:R$93,1)))),'Base de dados'!R85&lt;(AVERAGE('Base de dados'!R$73:R$93)+(1.5*(_xlfn.QUARTILE.EXC('Base de dados'!R$73:R$93,3)-_xlfn.QUARTILE.EXC('Base de dados'!R$73:R$93,1))))),'Base de dados'!R85,"")</f>
        <v>337615001</v>
      </c>
      <c r="S85" s="7">
        <f>IF(AND('Base de dados'!S85&gt;(AVERAGE('Base de dados'!S$73:S$93)-(1.5*(_xlfn.QUARTILE.EXC('Base de dados'!S$73:S$93,3)-_xlfn.QUARTILE.EXC('Base de dados'!S$73:S$93,1)))),'Base de dados'!S85&lt;(AVERAGE('Base de dados'!S$73:S$93)+(1.5*(_xlfn.QUARTILE.EXC('Base de dados'!S$73:S$93,3)-_xlfn.QUARTILE.EXC('Base de dados'!S$73:S$93,1))))),'Base de dados'!S85,"")</f>
        <v>37457075</v>
      </c>
      <c r="T85" s="7">
        <f>IF(AND('Base de dados'!T85&gt;(AVERAGE('Base de dados'!T$73:T$93)-(1.5*(_xlfn.QUARTILE.EXC('Base de dados'!T$73:T$93,3)-_xlfn.QUARTILE.EXC('Base de dados'!T$73:T$93,1)))),'Base de dados'!T85&lt;(AVERAGE('Base de dados'!T$73:T$93)+(1.5*(_xlfn.QUARTILE.EXC('Base de dados'!T$73:T$93,3)-_xlfn.QUARTILE.EXC('Base de dados'!T$73:T$93,1))))),'Base de dados'!T85,"")</f>
        <v>1334</v>
      </c>
      <c r="U85" s="7">
        <f>IF(AND('Base de dados'!U85&gt;(AVERAGE('Base de dados'!U$73:U$93)-(1.5*(_xlfn.QUARTILE.EXC('Base de dados'!U$73:U$93,3)-_xlfn.QUARTILE.EXC('Base de dados'!U$73:U$93,1)))),'Base de dados'!U85&lt;(AVERAGE('Base de dados'!U$73:U$93)+(1.5*(_xlfn.QUARTILE.EXC('Base de dados'!U$73:U$93,3)-_xlfn.QUARTILE.EXC('Base de dados'!U$73:U$93,1))))),'Base de dados'!U85,"")</f>
        <v>26526827</v>
      </c>
    </row>
    <row r="86" spans="2:21" s="1" customFormat="1" x14ac:dyDescent="0.25">
      <c r="B86" s="51">
        <v>230440</v>
      </c>
      <c r="C86" s="51" t="s">
        <v>195</v>
      </c>
      <c r="D86" s="51" t="s">
        <v>196</v>
      </c>
      <c r="E86" s="51">
        <v>2006</v>
      </c>
      <c r="F86" s="51">
        <v>23044000</v>
      </c>
      <c r="G86" s="51" t="s">
        <v>84</v>
      </c>
      <c r="H86" s="325" t="s">
        <v>62</v>
      </c>
      <c r="I86" s="51" t="s">
        <v>188</v>
      </c>
      <c r="J86" s="51" t="s">
        <v>189</v>
      </c>
      <c r="K86" s="51" t="s">
        <v>190</v>
      </c>
      <c r="L86" s="7">
        <f>IF(AND('Base de dados'!L86&gt;(AVERAGE('Base de dados'!L$73:L$93)-(1.5*(_xlfn.QUARTILE.EXC('Base de dados'!L$73:L$93,3)-_xlfn.QUARTILE.EXC('Base de dados'!L$73:L$93,1)))),'Base de dados'!L86&lt;(AVERAGE('Base de dados'!L$73:L$93)+(1.5*(_xlfn.QUARTILE.EXC('Base de dados'!L$73:L$93,3)-_xlfn.QUARTILE.EXC('Base de dados'!L$73:L$93,1))))),'Base de dados'!L86,"")</f>
        <v>193672</v>
      </c>
      <c r="M86" s="7">
        <f>IF(AND('Base de dados'!M86&gt;(AVERAGE('Base de dados'!M$73:M$93)-(1.5*(_xlfn.QUARTILE.EXC('Base de dados'!M$73:M$93,3)-_xlfn.QUARTILE.EXC('Base de dados'!M$73:M$93,1)))),'Base de dados'!M86&lt;(AVERAGE('Base de dados'!M$73:M$93)+(1.5*(_xlfn.QUARTILE.EXC('Base de dados'!M$73:M$93,3)-_xlfn.QUARTILE.EXC('Base de dados'!M$73:M$93,1))))),'Base de dados'!M86,"")</f>
        <v>1436196</v>
      </c>
      <c r="N86" s="7">
        <f>IF(AND('Base de dados'!N86&gt;(AVERAGE('Base de dados'!N$73:N$93)-(1.5*(_xlfn.QUARTILE.EXC('Base de dados'!N$73:N$93,3)-_xlfn.QUARTILE.EXC('Base de dados'!N$73:N$93,1)))),'Base de dados'!N86&lt;(AVERAGE('Base de dados'!N$73:N$93)+(1.5*(_xlfn.QUARTILE.EXC('Base de dados'!N$73:N$93,3)-_xlfn.QUARTILE.EXC('Base de dados'!N$73:N$93,1))))),'Base de dados'!N86,"")</f>
        <v>78350</v>
      </c>
      <c r="O86" s="7">
        <f>IF(AND('Base de dados'!O86&gt;(AVERAGE('Base de dados'!O$73:O$93)-(1.5*(_xlfn.QUARTILE.EXC('Base de dados'!O$73:O$93,3)-_xlfn.QUARTILE.EXC('Base de dados'!O$73:O$93,1)))),'Base de dados'!O86&lt;(AVERAGE('Base de dados'!O$73:O$93)+(1.5*(_xlfn.QUARTILE.EXC('Base de dados'!O$73:O$93,3)-_xlfn.QUARTILE.EXC('Base de dados'!O$73:O$93,1))))),'Base de dados'!O86,"")</f>
        <v>259535418</v>
      </c>
      <c r="P86" s="7">
        <f>IF(AND('Base de dados'!P86&gt;(AVERAGE('Base de dados'!P$73:P$93)-(1.5*(_xlfn.QUARTILE.EXC('Base de dados'!P$73:P$93,3)-_xlfn.QUARTILE.EXC('Base de dados'!P$73:P$93,1)))),'Base de dados'!P86&lt;(AVERAGE('Base de dados'!P$73:P$93)+(1.5*(_xlfn.QUARTILE.EXC('Base de dados'!P$73:P$93,3)-_xlfn.QUARTILE.EXC('Base de dados'!P$73:P$93,1))))),'Base de dados'!P86,"")</f>
        <v>112454049</v>
      </c>
      <c r="Q86" s="7">
        <f>IF(AND('Base de dados'!Q86&gt;(AVERAGE('Base de dados'!Q$73:Q$93)-(1.5*(_xlfn.QUARTILE.EXC('Base de dados'!Q$73:Q$93,3)-_xlfn.QUARTILE.EXC('Base de dados'!Q$73:Q$93,1)))),'Base de dados'!Q86&lt;(AVERAGE('Base de dados'!Q$73:Q$93)+(1.5*(_xlfn.QUARTILE.EXC('Base de dados'!Q$73:Q$93,3)-_xlfn.QUARTILE.EXC('Base de dados'!Q$73:Q$93,1))))),'Base de dados'!Q86,"")</f>
        <v>74316208</v>
      </c>
      <c r="R86" s="7">
        <f>IF(AND('Base de dados'!R86&gt;(AVERAGE('Base de dados'!R$73:R$93)-(1.5*(_xlfn.QUARTILE.EXC('Base de dados'!R$73:R$93,3)-_xlfn.QUARTILE.EXC('Base de dados'!R$73:R$93,1)))),'Base de dados'!R86&lt;(AVERAGE('Base de dados'!R$73:R$93)+(1.5*(_xlfn.QUARTILE.EXC('Base de dados'!R$73:R$93,3)-_xlfn.QUARTILE.EXC('Base de dados'!R$73:R$93,1))))),'Base de dados'!R86,"")</f>
        <v>267045207</v>
      </c>
      <c r="S86" s="7">
        <f>IF(AND('Base de dados'!S86&gt;(AVERAGE('Base de dados'!S$73:S$93)-(1.5*(_xlfn.QUARTILE.EXC('Base de dados'!S$73:S$93,3)-_xlfn.QUARTILE.EXC('Base de dados'!S$73:S$93,1)))),'Base de dados'!S86&lt;(AVERAGE('Base de dados'!S$73:S$93)+(1.5*(_xlfn.QUARTILE.EXC('Base de dados'!S$73:S$93,3)-_xlfn.QUARTILE.EXC('Base de dados'!S$73:S$93,1))))),'Base de dados'!S86,"")</f>
        <v>37982416</v>
      </c>
      <c r="T86" s="7">
        <f>IF(AND('Base de dados'!T86&gt;(AVERAGE('Base de dados'!T$73:T$93)-(1.5*(_xlfn.QUARTILE.EXC('Base de dados'!T$73:T$93,3)-_xlfn.QUARTILE.EXC('Base de dados'!T$73:T$93,1)))),'Base de dados'!T86&lt;(AVERAGE('Base de dados'!T$73:T$93)+(1.5*(_xlfn.QUARTILE.EXC('Base de dados'!T$73:T$93,3)-_xlfn.QUARTILE.EXC('Base de dados'!T$73:T$93,1))))),'Base de dados'!T86,"")</f>
        <v>1300</v>
      </c>
      <c r="U86" s="7">
        <f>IF(AND('Base de dados'!U86&gt;(AVERAGE('Base de dados'!U$73:U$93)-(1.5*(_xlfn.QUARTILE.EXC('Base de dados'!U$73:U$93,3)-_xlfn.QUARTILE.EXC('Base de dados'!U$73:U$93,1)))),'Base de dados'!U86&lt;(AVERAGE('Base de dados'!U$73:U$93)+(1.5*(_xlfn.QUARTILE.EXC('Base de dados'!U$73:U$93,3)-_xlfn.QUARTILE.EXC('Base de dados'!U$73:U$93,1))))),'Base de dados'!U86,"")</f>
        <v>17159852</v>
      </c>
    </row>
    <row r="87" spans="2:21" s="1" customFormat="1" x14ac:dyDescent="0.25">
      <c r="B87" s="51">
        <v>230440</v>
      </c>
      <c r="C87" s="51" t="s">
        <v>195</v>
      </c>
      <c r="D87" s="51" t="s">
        <v>196</v>
      </c>
      <c r="E87" s="51">
        <v>2005</v>
      </c>
      <c r="F87" s="51">
        <v>23044000</v>
      </c>
      <c r="G87" s="51" t="s">
        <v>84</v>
      </c>
      <c r="H87" s="325" t="s">
        <v>62</v>
      </c>
      <c r="I87" s="51" t="s">
        <v>188</v>
      </c>
      <c r="J87" s="51" t="s">
        <v>189</v>
      </c>
      <c r="K87" s="51" t="s">
        <v>190</v>
      </c>
      <c r="L87" s="7">
        <f>IF(AND('Base de dados'!L87&gt;(AVERAGE('Base de dados'!L$73:L$93)-(1.5*(_xlfn.QUARTILE.EXC('Base de dados'!L$73:L$93,3)-_xlfn.QUARTILE.EXC('Base de dados'!L$73:L$93,1)))),'Base de dados'!L87&lt;(AVERAGE('Base de dados'!L$73:L$93)+(1.5*(_xlfn.QUARTILE.EXC('Base de dados'!L$73:L$93,3)-_xlfn.QUARTILE.EXC('Base de dados'!L$73:L$93,1))))),'Base de dados'!L87,"")</f>
        <v>197258</v>
      </c>
      <c r="M87" s="7">
        <f>IF(AND('Base de dados'!M87&gt;(AVERAGE('Base de dados'!M$73:M$93)-(1.5*(_xlfn.QUARTILE.EXC('Base de dados'!M$73:M$93,3)-_xlfn.QUARTILE.EXC('Base de dados'!M$73:M$93,1)))),'Base de dados'!M87&lt;(AVERAGE('Base de dados'!M$73:M$93)+(1.5*(_xlfn.QUARTILE.EXC('Base de dados'!M$73:M$93,3)-_xlfn.QUARTILE.EXC('Base de dados'!M$73:M$93,1))))),'Base de dados'!M87,"")</f>
        <v>1295967</v>
      </c>
      <c r="N87" s="7">
        <f>IF(AND('Base de dados'!N87&gt;(AVERAGE('Base de dados'!N$73:N$93)-(1.5*(_xlfn.QUARTILE.EXC('Base de dados'!N$73:N$93,3)-_xlfn.QUARTILE.EXC('Base de dados'!N$73:N$93,1)))),'Base de dados'!N87&lt;(AVERAGE('Base de dados'!N$73:N$93)+(1.5*(_xlfn.QUARTILE.EXC('Base de dados'!N$73:N$93,3)-_xlfn.QUARTILE.EXC('Base de dados'!N$73:N$93,1))))),'Base de dados'!N87,"")</f>
        <v>70374</v>
      </c>
      <c r="O87" s="7">
        <f>IF(AND('Base de dados'!O87&gt;(AVERAGE('Base de dados'!O$73:O$93)-(1.5*(_xlfn.QUARTILE.EXC('Base de dados'!O$73:O$93,3)-_xlfn.QUARTILE.EXC('Base de dados'!O$73:O$93,1)))),'Base de dados'!O87&lt;(AVERAGE('Base de dados'!O$73:O$93)+(1.5*(_xlfn.QUARTILE.EXC('Base de dados'!O$73:O$93,3)-_xlfn.QUARTILE.EXC('Base de dados'!O$73:O$93,1))))),'Base de dados'!O87,"")</f>
        <v>243669858</v>
      </c>
      <c r="P87" s="7">
        <f>IF(AND('Base de dados'!P87&gt;(AVERAGE('Base de dados'!P$73:P$93)-(1.5*(_xlfn.QUARTILE.EXC('Base de dados'!P$73:P$93,3)-_xlfn.QUARTILE.EXC('Base de dados'!P$73:P$93,1)))),'Base de dados'!P87&lt;(AVERAGE('Base de dados'!P$73:P$93)+(1.5*(_xlfn.QUARTILE.EXC('Base de dados'!P$73:P$93,3)-_xlfn.QUARTILE.EXC('Base de dados'!P$73:P$93,1))))),'Base de dados'!P87,"")</f>
        <v>90521066</v>
      </c>
      <c r="Q87" s="7">
        <f>IF(AND('Base de dados'!Q87&gt;(AVERAGE('Base de dados'!Q$73:Q$93)-(1.5*(_xlfn.QUARTILE.EXC('Base de dados'!Q$73:Q$93,3)-_xlfn.QUARTILE.EXC('Base de dados'!Q$73:Q$93,1)))),'Base de dados'!Q87&lt;(AVERAGE('Base de dados'!Q$73:Q$93)+(1.5*(_xlfn.QUARTILE.EXC('Base de dados'!Q$73:Q$93,3)-_xlfn.QUARTILE.EXC('Base de dados'!Q$73:Q$93,1))))),'Base de dados'!Q87,"")</f>
        <v>73754124</v>
      </c>
      <c r="R87" s="7">
        <f>IF(AND('Base de dados'!R87&gt;(AVERAGE('Base de dados'!R$73:R$93)-(1.5*(_xlfn.QUARTILE.EXC('Base de dados'!R$73:R$93,3)-_xlfn.QUARTILE.EXC('Base de dados'!R$73:R$93,1)))),'Base de dados'!R87&lt;(AVERAGE('Base de dados'!R$73:R$93)+(1.5*(_xlfn.QUARTILE.EXC('Base de dados'!R$73:R$93,3)-_xlfn.QUARTILE.EXC('Base de dados'!R$73:R$93,1))))),'Base de dados'!R87,"")</f>
        <v>278550080</v>
      </c>
      <c r="S87" s="7">
        <f>IF(AND('Base de dados'!S87&gt;(AVERAGE('Base de dados'!S$73:S$93)-(1.5*(_xlfn.QUARTILE.EXC('Base de dados'!S$73:S$93,3)-_xlfn.QUARTILE.EXC('Base de dados'!S$73:S$93,1)))),'Base de dados'!S87&lt;(AVERAGE('Base de dados'!S$73:S$93)+(1.5*(_xlfn.QUARTILE.EXC('Base de dados'!S$73:S$93,3)-_xlfn.QUARTILE.EXC('Base de dados'!S$73:S$93,1))))),'Base de dados'!S87,"")</f>
        <v>36955258</v>
      </c>
      <c r="T87" s="7">
        <f>IF(AND('Base de dados'!T87&gt;(AVERAGE('Base de dados'!T$73:T$93)-(1.5*(_xlfn.QUARTILE.EXC('Base de dados'!T$73:T$93,3)-_xlfn.QUARTILE.EXC('Base de dados'!T$73:T$93,1)))),'Base de dados'!T87&lt;(AVERAGE('Base de dados'!T$73:T$93)+(1.5*(_xlfn.QUARTILE.EXC('Base de dados'!T$73:T$93,3)-_xlfn.QUARTILE.EXC('Base de dados'!T$73:T$93,1))))),'Base de dados'!T87,"")</f>
        <v>1324</v>
      </c>
      <c r="U87" s="7">
        <f>IF(AND('Base de dados'!U87&gt;(AVERAGE('Base de dados'!U$73:U$93)-(1.5*(_xlfn.QUARTILE.EXC('Base de dados'!U$73:U$93,3)-_xlfn.QUARTILE.EXC('Base de dados'!U$73:U$93,1)))),'Base de dados'!U87&lt;(AVERAGE('Base de dados'!U$73:U$93)+(1.5*(_xlfn.QUARTILE.EXC('Base de dados'!U$73:U$93,3)-_xlfn.QUARTILE.EXC('Base de dados'!U$73:U$93,1))))),'Base de dados'!U87,"")</f>
        <v>16168517</v>
      </c>
    </row>
    <row r="88" spans="2:21" s="1" customFormat="1" x14ac:dyDescent="0.25">
      <c r="B88" s="51">
        <v>230440</v>
      </c>
      <c r="C88" s="51" t="s">
        <v>195</v>
      </c>
      <c r="D88" s="51" t="s">
        <v>196</v>
      </c>
      <c r="E88" s="51">
        <v>2004</v>
      </c>
      <c r="F88" s="51">
        <v>23044000</v>
      </c>
      <c r="G88" s="51" t="s">
        <v>84</v>
      </c>
      <c r="H88" s="325" t="s">
        <v>62</v>
      </c>
      <c r="I88" s="51" t="s">
        <v>188</v>
      </c>
      <c r="J88" s="51" t="s">
        <v>189</v>
      </c>
      <c r="K88" s="51" t="s">
        <v>190</v>
      </c>
      <c r="L88" s="7">
        <f>IF(AND('Base de dados'!L88&gt;(AVERAGE('Base de dados'!L$73:L$93)-(1.5*(_xlfn.QUARTILE.EXC('Base de dados'!L$73:L$93,3)-_xlfn.QUARTILE.EXC('Base de dados'!L$73:L$93,1)))),'Base de dados'!L88&lt;(AVERAGE('Base de dados'!L$73:L$93)+(1.5*(_xlfn.QUARTILE.EXC('Base de dados'!L$73:L$93,3)-_xlfn.QUARTILE.EXC('Base de dados'!L$73:L$93,1))))),'Base de dados'!L88,"")</f>
        <v>189275.74</v>
      </c>
      <c r="M88" s="7">
        <f>IF(AND('Base de dados'!M88&gt;(AVERAGE('Base de dados'!M$73:M$93)-(1.5*(_xlfn.QUARTILE.EXC('Base de dados'!M$73:M$93,3)-_xlfn.QUARTILE.EXC('Base de dados'!M$73:M$93,1)))),'Base de dados'!M88&lt;(AVERAGE('Base de dados'!M$73:M$93)+(1.5*(_xlfn.QUARTILE.EXC('Base de dados'!M$73:M$93,3)-_xlfn.QUARTILE.EXC('Base de dados'!M$73:M$93,1))))),'Base de dados'!M88,"")</f>
        <v>1200336</v>
      </c>
      <c r="N88" s="7">
        <f>IF(AND('Base de dados'!N88&gt;(AVERAGE('Base de dados'!N$73:N$93)-(1.5*(_xlfn.QUARTILE.EXC('Base de dados'!N$73:N$93,3)-_xlfn.QUARTILE.EXC('Base de dados'!N$73:N$93,1)))),'Base de dados'!N88&lt;(AVERAGE('Base de dados'!N$73:N$93)+(1.5*(_xlfn.QUARTILE.EXC('Base de dados'!N$73:N$93,3)-_xlfn.QUARTILE.EXC('Base de dados'!N$73:N$93,1))))),'Base de dados'!N88,"")</f>
        <v>76870</v>
      </c>
      <c r="O88" s="7">
        <f>IF(AND('Base de dados'!O88&gt;(AVERAGE('Base de dados'!O$73:O$93)-(1.5*(_xlfn.QUARTILE.EXC('Base de dados'!O$73:O$93,3)-_xlfn.QUARTILE.EXC('Base de dados'!O$73:O$93,1)))),'Base de dados'!O88&lt;(AVERAGE('Base de dados'!O$73:O$93)+(1.5*(_xlfn.QUARTILE.EXC('Base de dados'!O$73:O$93,3)-_xlfn.QUARTILE.EXC('Base de dados'!O$73:O$93,1))))),'Base de dados'!O88,"")</f>
        <v>210004603</v>
      </c>
      <c r="P88" s="7">
        <f>IF(AND('Base de dados'!P88&gt;(AVERAGE('Base de dados'!P$73:P$93)-(1.5*(_xlfn.QUARTILE.EXC('Base de dados'!P$73:P$93,3)-_xlfn.QUARTILE.EXC('Base de dados'!P$73:P$93,1)))),'Base de dados'!P88&lt;(AVERAGE('Base de dados'!P$73:P$93)+(1.5*(_xlfn.QUARTILE.EXC('Base de dados'!P$73:P$93,3)-_xlfn.QUARTILE.EXC('Base de dados'!P$73:P$93,1))))),'Base de dados'!P88,"")</f>
        <v>95867494</v>
      </c>
      <c r="Q88" s="7">
        <f>IF(AND('Base de dados'!Q88&gt;(AVERAGE('Base de dados'!Q$73:Q$93)-(1.5*(_xlfn.QUARTILE.EXC('Base de dados'!Q$73:Q$93,3)-_xlfn.QUARTILE.EXC('Base de dados'!Q$73:Q$93,1)))),'Base de dados'!Q88&lt;(AVERAGE('Base de dados'!Q$73:Q$93)+(1.5*(_xlfn.QUARTILE.EXC('Base de dados'!Q$73:Q$93,3)-_xlfn.QUARTILE.EXC('Base de dados'!Q$73:Q$93,1))))),'Base de dados'!Q88,"")</f>
        <v>65553605</v>
      </c>
      <c r="R88" s="7">
        <f>IF(AND('Base de dados'!R88&gt;(AVERAGE('Base de dados'!R$73:R$93)-(1.5*(_xlfn.QUARTILE.EXC('Base de dados'!R$73:R$93,3)-_xlfn.QUARTILE.EXC('Base de dados'!R$73:R$93,1)))),'Base de dados'!R88&lt;(AVERAGE('Base de dados'!R$73:R$93)+(1.5*(_xlfn.QUARTILE.EXC('Base de dados'!R$73:R$93,3)-_xlfn.QUARTILE.EXC('Base de dados'!R$73:R$93,1))))),'Base de dados'!R88,"")</f>
        <v>246961597</v>
      </c>
      <c r="S88" s="7">
        <f>IF(AND('Base de dados'!S88&gt;(AVERAGE('Base de dados'!S$73:S$93)-(1.5*(_xlfn.QUARTILE.EXC('Base de dados'!S$73:S$93,3)-_xlfn.QUARTILE.EXC('Base de dados'!S$73:S$93,1)))),'Base de dados'!S88&lt;(AVERAGE('Base de dados'!S$73:S$93)+(1.5*(_xlfn.QUARTILE.EXC('Base de dados'!S$73:S$93,3)-_xlfn.QUARTILE.EXC('Base de dados'!S$73:S$93,1))))),'Base de dados'!S88,"")</f>
        <v>28149448</v>
      </c>
      <c r="T88" s="7">
        <f>IF(AND('Base de dados'!T88&gt;(AVERAGE('Base de dados'!T$73:T$93)-(1.5*(_xlfn.QUARTILE.EXC('Base de dados'!T$73:T$93,3)-_xlfn.QUARTILE.EXC('Base de dados'!T$73:T$93,1)))),'Base de dados'!T88&lt;(AVERAGE('Base de dados'!T$73:T$93)+(1.5*(_xlfn.QUARTILE.EXC('Base de dados'!T$73:T$93,3)-_xlfn.QUARTILE.EXC('Base de dados'!T$73:T$93,1))))),'Base de dados'!T88,"")</f>
        <v>1174</v>
      </c>
      <c r="U88" s="7">
        <f>IF(AND('Base de dados'!U88&gt;(AVERAGE('Base de dados'!U$73:U$93)-(1.5*(_xlfn.QUARTILE.EXC('Base de dados'!U$73:U$93,3)-_xlfn.QUARTILE.EXC('Base de dados'!U$73:U$93,1)))),'Base de dados'!U88&lt;(AVERAGE('Base de dados'!U$73:U$93)+(1.5*(_xlfn.QUARTILE.EXC('Base de dados'!U$73:U$93,3)-_xlfn.QUARTILE.EXC('Base de dados'!U$73:U$93,1))))),'Base de dados'!U88,"")</f>
        <v>15218768</v>
      </c>
    </row>
    <row r="89" spans="2:21" s="1" customFormat="1" x14ac:dyDescent="0.25">
      <c r="B89" s="51">
        <v>230440</v>
      </c>
      <c r="C89" s="51" t="s">
        <v>195</v>
      </c>
      <c r="D89" s="51" t="s">
        <v>196</v>
      </c>
      <c r="E89" s="51">
        <v>2003</v>
      </c>
      <c r="F89" s="51">
        <v>23044000</v>
      </c>
      <c r="G89" s="51" t="s">
        <v>84</v>
      </c>
      <c r="H89" s="325" t="s">
        <v>62</v>
      </c>
      <c r="I89" s="51" t="s">
        <v>188</v>
      </c>
      <c r="J89" s="51" t="s">
        <v>189</v>
      </c>
      <c r="K89" s="51" t="s">
        <v>190</v>
      </c>
      <c r="L89" s="7">
        <f>IF(AND('Base de dados'!L89&gt;(AVERAGE('Base de dados'!L$73:L$93)-(1.5*(_xlfn.QUARTILE.EXC('Base de dados'!L$73:L$93,3)-_xlfn.QUARTILE.EXC('Base de dados'!L$73:L$93,1)))),'Base de dados'!L89&lt;(AVERAGE('Base de dados'!L$73:L$93)+(1.5*(_xlfn.QUARTILE.EXC('Base de dados'!L$73:L$93,3)-_xlfn.QUARTILE.EXC('Base de dados'!L$73:L$93,1))))),'Base de dados'!L89,"")</f>
        <v>186148</v>
      </c>
      <c r="M89" s="7">
        <f>IF(AND('Base de dados'!M89&gt;(AVERAGE('Base de dados'!M$73:M$93)-(1.5*(_xlfn.QUARTILE.EXC('Base de dados'!M$73:M$93,3)-_xlfn.QUARTILE.EXC('Base de dados'!M$73:M$93,1)))),'Base de dados'!M89&lt;(AVERAGE('Base de dados'!M$73:M$93)+(1.5*(_xlfn.QUARTILE.EXC('Base de dados'!M$73:M$93,3)-_xlfn.QUARTILE.EXC('Base de dados'!M$73:M$93,1))))),'Base de dados'!M89,"")</f>
        <v>974184</v>
      </c>
      <c r="N89" s="7">
        <f>IF(AND('Base de dados'!N89&gt;(AVERAGE('Base de dados'!N$73:N$93)-(1.5*(_xlfn.QUARTILE.EXC('Base de dados'!N$73:N$93,3)-_xlfn.QUARTILE.EXC('Base de dados'!N$73:N$93,1)))),'Base de dados'!N89&lt;(AVERAGE('Base de dados'!N$73:N$93)+(1.5*(_xlfn.QUARTILE.EXC('Base de dados'!N$73:N$93,3)-_xlfn.QUARTILE.EXC('Base de dados'!N$73:N$93,1))))),'Base de dados'!N89,"")</f>
        <v>79337</v>
      </c>
      <c r="O89" s="7">
        <f>IF(AND('Base de dados'!O89&gt;(AVERAGE('Base de dados'!O$73:O$93)-(1.5*(_xlfn.QUARTILE.EXC('Base de dados'!O$73:O$93,3)-_xlfn.QUARTILE.EXC('Base de dados'!O$73:O$93,1)))),'Base de dados'!O89&lt;(AVERAGE('Base de dados'!O$73:O$93)+(1.5*(_xlfn.QUARTILE.EXC('Base de dados'!O$73:O$93,3)-_xlfn.QUARTILE.EXC('Base de dados'!O$73:O$93,1))))),'Base de dados'!O89,"")</f>
        <v>177474152</v>
      </c>
      <c r="P89" s="7">
        <f>IF(AND('Base de dados'!P89&gt;(AVERAGE('Base de dados'!P$73:P$93)-(1.5*(_xlfn.QUARTILE.EXC('Base de dados'!P$73:P$93,3)-_xlfn.QUARTILE.EXC('Base de dados'!P$73:P$93,1)))),'Base de dados'!P89&lt;(AVERAGE('Base de dados'!P$73:P$93)+(1.5*(_xlfn.QUARTILE.EXC('Base de dados'!P$73:P$93,3)-_xlfn.QUARTILE.EXC('Base de dados'!P$73:P$93,1))))),'Base de dados'!P89,"")</f>
        <v>81918502</v>
      </c>
      <c r="Q89" s="7">
        <f>IF(AND('Base de dados'!Q89&gt;(AVERAGE('Base de dados'!Q$73:Q$93)-(1.5*(_xlfn.QUARTILE.EXC('Base de dados'!Q$73:Q$93,3)-_xlfn.QUARTILE.EXC('Base de dados'!Q$73:Q$93,1)))),'Base de dados'!Q89&lt;(AVERAGE('Base de dados'!Q$73:Q$93)+(1.5*(_xlfn.QUARTILE.EXC('Base de dados'!Q$73:Q$93,3)-_xlfn.QUARTILE.EXC('Base de dados'!Q$73:Q$93,1))))),'Base de dados'!Q89,"")</f>
        <v>54039155</v>
      </c>
      <c r="R89" s="7">
        <f>IF(AND('Base de dados'!R89&gt;(AVERAGE('Base de dados'!R$73:R$93)-(1.5*(_xlfn.QUARTILE.EXC('Base de dados'!R$73:R$93,3)-_xlfn.QUARTILE.EXC('Base de dados'!R$73:R$93,1)))),'Base de dados'!R89&lt;(AVERAGE('Base de dados'!R$73:R$93)+(1.5*(_xlfn.QUARTILE.EXC('Base de dados'!R$73:R$93,3)-_xlfn.QUARTILE.EXC('Base de dados'!R$73:R$93,1))))),'Base de dados'!R89,"")</f>
        <v>205186395</v>
      </c>
      <c r="S89" s="7">
        <f>IF(AND('Base de dados'!S89&gt;(AVERAGE('Base de dados'!S$73:S$93)-(1.5*(_xlfn.QUARTILE.EXC('Base de dados'!S$73:S$93,3)-_xlfn.QUARTILE.EXC('Base de dados'!S$73:S$93,1)))),'Base de dados'!S89&lt;(AVERAGE('Base de dados'!S$73:S$93)+(1.5*(_xlfn.QUARTILE.EXC('Base de dados'!S$73:S$93,3)-_xlfn.QUARTILE.EXC('Base de dados'!S$73:S$93,1))))),'Base de dados'!S89,"")</f>
        <v>59073201</v>
      </c>
      <c r="T89" s="7">
        <f>IF(AND('Base de dados'!T89&gt;(AVERAGE('Base de dados'!T$73:T$93)-(1.5*(_xlfn.QUARTILE.EXC('Base de dados'!T$73:T$93,3)-_xlfn.QUARTILE.EXC('Base de dados'!T$73:T$93,1)))),'Base de dados'!T89&lt;(AVERAGE('Base de dados'!T$73:T$93)+(1.5*(_xlfn.QUARTILE.EXC('Base de dados'!T$73:T$93,3)-_xlfn.QUARTILE.EXC('Base de dados'!T$73:T$93,1))))),'Base de dados'!T89,"")</f>
        <v>1204</v>
      </c>
      <c r="U89" s="7">
        <f>IF(AND('Base de dados'!U89&gt;(AVERAGE('Base de dados'!U$73:U$93)-(1.5*(_xlfn.QUARTILE.EXC('Base de dados'!U$73:U$93,3)-_xlfn.QUARTILE.EXC('Base de dados'!U$73:U$93,1)))),'Base de dados'!U89&lt;(AVERAGE('Base de dados'!U$73:U$93)+(1.5*(_xlfn.QUARTILE.EXC('Base de dados'!U$73:U$93,3)-_xlfn.QUARTILE.EXC('Base de dados'!U$73:U$93,1))))),'Base de dados'!U89,"")</f>
        <v>19636636</v>
      </c>
    </row>
    <row r="90" spans="2:21" s="1" customFormat="1" x14ac:dyDescent="0.25">
      <c r="B90" s="51">
        <v>230440</v>
      </c>
      <c r="C90" s="51" t="s">
        <v>195</v>
      </c>
      <c r="D90" s="51" t="s">
        <v>196</v>
      </c>
      <c r="E90" s="51">
        <v>2002</v>
      </c>
      <c r="F90" s="51">
        <v>23044000</v>
      </c>
      <c r="G90" s="51" t="s">
        <v>84</v>
      </c>
      <c r="H90" s="325" t="s">
        <v>62</v>
      </c>
      <c r="I90" s="51" t="s">
        <v>188</v>
      </c>
      <c r="J90" s="51" t="s">
        <v>189</v>
      </c>
      <c r="K90" s="51" t="s">
        <v>190</v>
      </c>
      <c r="L90" s="7">
        <f>IF(AND('Base de dados'!L90&gt;(AVERAGE('Base de dados'!L$73:L$93)-(1.5*(_xlfn.QUARTILE.EXC('Base de dados'!L$73:L$93,3)-_xlfn.QUARTILE.EXC('Base de dados'!L$73:L$93,1)))),'Base de dados'!L90&lt;(AVERAGE('Base de dados'!L$73:L$93)+(1.5*(_xlfn.QUARTILE.EXC('Base de dados'!L$73:L$93,3)-_xlfn.QUARTILE.EXC('Base de dados'!L$73:L$93,1))))),'Base de dados'!L90,"")</f>
        <v>179033</v>
      </c>
      <c r="M90" s="7">
        <f>IF(AND('Base de dados'!M90&gt;(AVERAGE('Base de dados'!M$73:M$93)-(1.5*(_xlfn.QUARTILE.EXC('Base de dados'!M$73:M$93,3)-_xlfn.QUARTILE.EXC('Base de dados'!M$73:M$93,1)))),'Base de dados'!M90&lt;(AVERAGE('Base de dados'!M$73:M$93)+(1.5*(_xlfn.QUARTILE.EXC('Base de dados'!M$73:M$93,3)-_xlfn.QUARTILE.EXC('Base de dados'!M$73:M$93,1))))),'Base de dados'!M90,"")</f>
        <v>924148</v>
      </c>
      <c r="N90" s="7">
        <f>IF(AND('Base de dados'!N90&gt;(AVERAGE('Base de dados'!N$73:N$93)-(1.5*(_xlfn.QUARTILE.EXC('Base de dados'!N$73:N$93,3)-_xlfn.QUARTILE.EXC('Base de dados'!N$73:N$93,1)))),'Base de dados'!N90&lt;(AVERAGE('Base de dados'!N$73:N$93)+(1.5*(_xlfn.QUARTILE.EXC('Base de dados'!N$73:N$93,3)-_xlfn.QUARTILE.EXC('Base de dados'!N$73:N$93,1))))),'Base de dados'!N90,"")</f>
        <v>76494</v>
      </c>
      <c r="O90" s="7">
        <f>IF(AND('Base de dados'!O90&gt;(AVERAGE('Base de dados'!O$73:O$93)-(1.5*(_xlfn.QUARTILE.EXC('Base de dados'!O$73:O$93,3)-_xlfn.QUARTILE.EXC('Base de dados'!O$73:O$93,1)))),'Base de dados'!O90&lt;(AVERAGE('Base de dados'!O$73:O$93)+(1.5*(_xlfn.QUARTILE.EXC('Base de dados'!O$73:O$93,3)-_xlfn.QUARTILE.EXC('Base de dados'!O$73:O$93,1))))),'Base de dados'!O90,"")</f>
        <v>147995725</v>
      </c>
      <c r="P90" s="7">
        <f>IF(AND('Base de dados'!P90&gt;(AVERAGE('Base de dados'!P$73:P$93)-(1.5*(_xlfn.QUARTILE.EXC('Base de dados'!P$73:P$93,3)-_xlfn.QUARTILE.EXC('Base de dados'!P$73:P$93,1)))),'Base de dados'!P90&lt;(AVERAGE('Base de dados'!P$73:P$93)+(1.5*(_xlfn.QUARTILE.EXC('Base de dados'!P$73:P$93,3)-_xlfn.QUARTILE.EXC('Base de dados'!P$73:P$93,1))))),'Base de dados'!P90,"")</f>
        <v>69600714</v>
      </c>
      <c r="Q90" s="7">
        <f>IF(AND('Base de dados'!Q90&gt;(AVERAGE('Base de dados'!Q$73:Q$93)-(1.5*(_xlfn.QUARTILE.EXC('Base de dados'!Q$73:Q$93,3)-_xlfn.QUARTILE.EXC('Base de dados'!Q$73:Q$93,1)))),'Base de dados'!Q90&lt;(AVERAGE('Base de dados'!Q$73:Q$93)+(1.5*(_xlfn.QUARTILE.EXC('Base de dados'!Q$73:Q$93,3)-_xlfn.QUARTILE.EXC('Base de dados'!Q$73:Q$93,1))))),'Base de dados'!Q90,"")</f>
        <v>51761466</v>
      </c>
      <c r="R90" s="7">
        <f>IF(AND('Base de dados'!R90&gt;(AVERAGE('Base de dados'!R$73:R$93)-(1.5*(_xlfn.QUARTILE.EXC('Base de dados'!R$73:R$93,3)-_xlfn.QUARTILE.EXC('Base de dados'!R$73:R$93,1)))),'Base de dados'!R90&lt;(AVERAGE('Base de dados'!R$73:R$93)+(1.5*(_xlfn.QUARTILE.EXC('Base de dados'!R$73:R$93,3)-_xlfn.QUARTILE.EXC('Base de dados'!R$73:R$93,1))))),'Base de dados'!R90,"")</f>
        <v>167633976</v>
      </c>
      <c r="S90" s="7">
        <f>IF(AND('Base de dados'!S90&gt;(AVERAGE('Base de dados'!S$73:S$93)-(1.5*(_xlfn.QUARTILE.EXC('Base de dados'!S$73:S$93,3)-_xlfn.QUARTILE.EXC('Base de dados'!S$73:S$93,1)))),'Base de dados'!S90&lt;(AVERAGE('Base de dados'!S$73:S$93)+(1.5*(_xlfn.QUARTILE.EXC('Base de dados'!S$73:S$93,3)-_xlfn.QUARTILE.EXC('Base de dados'!S$73:S$93,1))))),'Base de dados'!S90,"")</f>
        <v>56082923</v>
      </c>
      <c r="T90" s="7">
        <f>IF(AND('Base de dados'!T90&gt;(AVERAGE('Base de dados'!T$73:T$93)-(1.5*(_xlfn.QUARTILE.EXC('Base de dados'!T$73:T$93,3)-_xlfn.QUARTILE.EXC('Base de dados'!T$73:T$93,1)))),'Base de dados'!T90&lt;(AVERAGE('Base de dados'!T$73:T$93)+(1.5*(_xlfn.QUARTILE.EXC('Base de dados'!T$73:T$93,3)-_xlfn.QUARTILE.EXC('Base de dados'!T$73:T$93,1))))),'Base de dados'!T90,"")</f>
        <v>1206</v>
      </c>
      <c r="U90" s="7">
        <f>IF(AND('Base de dados'!U90&gt;(AVERAGE('Base de dados'!U$73:U$93)-(1.5*(_xlfn.QUARTILE.EXC('Base de dados'!U$73:U$93,3)-_xlfn.QUARTILE.EXC('Base de dados'!U$73:U$93,1)))),'Base de dados'!U90&lt;(AVERAGE('Base de dados'!U$73:U$93)+(1.5*(_xlfn.QUARTILE.EXC('Base de dados'!U$73:U$93,3)-_xlfn.QUARTILE.EXC('Base de dados'!U$73:U$93,1))))),'Base de dados'!U90,"")</f>
        <v>18453234</v>
      </c>
    </row>
    <row r="91" spans="2:21" s="1" customFormat="1" x14ac:dyDescent="0.25">
      <c r="B91" s="51">
        <v>230440</v>
      </c>
      <c r="C91" s="51" t="s">
        <v>195</v>
      </c>
      <c r="D91" s="51" t="s">
        <v>196</v>
      </c>
      <c r="E91" s="51">
        <v>2001</v>
      </c>
      <c r="F91" s="51">
        <v>23044000</v>
      </c>
      <c r="G91" s="51" t="s">
        <v>84</v>
      </c>
      <c r="H91" s="325" t="s">
        <v>62</v>
      </c>
      <c r="I91" s="51" t="s">
        <v>188</v>
      </c>
      <c r="J91" s="51" t="s">
        <v>189</v>
      </c>
      <c r="K91" s="51" t="s">
        <v>190</v>
      </c>
      <c r="L91" s="7">
        <f>IF(AND('Base de dados'!L91&gt;(AVERAGE('Base de dados'!L$73:L$93)-(1.5*(_xlfn.QUARTILE.EXC('Base de dados'!L$73:L$93,3)-_xlfn.QUARTILE.EXC('Base de dados'!L$73:L$93,1)))),'Base de dados'!L91&lt;(AVERAGE('Base de dados'!L$73:L$93)+(1.5*(_xlfn.QUARTILE.EXC('Base de dados'!L$73:L$93,3)-_xlfn.QUARTILE.EXC('Base de dados'!L$73:L$93,1))))),'Base de dados'!L91,"")</f>
        <v>169666</v>
      </c>
      <c r="M91" s="7">
        <f>IF(AND('Base de dados'!M91&gt;(AVERAGE('Base de dados'!M$73:M$93)-(1.5*(_xlfn.QUARTILE.EXC('Base de dados'!M$73:M$93,3)-_xlfn.QUARTILE.EXC('Base de dados'!M$73:M$93,1)))),'Base de dados'!M91&lt;(AVERAGE('Base de dados'!M$73:M$93)+(1.5*(_xlfn.QUARTILE.EXC('Base de dados'!M$73:M$93,3)-_xlfn.QUARTILE.EXC('Base de dados'!M$73:M$93,1))))),'Base de dados'!M91,"")</f>
        <v>874796</v>
      </c>
      <c r="N91" s="7">
        <f>IF(AND('Base de dados'!N91&gt;(AVERAGE('Base de dados'!N$73:N$93)-(1.5*(_xlfn.QUARTILE.EXC('Base de dados'!N$73:N$93,3)-_xlfn.QUARTILE.EXC('Base de dados'!N$73:N$93,1)))),'Base de dados'!N91&lt;(AVERAGE('Base de dados'!N$73:N$93)+(1.5*(_xlfn.QUARTILE.EXC('Base de dados'!N$73:N$93,3)-_xlfn.QUARTILE.EXC('Base de dados'!N$73:N$93,1))))),'Base de dados'!N91,"")</f>
        <v>72145</v>
      </c>
      <c r="O91" s="7">
        <f>IF(AND('Base de dados'!O91&gt;(AVERAGE('Base de dados'!O$73:O$93)-(1.5*(_xlfn.QUARTILE.EXC('Base de dados'!O$73:O$93,3)-_xlfn.QUARTILE.EXC('Base de dados'!O$73:O$93,1)))),'Base de dados'!O91&lt;(AVERAGE('Base de dados'!O$73:O$93)+(1.5*(_xlfn.QUARTILE.EXC('Base de dados'!O$73:O$93,3)-_xlfn.QUARTILE.EXC('Base de dados'!O$73:O$93,1))))),'Base de dados'!O91,"")</f>
        <v>126734744</v>
      </c>
      <c r="P91" s="7">
        <f>IF(AND('Base de dados'!P91&gt;(AVERAGE('Base de dados'!P$73:P$93)-(1.5*(_xlfn.QUARTILE.EXC('Base de dados'!P$73:P$93,3)-_xlfn.QUARTILE.EXC('Base de dados'!P$73:P$93,1)))),'Base de dados'!P91&lt;(AVERAGE('Base de dados'!P$73:P$93)+(1.5*(_xlfn.QUARTILE.EXC('Base de dados'!P$73:P$93,3)-_xlfn.QUARTILE.EXC('Base de dados'!P$73:P$93,1))))),'Base de dados'!P91,"")</f>
        <v>61279160</v>
      </c>
      <c r="Q91" s="7">
        <f>IF(AND('Base de dados'!Q91&gt;(AVERAGE('Base de dados'!Q$73:Q$93)-(1.5*(_xlfn.QUARTILE.EXC('Base de dados'!Q$73:Q$93,3)-_xlfn.QUARTILE.EXC('Base de dados'!Q$73:Q$93,1)))),'Base de dados'!Q91&lt;(AVERAGE('Base de dados'!Q$73:Q$93)+(1.5*(_xlfn.QUARTILE.EXC('Base de dados'!Q$73:Q$93,3)-_xlfn.QUARTILE.EXC('Base de dados'!Q$73:Q$93,1))))),'Base de dados'!Q91,"")</f>
        <v>46471503</v>
      </c>
      <c r="R91" s="7">
        <f>IF(AND('Base de dados'!R91&gt;(AVERAGE('Base de dados'!R$73:R$93)-(1.5*(_xlfn.QUARTILE.EXC('Base de dados'!R$73:R$93,3)-_xlfn.QUARTILE.EXC('Base de dados'!R$73:R$93,1)))),'Base de dados'!R91&lt;(AVERAGE('Base de dados'!R$73:R$93)+(1.5*(_xlfn.QUARTILE.EXC('Base de dados'!R$73:R$93,3)-_xlfn.QUARTILE.EXC('Base de dados'!R$73:R$93,1))))),'Base de dados'!R91,"")</f>
        <v>147365912</v>
      </c>
      <c r="S91" s="7">
        <f>IF(AND('Base de dados'!S91&gt;(AVERAGE('Base de dados'!S$73:S$93)-(1.5*(_xlfn.QUARTILE.EXC('Base de dados'!S$73:S$93,3)-_xlfn.QUARTILE.EXC('Base de dados'!S$73:S$93,1)))),'Base de dados'!S91&lt;(AVERAGE('Base de dados'!S$73:S$93)+(1.5*(_xlfn.QUARTILE.EXC('Base de dados'!S$73:S$93,3)-_xlfn.QUARTILE.EXC('Base de dados'!S$73:S$93,1))))),'Base de dados'!S91,"")</f>
        <v>46817019</v>
      </c>
      <c r="T91" s="7">
        <f>IF(AND('Base de dados'!T91&gt;(AVERAGE('Base de dados'!T$73:T$93)-(1.5*(_xlfn.QUARTILE.EXC('Base de dados'!T$73:T$93,3)-_xlfn.QUARTILE.EXC('Base de dados'!T$73:T$93,1)))),'Base de dados'!T91&lt;(AVERAGE('Base de dados'!T$73:T$93)+(1.5*(_xlfn.QUARTILE.EXC('Base de dados'!T$73:T$93,3)-_xlfn.QUARTILE.EXC('Base de dados'!T$73:T$93,1))))),'Base de dados'!T91,"")</f>
        <v>1132</v>
      </c>
      <c r="U91" s="7">
        <f>IF(AND('Base de dados'!U91&gt;(AVERAGE('Base de dados'!U$73:U$93)-(1.5*(_xlfn.QUARTILE.EXC('Base de dados'!U$73:U$93,3)-_xlfn.QUARTILE.EXC('Base de dados'!U$73:U$93,1)))),'Base de dados'!U91&lt;(AVERAGE('Base de dados'!U$73:U$93)+(1.5*(_xlfn.QUARTILE.EXC('Base de dados'!U$73:U$93,3)-_xlfn.QUARTILE.EXC('Base de dados'!U$73:U$93,1))))),'Base de dados'!U91,"")</f>
        <v>7048910</v>
      </c>
    </row>
    <row r="92" spans="2:21" s="1" customFormat="1" x14ac:dyDescent="0.25">
      <c r="B92" s="51">
        <v>230440</v>
      </c>
      <c r="C92" s="51" t="s">
        <v>195</v>
      </c>
      <c r="D92" s="51" t="s">
        <v>196</v>
      </c>
      <c r="E92" s="51">
        <v>2000</v>
      </c>
      <c r="F92" s="51">
        <v>23044000</v>
      </c>
      <c r="G92" s="51" t="s">
        <v>84</v>
      </c>
      <c r="H92" s="325" t="s">
        <v>62</v>
      </c>
      <c r="I92" s="51" t="s">
        <v>188</v>
      </c>
      <c r="J92" s="51" t="s">
        <v>189</v>
      </c>
      <c r="K92" s="51" t="s">
        <v>190</v>
      </c>
      <c r="L92" s="7">
        <f>IF(AND('Base de dados'!L92&gt;(AVERAGE('Base de dados'!L$73:L$93)-(1.5*(_xlfn.QUARTILE.EXC('Base de dados'!L$73:L$93,3)-_xlfn.QUARTILE.EXC('Base de dados'!L$73:L$93,1)))),'Base de dados'!L92&lt;(AVERAGE('Base de dados'!L$73:L$93)+(1.5*(_xlfn.QUARTILE.EXC('Base de dados'!L$73:L$93,3)-_xlfn.QUARTILE.EXC('Base de dados'!L$73:L$93,1))))),'Base de dados'!L92,"")</f>
        <v>164353</v>
      </c>
      <c r="M92" s="7">
        <f>IF(AND('Base de dados'!M92&gt;(AVERAGE('Base de dados'!M$73:M$93)-(1.5*(_xlfn.QUARTILE.EXC('Base de dados'!M$73:M$93,3)-_xlfn.QUARTILE.EXC('Base de dados'!M$73:M$93,1)))),'Base de dados'!M92&lt;(AVERAGE('Base de dados'!M$73:M$93)+(1.5*(_xlfn.QUARTILE.EXC('Base de dados'!M$73:M$93,3)-_xlfn.QUARTILE.EXC('Base de dados'!M$73:M$93,1))))),'Base de dados'!M92,"")</f>
        <v>842529</v>
      </c>
      <c r="N92" s="7">
        <f>IF(AND('Base de dados'!N92&gt;(AVERAGE('Base de dados'!N$73:N$93)-(1.5*(_xlfn.QUARTILE.EXC('Base de dados'!N$73:N$93,3)-_xlfn.QUARTILE.EXC('Base de dados'!N$73:N$93,1)))),'Base de dados'!N92&lt;(AVERAGE('Base de dados'!N$73:N$93)+(1.5*(_xlfn.QUARTILE.EXC('Base de dados'!N$73:N$93,3)-_xlfn.QUARTILE.EXC('Base de dados'!N$73:N$93,1))))),'Base de dados'!N92,"")</f>
        <v>67913</v>
      </c>
      <c r="O92" s="7">
        <f>IF(AND('Base de dados'!O92&gt;(AVERAGE('Base de dados'!O$73:O$93)-(1.5*(_xlfn.QUARTILE.EXC('Base de dados'!O$73:O$93,3)-_xlfn.QUARTILE.EXC('Base de dados'!O$73:O$93,1)))),'Base de dados'!O92&lt;(AVERAGE('Base de dados'!O$73:O$93)+(1.5*(_xlfn.QUARTILE.EXC('Base de dados'!O$73:O$93,3)-_xlfn.QUARTILE.EXC('Base de dados'!O$73:O$93,1))))),'Base de dados'!O92,"")</f>
        <v>100958240</v>
      </c>
      <c r="P92" s="7">
        <f>IF(AND('Base de dados'!P92&gt;(AVERAGE('Base de dados'!P$73:P$93)-(1.5*(_xlfn.QUARTILE.EXC('Base de dados'!P$73:P$93,3)-_xlfn.QUARTILE.EXC('Base de dados'!P$73:P$93,1)))),'Base de dados'!P92&lt;(AVERAGE('Base de dados'!P$73:P$93)+(1.5*(_xlfn.QUARTILE.EXC('Base de dados'!P$73:P$93,3)-_xlfn.QUARTILE.EXC('Base de dados'!P$73:P$93,1))))),'Base de dados'!P92,"")</f>
        <v>46972804</v>
      </c>
      <c r="Q92" s="7">
        <f>IF(AND('Base de dados'!Q92&gt;(AVERAGE('Base de dados'!Q$73:Q$93)-(1.5*(_xlfn.QUARTILE.EXC('Base de dados'!Q$73:Q$93,3)-_xlfn.QUARTILE.EXC('Base de dados'!Q$73:Q$93,1)))),'Base de dados'!Q92&lt;(AVERAGE('Base de dados'!Q$73:Q$93)+(1.5*(_xlfn.QUARTILE.EXC('Base de dados'!Q$73:Q$93,3)-_xlfn.QUARTILE.EXC('Base de dados'!Q$73:Q$93,1))))),'Base de dados'!Q92,"")</f>
        <v>55245602</v>
      </c>
      <c r="R92" s="7">
        <f>IF(AND('Base de dados'!R92&gt;(AVERAGE('Base de dados'!R$73:R$93)-(1.5*(_xlfn.QUARTILE.EXC('Base de dados'!R$73:R$93,3)-_xlfn.QUARTILE.EXC('Base de dados'!R$73:R$93,1)))),'Base de dados'!R92&lt;(AVERAGE('Base de dados'!R$73:R$93)+(1.5*(_xlfn.QUARTILE.EXC('Base de dados'!R$73:R$93,3)-_xlfn.QUARTILE.EXC('Base de dados'!R$73:R$93,1))))),'Base de dados'!R92,"")</f>
        <v>127368154</v>
      </c>
      <c r="S92" s="7">
        <f>IF(AND('Base de dados'!S92&gt;(AVERAGE('Base de dados'!S$73:S$93)-(1.5*(_xlfn.QUARTILE.EXC('Base de dados'!S$73:S$93,3)-_xlfn.QUARTILE.EXC('Base de dados'!S$73:S$93,1)))),'Base de dados'!S92&lt;(AVERAGE('Base de dados'!S$73:S$93)+(1.5*(_xlfn.QUARTILE.EXC('Base de dados'!S$73:S$93,3)-_xlfn.QUARTILE.EXC('Base de dados'!S$73:S$93,1))))),'Base de dados'!S92,"")</f>
        <v>23492195</v>
      </c>
      <c r="T92" s="7">
        <f>IF(AND('Base de dados'!T92&gt;(AVERAGE('Base de dados'!T$73:T$93)-(1.5*(_xlfn.QUARTILE.EXC('Base de dados'!T$73:T$93,3)-_xlfn.QUARTILE.EXC('Base de dados'!T$73:T$93,1)))),'Base de dados'!T92&lt;(AVERAGE('Base de dados'!T$73:T$93)+(1.5*(_xlfn.QUARTILE.EXC('Base de dados'!T$73:T$93,3)-_xlfn.QUARTILE.EXC('Base de dados'!T$73:T$93,1))))),'Base de dados'!T92,"")</f>
        <v>1141</v>
      </c>
      <c r="U92" s="7">
        <f>IF(AND('Base de dados'!U92&gt;(AVERAGE('Base de dados'!U$73:U$93)-(1.5*(_xlfn.QUARTILE.EXC('Base de dados'!U$73:U$93,3)-_xlfn.QUARTILE.EXC('Base de dados'!U$73:U$93,1)))),'Base de dados'!U92&lt;(AVERAGE('Base de dados'!U$73:U$93)+(1.5*(_xlfn.QUARTILE.EXC('Base de dados'!U$73:U$93,3)-_xlfn.QUARTILE.EXC('Base de dados'!U$73:U$93,1))))),'Base de dados'!U92,"")</f>
        <v>1882850</v>
      </c>
    </row>
    <row r="93" spans="2:21" s="1" customFormat="1" x14ac:dyDescent="0.25">
      <c r="B93" s="51">
        <v>230440</v>
      </c>
      <c r="C93" s="51" t="s">
        <v>195</v>
      </c>
      <c r="D93" s="51" t="s">
        <v>196</v>
      </c>
      <c r="E93" s="51">
        <v>1999</v>
      </c>
      <c r="F93" s="51">
        <v>23044000</v>
      </c>
      <c r="G93" s="51" t="s">
        <v>84</v>
      </c>
      <c r="H93" s="325" t="s">
        <v>62</v>
      </c>
      <c r="I93" s="51" t="s">
        <v>188</v>
      </c>
      <c r="J93" s="51" t="s">
        <v>189</v>
      </c>
      <c r="K93" s="51" t="s">
        <v>190</v>
      </c>
      <c r="L93" s="7">
        <f>IF(AND('Base de dados'!L93&gt;(AVERAGE('Base de dados'!L$73:L$93)-(1.5*(_xlfn.QUARTILE.EXC('Base de dados'!L$73:L$93,3)-_xlfn.QUARTILE.EXC('Base de dados'!L$73:L$93,1)))),'Base de dados'!L93&lt;(AVERAGE('Base de dados'!L$73:L$93)+(1.5*(_xlfn.QUARTILE.EXC('Base de dados'!L$73:L$93,3)-_xlfn.QUARTILE.EXC('Base de dados'!L$73:L$93,1))))),'Base de dados'!L93,"")</f>
        <v>166859</v>
      </c>
      <c r="M93" s="7">
        <f>IF(AND('Base de dados'!M93&gt;(AVERAGE('Base de dados'!M$73:M$93)-(1.5*(_xlfn.QUARTILE.EXC('Base de dados'!M$73:M$93,3)-_xlfn.QUARTILE.EXC('Base de dados'!M$73:M$93,1)))),'Base de dados'!M93&lt;(AVERAGE('Base de dados'!M$73:M$93)+(1.5*(_xlfn.QUARTILE.EXC('Base de dados'!M$73:M$93,3)-_xlfn.QUARTILE.EXC('Base de dados'!M$73:M$93,1))))),'Base de dados'!M93,"")</f>
        <v>807557</v>
      </c>
      <c r="N93" s="7">
        <f>IF(AND('Base de dados'!N93&gt;(AVERAGE('Base de dados'!N$73:N$93)-(1.5*(_xlfn.QUARTILE.EXC('Base de dados'!N$73:N$93,3)-_xlfn.QUARTILE.EXC('Base de dados'!N$73:N$93,1)))),'Base de dados'!N93&lt;(AVERAGE('Base de dados'!N$73:N$93)+(1.5*(_xlfn.QUARTILE.EXC('Base de dados'!N$73:N$93,3)-_xlfn.QUARTILE.EXC('Base de dados'!N$73:N$93,1))))),'Base de dados'!N93,"")</f>
        <v>65248</v>
      </c>
      <c r="O93" s="7">
        <f>IF(AND('Base de dados'!O93&gt;(AVERAGE('Base de dados'!O$73:O$93)-(1.5*(_xlfn.QUARTILE.EXC('Base de dados'!O$73:O$93,3)-_xlfn.QUARTILE.EXC('Base de dados'!O$73:O$93,1)))),'Base de dados'!O93&lt;(AVERAGE('Base de dados'!O$73:O$93)+(1.5*(_xlfn.QUARTILE.EXC('Base de dados'!O$73:O$93,3)-_xlfn.QUARTILE.EXC('Base de dados'!O$73:O$93,1))))),'Base de dados'!O93,"")</f>
        <v>103824527</v>
      </c>
      <c r="P93" s="7">
        <f>IF(AND('Base de dados'!P93&gt;(AVERAGE('Base de dados'!P$73:P$93)-(1.5*(_xlfn.QUARTILE.EXC('Base de dados'!P$73:P$93,3)-_xlfn.QUARTILE.EXC('Base de dados'!P$73:P$93,1)))),'Base de dados'!P93&lt;(AVERAGE('Base de dados'!P$73:P$93)+(1.5*(_xlfn.QUARTILE.EXC('Base de dados'!P$73:P$93,3)-_xlfn.QUARTILE.EXC('Base de dados'!P$73:P$93,1))))),'Base de dados'!P93,"")</f>
        <v>43125943</v>
      </c>
      <c r="Q93" s="7">
        <f>IF(AND('Base de dados'!Q93&gt;(AVERAGE('Base de dados'!Q$73:Q$93)-(1.5*(_xlfn.QUARTILE.EXC('Base de dados'!Q$73:Q$93,3)-_xlfn.QUARTILE.EXC('Base de dados'!Q$73:Q$93,1)))),'Base de dados'!Q93&lt;(AVERAGE('Base de dados'!Q$73:Q$93)+(1.5*(_xlfn.QUARTILE.EXC('Base de dados'!Q$73:Q$93,3)-_xlfn.QUARTILE.EXC('Base de dados'!Q$73:Q$93,1))))),'Base de dados'!Q93,"")</f>
        <v>55066506</v>
      </c>
      <c r="R93" s="7">
        <f>IF(AND('Base de dados'!R93&gt;(AVERAGE('Base de dados'!R$73:R$93)-(1.5*(_xlfn.QUARTILE.EXC('Base de dados'!R$73:R$93,3)-_xlfn.QUARTILE.EXC('Base de dados'!R$73:R$93,1)))),'Base de dados'!R93&lt;(AVERAGE('Base de dados'!R$73:R$93)+(1.5*(_xlfn.QUARTILE.EXC('Base de dados'!R$73:R$93,3)-_xlfn.QUARTILE.EXC('Base de dados'!R$73:R$93,1))))),'Base de dados'!R93,"")</f>
        <v>108536177</v>
      </c>
      <c r="S93" s="7">
        <f>IF(AND('Base de dados'!S93&gt;(AVERAGE('Base de dados'!S$73:S$93)-(1.5*(_xlfn.QUARTILE.EXC('Base de dados'!S$73:S$93,3)-_xlfn.QUARTILE.EXC('Base de dados'!S$73:S$93,1)))),'Base de dados'!S93&lt;(AVERAGE('Base de dados'!S$73:S$93)+(1.5*(_xlfn.QUARTILE.EXC('Base de dados'!S$73:S$93,3)-_xlfn.QUARTILE.EXC('Base de dados'!S$73:S$93,1))))),'Base de dados'!S93,"")</f>
        <v>22286375</v>
      </c>
      <c r="T93" s="7">
        <f>IF(AND('Base de dados'!T93&gt;(AVERAGE('Base de dados'!T$73:T$93)-(1.5*(_xlfn.QUARTILE.EXC('Base de dados'!T$73:T$93,3)-_xlfn.QUARTILE.EXC('Base de dados'!T$73:T$93,1)))),'Base de dados'!T93&lt;(AVERAGE('Base de dados'!T$73:T$93)+(1.5*(_xlfn.QUARTILE.EXC('Base de dados'!T$73:T$93,3)-_xlfn.QUARTILE.EXC('Base de dados'!T$73:T$93,1))))),'Base de dados'!T93,"")</f>
        <v>1351</v>
      </c>
      <c r="U93" s="7">
        <f>IF(AND('Base de dados'!U93&gt;(AVERAGE('Base de dados'!U$73:U$93)-(1.5*(_xlfn.QUARTILE.EXC('Base de dados'!U$73:U$93,3)-_xlfn.QUARTILE.EXC('Base de dados'!U$73:U$93,1)))),'Base de dados'!U93&lt;(AVERAGE('Base de dados'!U$73:U$93)+(1.5*(_xlfn.QUARTILE.EXC('Base de dados'!U$73:U$93,3)-_xlfn.QUARTILE.EXC('Base de dados'!U$73:U$93,1))))),'Base de dados'!U93,"")</f>
        <v>1922634</v>
      </c>
    </row>
    <row r="94" spans="2:21" s="1" customFormat="1" x14ac:dyDescent="0.25">
      <c r="B94" s="51">
        <v>530010</v>
      </c>
      <c r="C94" s="51" t="s">
        <v>197</v>
      </c>
      <c r="D94" s="51" t="s">
        <v>198</v>
      </c>
      <c r="E94" s="51">
        <v>2019</v>
      </c>
      <c r="F94" s="51">
        <v>53001000</v>
      </c>
      <c r="G94" s="51" t="s">
        <v>85</v>
      </c>
      <c r="H94" s="325" t="s">
        <v>40</v>
      </c>
      <c r="I94" s="51" t="s">
        <v>188</v>
      </c>
      <c r="J94" s="51" t="s">
        <v>189</v>
      </c>
      <c r="K94" s="51" t="s">
        <v>190</v>
      </c>
      <c r="L94" s="7">
        <f>IF(AND('Base de dados'!L94&gt;(AVERAGE('Base de dados'!L$94:L$114)-(1.5*(_xlfn.QUARTILE.EXC('Base de dados'!L$94:L$114,3)-_xlfn.QUARTILE.EXC('Base de dados'!L$94:L$114,1)))),'Base de dados'!L94&lt;(AVERAGE('Base de dados'!L$94:L$114)+(1.5*(_xlfn.QUARTILE.EXC('Base de dados'!L$94:L$114,3)-_xlfn.QUARTILE.EXC('Base de dados'!L$94:L$114,1))))),'Base de dados'!L94,"")</f>
        <v>185070</v>
      </c>
      <c r="M94" s="7">
        <f>IF(AND('Base de dados'!M94&gt;(AVERAGE('Base de dados'!M$94:M$114)-(1.5*(_xlfn.QUARTILE.EXC('Base de dados'!M$94:M$114,3)-_xlfn.QUARTILE.EXC('Base de dados'!M$94:M$114,1)))),'Base de dados'!M94&lt;(AVERAGE('Base de dados'!M$94:M$114)+(1.5*(_xlfn.QUARTILE.EXC('Base de dados'!M$94:M$114,3)-_xlfn.QUARTILE.EXC('Base de dados'!M$94:M$114,1))))),'Base de dados'!M94,"")</f>
        <v>3727676.88</v>
      </c>
      <c r="N94" s="7">
        <f>IF(AND('Base de dados'!N94&gt;(AVERAGE('Base de dados'!N$94:N$114)-(1.5*(_xlfn.QUARTILE.EXC('Base de dados'!N$94:N$114,3)-_xlfn.QUARTILE.EXC('Base de dados'!N$94:N$114,1)))),'Base de dados'!N94&lt;(AVERAGE('Base de dados'!N$94:N$114)+(1.5*(_xlfn.QUARTILE.EXC('Base de dados'!N$94:N$114,3)-_xlfn.QUARTILE.EXC('Base de dados'!N$94:N$114,1))))),'Base de dados'!N94,"")</f>
        <v>156800</v>
      </c>
      <c r="O94" s="7">
        <f>IF(AND('Base de dados'!O94&gt;(AVERAGE('Base de dados'!O$94:O$114)-(1.5*(_xlfn.QUARTILE.EXC('Base de dados'!O$94:O$114,3)-_xlfn.QUARTILE.EXC('Base de dados'!O$94:O$114,1)))),'Base de dados'!O94&lt;(AVERAGE('Base de dados'!O$94:O$114)+(1.5*(_xlfn.QUARTILE.EXC('Base de dados'!O$94:O$114,3)-_xlfn.QUARTILE.EXC('Base de dados'!O$94:O$114,1))))),'Base de dados'!O94,"")</f>
        <v>938573359.19000006</v>
      </c>
      <c r="P94" s="7">
        <f>IF(AND('Base de dados'!P94&gt;(AVERAGE('Base de dados'!P$94:P$114)-(1.5*(_xlfn.QUARTILE.EXC('Base de dados'!P$94:P$114,3)-_xlfn.QUARTILE.EXC('Base de dados'!P$94:P$114,1)))),'Base de dados'!P94&lt;(AVERAGE('Base de dados'!P$94:P$114)+(1.5*(_xlfn.QUARTILE.EXC('Base de dados'!P$94:P$114,3)-_xlfn.QUARTILE.EXC('Base de dados'!P$94:P$114,1))))),'Base de dados'!P94,"")</f>
        <v>800649729.15999997</v>
      </c>
      <c r="Q94" s="7">
        <f>IF(AND('Base de dados'!Q94&gt;(AVERAGE('Base de dados'!Q$94:Q$114)-(1.5*(_xlfn.QUARTILE.EXC('Base de dados'!Q$94:Q$114,3)-_xlfn.QUARTILE.EXC('Base de dados'!Q$94:Q$114,1)))),'Base de dados'!Q94&lt;(AVERAGE('Base de dados'!Q$94:Q$114)+(1.5*(_xlfn.QUARTILE.EXC('Base de dados'!Q$94:Q$114,3)-_xlfn.QUARTILE.EXC('Base de dados'!Q$94:Q$114,1))))),'Base de dados'!Q94,"")</f>
        <v>756794611.61000001</v>
      </c>
      <c r="R94" s="7">
        <f>IF(AND('Base de dados'!R94&gt;(AVERAGE('Base de dados'!R$94:R$114)-(1.5*(_xlfn.QUARTILE.EXC('Base de dados'!R$94:R$114,3)-_xlfn.QUARTILE.EXC('Base de dados'!R$94:R$114,1)))),'Base de dados'!R94&lt;(AVERAGE('Base de dados'!R$94:R$114)+(1.5*(_xlfn.QUARTILE.EXC('Base de dados'!R$94:R$114,3)-_xlfn.QUARTILE.EXC('Base de dados'!R$94:R$114,1))))),'Base de dados'!R94,"")</f>
        <v>1427447349.3</v>
      </c>
      <c r="S94" s="7" t="str">
        <f>IF(AND('Base de dados'!S94&gt;(AVERAGE('Base de dados'!S$94:S$114)-(1.5*(_xlfn.QUARTILE.EXC('Base de dados'!S$94:S$114,3)-_xlfn.QUARTILE.EXC('Base de dados'!S$94:S$114,1)))),'Base de dados'!S94&lt;(AVERAGE('Base de dados'!S$94:S$114)+(1.5*(_xlfn.QUARTILE.EXC('Base de dados'!S$94:S$114,3)-_xlfn.QUARTILE.EXC('Base de dados'!S$94:S$114,1))))),'Base de dados'!S94,"")</f>
        <v/>
      </c>
      <c r="T94" s="7">
        <f>IF(AND('Base de dados'!T94&gt;(AVERAGE('Base de dados'!T$94:T$114)-(1.5*(_xlfn.QUARTILE.EXC('Base de dados'!T$94:T$114,3)-_xlfn.QUARTILE.EXC('Base de dados'!T$94:T$114,1)))),'Base de dados'!T94&lt;(AVERAGE('Base de dados'!T$94:T$114)+(1.5*(_xlfn.QUARTILE.EXC('Base de dados'!T$94:T$114,3)-_xlfn.QUARTILE.EXC('Base de dados'!T$94:T$114,1))))),'Base de dados'!T94,"")</f>
        <v>2311</v>
      </c>
      <c r="U94" s="7">
        <f>IF(AND('Base de dados'!U94&gt;(AVERAGE('Base de dados'!U$94:U$114)-(1.5*(_xlfn.QUARTILE.EXC('Base de dados'!U$94:U$114,3)-_xlfn.QUARTILE.EXC('Base de dados'!U$94:U$114,1)))),'Base de dados'!U94&lt;(AVERAGE('Base de dados'!U$94:U$114)+(1.5*(_xlfn.QUARTILE.EXC('Base de dados'!U$94:U$114,3)-_xlfn.QUARTILE.EXC('Base de dados'!U$94:U$114,1))))),'Base de dados'!U94,"")</f>
        <v>40258603.689999998</v>
      </c>
    </row>
    <row r="95" spans="2:21" s="1" customFormat="1" x14ac:dyDescent="0.25">
      <c r="B95" s="51">
        <v>530010</v>
      </c>
      <c r="C95" s="51" t="s">
        <v>197</v>
      </c>
      <c r="D95" s="51" t="s">
        <v>198</v>
      </c>
      <c r="E95" s="51">
        <v>2018</v>
      </c>
      <c r="F95" s="51">
        <v>53001000</v>
      </c>
      <c r="G95" s="51" t="s">
        <v>85</v>
      </c>
      <c r="H95" s="325" t="s">
        <v>40</v>
      </c>
      <c r="I95" s="51" t="s">
        <v>188</v>
      </c>
      <c r="J95" s="51" t="s">
        <v>189</v>
      </c>
      <c r="K95" s="51" t="s">
        <v>190</v>
      </c>
      <c r="L95" s="7">
        <f>IF(AND('Base de dados'!L95&gt;(AVERAGE('Base de dados'!L$94:L$114)-(1.5*(_xlfn.QUARTILE.EXC('Base de dados'!L$94:L$114,3)-_xlfn.QUARTILE.EXC('Base de dados'!L$94:L$114,1)))),'Base de dados'!L95&lt;(AVERAGE('Base de dados'!L$94:L$114)+(1.5*(_xlfn.QUARTILE.EXC('Base de dados'!L$94:L$114,3)-_xlfn.QUARTILE.EXC('Base de dados'!L$94:L$114,1))))),'Base de dados'!L95,"")</f>
        <v>176918</v>
      </c>
      <c r="M95" s="7">
        <f>IF(AND('Base de dados'!M95&gt;(AVERAGE('Base de dados'!M$94:M$114)-(1.5*(_xlfn.QUARTILE.EXC('Base de dados'!M$94:M$114,3)-_xlfn.QUARTILE.EXC('Base de dados'!M$94:M$114,1)))),'Base de dados'!M95&lt;(AVERAGE('Base de dados'!M$94:M$114)+(1.5*(_xlfn.QUARTILE.EXC('Base de dados'!M$94:M$114,3)-_xlfn.QUARTILE.EXC('Base de dados'!M$94:M$114,1))))),'Base de dados'!M95,"")</f>
        <v>3487106.33</v>
      </c>
      <c r="N95" s="7">
        <f>IF(AND('Base de dados'!N95&gt;(AVERAGE('Base de dados'!N$94:N$114)-(1.5*(_xlfn.QUARTILE.EXC('Base de dados'!N$94:N$114,3)-_xlfn.QUARTILE.EXC('Base de dados'!N$94:N$114,1)))),'Base de dados'!N95&lt;(AVERAGE('Base de dados'!N$94:N$114)+(1.5*(_xlfn.QUARTILE.EXC('Base de dados'!N$94:N$114,3)-_xlfn.QUARTILE.EXC('Base de dados'!N$94:N$114,1))))),'Base de dados'!N95,"")</f>
        <v>148454</v>
      </c>
      <c r="O95" s="7">
        <f>IF(AND('Base de dados'!O95&gt;(AVERAGE('Base de dados'!O$94:O$114)-(1.5*(_xlfn.QUARTILE.EXC('Base de dados'!O$94:O$114,3)-_xlfn.QUARTILE.EXC('Base de dados'!O$94:O$114,1)))),'Base de dados'!O95&lt;(AVERAGE('Base de dados'!O$94:O$114)+(1.5*(_xlfn.QUARTILE.EXC('Base de dados'!O$94:O$114,3)-_xlfn.QUARTILE.EXC('Base de dados'!O$94:O$114,1))))),'Base de dados'!O95,"")</f>
        <v>841799764.88</v>
      </c>
      <c r="P95" s="7">
        <f>IF(AND('Base de dados'!P95&gt;(AVERAGE('Base de dados'!P$94:P$114)-(1.5*(_xlfn.QUARTILE.EXC('Base de dados'!P$94:P$114,3)-_xlfn.QUARTILE.EXC('Base de dados'!P$94:P$114,1)))),'Base de dados'!P95&lt;(AVERAGE('Base de dados'!P$94:P$114)+(1.5*(_xlfn.QUARTILE.EXC('Base de dados'!P$94:P$114,3)-_xlfn.QUARTILE.EXC('Base de dados'!P$94:P$114,1))))),'Base de dados'!P95,"")</f>
        <v>720186279.38999999</v>
      </c>
      <c r="Q95" s="7">
        <f>IF(AND('Base de dados'!Q95&gt;(AVERAGE('Base de dados'!Q$94:Q$114)-(1.5*(_xlfn.QUARTILE.EXC('Base de dados'!Q$94:Q$114,3)-_xlfn.QUARTILE.EXC('Base de dados'!Q$94:Q$114,1)))),'Base de dados'!Q95&lt;(AVERAGE('Base de dados'!Q$94:Q$114)+(1.5*(_xlfn.QUARTILE.EXC('Base de dados'!Q$94:Q$114,3)-_xlfn.QUARTILE.EXC('Base de dados'!Q$94:Q$114,1))))),'Base de dados'!Q95,"")</f>
        <v>1040574909</v>
      </c>
      <c r="R95" s="7">
        <f>IF(AND('Base de dados'!R95&gt;(AVERAGE('Base de dados'!R$94:R$114)-(1.5*(_xlfn.QUARTILE.EXC('Base de dados'!R$94:R$114,3)-_xlfn.QUARTILE.EXC('Base de dados'!R$94:R$114,1)))),'Base de dados'!R95&lt;(AVERAGE('Base de dados'!R$94:R$114)+(1.5*(_xlfn.QUARTILE.EXC('Base de dados'!R$94:R$114,3)-_xlfn.QUARTILE.EXC('Base de dados'!R$94:R$114,1))))),'Base de dados'!R95,"")</f>
        <v>1715693865</v>
      </c>
      <c r="S95" s="7">
        <f>IF(AND('Base de dados'!S95&gt;(AVERAGE('Base de dados'!S$94:S$114)-(1.5*(_xlfn.QUARTILE.EXC('Base de dados'!S$94:S$114,3)-_xlfn.QUARTILE.EXC('Base de dados'!S$94:S$114,1)))),'Base de dados'!S95&lt;(AVERAGE('Base de dados'!S$94:S$114)+(1.5*(_xlfn.QUARTILE.EXC('Base de dados'!S$94:S$114,3)-_xlfn.QUARTILE.EXC('Base de dados'!S$94:S$114,1))))),'Base de dados'!S95,"")</f>
        <v>108428412.88</v>
      </c>
      <c r="T95" s="7">
        <f>IF(AND('Base de dados'!T95&gt;(AVERAGE('Base de dados'!T$94:T$114)-(1.5*(_xlfn.QUARTILE.EXC('Base de dados'!T$94:T$114,3)-_xlfn.QUARTILE.EXC('Base de dados'!T$94:T$114,1)))),'Base de dados'!T95&lt;(AVERAGE('Base de dados'!T$94:T$114)+(1.5*(_xlfn.QUARTILE.EXC('Base de dados'!T$94:T$114,3)-_xlfn.QUARTILE.EXC('Base de dados'!T$94:T$114,1))))),'Base de dados'!T95,"")</f>
        <v>2275</v>
      </c>
      <c r="U95" s="7">
        <f>IF(AND('Base de dados'!U95&gt;(AVERAGE('Base de dados'!U$94:U$114)-(1.5*(_xlfn.QUARTILE.EXC('Base de dados'!U$94:U$114,3)-_xlfn.QUARTILE.EXC('Base de dados'!U$94:U$114,1)))),'Base de dados'!U95&lt;(AVERAGE('Base de dados'!U$94:U$114)+(1.5*(_xlfn.QUARTILE.EXC('Base de dados'!U$94:U$114,3)-_xlfn.QUARTILE.EXC('Base de dados'!U$94:U$114,1))))),'Base de dados'!U95,"")</f>
        <v>73011963.180000007</v>
      </c>
    </row>
    <row r="96" spans="2:21" s="1" customFormat="1" x14ac:dyDescent="0.25">
      <c r="B96" s="51">
        <v>530010</v>
      </c>
      <c r="C96" s="51" t="s">
        <v>197</v>
      </c>
      <c r="D96" s="51" t="s">
        <v>198</v>
      </c>
      <c r="E96" s="51">
        <v>2017</v>
      </c>
      <c r="F96" s="51">
        <v>53001000</v>
      </c>
      <c r="G96" s="51" t="s">
        <v>85</v>
      </c>
      <c r="H96" s="325" t="s">
        <v>40</v>
      </c>
      <c r="I96" s="51" t="s">
        <v>188</v>
      </c>
      <c r="J96" s="51" t="s">
        <v>189</v>
      </c>
      <c r="K96" s="51" t="s">
        <v>190</v>
      </c>
      <c r="L96" s="7">
        <f>IF(AND('Base de dados'!L96&gt;(AVERAGE('Base de dados'!L$94:L$114)-(1.5*(_xlfn.QUARTILE.EXC('Base de dados'!L$94:L$114,3)-_xlfn.QUARTILE.EXC('Base de dados'!L$94:L$114,1)))),'Base de dados'!L96&lt;(AVERAGE('Base de dados'!L$94:L$114)+(1.5*(_xlfn.QUARTILE.EXC('Base de dados'!L$94:L$114,3)-_xlfn.QUARTILE.EXC('Base de dados'!L$94:L$114,1))))),'Base de dados'!L96,"")</f>
        <v>175029</v>
      </c>
      <c r="M96" s="7">
        <f>IF(AND('Base de dados'!M96&gt;(AVERAGE('Base de dados'!M$94:M$114)-(1.5*(_xlfn.QUARTILE.EXC('Base de dados'!M$94:M$114,3)-_xlfn.QUARTILE.EXC('Base de dados'!M$94:M$114,1)))),'Base de dados'!M96&lt;(AVERAGE('Base de dados'!M$94:M$114)+(1.5*(_xlfn.QUARTILE.EXC('Base de dados'!M$94:M$114,3)-_xlfn.QUARTILE.EXC('Base de dados'!M$94:M$114,1))))),'Base de dados'!M96,"")</f>
        <v>3207599.66</v>
      </c>
      <c r="N96" s="7">
        <f>IF(AND('Base de dados'!N96&gt;(AVERAGE('Base de dados'!N$94:N$114)-(1.5*(_xlfn.QUARTILE.EXC('Base de dados'!N$94:N$114,3)-_xlfn.QUARTILE.EXC('Base de dados'!N$94:N$114,1)))),'Base de dados'!N96&lt;(AVERAGE('Base de dados'!N$94:N$114)+(1.5*(_xlfn.QUARTILE.EXC('Base de dados'!N$94:N$114,3)-_xlfn.QUARTILE.EXC('Base de dados'!N$94:N$114,1))))),'Base de dados'!N96,"")</f>
        <v>145732</v>
      </c>
      <c r="O96" s="7">
        <f>IF(AND('Base de dados'!O96&gt;(AVERAGE('Base de dados'!O$94:O$114)-(1.5*(_xlfn.QUARTILE.EXC('Base de dados'!O$94:O$114,3)-_xlfn.QUARTILE.EXC('Base de dados'!O$94:O$114,1)))),'Base de dados'!O96&lt;(AVERAGE('Base de dados'!O$94:O$114)+(1.5*(_xlfn.QUARTILE.EXC('Base de dados'!O$94:O$114,3)-_xlfn.QUARTILE.EXC('Base de dados'!O$94:O$114,1))))),'Base de dados'!O96,"")</f>
        <v>828040377.38</v>
      </c>
      <c r="P96" s="7">
        <f>IF(AND('Base de dados'!P96&gt;(AVERAGE('Base de dados'!P$94:P$114)-(1.5*(_xlfn.QUARTILE.EXC('Base de dados'!P$94:P$114,3)-_xlfn.QUARTILE.EXC('Base de dados'!P$94:P$114,1)))),'Base de dados'!P96&lt;(AVERAGE('Base de dados'!P$94:P$114)+(1.5*(_xlfn.QUARTILE.EXC('Base de dados'!P$94:P$114,3)-_xlfn.QUARTILE.EXC('Base de dados'!P$94:P$114,1))))),'Base de dados'!P96,"")</f>
        <v>691516877.01999998</v>
      </c>
      <c r="Q96" s="7">
        <f>IF(AND('Base de dados'!Q96&gt;(AVERAGE('Base de dados'!Q$94:Q$114)-(1.5*(_xlfn.QUARTILE.EXC('Base de dados'!Q$94:Q$114,3)-_xlfn.QUARTILE.EXC('Base de dados'!Q$94:Q$114,1)))),'Base de dados'!Q96&lt;(AVERAGE('Base de dados'!Q$94:Q$114)+(1.5*(_xlfn.QUARTILE.EXC('Base de dados'!Q$94:Q$114,3)-_xlfn.QUARTILE.EXC('Base de dados'!Q$94:Q$114,1))))),'Base de dados'!Q96,"")</f>
        <v>780517996.63999999</v>
      </c>
      <c r="R96" s="7">
        <f>IF(AND('Base de dados'!R96&gt;(AVERAGE('Base de dados'!R$94:R$114)-(1.5*(_xlfn.QUARTILE.EXC('Base de dados'!R$94:R$114,3)-_xlfn.QUARTILE.EXC('Base de dados'!R$94:R$114,1)))),'Base de dados'!R96&lt;(AVERAGE('Base de dados'!R$94:R$114)+(1.5*(_xlfn.QUARTILE.EXC('Base de dados'!R$94:R$114,3)-_xlfn.QUARTILE.EXC('Base de dados'!R$94:R$114,1))))),'Base de dados'!R96,"")</f>
        <v>1427417442.0799999</v>
      </c>
      <c r="S96" s="7">
        <f>IF(AND('Base de dados'!S96&gt;(AVERAGE('Base de dados'!S$94:S$114)-(1.5*(_xlfn.QUARTILE.EXC('Base de dados'!S$94:S$114,3)-_xlfn.QUARTILE.EXC('Base de dados'!S$94:S$114,1)))),'Base de dados'!S96&lt;(AVERAGE('Base de dados'!S$94:S$114)+(1.5*(_xlfn.QUARTILE.EXC('Base de dados'!S$94:S$114,3)-_xlfn.QUARTILE.EXC('Base de dados'!S$94:S$114,1))))),'Base de dados'!S96,"")</f>
        <v>99602775.359999999</v>
      </c>
      <c r="T96" s="7">
        <f>IF(AND('Base de dados'!T96&gt;(AVERAGE('Base de dados'!T$94:T$114)-(1.5*(_xlfn.QUARTILE.EXC('Base de dados'!T$94:T$114,3)-_xlfn.QUARTILE.EXC('Base de dados'!T$94:T$114,1)))),'Base de dados'!T96&lt;(AVERAGE('Base de dados'!T$94:T$114)+(1.5*(_xlfn.QUARTILE.EXC('Base de dados'!T$94:T$114,3)-_xlfn.QUARTILE.EXC('Base de dados'!T$94:T$114,1))))),'Base de dados'!T96,"")</f>
        <v>2577</v>
      </c>
      <c r="U96" s="7">
        <f>IF(AND('Base de dados'!U96&gt;(AVERAGE('Base de dados'!U$94:U$114)-(1.5*(_xlfn.QUARTILE.EXC('Base de dados'!U$94:U$114,3)-_xlfn.QUARTILE.EXC('Base de dados'!U$94:U$114,1)))),'Base de dados'!U96&lt;(AVERAGE('Base de dados'!U$94:U$114)+(1.5*(_xlfn.QUARTILE.EXC('Base de dados'!U$94:U$114,3)-_xlfn.QUARTILE.EXC('Base de dados'!U$94:U$114,1))))),'Base de dados'!U96,"")</f>
        <v>43786167.390000001</v>
      </c>
    </row>
    <row r="97" spans="2:21" s="1" customFormat="1" x14ac:dyDescent="0.25">
      <c r="B97" s="51">
        <v>530010</v>
      </c>
      <c r="C97" s="51" t="s">
        <v>197</v>
      </c>
      <c r="D97" s="51" t="s">
        <v>198</v>
      </c>
      <c r="E97" s="51">
        <v>2016</v>
      </c>
      <c r="F97" s="51">
        <v>53001000</v>
      </c>
      <c r="G97" s="51" t="s">
        <v>85</v>
      </c>
      <c r="H97" s="325" t="s">
        <v>40</v>
      </c>
      <c r="I97" s="51" t="s">
        <v>188</v>
      </c>
      <c r="J97" s="51" t="s">
        <v>189</v>
      </c>
      <c r="K97" s="51" t="s">
        <v>190</v>
      </c>
      <c r="L97" s="7">
        <f>IF(AND('Base de dados'!L97&gt;(AVERAGE('Base de dados'!L$94:L$114)-(1.5*(_xlfn.QUARTILE.EXC('Base de dados'!L$94:L$114,3)-_xlfn.QUARTILE.EXC('Base de dados'!L$94:L$114,1)))),'Base de dados'!L97&lt;(AVERAGE('Base de dados'!L$94:L$114)+(1.5*(_xlfn.QUARTILE.EXC('Base de dados'!L$94:L$114,3)-_xlfn.QUARTILE.EXC('Base de dados'!L$94:L$114,1))))),'Base de dados'!L97,"")</f>
        <v>187771</v>
      </c>
      <c r="M97" s="7">
        <f>IF(AND('Base de dados'!M97&gt;(AVERAGE('Base de dados'!M$94:M$114)-(1.5*(_xlfn.QUARTILE.EXC('Base de dados'!M$94:M$114,3)-_xlfn.QUARTILE.EXC('Base de dados'!M$94:M$114,1)))),'Base de dados'!M97&lt;(AVERAGE('Base de dados'!M$94:M$114)+(1.5*(_xlfn.QUARTILE.EXC('Base de dados'!M$94:M$114,3)-_xlfn.QUARTILE.EXC('Base de dados'!M$94:M$114,1))))),'Base de dados'!M97,"")</f>
        <v>2870913.15</v>
      </c>
      <c r="N97" s="7">
        <f>IF(AND('Base de dados'!N97&gt;(AVERAGE('Base de dados'!N$94:N$114)-(1.5*(_xlfn.QUARTILE.EXC('Base de dados'!N$94:N$114,3)-_xlfn.QUARTILE.EXC('Base de dados'!N$94:N$114,1)))),'Base de dados'!N97&lt;(AVERAGE('Base de dados'!N$94:N$114)+(1.5*(_xlfn.QUARTILE.EXC('Base de dados'!N$94:N$114,3)-_xlfn.QUARTILE.EXC('Base de dados'!N$94:N$114,1))))),'Base de dados'!N97,"")</f>
        <v>157298</v>
      </c>
      <c r="O97" s="7">
        <f>IF(AND('Base de dados'!O97&gt;(AVERAGE('Base de dados'!O$94:O$114)-(1.5*(_xlfn.QUARTILE.EXC('Base de dados'!O$94:O$114,3)-_xlfn.QUARTILE.EXC('Base de dados'!O$94:O$114,1)))),'Base de dados'!O97&lt;(AVERAGE('Base de dados'!O$94:O$114)+(1.5*(_xlfn.QUARTILE.EXC('Base de dados'!O$94:O$114,3)-_xlfn.QUARTILE.EXC('Base de dados'!O$94:O$114,1))))),'Base de dados'!O97,"")</f>
        <v>890020329.78999996</v>
      </c>
      <c r="P97" s="7">
        <f>IF(AND('Base de dados'!P97&gt;(AVERAGE('Base de dados'!P$94:P$114)-(1.5*(_xlfn.QUARTILE.EXC('Base de dados'!P$94:P$114,3)-_xlfn.QUARTILE.EXC('Base de dados'!P$94:P$114,1)))),'Base de dados'!P97&lt;(AVERAGE('Base de dados'!P$94:P$114)+(1.5*(_xlfn.QUARTILE.EXC('Base de dados'!P$94:P$114,3)-_xlfn.QUARTILE.EXC('Base de dados'!P$94:P$114,1))))),'Base de dados'!P97,"")</f>
        <v>741580412.84000003</v>
      </c>
      <c r="Q97" s="7">
        <f>IF(AND('Base de dados'!Q97&gt;(AVERAGE('Base de dados'!Q$94:Q$114)-(1.5*(_xlfn.QUARTILE.EXC('Base de dados'!Q$94:Q$114,3)-_xlfn.QUARTILE.EXC('Base de dados'!Q$94:Q$114,1)))),'Base de dados'!Q97&lt;(AVERAGE('Base de dados'!Q$94:Q$114)+(1.5*(_xlfn.QUARTILE.EXC('Base de dados'!Q$94:Q$114,3)-_xlfn.QUARTILE.EXC('Base de dados'!Q$94:Q$114,1))))),'Base de dados'!Q97,"")</f>
        <v>761182508.62</v>
      </c>
      <c r="R97" s="7">
        <f>IF(AND('Base de dados'!R97&gt;(AVERAGE('Base de dados'!R$94:R$114)-(1.5*(_xlfn.QUARTILE.EXC('Base de dados'!R$94:R$114,3)-_xlfn.QUARTILE.EXC('Base de dados'!R$94:R$114,1)))),'Base de dados'!R97&lt;(AVERAGE('Base de dados'!R$94:R$114)+(1.5*(_xlfn.QUARTILE.EXC('Base de dados'!R$94:R$114,3)-_xlfn.QUARTILE.EXC('Base de dados'!R$94:R$114,1))))),'Base de dados'!R97,"")</f>
        <v>1345240232.6099999</v>
      </c>
      <c r="S97" s="7">
        <f>IF(AND('Base de dados'!S97&gt;(AVERAGE('Base de dados'!S$94:S$114)-(1.5*(_xlfn.QUARTILE.EXC('Base de dados'!S$94:S$114,3)-_xlfn.QUARTILE.EXC('Base de dados'!S$94:S$114,1)))),'Base de dados'!S97&lt;(AVERAGE('Base de dados'!S$94:S$114)+(1.5*(_xlfn.QUARTILE.EXC('Base de dados'!S$94:S$114,3)-_xlfn.QUARTILE.EXC('Base de dados'!S$94:S$114,1))))),'Base de dados'!S97,"")</f>
        <v>124340836.95</v>
      </c>
      <c r="T97" s="7">
        <f>IF(AND('Base de dados'!T97&gt;(AVERAGE('Base de dados'!T$94:T$114)-(1.5*(_xlfn.QUARTILE.EXC('Base de dados'!T$94:T$114,3)-_xlfn.QUARTILE.EXC('Base de dados'!T$94:T$114,1)))),'Base de dados'!T97&lt;(AVERAGE('Base de dados'!T$94:T$114)+(1.5*(_xlfn.QUARTILE.EXC('Base de dados'!T$94:T$114,3)-_xlfn.QUARTILE.EXC('Base de dados'!T$94:T$114,1))))),'Base de dados'!T97,"")</f>
        <v>2517</v>
      </c>
      <c r="U97" s="7">
        <f>IF(AND('Base de dados'!U97&gt;(AVERAGE('Base de dados'!U$94:U$114)-(1.5*(_xlfn.QUARTILE.EXC('Base de dados'!U$94:U$114,3)-_xlfn.QUARTILE.EXC('Base de dados'!U$94:U$114,1)))),'Base de dados'!U97&lt;(AVERAGE('Base de dados'!U$94:U$114)+(1.5*(_xlfn.QUARTILE.EXC('Base de dados'!U$94:U$114,3)-_xlfn.QUARTILE.EXC('Base de dados'!U$94:U$114,1))))),'Base de dados'!U97,"")</f>
        <v>54311897.560000002</v>
      </c>
    </row>
    <row r="98" spans="2:21" s="1" customFormat="1" x14ac:dyDescent="0.25">
      <c r="B98" s="51">
        <v>530010</v>
      </c>
      <c r="C98" s="51" t="s">
        <v>197</v>
      </c>
      <c r="D98" s="51" t="s">
        <v>198</v>
      </c>
      <c r="E98" s="51">
        <v>2015</v>
      </c>
      <c r="F98" s="51">
        <v>53001000</v>
      </c>
      <c r="G98" s="51" t="s">
        <v>85</v>
      </c>
      <c r="H98" s="325" t="s">
        <v>40</v>
      </c>
      <c r="I98" s="51" t="s">
        <v>188</v>
      </c>
      <c r="J98" s="51" t="s">
        <v>189</v>
      </c>
      <c r="K98" s="51" t="s">
        <v>190</v>
      </c>
      <c r="L98" s="7">
        <f>IF(AND('Base de dados'!L98&gt;(AVERAGE('Base de dados'!L$94:L$114)-(1.5*(_xlfn.QUARTILE.EXC('Base de dados'!L$94:L$114,3)-_xlfn.QUARTILE.EXC('Base de dados'!L$94:L$114,1)))),'Base de dados'!L98&lt;(AVERAGE('Base de dados'!L$94:L$114)+(1.5*(_xlfn.QUARTILE.EXC('Base de dados'!L$94:L$114,3)-_xlfn.QUARTILE.EXC('Base de dados'!L$94:L$114,1))))),'Base de dados'!L98,"")</f>
        <v>185300</v>
      </c>
      <c r="M98" s="7">
        <f>IF(AND('Base de dados'!M98&gt;(AVERAGE('Base de dados'!M$94:M$114)-(1.5*(_xlfn.QUARTILE.EXC('Base de dados'!M$94:M$114,3)-_xlfn.QUARTILE.EXC('Base de dados'!M$94:M$114,1)))),'Base de dados'!M98&lt;(AVERAGE('Base de dados'!M$94:M$114)+(1.5*(_xlfn.QUARTILE.EXC('Base de dados'!M$94:M$114,3)-_xlfn.QUARTILE.EXC('Base de dados'!M$94:M$114,1))))),'Base de dados'!M98,"")</f>
        <v>2717379</v>
      </c>
      <c r="N98" s="7">
        <f>IF(AND('Base de dados'!N98&gt;(AVERAGE('Base de dados'!N$94:N$114)-(1.5*(_xlfn.QUARTILE.EXC('Base de dados'!N$94:N$114,3)-_xlfn.QUARTILE.EXC('Base de dados'!N$94:N$114,1)))),'Base de dados'!N98&lt;(AVERAGE('Base de dados'!N$94:N$114)+(1.5*(_xlfn.QUARTILE.EXC('Base de dados'!N$94:N$114,3)-_xlfn.QUARTILE.EXC('Base de dados'!N$94:N$114,1))))),'Base de dados'!N98,"")</f>
        <v>155090</v>
      </c>
      <c r="O98" s="7">
        <f>IF(AND('Base de dados'!O98&gt;(AVERAGE('Base de dados'!O$94:O$114)-(1.5*(_xlfn.QUARTILE.EXC('Base de dados'!O$94:O$114,3)-_xlfn.QUARTILE.EXC('Base de dados'!O$94:O$114,1)))),'Base de dados'!O98&lt;(AVERAGE('Base de dados'!O$94:O$114)+(1.5*(_xlfn.QUARTILE.EXC('Base de dados'!O$94:O$114,3)-_xlfn.QUARTILE.EXC('Base de dados'!O$94:O$114,1))))),'Base de dados'!O98,"")</f>
        <v>815152379.10000002</v>
      </c>
      <c r="P98" s="7">
        <f>IF(AND('Base de dados'!P98&gt;(AVERAGE('Base de dados'!P$94:P$114)-(1.5*(_xlfn.QUARTILE.EXC('Base de dados'!P$94:P$114,3)-_xlfn.QUARTILE.EXC('Base de dados'!P$94:P$114,1)))),'Base de dados'!P98&lt;(AVERAGE('Base de dados'!P$94:P$114)+(1.5*(_xlfn.QUARTILE.EXC('Base de dados'!P$94:P$114,3)-_xlfn.QUARTILE.EXC('Base de dados'!P$94:P$114,1))))),'Base de dados'!P98,"")</f>
        <v>668576401</v>
      </c>
      <c r="Q98" s="7">
        <f>IF(AND('Base de dados'!Q98&gt;(AVERAGE('Base de dados'!Q$94:Q$114)-(1.5*(_xlfn.QUARTILE.EXC('Base de dados'!Q$94:Q$114,3)-_xlfn.QUARTILE.EXC('Base de dados'!Q$94:Q$114,1)))),'Base de dados'!Q98&lt;(AVERAGE('Base de dados'!Q$94:Q$114)+(1.5*(_xlfn.QUARTILE.EXC('Base de dados'!Q$94:Q$114,3)-_xlfn.QUARTILE.EXC('Base de dados'!Q$94:Q$114,1))))),'Base de dados'!Q98,"")</f>
        <v>676963815</v>
      </c>
      <c r="R98" s="7">
        <f>IF(AND('Base de dados'!R98&gt;(AVERAGE('Base de dados'!R$94:R$114)-(1.5*(_xlfn.QUARTILE.EXC('Base de dados'!R$94:R$114,3)-_xlfn.QUARTILE.EXC('Base de dados'!R$94:R$114,1)))),'Base de dados'!R98&lt;(AVERAGE('Base de dados'!R$94:R$114)+(1.5*(_xlfn.QUARTILE.EXC('Base de dados'!R$94:R$114,3)-_xlfn.QUARTILE.EXC('Base de dados'!R$94:R$114,1))))),'Base de dados'!R98,"")</f>
        <v>1274785079</v>
      </c>
      <c r="S98" s="7">
        <f>IF(AND('Base de dados'!S98&gt;(AVERAGE('Base de dados'!S$94:S$114)-(1.5*(_xlfn.QUARTILE.EXC('Base de dados'!S$94:S$114,3)-_xlfn.QUARTILE.EXC('Base de dados'!S$94:S$114,1)))),'Base de dados'!S98&lt;(AVERAGE('Base de dados'!S$94:S$114)+(1.5*(_xlfn.QUARTILE.EXC('Base de dados'!S$94:S$114,3)-_xlfn.QUARTILE.EXC('Base de dados'!S$94:S$114,1))))),'Base de dados'!S98,"")</f>
        <v>103663474</v>
      </c>
      <c r="T98" s="7">
        <f>IF(AND('Base de dados'!T98&gt;(AVERAGE('Base de dados'!T$94:T$114)-(1.5*(_xlfn.QUARTILE.EXC('Base de dados'!T$94:T$114,3)-_xlfn.QUARTILE.EXC('Base de dados'!T$94:T$114,1)))),'Base de dados'!T98&lt;(AVERAGE('Base de dados'!T$94:T$114)+(1.5*(_xlfn.QUARTILE.EXC('Base de dados'!T$94:T$114,3)-_xlfn.QUARTILE.EXC('Base de dados'!T$94:T$114,1))))),'Base de dados'!T98,"")</f>
        <v>2528</v>
      </c>
      <c r="U98" s="7">
        <f>IF(AND('Base de dados'!U98&gt;(AVERAGE('Base de dados'!U$94:U$114)-(1.5*(_xlfn.QUARTILE.EXC('Base de dados'!U$94:U$114,3)-_xlfn.QUARTILE.EXC('Base de dados'!U$94:U$114,1)))),'Base de dados'!U98&lt;(AVERAGE('Base de dados'!U$94:U$114)+(1.5*(_xlfn.QUARTILE.EXC('Base de dados'!U$94:U$114,3)-_xlfn.QUARTILE.EXC('Base de dados'!U$94:U$114,1))))),'Base de dados'!U98,"")</f>
        <v>57889149</v>
      </c>
    </row>
    <row r="99" spans="2:21" s="1" customFormat="1" x14ac:dyDescent="0.25">
      <c r="B99" s="51">
        <v>530010</v>
      </c>
      <c r="C99" s="51" t="s">
        <v>197</v>
      </c>
      <c r="D99" s="51" t="s">
        <v>198</v>
      </c>
      <c r="E99" s="51">
        <v>2014</v>
      </c>
      <c r="F99" s="51">
        <v>53001000</v>
      </c>
      <c r="G99" s="51" t="s">
        <v>85</v>
      </c>
      <c r="H99" s="325" t="s">
        <v>40</v>
      </c>
      <c r="I99" s="51" t="s">
        <v>188</v>
      </c>
      <c r="J99" s="51" t="s">
        <v>189</v>
      </c>
      <c r="K99" s="51" t="s">
        <v>190</v>
      </c>
      <c r="L99" s="7">
        <f>IF(AND('Base de dados'!L99&gt;(AVERAGE('Base de dados'!L$94:L$114)-(1.5*(_xlfn.QUARTILE.EXC('Base de dados'!L$94:L$114,3)-_xlfn.QUARTILE.EXC('Base de dados'!L$94:L$114,1)))),'Base de dados'!L99&lt;(AVERAGE('Base de dados'!L$94:L$114)+(1.5*(_xlfn.QUARTILE.EXC('Base de dados'!L$94:L$114,3)-_xlfn.QUARTILE.EXC('Base de dados'!L$94:L$114,1))))),'Base de dados'!L99,"")</f>
        <v>187122</v>
      </c>
      <c r="M99" s="7">
        <f>IF(AND('Base de dados'!M99&gt;(AVERAGE('Base de dados'!M$94:M$114)-(1.5*(_xlfn.QUARTILE.EXC('Base de dados'!M$94:M$114,3)-_xlfn.QUARTILE.EXC('Base de dados'!M$94:M$114,1)))),'Base de dados'!M99&lt;(AVERAGE('Base de dados'!M$94:M$114)+(1.5*(_xlfn.QUARTILE.EXC('Base de dados'!M$94:M$114,3)-_xlfn.QUARTILE.EXC('Base de dados'!M$94:M$114,1))))),'Base de dados'!M99,"")</f>
        <v>2476565</v>
      </c>
      <c r="N99" s="7">
        <f>IF(AND('Base de dados'!N99&gt;(AVERAGE('Base de dados'!N$94:N$114)-(1.5*(_xlfn.QUARTILE.EXC('Base de dados'!N$94:N$114,3)-_xlfn.QUARTILE.EXC('Base de dados'!N$94:N$114,1)))),'Base de dados'!N99&lt;(AVERAGE('Base de dados'!N$94:N$114)+(1.5*(_xlfn.QUARTILE.EXC('Base de dados'!N$94:N$114,3)-_xlfn.QUARTILE.EXC('Base de dados'!N$94:N$114,1))))),'Base de dados'!N99,"")</f>
        <v>156551</v>
      </c>
      <c r="O99" s="7">
        <f>IF(AND('Base de dados'!O99&gt;(AVERAGE('Base de dados'!O$94:O$114)-(1.5*(_xlfn.QUARTILE.EXC('Base de dados'!O$94:O$114,3)-_xlfn.QUARTILE.EXC('Base de dados'!O$94:O$114,1)))),'Base de dados'!O99&lt;(AVERAGE('Base de dados'!O$94:O$114)+(1.5*(_xlfn.QUARTILE.EXC('Base de dados'!O$94:O$114,3)-_xlfn.QUARTILE.EXC('Base de dados'!O$94:O$114,1))))),'Base de dados'!O99,"")</f>
        <v>751027055.75999999</v>
      </c>
      <c r="P99" s="7">
        <f>IF(AND('Base de dados'!P99&gt;(AVERAGE('Base de dados'!P$94:P$114)-(1.5*(_xlfn.QUARTILE.EXC('Base de dados'!P$94:P$114,3)-_xlfn.QUARTILE.EXC('Base de dados'!P$94:P$114,1)))),'Base de dados'!P99&lt;(AVERAGE('Base de dados'!P$94:P$114)+(1.5*(_xlfn.QUARTILE.EXC('Base de dados'!P$94:P$114,3)-_xlfn.QUARTILE.EXC('Base de dados'!P$94:P$114,1))))),'Base de dados'!P99,"")</f>
        <v>604191487.22000003</v>
      </c>
      <c r="Q99" s="7">
        <f>IF(AND('Base de dados'!Q99&gt;(AVERAGE('Base de dados'!Q$94:Q$114)-(1.5*(_xlfn.QUARTILE.EXC('Base de dados'!Q$94:Q$114,3)-_xlfn.QUARTILE.EXC('Base de dados'!Q$94:Q$114,1)))),'Base de dados'!Q99&lt;(AVERAGE('Base de dados'!Q$94:Q$114)+(1.5*(_xlfn.QUARTILE.EXC('Base de dados'!Q$94:Q$114,3)-_xlfn.QUARTILE.EXC('Base de dados'!Q$94:Q$114,1))))),'Base de dados'!Q99,"")</f>
        <v>676276477.63</v>
      </c>
      <c r="R99" s="7">
        <f>IF(AND('Base de dados'!R99&gt;(AVERAGE('Base de dados'!R$94:R$114)-(1.5*(_xlfn.QUARTILE.EXC('Base de dados'!R$94:R$114,3)-_xlfn.QUARTILE.EXC('Base de dados'!R$94:R$114,1)))),'Base de dados'!R99&lt;(AVERAGE('Base de dados'!R$94:R$114)+(1.5*(_xlfn.QUARTILE.EXC('Base de dados'!R$94:R$114,3)-_xlfn.QUARTILE.EXC('Base de dados'!R$94:R$114,1))))),'Base de dados'!R99,"")</f>
        <v>1202474626</v>
      </c>
      <c r="S99" s="7">
        <f>IF(AND('Base de dados'!S99&gt;(AVERAGE('Base de dados'!S$94:S$114)-(1.5*(_xlfn.QUARTILE.EXC('Base de dados'!S$94:S$114,3)-_xlfn.QUARTILE.EXC('Base de dados'!S$94:S$114,1)))),'Base de dados'!S99&lt;(AVERAGE('Base de dados'!S$94:S$114)+(1.5*(_xlfn.QUARTILE.EXC('Base de dados'!S$94:S$114,3)-_xlfn.QUARTILE.EXC('Base de dados'!S$94:S$114,1))))),'Base de dados'!S99,"")</f>
        <v>110782160.62</v>
      </c>
      <c r="T99" s="7">
        <f>IF(AND('Base de dados'!T99&gt;(AVERAGE('Base de dados'!T$94:T$114)-(1.5*(_xlfn.QUARTILE.EXC('Base de dados'!T$94:T$114,3)-_xlfn.QUARTILE.EXC('Base de dados'!T$94:T$114,1)))),'Base de dados'!T99&lt;(AVERAGE('Base de dados'!T$94:T$114)+(1.5*(_xlfn.QUARTILE.EXC('Base de dados'!T$94:T$114,3)-_xlfn.QUARTILE.EXC('Base de dados'!T$94:T$114,1))))),'Base de dados'!T99,"")</f>
        <v>2592</v>
      </c>
      <c r="U99" s="7">
        <f>IF(AND('Base de dados'!U99&gt;(AVERAGE('Base de dados'!U$94:U$114)-(1.5*(_xlfn.QUARTILE.EXC('Base de dados'!U$94:U$114,3)-_xlfn.QUARTILE.EXC('Base de dados'!U$94:U$114,1)))),'Base de dados'!U99&lt;(AVERAGE('Base de dados'!U$94:U$114)+(1.5*(_xlfn.QUARTILE.EXC('Base de dados'!U$94:U$114,3)-_xlfn.QUARTILE.EXC('Base de dados'!U$94:U$114,1))))),'Base de dados'!U99,"")</f>
        <v>47801836.859999999</v>
      </c>
    </row>
    <row r="100" spans="2:21" s="1" customFormat="1" x14ac:dyDescent="0.25">
      <c r="B100" s="51">
        <v>530010</v>
      </c>
      <c r="C100" s="51" t="s">
        <v>197</v>
      </c>
      <c r="D100" s="51" t="s">
        <v>198</v>
      </c>
      <c r="E100" s="51">
        <v>2013</v>
      </c>
      <c r="F100" s="51">
        <v>53001000</v>
      </c>
      <c r="G100" s="51" t="s">
        <v>85</v>
      </c>
      <c r="H100" s="325" t="s">
        <v>40</v>
      </c>
      <c r="I100" s="51" t="s">
        <v>188</v>
      </c>
      <c r="J100" s="51" t="s">
        <v>189</v>
      </c>
      <c r="K100" s="51" t="s">
        <v>190</v>
      </c>
      <c r="L100" s="7">
        <f>IF(AND('Base de dados'!L100&gt;(AVERAGE('Base de dados'!L$94:L$114)-(1.5*(_xlfn.QUARTILE.EXC('Base de dados'!L$94:L$114,3)-_xlfn.QUARTILE.EXC('Base de dados'!L$94:L$114,1)))),'Base de dados'!L100&lt;(AVERAGE('Base de dados'!L$94:L$114)+(1.5*(_xlfn.QUARTILE.EXC('Base de dados'!L$94:L$114,3)-_xlfn.QUARTILE.EXC('Base de dados'!L$94:L$114,1))))),'Base de dados'!L100,"")</f>
        <v>186909</v>
      </c>
      <c r="M100" s="7">
        <f>IF(AND('Base de dados'!M100&gt;(AVERAGE('Base de dados'!M$94:M$114)-(1.5*(_xlfn.QUARTILE.EXC('Base de dados'!M$94:M$114,3)-_xlfn.QUARTILE.EXC('Base de dados'!M$94:M$114,1)))),'Base de dados'!M100&lt;(AVERAGE('Base de dados'!M$94:M$114)+(1.5*(_xlfn.QUARTILE.EXC('Base de dados'!M$94:M$114,3)-_xlfn.QUARTILE.EXC('Base de dados'!M$94:M$114,1))))),'Base de dados'!M100,"")</f>
        <v>2298762.11</v>
      </c>
      <c r="N100" s="7">
        <f>IF(AND('Base de dados'!N100&gt;(AVERAGE('Base de dados'!N$94:N$114)-(1.5*(_xlfn.QUARTILE.EXC('Base de dados'!N$94:N$114,3)-_xlfn.QUARTILE.EXC('Base de dados'!N$94:N$114,1)))),'Base de dados'!N100&lt;(AVERAGE('Base de dados'!N$94:N$114)+(1.5*(_xlfn.QUARTILE.EXC('Base de dados'!N$94:N$114,3)-_xlfn.QUARTILE.EXC('Base de dados'!N$94:N$114,1))))),'Base de dados'!N100,"")</f>
        <v>157154</v>
      </c>
      <c r="O100" s="7">
        <f>IF(AND('Base de dados'!O100&gt;(AVERAGE('Base de dados'!O$94:O$114)-(1.5*(_xlfn.QUARTILE.EXC('Base de dados'!O$94:O$114,3)-_xlfn.QUARTILE.EXC('Base de dados'!O$94:O$114,1)))),'Base de dados'!O100&lt;(AVERAGE('Base de dados'!O$94:O$114)+(1.5*(_xlfn.QUARTILE.EXC('Base de dados'!O$94:O$114,3)-_xlfn.QUARTILE.EXC('Base de dados'!O$94:O$114,1))))),'Base de dados'!O100,"")</f>
        <v>706694122</v>
      </c>
      <c r="P100" s="7">
        <f>IF(AND('Base de dados'!P100&gt;(AVERAGE('Base de dados'!P$94:P$114)-(1.5*(_xlfn.QUARTILE.EXC('Base de dados'!P$94:P$114,3)-_xlfn.QUARTILE.EXC('Base de dados'!P$94:P$114,1)))),'Base de dados'!P100&lt;(AVERAGE('Base de dados'!P$94:P$114)+(1.5*(_xlfn.QUARTILE.EXC('Base de dados'!P$94:P$114,3)-_xlfn.QUARTILE.EXC('Base de dados'!P$94:P$114,1))))),'Base de dados'!P100,"")</f>
        <v>575298058</v>
      </c>
      <c r="Q100" s="7">
        <f>IF(AND('Base de dados'!Q100&gt;(AVERAGE('Base de dados'!Q$94:Q$114)-(1.5*(_xlfn.QUARTILE.EXC('Base de dados'!Q$94:Q$114,3)-_xlfn.QUARTILE.EXC('Base de dados'!Q$94:Q$114,1)))),'Base de dados'!Q100&lt;(AVERAGE('Base de dados'!Q$94:Q$114)+(1.5*(_xlfn.QUARTILE.EXC('Base de dados'!Q$94:Q$114,3)-_xlfn.QUARTILE.EXC('Base de dados'!Q$94:Q$114,1))))),'Base de dados'!Q100,"")</f>
        <v>592002931</v>
      </c>
      <c r="R100" s="7">
        <f>IF(AND('Base de dados'!R100&gt;(AVERAGE('Base de dados'!R$94:R$114)-(1.5*(_xlfn.QUARTILE.EXC('Base de dados'!R$94:R$114,3)-_xlfn.QUARTILE.EXC('Base de dados'!R$94:R$114,1)))),'Base de dados'!R100&lt;(AVERAGE('Base de dados'!R$94:R$114)+(1.5*(_xlfn.QUARTILE.EXC('Base de dados'!R$94:R$114,3)-_xlfn.QUARTILE.EXC('Base de dados'!R$94:R$114,1))))),'Base de dados'!R100,"")</f>
        <v>1080329804</v>
      </c>
      <c r="S100" s="7">
        <f>IF(AND('Base de dados'!S100&gt;(AVERAGE('Base de dados'!S$94:S$114)-(1.5*(_xlfn.QUARTILE.EXC('Base de dados'!S$94:S$114,3)-_xlfn.QUARTILE.EXC('Base de dados'!S$94:S$114,1)))),'Base de dados'!S100&lt;(AVERAGE('Base de dados'!S$94:S$114)+(1.5*(_xlfn.QUARTILE.EXC('Base de dados'!S$94:S$114,3)-_xlfn.QUARTILE.EXC('Base de dados'!S$94:S$114,1))))),'Base de dados'!S100,"")</f>
        <v>77396781</v>
      </c>
      <c r="T100" s="7">
        <f>IF(AND('Base de dados'!T100&gt;(AVERAGE('Base de dados'!T$94:T$114)-(1.5*(_xlfn.QUARTILE.EXC('Base de dados'!T$94:T$114,3)-_xlfn.QUARTILE.EXC('Base de dados'!T$94:T$114,1)))),'Base de dados'!T100&lt;(AVERAGE('Base de dados'!T$94:T$114)+(1.5*(_xlfn.QUARTILE.EXC('Base de dados'!T$94:T$114,3)-_xlfn.QUARTILE.EXC('Base de dados'!T$94:T$114,1))))),'Base de dados'!T100,"")</f>
        <v>2746</v>
      </c>
      <c r="U100" s="7">
        <f>IF(AND('Base de dados'!U100&gt;(AVERAGE('Base de dados'!U$94:U$114)-(1.5*(_xlfn.QUARTILE.EXC('Base de dados'!U$94:U$114,3)-_xlfn.QUARTILE.EXC('Base de dados'!U$94:U$114,1)))),'Base de dados'!U100&lt;(AVERAGE('Base de dados'!U$94:U$114)+(1.5*(_xlfn.QUARTILE.EXC('Base de dados'!U$94:U$114,3)-_xlfn.QUARTILE.EXC('Base de dados'!U$94:U$114,1))))),'Base de dados'!U100,"")</f>
        <v>41897131</v>
      </c>
    </row>
    <row r="101" spans="2:21" s="1" customFormat="1" x14ac:dyDescent="0.25">
      <c r="B101" s="51">
        <v>530010</v>
      </c>
      <c r="C101" s="51" t="s">
        <v>197</v>
      </c>
      <c r="D101" s="51" t="s">
        <v>198</v>
      </c>
      <c r="E101" s="51">
        <v>2012</v>
      </c>
      <c r="F101" s="51">
        <v>53001000</v>
      </c>
      <c r="G101" s="51" t="s">
        <v>85</v>
      </c>
      <c r="H101" s="325" t="s">
        <v>40</v>
      </c>
      <c r="I101" s="51" t="s">
        <v>188</v>
      </c>
      <c r="J101" s="51" t="s">
        <v>189</v>
      </c>
      <c r="K101" s="51" t="s">
        <v>190</v>
      </c>
      <c r="L101" s="7">
        <f>IF(AND('Base de dados'!L101&gt;(AVERAGE('Base de dados'!L$94:L$114)-(1.5*(_xlfn.QUARTILE.EXC('Base de dados'!L$94:L$114,3)-_xlfn.QUARTILE.EXC('Base de dados'!L$94:L$114,1)))),'Base de dados'!L101&lt;(AVERAGE('Base de dados'!L$94:L$114)+(1.5*(_xlfn.QUARTILE.EXC('Base de dados'!L$94:L$114,3)-_xlfn.QUARTILE.EXC('Base de dados'!L$94:L$114,1))))),'Base de dados'!L101,"")</f>
        <v>184221.95</v>
      </c>
      <c r="M101" s="7">
        <f>IF(AND('Base de dados'!M101&gt;(AVERAGE('Base de dados'!M$94:M$114)-(1.5*(_xlfn.QUARTILE.EXC('Base de dados'!M$94:M$114,3)-_xlfn.QUARTILE.EXC('Base de dados'!M$94:M$114,1)))),'Base de dados'!M101&lt;(AVERAGE('Base de dados'!M$94:M$114)+(1.5*(_xlfn.QUARTILE.EXC('Base de dados'!M$94:M$114,3)-_xlfn.QUARTILE.EXC('Base de dados'!M$94:M$114,1))))),'Base de dados'!M101,"")</f>
        <v>2108165.84</v>
      </c>
      <c r="N101" s="7">
        <f>IF(AND('Base de dados'!N101&gt;(AVERAGE('Base de dados'!N$94:N$114)-(1.5*(_xlfn.QUARTILE.EXC('Base de dados'!N$94:N$114,3)-_xlfn.QUARTILE.EXC('Base de dados'!N$94:N$114,1)))),'Base de dados'!N101&lt;(AVERAGE('Base de dados'!N$94:N$114)+(1.5*(_xlfn.QUARTILE.EXC('Base de dados'!N$94:N$114,3)-_xlfn.QUARTILE.EXC('Base de dados'!N$94:N$114,1))))),'Base de dados'!N101,"")</f>
        <v>154093.17000000001</v>
      </c>
      <c r="O101" s="7">
        <f>IF(AND('Base de dados'!O101&gt;(AVERAGE('Base de dados'!O$94:O$114)-(1.5*(_xlfn.QUARTILE.EXC('Base de dados'!O$94:O$114,3)-_xlfn.QUARTILE.EXC('Base de dados'!O$94:O$114,1)))),'Base de dados'!O101&lt;(AVERAGE('Base de dados'!O$94:O$114)+(1.5*(_xlfn.QUARTILE.EXC('Base de dados'!O$94:O$114,3)-_xlfn.QUARTILE.EXC('Base de dados'!O$94:O$114,1))))),'Base de dados'!O101,"")</f>
        <v>641889825</v>
      </c>
      <c r="P101" s="7">
        <f>IF(AND('Base de dados'!P101&gt;(AVERAGE('Base de dados'!P$94:P$114)-(1.5*(_xlfn.QUARTILE.EXC('Base de dados'!P$94:P$114,3)-_xlfn.QUARTILE.EXC('Base de dados'!P$94:P$114,1)))),'Base de dados'!P101&lt;(AVERAGE('Base de dados'!P$94:P$114)+(1.5*(_xlfn.QUARTILE.EXC('Base de dados'!P$94:P$114,3)-_xlfn.QUARTILE.EXC('Base de dados'!P$94:P$114,1))))),'Base de dados'!P101,"")</f>
        <v>520160524</v>
      </c>
      <c r="Q101" s="7">
        <f>IF(AND('Base de dados'!Q101&gt;(AVERAGE('Base de dados'!Q$94:Q$114)-(1.5*(_xlfn.QUARTILE.EXC('Base de dados'!Q$94:Q$114,3)-_xlfn.QUARTILE.EXC('Base de dados'!Q$94:Q$114,1)))),'Base de dados'!Q101&lt;(AVERAGE('Base de dados'!Q$94:Q$114)+(1.5*(_xlfn.QUARTILE.EXC('Base de dados'!Q$94:Q$114,3)-_xlfn.QUARTILE.EXC('Base de dados'!Q$94:Q$114,1))))),'Base de dados'!Q101,"")</f>
        <v>526514121</v>
      </c>
      <c r="R101" s="7">
        <f>IF(AND('Base de dados'!R101&gt;(AVERAGE('Base de dados'!R$94:R$114)-(1.5*(_xlfn.QUARTILE.EXC('Base de dados'!R$94:R$114,3)-_xlfn.QUARTILE.EXC('Base de dados'!R$94:R$114,1)))),'Base de dados'!R101&lt;(AVERAGE('Base de dados'!R$94:R$114)+(1.5*(_xlfn.QUARTILE.EXC('Base de dados'!R$94:R$114,3)-_xlfn.QUARTILE.EXC('Base de dados'!R$94:R$114,1))))),'Base de dados'!R101,"")</f>
        <v>1039001425</v>
      </c>
      <c r="S101" s="7">
        <f>IF(AND('Base de dados'!S101&gt;(AVERAGE('Base de dados'!S$94:S$114)-(1.5*(_xlfn.QUARTILE.EXC('Base de dados'!S$94:S$114,3)-_xlfn.QUARTILE.EXC('Base de dados'!S$94:S$114,1)))),'Base de dados'!S101&lt;(AVERAGE('Base de dados'!S$94:S$114)+(1.5*(_xlfn.QUARTILE.EXC('Base de dados'!S$94:S$114,3)-_xlfn.QUARTILE.EXC('Base de dados'!S$94:S$114,1))))),'Base de dados'!S101,"")</f>
        <v>61059685</v>
      </c>
      <c r="T101" s="7">
        <f>IF(AND('Base de dados'!T101&gt;(AVERAGE('Base de dados'!T$94:T$114)-(1.5*(_xlfn.QUARTILE.EXC('Base de dados'!T$94:T$114,3)-_xlfn.QUARTILE.EXC('Base de dados'!T$94:T$114,1)))),'Base de dados'!T101&lt;(AVERAGE('Base de dados'!T$94:T$114)+(1.5*(_xlfn.QUARTILE.EXC('Base de dados'!T$94:T$114,3)-_xlfn.QUARTILE.EXC('Base de dados'!T$94:T$114,1))))),'Base de dados'!T101,"")</f>
        <v>2728</v>
      </c>
      <c r="U101" s="7">
        <f>IF(AND('Base de dados'!U101&gt;(AVERAGE('Base de dados'!U$94:U$114)-(1.5*(_xlfn.QUARTILE.EXC('Base de dados'!U$94:U$114,3)-_xlfn.QUARTILE.EXC('Base de dados'!U$94:U$114,1)))),'Base de dados'!U101&lt;(AVERAGE('Base de dados'!U$94:U$114)+(1.5*(_xlfn.QUARTILE.EXC('Base de dados'!U$94:U$114,3)-_xlfn.QUARTILE.EXC('Base de dados'!U$94:U$114,1))))),'Base de dados'!U101,"")</f>
        <v>42763802</v>
      </c>
    </row>
    <row r="102" spans="2:21" s="1" customFormat="1" x14ac:dyDescent="0.25">
      <c r="B102" s="51">
        <v>530010</v>
      </c>
      <c r="C102" s="51" t="s">
        <v>197</v>
      </c>
      <c r="D102" s="51" t="s">
        <v>198</v>
      </c>
      <c r="E102" s="51">
        <v>2011</v>
      </c>
      <c r="F102" s="51">
        <v>53001000</v>
      </c>
      <c r="G102" s="51" t="s">
        <v>85</v>
      </c>
      <c r="H102" s="325" t="s">
        <v>40</v>
      </c>
      <c r="I102" s="51" t="s">
        <v>188</v>
      </c>
      <c r="J102" s="51" t="s">
        <v>189</v>
      </c>
      <c r="K102" s="51" t="s">
        <v>190</v>
      </c>
      <c r="L102" s="7">
        <f>IF(AND('Base de dados'!L102&gt;(AVERAGE('Base de dados'!L$94:L$114)-(1.5*(_xlfn.QUARTILE.EXC('Base de dados'!L$94:L$114,3)-_xlfn.QUARTILE.EXC('Base de dados'!L$94:L$114,1)))),'Base de dados'!L102&lt;(AVERAGE('Base de dados'!L$94:L$114)+(1.5*(_xlfn.QUARTILE.EXC('Base de dados'!L$94:L$114,3)-_xlfn.QUARTILE.EXC('Base de dados'!L$94:L$114,1))))),'Base de dados'!L102,"")</f>
        <v>179778</v>
      </c>
      <c r="M102" s="7">
        <f>IF(AND('Base de dados'!M102&gt;(AVERAGE('Base de dados'!M$94:M$114)-(1.5*(_xlfn.QUARTILE.EXC('Base de dados'!M$94:M$114,3)-_xlfn.QUARTILE.EXC('Base de dados'!M$94:M$114,1)))),'Base de dados'!M102&lt;(AVERAGE('Base de dados'!M$94:M$114)+(1.5*(_xlfn.QUARTILE.EXC('Base de dados'!M$94:M$114,3)-_xlfn.QUARTILE.EXC('Base de dados'!M$94:M$114,1))))),'Base de dados'!M102,"")</f>
        <v>2010578.16</v>
      </c>
      <c r="N102" s="7">
        <f>IF(AND('Base de dados'!N102&gt;(AVERAGE('Base de dados'!N$94:N$114)-(1.5*(_xlfn.QUARTILE.EXC('Base de dados'!N$94:N$114,3)-_xlfn.QUARTILE.EXC('Base de dados'!N$94:N$114,1)))),'Base de dados'!N102&lt;(AVERAGE('Base de dados'!N$94:N$114)+(1.5*(_xlfn.QUARTILE.EXC('Base de dados'!N$94:N$114,3)-_xlfn.QUARTILE.EXC('Base de dados'!N$94:N$114,1))))),'Base de dados'!N102,"")</f>
        <v>149431.19</v>
      </c>
      <c r="O102" s="7">
        <f>IF(AND('Base de dados'!O102&gt;(AVERAGE('Base de dados'!O$94:O$114)-(1.5*(_xlfn.QUARTILE.EXC('Base de dados'!O$94:O$114,3)-_xlfn.QUARTILE.EXC('Base de dados'!O$94:O$114,1)))),'Base de dados'!O102&lt;(AVERAGE('Base de dados'!O$94:O$114)+(1.5*(_xlfn.QUARTILE.EXC('Base de dados'!O$94:O$114,3)-_xlfn.QUARTILE.EXC('Base de dados'!O$94:O$114,1))))),'Base de dados'!O102,"")</f>
        <v>547328313.45000005</v>
      </c>
      <c r="P102" s="7">
        <f>IF(AND('Base de dados'!P102&gt;(AVERAGE('Base de dados'!P$94:P$114)-(1.5*(_xlfn.QUARTILE.EXC('Base de dados'!P$94:P$114,3)-_xlfn.QUARTILE.EXC('Base de dados'!P$94:P$114,1)))),'Base de dados'!P102&lt;(AVERAGE('Base de dados'!P$94:P$114)+(1.5*(_xlfn.QUARTILE.EXC('Base de dados'!P$94:P$114,3)-_xlfn.QUARTILE.EXC('Base de dados'!P$94:P$114,1))))),'Base de dados'!P102,"")</f>
        <v>439429414.00999999</v>
      </c>
      <c r="Q102" s="7">
        <f>IF(AND('Base de dados'!Q102&gt;(AVERAGE('Base de dados'!Q$94:Q$114)-(1.5*(_xlfn.QUARTILE.EXC('Base de dados'!Q$94:Q$114,3)-_xlfn.QUARTILE.EXC('Base de dados'!Q$94:Q$114,1)))),'Base de dados'!Q102&lt;(AVERAGE('Base de dados'!Q$94:Q$114)+(1.5*(_xlfn.QUARTILE.EXC('Base de dados'!Q$94:Q$114,3)-_xlfn.QUARTILE.EXC('Base de dados'!Q$94:Q$114,1))))),'Base de dados'!Q102,"")</f>
        <v>419529900</v>
      </c>
      <c r="R102" s="7">
        <f>IF(AND('Base de dados'!R102&gt;(AVERAGE('Base de dados'!R$94:R$114)-(1.5*(_xlfn.QUARTILE.EXC('Base de dados'!R$94:R$114,3)-_xlfn.QUARTILE.EXC('Base de dados'!R$94:R$114,1)))),'Base de dados'!R102&lt;(AVERAGE('Base de dados'!R$94:R$114)+(1.5*(_xlfn.QUARTILE.EXC('Base de dados'!R$94:R$114,3)-_xlfn.QUARTILE.EXC('Base de dados'!R$94:R$114,1))))),'Base de dados'!R102,"")</f>
        <v>866321832.80999994</v>
      </c>
      <c r="S102" s="7">
        <f>IF(AND('Base de dados'!S102&gt;(AVERAGE('Base de dados'!S$94:S$114)-(1.5*(_xlfn.QUARTILE.EXC('Base de dados'!S$94:S$114,3)-_xlfn.QUARTILE.EXC('Base de dados'!S$94:S$114,1)))),'Base de dados'!S102&lt;(AVERAGE('Base de dados'!S$94:S$114)+(1.5*(_xlfn.QUARTILE.EXC('Base de dados'!S$94:S$114,3)-_xlfn.QUARTILE.EXC('Base de dados'!S$94:S$114,1))))),'Base de dados'!S102,"")</f>
        <v>86540658</v>
      </c>
      <c r="T102" s="7">
        <f>IF(AND('Base de dados'!T102&gt;(AVERAGE('Base de dados'!T$94:T$114)-(1.5*(_xlfn.QUARTILE.EXC('Base de dados'!T$94:T$114,3)-_xlfn.QUARTILE.EXC('Base de dados'!T$94:T$114,1)))),'Base de dados'!T102&lt;(AVERAGE('Base de dados'!T$94:T$114)+(1.5*(_xlfn.QUARTILE.EXC('Base de dados'!T$94:T$114,3)-_xlfn.QUARTILE.EXC('Base de dados'!T$94:T$114,1))))),'Base de dados'!T102,"")</f>
        <v>2597</v>
      </c>
      <c r="U102" s="7" t="str">
        <f>IF(AND('Base de dados'!U102&gt;(AVERAGE('Base de dados'!U$94:U$114)-(1.5*(_xlfn.QUARTILE.EXC('Base de dados'!U$94:U$114,3)-_xlfn.QUARTILE.EXC('Base de dados'!U$94:U$114,1)))),'Base de dados'!U102&lt;(AVERAGE('Base de dados'!U$94:U$114)+(1.5*(_xlfn.QUARTILE.EXC('Base de dados'!U$94:U$114,3)-_xlfn.QUARTILE.EXC('Base de dados'!U$94:U$114,1))))),'Base de dados'!U102,"")</f>
        <v/>
      </c>
    </row>
    <row r="103" spans="2:21" s="1" customFormat="1" x14ac:dyDescent="0.25">
      <c r="B103" s="51">
        <v>530010</v>
      </c>
      <c r="C103" s="51" t="s">
        <v>197</v>
      </c>
      <c r="D103" s="51" t="s">
        <v>198</v>
      </c>
      <c r="E103" s="51">
        <v>2010</v>
      </c>
      <c r="F103" s="51">
        <v>53001000</v>
      </c>
      <c r="G103" s="51" t="s">
        <v>85</v>
      </c>
      <c r="H103" s="325" t="s">
        <v>40</v>
      </c>
      <c r="I103" s="51" t="s">
        <v>188</v>
      </c>
      <c r="J103" s="51" t="s">
        <v>189</v>
      </c>
      <c r="K103" s="51" t="s">
        <v>190</v>
      </c>
      <c r="L103" s="7">
        <f>IF(AND('Base de dados'!L103&gt;(AVERAGE('Base de dados'!L$94:L$114)-(1.5*(_xlfn.QUARTILE.EXC('Base de dados'!L$94:L$114,3)-_xlfn.QUARTILE.EXC('Base de dados'!L$94:L$114,1)))),'Base de dados'!L103&lt;(AVERAGE('Base de dados'!L$94:L$114)+(1.5*(_xlfn.QUARTILE.EXC('Base de dados'!L$94:L$114,3)-_xlfn.QUARTILE.EXC('Base de dados'!L$94:L$114,1))))),'Base de dados'!L103,"")</f>
        <v>177280</v>
      </c>
      <c r="M103" s="7">
        <f>IF(AND('Base de dados'!M103&gt;(AVERAGE('Base de dados'!M$94:M$114)-(1.5*(_xlfn.QUARTILE.EXC('Base de dados'!M$94:M$114,3)-_xlfn.QUARTILE.EXC('Base de dados'!M$94:M$114,1)))),'Base de dados'!M103&lt;(AVERAGE('Base de dados'!M$94:M$114)+(1.5*(_xlfn.QUARTILE.EXC('Base de dados'!M$94:M$114,3)-_xlfn.QUARTILE.EXC('Base de dados'!M$94:M$114,1))))),'Base de dados'!M103,"")</f>
        <v>2571334.5</v>
      </c>
      <c r="N103" s="7">
        <f>IF(AND('Base de dados'!N103&gt;(AVERAGE('Base de dados'!N$94:N$114)-(1.5*(_xlfn.QUARTILE.EXC('Base de dados'!N$94:N$114,3)-_xlfn.QUARTILE.EXC('Base de dados'!N$94:N$114,1)))),'Base de dados'!N103&lt;(AVERAGE('Base de dados'!N$94:N$114)+(1.5*(_xlfn.QUARTILE.EXC('Base de dados'!N$94:N$114,3)-_xlfn.QUARTILE.EXC('Base de dados'!N$94:N$114,1))))),'Base de dados'!N103,"")</f>
        <v>146575</v>
      </c>
      <c r="O103" s="7">
        <f>IF(AND('Base de dados'!O103&gt;(AVERAGE('Base de dados'!O$94:O$114)-(1.5*(_xlfn.QUARTILE.EXC('Base de dados'!O$94:O$114,3)-_xlfn.QUARTILE.EXC('Base de dados'!O$94:O$114,1)))),'Base de dados'!O103&lt;(AVERAGE('Base de dados'!O$94:O$114)+(1.5*(_xlfn.QUARTILE.EXC('Base de dados'!O$94:O$114,3)-_xlfn.QUARTILE.EXC('Base de dados'!O$94:O$114,1))))),'Base de dados'!O103,"")</f>
        <v>502090118.92000002</v>
      </c>
      <c r="P103" s="7">
        <f>IF(AND('Base de dados'!P103&gt;(AVERAGE('Base de dados'!P$94:P$114)-(1.5*(_xlfn.QUARTILE.EXC('Base de dados'!P$94:P$114,3)-_xlfn.QUARTILE.EXC('Base de dados'!P$94:P$114,1)))),'Base de dados'!P103&lt;(AVERAGE('Base de dados'!P$94:P$114)+(1.5*(_xlfn.QUARTILE.EXC('Base de dados'!P$94:P$114,3)-_xlfn.QUARTILE.EXC('Base de dados'!P$94:P$114,1))))),'Base de dados'!P103,"")</f>
        <v>396666809.04000002</v>
      </c>
      <c r="Q103" s="7">
        <f>IF(AND('Base de dados'!Q103&gt;(AVERAGE('Base de dados'!Q$94:Q$114)-(1.5*(_xlfn.QUARTILE.EXC('Base de dados'!Q$94:Q$114,3)-_xlfn.QUARTILE.EXC('Base de dados'!Q$94:Q$114,1)))),'Base de dados'!Q103&lt;(AVERAGE('Base de dados'!Q$94:Q$114)+(1.5*(_xlfn.QUARTILE.EXC('Base de dados'!Q$94:Q$114,3)-_xlfn.QUARTILE.EXC('Base de dados'!Q$94:Q$114,1))))),'Base de dados'!Q103,"")</f>
        <v>348990839.20999998</v>
      </c>
      <c r="R103" s="7">
        <f>IF(AND('Base de dados'!R103&gt;(AVERAGE('Base de dados'!R$94:R$114)-(1.5*(_xlfn.QUARTILE.EXC('Base de dados'!R$94:R$114,3)-_xlfn.QUARTILE.EXC('Base de dados'!R$94:R$114,1)))),'Base de dados'!R103&lt;(AVERAGE('Base de dados'!R$94:R$114)+(1.5*(_xlfn.QUARTILE.EXC('Base de dados'!R$94:R$114,3)-_xlfn.QUARTILE.EXC('Base de dados'!R$94:R$114,1))))),'Base de dados'!R103,"")</f>
        <v>719825678.44000006</v>
      </c>
      <c r="S103" s="7">
        <f>IF(AND('Base de dados'!S103&gt;(AVERAGE('Base de dados'!S$94:S$114)-(1.5*(_xlfn.QUARTILE.EXC('Base de dados'!S$94:S$114,3)-_xlfn.QUARTILE.EXC('Base de dados'!S$94:S$114,1)))),'Base de dados'!S103&lt;(AVERAGE('Base de dados'!S$94:S$114)+(1.5*(_xlfn.QUARTILE.EXC('Base de dados'!S$94:S$114,3)-_xlfn.QUARTILE.EXC('Base de dados'!S$94:S$114,1))))),'Base de dados'!S103,"")</f>
        <v>82066381.75</v>
      </c>
      <c r="T103" s="7">
        <f>IF(AND('Base de dados'!T103&gt;(AVERAGE('Base de dados'!T$94:T$114)-(1.5*(_xlfn.QUARTILE.EXC('Base de dados'!T$94:T$114,3)-_xlfn.QUARTILE.EXC('Base de dados'!T$94:T$114,1)))),'Base de dados'!T103&lt;(AVERAGE('Base de dados'!T$94:T$114)+(1.5*(_xlfn.QUARTILE.EXC('Base de dados'!T$94:T$114,3)-_xlfn.QUARTILE.EXC('Base de dados'!T$94:T$114,1))))),'Base de dados'!T103,"")</f>
        <v>2604</v>
      </c>
      <c r="U103" s="7">
        <f>IF(AND('Base de dados'!U103&gt;(AVERAGE('Base de dados'!U$94:U$114)-(1.5*(_xlfn.QUARTILE.EXC('Base de dados'!U$94:U$114,3)-_xlfn.QUARTILE.EXC('Base de dados'!U$94:U$114,1)))),'Base de dados'!U103&lt;(AVERAGE('Base de dados'!U$94:U$114)+(1.5*(_xlfn.QUARTILE.EXC('Base de dados'!U$94:U$114,3)-_xlfn.QUARTILE.EXC('Base de dados'!U$94:U$114,1))))),'Base de dados'!U103,"")</f>
        <v>65852475.630000003</v>
      </c>
    </row>
    <row r="104" spans="2:21" s="1" customFormat="1" x14ac:dyDescent="0.25">
      <c r="B104" s="51">
        <v>530010</v>
      </c>
      <c r="C104" s="51" t="s">
        <v>197</v>
      </c>
      <c r="D104" s="51" t="s">
        <v>198</v>
      </c>
      <c r="E104" s="51">
        <v>2009</v>
      </c>
      <c r="F104" s="51">
        <v>53001000</v>
      </c>
      <c r="G104" s="51" t="s">
        <v>85</v>
      </c>
      <c r="H104" s="325" t="s">
        <v>40</v>
      </c>
      <c r="I104" s="51" t="s">
        <v>188</v>
      </c>
      <c r="J104" s="51" t="s">
        <v>189</v>
      </c>
      <c r="K104" s="51" t="s">
        <v>190</v>
      </c>
      <c r="L104" s="7">
        <f>IF(AND('Base de dados'!L104&gt;(AVERAGE('Base de dados'!L$94:L$114)-(1.5*(_xlfn.QUARTILE.EXC('Base de dados'!L$94:L$114,3)-_xlfn.QUARTILE.EXC('Base de dados'!L$94:L$114,1)))),'Base de dados'!L104&lt;(AVERAGE('Base de dados'!L$94:L$114)+(1.5*(_xlfn.QUARTILE.EXC('Base de dados'!L$94:L$114,3)-_xlfn.QUARTILE.EXC('Base de dados'!L$94:L$114,1))))),'Base de dados'!L104,"")</f>
        <v>168483</v>
      </c>
      <c r="M104" s="7">
        <f>IF(AND('Base de dados'!M104&gt;(AVERAGE('Base de dados'!M$94:M$114)-(1.5*(_xlfn.QUARTILE.EXC('Base de dados'!M$94:M$114,3)-_xlfn.QUARTILE.EXC('Base de dados'!M$94:M$114,1)))),'Base de dados'!M104&lt;(AVERAGE('Base de dados'!M$94:M$114)+(1.5*(_xlfn.QUARTILE.EXC('Base de dados'!M$94:M$114,3)-_xlfn.QUARTILE.EXC('Base de dados'!M$94:M$114,1))))),'Base de dados'!M104,"")</f>
        <v>1733963.86</v>
      </c>
      <c r="N104" s="7">
        <f>IF(AND('Base de dados'!N104&gt;(AVERAGE('Base de dados'!N$94:N$114)-(1.5*(_xlfn.QUARTILE.EXC('Base de dados'!N$94:N$114,3)-_xlfn.QUARTILE.EXC('Base de dados'!N$94:N$114,1)))),'Base de dados'!N104&lt;(AVERAGE('Base de dados'!N$94:N$114)+(1.5*(_xlfn.QUARTILE.EXC('Base de dados'!N$94:N$114,3)-_xlfn.QUARTILE.EXC('Base de dados'!N$94:N$114,1))))),'Base de dados'!N104,"")</f>
        <v>139487.03</v>
      </c>
      <c r="O104" s="7">
        <f>IF(AND('Base de dados'!O104&gt;(AVERAGE('Base de dados'!O$94:O$114)-(1.5*(_xlfn.QUARTILE.EXC('Base de dados'!O$94:O$114,3)-_xlfn.QUARTILE.EXC('Base de dados'!O$94:O$114,1)))),'Base de dados'!O104&lt;(AVERAGE('Base de dados'!O$94:O$114)+(1.5*(_xlfn.QUARTILE.EXC('Base de dados'!O$94:O$114,3)-_xlfn.QUARTILE.EXC('Base de dados'!O$94:O$114,1))))),'Base de dados'!O104,"")</f>
        <v>446399833.56999999</v>
      </c>
      <c r="P104" s="7">
        <f>IF(AND('Base de dados'!P104&gt;(AVERAGE('Base de dados'!P$94:P$114)-(1.5*(_xlfn.QUARTILE.EXC('Base de dados'!P$94:P$114,3)-_xlfn.QUARTILE.EXC('Base de dados'!P$94:P$114,1)))),'Base de dados'!P104&lt;(AVERAGE('Base de dados'!P$94:P$114)+(1.5*(_xlfn.QUARTILE.EXC('Base de dados'!P$94:P$114,3)-_xlfn.QUARTILE.EXC('Base de dados'!P$94:P$114,1))))),'Base de dados'!P104,"")</f>
        <v>356375122</v>
      </c>
      <c r="Q104" s="7">
        <f>IF(AND('Base de dados'!Q104&gt;(AVERAGE('Base de dados'!Q$94:Q$114)-(1.5*(_xlfn.QUARTILE.EXC('Base de dados'!Q$94:Q$114,3)-_xlfn.QUARTILE.EXC('Base de dados'!Q$94:Q$114,1)))),'Base de dados'!Q104&lt;(AVERAGE('Base de dados'!Q$94:Q$114)+(1.5*(_xlfn.QUARTILE.EXC('Base de dados'!Q$94:Q$114,3)-_xlfn.QUARTILE.EXC('Base de dados'!Q$94:Q$114,1))))),'Base de dados'!Q104,"")</f>
        <v>277990546</v>
      </c>
      <c r="R104" s="7">
        <f>IF(AND('Base de dados'!R104&gt;(AVERAGE('Base de dados'!R$94:R$114)-(1.5*(_xlfn.QUARTILE.EXC('Base de dados'!R$94:R$114,3)-_xlfn.QUARTILE.EXC('Base de dados'!R$94:R$114,1)))),'Base de dados'!R104&lt;(AVERAGE('Base de dados'!R$94:R$114)+(1.5*(_xlfn.QUARTILE.EXC('Base de dados'!R$94:R$114,3)-_xlfn.QUARTILE.EXC('Base de dados'!R$94:R$114,1))))),'Base de dados'!R104,"")</f>
        <v>630189875</v>
      </c>
      <c r="S104" s="7">
        <f>IF(AND('Base de dados'!S104&gt;(AVERAGE('Base de dados'!S$94:S$114)-(1.5*(_xlfn.QUARTILE.EXC('Base de dados'!S$94:S$114,3)-_xlfn.QUARTILE.EXC('Base de dados'!S$94:S$114,1)))),'Base de dados'!S104&lt;(AVERAGE('Base de dados'!S$94:S$114)+(1.5*(_xlfn.QUARTILE.EXC('Base de dados'!S$94:S$114,3)-_xlfn.QUARTILE.EXC('Base de dados'!S$94:S$114,1))))),'Base de dados'!S104,"")</f>
        <v>100400187</v>
      </c>
      <c r="T104" s="7">
        <f>IF(AND('Base de dados'!T104&gt;(AVERAGE('Base de dados'!T$94:T$114)-(1.5*(_xlfn.QUARTILE.EXC('Base de dados'!T$94:T$114,3)-_xlfn.QUARTILE.EXC('Base de dados'!T$94:T$114,1)))),'Base de dados'!T104&lt;(AVERAGE('Base de dados'!T$94:T$114)+(1.5*(_xlfn.QUARTILE.EXC('Base de dados'!T$94:T$114,3)-_xlfn.QUARTILE.EXC('Base de dados'!T$94:T$114,1))))),'Base de dados'!T104,"")</f>
        <v>2434</v>
      </c>
      <c r="U104" s="7">
        <f>IF(AND('Base de dados'!U104&gt;(AVERAGE('Base de dados'!U$94:U$114)-(1.5*(_xlfn.QUARTILE.EXC('Base de dados'!U$94:U$114,3)-_xlfn.QUARTILE.EXC('Base de dados'!U$94:U$114,1)))),'Base de dados'!U104&lt;(AVERAGE('Base de dados'!U$94:U$114)+(1.5*(_xlfn.QUARTILE.EXC('Base de dados'!U$94:U$114,3)-_xlfn.QUARTILE.EXC('Base de dados'!U$94:U$114,1))))),'Base de dados'!U104,"")</f>
        <v>52530894</v>
      </c>
    </row>
    <row r="105" spans="2:21" s="1" customFormat="1" x14ac:dyDescent="0.25">
      <c r="B105" s="51">
        <v>530010</v>
      </c>
      <c r="C105" s="51" t="s">
        <v>197</v>
      </c>
      <c r="D105" s="51" t="s">
        <v>198</v>
      </c>
      <c r="E105" s="51">
        <v>2008</v>
      </c>
      <c r="F105" s="51">
        <v>53001000</v>
      </c>
      <c r="G105" s="51" t="s">
        <v>85</v>
      </c>
      <c r="H105" s="325" t="s">
        <v>40</v>
      </c>
      <c r="I105" s="51" t="s">
        <v>188</v>
      </c>
      <c r="J105" s="51" t="s">
        <v>189</v>
      </c>
      <c r="K105" s="51" t="s">
        <v>190</v>
      </c>
      <c r="L105" s="7">
        <f>IF(AND('Base de dados'!L105&gt;(AVERAGE('Base de dados'!L$94:L$114)-(1.5*(_xlfn.QUARTILE.EXC('Base de dados'!L$94:L$114,3)-_xlfn.QUARTILE.EXC('Base de dados'!L$94:L$114,1)))),'Base de dados'!L105&lt;(AVERAGE('Base de dados'!L$94:L$114)+(1.5*(_xlfn.QUARTILE.EXC('Base de dados'!L$94:L$114,3)-_xlfn.QUARTILE.EXC('Base de dados'!L$94:L$114,1))))),'Base de dados'!L105,"")</f>
        <v>165919</v>
      </c>
      <c r="M105" s="7">
        <f>IF(AND('Base de dados'!M105&gt;(AVERAGE('Base de dados'!M$94:M$114)-(1.5*(_xlfn.QUARTILE.EXC('Base de dados'!M$94:M$114,3)-_xlfn.QUARTILE.EXC('Base de dados'!M$94:M$114,1)))),'Base de dados'!M105&lt;(AVERAGE('Base de dados'!M$94:M$114)+(1.5*(_xlfn.QUARTILE.EXC('Base de dados'!M$94:M$114,3)-_xlfn.QUARTILE.EXC('Base de dados'!M$94:M$114,1))))),'Base de dados'!M105,"")</f>
        <v>1643456</v>
      </c>
      <c r="N105" s="7">
        <f>IF(AND('Base de dados'!N105&gt;(AVERAGE('Base de dados'!N$94:N$114)-(1.5*(_xlfn.QUARTILE.EXC('Base de dados'!N$94:N$114,3)-_xlfn.QUARTILE.EXC('Base de dados'!N$94:N$114,1)))),'Base de dados'!N105&lt;(AVERAGE('Base de dados'!N$94:N$114)+(1.5*(_xlfn.QUARTILE.EXC('Base de dados'!N$94:N$114,3)-_xlfn.QUARTILE.EXC('Base de dados'!N$94:N$114,1))))),'Base de dados'!N105,"")</f>
        <v>136525.57999999999</v>
      </c>
      <c r="O105" s="7">
        <f>IF(AND('Base de dados'!O105&gt;(AVERAGE('Base de dados'!O$94:O$114)-(1.5*(_xlfn.QUARTILE.EXC('Base de dados'!O$94:O$114,3)-_xlfn.QUARTILE.EXC('Base de dados'!O$94:O$114,1)))),'Base de dados'!O105&lt;(AVERAGE('Base de dados'!O$94:O$114)+(1.5*(_xlfn.QUARTILE.EXC('Base de dados'!O$94:O$114,3)-_xlfn.QUARTILE.EXC('Base de dados'!O$94:O$114,1))))),'Base de dados'!O105,"")</f>
        <v>427038024</v>
      </c>
      <c r="P105" s="7">
        <f>IF(AND('Base de dados'!P105&gt;(AVERAGE('Base de dados'!P$94:P$114)-(1.5*(_xlfn.QUARTILE.EXC('Base de dados'!P$94:P$114,3)-_xlfn.QUARTILE.EXC('Base de dados'!P$94:P$114,1)))),'Base de dados'!P105&lt;(AVERAGE('Base de dados'!P$94:P$114)+(1.5*(_xlfn.QUARTILE.EXC('Base de dados'!P$94:P$114,3)-_xlfn.QUARTILE.EXC('Base de dados'!P$94:P$114,1))))),'Base de dados'!P105,"")</f>
        <v>340839343</v>
      </c>
      <c r="Q105" s="7">
        <f>IF(AND('Base de dados'!Q105&gt;(AVERAGE('Base de dados'!Q$94:Q$114)-(1.5*(_xlfn.QUARTILE.EXC('Base de dados'!Q$94:Q$114,3)-_xlfn.QUARTILE.EXC('Base de dados'!Q$94:Q$114,1)))),'Base de dados'!Q105&lt;(AVERAGE('Base de dados'!Q$94:Q$114)+(1.5*(_xlfn.QUARTILE.EXC('Base de dados'!Q$94:Q$114,3)-_xlfn.QUARTILE.EXC('Base de dados'!Q$94:Q$114,1))))),'Base de dados'!Q105,"")</f>
        <v>277614451</v>
      </c>
      <c r="R105" s="7">
        <f>IF(AND('Base de dados'!R105&gt;(AVERAGE('Base de dados'!R$94:R$114)-(1.5*(_xlfn.QUARTILE.EXC('Base de dados'!R$94:R$114,3)-_xlfn.QUARTILE.EXC('Base de dados'!R$94:R$114,1)))),'Base de dados'!R105&lt;(AVERAGE('Base de dados'!R$94:R$114)+(1.5*(_xlfn.QUARTILE.EXC('Base de dados'!R$94:R$114,3)-_xlfn.QUARTILE.EXC('Base de dados'!R$94:R$114,1))))),'Base de dados'!R105,"")</f>
        <v>570602367</v>
      </c>
      <c r="S105" s="7">
        <f>IF(AND('Base de dados'!S105&gt;(AVERAGE('Base de dados'!S$94:S$114)-(1.5*(_xlfn.QUARTILE.EXC('Base de dados'!S$94:S$114,3)-_xlfn.QUARTILE.EXC('Base de dados'!S$94:S$114,1)))),'Base de dados'!S105&lt;(AVERAGE('Base de dados'!S$94:S$114)+(1.5*(_xlfn.QUARTILE.EXC('Base de dados'!S$94:S$114,3)-_xlfn.QUARTILE.EXC('Base de dados'!S$94:S$114,1))))),'Base de dados'!S105,"")</f>
        <v>73938867</v>
      </c>
      <c r="T105" s="7">
        <f>IF(AND('Base de dados'!T105&gt;(AVERAGE('Base de dados'!T$94:T$114)-(1.5*(_xlfn.QUARTILE.EXC('Base de dados'!T$94:T$114,3)-_xlfn.QUARTILE.EXC('Base de dados'!T$94:T$114,1)))),'Base de dados'!T105&lt;(AVERAGE('Base de dados'!T$94:T$114)+(1.5*(_xlfn.QUARTILE.EXC('Base de dados'!T$94:T$114,3)-_xlfn.QUARTILE.EXC('Base de dados'!T$94:T$114,1))))),'Base de dados'!T105,"")</f>
        <v>2422</v>
      </c>
      <c r="U105" s="7">
        <f>IF(AND('Base de dados'!U105&gt;(AVERAGE('Base de dados'!U$94:U$114)-(1.5*(_xlfn.QUARTILE.EXC('Base de dados'!U$94:U$114,3)-_xlfn.QUARTILE.EXC('Base de dados'!U$94:U$114,1)))),'Base de dados'!U105&lt;(AVERAGE('Base de dados'!U$94:U$114)+(1.5*(_xlfn.QUARTILE.EXC('Base de dados'!U$94:U$114,3)-_xlfn.QUARTILE.EXC('Base de dados'!U$94:U$114,1))))),'Base de dados'!U105,"")</f>
        <v>60889146</v>
      </c>
    </row>
    <row r="106" spans="2:21" s="1" customFormat="1" x14ac:dyDescent="0.25">
      <c r="B106" s="51">
        <v>530010</v>
      </c>
      <c r="C106" s="51" t="s">
        <v>197</v>
      </c>
      <c r="D106" s="51" t="s">
        <v>198</v>
      </c>
      <c r="E106" s="51">
        <v>2007</v>
      </c>
      <c r="F106" s="51">
        <v>53001000</v>
      </c>
      <c r="G106" s="51" t="s">
        <v>85</v>
      </c>
      <c r="H106" s="325" t="s">
        <v>40</v>
      </c>
      <c r="I106" s="51" t="s">
        <v>188</v>
      </c>
      <c r="J106" s="51" t="s">
        <v>189</v>
      </c>
      <c r="K106" s="51" t="s">
        <v>190</v>
      </c>
      <c r="L106" s="7">
        <f>IF(AND('Base de dados'!L106&gt;(AVERAGE('Base de dados'!L$94:L$114)-(1.5*(_xlfn.QUARTILE.EXC('Base de dados'!L$94:L$114,3)-_xlfn.QUARTILE.EXC('Base de dados'!L$94:L$114,1)))),'Base de dados'!L106&lt;(AVERAGE('Base de dados'!L$94:L$114)+(1.5*(_xlfn.QUARTILE.EXC('Base de dados'!L$94:L$114,3)-_xlfn.QUARTILE.EXC('Base de dados'!L$94:L$114,1))))),'Base de dados'!L106,"")</f>
        <v>161152</v>
      </c>
      <c r="M106" s="7">
        <f>IF(AND('Base de dados'!M106&gt;(AVERAGE('Base de dados'!M$94:M$114)-(1.5*(_xlfn.QUARTILE.EXC('Base de dados'!M$94:M$114,3)-_xlfn.QUARTILE.EXC('Base de dados'!M$94:M$114,1)))),'Base de dados'!M106&lt;(AVERAGE('Base de dados'!M$94:M$114)+(1.5*(_xlfn.QUARTILE.EXC('Base de dados'!M$94:M$114,3)-_xlfn.QUARTILE.EXC('Base de dados'!M$94:M$114,1))))),'Base de dados'!M106,"")</f>
        <v>1602380.54</v>
      </c>
      <c r="N106" s="7">
        <f>IF(AND('Base de dados'!N106&gt;(AVERAGE('Base de dados'!N$94:N$114)-(1.5*(_xlfn.QUARTILE.EXC('Base de dados'!N$94:N$114,3)-_xlfn.QUARTILE.EXC('Base de dados'!N$94:N$114,1)))),'Base de dados'!N106&lt;(AVERAGE('Base de dados'!N$94:N$114)+(1.5*(_xlfn.QUARTILE.EXC('Base de dados'!N$94:N$114,3)-_xlfn.QUARTILE.EXC('Base de dados'!N$94:N$114,1))))),'Base de dados'!N106,"")</f>
        <v>134467</v>
      </c>
      <c r="O106" s="7">
        <f>IF(AND('Base de dados'!O106&gt;(AVERAGE('Base de dados'!O$94:O$114)-(1.5*(_xlfn.QUARTILE.EXC('Base de dados'!O$94:O$114,3)-_xlfn.QUARTILE.EXC('Base de dados'!O$94:O$114,1)))),'Base de dados'!O106&lt;(AVERAGE('Base de dados'!O$94:O$114)+(1.5*(_xlfn.QUARTILE.EXC('Base de dados'!O$94:O$114,3)-_xlfn.QUARTILE.EXC('Base de dados'!O$94:O$114,1))))),'Base de dados'!O106,"")</f>
        <v>401206972.85000002</v>
      </c>
      <c r="P106" s="7">
        <f>IF(AND('Base de dados'!P106&gt;(AVERAGE('Base de dados'!P$94:P$114)-(1.5*(_xlfn.QUARTILE.EXC('Base de dados'!P$94:P$114,3)-_xlfn.QUARTILE.EXC('Base de dados'!P$94:P$114,1)))),'Base de dados'!P106&lt;(AVERAGE('Base de dados'!P$94:P$114)+(1.5*(_xlfn.QUARTILE.EXC('Base de dados'!P$94:P$114,3)-_xlfn.QUARTILE.EXC('Base de dados'!P$94:P$114,1))))),'Base de dados'!P106,"")</f>
        <v>323119103.75999999</v>
      </c>
      <c r="Q106" s="7">
        <f>IF(AND('Base de dados'!Q106&gt;(AVERAGE('Base de dados'!Q$94:Q$114)-(1.5*(_xlfn.QUARTILE.EXC('Base de dados'!Q$94:Q$114,3)-_xlfn.QUARTILE.EXC('Base de dados'!Q$94:Q$114,1)))),'Base de dados'!Q106&lt;(AVERAGE('Base de dados'!Q$94:Q$114)+(1.5*(_xlfn.QUARTILE.EXC('Base de dados'!Q$94:Q$114,3)-_xlfn.QUARTILE.EXC('Base de dados'!Q$94:Q$114,1))))),'Base de dados'!Q106,"")</f>
        <v>240738066</v>
      </c>
      <c r="R106" s="7">
        <f>IF(AND('Base de dados'!R106&gt;(AVERAGE('Base de dados'!R$94:R$114)-(1.5*(_xlfn.QUARTILE.EXC('Base de dados'!R$94:R$114,3)-_xlfn.QUARTILE.EXC('Base de dados'!R$94:R$114,1)))),'Base de dados'!R106&lt;(AVERAGE('Base de dados'!R$94:R$114)+(1.5*(_xlfn.QUARTILE.EXC('Base de dados'!R$94:R$114,3)-_xlfn.QUARTILE.EXC('Base de dados'!R$94:R$114,1))))),'Base de dados'!R106,"")</f>
        <v>552991262</v>
      </c>
      <c r="S106" s="7">
        <f>IF(AND('Base de dados'!S106&gt;(AVERAGE('Base de dados'!S$94:S$114)-(1.5*(_xlfn.QUARTILE.EXC('Base de dados'!S$94:S$114,3)-_xlfn.QUARTILE.EXC('Base de dados'!S$94:S$114,1)))),'Base de dados'!S106&lt;(AVERAGE('Base de dados'!S$94:S$114)+(1.5*(_xlfn.QUARTILE.EXC('Base de dados'!S$94:S$114,3)-_xlfn.QUARTILE.EXC('Base de dados'!S$94:S$114,1))))),'Base de dados'!S106,"")</f>
        <v>64120141</v>
      </c>
      <c r="T106" s="7">
        <f>IF(AND('Base de dados'!T106&gt;(AVERAGE('Base de dados'!T$94:T$114)-(1.5*(_xlfn.QUARTILE.EXC('Base de dados'!T$94:T$114,3)-_xlfn.QUARTILE.EXC('Base de dados'!T$94:T$114,1)))),'Base de dados'!T106&lt;(AVERAGE('Base de dados'!T$94:T$114)+(1.5*(_xlfn.QUARTILE.EXC('Base de dados'!T$94:T$114,3)-_xlfn.QUARTILE.EXC('Base de dados'!T$94:T$114,1))))),'Base de dados'!T106,"")</f>
        <v>2419</v>
      </c>
      <c r="U106" s="7">
        <f>IF(AND('Base de dados'!U106&gt;(AVERAGE('Base de dados'!U$94:U$114)-(1.5*(_xlfn.QUARTILE.EXC('Base de dados'!U$94:U$114,3)-_xlfn.QUARTILE.EXC('Base de dados'!U$94:U$114,1)))),'Base de dados'!U106&lt;(AVERAGE('Base de dados'!U$94:U$114)+(1.5*(_xlfn.QUARTILE.EXC('Base de dados'!U$94:U$114,3)-_xlfn.QUARTILE.EXC('Base de dados'!U$94:U$114,1))))),'Base de dados'!U106,"")</f>
        <v>48523762</v>
      </c>
    </row>
    <row r="107" spans="2:21" s="1" customFormat="1" x14ac:dyDescent="0.25">
      <c r="B107" s="51">
        <v>530010</v>
      </c>
      <c r="C107" s="51" t="s">
        <v>197</v>
      </c>
      <c r="D107" s="51" t="s">
        <v>198</v>
      </c>
      <c r="E107" s="51">
        <v>2006</v>
      </c>
      <c r="F107" s="51">
        <v>53001000</v>
      </c>
      <c r="G107" s="51" t="s">
        <v>85</v>
      </c>
      <c r="H107" s="325" t="s">
        <v>40</v>
      </c>
      <c r="I107" s="51" t="s">
        <v>188</v>
      </c>
      <c r="J107" s="51" t="s">
        <v>189</v>
      </c>
      <c r="K107" s="51" t="s">
        <v>199</v>
      </c>
      <c r="L107" s="7">
        <f>IF(AND('Base de dados'!L107&gt;(AVERAGE('Base de dados'!L$94:L$114)-(1.5*(_xlfn.QUARTILE.EXC('Base de dados'!L$94:L$114,3)-_xlfn.QUARTILE.EXC('Base de dados'!L$94:L$114,1)))),'Base de dados'!L107&lt;(AVERAGE('Base de dados'!L$94:L$114)+(1.5*(_xlfn.QUARTILE.EXC('Base de dados'!L$94:L$114,3)-_xlfn.QUARTILE.EXC('Base de dados'!L$94:L$114,1))))),'Base de dados'!L107,"")</f>
        <v>156554</v>
      </c>
      <c r="M107" s="7">
        <f>IF(AND('Base de dados'!M107&gt;(AVERAGE('Base de dados'!M$94:M$114)-(1.5*(_xlfn.QUARTILE.EXC('Base de dados'!M$94:M$114,3)-_xlfn.QUARTILE.EXC('Base de dados'!M$94:M$114,1)))),'Base de dados'!M107&lt;(AVERAGE('Base de dados'!M$94:M$114)+(1.5*(_xlfn.QUARTILE.EXC('Base de dados'!M$94:M$114,3)-_xlfn.QUARTILE.EXC('Base de dados'!M$94:M$114,1))))),'Base de dados'!M107,"")</f>
        <v>1468452</v>
      </c>
      <c r="N107" s="7">
        <f>IF(AND('Base de dados'!N107&gt;(AVERAGE('Base de dados'!N$94:N$114)-(1.5*(_xlfn.QUARTILE.EXC('Base de dados'!N$94:N$114,3)-_xlfn.QUARTILE.EXC('Base de dados'!N$94:N$114,1)))),'Base de dados'!N107&lt;(AVERAGE('Base de dados'!N$94:N$114)+(1.5*(_xlfn.QUARTILE.EXC('Base de dados'!N$94:N$114,3)-_xlfn.QUARTILE.EXC('Base de dados'!N$94:N$114,1))))),'Base de dados'!N107,"")</f>
        <v>132479.1</v>
      </c>
      <c r="O107" s="7">
        <f>IF(AND('Base de dados'!O107&gt;(AVERAGE('Base de dados'!O$94:O$114)-(1.5*(_xlfn.QUARTILE.EXC('Base de dados'!O$94:O$114,3)-_xlfn.QUARTILE.EXC('Base de dados'!O$94:O$114,1)))),'Base de dados'!O107&lt;(AVERAGE('Base de dados'!O$94:O$114)+(1.5*(_xlfn.QUARTILE.EXC('Base de dados'!O$94:O$114,3)-_xlfn.QUARTILE.EXC('Base de dados'!O$94:O$114,1))))),'Base de dados'!O107,"")</f>
        <v>366517625</v>
      </c>
      <c r="P107" s="7">
        <f>IF(AND('Base de dados'!P107&gt;(AVERAGE('Base de dados'!P$94:P$114)-(1.5*(_xlfn.QUARTILE.EXC('Base de dados'!P$94:P$114,3)-_xlfn.QUARTILE.EXC('Base de dados'!P$94:P$114,1)))),'Base de dados'!P107&lt;(AVERAGE('Base de dados'!P$94:P$114)+(1.5*(_xlfn.QUARTILE.EXC('Base de dados'!P$94:P$114,3)-_xlfn.QUARTILE.EXC('Base de dados'!P$94:P$114,1))))),'Base de dados'!P107,"")</f>
        <v>297503328</v>
      </c>
      <c r="Q107" s="7">
        <f>IF(AND('Base de dados'!Q107&gt;(AVERAGE('Base de dados'!Q$94:Q$114)-(1.5*(_xlfn.QUARTILE.EXC('Base de dados'!Q$94:Q$114,3)-_xlfn.QUARTILE.EXC('Base de dados'!Q$94:Q$114,1)))),'Base de dados'!Q107&lt;(AVERAGE('Base de dados'!Q$94:Q$114)+(1.5*(_xlfn.QUARTILE.EXC('Base de dados'!Q$94:Q$114,3)-_xlfn.QUARTILE.EXC('Base de dados'!Q$94:Q$114,1))))),'Base de dados'!Q107,"")</f>
        <v>213631569</v>
      </c>
      <c r="R107" s="7">
        <f>IF(AND('Base de dados'!R107&gt;(AVERAGE('Base de dados'!R$94:R$114)-(1.5*(_xlfn.QUARTILE.EXC('Base de dados'!R$94:R$114,3)-_xlfn.QUARTILE.EXC('Base de dados'!R$94:R$114,1)))),'Base de dados'!R107&lt;(AVERAGE('Base de dados'!R$94:R$114)+(1.5*(_xlfn.QUARTILE.EXC('Base de dados'!R$94:R$114,3)-_xlfn.QUARTILE.EXC('Base de dados'!R$94:R$114,1))))),'Base de dados'!R107,"")</f>
        <v>557912592</v>
      </c>
      <c r="S107" s="7">
        <f>IF(AND('Base de dados'!S107&gt;(AVERAGE('Base de dados'!S$94:S$114)-(1.5*(_xlfn.QUARTILE.EXC('Base de dados'!S$94:S$114,3)-_xlfn.QUARTILE.EXC('Base de dados'!S$94:S$114,1)))),'Base de dados'!S107&lt;(AVERAGE('Base de dados'!S$94:S$114)+(1.5*(_xlfn.QUARTILE.EXC('Base de dados'!S$94:S$114,3)-_xlfn.QUARTILE.EXC('Base de dados'!S$94:S$114,1))))),'Base de dados'!S107,"")</f>
        <v>52310140</v>
      </c>
      <c r="T107" s="7">
        <f>IF(AND('Base de dados'!T107&gt;(AVERAGE('Base de dados'!T$94:T$114)-(1.5*(_xlfn.QUARTILE.EXC('Base de dados'!T$94:T$114,3)-_xlfn.QUARTILE.EXC('Base de dados'!T$94:T$114,1)))),'Base de dados'!T107&lt;(AVERAGE('Base de dados'!T$94:T$114)+(1.5*(_xlfn.QUARTILE.EXC('Base de dados'!T$94:T$114,3)-_xlfn.QUARTILE.EXC('Base de dados'!T$94:T$114,1))))),'Base de dados'!T107,"")</f>
        <v>2311</v>
      </c>
      <c r="U107" s="7">
        <f>IF(AND('Base de dados'!U107&gt;(AVERAGE('Base de dados'!U$94:U$114)-(1.5*(_xlfn.QUARTILE.EXC('Base de dados'!U$94:U$114,3)-_xlfn.QUARTILE.EXC('Base de dados'!U$94:U$114,1)))),'Base de dados'!U107&lt;(AVERAGE('Base de dados'!U$94:U$114)+(1.5*(_xlfn.QUARTILE.EXC('Base de dados'!U$94:U$114,3)-_xlfn.QUARTILE.EXC('Base de dados'!U$94:U$114,1))))),'Base de dados'!U107,"")</f>
        <v>25408590</v>
      </c>
    </row>
    <row r="108" spans="2:21" s="1" customFormat="1" x14ac:dyDescent="0.25">
      <c r="B108" s="51">
        <v>530010</v>
      </c>
      <c r="C108" s="51" t="s">
        <v>197</v>
      </c>
      <c r="D108" s="51" t="s">
        <v>198</v>
      </c>
      <c r="E108" s="51">
        <v>2005</v>
      </c>
      <c r="F108" s="51">
        <v>53001000</v>
      </c>
      <c r="G108" s="51" t="s">
        <v>85</v>
      </c>
      <c r="H108" s="325" t="s">
        <v>40</v>
      </c>
      <c r="I108" s="51" t="s">
        <v>188</v>
      </c>
      <c r="J108" s="51" t="s">
        <v>189</v>
      </c>
      <c r="K108" s="51" t="s">
        <v>199</v>
      </c>
      <c r="L108" s="7">
        <f>IF(AND('Base de dados'!L108&gt;(AVERAGE('Base de dados'!L$94:L$114)-(1.5*(_xlfn.QUARTILE.EXC('Base de dados'!L$94:L$114,3)-_xlfn.QUARTILE.EXC('Base de dados'!L$94:L$114,1)))),'Base de dados'!L108&lt;(AVERAGE('Base de dados'!L$94:L$114)+(1.5*(_xlfn.QUARTILE.EXC('Base de dados'!L$94:L$114,3)-_xlfn.QUARTILE.EXC('Base de dados'!L$94:L$114,1))))),'Base de dados'!L108,"")</f>
        <v>150201.4</v>
      </c>
      <c r="M108" s="7">
        <f>IF(AND('Base de dados'!M108&gt;(AVERAGE('Base de dados'!M$94:M$114)-(1.5*(_xlfn.QUARTILE.EXC('Base de dados'!M$94:M$114,3)-_xlfn.QUARTILE.EXC('Base de dados'!M$94:M$114,1)))),'Base de dados'!M108&lt;(AVERAGE('Base de dados'!M$94:M$114)+(1.5*(_xlfn.QUARTILE.EXC('Base de dados'!M$94:M$114,3)-_xlfn.QUARTILE.EXC('Base de dados'!M$94:M$114,1))))),'Base de dados'!M108,"")</f>
        <v>1149512.6499999999</v>
      </c>
      <c r="N108" s="7">
        <f>IF(AND('Base de dados'!N108&gt;(AVERAGE('Base de dados'!N$94:N$114)-(1.5*(_xlfn.QUARTILE.EXC('Base de dados'!N$94:N$114,3)-_xlfn.QUARTILE.EXC('Base de dados'!N$94:N$114,1)))),'Base de dados'!N108&lt;(AVERAGE('Base de dados'!N$94:N$114)+(1.5*(_xlfn.QUARTILE.EXC('Base de dados'!N$94:N$114,3)-_xlfn.QUARTILE.EXC('Base de dados'!N$94:N$114,1))))),'Base de dados'!N108,"")</f>
        <v>130349.6</v>
      </c>
      <c r="O108" s="7">
        <f>IF(AND('Base de dados'!O108&gt;(AVERAGE('Base de dados'!O$94:O$114)-(1.5*(_xlfn.QUARTILE.EXC('Base de dados'!O$94:O$114,3)-_xlfn.QUARTILE.EXC('Base de dados'!O$94:O$114,1)))),'Base de dados'!O108&lt;(AVERAGE('Base de dados'!O$94:O$114)+(1.5*(_xlfn.QUARTILE.EXC('Base de dados'!O$94:O$114,3)-_xlfn.QUARTILE.EXC('Base de dados'!O$94:O$114,1))))),'Base de dados'!O108,"")</f>
        <v>316890097</v>
      </c>
      <c r="P108" s="7">
        <f>IF(AND('Base de dados'!P108&gt;(AVERAGE('Base de dados'!P$94:P$114)-(1.5*(_xlfn.QUARTILE.EXC('Base de dados'!P$94:P$114,3)-_xlfn.QUARTILE.EXC('Base de dados'!P$94:P$114,1)))),'Base de dados'!P108&lt;(AVERAGE('Base de dados'!P$94:P$114)+(1.5*(_xlfn.QUARTILE.EXC('Base de dados'!P$94:P$114,3)-_xlfn.QUARTILE.EXC('Base de dados'!P$94:P$114,1))))),'Base de dados'!P108,"")</f>
        <v>259723052</v>
      </c>
      <c r="Q108" s="7">
        <f>IF(AND('Base de dados'!Q108&gt;(AVERAGE('Base de dados'!Q$94:Q$114)-(1.5*(_xlfn.QUARTILE.EXC('Base de dados'!Q$94:Q$114,3)-_xlfn.QUARTILE.EXC('Base de dados'!Q$94:Q$114,1)))),'Base de dados'!Q108&lt;(AVERAGE('Base de dados'!Q$94:Q$114)+(1.5*(_xlfn.QUARTILE.EXC('Base de dados'!Q$94:Q$114,3)-_xlfn.QUARTILE.EXC('Base de dados'!Q$94:Q$114,1))))),'Base de dados'!Q108,"")</f>
        <v>196253965</v>
      </c>
      <c r="R108" s="7">
        <f>IF(AND('Base de dados'!R108&gt;(AVERAGE('Base de dados'!R$94:R$114)-(1.5*(_xlfn.QUARTILE.EXC('Base de dados'!R$94:R$114,3)-_xlfn.QUARTILE.EXC('Base de dados'!R$94:R$114,1)))),'Base de dados'!R108&lt;(AVERAGE('Base de dados'!R$94:R$114)+(1.5*(_xlfn.QUARTILE.EXC('Base de dados'!R$94:R$114,3)-_xlfn.QUARTILE.EXC('Base de dados'!R$94:R$114,1))))),'Base de dados'!R108,"")</f>
        <v>471036493</v>
      </c>
      <c r="S108" s="7">
        <f>IF(AND('Base de dados'!S108&gt;(AVERAGE('Base de dados'!S$94:S$114)-(1.5*(_xlfn.QUARTILE.EXC('Base de dados'!S$94:S$114,3)-_xlfn.QUARTILE.EXC('Base de dados'!S$94:S$114,1)))),'Base de dados'!S108&lt;(AVERAGE('Base de dados'!S$94:S$114)+(1.5*(_xlfn.QUARTILE.EXC('Base de dados'!S$94:S$114,3)-_xlfn.QUARTILE.EXC('Base de dados'!S$94:S$114,1))))),'Base de dados'!S108,"")</f>
        <v>56739079</v>
      </c>
      <c r="T108" s="7">
        <f>IF(AND('Base de dados'!T108&gt;(AVERAGE('Base de dados'!T$94:T$114)-(1.5*(_xlfn.QUARTILE.EXC('Base de dados'!T$94:T$114,3)-_xlfn.QUARTILE.EXC('Base de dados'!T$94:T$114,1)))),'Base de dados'!T108&lt;(AVERAGE('Base de dados'!T$94:T$114)+(1.5*(_xlfn.QUARTILE.EXC('Base de dados'!T$94:T$114,3)-_xlfn.QUARTILE.EXC('Base de dados'!T$94:T$114,1))))),'Base de dados'!T108,"")</f>
        <v>2045</v>
      </c>
      <c r="U108" s="7">
        <f>IF(AND('Base de dados'!U108&gt;(AVERAGE('Base de dados'!U$94:U$114)-(1.5*(_xlfn.QUARTILE.EXC('Base de dados'!U$94:U$114,3)-_xlfn.QUARTILE.EXC('Base de dados'!U$94:U$114,1)))),'Base de dados'!U108&lt;(AVERAGE('Base de dados'!U$94:U$114)+(1.5*(_xlfn.QUARTILE.EXC('Base de dados'!U$94:U$114,3)-_xlfn.QUARTILE.EXC('Base de dados'!U$94:U$114,1))))),'Base de dados'!U108,"")</f>
        <v>21124931</v>
      </c>
    </row>
    <row r="109" spans="2:21" s="1" customFormat="1" x14ac:dyDescent="0.25">
      <c r="B109" s="51">
        <v>530010</v>
      </c>
      <c r="C109" s="51" t="s">
        <v>197</v>
      </c>
      <c r="D109" s="51" t="s">
        <v>198</v>
      </c>
      <c r="E109" s="51">
        <v>2004</v>
      </c>
      <c r="F109" s="51">
        <v>53001000</v>
      </c>
      <c r="G109" s="51" t="s">
        <v>85</v>
      </c>
      <c r="H109" s="325" t="s">
        <v>40</v>
      </c>
      <c r="I109" s="51" t="s">
        <v>188</v>
      </c>
      <c r="J109" s="51" t="s">
        <v>189</v>
      </c>
      <c r="K109" s="51" t="s">
        <v>199</v>
      </c>
      <c r="L109" s="7">
        <f>IF(AND('Base de dados'!L109&gt;(AVERAGE('Base de dados'!L$94:L$114)-(1.5*(_xlfn.QUARTILE.EXC('Base de dados'!L$94:L$114,3)-_xlfn.QUARTILE.EXC('Base de dados'!L$94:L$114,1)))),'Base de dados'!L109&lt;(AVERAGE('Base de dados'!L$94:L$114)+(1.5*(_xlfn.QUARTILE.EXC('Base de dados'!L$94:L$114,3)-_xlfn.QUARTILE.EXC('Base de dados'!L$94:L$114,1))))),'Base de dados'!L109,"")</f>
        <v>146338.79999999999</v>
      </c>
      <c r="M109" s="7">
        <f>IF(AND('Base de dados'!M109&gt;(AVERAGE('Base de dados'!M$94:M$114)-(1.5*(_xlfn.QUARTILE.EXC('Base de dados'!M$94:M$114,3)-_xlfn.QUARTILE.EXC('Base de dados'!M$94:M$114,1)))),'Base de dados'!M109&lt;(AVERAGE('Base de dados'!M$94:M$114)+(1.5*(_xlfn.QUARTILE.EXC('Base de dados'!M$94:M$114,3)-_xlfn.QUARTILE.EXC('Base de dados'!M$94:M$114,1))))),'Base de dados'!M109,"")</f>
        <v>991021</v>
      </c>
      <c r="N109" s="7">
        <f>IF(AND('Base de dados'!N109&gt;(AVERAGE('Base de dados'!N$94:N$114)-(1.5*(_xlfn.QUARTILE.EXC('Base de dados'!N$94:N$114,3)-_xlfn.QUARTILE.EXC('Base de dados'!N$94:N$114,1)))),'Base de dados'!N109&lt;(AVERAGE('Base de dados'!N$94:N$114)+(1.5*(_xlfn.QUARTILE.EXC('Base de dados'!N$94:N$114,3)-_xlfn.QUARTILE.EXC('Base de dados'!N$94:N$114,1))))),'Base de dados'!N109,"")</f>
        <v>128544.9</v>
      </c>
      <c r="O109" s="7">
        <f>IF(AND('Base de dados'!O109&gt;(AVERAGE('Base de dados'!O$94:O$114)-(1.5*(_xlfn.QUARTILE.EXC('Base de dados'!O$94:O$114,3)-_xlfn.QUARTILE.EXC('Base de dados'!O$94:O$114,1)))),'Base de dados'!O109&lt;(AVERAGE('Base de dados'!O$94:O$114)+(1.5*(_xlfn.QUARTILE.EXC('Base de dados'!O$94:O$114,3)-_xlfn.QUARTILE.EXC('Base de dados'!O$94:O$114,1))))),'Base de dados'!O109,"")</f>
        <v>251629858</v>
      </c>
      <c r="P109" s="7">
        <f>IF(AND('Base de dados'!P109&gt;(AVERAGE('Base de dados'!P$94:P$114)-(1.5*(_xlfn.QUARTILE.EXC('Base de dados'!P$94:P$114,3)-_xlfn.QUARTILE.EXC('Base de dados'!P$94:P$114,1)))),'Base de dados'!P109&lt;(AVERAGE('Base de dados'!P$94:P$114)+(1.5*(_xlfn.QUARTILE.EXC('Base de dados'!P$94:P$114,3)-_xlfn.QUARTILE.EXC('Base de dados'!P$94:P$114,1))))),'Base de dados'!P109,"")</f>
        <v>207669623</v>
      </c>
      <c r="Q109" s="7">
        <f>IF(AND('Base de dados'!Q109&gt;(AVERAGE('Base de dados'!Q$94:Q$114)-(1.5*(_xlfn.QUARTILE.EXC('Base de dados'!Q$94:Q$114,3)-_xlfn.QUARTILE.EXC('Base de dados'!Q$94:Q$114,1)))),'Base de dados'!Q109&lt;(AVERAGE('Base de dados'!Q$94:Q$114)+(1.5*(_xlfn.QUARTILE.EXC('Base de dados'!Q$94:Q$114,3)-_xlfn.QUARTILE.EXC('Base de dados'!Q$94:Q$114,1))))),'Base de dados'!Q109,"")</f>
        <v>189985396</v>
      </c>
      <c r="R109" s="7">
        <f>IF(AND('Base de dados'!R109&gt;(AVERAGE('Base de dados'!R$94:R$114)-(1.5*(_xlfn.QUARTILE.EXC('Base de dados'!R$94:R$114,3)-_xlfn.QUARTILE.EXC('Base de dados'!R$94:R$114,1)))),'Base de dados'!R109&lt;(AVERAGE('Base de dados'!R$94:R$114)+(1.5*(_xlfn.QUARTILE.EXC('Base de dados'!R$94:R$114,3)-_xlfn.QUARTILE.EXC('Base de dados'!R$94:R$114,1))))),'Base de dados'!R109,"")</f>
        <v>415657619</v>
      </c>
      <c r="S109" s="7">
        <f>IF(AND('Base de dados'!S109&gt;(AVERAGE('Base de dados'!S$94:S$114)-(1.5*(_xlfn.QUARTILE.EXC('Base de dados'!S$94:S$114,3)-_xlfn.QUARTILE.EXC('Base de dados'!S$94:S$114,1)))),'Base de dados'!S109&lt;(AVERAGE('Base de dados'!S$94:S$114)+(1.5*(_xlfn.QUARTILE.EXC('Base de dados'!S$94:S$114,3)-_xlfn.QUARTILE.EXC('Base de dados'!S$94:S$114,1))))),'Base de dados'!S109,"")</f>
        <v>33493656</v>
      </c>
      <c r="T109" s="7">
        <f>IF(AND('Base de dados'!T109&gt;(AVERAGE('Base de dados'!T$94:T$114)-(1.5*(_xlfn.QUARTILE.EXC('Base de dados'!T$94:T$114,3)-_xlfn.QUARTILE.EXC('Base de dados'!T$94:T$114,1)))),'Base de dados'!T109&lt;(AVERAGE('Base de dados'!T$94:T$114)+(1.5*(_xlfn.QUARTILE.EXC('Base de dados'!T$94:T$114,3)-_xlfn.QUARTILE.EXC('Base de dados'!T$94:T$114,1))))),'Base de dados'!T109,"")</f>
        <v>2076</v>
      </c>
      <c r="U109" s="7">
        <f>IF(AND('Base de dados'!U109&gt;(AVERAGE('Base de dados'!U$94:U$114)-(1.5*(_xlfn.QUARTILE.EXC('Base de dados'!U$94:U$114,3)-_xlfn.QUARTILE.EXC('Base de dados'!U$94:U$114,1)))),'Base de dados'!U109&lt;(AVERAGE('Base de dados'!U$94:U$114)+(1.5*(_xlfn.QUARTILE.EXC('Base de dados'!U$94:U$114,3)-_xlfn.QUARTILE.EXC('Base de dados'!U$94:U$114,1))))),'Base de dados'!U109,"")</f>
        <v>17556045</v>
      </c>
    </row>
    <row r="110" spans="2:21" s="1" customFormat="1" x14ac:dyDescent="0.25">
      <c r="B110" s="51">
        <v>530010</v>
      </c>
      <c r="C110" s="51" t="s">
        <v>197</v>
      </c>
      <c r="D110" s="51" t="s">
        <v>198</v>
      </c>
      <c r="E110" s="51">
        <v>2003</v>
      </c>
      <c r="F110" s="51">
        <v>53001000</v>
      </c>
      <c r="G110" s="51" t="s">
        <v>85</v>
      </c>
      <c r="H110" s="325" t="s">
        <v>40</v>
      </c>
      <c r="I110" s="51" t="s">
        <v>188</v>
      </c>
      <c r="J110" s="51" t="s">
        <v>189</v>
      </c>
      <c r="K110" s="51" t="s">
        <v>199</v>
      </c>
      <c r="L110" s="7">
        <f>IF(AND('Base de dados'!L110&gt;(AVERAGE('Base de dados'!L$94:L$114)-(1.5*(_xlfn.QUARTILE.EXC('Base de dados'!L$94:L$114,3)-_xlfn.QUARTILE.EXC('Base de dados'!L$94:L$114,1)))),'Base de dados'!L110&lt;(AVERAGE('Base de dados'!L$94:L$114)+(1.5*(_xlfn.QUARTILE.EXC('Base de dados'!L$94:L$114,3)-_xlfn.QUARTILE.EXC('Base de dados'!L$94:L$114,1))))),'Base de dados'!L110,"")</f>
        <v>143113</v>
      </c>
      <c r="M110" s="7">
        <f>IF(AND('Base de dados'!M110&gt;(AVERAGE('Base de dados'!M$94:M$114)-(1.5*(_xlfn.QUARTILE.EXC('Base de dados'!M$94:M$114,3)-_xlfn.QUARTILE.EXC('Base de dados'!M$94:M$114,1)))),'Base de dados'!M110&lt;(AVERAGE('Base de dados'!M$94:M$114)+(1.5*(_xlfn.QUARTILE.EXC('Base de dados'!M$94:M$114,3)-_xlfn.QUARTILE.EXC('Base de dados'!M$94:M$114,1))))),'Base de dados'!M110,"")</f>
        <v>903582</v>
      </c>
      <c r="N110" s="7">
        <f>IF(AND('Base de dados'!N110&gt;(AVERAGE('Base de dados'!N$94:N$114)-(1.5*(_xlfn.QUARTILE.EXC('Base de dados'!N$94:N$114,3)-_xlfn.QUARTILE.EXC('Base de dados'!N$94:N$114,1)))),'Base de dados'!N110&lt;(AVERAGE('Base de dados'!N$94:N$114)+(1.5*(_xlfn.QUARTILE.EXC('Base de dados'!N$94:N$114,3)-_xlfn.QUARTILE.EXC('Base de dados'!N$94:N$114,1))))),'Base de dados'!N110,"")</f>
        <v>127417</v>
      </c>
      <c r="O110" s="7">
        <f>IF(AND('Base de dados'!O110&gt;(AVERAGE('Base de dados'!O$94:O$114)-(1.5*(_xlfn.QUARTILE.EXC('Base de dados'!O$94:O$114,3)-_xlfn.QUARTILE.EXC('Base de dados'!O$94:O$114,1)))),'Base de dados'!O110&lt;(AVERAGE('Base de dados'!O$94:O$114)+(1.5*(_xlfn.QUARTILE.EXC('Base de dados'!O$94:O$114,3)-_xlfn.QUARTILE.EXC('Base de dados'!O$94:O$114,1))))),'Base de dados'!O110,"")</f>
        <v>206210215</v>
      </c>
      <c r="P110" s="7">
        <f>IF(AND('Base de dados'!P110&gt;(AVERAGE('Base de dados'!P$94:P$114)-(1.5*(_xlfn.QUARTILE.EXC('Base de dados'!P$94:P$114,3)-_xlfn.QUARTILE.EXC('Base de dados'!P$94:P$114,1)))),'Base de dados'!P110&lt;(AVERAGE('Base de dados'!P$94:P$114)+(1.5*(_xlfn.QUARTILE.EXC('Base de dados'!P$94:P$114,3)-_xlfn.QUARTILE.EXC('Base de dados'!P$94:P$114,1))))),'Base de dados'!P110,"")</f>
        <v>177455931</v>
      </c>
      <c r="Q110" s="7">
        <f>IF(AND('Base de dados'!Q110&gt;(AVERAGE('Base de dados'!Q$94:Q$114)-(1.5*(_xlfn.QUARTILE.EXC('Base de dados'!Q$94:Q$114,3)-_xlfn.QUARTILE.EXC('Base de dados'!Q$94:Q$114,1)))),'Base de dados'!Q110&lt;(AVERAGE('Base de dados'!Q$94:Q$114)+(1.5*(_xlfn.QUARTILE.EXC('Base de dados'!Q$94:Q$114,3)-_xlfn.QUARTILE.EXC('Base de dados'!Q$94:Q$114,1))))),'Base de dados'!Q110,"")</f>
        <v>155398893</v>
      </c>
      <c r="R110" s="7">
        <f>IF(AND('Base de dados'!R110&gt;(AVERAGE('Base de dados'!R$94:R$114)-(1.5*(_xlfn.QUARTILE.EXC('Base de dados'!R$94:R$114,3)-_xlfn.QUARTILE.EXC('Base de dados'!R$94:R$114,1)))),'Base de dados'!R110&lt;(AVERAGE('Base de dados'!R$94:R$114)+(1.5*(_xlfn.QUARTILE.EXC('Base de dados'!R$94:R$114,3)-_xlfn.QUARTILE.EXC('Base de dados'!R$94:R$114,1))))),'Base de dados'!R110,"")</f>
        <v>332171381</v>
      </c>
      <c r="S110" s="7">
        <f>IF(AND('Base de dados'!S110&gt;(AVERAGE('Base de dados'!S$94:S$114)-(1.5*(_xlfn.QUARTILE.EXC('Base de dados'!S$94:S$114,3)-_xlfn.QUARTILE.EXC('Base de dados'!S$94:S$114,1)))),'Base de dados'!S110&lt;(AVERAGE('Base de dados'!S$94:S$114)+(1.5*(_xlfn.QUARTILE.EXC('Base de dados'!S$94:S$114,3)-_xlfn.QUARTILE.EXC('Base de dados'!S$94:S$114,1))))),'Base de dados'!S110,"")</f>
        <v>47445334</v>
      </c>
      <c r="T110" s="7">
        <f>IF(AND('Base de dados'!T110&gt;(AVERAGE('Base de dados'!T$94:T$114)-(1.5*(_xlfn.QUARTILE.EXC('Base de dados'!T$94:T$114,3)-_xlfn.QUARTILE.EXC('Base de dados'!T$94:T$114,1)))),'Base de dados'!T110&lt;(AVERAGE('Base de dados'!T$94:T$114)+(1.5*(_xlfn.QUARTILE.EXC('Base de dados'!T$94:T$114,3)-_xlfn.QUARTILE.EXC('Base de dados'!T$94:T$114,1))))),'Base de dados'!T110,"")</f>
        <v>2138</v>
      </c>
      <c r="U110" s="7">
        <f>IF(AND('Base de dados'!U110&gt;(AVERAGE('Base de dados'!U$94:U$114)-(1.5*(_xlfn.QUARTILE.EXC('Base de dados'!U$94:U$114,3)-_xlfn.QUARTILE.EXC('Base de dados'!U$94:U$114,1)))),'Base de dados'!U110&lt;(AVERAGE('Base de dados'!U$94:U$114)+(1.5*(_xlfn.QUARTILE.EXC('Base de dados'!U$94:U$114,3)-_xlfn.QUARTILE.EXC('Base de dados'!U$94:U$114,1))))),'Base de dados'!U110,"")</f>
        <v>19193540</v>
      </c>
    </row>
    <row r="111" spans="2:21" s="1" customFormat="1" x14ac:dyDescent="0.25">
      <c r="B111" s="51">
        <v>530010</v>
      </c>
      <c r="C111" s="51" t="s">
        <v>197</v>
      </c>
      <c r="D111" s="51" t="s">
        <v>198</v>
      </c>
      <c r="E111" s="51">
        <v>2002</v>
      </c>
      <c r="F111" s="51">
        <v>53001000</v>
      </c>
      <c r="G111" s="51" t="s">
        <v>85</v>
      </c>
      <c r="H111" s="325" t="s">
        <v>40</v>
      </c>
      <c r="I111" s="51" t="s">
        <v>188</v>
      </c>
      <c r="J111" s="51" t="s">
        <v>189</v>
      </c>
      <c r="K111" s="51" t="s">
        <v>199</v>
      </c>
      <c r="L111" s="7">
        <f>IF(AND('Base de dados'!L111&gt;(AVERAGE('Base de dados'!L$94:L$114)-(1.5*(_xlfn.QUARTILE.EXC('Base de dados'!L$94:L$114,3)-_xlfn.QUARTILE.EXC('Base de dados'!L$94:L$114,1)))),'Base de dados'!L111&lt;(AVERAGE('Base de dados'!L$94:L$114)+(1.5*(_xlfn.QUARTILE.EXC('Base de dados'!L$94:L$114,3)-_xlfn.QUARTILE.EXC('Base de dados'!L$94:L$114,1))))),'Base de dados'!L111,"")</f>
        <v>142152</v>
      </c>
      <c r="M111" s="7">
        <f>IF(AND('Base de dados'!M111&gt;(AVERAGE('Base de dados'!M$94:M$114)-(1.5*(_xlfn.QUARTILE.EXC('Base de dados'!M$94:M$114,3)-_xlfn.QUARTILE.EXC('Base de dados'!M$94:M$114,1)))),'Base de dados'!M111&lt;(AVERAGE('Base de dados'!M$94:M$114)+(1.5*(_xlfn.QUARTILE.EXC('Base de dados'!M$94:M$114,3)-_xlfn.QUARTILE.EXC('Base de dados'!M$94:M$114,1))))),'Base de dados'!M111,"")</f>
        <v>849859.88</v>
      </c>
      <c r="N111" s="7">
        <f>IF(AND('Base de dados'!N111&gt;(AVERAGE('Base de dados'!N$94:N$114)-(1.5*(_xlfn.QUARTILE.EXC('Base de dados'!N$94:N$114,3)-_xlfn.QUARTILE.EXC('Base de dados'!N$94:N$114,1)))),'Base de dados'!N111&lt;(AVERAGE('Base de dados'!N$94:N$114)+(1.5*(_xlfn.QUARTILE.EXC('Base de dados'!N$94:N$114,3)-_xlfn.QUARTILE.EXC('Base de dados'!N$94:N$114,1))))),'Base de dados'!N111,"")</f>
        <v>127910</v>
      </c>
      <c r="O111" s="7">
        <f>IF(AND('Base de dados'!O111&gt;(AVERAGE('Base de dados'!O$94:O$114)-(1.5*(_xlfn.QUARTILE.EXC('Base de dados'!O$94:O$114,3)-_xlfn.QUARTILE.EXC('Base de dados'!O$94:O$114,1)))),'Base de dados'!O111&lt;(AVERAGE('Base de dados'!O$94:O$114)+(1.5*(_xlfn.QUARTILE.EXC('Base de dados'!O$94:O$114,3)-_xlfn.QUARTILE.EXC('Base de dados'!O$94:O$114,1))))),'Base de dados'!O111,"")</f>
        <v>182351435</v>
      </c>
      <c r="P111" s="7">
        <f>IF(AND('Base de dados'!P111&gt;(AVERAGE('Base de dados'!P$94:P$114)-(1.5*(_xlfn.QUARTILE.EXC('Base de dados'!P$94:P$114,3)-_xlfn.QUARTILE.EXC('Base de dados'!P$94:P$114,1)))),'Base de dados'!P111&lt;(AVERAGE('Base de dados'!P$94:P$114)+(1.5*(_xlfn.QUARTILE.EXC('Base de dados'!P$94:P$114,3)-_xlfn.QUARTILE.EXC('Base de dados'!P$94:P$114,1))))),'Base de dados'!P111,"")</f>
        <v>153666151</v>
      </c>
      <c r="Q111" s="7">
        <f>IF(AND('Base de dados'!Q111&gt;(AVERAGE('Base de dados'!Q$94:Q$114)-(1.5*(_xlfn.QUARTILE.EXC('Base de dados'!Q$94:Q$114,3)-_xlfn.QUARTILE.EXC('Base de dados'!Q$94:Q$114,1)))),'Base de dados'!Q111&lt;(AVERAGE('Base de dados'!Q$94:Q$114)+(1.5*(_xlfn.QUARTILE.EXC('Base de dados'!Q$94:Q$114,3)-_xlfn.QUARTILE.EXC('Base de dados'!Q$94:Q$114,1))))),'Base de dados'!Q111,"")</f>
        <v>152841037</v>
      </c>
      <c r="R111" s="7">
        <f>IF(AND('Base de dados'!R111&gt;(AVERAGE('Base de dados'!R$94:R$114)-(1.5*(_xlfn.QUARTILE.EXC('Base de dados'!R$94:R$114,3)-_xlfn.QUARTILE.EXC('Base de dados'!R$94:R$114,1)))),'Base de dados'!R111&lt;(AVERAGE('Base de dados'!R$94:R$114)+(1.5*(_xlfn.QUARTILE.EXC('Base de dados'!R$94:R$114,3)-_xlfn.QUARTILE.EXC('Base de dados'!R$94:R$114,1))))),'Base de dados'!R111,"")</f>
        <v>287852110</v>
      </c>
      <c r="S111" s="7">
        <f>IF(AND('Base de dados'!S111&gt;(AVERAGE('Base de dados'!S$94:S$114)-(1.5*(_xlfn.QUARTILE.EXC('Base de dados'!S$94:S$114,3)-_xlfn.QUARTILE.EXC('Base de dados'!S$94:S$114,1)))),'Base de dados'!S111&lt;(AVERAGE('Base de dados'!S$94:S$114)+(1.5*(_xlfn.QUARTILE.EXC('Base de dados'!S$94:S$114,3)-_xlfn.QUARTILE.EXC('Base de dados'!S$94:S$114,1))))),'Base de dados'!S111,"")</f>
        <v>48395797</v>
      </c>
      <c r="T111" s="7">
        <f>IF(AND('Base de dados'!T111&gt;(AVERAGE('Base de dados'!T$94:T$114)-(1.5*(_xlfn.QUARTILE.EXC('Base de dados'!T$94:T$114,3)-_xlfn.QUARTILE.EXC('Base de dados'!T$94:T$114,1)))),'Base de dados'!T111&lt;(AVERAGE('Base de dados'!T$94:T$114)+(1.5*(_xlfn.QUARTILE.EXC('Base de dados'!T$94:T$114,3)-_xlfn.QUARTILE.EXC('Base de dados'!T$94:T$114,1))))),'Base de dados'!T111,"")</f>
        <v>2246</v>
      </c>
      <c r="U111" s="7">
        <f>IF(AND('Base de dados'!U111&gt;(AVERAGE('Base de dados'!U$94:U$114)-(1.5*(_xlfn.QUARTILE.EXC('Base de dados'!U$94:U$114,3)-_xlfn.QUARTILE.EXC('Base de dados'!U$94:U$114,1)))),'Base de dados'!U111&lt;(AVERAGE('Base de dados'!U$94:U$114)+(1.5*(_xlfn.QUARTILE.EXC('Base de dados'!U$94:U$114,3)-_xlfn.QUARTILE.EXC('Base de dados'!U$94:U$114,1))))),'Base de dados'!U111,"")</f>
        <v>21565247</v>
      </c>
    </row>
    <row r="112" spans="2:21" s="1" customFormat="1" x14ac:dyDescent="0.25">
      <c r="B112" s="51">
        <v>530010</v>
      </c>
      <c r="C112" s="51" t="s">
        <v>197</v>
      </c>
      <c r="D112" s="51" t="s">
        <v>198</v>
      </c>
      <c r="E112" s="51">
        <v>2001</v>
      </c>
      <c r="F112" s="51">
        <v>53001000</v>
      </c>
      <c r="G112" s="51" t="s">
        <v>85</v>
      </c>
      <c r="H112" s="325" t="s">
        <v>40</v>
      </c>
      <c r="I112" s="51" t="s">
        <v>188</v>
      </c>
      <c r="J112" s="51" t="s">
        <v>189</v>
      </c>
      <c r="K112" s="51" t="s">
        <v>199</v>
      </c>
      <c r="L112" s="7">
        <f>IF(AND('Base de dados'!L112&gt;(AVERAGE('Base de dados'!L$94:L$114)-(1.5*(_xlfn.QUARTILE.EXC('Base de dados'!L$94:L$114,3)-_xlfn.QUARTILE.EXC('Base de dados'!L$94:L$114,1)))),'Base de dados'!L112&lt;(AVERAGE('Base de dados'!L$94:L$114)+(1.5*(_xlfn.QUARTILE.EXC('Base de dados'!L$94:L$114,3)-_xlfn.QUARTILE.EXC('Base de dados'!L$94:L$114,1))))),'Base de dados'!L112,"")</f>
        <v>136828</v>
      </c>
      <c r="M112" s="7">
        <f>IF(AND('Base de dados'!M112&gt;(AVERAGE('Base de dados'!M$94:M$114)-(1.5*(_xlfn.QUARTILE.EXC('Base de dados'!M$94:M$114,3)-_xlfn.QUARTILE.EXC('Base de dados'!M$94:M$114,1)))),'Base de dados'!M112&lt;(AVERAGE('Base de dados'!M$94:M$114)+(1.5*(_xlfn.QUARTILE.EXC('Base de dados'!M$94:M$114,3)-_xlfn.QUARTILE.EXC('Base de dados'!M$94:M$114,1))))),'Base de dados'!M112,"")</f>
        <v>775482</v>
      </c>
      <c r="N112" s="7">
        <f>IF(AND('Base de dados'!N112&gt;(AVERAGE('Base de dados'!N$94:N$114)-(1.5*(_xlfn.QUARTILE.EXC('Base de dados'!N$94:N$114,3)-_xlfn.QUARTILE.EXC('Base de dados'!N$94:N$114,1)))),'Base de dados'!N112&lt;(AVERAGE('Base de dados'!N$94:N$114)+(1.5*(_xlfn.QUARTILE.EXC('Base de dados'!N$94:N$114,3)-_xlfn.QUARTILE.EXC('Base de dados'!N$94:N$114,1))))),'Base de dados'!N112,"")</f>
        <v>124897</v>
      </c>
      <c r="O112" s="7">
        <f>IF(AND('Base de dados'!O112&gt;(AVERAGE('Base de dados'!O$94:O$114)-(1.5*(_xlfn.QUARTILE.EXC('Base de dados'!O$94:O$114,3)-_xlfn.QUARTILE.EXC('Base de dados'!O$94:O$114,1)))),'Base de dados'!O112&lt;(AVERAGE('Base de dados'!O$94:O$114)+(1.5*(_xlfn.QUARTILE.EXC('Base de dados'!O$94:O$114,3)-_xlfn.QUARTILE.EXC('Base de dados'!O$94:O$114,1))))),'Base de dados'!O112,"")</f>
        <v>152427354</v>
      </c>
      <c r="P112" s="7">
        <f>IF(AND('Base de dados'!P112&gt;(AVERAGE('Base de dados'!P$94:P$114)-(1.5*(_xlfn.QUARTILE.EXC('Base de dados'!P$94:P$114,3)-_xlfn.QUARTILE.EXC('Base de dados'!P$94:P$114,1)))),'Base de dados'!P112&lt;(AVERAGE('Base de dados'!P$94:P$114)+(1.5*(_xlfn.QUARTILE.EXC('Base de dados'!P$94:P$114,3)-_xlfn.QUARTILE.EXC('Base de dados'!P$94:P$114,1))))),'Base de dados'!P112,"")</f>
        <v>129618477</v>
      </c>
      <c r="Q112" s="7">
        <f>IF(AND('Base de dados'!Q112&gt;(AVERAGE('Base de dados'!Q$94:Q$114)-(1.5*(_xlfn.QUARTILE.EXC('Base de dados'!Q$94:Q$114,3)-_xlfn.QUARTILE.EXC('Base de dados'!Q$94:Q$114,1)))),'Base de dados'!Q112&lt;(AVERAGE('Base de dados'!Q$94:Q$114)+(1.5*(_xlfn.QUARTILE.EXC('Base de dados'!Q$94:Q$114,3)-_xlfn.QUARTILE.EXC('Base de dados'!Q$94:Q$114,1))))),'Base de dados'!Q112,"")</f>
        <v>129442951</v>
      </c>
      <c r="R112" s="7">
        <f>IF(AND('Base de dados'!R112&gt;(AVERAGE('Base de dados'!R$94:R$114)-(1.5*(_xlfn.QUARTILE.EXC('Base de dados'!R$94:R$114,3)-_xlfn.QUARTILE.EXC('Base de dados'!R$94:R$114,1)))),'Base de dados'!R112&lt;(AVERAGE('Base de dados'!R$94:R$114)+(1.5*(_xlfn.QUARTILE.EXC('Base de dados'!R$94:R$114,3)-_xlfn.QUARTILE.EXC('Base de dados'!R$94:R$114,1))))),'Base de dados'!R112,"")</f>
        <v>235134513</v>
      </c>
      <c r="S112" s="7">
        <f>IF(AND('Base de dados'!S112&gt;(AVERAGE('Base de dados'!S$94:S$114)-(1.5*(_xlfn.QUARTILE.EXC('Base de dados'!S$94:S$114,3)-_xlfn.QUARTILE.EXC('Base de dados'!S$94:S$114,1)))),'Base de dados'!S112&lt;(AVERAGE('Base de dados'!S$94:S$114)+(1.5*(_xlfn.QUARTILE.EXC('Base de dados'!S$94:S$114,3)-_xlfn.QUARTILE.EXC('Base de dados'!S$94:S$114,1))))),'Base de dados'!S112,"")</f>
        <v>49594963</v>
      </c>
      <c r="T112" s="7">
        <f>IF(AND('Base de dados'!T112&gt;(AVERAGE('Base de dados'!T$94:T$114)-(1.5*(_xlfn.QUARTILE.EXC('Base de dados'!T$94:T$114,3)-_xlfn.QUARTILE.EXC('Base de dados'!T$94:T$114,1)))),'Base de dados'!T112&lt;(AVERAGE('Base de dados'!T$94:T$114)+(1.5*(_xlfn.QUARTILE.EXC('Base de dados'!T$94:T$114,3)-_xlfn.QUARTILE.EXC('Base de dados'!T$94:T$114,1))))),'Base de dados'!T112,"")</f>
        <v>2318</v>
      </c>
      <c r="U112" s="7">
        <f>IF(AND('Base de dados'!U112&gt;(AVERAGE('Base de dados'!U$94:U$114)-(1.5*(_xlfn.QUARTILE.EXC('Base de dados'!U$94:U$114,3)-_xlfn.QUARTILE.EXC('Base de dados'!U$94:U$114,1)))),'Base de dados'!U112&lt;(AVERAGE('Base de dados'!U$94:U$114)+(1.5*(_xlfn.QUARTILE.EXC('Base de dados'!U$94:U$114,3)-_xlfn.QUARTILE.EXC('Base de dados'!U$94:U$114,1))))),'Base de dados'!U112,"")</f>
        <v>14292579</v>
      </c>
    </row>
    <row r="113" spans="2:21" s="1" customFormat="1" x14ac:dyDescent="0.25">
      <c r="B113" s="51">
        <v>530010</v>
      </c>
      <c r="C113" s="51" t="s">
        <v>197</v>
      </c>
      <c r="D113" s="51" t="s">
        <v>198</v>
      </c>
      <c r="E113" s="51">
        <v>2000</v>
      </c>
      <c r="F113" s="51">
        <v>53001000</v>
      </c>
      <c r="G113" s="51" t="s">
        <v>85</v>
      </c>
      <c r="H113" s="325" t="s">
        <v>40</v>
      </c>
      <c r="I113" s="51" t="s">
        <v>188</v>
      </c>
      <c r="J113" s="51" t="s">
        <v>189</v>
      </c>
      <c r="K113" s="51" t="s">
        <v>199</v>
      </c>
      <c r="L113" s="7">
        <f>IF(AND('Base de dados'!L113&gt;(AVERAGE('Base de dados'!L$94:L$114)-(1.5*(_xlfn.QUARTILE.EXC('Base de dados'!L$94:L$114,3)-_xlfn.QUARTILE.EXC('Base de dados'!L$94:L$114,1)))),'Base de dados'!L113&lt;(AVERAGE('Base de dados'!L$94:L$114)+(1.5*(_xlfn.QUARTILE.EXC('Base de dados'!L$94:L$114,3)-_xlfn.QUARTILE.EXC('Base de dados'!L$94:L$114,1))))),'Base de dados'!L113,"")</f>
        <v>140391</v>
      </c>
      <c r="M113" s="7">
        <f>IF(AND('Base de dados'!M113&gt;(AVERAGE('Base de dados'!M$94:M$114)-(1.5*(_xlfn.QUARTILE.EXC('Base de dados'!M$94:M$114,3)-_xlfn.QUARTILE.EXC('Base de dados'!M$94:M$114,1)))),'Base de dados'!M113&lt;(AVERAGE('Base de dados'!M$94:M$114)+(1.5*(_xlfn.QUARTILE.EXC('Base de dados'!M$94:M$114,3)-_xlfn.QUARTILE.EXC('Base de dados'!M$94:M$114,1))))),'Base de dados'!M113,"")</f>
        <v>765731</v>
      </c>
      <c r="N113" s="7">
        <f>IF(AND('Base de dados'!N113&gt;(AVERAGE('Base de dados'!N$94:N$114)-(1.5*(_xlfn.QUARTILE.EXC('Base de dados'!N$94:N$114,3)-_xlfn.QUARTILE.EXC('Base de dados'!N$94:N$114,1)))),'Base de dados'!N113&lt;(AVERAGE('Base de dados'!N$94:N$114)+(1.5*(_xlfn.QUARTILE.EXC('Base de dados'!N$94:N$114,3)-_xlfn.QUARTILE.EXC('Base de dados'!N$94:N$114,1))))),'Base de dados'!N113,"")</f>
        <v>128050</v>
      </c>
      <c r="O113" s="7">
        <f>IF(AND('Base de dados'!O113&gt;(AVERAGE('Base de dados'!O$94:O$114)-(1.5*(_xlfn.QUARTILE.EXC('Base de dados'!O$94:O$114,3)-_xlfn.QUARTILE.EXC('Base de dados'!O$94:O$114,1)))),'Base de dados'!O113&lt;(AVERAGE('Base de dados'!O$94:O$114)+(1.5*(_xlfn.QUARTILE.EXC('Base de dados'!O$94:O$114,3)-_xlfn.QUARTILE.EXC('Base de dados'!O$94:O$114,1))))),'Base de dados'!O113,"")</f>
        <v>145550318</v>
      </c>
      <c r="P113" s="7">
        <f>IF(AND('Base de dados'!P113&gt;(AVERAGE('Base de dados'!P$94:P$114)-(1.5*(_xlfn.QUARTILE.EXC('Base de dados'!P$94:P$114,3)-_xlfn.QUARTILE.EXC('Base de dados'!P$94:P$114,1)))),'Base de dados'!P113&lt;(AVERAGE('Base de dados'!P$94:P$114)+(1.5*(_xlfn.QUARTILE.EXC('Base de dados'!P$94:P$114,3)-_xlfn.QUARTILE.EXC('Base de dados'!P$94:P$114,1))))),'Base de dados'!P113,"")</f>
        <v>124639157</v>
      </c>
      <c r="Q113" s="7">
        <f>IF(AND('Base de dados'!Q113&gt;(AVERAGE('Base de dados'!Q$94:Q$114)-(1.5*(_xlfn.QUARTILE.EXC('Base de dados'!Q$94:Q$114,3)-_xlfn.QUARTILE.EXC('Base de dados'!Q$94:Q$114,1)))),'Base de dados'!Q113&lt;(AVERAGE('Base de dados'!Q$94:Q$114)+(1.5*(_xlfn.QUARTILE.EXC('Base de dados'!Q$94:Q$114,3)-_xlfn.QUARTILE.EXC('Base de dados'!Q$94:Q$114,1))))),'Base de dados'!Q113,"")</f>
        <v>105569218</v>
      </c>
      <c r="R113" s="7">
        <f>IF(AND('Base de dados'!R113&gt;(AVERAGE('Base de dados'!R$94:R$114)-(1.5*(_xlfn.QUARTILE.EXC('Base de dados'!R$94:R$114,3)-_xlfn.QUARTILE.EXC('Base de dados'!R$94:R$114,1)))),'Base de dados'!R113&lt;(AVERAGE('Base de dados'!R$94:R$114)+(1.5*(_xlfn.QUARTILE.EXC('Base de dados'!R$94:R$114,3)-_xlfn.QUARTILE.EXC('Base de dados'!R$94:R$114,1))))),'Base de dados'!R113,"")</f>
        <v>211417592</v>
      </c>
      <c r="S113" s="7">
        <f>IF(AND('Base de dados'!S113&gt;(AVERAGE('Base de dados'!S$94:S$114)-(1.5*(_xlfn.QUARTILE.EXC('Base de dados'!S$94:S$114,3)-_xlfn.QUARTILE.EXC('Base de dados'!S$94:S$114,1)))),'Base de dados'!S113&lt;(AVERAGE('Base de dados'!S$94:S$114)+(1.5*(_xlfn.QUARTILE.EXC('Base de dados'!S$94:S$114,3)-_xlfn.QUARTILE.EXC('Base de dados'!S$94:S$114,1))))),'Base de dados'!S113,"")</f>
        <v>47824737</v>
      </c>
      <c r="T113" s="7">
        <f>IF(AND('Base de dados'!T113&gt;(AVERAGE('Base de dados'!T$94:T$114)-(1.5*(_xlfn.QUARTILE.EXC('Base de dados'!T$94:T$114,3)-_xlfn.QUARTILE.EXC('Base de dados'!T$94:T$114,1)))),'Base de dados'!T113&lt;(AVERAGE('Base de dados'!T$94:T$114)+(1.5*(_xlfn.QUARTILE.EXC('Base de dados'!T$94:T$114,3)-_xlfn.QUARTILE.EXC('Base de dados'!T$94:T$114,1))))),'Base de dados'!T113,"")</f>
        <v>2364</v>
      </c>
      <c r="U113" s="7">
        <f>IF(AND('Base de dados'!U113&gt;(AVERAGE('Base de dados'!U$94:U$114)-(1.5*(_xlfn.QUARTILE.EXC('Base de dados'!U$94:U$114,3)-_xlfn.QUARTILE.EXC('Base de dados'!U$94:U$114,1)))),'Base de dados'!U113&lt;(AVERAGE('Base de dados'!U$94:U$114)+(1.5*(_xlfn.QUARTILE.EXC('Base de dados'!U$94:U$114,3)-_xlfn.QUARTILE.EXC('Base de dados'!U$94:U$114,1))))),'Base de dados'!U113,"")</f>
        <v>12837687</v>
      </c>
    </row>
    <row r="114" spans="2:21" s="1" customFormat="1" x14ac:dyDescent="0.25">
      <c r="B114" s="51">
        <v>530010</v>
      </c>
      <c r="C114" s="51" t="s">
        <v>197</v>
      </c>
      <c r="D114" s="51" t="s">
        <v>198</v>
      </c>
      <c r="E114" s="51">
        <v>1999</v>
      </c>
      <c r="F114" s="51">
        <v>53001000</v>
      </c>
      <c r="G114" s="51" t="s">
        <v>85</v>
      </c>
      <c r="H114" s="325" t="s">
        <v>40</v>
      </c>
      <c r="I114" s="51" t="s">
        <v>188</v>
      </c>
      <c r="J114" s="51" t="s">
        <v>189</v>
      </c>
      <c r="K114" s="51" t="s">
        <v>199</v>
      </c>
      <c r="L114" s="7">
        <f>IF(AND('Base de dados'!L114&gt;(AVERAGE('Base de dados'!L$94:L$114)-(1.5*(_xlfn.QUARTILE.EXC('Base de dados'!L$94:L$114,3)-_xlfn.QUARTILE.EXC('Base de dados'!L$94:L$114,1)))),'Base de dados'!L114&lt;(AVERAGE('Base de dados'!L$94:L$114)+(1.5*(_xlfn.QUARTILE.EXC('Base de dados'!L$94:L$114,3)-_xlfn.QUARTILE.EXC('Base de dados'!L$94:L$114,1))))),'Base de dados'!L114,"")</f>
        <v>144753</v>
      </c>
      <c r="M114" s="7">
        <f>IF(AND('Base de dados'!M114&gt;(AVERAGE('Base de dados'!M$94:M$114)-(1.5*(_xlfn.QUARTILE.EXC('Base de dados'!M$94:M$114,3)-_xlfn.QUARTILE.EXC('Base de dados'!M$94:M$114,1)))),'Base de dados'!M114&lt;(AVERAGE('Base de dados'!M$94:M$114)+(1.5*(_xlfn.QUARTILE.EXC('Base de dados'!M$94:M$114,3)-_xlfn.QUARTILE.EXC('Base de dados'!M$94:M$114,1))))),'Base de dados'!M114,"")</f>
        <v>752257.66</v>
      </c>
      <c r="N114" s="7">
        <f>IF(AND('Base de dados'!N114&gt;(AVERAGE('Base de dados'!N$94:N$114)-(1.5*(_xlfn.QUARTILE.EXC('Base de dados'!N$94:N$114,3)-_xlfn.QUARTILE.EXC('Base de dados'!N$94:N$114,1)))),'Base de dados'!N114&lt;(AVERAGE('Base de dados'!N$94:N$114)+(1.5*(_xlfn.QUARTILE.EXC('Base de dados'!N$94:N$114,3)-_xlfn.QUARTILE.EXC('Base de dados'!N$94:N$114,1))))),'Base de dados'!N114,"")</f>
        <v>129199</v>
      </c>
      <c r="O114" s="7">
        <f>IF(AND('Base de dados'!O114&gt;(AVERAGE('Base de dados'!O$94:O$114)-(1.5*(_xlfn.QUARTILE.EXC('Base de dados'!O$94:O$114,3)-_xlfn.QUARTILE.EXC('Base de dados'!O$94:O$114,1)))),'Base de dados'!O114&lt;(AVERAGE('Base de dados'!O$94:O$114)+(1.5*(_xlfn.QUARTILE.EXC('Base de dados'!O$94:O$114,3)-_xlfn.QUARTILE.EXC('Base de dados'!O$94:O$114,1))))),'Base de dados'!O114,"")</f>
        <v>135754836</v>
      </c>
      <c r="P114" s="7">
        <f>IF(AND('Base de dados'!P114&gt;(AVERAGE('Base de dados'!P$94:P$114)-(1.5*(_xlfn.QUARTILE.EXC('Base de dados'!P$94:P$114,3)-_xlfn.QUARTILE.EXC('Base de dados'!P$94:P$114,1)))),'Base de dados'!P114&lt;(AVERAGE('Base de dados'!P$94:P$114)+(1.5*(_xlfn.QUARTILE.EXC('Base de dados'!P$94:P$114,3)-_xlfn.QUARTILE.EXC('Base de dados'!P$94:P$114,1))))),'Base de dados'!P114,"")</f>
        <v>112671546</v>
      </c>
      <c r="Q114" s="7">
        <f>IF(AND('Base de dados'!Q114&gt;(AVERAGE('Base de dados'!Q$94:Q$114)-(1.5*(_xlfn.QUARTILE.EXC('Base de dados'!Q$94:Q$114,3)-_xlfn.QUARTILE.EXC('Base de dados'!Q$94:Q$114,1)))),'Base de dados'!Q114&lt;(AVERAGE('Base de dados'!Q$94:Q$114)+(1.5*(_xlfn.QUARTILE.EXC('Base de dados'!Q$94:Q$114,3)-_xlfn.QUARTILE.EXC('Base de dados'!Q$94:Q$114,1))))),'Base de dados'!Q114,"")</f>
        <v>109409789</v>
      </c>
      <c r="R114" s="7">
        <f>IF(AND('Base de dados'!R114&gt;(AVERAGE('Base de dados'!R$94:R$114)-(1.5*(_xlfn.QUARTILE.EXC('Base de dados'!R$94:R$114,3)-_xlfn.QUARTILE.EXC('Base de dados'!R$94:R$114,1)))),'Base de dados'!R114&lt;(AVERAGE('Base de dados'!R$94:R$114)+(1.5*(_xlfn.QUARTILE.EXC('Base de dados'!R$94:R$114,3)-_xlfn.QUARTILE.EXC('Base de dados'!R$94:R$114,1))))),'Base de dados'!R114,"")</f>
        <v>191285751</v>
      </c>
      <c r="S114" s="7">
        <f>IF(AND('Base de dados'!S114&gt;(AVERAGE('Base de dados'!S$94:S$114)-(1.5*(_xlfn.QUARTILE.EXC('Base de dados'!S$94:S$114,3)-_xlfn.QUARTILE.EXC('Base de dados'!S$94:S$114,1)))),'Base de dados'!S114&lt;(AVERAGE('Base de dados'!S$94:S$114)+(1.5*(_xlfn.QUARTILE.EXC('Base de dados'!S$94:S$114,3)-_xlfn.QUARTILE.EXC('Base de dados'!S$94:S$114,1))))),'Base de dados'!S114,"")</f>
        <v>45958409</v>
      </c>
      <c r="T114" s="7">
        <f>IF(AND('Base de dados'!T114&gt;(AVERAGE('Base de dados'!T$94:T$114)-(1.5*(_xlfn.QUARTILE.EXC('Base de dados'!T$94:T$114,3)-_xlfn.QUARTILE.EXC('Base de dados'!T$94:T$114,1)))),'Base de dados'!T114&lt;(AVERAGE('Base de dados'!T$94:T$114)+(1.5*(_xlfn.QUARTILE.EXC('Base de dados'!T$94:T$114,3)-_xlfn.QUARTILE.EXC('Base de dados'!T$94:T$114,1))))),'Base de dados'!T114,"")</f>
        <v>2613</v>
      </c>
      <c r="U114" s="7">
        <f>IF(AND('Base de dados'!U114&gt;(AVERAGE('Base de dados'!U$94:U$114)-(1.5*(_xlfn.QUARTILE.EXC('Base de dados'!U$94:U$114,3)-_xlfn.QUARTILE.EXC('Base de dados'!U$94:U$114,1)))),'Base de dados'!U114&lt;(AVERAGE('Base de dados'!U$94:U$114)+(1.5*(_xlfn.QUARTILE.EXC('Base de dados'!U$94:U$114,3)-_xlfn.QUARTILE.EXC('Base de dados'!U$94:U$114,1))))),'Base de dados'!U114,"")</f>
        <v>11349711</v>
      </c>
    </row>
    <row r="115" spans="2:21" s="1" customFormat="1" x14ac:dyDescent="0.25">
      <c r="B115" s="51">
        <v>320530</v>
      </c>
      <c r="C115" s="51" t="s">
        <v>200</v>
      </c>
      <c r="D115" s="51" t="s">
        <v>201</v>
      </c>
      <c r="E115" s="51">
        <v>2019</v>
      </c>
      <c r="F115" s="51">
        <v>32053000</v>
      </c>
      <c r="G115" s="51" t="s">
        <v>86</v>
      </c>
      <c r="H115" s="325" t="s">
        <v>42</v>
      </c>
      <c r="I115" s="51" t="s">
        <v>188</v>
      </c>
      <c r="J115" s="51" t="s">
        <v>189</v>
      </c>
      <c r="K115" s="51" t="s">
        <v>190</v>
      </c>
      <c r="L115" s="7">
        <f>IF(AND('Base de dados'!L115&gt;(AVERAGE('Base de dados'!L$115:L$135)-(1.5*(_xlfn.QUARTILE.EXC('Base de dados'!L$115:L$135,3)-_xlfn.QUARTILE.EXC('Base de dados'!L$115:L$135,1)))),'Base de dados'!L115&lt;(AVERAGE('Base de dados'!L$115:L$135)+(1.5*(_xlfn.QUARTILE.EXC('Base de dados'!L$115:L$135,3)-_xlfn.QUARTILE.EXC('Base de dados'!L$115:L$135,1))))),'Base de dados'!L115,"")</f>
        <v>177265.21</v>
      </c>
      <c r="M115" s="7">
        <f>IF(AND('Base de dados'!M115&gt;(AVERAGE('Base de dados'!M$115:M$135)-(1.5*(_xlfn.QUARTILE.EXC('Base de dados'!M$115:M$135,3)-_xlfn.QUARTILE.EXC('Base de dados'!M$115:M$135,1)))),'Base de dados'!M115&lt;(AVERAGE('Base de dados'!M$115:M$135)+(1.5*(_xlfn.QUARTILE.EXC('Base de dados'!M$115:M$135,3)-_xlfn.QUARTILE.EXC('Base de dados'!M$115:M$135,1))))),'Base de dados'!M115,"")</f>
        <v>3427021.06</v>
      </c>
      <c r="N115" s="7">
        <f>IF(AND('Base de dados'!N115&gt;(AVERAGE('Base de dados'!N$115:N$135)-(1.5*(_xlfn.QUARTILE.EXC('Base de dados'!N$115:N$135,3)-_xlfn.QUARTILE.EXC('Base de dados'!N$115:N$135,1)))),'Base de dados'!N115&lt;(AVERAGE('Base de dados'!N$115:N$135)+(1.5*(_xlfn.QUARTILE.EXC('Base de dados'!N$115:N$135,3)-_xlfn.QUARTILE.EXC('Base de dados'!N$115:N$135,1))))),'Base de dados'!N115,"")</f>
        <v>82801.710000000006</v>
      </c>
      <c r="O115" s="7">
        <f>IF(AND('Base de dados'!O115&gt;(AVERAGE('Base de dados'!O$115:O$135)-(1.5*(_xlfn.QUARTILE.EXC('Base de dados'!O$115:O$135,3)-_xlfn.QUARTILE.EXC('Base de dados'!O$115:O$135,1)))),'Base de dados'!O115&lt;(AVERAGE('Base de dados'!O$115:O$135)+(1.5*(_xlfn.QUARTILE.EXC('Base de dados'!O$115:O$135,3)-_xlfn.QUARTILE.EXC('Base de dados'!O$115:O$135,1))))),'Base de dados'!O115,"")</f>
        <v>667064466.57000005</v>
      </c>
      <c r="P115" s="7">
        <f>IF(AND('Base de dados'!P115&gt;(AVERAGE('Base de dados'!P$115:P$135)-(1.5*(_xlfn.QUARTILE.EXC('Base de dados'!P$115:P$135,3)-_xlfn.QUARTILE.EXC('Base de dados'!P$115:P$135,1)))),'Base de dados'!P115&lt;(AVERAGE('Base de dados'!P$115:P$135)+(1.5*(_xlfn.QUARTILE.EXC('Base de dados'!P$115:P$135,3)-_xlfn.QUARTILE.EXC('Base de dados'!P$115:P$135,1))))),'Base de dados'!P115,"")</f>
        <v>291508496.86000001</v>
      </c>
      <c r="Q115" s="7">
        <f>IF(AND('Base de dados'!Q115&gt;(AVERAGE('Base de dados'!Q$115:Q$135)-(1.5*(_xlfn.QUARTILE.EXC('Base de dados'!Q$115:Q$135,3)-_xlfn.QUARTILE.EXC('Base de dados'!Q$115:Q$135,1)))),'Base de dados'!Q115&lt;(AVERAGE('Base de dados'!Q$115:Q$135)+(1.5*(_xlfn.QUARTILE.EXC('Base de dados'!Q$115:Q$135,3)-_xlfn.QUARTILE.EXC('Base de dados'!Q$115:Q$135,1))))),'Base de dados'!Q115,"")</f>
        <v>198444578.30000001</v>
      </c>
      <c r="R115" s="7">
        <f>IF(AND('Base de dados'!R115&gt;(AVERAGE('Base de dados'!R$115:R$135)-(1.5*(_xlfn.QUARTILE.EXC('Base de dados'!R$115:R$135,3)-_xlfn.QUARTILE.EXC('Base de dados'!R$115:R$135,1)))),'Base de dados'!R115&lt;(AVERAGE('Base de dados'!R$115:R$135)+(1.5*(_xlfn.QUARTILE.EXC('Base de dados'!R$115:R$135,3)-_xlfn.QUARTILE.EXC('Base de dados'!R$115:R$135,1))))),'Base de dados'!R115,"")</f>
        <v>625465397.11000001</v>
      </c>
      <c r="S115" s="7">
        <f>IF(AND('Base de dados'!S115&gt;(AVERAGE('Base de dados'!S$115:S$135)-(1.5*(_xlfn.QUARTILE.EXC('Base de dados'!S$115:S$135,3)-_xlfn.QUARTILE.EXC('Base de dados'!S$115:S$135,1)))),'Base de dados'!S115&lt;(AVERAGE('Base de dados'!S$115:S$135)+(1.5*(_xlfn.QUARTILE.EXC('Base de dados'!S$115:S$135,3)-_xlfn.QUARTILE.EXC('Base de dados'!S$115:S$135,1))))),'Base de dados'!S115,"")</f>
        <v>86184802.390000001</v>
      </c>
      <c r="T115" s="7">
        <f>IF(AND('Base de dados'!T115&gt;(AVERAGE('Base de dados'!T$115:T$135)-(1.5*(_xlfn.QUARTILE.EXC('Base de dados'!T$115:T$135,3)-_xlfn.QUARTILE.EXC('Base de dados'!T$115:T$135,1)))),'Base de dados'!T115&lt;(AVERAGE('Base de dados'!T$115:T$135)+(1.5*(_xlfn.QUARTILE.EXC('Base de dados'!T$115:T$135,3)-_xlfn.QUARTILE.EXC('Base de dados'!T$115:T$135,1))))),'Base de dados'!T115,"")</f>
        <v>1304</v>
      </c>
      <c r="U115" s="7">
        <f>IF(AND('Base de dados'!U115&gt;(AVERAGE('Base de dados'!U$115:U$135)-(1.5*(_xlfn.QUARTILE.EXC('Base de dados'!U$115:U$135,3)-_xlfn.QUARTILE.EXC('Base de dados'!U$115:U$135,1)))),'Base de dados'!U115&lt;(AVERAGE('Base de dados'!U$115:U$135)+(1.5*(_xlfn.QUARTILE.EXC('Base de dados'!U$115:U$135,3)-_xlfn.QUARTILE.EXC('Base de dados'!U$115:U$135,1))))),'Base de dados'!U115,"")</f>
        <v>7150534.3799999999</v>
      </c>
    </row>
    <row r="116" spans="2:21" s="1" customFormat="1" x14ac:dyDescent="0.25">
      <c r="B116" s="51">
        <v>320530</v>
      </c>
      <c r="C116" s="51" t="s">
        <v>200</v>
      </c>
      <c r="D116" s="51" t="s">
        <v>201</v>
      </c>
      <c r="E116" s="51">
        <v>2018</v>
      </c>
      <c r="F116" s="51">
        <v>32053000</v>
      </c>
      <c r="G116" s="51" t="s">
        <v>86</v>
      </c>
      <c r="H116" s="325" t="s">
        <v>42</v>
      </c>
      <c r="I116" s="51" t="s">
        <v>188</v>
      </c>
      <c r="J116" s="51" t="s">
        <v>189</v>
      </c>
      <c r="K116" s="51" t="s">
        <v>190</v>
      </c>
      <c r="L116" s="7">
        <f>IF(AND('Base de dados'!L116&gt;(AVERAGE('Base de dados'!L$115:L$135)-(1.5*(_xlfn.QUARTILE.EXC('Base de dados'!L$115:L$135,3)-_xlfn.QUARTILE.EXC('Base de dados'!L$115:L$135,1)))),'Base de dados'!L116&lt;(AVERAGE('Base de dados'!L$115:L$135)+(1.5*(_xlfn.QUARTILE.EXC('Base de dados'!L$115:L$135,3)-_xlfn.QUARTILE.EXC('Base de dados'!L$115:L$135,1))))),'Base de dados'!L116,"")</f>
        <v>177557</v>
      </c>
      <c r="M116" s="7">
        <f>IF(AND('Base de dados'!M116&gt;(AVERAGE('Base de dados'!M$115:M$135)-(1.5*(_xlfn.QUARTILE.EXC('Base de dados'!M$115:M$135,3)-_xlfn.QUARTILE.EXC('Base de dados'!M$115:M$135,1)))),'Base de dados'!M116&lt;(AVERAGE('Base de dados'!M$115:M$135)+(1.5*(_xlfn.QUARTILE.EXC('Base de dados'!M$115:M$135,3)-_xlfn.QUARTILE.EXC('Base de dados'!M$115:M$135,1))))),'Base de dados'!M116,"")</f>
        <v>3171993.69</v>
      </c>
      <c r="N116" s="7">
        <f>IF(AND('Base de dados'!N116&gt;(AVERAGE('Base de dados'!N$115:N$135)-(1.5*(_xlfn.QUARTILE.EXC('Base de dados'!N$115:N$135,3)-_xlfn.QUARTILE.EXC('Base de dados'!N$115:N$135,1)))),'Base de dados'!N116&lt;(AVERAGE('Base de dados'!N$115:N$135)+(1.5*(_xlfn.QUARTILE.EXC('Base de dados'!N$115:N$135,3)-_xlfn.QUARTILE.EXC('Base de dados'!N$115:N$135,1))))),'Base de dados'!N116,"")</f>
        <v>81271.759999999995</v>
      </c>
      <c r="O116" s="7">
        <f>IF(AND('Base de dados'!O116&gt;(AVERAGE('Base de dados'!O$115:O$135)-(1.5*(_xlfn.QUARTILE.EXC('Base de dados'!O$115:O$135,3)-_xlfn.QUARTILE.EXC('Base de dados'!O$115:O$135,1)))),'Base de dados'!O116&lt;(AVERAGE('Base de dados'!O$115:O$135)+(1.5*(_xlfn.QUARTILE.EXC('Base de dados'!O$115:O$135,3)-_xlfn.QUARTILE.EXC('Base de dados'!O$115:O$135,1))))),'Base de dados'!O116,"")</f>
        <v>624822423.15999997</v>
      </c>
      <c r="P116" s="7">
        <f>IF(AND('Base de dados'!P116&gt;(AVERAGE('Base de dados'!P$115:P$135)-(1.5*(_xlfn.QUARTILE.EXC('Base de dados'!P$115:P$135,3)-_xlfn.QUARTILE.EXC('Base de dados'!P$115:P$135,1)))),'Base de dados'!P116&lt;(AVERAGE('Base de dados'!P$115:P$135)+(1.5*(_xlfn.QUARTILE.EXC('Base de dados'!P$115:P$135,3)-_xlfn.QUARTILE.EXC('Base de dados'!P$115:P$135,1))))),'Base de dados'!P116,"")</f>
        <v>266030399.21000001</v>
      </c>
      <c r="Q116" s="7">
        <f>IF(AND('Base de dados'!Q116&gt;(AVERAGE('Base de dados'!Q$115:Q$135)-(1.5*(_xlfn.QUARTILE.EXC('Base de dados'!Q$115:Q$135,3)-_xlfn.QUARTILE.EXC('Base de dados'!Q$115:Q$135,1)))),'Base de dados'!Q116&lt;(AVERAGE('Base de dados'!Q$115:Q$135)+(1.5*(_xlfn.QUARTILE.EXC('Base de dados'!Q$115:Q$135,3)-_xlfn.QUARTILE.EXC('Base de dados'!Q$115:Q$135,1))))),'Base de dados'!Q116,"")</f>
        <v>194822323.55000001</v>
      </c>
      <c r="R116" s="7">
        <f>IF(AND('Base de dados'!R116&gt;(AVERAGE('Base de dados'!R$115:R$135)-(1.5*(_xlfn.QUARTILE.EXC('Base de dados'!R$115:R$135,3)-_xlfn.QUARTILE.EXC('Base de dados'!R$115:R$135,1)))),'Base de dados'!R116&lt;(AVERAGE('Base de dados'!R$115:R$135)+(1.5*(_xlfn.QUARTILE.EXC('Base de dados'!R$115:R$135,3)-_xlfn.QUARTILE.EXC('Base de dados'!R$115:R$135,1))))),'Base de dados'!R116,"")</f>
        <v>586738223.24000001</v>
      </c>
      <c r="S116" s="7">
        <f>IF(AND('Base de dados'!S116&gt;(AVERAGE('Base de dados'!S$115:S$135)-(1.5*(_xlfn.QUARTILE.EXC('Base de dados'!S$115:S$135,3)-_xlfn.QUARTILE.EXC('Base de dados'!S$115:S$135,1)))),'Base de dados'!S116&lt;(AVERAGE('Base de dados'!S$115:S$135)+(1.5*(_xlfn.QUARTILE.EXC('Base de dados'!S$115:S$135,3)-_xlfn.QUARTILE.EXC('Base de dados'!S$115:S$135,1))))),'Base de dados'!S116,"")</f>
        <v>83805304.790000007</v>
      </c>
      <c r="T116" s="7">
        <f>IF(AND('Base de dados'!T116&gt;(AVERAGE('Base de dados'!T$115:T$135)-(1.5*(_xlfn.QUARTILE.EXC('Base de dados'!T$115:T$135,3)-_xlfn.QUARTILE.EXC('Base de dados'!T$115:T$135,1)))),'Base de dados'!T116&lt;(AVERAGE('Base de dados'!T$115:T$135)+(1.5*(_xlfn.QUARTILE.EXC('Base de dados'!T$115:T$135,3)-_xlfn.QUARTILE.EXC('Base de dados'!T$115:T$135,1))))),'Base de dados'!T116,"")</f>
        <v>1305</v>
      </c>
      <c r="U116" s="7">
        <f>IF(AND('Base de dados'!U116&gt;(AVERAGE('Base de dados'!U$115:U$135)-(1.5*(_xlfn.QUARTILE.EXC('Base de dados'!U$115:U$135,3)-_xlfn.QUARTILE.EXC('Base de dados'!U$115:U$135,1)))),'Base de dados'!U116&lt;(AVERAGE('Base de dados'!U$115:U$135)+(1.5*(_xlfn.QUARTILE.EXC('Base de dados'!U$115:U$135,3)-_xlfn.QUARTILE.EXC('Base de dados'!U$115:U$135,1))))),'Base de dados'!U116,"")</f>
        <v>6883986.0700000003</v>
      </c>
    </row>
    <row r="117" spans="2:21" s="1" customFormat="1" x14ac:dyDescent="0.25">
      <c r="B117" s="51">
        <v>320530</v>
      </c>
      <c r="C117" s="51" t="s">
        <v>200</v>
      </c>
      <c r="D117" s="51" t="s">
        <v>201</v>
      </c>
      <c r="E117" s="51">
        <v>2017</v>
      </c>
      <c r="F117" s="51">
        <v>32053000</v>
      </c>
      <c r="G117" s="51" t="s">
        <v>86</v>
      </c>
      <c r="H117" s="325" t="s">
        <v>42</v>
      </c>
      <c r="I117" s="51" t="s">
        <v>188</v>
      </c>
      <c r="J117" s="51" t="s">
        <v>189</v>
      </c>
      <c r="K117" s="51" t="s">
        <v>190</v>
      </c>
      <c r="L117" s="7">
        <f>IF(AND('Base de dados'!L117&gt;(AVERAGE('Base de dados'!L$115:L$135)-(1.5*(_xlfn.QUARTILE.EXC('Base de dados'!L$115:L$135,3)-_xlfn.QUARTILE.EXC('Base de dados'!L$115:L$135,1)))),'Base de dados'!L117&lt;(AVERAGE('Base de dados'!L$115:L$135)+(1.5*(_xlfn.QUARTILE.EXC('Base de dados'!L$115:L$135,3)-_xlfn.QUARTILE.EXC('Base de dados'!L$115:L$135,1))))),'Base de dados'!L117,"")</f>
        <v>177528.59</v>
      </c>
      <c r="M117" s="7">
        <f>IF(AND('Base de dados'!M117&gt;(AVERAGE('Base de dados'!M$115:M$135)-(1.5*(_xlfn.QUARTILE.EXC('Base de dados'!M$115:M$135,3)-_xlfn.QUARTILE.EXC('Base de dados'!M$115:M$135,1)))),'Base de dados'!M117&lt;(AVERAGE('Base de dados'!M$115:M$135)+(1.5*(_xlfn.QUARTILE.EXC('Base de dados'!M$115:M$135,3)-_xlfn.QUARTILE.EXC('Base de dados'!M$115:M$135,1))))),'Base de dados'!M117,"")</f>
        <v>2930658.56</v>
      </c>
      <c r="N117" s="7">
        <f>IF(AND('Base de dados'!N117&gt;(AVERAGE('Base de dados'!N$115:N$135)-(1.5*(_xlfn.QUARTILE.EXC('Base de dados'!N$115:N$135,3)-_xlfn.QUARTILE.EXC('Base de dados'!N$115:N$135,1)))),'Base de dados'!N117&lt;(AVERAGE('Base de dados'!N$115:N$135)+(1.5*(_xlfn.QUARTILE.EXC('Base de dados'!N$115:N$135,3)-_xlfn.QUARTILE.EXC('Base de dados'!N$115:N$135,1))))),'Base de dados'!N117,"")</f>
        <v>77485.570000000007</v>
      </c>
      <c r="O117" s="7">
        <f>IF(AND('Base de dados'!O117&gt;(AVERAGE('Base de dados'!O$115:O$135)-(1.5*(_xlfn.QUARTILE.EXC('Base de dados'!O$115:O$135,3)-_xlfn.QUARTILE.EXC('Base de dados'!O$115:O$135,1)))),'Base de dados'!O117&lt;(AVERAGE('Base de dados'!O$115:O$135)+(1.5*(_xlfn.QUARTILE.EXC('Base de dados'!O$115:O$135,3)-_xlfn.QUARTILE.EXC('Base de dados'!O$115:O$135,1))))),'Base de dados'!O117,"")</f>
        <v>595741940.23000002</v>
      </c>
      <c r="P117" s="7">
        <f>IF(AND('Base de dados'!P117&gt;(AVERAGE('Base de dados'!P$115:P$135)-(1.5*(_xlfn.QUARTILE.EXC('Base de dados'!P$115:P$135,3)-_xlfn.QUARTILE.EXC('Base de dados'!P$115:P$135,1)))),'Base de dados'!P117&lt;(AVERAGE('Base de dados'!P$115:P$135)+(1.5*(_xlfn.QUARTILE.EXC('Base de dados'!P$115:P$135,3)-_xlfn.QUARTILE.EXC('Base de dados'!P$115:P$135,1))))),'Base de dados'!P117,"")</f>
        <v>234745266.87</v>
      </c>
      <c r="Q117" s="7">
        <f>IF(AND('Base de dados'!Q117&gt;(AVERAGE('Base de dados'!Q$115:Q$135)-(1.5*(_xlfn.QUARTILE.EXC('Base de dados'!Q$115:Q$135,3)-_xlfn.QUARTILE.EXC('Base de dados'!Q$115:Q$135,1)))),'Base de dados'!Q117&lt;(AVERAGE('Base de dados'!Q$115:Q$135)+(1.5*(_xlfn.QUARTILE.EXC('Base de dados'!Q$115:Q$135,3)-_xlfn.QUARTILE.EXC('Base de dados'!Q$115:Q$135,1))))),'Base de dados'!Q117,"")</f>
        <v>193650791.24000001</v>
      </c>
      <c r="R117" s="7">
        <f>IF(AND('Base de dados'!R117&gt;(AVERAGE('Base de dados'!R$115:R$135)-(1.5*(_xlfn.QUARTILE.EXC('Base de dados'!R$115:R$135,3)-_xlfn.QUARTILE.EXC('Base de dados'!R$115:R$135,1)))),'Base de dados'!R117&lt;(AVERAGE('Base de dados'!R$115:R$135)+(1.5*(_xlfn.QUARTILE.EXC('Base de dados'!R$115:R$135,3)-_xlfn.QUARTILE.EXC('Base de dados'!R$115:R$135,1))))),'Base de dados'!R117,"")</f>
        <v>556576158.97000003</v>
      </c>
      <c r="S117" s="7">
        <f>IF(AND('Base de dados'!S117&gt;(AVERAGE('Base de dados'!S$115:S$135)-(1.5*(_xlfn.QUARTILE.EXC('Base de dados'!S$115:S$135,3)-_xlfn.QUARTILE.EXC('Base de dados'!S$115:S$135,1)))),'Base de dados'!S117&lt;(AVERAGE('Base de dados'!S$115:S$135)+(1.5*(_xlfn.QUARTILE.EXC('Base de dados'!S$115:S$135,3)-_xlfn.QUARTILE.EXC('Base de dados'!S$115:S$135,1))))),'Base de dados'!S117,"")</f>
        <v>77365565.079999998</v>
      </c>
      <c r="T117" s="7">
        <f>IF(AND('Base de dados'!T117&gt;(AVERAGE('Base de dados'!T$115:T$135)-(1.5*(_xlfn.QUARTILE.EXC('Base de dados'!T$115:T$135,3)-_xlfn.QUARTILE.EXC('Base de dados'!T$115:T$135,1)))),'Base de dados'!T117&lt;(AVERAGE('Base de dados'!T$115:T$135)+(1.5*(_xlfn.QUARTILE.EXC('Base de dados'!T$115:T$135,3)-_xlfn.QUARTILE.EXC('Base de dados'!T$115:T$135,1))))),'Base de dados'!T117,"")</f>
        <v>1373</v>
      </c>
      <c r="U117" s="7">
        <f>IF(AND('Base de dados'!U117&gt;(AVERAGE('Base de dados'!U$115:U$135)-(1.5*(_xlfn.QUARTILE.EXC('Base de dados'!U$115:U$135,3)-_xlfn.QUARTILE.EXC('Base de dados'!U$115:U$135,1)))),'Base de dados'!U117&lt;(AVERAGE('Base de dados'!U$115:U$135)+(1.5*(_xlfn.QUARTILE.EXC('Base de dados'!U$115:U$135,3)-_xlfn.QUARTILE.EXC('Base de dados'!U$115:U$135,1))))),'Base de dados'!U117,"")</f>
        <v>8744228.0700000003</v>
      </c>
    </row>
    <row r="118" spans="2:21" s="1" customFormat="1" x14ac:dyDescent="0.25">
      <c r="B118" s="51">
        <v>320530</v>
      </c>
      <c r="C118" s="51" t="s">
        <v>200</v>
      </c>
      <c r="D118" s="51" t="s">
        <v>201</v>
      </c>
      <c r="E118" s="51">
        <v>2016</v>
      </c>
      <c r="F118" s="51">
        <v>32053000</v>
      </c>
      <c r="G118" s="51" t="s">
        <v>86</v>
      </c>
      <c r="H118" s="325" t="s">
        <v>42</v>
      </c>
      <c r="I118" s="51" t="s">
        <v>188</v>
      </c>
      <c r="J118" s="51" t="s">
        <v>189</v>
      </c>
      <c r="K118" s="51" t="s">
        <v>190</v>
      </c>
      <c r="L118" s="7">
        <f>IF(AND('Base de dados'!L118&gt;(AVERAGE('Base de dados'!L$115:L$135)-(1.5*(_xlfn.QUARTILE.EXC('Base de dados'!L$115:L$135,3)-_xlfn.QUARTILE.EXC('Base de dados'!L$115:L$135,1)))),'Base de dados'!L118&lt;(AVERAGE('Base de dados'!L$115:L$135)+(1.5*(_xlfn.QUARTILE.EXC('Base de dados'!L$115:L$135,3)-_xlfn.QUARTILE.EXC('Base de dados'!L$115:L$135,1))))),'Base de dados'!L118,"")</f>
        <v>181643.01</v>
      </c>
      <c r="M118" s="7">
        <f>IF(AND('Base de dados'!M118&gt;(AVERAGE('Base de dados'!M$115:M$135)-(1.5*(_xlfn.QUARTILE.EXC('Base de dados'!M$115:M$135,3)-_xlfn.QUARTILE.EXC('Base de dados'!M$115:M$135,1)))),'Base de dados'!M118&lt;(AVERAGE('Base de dados'!M$115:M$135)+(1.5*(_xlfn.QUARTILE.EXC('Base de dados'!M$115:M$135,3)-_xlfn.QUARTILE.EXC('Base de dados'!M$115:M$135,1))))),'Base de dados'!M118,"")</f>
        <v>2704076</v>
      </c>
      <c r="N118" s="7">
        <f>IF(AND('Base de dados'!N118&gt;(AVERAGE('Base de dados'!N$115:N$135)-(1.5*(_xlfn.QUARTILE.EXC('Base de dados'!N$115:N$135,3)-_xlfn.QUARTILE.EXC('Base de dados'!N$115:N$135,1)))),'Base de dados'!N118&lt;(AVERAGE('Base de dados'!N$115:N$135)+(1.5*(_xlfn.QUARTILE.EXC('Base de dados'!N$115:N$135,3)-_xlfn.QUARTILE.EXC('Base de dados'!N$115:N$135,1))))),'Base de dados'!N118,"")</f>
        <v>73260.67</v>
      </c>
      <c r="O118" s="7">
        <f>IF(AND('Base de dados'!O118&gt;(AVERAGE('Base de dados'!O$115:O$135)-(1.5*(_xlfn.QUARTILE.EXC('Base de dados'!O$115:O$135,3)-_xlfn.QUARTILE.EXC('Base de dados'!O$115:O$135,1)))),'Base de dados'!O118&lt;(AVERAGE('Base de dados'!O$115:O$135)+(1.5*(_xlfn.QUARTILE.EXC('Base de dados'!O$115:O$135,3)-_xlfn.QUARTILE.EXC('Base de dados'!O$115:O$135,1))))),'Base de dados'!O118,"")</f>
        <v>571693623.96000004</v>
      </c>
      <c r="P118" s="7">
        <f>IF(AND('Base de dados'!P118&gt;(AVERAGE('Base de dados'!P$115:P$135)-(1.5*(_xlfn.QUARTILE.EXC('Base de dados'!P$115:P$135,3)-_xlfn.QUARTILE.EXC('Base de dados'!P$115:P$135,1)))),'Base de dados'!P118&lt;(AVERAGE('Base de dados'!P$115:P$135)+(1.5*(_xlfn.QUARTILE.EXC('Base de dados'!P$115:P$135,3)-_xlfn.QUARTILE.EXC('Base de dados'!P$115:P$135,1))))),'Base de dados'!P118,"")</f>
        <v>206058282.71000001</v>
      </c>
      <c r="Q118" s="7">
        <f>IF(AND('Base de dados'!Q118&gt;(AVERAGE('Base de dados'!Q$115:Q$135)-(1.5*(_xlfn.QUARTILE.EXC('Base de dados'!Q$115:Q$135,3)-_xlfn.QUARTILE.EXC('Base de dados'!Q$115:Q$135,1)))),'Base de dados'!Q118&lt;(AVERAGE('Base de dados'!Q$115:Q$135)+(1.5*(_xlfn.QUARTILE.EXC('Base de dados'!Q$115:Q$135,3)-_xlfn.QUARTILE.EXC('Base de dados'!Q$115:Q$135,1))))),'Base de dados'!Q118,"")</f>
        <v>188385427.81999999</v>
      </c>
      <c r="R118" s="7">
        <f>IF(AND('Base de dados'!R118&gt;(AVERAGE('Base de dados'!R$115:R$135)-(1.5*(_xlfn.QUARTILE.EXC('Base de dados'!R$115:R$135,3)-_xlfn.QUARTILE.EXC('Base de dados'!R$115:R$135,1)))),'Base de dados'!R118&lt;(AVERAGE('Base de dados'!R$115:R$135)+(1.5*(_xlfn.QUARTILE.EXC('Base de dados'!R$115:R$135,3)-_xlfn.QUARTILE.EXC('Base de dados'!R$115:R$135,1))))),'Base de dados'!R118,"")</f>
        <v>524221072.13999999</v>
      </c>
      <c r="S118" s="7">
        <f>IF(AND('Base de dados'!S118&gt;(AVERAGE('Base de dados'!S$115:S$135)-(1.5*(_xlfn.QUARTILE.EXC('Base de dados'!S$115:S$135,3)-_xlfn.QUARTILE.EXC('Base de dados'!S$115:S$135,1)))),'Base de dados'!S118&lt;(AVERAGE('Base de dados'!S$115:S$135)+(1.5*(_xlfn.QUARTILE.EXC('Base de dados'!S$115:S$135,3)-_xlfn.QUARTILE.EXC('Base de dados'!S$115:S$135,1))))),'Base de dados'!S118,"")</f>
        <v>68053528.150000006</v>
      </c>
      <c r="T118" s="7">
        <f>IF(AND('Base de dados'!T118&gt;(AVERAGE('Base de dados'!T$115:T$135)-(1.5*(_xlfn.QUARTILE.EXC('Base de dados'!T$115:T$135,3)-_xlfn.QUARTILE.EXC('Base de dados'!T$115:T$135,1)))),'Base de dados'!T118&lt;(AVERAGE('Base de dados'!T$115:T$135)+(1.5*(_xlfn.QUARTILE.EXC('Base de dados'!T$115:T$135,3)-_xlfn.QUARTILE.EXC('Base de dados'!T$115:T$135,1))))),'Base de dados'!T118,"")</f>
        <v>1437</v>
      </c>
      <c r="U118" s="7">
        <f>IF(AND('Base de dados'!U118&gt;(AVERAGE('Base de dados'!U$115:U$135)-(1.5*(_xlfn.QUARTILE.EXC('Base de dados'!U$115:U$135,3)-_xlfn.QUARTILE.EXC('Base de dados'!U$115:U$135,1)))),'Base de dados'!U118&lt;(AVERAGE('Base de dados'!U$115:U$135)+(1.5*(_xlfn.QUARTILE.EXC('Base de dados'!U$115:U$135,3)-_xlfn.QUARTILE.EXC('Base de dados'!U$115:U$135,1))))),'Base de dados'!U118,"")</f>
        <v>12584797.51</v>
      </c>
    </row>
    <row r="119" spans="2:21" s="1" customFormat="1" x14ac:dyDescent="0.25">
      <c r="B119" s="51">
        <v>320530</v>
      </c>
      <c r="C119" s="51" t="s">
        <v>200</v>
      </c>
      <c r="D119" s="51" t="s">
        <v>201</v>
      </c>
      <c r="E119" s="51">
        <v>2015</v>
      </c>
      <c r="F119" s="51">
        <v>32053000</v>
      </c>
      <c r="G119" s="51" t="s">
        <v>86</v>
      </c>
      <c r="H119" s="325" t="s">
        <v>42</v>
      </c>
      <c r="I119" s="51" t="s">
        <v>188</v>
      </c>
      <c r="J119" s="51" t="s">
        <v>189</v>
      </c>
      <c r="K119" s="51" t="s">
        <v>190</v>
      </c>
      <c r="L119" s="7">
        <f>IF(AND('Base de dados'!L119&gt;(AVERAGE('Base de dados'!L$115:L$135)-(1.5*(_xlfn.QUARTILE.EXC('Base de dados'!L$115:L$135,3)-_xlfn.QUARTILE.EXC('Base de dados'!L$115:L$135,1)))),'Base de dados'!L119&lt;(AVERAGE('Base de dados'!L$115:L$135)+(1.5*(_xlfn.QUARTILE.EXC('Base de dados'!L$115:L$135,3)-_xlfn.QUARTILE.EXC('Base de dados'!L$115:L$135,1))))),'Base de dados'!L119,"")</f>
        <v>184675.95</v>
      </c>
      <c r="M119" s="7">
        <f>IF(AND('Base de dados'!M119&gt;(AVERAGE('Base de dados'!M$115:M$135)-(1.5*(_xlfn.QUARTILE.EXC('Base de dados'!M$115:M$135,3)-_xlfn.QUARTILE.EXC('Base de dados'!M$115:M$135,1)))),'Base de dados'!M119&lt;(AVERAGE('Base de dados'!M$115:M$135)+(1.5*(_xlfn.QUARTILE.EXC('Base de dados'!M$115:M$135,3)-_xlfn.QUARTILE.EXC('Base de dados'!M$115:M$135,1))))),'Base de dados'!M119,"")</f>
        <v>2541675</v>
      </c>
      <c r="N119" s="7">
        <f>IF(AND('Base de dados'!N119&gt;(AVERAGE('Base de dados'!N$115:N$135)-(1.5*(_xlfn.QUARTILE.EXC('Base de dados'!N$115:N$135,3)-_xlfn.QUARTILE.EXC('Base de dados'!N$115:N$135,1)))),'Base de dados'!N119&lt;(AVERAGE('Base de dados'!N$115:N$135)+(1.5*(_xlfn.QUARTILE.EXC('Base de dados'!N$115:N$135,3)-_xlfn.QUARTILE.EXC('Base de dados'!N$115:N$135,1))))),'Base de dados'!N119,"")</f>
        <v>66034.64</v>
      </c>
      <c r="O119" s="7">
        <f>IF(AND('Base de dados'!O119&gt;(AVERAGE('Base de dados'!O$115:O$135)-(1.5*(_xlfn.QUARTILE.EXC('Base de dados'!O$115:O$135,3)-_xlfn.QUARTILE.EXC('Base de dados'!O$115:O$135,1)))),'Base de dados'!O119&lt;(AVERAGE('Base de dados'!O$115:O$135)+(1.5*(_xlfn.QUARTILE.EXC('Base de dados'!O$115:O$135,3)-_xlfn.QUARTILE.EXC('Base de dados'!O$115:O$135,1))))),'Base de dados'!O119,"")</f>
        <v>530783188.05000001</v>
      </c>
      <c r="P119" s="7">
        <f>IF(AND('Base de dados'!P119&gt;(AVERAGE('Base de dados'!P$115:P$135)-(1.5*(_xlfn.QUARTILE.EXC('Base de dados'!P$115:P$135,3)-_xlfn.QUARTILE.EXC('Base de dados'!P$115:P$135,1)))),'Base de dados'!P119&lt;(AVERAGE('Base de dados'!P$115:P$135)+(1.5*(_xlfn.QUARTILE.EXC('Base de dados'!P$115:P$135,3)-_xlfn.QUARTILE.EXC('Base de dados'!P$115:P$135,1))))),'Base de dados'!P119,"")</f>
        <v>166779839.13999999</v>
      </c>
      <c r="Q119" s="7">
        <f>IF(AND('Base de dados'!Q119&gt;(AVERAGE('Base de dados'!Q$115:Q$135)-(1.5*(_xlfn.QUARTILE.EXC('Base de dados'!Q$115:Q$135,3)-_xlfn.QUARTILE.EXC('Base de dados'!Q$115:Q$135,1)))),'Base de dados'!Q119&lt;(AVERAGE('Base de dados'!Q$115:Q$135)+(1.5*(_xlfn.QUARTILE.EXC('Base de dados'!Q$115:Q$135,3)-_xlfn.QUARTILE.EXC('Base de dados'!Q$115:Q$135,1))))),'Base de dados'!Q119,"")</f>
        <v>175113196</v>
      </c>
      <c r="R119" s="7">
        <f>IF(AND('Base de dados'!R119&gt;(AVERAGE('Base de dados'!R$115:R$135)-(1.5*(_xlfn.QUARTILE.EXC('Base de dados'!R$115:R$135,3)-_xlfn.QUARTILE.EXC('Base de dados'!R$115:R$135,1)))),'Base de dados'!R119&lt;(AVERAGE('Base de dados'!R$115:R$135)+(1.5*(_xlfn.QUARTILE.EXC('Base de dados'!R$115:R$135,3)-_xlfn.QUARTILE.EXC('Base de dados'!R$115:R$135,1))))),'Base de dados'!R119,"")</f>
        <v>502446792.06999999</v>
      </c>
      <c r="S119" s="7">
        <f>IF(AND('Base de dados'!S119&gt;(AVERAGE('Base de dados'!S$115:S$135)-(1.5*(_xlfn.QUARTILE.EXC('Base de dados'!S$115:S$135,3)-_xlfn.QUARTILE.EXC('Base de dados'!S$115:S$135,1)))),'Base de dados'!S119&lt;(AVERAGE('Base de dados'!S$115:S$135)+(1.5*(_xlfn.QUARTILE.EXC('Base de dados'!S$115:S$135,3)-_xlfn.QUARTILE.EXC('Base de dados'!S$115:S$135,1))))),'Base de dados'!S119,"")</f>
        <v>59234967.140000001</v>
      </c>
      <c r="T119" s="7">
        <f>IF(AND('Base de dados'!T119&gt;(AVERAGE('Base de dados'!T$115:T$135)-(1.5*(_xlfn.QUARTILE.EXC('Base de dados'!T$115:T$135,3)-_xlfn.QUARTILE.EXC('Base de dados'!T$115:T$135,1)))),'Base de dados'!T119&lt;(AVERAGE('Base de dados'!T$115:T$135)+(1.5*(_xlfn.QUARTILE.EXC('Base de dados'!T$115:T$135,3)-_xlfn.QUARTILE.EXC('Base de dados'!T$115:T$135,1))))),'Base de dados'!T119,"")</f>
        <v>1501</v>
      </c>
      <c r="U119" s="7">
        <f>IF(AND('Base de dados'!U119&gt;(AVERAGE('Base de dados'!U$115:U$135)-(1.5*(_xlfn.QUARTILE.EXC('Base de dados'!U$115:U$135,3)-_xlfn.QUARTILE.EXC('Base de dados'!U$115:U$135,1)))),'Base de dados'!U119&lt;(AVERAGE('Base de dados'!U$115:U$135)+(1.5*(_xlfn.QUARTILE.EXC('Base de dados'!U$115:U$135,3)-_xlfn.QUARTILE.EXC('Base de dados'!U$115:U$135,1))))),'Base de dados'!U119,"")</f>
        <v>8958128.9600000009</v>
      </c>
    </row>
    <row r="120" spans="2:21" s="1" customFormat="1" x14ac:dyDescent="0.25">
      <c r="B120" s="51">
        <v>320530</v>
      </c>
      <c r="C120" s="51" t="s">
        <v>200</v>
      </c>
      <c r="D120" s="51" t="s">
        <v>201</v>
      </c>
      <c r="E120" s="51">
        <v>2014</v>
      </c>
      <c r="F120" s="51">
        <v>32053000</v>
      </c>
      <c r="G120" s="51" t="s">
        <v>86</v>
      </c>
      <c r="H120" s="325" t="s">
        <v>42</v>
      </c>
      <c r="I120" s="51" t="s">
        <v>188</v>
      </c>
      <c r="J120" s="51" t="s">
        <v>189</v>
      </c>
      <c r="K120" s="51" t="s">
        <v>190</v>
      </c>
      <c r="L120" s="7">
        <f>IF(AND('Base de dados'!L120&gt;(AVERAGE('Base de dados'!L$115:L$135)-(1.5*(_xlfn.QUARTILE.EXC('Base de dados'!L$115:L$135,3)-_xlfn.QUARTILE.EXC('Base de dados'!L$115:L$135,1)))),'Base de dados'!L120&lt;(AVERAGE('Base de dados'!L$115:L$135)+(1.5*(_xlfn.QUARTILE.EXC('Base de dados'!L$115:L$135,3)-_xlfn.QUARTILE.EXC('Base de dados'!L$115:L$135,1))))),'Base de dados'!L120,"")</f>
        <v>192557.72</v>
      </c>
      <c r="M120" s="7">
        <f>IF(AND('Base de dados'!M120&gt;(AVERAGE('Base de dados'!M$115:M$135)-(1.5*(_xlfn.QUARTILE.EXC('Base de dados'!M$115:M$135,3)-_xlfn.QUARTILE.EXC('Base de dados'!M$115:M$135,1)))),'Base de dados'!M120&lt;(AVERAGE('Base de dados'!M$115:M$135)+(1.5*(_xlfn.QUARTILE.EXC('Base de dados'!M$115:M$135,3)-_xlfn.QUARTILE.EXC('Base de dados'!M$115:M$135,1))))),'Base de dados'!M120,"")</f>
        <v>2438718</v>
      </c>
      <c r="N120" s="7">
        <f>IF(AND('Base de dados'!N120&gt;(AVERAGE('Base de dados'!N$115:N$135)-(1.5*(_xlfn.QUARTILE.EXC('Base de dados'!N$115:N$135,3)-_xlfn.QUARTILE.EXC('Base de dados'!N$115:N$135,1)))),'Base de dados'!N120&lt;(AVERAGE('Base de dados'!N$115:N$135)+(1.5*(_xlfn.QUARTILE.EXC('Base de dados'!N$115:N$135,3)-_xlfn.QUARTILE.EXC('Base de dados'!N$115:N$135,1))))),'Base de dados'!N120,"")</f>
        <v>65491.58</v>
      </c>
      <c r="O120" s="7">
        <f>IF(AND('Base de dados'!O120&gt;(AVERAGE('Base de dados'!O$115:O$135)-(1.5*(_xlfn.QUARTILE.EXC('Base de dados'!O$115:O$135,3)-_xlfn.QUARTILE.EXC('Base de dados'!O$115:O$135,1)))),'Base de dados'!O120&lt;(AVERAGE('Base de dados'!O$115:O$135)+(1.5*(_xlfn.QUARTILE.EXC('Base de dados'!O$115:O$135,3)-_xlfn.QUARTILE.EXC('Base de dados'!O$115:O$135,1))))),'Base de dados'!O120,"")</f>
        <v>526886654.42000002</v>
      </c>
      <c r="P120" s="7">
        <f>IF(AND('Base de dados'!P120&gt;(AVERAGE('Base de dados'!P$115:P$135)-(1.5*(_xlfn.QUARTILE.EXC('Base de dados'!P$115:P$135,3)-_xlfn.QUARTILE.EXC('Base de dados'!P$115:P$135,1)))),'Base de dados'!P120&lt;(AVERAGE('Base de dados'!P$115:P$135)+(1.5*(_xlfn.QUARTILE.EXC('Base de dados'!P$115:P$135,3)-_xlfn.QUARTILE.EXC('Base de dados'!P$115:P$135,1))))),'Base de dados'!P120,"")</f>
        <v>150010679.61000001</v>
      </c>
      <c r="Q120" s="7">
        <f>IF(AND('Base de dados'!Q120&gt;(AVERAGE('Base de dados'!Q$115:Q$135)-(1.5*(_xlfn.QUARTILE.EXC('Base de dados'!Q$115:Q$135,3)-_xlfn.QUARTILE.EXC('Base de dados'!Q$115:Q$135,1)))),'Base de dados'!Q120&lt;(AVERAGE('Base de dados'!Q$115:Q$135)+(1.5*(_xlfn.QUARTILE.EXC('Base de dados'!Q$115:Q$135,3)-_xlfn.QUARTILE.EXC('Base de dados'!Q$115:Q$135,1))))),'Base de dados'!Q120,"")</f>
        <v>162975873.53999999</v>
      </c>
      <c r="R120" s="7">
        <f>IF(AND('Base de dados'!R120&gt;(AVERAGE('Base de dados'!R$115:R$135)-(1.5*(_xlfn.QUARTILE.EXC('Base de dados'!R$115:R$135,3)-_xlfn.QUARTILE.EXC('Base de dados'!R$115:R$135,1)))),'Base de dados'!R120&lt;(AVERAGE('Base de dados'!R$115:R$135)+(1.5*(_xlfn.QUARTILE.EXC('Base de dados'!R$115:R$135,3)-_xlfn.QUARTILE.EXC('Base de dados'!R$115:R$135,1))))),'Base de dados'!R120,"")</f>
        <v>463255008.86000001</v>
      </c>
      <c r="S120" s="7">
        <f>IF(AND('Base de dados'!S120&gt;(AVERAGE('Base de dados'!S$115:S$135)-(1.5*(_xlfn.QUARTILE.EXC('Base de dados'!S$115:S$135,3)-_xlfn.QUARTILE.EXC('Base de dados'!S$115:S$135,1)))),'Base de dados'!S120&lt;(AVERAGE('Base de dados'!S$115:S$135)+(1.5*(_xlfn.QUARTILE.EXC('Base de dados'!S$115:S$135,3)-_xlfn.QUARTILE.EXC('Base de dados'!S$115:S$135,1))))),'Base de dados'!S120,"")</f>
        <v>54579204.170000002</v>
      </c>
      <c r="T120" s="7">
        <f>IF(AND('Base de dados'!T120&gt;(AVERAGE('Base de dados'!T$115:T$135)-(1.5*(_xlfn.QUARTILE.EXC('Base de dados'!T$115:T$135,3)-_xlfn.QUARTILE.EXC('Base de dados'!T$115:T$135,1)))),'Base de dados'!T120&lt;(AVERAGE('Base de dados'!T$115:T$135)+(1.5*(_xlfn.QUARTILE.EXC('Base de dados'!T$115:T$135,3)-_xlfn.QUARTILE.EXC('Base de dados'!T$115:T$135,1))))),'Base de dados'!T120,"")</f>
        <v>1529</v>
      </c>
      <c r="U120" s="7">
        <f>IF(AND('Base de dados'!U120&gt;(AVERAGE('Base de dados'!U$115:U$135)-(1.5*(_xlfn.QUARTILE.EXC('Base de dados'!U$115:U$135,3)-_xlfn.QUARTILE.EXC('Base de dados'!U$115:U$135,1)))),'Base de dados'!U120&lt;(AVERAGE('Base de dados'!U$115:U$135)+(1.5*(_xlfn.QUARTILE.EXC('Base de dados'!U$115:U$135,3)-_xlfn.QUARTILE.EXC('Base de dados'!U$115:U$135,1))))),'Base de dados'!U120,"")</f>
        <v>8907493.2899999991</v>
      </c>
    </row>
    <row r="121" spans="2:21" s="1" customFormat="1" x14ac:dyDescent="0.25">
      <c r="B121" s="51">
        <v>320530</v>
      </c>
      <c r="C121" s="51" t="s">
        <v>200</v>
      </c>
      <c r="D121" s="51" t="s">
        <v>201</v>
      </c>
      <c r="E121" s="51">
        <v>2013</v>
      </c>
      <c r="F121" s="51">
        <v>32053000</v>
      </c>
      <c r="G121" s="51" t="s">
        <v>86</v>
      </c>
      <c r="H121" s="325" t="s">
        <v>42</v>
      </c>
      <c r="I121" s="51" t="s">
        <v>188</v>
      </c>
      <c r="J121" s="51" t="s">
        <v>189</v>
      </c>
      <c r="K121" s="51" t="s">
        <v>190</v>
      </c>
      <c r="L121" s="7">
        <f>IF(AND('Base de dados'!L121&gt;(AVERAGE('Base de dados'!L$115:L$135)-(1.5*(_xlfn.QUARTILE.EXC('Base de dados'!L$115:L$135,3)-_xlfn.QUARTILE.EXC('Base de dados'!L$115:L$135,1)))),'Base de dados'!L121&lt;(AVERAGE('Base de dados'!L$115:L$135)+(1.5*(_xlfn.QUARTILE.EXC('Base de dados'!L$115:L$135,3)-_xlfn.QUARTILE.EXC('Base de dados'!L$115:L$135,1))))),'Base de dados'!L121,"")</f>
        <v>188722.36</v>
      </c>
      <c r="M121" s="7">
        <f>IF(AND('Base de dados'!M121&gt;(AVERAGE('Base de dados'!M$115:M$135)-(1.5*(_xlfn.QUARTILE.EXC('Base de dados'!M$115:M$135,3)-_xlfn.QUARTILE.EXC('Base de dados'!M$115:M$135,1)))),'Base de dados'!M121&lt;(AVERAGE('Base de dados'!M$115:M$135)+(1.5*(_xlfn.QUARTILE.EXC('Base de dados'!M$115:M$135,3)-_xlfn.QUARTILE.EXC('Base de dados'!M$115:M$135,1))))),'Base de dados'!M121,"")</f>
        <v>2125189</v>
      </c>
      <c r="N121" s="7">
        <f>IF(AND('Base de dados'!N121&gt;(AVERAGE('Base de dados'!N$115:N$135)-(1.5*(_xlfn.QUARTILE.EXC('Base de dados'!N$115:N$135,3)-_xlfn.QUARTILE.EXC('Base de dados'!N$115:N$135,1)))),'Base de dados'!N121&lt;(AVERAGE('Base de dados'!N$115:N$135)+(1.5*(_xlfn.QUARTILE.EXC('Base de dados'!N$115:N$135,3)-_xlfn.QUARTILE.EXC('Base de dados'!N$115:N$135,1))))),'Base de dados'!N121,"")</f>
        <v>59707.31</v>
      </c>
      <c r="O121" s="7">
        <f>IF(AND('Base de dados'!O121&gt;(AVERAGE('Base de dados'!O$115:O$135)-(1.5*(_xlfn.QUARTILE.EXC('Base de dados'!O$115:O$135,3)-_xlfn.QUARTILE.EXC('Base de dados'!O$115:O$135,1)))),'Base de dados'!O121&lt;(AVERAGE('Base de dados'!O$115:O$135)+(1.5*(_xlfn.QUARTILE.EXC('Base de dados'!O$115:O$135,3)-_xlfn.QUARTILE.EXC('Base de dados'!O$115:O$135,1))))),'Base de dados'!O121,"")</f>
        <v>471095647.24000001</v>
      </c>
      <c r="P121" s="7">
        <f>IF(AND('Base de dados'!P121&gt;(AVERAGE('Base de dados'!P$115:P$135)-(1.5*(_xlfn.QUARTILE.EXC('Base de dados'!P$115:P$135,3)-_xlfn.QUARTILE.EXC('Base de dados'!P$115:P$135,1)))),'Base de dados'!P121&lt;(AVERAGE('Base de dados'!P$115:P$135)+(1.5*(_xlfn.QUARTILE.EXC('Base de dados'!P$115:P$135,3)-_xlfn.QUARTILE.EXC('Base de dados'!P$115:P$135,1))))),'Base de dados'!P121,"")</f>
        <v>115571473.61</v>
      </c>
      <c r="Q121" s="7">
        <f>IF(AND('Base de dados'!Q121&gt;(AVERAGE('Base de dados'!Q$115:Q$135)-(1.5*(_xlfn.QUARTILE.EXC('Base de dados'!Q$115:Q$135,3)-_xlfn.QUARTILE.EXC('Base de dados'!Q$115:Q$135,1)))),'Base de dados'!Q121&lt;(AVERAGE('Base de dados'!Q$115:Q$135)+(1.5*(_xlfn.QUARTILE.EXC('Base de dados'!Q$115:Q$135,3)-_xlfn.QUARTILE.EXC('Base de dados'!Q$115:Q$135,1))))),'Base de dados'!Q121,"")</f>
        <v>150669851.84</v>
      </c>
      <c r="R121" s="7">
        <f>IF(AND('Base de dados'!R121&gt;(AVERAGE('Base de dados'!R$115:R$135)-(1.5*(_xlfn.QUARTILE.EXC('Base de dados'!R$115:R$135,3)-_xlfn.QUARTILE.EXC('Base de dados'!R$115:R$135,1)))),'Base de dados'!R121&lt;(AVERAGE('Base de dados'!R$115:R$135)+(1.5*(_xlfn.QUARTILE.EXC('Base de dados'!R$115:R$135,3)-_xlfn.QUARTILE.EXC('Base de dados'!R$115:R$135,1))))),'Base de dados'!R121,"")</f>
        <v>382918917.68000001</v>
      </c>
      <c r="S121" s="7">
        <f>IF(AND('Base de dados'!S121&gt;(AVERAGE('Base de dados'!S$115:S$135)-(1.5*(_xlfn.QUARTILE.EXC('Base de dados'!S$115:S$135,3)-_xlfn.QUARTILE.EXC('Base de dados'!S$115:S$135,1)))),'Base de dados'!S121&lt;(AVERAGE('Base de dados'!S$115:S$135)+(1.5*(_xlfn.QUARTILE.EXC('Base de dados'!S$115:S$135,3)-_xlfn.QUARTILE.EXC('Base de dados'!S$115:S$135,1))))),'Base de dados'!S121,"")</f>
        <v>76253438.370000005</v>
      </c>
      <c r="T121" s="7">
        <f>IF(AND('Base de dados'!T121&gt;(AVERAGE('Base de dados'!T$115:T$135)-(1.5*(_xlfn.QUARTILE.EXC('Base de dados'!T$115:T$135,3)-_xlfn.QUARTILE.EXC('Base de dados'!T$115:T$135,1)))),'Base de dados'!T121&lt;(AVERAGE('Base de dados'!T$115:T$135)+(1.5*(_xlfn.QUARTILE.EXC('Base de dados'!T$115:T$135,3)-_xlfn.QUARTILE.EXC('Base de dados'!T$115:T$135,1))))),'Base de dados'!T121,"")</f>
        <v>1509</v>
      </c>
      <c r="U121" s="7">
        <f>IF(AND('Base de dados'!U121&gt;(AVERAGE('Base de dados'!U$115:U$135)-(1.5*(_xlfn.QUARTILE.EXC('Base de dados'!U$115:U$135,3)-_xlfn.QUARTILE.EXC('Base de dados'!U$115:U$135,1)))),'Base de dados'!U121&lt;(AVERAGE('Base de dados'!U$115:U$135)+(1.5*(_xlfn.QUARTILE.EXC('Base de dados'!U$115:U$135,3)-_xlfn.QUARTILE.EXC('Base de dados'!U$115:U$135,1))))),'Base de dados'!U121,"")</f>
        <v>652455.15</v>
      </c>
    </row>
    <row r="122" spans="2:21" s="1" customFormat="1" x14ac:dyDescent="0.25">
      <c r="B122" s="51">
        <v>320530</v>
      </c>
      <c r="C122" s="51" t="s">
        <v>200</v>
      </c>
      <c r="D122" s="51" t="s">
        <v>201</v>
      </c>
      <c r="E122" s="51">
        <v>2012</v>
      </c>
      <c r="F122" s="51">
        <v>32053000</v>
      </c>
      <c r="G122" s="51" t="s">
        <v>86</v>
      </c>
      <c r="H122" s="325" t="s">
        <v>42</v>
      </c>
      <c r="I122" s="51" t="s">
        <v>188</v>
      </c>
      <c r="J122" s="51" t="s">
        <v>189</v>
      </c>
      <c r="K122" s="51" t="s">
        <v>190</v>
      </c>
      <c r="L122" s="7">
        <f>IF(AND('Base de dados'!L122&gt;(AVERAGE('Base de dados'!L$115:L$135)-(1.5*(_xlfn.QUARTILE.EXC('Base de dados'!L$115:L$135,3)-_xlfn.QUARTILE.EXC('Base de dados'!L$115:L$135,1)))),'Base de dados'!L122&lt;(AVERAGE('Base de dados'!L$115:L$135)+(1.5*(_xlfn.QUARTILE.EXC('Base de dados'!L$115:L$135,3)-_xlfn.QUARTILE.EXC('Base de dados'!L$115:L$135,1))))),'Base de dados'!L122,"")</f>
        <v>184338.57</v>
      </c>
      <c r="M122" s="7">
        <f>IF(AND('Base de dados'!M122&gt;(AVERAGE('Base de dados'!M$115:M$135)-(1.5*(_xlfn.QUARTILE.EXC('Base de dados'!M$115:M$135,3)-_xlfn.QUARTILE.EXC('Base de dados'!M$115:M$135,1)))),'Base de dados'!M122&lt;(AVERAGE('Base de dados'!M$115:M$135)+(1.5*(_xlfn.QUARTILE.EXC('Base de dados'!M$115:M$135,3)-_xlfn.QUARTILE.EXC('Base de dados'!M$115:M$135,1))))),'Base de dados'!M122,"")</f>
        <v>2114795</v>
      </c>
      <c r="N122" s="7">
        <f>IF(AND('Base de dados'!N122&gt;(AVERAGE('Base de dados'!N$115:N$135)-(1.5*(_xlfn.QUARTILE.EXC('Base de dados'!N$115:N$135,3)-_xlfn.QUARTILE.EXC('Base de dados'!N$115:N$135,1)))),'Base de dados'!N122&lt;(AVERAGE('Base de dados'!N$115:N$135)+(1.5*(_xlfn.QUARTILE.EXC('Base de dados'!N$115:N$135,3)-_xlfn.QUARTILE.EXC('Base de dados'!N$115:N$135,1))))),'Base de dados'!N122,"")</f>
        <v>52690.41</v>
      </c>
      <c r="O122" s="7">
        <f>IF(AND('Base de dados'!O122&gt;(AVERAGE('Base de dados'!O$115:O$135)-(1.5*(_xlfn.QUARTILE.EXC('Base de dados'!O$115:O$135,3)-_xlfn.QUARTILE.EXC('Base de dados'!O$115:O$135,1)))),'Base de dados'!O122&lt;(AVERAGE('Base de dados'!O$115:O$135)+(1.5*(_xlfn.QUARTILE.EXC('Base de dados'!O$115:O$135,3)-_xlfn.QUARTILE.EXC('Base de dados'!O$115:O$135,1))))),'Base de dados'!O122,"")</f>
        <v>426109115.83999997</v>
      </c>
      <c r="P122" s="7">
        <f>IF(AND('Base de dados'!P122&gt;(AVERAGE('Base de dados'!P$115:P$135)-(1.5*(_xlfn.QUARTILE.EXC('Base de dados'!P$115:P$135,3)-_xlfn.QUARTILE.EXC('Base de dados'!P$115:P$135,1)))),'Base de dados'!P122&lt;(AVERAGE('Base de dados'!P$115:P$135)+(1.5*(_xlfn.QUARTILE.EXC('Base de dados'!P$115:P$135,3)-_xlfn.QUARTILE.EXC('Base de dados'!P$115:P$135,1))))),'Base de dados'!P122,"")</f>
        <v>90279751.189999998</v>
      </c>
      <c r="Q122" s="7">
        <f>IF(AND('Base de dados'!Q122&gt;(AVERAGE('Base de dados'!Q$115:Q$135)-(1.5*(_xlfn.QUARTILE.EXC('Base de dados'!Q$115:Q$135,3)-_xlfn.QUARTILE.EXC('Base de dados'!Q$115:Q$135,1)))),'Base de dados'!Q122&lt;(AVERAGE('Base de dados'!Q$115:Q$135)+(1.5*(_xlfn.QUARTILE.EXC('Base de dados'!Q$115:Q$135,3)-_xlfn.QUARTILE.EXC('Base de dados'!Q$115:Q$135,1))))),'Base de dados'!Q122,"")</f>
        <v>129096739</v>
      </c>
      <c r="R122" s="7">
        <f>IF(AND('Base de dados'!R122&gt;(AVERAGE('Base de dados'!R$115:R$135)-(1.5*(_xlfn.QUARTILE.EXC('Base de dados'!R$115:R$135,3)-_xlfn.QUARTILE.EXC('Base de dados'!R$115:R$135,1)))),'Base de dados'!R122&lt;(AVERAGE('Base de dados'!R$115:R$135)+(1.5*(_xlfn.QUARTILE.EXC('Base de dados'!R$115:R$135,3)-_xlfn.QUARTILE.EXC('Base de dados'!R$115:R$135,1))))),'Base de dados'!R122,"")</f>
        <v>351936340</v>
      </c>
      <c r="S122" s="7">
        <f>IF(AND('Base de dados'!S122&gt;(AVERAGE('Base de dados'!S$115:S$135)-(1.5*(_xlfn.QUARTILE.EXC('Base de dados'!S$115:S$135,3)-_xlfn.QUARTILE.EXC('Base de dados'!S$115:S$135,1)))),'Base de dados'!S122&lt;(AVERAGE('Base de dados'!S$115:S$135)+(1.5*(_xlfn.QUARTILE.EXC('Base de dados'!S$115:S$135,3)-_xlfn.QUARTILE.EXC('Base de dados'!S$115:S$135,1))))),'Base de dados'!S122,"")</f>
        <v>72769543</v>
      </c>
      <c r="T122" s="7">
        <f>IF(AND('Base de dados'!T122&gt;(AVERAGE('Base de dados'!T$115:T$135)-(1.5*(_xlfn.QUARTILE.EXC('Base de dados'!T$115:T$135,3)-_xlfn.QUARTILE.EXC('Base de dados'!T$115:T$135,1)))),'Base de dados'!T122&lt;(AVERAGE('Base de dados'!T$115:T$135)+(1.5*(_xlfn.QUARTILE.EXC('Base de dados'!T$115:T$135,3)-_xlfn.QUARTILE.EXC('Base de dados'!T$115:T$135,1))))),'Base de dados'!T122,"")</f>
        <v>1460</v>
      </c>
      <c r="U122" s="7">
        <f>IF(AND('Base de dados'!U122&gt;(AVERAGE('Base de dados'!U$115:U$135)-(1.5*(_xlfn.QUARTILE.EXC('Base de dados'!U$115:U$135,3)-_xlfn.QUARTILE.EXC('Base de dados'!U$115:U$135,1)))),'Base de dados'!U122&lt;(AVERAGE('Base de dados'!U$115:U$135)+(1.5*(_xlfn.QUARTILE.EXC('Base de dados'!U$115:U$135,3)-_xlfn.QUARTILE.EXC('Base de dados'!U$115:U$135,1))))),'Base de dados'!U122,"")</f>
        <v>990743</v>
      </c>
    </row>
    <row r="123" spans="2:21" s="1" customFormat="1" x14ac:dyDescent="0.25">
      <c r="B123" s="51">
        <v>320530</v>
      </c>
      <c r="C123" s="51" t="s">
        <v>200</v>
      </c>
      <c r="D123" s="51" t="s">
        <v>201</v>
      </c>
      <c r="E123" s="51">
        <v>2011</v>
      </c>
      <c r="F123" s="51">
        <v>32053000</v>
      </c>
      <c r="G123" s="51" t="s">
        <v>86</v>
      </c>
      <c r="H123" s="325" t="s">
        <v>42</v>
      </c>
      <c r="I123" s="51" t="s">
        <v>188</v>
      </c>
      <c r="J123" s="51" t="s">
        <v>189</v>
      </c>
      <c r="K123" s="51" t="s">
        <v>190</v>
      </c>
      <c r="L123" s="7">
        <f>IF(AND('Base de dados'!L123&gt;(AVERAGE('Base de dados'!L$115:L$135)-(1.5*(_xlfn.QUARTILE.EXC('Base de dados'!L$115:L$135,3)-_xlfn.QUARTILE.EXC('Base de dados'!L$115:L$135,1)))),'Base de dados'!L123&lt;(AVERAGE('Base de dados'!L$115:L$135)+(1.5*(_xlfn.QUARTILE.EXC('Base de dados'!L$115:L$135,3)-_xlfn.QUARTILE.EXC('Base de dados'!L$115:L$135,1))))),'Base de dados'!L123,"")</f>
        <v>182567.69</v>
      </c>
      <c r="M123" s="7">
        <f>IF(AND('Base de dados'!M123&gt;(AVERAGE('Base de dados'!M$115:M$135)-(1.5*(_xlfn.QUARTILE.EXC('Base de dados'!M$115:M$135,3)-_xlfn.QUARTILE.EXC('Base de dados'!M$115:M$135,1)))),'Base de dados'!M123&lt;(AVERAGE('Base de dados'!M$115:M$135)+(1.5*(_xlfn.QUARTILE.EXC('Base de dados'!M$115:M$135,3)-_xlfn.QUARTILE.EXC('Base de dados'!M$115:M$135,1))))),'Base de dados'!M123,"")</f>
        <v>1979524</v>
      </c>
      <c r="N123" s="7">
        <f>IF(AND('Base de dados'!N123&gt;(AVERAGE('Base de dados'!N$115:N$135)-(1.5*(_xlfn.QUARTILE.EXC('Base de dados'!N$115:N$135,3)-_xlfn.QUARTILE.EXC('Base de dados'!N$115:N$135,1)))),'Base de dados'!N123&lt;(AVERAGE('Base de dados'!N$115:N$135)+(1.5*(_xlfn.QUARTILE.EXC('Base de dados'!N$115:N$135,3)-_xlfn.QUARTILE.EXC('Base de dados'!N$115:N$135,1))))),'Base de dados'!N123,"")</f>
        <v>49484.65</v>
      </c>
      <c r="O123" s="7">
        <f>IF(AND('Base de dados'!O123&gt;(AVERAGE('Base de dados'!O$115:O$135)-(1.5*(_xlfn.QUARTILE.EXC('Base de dados'!O$115:O$135,3)-_xlfn.QUARTILE.EXC('Base de dados'!O$115:O$135,1)))),'Base de dados'!O123&lt;(AVERAGE('Base de dados'!O$115:O$135)+(1.5*(_xlfn.QUARTILE.EXC('Base de dados'!O$115:O$135,3)-_xlfn.QUARTILE.EXC('Base de dados'!O$115:O$135,1))))),'Base de dados'!O123,"")</f>
        <v>387700320.94</v>
      </c>
      <c r="P123" s="7">
        <f>IF(AND('Base de dados'!P123&gt;(AVERAGE('Base de dados'!P$115:P$135)-(1.5*(_xlfn.QUARTILE.EXC('Base de dados'!P$115:P$135,3)-_xlfn.QUARTILE.EXC('Base de dados'!P$115:P$135,1)))),'Base de dados'!P123&lt;(AVERAGE('Base de dados'!P$115:P$135)+(1.5*(_xlfn.QUARTILE.EXC('Base de dados'!P$115:P$135,3)-_xlfn.QUARTILE.EXC('Base de dados'!P$115:P$135,1))))),'Base de dados'!P123,"")</f>
        <v>68940430.519999996</v>
      </c>
      <c r="Q123" s="7">
        <f>IF(AND('Base de dados'!Q123&gt;(AVERAGE('Base de dados'!Q$115:Q$135)-(1.5*(_xlfn.QUARTILE.EXC('Base de dados'!Q$115:Q$135,3)-_xlfn.QUARTILE.EXC('Base de dados'!Q$115:Q$135,1)))),'Base de dados'!Q123&lt;(AVERAGE('Base de dados'!Q$115:Q$135)+(1.5*(_xlfn.QUARTILE.EXC('Base de dados'!Q$115:Q$135,3)-_xlfn.QUARTILE.EXC('Base de dados'!Q$115:Q$135,1))))),'Base de dados'!Q123,"")</f>
        <v>114725986.59</v>
      </c>
      <c r="R123" s="7">
        <f>IF(AND('Base de dados'!R123&gt;(AVERAGE('Base de dados'!R$115:R$135)-(1.5*(_xlfn.QUARTILE.EXC('Base de dados'!R$115:R$135,3)-_xlfn.QUARTILE.EXC('Base de dados'!R$115:R$135,1)))),'Base de dados'!R123&lt;(AVERAGE('Base de dados'!R$115:R$135)+(1.5*(_xlfn.QUARTILE.EXC('Base de dados'!R$115:R$135,3)-_xlfn.QUARTILE.EXC('Base de dados'!R$115:R$135,1))))),'Base de dados'!R123,"")</f>
        <v>311706143.75</v>
      </c>
      <c r="S123" s="7">
        <f>IF(AND('Base de dados'!S123&gt;(AVERAGE('Base de dados'!S$115:S$135)-(1.5*(_xlfn.QUARTILE.EXC('Base de dados'!S$115:S$135,3)-_xlfn.QUARTILE.EXC('Base de dados'!S$115:S$135,1)))),'Base de dados'!S123&lt;(AVERAGE('Base de dados'!S$115:S$135)+(1.5*(_xlfn.QUARTILE.EXC('Base de dados'!S$115:S$135,3)-_xlfn.QUARTILE.EXC('Base de dados'!S$115:S$135,1))))),'Base de dados'!S123,"")</f>
        <v>60213260.939999998</v>
      </c>
      <c r="T123" s="7">
        <f>IF(AND('Base de dados'!T123&gt;(AVERAGE('Base de dados'!T$115:T$135)-(1.5*(_xlfn.QUARTILE.EXC('Base de dados'!T$115:T$135,3)-_xlfn.QUARTILE.EXC('Base de dados'!T$115:T$135,1)))),'Base de dados'!T123&lt;(AVERAGE('Base de dados'!T$115:T$135)+(1.5*(_xlfn.QUARTILE.EXC('Base de dados'!T$115:T$135,3)-_xlfn.QUARTILE.EXC('Base de dados'!T$115:T$135,1))))),'Base de dados'!T123,"")</f>
        <v>1470</v>
      </c>
      <c r="U123" s="7">
        <f>IF(AND('Base de dados'!U123&gt;(AVERAGE('Base de dados'!U$115:U$135)-(1.5*(_xlfn.QUARTILE.EXC('Base de dados'!U$115:U$135,3)-_xlfn.QUARTILE.EXC('Base de dados'!U$115:U$135,1)))),'Base de dados'!U123&lt;(AVERAGE('Base de dados'!U$115:U$135)+(1.5*(_xlfn.QUARTILE.EXC('Base de dados'!U$115:U$135,3)-_xlfn.QUARTILE.EXC('Base de dados'!U$115:U$135,1))))),'Base de dados'!U123,"")</f>
        <v>1453444.23</v>
      </c>
    </row>
    <row r="124" spans="2:21" s="1" customFormat="1" x14ac:dyDescent="0.25">
      <c r="B124" s="51">
        <v>320530</v>
      </c>
      <c r="C124" s="51" t="s">
        <v>200</v>
      </c>
      <c r="D124" s="51" t="s">
        <v>201</v>
      </c>
      <c r="E124" s="51">
        <v>2010</v>
      </c>
      <c r="F124" s="51">
        <v>32053000</v>
      </c>
      <c r="G124" s="51" t="s">
        <v>86</v>
      </c>
      <c r="H124" s="325" t="s">
        <v>42</v>
      </c>
      <c r="I124" s="51" t="s">
        <v>188</v>
      </c>
      <c r="J124" s="51" t="s">
        <v>189</v>
      </c>
      <c r="K124" s="51" t="s">
        <v>190</v>
      </c>
      <c r="L124" s="7">
        <f>IF(AND('Base de dados'!L124&gt;(AVERAGE('Base de dados'!L$115:L$135)-(1.5*(_xlfn.QUARTILE.EXC('Base de dados'!L$115:L$135,3)-_xlfn.QUARTILE.EXC('Base de dados'!L$115:L$135,1)))),'Base de dados'!L124&lt;(AVERAGE('Base de dados'!L$115:L$135)+(1.5*(_xlfn.QUARTILE.EXC('Base de dados'!L$115:L$135,3)-_xlfn.QUARTILE.EXC('Base de dados'!L$115:L$135,1))))),'Base de dados'!L124,"")</f>
        <v>181880.98</v>
      </c>
      <c r="M124" s="7">
        <f>IF(AND('Base de dados'!M124&gt;(AVERAGE('Base de dados'!M$115:M$135)-(1.5*(_xlfn.QUARTILE.EXC('Base de dados'!M$115:M$135,3)-_xlfn.QUARTILE.EXC('Base de dados'!M$115:M$135,1)))),'Base de dados'!M124&lt;(AVERAGE('Base de dados'!M$115:M$135)+(1.5*(_xlfn.QUARTILE.EXC('Base de dados'!M$115:M$135,3)-_xlfn.QUARTILE.EXC('Base de dados'!M$115:M$135,1))))),'Base de dados'!M124,"")</f>
        <v>1803247.08</v>
      </c>
      <c r="N124" s="7">
        <f>IF(AND('Base de dados'!N124&gt;(AVERAGE('Base de dados'!N$115:N$135)-(1.5*(_xlfn.QUARTILE.EXC('Base de dados'!N$115:N$135,3)-_xlfn.QUARTILE.EXC('Base de dados'!N$115:N$135,1)))),'Base de dados'!N124&lt;(AVERAGE('Base de dados'!N$115:N$135)+(1.5*(_xlfn.QUARTILE.EXC('Base de dados'!N$115:N$135,3)-_xlfn.QUARTILE.EXC('Base de dados'!N$115:N$135,1))))),'Base de dados'!N124,"")</f>
        <v>47443.68</v>
      </c>
      <c r="O124" s="7">
        <f>IF(AND('Base de dados'!O124&gt;(AVERAGE('Base de dados'!O$115:O$135)-(1.5*(_xlfn.QUARTILE.EXC('Base de dados'!O$115:O$135,3)-_xlfn.QUARTILE.EXC('Base de dados'!O$115:O$135,1)))),'Base de dados'!O124&lt;(AVERAGE('Base de dados'!O$115:O$135)+(1.5*(_xlfn.QUARTILE.EXC('Base de dados'!O$115:O$135,3)-_xlfn.QUARTILE.EXC('Base de dados'!O$115:O$135,1))))),'Base de dados'!O124,"")</f>
        <v>360828761.29000002</v>
      </c>
      <c r="P124" s="7">
        <f>IF(AND('Base de dados'!P124&gt;(AVERAGE('Base de dados'!P$115:P$135)-(1.5*(_xlfn.QUARTILE.EXC('Base de dados'!P$115:P$135,3)-_xlfn.QUARTILE.EXC('Base de dados'!P$115:P$135,1)))),'Base de dados'!P124&lt;(AVERAGE('Base de dados'!P$115:P$135)+(1.5*(_xlfn.QUARTILE.EXC('Base de dados'!P$115:P$135,3)-_xlfn.QUARTILE.EXC('Base de dados'!P$115:P$135,1))))),'Base de dados'!P124,"")</f>
        <v>66194596.600000001</v>
      </c>
      <c r="Q124" s="7">
        <f>IF(AND('Base de dados'!Q124&gt;(AVERAGE('Base de dados'!Q$115:Q$135)-(1.5*(_xlfn.QUARTILE.EXC('Base de dados'!Q$115:Q$135,3)-_xlfn.QUARTILE.EXC('Base de dados'!Q$115:Q$135,1)))),'Base de dados'!Q124&lt;(AVERAGE('Base de dados'!Q$115:Q$135)+(1.5*(_xlfn.QUARTILE.EXC('Base de dados'!Q$115:Q$135,3)-_xlfn.QUARTILE.EXC('Base de dados'!Q$115:Q$135,1))))),'Base de dados'!Q124,"")</f>
        <v>103443863.18000001</v>
      </c>
      <c r="R124" s="7">
        <f>IF(AND('Base de dados'!R124&gt;(AVERAGE('Base de dados'!R$115:R$135)-(1.5*(_xlfn.QUARTILE.EXC('Base de dados'!R$115:R$135,3)-_xlfn.QUARTILE.EXC('Base de dados'!R$115:R$135,1)))),'Base de dados'!R124&lt;(AVERAGE('Base de dados'!R$115:R$135)+(1.5*(_xlfn.QUARTILE.EXC('Base de dados'!R$115:R$135,3)-_xlfn.QUARTILE.EXC('Base de dados'!R$115:R$135,1))))),'Base de dados'!R124,"")</f>
        <v>285682347.5</v>
      </c>
      <c r="S124" s="7">
        <f>IF(AND('Base de dados'!S124&gt;(AVERAGE('Base de dados'!S$115:S$135)-(1.5*(_xlfn.QUARTILE.EXC('Base de dados'!S$115:S$135,3)-_xlfn.QUARTILE.EXC('Base de dados'!S$115:S$135,1)))),'Base de dados'!S124&lt;(AVERAGE('Base de dados'!S$115:S$135)+(1.5*(_xlfn.QUARTILE.EXC('Base de dados'!S$115:S$135,3)-_xlfn.QUARTILE.EXC('Base de dados'!S$115:S$135,1))))),'Base de dados'!S124,"")</f>
        <v>37706107.210000001</v>
      </c>
      <c r="T124" s="7">
        <f>IF(AND('Base de dados'!T124&gt;(AVERAGE('Base de dados'!T$115:T$135)-(1.5*(_xlfn.QUARTILE.EXC('Base de dados'!T$115:T$135,3)-_xlfn.QUARTILE.EXC('Base de dados'!T$115:T$135,1)))),'Base de dados'!T124&lt;(AVERAGE('Base de dados'!T$115:T$135)+(1.5*(_xlfn.QUARTILE.EXC('Base de dados'!T$115:T$135,3)-_xlfn.QUARTILE.EXC('Base de dados'!T$115:T$135,1))))),'Base de dados'!T124,"")</f>
        <v>1403</v>
      </c>
      <c r="U124" s="7">
        <f>IF(AND('Base de dados'!U124&gt;(AVERAGE('Base de dados'!U$115:U$135)-(1.5*(_xlfn.QUARTILE.EXC('Base de dados'!U$115:U$135,3)-_xlfn.QUARTILE.EXC('Base de dados'!U$115:U$135,1)))),'Base de dados'!U124&lt;(AVERAGE('Base de dados'!U$115:U$135)+(1.5*(_xlfn.QUARTILE.EXC('Base de dados'!U$115:U$135,3)-_xlfn.QUARTILE.EXC('Base de dados'!U$115:U$135,1))))),'Base de dados'!U124,"")</f>
        <v>11107554.189999999</v>
      </c>
    </row>
    <row r="125" spans="2:21" s="1" customFormat="1" x14ac:dyDescent="0.25">
      <c r="B125" s="51">
        <v>320530</v>
      </c>
      <c r="C125" s="51" t="s">
        <v>200</v>
      </c>
      <c r="D125" s="51" t="s">
        <v>201</v>
      </c>
      <c r="E125" s="51">
        <v>2009</v>
      </c>
      <c r="F125" s="51">
        <v>32053000</v>
      </c>
      <c r="G125" s="51" t="s">
        <v>86</v>
      </c>
      <c r="H125" s="325" t="s">
        <v>42</v>
      </c>
      <c r="I125" s="51" t="s">
        <v>188</v>
      </c>
      <c r="J125" s="51" t="s">
        <v>189</v>
      </c>
      <c r="K125" s="51" t="s">
        <v>190</v>
      </c>
      <c r="L125" s="7">
        <f>IF(AND('Base de dados'!L125&gt;(AVERAGE('Base de dados'!L$115:L$135)-(1.5*(_xlfn.QUARTILE.EXC('Base de dados'!L$115:L$135,3)-_xlfn.QUARTILE.EXC('Base de dados'!L$115:L$135,1)))),'Base de dados'!L125&lt;(AVERAGE('Base de dados'!L$115:L$135)+(1.5*(_xlfn.QUARTILE.EXC('Base de dados'!L$115:L$135,3)-_xlfn.QUARTILE.EXC('Base de dados'!L$115:L$135,1))))),'Base de dados'!L125,"")</f>
        <v>177070.57</v>
      </c>
      <c r="M125" s="7">
        <f>IF(AND('Base de dados'!M125&gt;(AVERAGE('Base de dados'!M$115:M$135)-(1.5*(_xlfn.QUARTILE.EXC('Base de dados'!M$115:M$135,3)-_xlfn.QUARTILE.EXC('Base de dados'!M$115:M$135,1)))),'Base de dados'!M125&lt;(AVERAGE('Base de dados'!M$115:M$135)+(1.5*(_xlfn.QUARTILE.EXC('Base de dados'!M$115:M$135,3)-_xlfn.QUARTILE.EXC('Base de dados'!M$115:M$135,1))))),'Base de dados'!M125,"")</f>
        <v>1549658</v>
      </c>
      <c r="N125" s="7">
        <f>IF(AND('Base de dados'!N125&gt;(AVERAGE('Base de dados'!N$115:N$135)-(1.5*(_xlfn.QUARTILE.EXC('Base de dados'!N$115:N$135,3)-_xlfn.QUARTILE.EXC('Base de dados'!N$115:N$135,1)))),'Base de dados'!N125&lt;(AVERAGE('Base de dados'!N$115:N$135)+(1.5*(_xlfn.QUARTILE.EXC('Base de dados'!N$115:N$135,3)-_xlfn.QUARTILE.EXC('Base de dados'!N$115:N$135,1))))),'Base de dados'!N125,"")</f>
        <v>45046.51</v>
      </c>
      <c r="O125" s="7">
        <f>IF(AND('Base de dados'!O125&gt;(AVERAGE('Base de dados'!O$115:O$135)-(1.5*(_xlfn.QUARTILE.EXC('Base de dados'!O$115:O$135,3)-_xlfn.QUARTILE.EXC('Base de dados'!O$115:O$135,1)))),'Base de dados'!O125&lt;(AVERAGE('Base de dados'!O$115:O$135)+(1.5*(_xlfn.QUARTILE.EXC('Base de dados'!O$115:O$135,3)-_xlfn.QUARTILE.EXC('Base de dados'!O$115:O$135,1))))),'Base de dados'!O125,"")</f>
        <v>338437865.68000001</v>
      </c>
      <c r="P125" s="7">
        <f>IF(AND('Base de dados'!P125&gt;(AVERAGE('Base de dados'!P$115:P$135)-(1.5*(_xlfn.QUARTILE.EXC('Base de dados'!P$115:P$135,3)-_xlfn.QUARTILE.EXC('Base de dados'!P$115:P$135,1)))),'Base de dados'!P125&lt;(AVERAGE('Base de dados'!P$115:P$135)+(1.5*(_xlfn.QUARTILE.EXC('Base de dados'!P$115:P$135,3)-_xlfn.QUARTILE.EXC('Base de dados'!P$115:P$135,1))))),'Base de dados'!P125,"")</f>
        <v>60286278.689999998</v>
      </c>
      <c r="Q125" s="7">
        <f>IF(AND('Base de dados'!Q125&gt;(AVERAGE('Base de dados'!Q$115:Q$135)-(1.5*(_xlfn.QUARTILE.EXC('Base de dados'!Q$115:Q$135,3)-_xlfn.QUARTILE.EXC('Base de dados'!Q$115:Q$135,1)))),'Base de dados'!Q125&lt;(AVERAGE('Base de dados'!Q$115:Q$135)+(1.5*(_xlfn.QUARTILE.EXC('Base de dados'!Q$115:Q$135,3)-_xlfn.QUARTILE.EXC('Base de dados'!Q$115:Q$135,1))))),'Base de dados'!Q125,"")</f>
        <v>99157068</v>
      </c>
      <c r="R125" s="7">
        <f>IF(AND('Base de dados'!R125&gt;(AVERAGE('Base de dados'!R$115:R$135)-(1.5*(_xlfn.QUARTILE.EXC('Base de dados'!R$115:R$135,3)-_xlfn.QUARTILE.EXC('Base de dados'!R$115:R$135,1)))),'Base de dados'!R125&lt;(AVERAGE('Base de dados'!R$115:R$135)+(1.5*(_xlfn.QUARTILE.EXC('Base de dados'!R$115:R$135,3)-_xlfn.QUARTILE.EXC('Base de dados'!R$115:R$135,1))))),'Base de dados'!R125,"")</f>
        <v>273277336.35000002</v>
      </c>
      <c r="S125" s="7">
        <f>IF(AND('Base de dados'!S125&gt;(AVERAGE('Base de dados'!S$115:S$135)-(1.5*(_xlfn.QUARTILE.EXC('Base de dados'!S$115:S$135,3)-_xlfn.QUARTILE.EXC('Base de dados'!S$115:S$135,1)))),'Base de dados'!S125&lt;(AVERAGE('Base de dados'!S$115:S$135)+(1.5*(_xlfn.QUARTILE.EXC('Base de dados'!S$115:S$135,3)-_xlfn.QUARTILE.EXC('Base de dados'!S$115:S$135,1))))),'Base de dados'!S125,"")</f>
        <v>43194799</v>
      </c>
      <c r="T125" s="7">
        <f>IF(AND('Base de dados'!T125&gt;(AVERAGE('Base de dados'!T$115:T$135)-(1.5*(_xlfn.QUARTILE.EXC('Base de dados'!T$115:T$135,3)-_xlfn.QUARTILE.EXC('Base de dados'!T$115:T$135,1)))),'Base de dados'!T125&lt;(AVERAGE('Base de dados'!T$115:T$135)+(1.5*(_xlfn.QUARTILE.EXC('Base de dados'!T$115:T$135,3)-_xlfn.QUARTILE.EXC('Base de dados'!T$115:T$135,1))))),'Base de dados'!T125,"")</f>
        <v>1245</v>
      </c>
      <c r="U125" s="7">
        <f>IF(AND('Base de dados'!U125&gt;(AVERAGE('Base de dados'!U$115:U$135)-(1.5*(_xlfn.QUARTILE.EXC('Base de dados'!U$115:U$135,3)-_xlfn.QUARTILE.EXC('Base de dados'!U$115:U$135,1)))),'Base de dados'!U125&lt;(AVERAGE('Base de dados'!U$115:U$135)+(1.5*(_xlfn.QUARTILE.EXC('Base de dados'!U$115:U$135,3)-_xlfn.QUARTILE.EXC('Base de dados'!U$115:U$135,1))))),'Base de dados'!U125,"")</f>
        <v>3398808.19</v>
      </c>
    </row>
    <row r="126" spans="2:21" s="1" customFormat="1" x14ac:dyDescent="0.25">
      <c r="B126" s="51">
        <v>320530</v>
      </c>
      <c r="C126" s="51" t="s">
        <v>200</v>
      </c>
      <c r="D126" s="51" t="s">
        <v>201</v>
      </c>
      <c r="E126" s="51">
        <v>2008</v>
      </c>
      <c r="F126" s="51">
        <v>32053000</v>
      </c>
      <c r="G126" s="51" t="s">
        <v>86</v>
      </c>
      <c r="H126" s="325" t="s">
        <v>42</v>
      </c>
      <c r="I126" s="51" t="s">
        <v>188</v>
      </c>
      <c r="J126" s="51" t="s">
        <v>189</v>
      </c>
      <c r="K126" s="51" t="s">
        <v>190</v>
      </c>
      <c r="L126" s="7">
        <f>IF(AND('Base de dados'!L126&gt;(AVERAGE('Base de dados'!L$115:L$135)-(1.5*(_xlfn.QUARTILE.EXC('Base de dados'!L$115:L$135,3)-_xlfn.QUARTILE.EXC('Base de dados'!L$115:L$135,1)))),'Base de dados'!L126&lt;(AVERAGE('Base de dados'!L$115:L$135)+(1.5*(_xlfn.QUARTILE.EXC('Base de dados'!L$115:L$135,3)-_xlfn.QUARTILE.EXC('Base de dados'!L$115:L$135,1))))),'Base de dados'!L126,"")</f>
        <v>168753.62</v>
      </c>
      <c r="M126" s="7">
        <f>IF(AND('Base de dados'!M126&gt;(AVERAGE('Base de dados'!M$115:M$135)-(1.5*(_xlfn.QUARTILE.EXC('Base de dados'!M$115:M$135,3)-_xlfn.QUARTILE.EXC('Base de dados'!M$115:M$135,1)))),'Base de dados'!M126&lt;(AVERAGE('Base de dados'!M$115:M$135)+(1.5*(_xlfn.QUARTILE.EXC('Base de dados'!M$115:M$135,3)-_xlfn.QUARTILE.EXC('Base de dados'!M$115:M$135,1))))),'Base de dados'!M126,"")</f>
        <v>1288967</v>
      </c>
      <c r="N126" s="7">
        <f>IF(AND('Base de dados'!N126&gt;(AVERAGE('Base de dados'!N$115:N$135)-(1.5*(_xlfn.QUARTILE.EXC('Base de dados'!N$115:N$135,3)-_xlfn.QUARTILE.EXC('Base de dados'!N$115:N$135,1)))),'Base de dados'!N126&lt;(AVERAGE('Base de dados'!N$115:N$135)+(1.5*(_xlfn.QUARTILE.EXC('Base de dados'!N$115:N$135,3)-_xlfn.QUARTILE.EXC('Base de dados'!N$115:N$135,1))))),'Base de dados'!N126,"")</f>
        <v>40792.800000000003</v>
      </c>
      <c r="O126" s="7">
        <f>IF(AND('Base de dados'!O126&gt;(AVERAGE('Base de dados'!O$115:O$135)-(1.5*(_xlfn.QUARTILE.EXC('Base de dados'!O$115:O$135,3)-_xlfn.QUARTILE.EXC('Base de dados'!O$115:O$135,1)))),'Base de dados'!O126&lt;(AVERAGE('Base de dados'!O$115:O$135)+(1.5*(_xlfn.QUARTILE.EXC('Base de dados'!O$115:O$135,3)-_xlfn.QUARTILE.EXC('Base de dados'!O$115:O$135,1))))),'Base de dados'!O126,"")</f>
        <v>310130071.14999998</v>
      </c>
      <c r="P126" s="7">
        <f>IF(AND('Base de dados'!P126&gt;(AVERAGE('Base de dados'!P$115:P$135)-(1.5*(_xlfn.QUARTILE.EXC('Base de dados'!P$115:P$135,3)-_xlfn.QUARTILE.EXC('Base de dados'!P$115:P$135,1)))),'Base de dados'!P126&lt;(AVERAGE('Base de dados'!P$115:P$135)+(1.5*(_xlfn.QUARTILE.EXC('Base de dados'!P$115:P$135,3)-_xlfn.QUARTILE.EXC('Base de dados'!P$115:P$135,1))))),'Base de dados'!P126,"")</f>
        <v>52058784.549999997</v>
      </c>
      <c r="Q126" s="7">
        <f>IF(AND('Base de dados'!Q126&gt;(AVERAGE('Base de dados'!Q$115:Q$135)-(1.5*(_xlfn.QUARTILE.EXC('Base de dados'!Q$115:Q$135,3)-_xlfn.QUARTILE.EXC('Base de dados'!Q$115:Q$135,1)))),'Base de dados'!Q126&lt;(AVERAGE('Base de dados'!Q$115:Q$135)+(1.5*(_xlfn.QUARTILE.EXC('Base de dados'!Q$115:Q$135,3)-_xlfn.QUARTILE.EXC('Base de dados'!Q$115:Q$135,1))))),'Base de dados'!Q126,"")</f>
        <v>86759058.719999999</v>
      </c>
      <c r="R126" s="7">
        <f>IF(AND('Base de dados'!R126&gt;(AVERAGE('Base de dados'!R$115:R$135)-(1.5*(_xlfn.QUARTILE.EXC('Base de dados'!R$115:R$135,3)-_xlfn.QUARTILE.EXC('Base de dados'!R$115:R$135,1)))),'Base de dados'!R126&lt;(AVERAGE('Base de dados'!R$115:R$135)+(1.5*(_xlfn.QUARTILE.EXC('Base de dados'!R$115:R$135,3)-_xlfn.QUARTILE.EXC('Base de dados'!R$115:R$135,1))))),'Base de dados'!R126,"")</f>
        <v>241350243</v>
      </c>
      <c r="S126" s="7">
        <f>IF(AND('Base de dados'!S126&gt;(AVERAGE('Base de dados'!S$115:S$135)-(1.5*(_xlfn.QUARTILE.EXC('Base de dados'!S$115:S$135,3)-_xlfn.QUARTILE.EXC('Base de dados'!S$115:S$135,1)))),'Base de dados'!S126&lt;(AVERAGE('Base de dados'!S$115:S$135)+(1.5*(_xlfn.QUARTILE.EXC('Base de dados'!S$115:S$135,3)-_xlfn.QUARTILE.EXC('Base de dados'!S$115:S$135,1))))),'Base de dados'!S126,"")</f>
        <v>40421834.149999999</v>
      </c>
      <c r="T126" s="7">
        <f>IF(AND('Base de dados'!T126&gt;(AVERAGE('Base de dados'!T$115:T$135)-(1.5*(_xlfn.QUARTILE.EXC('Base de dados'!T$115:T$135,3)-_xlfn.QUARTILE.EXC('Base de dados'!T$115:T$135,1)))),'Base de dados'!T126&lt;(AVERAGE('Base de dados'!T$115:T$135)+(1.5*(_xlfn.QUARTILE.EXC('Base de dados'!T$115:T$135,3)-_xlfn.QUARTILE.EXC('Base de dados'!T$115:T$135,1))))),'Base de dados'!T126,"")</f>
        <v>1281</v>
      </c>
      <c r="U126" s="7">
        <f>IF(AND('Base de dados'!U126&gt;(AVERAGE('Base de dados'!U$115:U$135)-(1.5*(_xlfn.QUARTILE.EXC('Base de dados'!U$115:U$135,3)-_xlfn.QUARTILE.EXC('Base de dados'!U$115:U$135,1)))),'Base de dados'!U126&lt;(AVERAGE('Base de dados'!U$115:U$135)+(1.5*(_xlfn.QUARTILE.EXC('Base de dados'!U$115:U$135,3)-_xlfn.QUARTILE.EXC('Base de dados'!U$115:U$135,1))))),'Base de dados'!U126,"")</f>
        <v>6073711.4400000004</v>
      </c>
    </row>
    <row r="127" spans="2:21" s="1" customFormat="1" x14ac:dyDescent="0.25">
      <c r="B127" s="51">
        <v>320530</v>
      </c>
      <c r="C127" s="51" t="s">
        <v>200</v>
      </c>
      <c r="D127" s="51" t="s">
        <v>201</v>
      </c>
      <c r="E127" s="51">
        <v>2007</v>
      </c>
      <c r="F127" s="51">
        <v>32053000</v>
      </c>
      <c r="G127" s="51" t="s">
        <v>86</v>
      </c>
      <c r="H127" s="325" t="s">
        <v>42</v>
      </c>
      <c r="I127" s="51" t="s">
        <v>188</v>
      </c>
      <c r="J127" s="51" t="s">
        <v>189</v>
      </c>
      <c r="K127" s="51" t="s">
        <v>190</v>
      </c>
      <c r="L127" s="7">
        <f>IF(AND('Base de dados'!L127&gt;(AVERAGE('Base de dados'!L$115:L$135)-(1.5*(_xlfn.QUARTILE.EXC('Base de dados'!L$115:L$135,3)-_xlfn.QUARTILE.EXC('Base de dados'!L$115:L$135,1)))),'Base de dados'!L127&lt;(AVERAGE('Base de dados'!L$115:L$135)+(1.5*(_xlfn.QUARTILE.EXC('Base de dados'!L$115:L$135,3)-_xlfn.QUARTILE.EXC('Base de dados'!L$115:L$135,1))))),'Base de dados'!L127,"")</f>
        <v>164451.10999999999</v>
      </c>
      <c r="M127" s="7">
        <f>IF(AND('Base de dados'!M127&gt;(AVERAGE('Base de dados'!M$115:M$135)-(1.5*(_xlfn.QUARTILE.EXC('Base de dados'!M$115:M$135,3)-_xlfn.QUARTILE.EXC('Base de dados'!M$115:M$135,1)))),'Base de dados'!M127&lt;(AVERAGE('Base de dados'!M$115:M$135)+(1.5*(_xlfn.QUARTILE.EXC('Base de dados'!M$115:M$135,3)-_xlfn.QUARTILE.EXC('Base de dados'!M$115:M$135,1))))),'Base de dados'!M127,"")</f>
        <v>1096118</v>
      </c>
      <c r="N127" s="7">
        <f>IF(AND('Base de dados'!N127&gt;(AVERAGE('Base de dados'!N$115:N$135)-(1.5*(_xlfn.QUARTILE.EXC('Base de dados'!N$115:N$135,3)-_xlfn.QUARTILE.EXC('Base de dados'!N$115:N$135,1)))),'Base de dados'!N127&lt;(AVERAGE('Base de dados'!N$115:N$135)+(1.5*(_xlfn.QUARTILE.EXC('Base de dados'!N$115:N$135,3)-_xlfn.QUARTILE.EXC('Base de dados'!N$115:N$135,1))))),'Base de dados'!N127,"")</f>
        <v>38442.129999999997</v>
      </c>
      <c r="O127" s="7">
        <f>IF(AND('Base de dados'!O127&gt;(AVERAGE('Base de dados'!O$115:O$135)-(1.5*(_xlfn.QUARTILE.EXC('Base de dados'!O$115:O$135,3)-_xlfn.QUARTILE.EXC('Base de dados'!O$115:O$135,1)))),'Base de dados'!O127&lt;(AVERAGE('Base de dados'!O$115:O$135)+(1.5*(_xlfn.QUARTILE.EXC('Base de dados'!O$115:O$135,3)-_xlfn.QUARTILE.EXC('Base de dados'!O$115:O$135,1))))),'Base de dados'!O127,"")</f>
        <v>286091268.76999998</v>
      </c>
      <c r="P127" s="7">
        <f>IF(AND('Base de dados'!P127&gt;(AVERAGE('Base de dados'!P$115:P$135)-(1.5*(_xlfn.QUARTILE.EXC('Base de dados'!P$115:P$135,3)-_xlfn.QUARTILE.EXC('Base de dados'!P$115:P$135,1)))),'Base de dados'!P127&lt;(AVERAGE('Base de dados'!P$115:P$135)+(1.5*(_xlfn.QUARTILE.EXC('Base de dados'!P$115:P$135,3)-_xlfn.QUARTILE.EXC('Base de dados'!P$115:P$135,1))))),'Base de dados'!P127,"")</f>
        <v>45529524.060000002</v>
      </c>
      <c r="Q127" s="7">
        <f>IF(AND('Base de dados'!Q127&gt;(AVERAGE('Base de dados'!Q$115:Q$135)-(1.5*(_xlfn.QUARTILE.EXC('Base de dados'!Q$115:Q$135,3)-_xlfn.QUARTILE.EXC('Base de dados'!Q$115:Q$135,1)))),'Base de dados'!Q127&lt;(AVERAGE('Base de dados'!Q$115:Q$135)+(1.5*(_xlfn.QUARTILE.EXC('Base de dados'!Q$115:Q$135,3)-_xlfn.QUARTILE.EXC('Base de dados'!Q$115:Q$135,1))))),'Base de dados'!Q127,"")</f>
        <v>83950941.219999999</v>
      </c>
      <c r="R127" s="7">
        <f>IF(AND('Base de dados'!R127&gt;(AVERAGE('Base de dados'!R$115:R$135)-(1.5*(_xlfn.QUARTILE.EXC('Base de dados'!R$115:R$135,3)-_xlfn.QUARTILE.EXC('Base de dados'!R$115:R$135,1)))),'Base de dados'!R127&lt;(AVERAGE('Base de dados'!R$115:R$135)+(1.5*(_xlfn.QUARTILE.EXC('Base de dados'!R$115:R$135,3)-_xlfn.QUARTILE.EXC('Base de dados'!R$115:R$135,1))))),'Base de dados'!R127,"")</f>
        <v>233109510.44</v>
      </c>
      <c r="S127" s="7">
        <f>IF(AND('Base de dados'!S127&gt;(AVERAGE('Base de dados'!S$115:S$135)-(1.5*(_xlfn.QUARTILE.EXC('Base de dados'!S$115:S$135,3)-_xlfn.QUARTILE.EXC('Base de dados'!S$115:S$135,1)))),'Base de dados'!S127&lt;(AVERAGE('Base de dados'!S$115:S$135)+(1.5*(_xlfn.QUARTILE.EXC('Base de dados'!S$115:S$135,3)-_xlfn.QUARTILE.EXC('Base de dados'!S$115:S$135,1))))),'Base de dados'!S127,"")</f>
        <v>38724812.729999997</v>
      </c>
      <c r="T127" s="7">
        <f>IF(AND('Base de dados'!T127&gt;(AVERAGE('Base de dados'!T$115:T$135)-(1.5*(_xlfn.QUARTILE.EXC('Base de dados'!T$115:T$135,3)-_xlfn.QUARTILE.EXC('Base de dados'!T$115:T$135,1)))),'Base de dados'!T127&lt;(AVERAGE('Base de dados'!T$115:T$135)+(1.5*(_xlfn.QUARTILE.EXC('Base de dados'!T$115:T$135,3)-_xlfn.QUARTILE.EXC('Base de dados'!T$115:T$135,1))))),'Base de dados'!T127,"")</f>
        <v>1128</v>
      </c>
      <c r="U127" s="7">
        <f>IF(AND('Base de dados'!U127&gt;(AVERAGE('Base de dados'!U$115:U$135)-(1.5*(_xlfn.QUARTILE.EXC('Base de dados'!U$115:U$135,3)-_xlfn.QUARTILE.EXC('Base de dados'!U$115:U$135,1)))),'Base de dados'!U127&lt;(AVERAGE('Base de dados'!U$115:U$135)+(1.5*(_xlfn.QUARTILE.EXC('Base de dados'!U$115:U$135,3)-_xlfn.QUARTILE.EXC('Base de dados'!U$115:U$135,1))))),'Base de dados'!U127,"")</f>
        <v>-77842.320000000007</v>
      </c>
    </row>
    <row r="128" spans="2:21" s="1" customFormat="1" x14ac:dyDescent="0.25">
      <c r="B128" s="51">
        <v>320530</v>
      </c>
      <c r="C128" s="51" t="s">
        <v>200</v>
      </c>
      <c r="D128" s="51" t="s">
        <v>201</v>
      </c>
      <c r="E128" s="51">
        <v>2006</v>
      </c>
      <c r="F128" s="51">
        <v>32053000</v>
      </c>
      <c r="G128" s="51" t="s">
        <v>86</v>
      </c>
      <c r="H128" s="325" t="s">
        <v>42</v>
      </c>
      <c r="I128" s="51" t="s">
        <v>188</v>
      </c>
      <c r="J128" s="51" t="s">
        <v>189</v>
      </c>
      <c r="K128" s="51" t="s">
        <v>190</v>
      </c>
      <c r="L128" s="7">
        <f>IF(AND('Base de dados'!L128&gt;(AVERAGE('Base de dados'!L$115:L$135)-(1.5*(_xlfn.QUARTILE.EXC('Base de dados'!L$115:L$135,3)-_xlfn.QUARTILE.EXC('Base de dados'!L$115:L$135,1)))),'Base de dados'!L128&lt;(AVERAGE('Base de dados'!L$115:L$135)+(1.5*(_xlfn.QUARTILE.EXC('Base de dados'!L$115:L$135,3)-_xlfn.QUARTILE.EXC('Base de dados'!L$115:L$135,1))))),'Base de dados'!L128,"")</f>
        <v>164101</v>
      </c>
      <c r="M128" s="7">
        <f>IF(AND('Base de dados'!M128&gt;(AVERAGE('Base de dados'!M$115:M$135)-(1.5*(_xlfn.QUARTILE.EXC('Base de dados'!M$115:M$135,3)-_xlfn.QUARTILE.EXC('Base de dados'!M$115:M$135,1)))),'Base de dados'!M128&lt;(AVERAGE('Base de dados'!M$115:M$135)+(1.5*(_xlfn.QUARTILE.EXC('Base de dados'!M$115:M$135,3)-_xlfn.QUARTILE.EXC('Base de dados'!M$115:M$135,1))))),'Base de dados'!M128,"")</f>
        <v>1018679.68</v>
      </c>
      <c r="N128" s="7">
        <f>IF(AND('Base de dados'!N128&gt;(AVERAGE('Base de dados'!N$115:N$135)-(1.5*(_xlfn.QUARTILE.EXC('Base de dados'!N$115:N$135,3)-_xlfn.QUARTILE.EXC('Base de dados'!N$115:N$135,1)))),'Base de dados'!N128&lt;(AVERAGE('Base de dados'!N$115:N$135)+(1.5*(_xlfn.QUARTILE.EXC('Base de dados'!N$115:N$135,3)-_xlfn.QUARTILE.EXC('Base de dados'!N$115:N$135,1))))),'Base de dados'!N128,"")</f>
        <v>35359</v>
      </c>
      <c r="O128" s="7">
        <f>IF(AND('Base de dados'!O128&gt;(AVERAGE('Base de dados'!O$115:O$135)-(1.5*(_xlfn.QUARTILE.EXC('Base de dados'!O$115:O$135,3)-_xlfn.QUARTILE.EXC('Base de dados'!O$115:O$135,1)))),'Base de dados'!O128&lt;(AVERAGE('Base de dados'!O$115:O$135)+(1.5*(_xlfn.QUARTILE.EXC('Base de dados'!O$115:O$135,3)-_xlfn.QUARTILE.EXC('Base de dados'!O$115:O$135,1))))),'Base de dados'!O128,"")</f>
        <v>271844546.45999998</v>
      </c>
      <c r="P128" s="7">
        <f>IF(AND('Base de dados'!P128&gt;(AVERAGE('Base de dados'!P$115:P$135)-(1.5*(_xlfn.QUARTILE.EXC('Base de dados'!P$115:P$135,3)-_xlfn.QUARTILE.EXC('Base de dados'!P$115:P$135,1)))),'Base de dados'!P128&lt;(AVERAGE('Base de dados'!P$115:P$135)+(1.5*(_xlfn.QUARTILE.EXC('Base de dados'!P$115:P$135,3)-_xlfn.QUARTILE.EXC('Base de dados'!P$115:P$135,1))))),'Base de dados'!P128,"")</f>
        <v>41996976.619999997</v>
      </c>
      <c r="Q128" s="7">
        <f>IF(AND('Base de dados'!Q128&gt;(AVERAGE('Base de dados'!Q$115:Q$135)-(1.5*(_xlfn.QUARTILE.EXC('Base de dados'!Q$115:Q$135,3)-_xlfn.QUARTILE.EXC('Base de dados'!Q$115:Q$135,1)))),'Base de dados'!Q128&lt;(AVERAGE('Base de dados'!Q$115:Q$135)+(1.5*(_xlfn.QUARTILE.EXC('Base de dados'!Q$115:Q$135,3)-_xlfn.QUARTILE.EXC('Base de dados'!Q$115:Q$135,1))))),'Base de dados'!Q128,"")</f>
        <v>77964583.219999999</v>
      </c>
      <c r="R128" s="7">
        <f>IF(AND('Base de dados'!R128&gt;(AVERAGE('Base de dados'!R$115:R$135)-(1.5*(_xlfn.QUARTILE.EXC('Base de dados'!R$115:R$135,3)-_xlfn.QUARTILE.EXC('Base de dados'!R$115:R$135,1)))),'Base de dados'!R128&lt;(AVERAGE('Base de dados'!R$115:R$135)+(1.5*(_xlfn.QUARTILE.EXC('Base de dados'!R$115:R$135,3)-_xlfn.QUARTILE.EXC('Base de dados'!R$115:R$135,1))))),'Base de dados'!R128,"")</f>
        <v>214806746</v>
      </c>
      <c r="S128" s="7">
        <f>IF(AND('Base de dados'!S128&gt;(AVERAGE('Base de dados'!S$115:S$135)-(1.5*(_xlfn.QUARTILE.EXC('Base de dados'!S$115:S$135,3)-_xlfn.QUARTILE.EXC('Base de dados'!S$115:S$135,1)))),'Base de dados'!S128&lt;(AVERAGE('Base de dados'!S$115:S$135)+(1.5*(_xlfn.QUARTILE.EXC('Base de dados'!S$115:S$135,3)-_xlfn.QUARTILE.EXC('Base de dados'!S$115:S$135,1))))),'Base de dados'!S128,"")</f>
        <v>36652146</v>
      </c>
      <c r="T128" s="7">
        <f>IF(AND('Base de dados'!T128&gt;(AVERAGE('Base de dados'!T$115:T$135)-(1.5*(_xlfn.QUARTILE.EXC('Base de dados'!T$115:T$135,3)-_xlfn.QUARTILE.EXC('Base de dados'!T$115:T$135,1)))),'Base de dados'!T128&lt;(AVERAGE('Base de dados'!T$115:T$135)+(1.5*(_xlfn.QUARTILE.EXC('Base de dados'!T$115:T$135,3)-_xlfn.QUARTILE.EXC('Base de dados'!T$115:T$135,1))))),'Base de dados'!T128,"")</f>
        <v>1141</v>
      </c>
      <c r="U128" s="7">
        <f>IF(AND('Base de dados'!U128&gt;(AVERAGE('Base de dados'!U$115:U$135)-(1.5*(_xlfn.QUARTILE.EXC('Base de dados'!U$115:U$135,3)-_xlfn.QUARTILE.EXC('Base de dados'!U$115:U$135,1)))),'Base de dados'!U128&lt;(AVERAGE('Base de dados'!U$115:U$135)+(1.5*(_xlfn.QUARTILE.EXC('Base de dados'!U$115:U$135,3)-_xlfn.QUARTILE.EXC('Base de dados'!U$115:U$135,1))))),'Base de dados'!U128,"")</f>
        <v>1577857</v>
      </c>
    </row>
    <row r="129" spans="2:21" s="1" customFormat="1" x14ac:dyDescent="0.25">
      <c r="B129" s="51">
        <v>320530</v>
      </c>
      <c r="C129" s="51" t="s">
        <v>200</v>
      </c>
      <c r="D129" s="51" t="s">
        <v>201</v>
      </c>
      <c r="E129" s="51">
        <v>2005</v>
      </c>
      <c r="F129" s="51">
        <v>32053000</v>
      </c>
      <c r="G129" s="51" t="s">
        <v>86</v>
      </c>
      <c r="H129" s="325" t="s">
        <v>42</v>
      </c>
      <c r="I129" s="51" t="s">
        <v>188</v>
      </c>
      <c r="J129" s="51" t="s">
        <v>189</v>
      </c>
      <c r="K129" s="51" t="s">
        <v>190</v>
      </c>
      <c r="L129" s="7">
        <f>IF(AND('Base de dados'!L129&gt;(AVERAGE('Base de dados'!L$115:L$135)-(1.5*(_xlfn.QUARTILE.EXC('Base de dados'!L$115:L$135,3)-_xlfn.QUARTILE.EXC('Base de dados'!L$115:L$135,1)))),'Base de dados'!L129&lt;(AVERAGE('Base de dados'!L$115:L$135)+(1.5*(_xlfn.QUARTILE.EXC('Base de dados'!L$115:L$135,3)-_xlfn.QUARTILE.EXC('Base de dados'!L$115:L$135,1))))),'Base de dados'!L129,"")</f>
        <v>159704</v>
      </c>
      <c r="M129" s="7">
        <f>IF(AND('Base de dados'!M129&gt;(AVERAGE('Base de dados'!M$115:M$135)-(1.5*(_xlfn.QUARTILE.EXC('Base de dados'!M$115:M$135,3)-_xlfn.QUARTILE.EXC('Base de dados'!M$115:M$135,1)))),'Base de dados'!M129&lt;(AVERAGE('Base de dados'!M$115:M$135)+(1.5*(_xlfn.QUARTILE.EXC('Base de dados'!M$115:M$135,3)-_xlfn.QUARTILE.EXC('Base de dados'!M$115:M$135,1))))),'Base de dados'!M129,"")</f>
        <v>985718.32</v>
      </c>
      <c r="N129" s="7">
        <f>IF(AND('Base de dados'!N129&gt;(AVERAGE('Base de dados'!N$115:N$135)-(1.5*(_xlfn.QUARTILE.EXC('Base de dados'!N$115:N$135,3)-_xlfn.QUARTILE.EXC('Base de dados'!N$115:N$135,1)))),'Base de dados'!N129&lt;(AVERAGE('Base de dados'!N$115:N$135)+(1.5*(_xlfn.QUARTILE.EXC('Base de dados'!N$115:N$135,3)-_xlfn.QUARTILE.EXC('Base de dados'!N$115:N$135,1))))),'Base de dados'!N129,"")</f>
        <v>32271</v>
      </c>
      <c r="O129" s="7">
        <f>IF(AND('Base de dados'!O129&gt;(AVERAGE('Base de dados'!O$115:O$135)-(1.5*(_xlfn.QUARTILE.EXC('Base de dados'!O$115:O$135,3)-_xlfn.QUARTILE.EXC('Base de dados'!O$115:O$135,1)))),'Base de dados'!O129&lt;(AVERAGE('Base de dados'!O$115:O$135)+(1.5*(_xlfn.QUARTILE.EXC('Base de dados'!O$115:O$135,3)-_xlfn.QUARTILE.EXC('Base de dados'!O$115:O$135,1))))),'Base de dados'!O129,"")</f>
        <v>250981554.69</v>
      </c>
      <c r="P129" s="7">
        <f>IF(AND('Base de dados'!P129&gt;(AVERAGE('Base de dados'!P$115:P$135)-(1.5*(_xlfn.QUARTILE.EXC('Base de dados'!P$115:P$135,3)-_xlfn.QUARTILE.EXC('Base de dados'!P$115:P$135,1)))),'Base de dados'!P129&lt;(AVERAGE('Base de dados'!P$115:P$135)+(1.5*(_xlfn.QUARTILE.EXC('Base de dados'!P$115:P$135,3)-_xlfn.QUARTILE.EXC('Base de dados'!P$115:P$135,1))))),'Base de dados'!P129,"")</f>
        <v>35689439.789999999</v>
      </c>
      <c r="Q129" s="7">
        <f>IF(AND('Base de dados'!Q129&gt;(AVERAGE('Base de dados'!Q$115:Q$135)-(1.5*(_xlfn.QUARTILE.EXC('Base de dados'!Q$115:Q$135,3)-_xlfn.QUARTILE.EXC('Base de dados'!Q$115:Q$135,1)))),'Base de dados'!Q129&lt;(AVERAGE('Base de dados'!Q$115:Q$135)+(1.5*(_xlfn.QUARTILE.EXC('Base de dados'!Q$115:Q$135,3)-_xlfn.QUARTILE.EXC('Base de dados'!Q$115:Q$135,1))))),'Base de dados'!Q129,"")</f>
        <v>65508567.990000002</v>
      </c>
      <c r="R129" s="7">
        <f>IF(AND('Base de dados'!R129&gt;(AVERAGE('Base de dados'!R$115:R$135)-(1.5*(_xlfn.QUARTILE.EXC('Base de dados'!R$115:R$135,3)-_xlfn.QUARTILE.EXC('Base de dados'!R$115:R$135,1)))),'Base de dados'!R129&lt;(AVERAGE('Base de dados'!R$115:R$135)+(1.5*(_xlfn.QUARTILE.EXC('Base de dados'!R$115:R$135,3)-_xlfn.QUARTILE.EXC('Base de dados'!R$115:R$135,1))))),'Base de dados'!R129,"")</f>
        <v>188600953.46000001</v>
      </c>
      <c r="S129" s="7">
        <f>IF(AND('Base de dados'!S129&gt;(AVERAGE('Base de dados'!S$115:S$135)-(1.5*(_xlfn.QUARTILE.EXC('Base de dados'!S$115:S$135,3)-_xlfn.QUARTILE.EXC('Base de dados'!S$115:S$135,1)))),'Base de dados'!S129&lt;(AVERAGE('Base de dados'!S$115:S$135)+(1.5*(_xlfn.QUARTILE.EXC('Base de dados'!S$115:S$135,3)-_xlfn.QUARTILE.EXC('Base de dados'!S$115:S$135,1))))),'Base de dados'!S129,"")</f>
        <v>33703360</v>
      </c>
      <c r="T129" s="7">
        <f>IF(AND('Base de dados'!T129&gt;(AVERAGE('Base de dados'!T$115:T$135)-(1.5*(_xlfn.QUARTILE.EXC('Base de dados'!T$115:T$135,3)-_xlfn.QUARTILE.EXC('Base de dados'!T$115:T$135,1)))),'Base de dados'!T129&lt;(AVERAGE('Base de dados'!T$115:T$135)+(1.5*(_xlfn.QUARTILE.EXC('Base de dados'!T$115:T$135,3)-_xlfn.QUARTILE.EXC('Base de dados'!T$115:T$135,1))))),'Base de dados'!T129,"")</f>
        <v>1083</v>
      </c>
      <c r="U129" s="7">
        <f>IF(AND('Base de dados'!U129&gt;(AVERAGE('Base de dados'!U$115:U$135)-(1.5*(_xlfn.QUARTILE.EXC('Base de dados'!U$115:U$135,3)-_xlfn.QUARTILE.EXC('Base de dados'!U$115:U$135,1)))),'Base de dados'!U129&lt;(AVERAGE('Base de dados'!U$115:U$135)+(1.5*(_xlfn.QUARTILE.EXC('Base de dados'!U$115:U$135,3)-_xlfn.QUARTILE.EXC('Base de dados'!U$115:U$135,1))))),'Base de dados'!U129,"")</f>
        <v>-334420.77</v>
      </c>
    </row>
    <row r="130" spans="2:21" s="1" customFormat="1" x14ac:dyDescent="0.25">
      <c r="B130" s="51">
        <v>320530</v>
      </c>
      <c r="C130" s="51" t="s">
        <v>200</v>
      </c>
      <c r="D130" s="51" t="s">
        <v>201</v>
      </c>
      <c r="E130" s="51">
        <v>2004</v>
      </c>
      <c r="F130" s="51">
        <v>32053000</v>
      </c>
      <c r="G130" s="51" t="s">
        <v>86</v>
      </c>
      <c r="H130" s="325" t="s">
        <v>42</v>
      </c>
      <c r="I130" s="51" t="s">
        <v>188</v>
      </c>
      <c r="J130" s="51" t="s">
        <v>189</v>
      </c>
      <c r="K130" s="51" t="s">
        <v>190</v>
      </c>
      <c r="L130" s="7">
        <f>IF(AND('Base de dados'!L130&gt;(AVERAGE('Base de dados'!L$115:L$135)-(1.5*(_xlfn.QUARTILE.EXC('Base de dados'!L$115:L$135,3)-_xlfn.QUARTILE.EXC('Base de dados'!L$115:L$135,1)))),'Base de dados'!L130&lt;(AVERAGE('Base de dados'!L$115:L$135)+(1.5*(_xlfn.QUARTILE.EXC('Base de dados'!L$115:L$135,3)-_xlfn.QUARTILE.EXC('Base de dados'!L$115:L$135,1))))),'Base de dados'!L130,"")</f>
        <v>157080</v>
      </c>
      <c r="M130" s="7">
        <f>IF(AND('Base de dados'!M130&gt;(AVERAGE('Base de dados'!M$115:M$135)-(1.5*(_xlfn.QUARTILE.EXC('Base de dados'!M$115:M$135,3)-_xlfn.QUARTILE.EXC('Base de dados'!M$115:M$135,1)))),'Base de dados'!M130&lt;(AVERAGE('Base de dados'!M$115:M$135)+(1.5*(_xlfn.QUARTILE.EXC('Base de dados'!M$115:M$135,3)-_xlfn.QUARTILE.EXC('Base de dados'!M$115:M$135,1))))),'Base de dados'!M130,"")</f>
        <v>0</v>
      </c>
      <c r="N130" s="7">
        <f>IF(AND('Base de dados'!N130&gt;(AVERAGE('Base de dados'!N$115:N$135)-(1.5*(_xlfn.QUARTILE.EXC('Base de dados'!N$115:N$135,3)-_xlfn.QUARTILE.EXC('Base de dados'!N$115:N$135,1)))),'Base de dados'!N130&lt;(AVERAGE('Base de dados'!N$115:N$135)+(1.5*(_xlfn.QUARTILE.EXC('Base de dados'!N$115:N$135,3)-_xlfn.QUARTILE.EXC('Base de dados'!N$115:N$135,1))))),'Base de dados'!N130,"")</f>
        <v>28196</v>
      </c>
      <c r="O130" s="7">
        <f>IF(AND('Base de dados'!O130&gt;(AVERAGE('Base de dados'!O$115:O$135)-(1.5*(_xlfn.QUARTILE.EXC('Base de dados'!O$115:O$135,3)-_xlfn.QUARTILE.EXC('Base de dados'!O$115:O$135,1)))),'Base de dados'!O130&lt;(AVERAGE('Base de dados'!O$115:O$135)+(1.5*(_xlfn.QUARTILE.EXC('Base de dados'!O$115:O$135,3)-_xlfn.QUARTILE.EXC('Base de dados'!O$115:O$135,1))))),'Base de dados'!O130,"")</f>
        <v>243213951.34999999</v>
      </c>
      <c r="P130" s="7">
        <f>IF(AND('Base de dados'!P130&gt;(AVERAGE('Base de dados'!P$115:P$135)-(1.5*(_xlfn.QUARTILE.EXC('Base de dados'!P$115:P$135,3)-_xlfn.QUARTILE.EXC('Base de dados'!P$115:P$135,1)))),'Base de dados'!P130&lt;(AVERAGE('Base de dados'!P$115:P$135)+(1.5*(_xlfn.QUARTILE.EXC('Base de dados'!P$115:P$135,3)-_xlfn.QUARTILE.EXC('Base de dados'!P$115:P$135,1))))),'Base de dados'!P130,"")</f>
        <v>28910840.370000001</v>
      </c>
      <c r="Q130" s="7">
        <f>IF(AND('Base de dados'!Q130&gt;(AVERAGE('Base de dados'!Q$115:Q$135)-(1.5*(_xlfn.QUARTILE.EXC('Base de dados'!Q$115:Q$135,3)-_xlfn.QUARTILE.EXC('Base de dados'!Q$115:Q$135,1)))),'Base de dados'!Q130&lt;(AVERAGE('Base de dados'!Q$115:Q$135)+(1.5*(_xlfn.QUARTILE.EXC('Base de dados'!Q$115:Q$135,3)-_xlfn.QUARTILE.EXC('Base de dados'!Q$115:Q$135,1))))),'Base de dados'!Q130,"")</f>
        <v>61704749.799999997</v>
      </c>
      <c r="R130" s="7">
        <f>IF(AND('Base de dados'!R130&gt;(AVERAGE('Base de dados'!R$115:R$135)-(1.5*(_xlfn.QUARTILE.EXC('Base de dados'!R$115:R$135,3)-_xlfn.QUARTILE.EXC('Base de dados'!R$115:R$135,1)))),'Base de dados'!R130&lt;(AVERAGE('Base de dados'!R$115:R$135)+(1.5*(_xlfn.QUARTILE.EXC('Base de dados'!R$115:R$135,3)-_xlfn.QUARTILE.EXC('Base de dados'!R$115:R$135,1))))),'Base de dados'!R130,"")</f>
        <v>171775911.34999999</v>
      </c>
      <c r="S130" s="7">
        <f>IF(AND('Base de dados'!S130&gt;(AVERAGE('Base de dados'!S$115:S$135)-(1.5*(_xlfn.QUARTILE.EXC('Base de dados'!S$115:S$135,3)-_xlfn.QUARTILE.EXC('Base de dados'!S$115:S$135,1)))),'Base de dados'!S130&lt;(AVERAGE('Base de dados'!S$115:S$135)+(1.5*(_xlfn.QUARTILE.EXC('Base de dados'!S$115:S$135,3)-_xlfn.QUARTILE.EXC('Base de dados'!S$115:S$135,1))))),'Base de dados'!S130,"")</f>
        <v>27890457</v>
      </c>
      <c r="T130" s="7">
        <f>IF(AND('Base de dados'!T130&gt;(AVERAGE('Base de dados'!T$115:T$135)-(1.5*(_xlfn.QUARTILE.EXC('Base de dados'!T$115:T$135,3)-_xlfn.QUARTILE.EXC('Base de dados'!T$115:T$135,1)))),'Base de dados'!T130&lt;(AVERAGE('Base de dados'!T$115:T$135)+(1.5*(_xlfn.QUARTILE.EXC('Base de dados'!T$115:T$135,3)-_xlfn.QUARTILE.EXC('Base de dados'!T$115:T$135,1))))),'Base de dados'!T130,"")</f>
        <v>1025</v>
      </c>
      <c r="U130" s="7">
        <f>IF(AND('Base de dados'!U130&gt;(AVERAGE('Base de dados'!U$115:U$135)-(1.5*(_xlfn.QUARTILE.EXC('Base de dados'!U$115:U$135,3)-_xlfn.QUARTILE.EXC('Base de dados'!U$115:U$135,1)))),'Base de dados'!U130&lt;(AVERAGE('Base de dados'!U$115:U$135)+(1.5*(_xlfn.QUARTILE.EXC('Base de dados'!U$115:U$135,3)-_xlfn.QUARTILE.EXC('Base de dados'!U$115:U$135,1))))),'Base de dados'!U130,"")</f>
        <v>2305858.64</v>
      </c>
    </row>
    <row r="131" spans="2:21" s="1" customFormat="1" x14ac:dyDescent="0.25">
      <c r="B131" s="51">
        <v>320530</v>
      </c>
      <c r="C131" s="51" t="s">
        <v>200</v>
      </c>
      <c r="D131" s="51" t="s">
        <v>201</v>
      </c>
      <c r="E131" s="51">
        <v>2003</v>
      </c>
      <c r="F131" s="51">
        <v>32053000</v>
      </c>
      <c r="G131" s="51" t="s">
        <v>86</v>
      </c>
      <c r="H131" s="325" t="s">
        <v>42</v>
      </c>
      <c r="I131" s="51" t="s">
        <v>188</v>
      </c>
      <c r="J131" s="51" t="s">
        <v>189</v>
      </c>
      <c r="K131" s="51" t="s">
        <v>190</v>
      </c>
      <c r="L131" s="7">
        <f>IF(AND('Base de dados'!L131&gt;(AVERAGE('Base de dados'!L$115:L$135)-(1.5*(_xlfn.QUARTILE.EXC('Base de dados'!L$115:L$135,3)-_xlfn.QUARTILE.EXC('Base de dados'!L$115:L$135,1)))),'Base de dados'!L131&lt;(AVERAGE('Base de dados'!L$115:L$135)+(1.5*(_xlfn.QUARTILE.EXC('Base de dados'!L$115:L$135,3)-_xlfn.QUARTILE.EXC('Base de dados'!L$115:L$135,1))))),'Base de dados'!L131,"")</f>
        <v>157211</v>
      </c>
      <c r="M131" s="7">
        <f>IF(AND('Base de dados'!M131&gt;(AVERAGE('Base de dados'!M$115:M$135)-(1.5*(_xlfn.QUARTILE.EXC('Base de dados'!M$115:M$135,3)-_xlfn.QUARTILE.EXC('Base de dados'!M$115:M$135,1)))),'Base de dados'!M131&lt;(AVERAGE('Base de dados'!M$115:M$135)+(1.5*(_xlfn.QUARTILE.EXC('Base de dados'!M$115:M$135,3)-_xlfn.QUARTILE.EXC('Base de dados'!M$115:M$135,1))))),'Base de dados'!M131,"")</f>
        <v>824606</v>
      </c>
      <c r="N131" s="7">
        <f>IF(AND('Base de dados'!N131&gt;(AVERAGE('Base de dados'!N$115:N$135)-(1.5*(_xlfn.QUARTILE.EXC('Base de dados'!N$115:N$135,3)-_xlfn.QUARTILE.EXC('Base de dados'!N$115:N$135,1)))),'Base de dados'!N131&lt;(AVERAGE('Base de dados'!N$115:N$135)+(1.5*(_xlfn.QUARTILE.EXC('Base de dados'!N$115:N$135,3)-_xlfn.QUARTILE.EXC('Base de dados'!N$115:N$135,1))))),'Base de dados'!N131,"")</f>
        <v>25074</v>
      </c>
      <c r="O131" s="7">
        <f>IF(AND('Base de dados'!O131&gt;(AVERAGE('Base de dados'!O$115:O$135)-(1.5*(_xlfn.QUARTILE.EXC('Base de dados'!O$115:O$135,3)-_xlfn.QUARTILE.EXC('Base de dados'!O$115:O$135,1)))),'Base de dados'!O131&lt;(AVERAGE('Base de dados'!O$115:O$135)+(1.5*(_xlfn.QUARTILE.EXC('Base de dados'!O$115:O$135,3)-_xlfn.QUARTILE.EXC('Base de dados'!O$115:O$135,1))))),'Base de dados'!O131,"")</f>
        <v>209582691.28999999</v>
      </c>
      <c r="P131" s="7">
        <f>IF(AND('Base de dados'!P131&gt;(AVERAGE('Base de dados'!P$115:P$135)-(1.5*(_xlfn.QUARTILE.EXC('Base de dados'!P$115:P$135,3)-_xlfn.QUARTILE.EXC('Base de dados'!P$115:P$135,1)))),'Base de dados'!P131&lt;(AVERAGE('Base de dados'!P$115:P$135)+(1.5*(_xlfn.QUARTILE.EXC('Base de dados'!P$115:P$135,3)-_xlfn.QUARTILE.EXC('Base de dados'!P$115:P$135,1))))),'Base de dados'!P131,"")</f>
        <v>25936421.379999999</v>
      </c>
      <c r="Q131" s="7">
        <f>IF(AND('Base de dados'!Q131&gt;(AVERAGE('Base de dados'!Q$115:Q$135)-(1.5*(_xlfn.QUARTILE.EXC('Base de dados'!Q$115:Q$135,3)-_xlfn.QUARTILE.EXC('Base de dados'!Q$115:Q$135,1)))),'Base de dados'!Q131&lt;(AVERAGE('Base de dados'!Q$115:Q$135)+(1.5*(_xlfn.QUARTILE.EXC('Base de dados'!Q$115:Q$135,3)-_xlfn.QUARTILE.EXC('Base de dados'!Q$115:Q$135,1))))),'Base de dados'!Q131,"")</f>
        <v>57673962.060000002</v>
      </c>
      <c r="R131" s="7">
        <f>IF(AND('Base de dados'!R131&gt;(AVERAGE('Base de dados'!R$115:R$135)-(1.5*(_xlfn.QUARTILE.EXC('Base de dados'!R$115:R$135,3)-_xlfn.QUARTILE.EXC('Base de dados'!R$115:R$135,1)))),'Base de dados'!R131&lt;(AVERAGE('Base de dados'!R$115:R$135)+(1.5*(_xlfn.QUARTILE.EXC('Base de dados'!R$115:R$135,3)-_xlfn.QUARTILE.EXC('Base de dados'!R$115:R$135,1))))),'Base de dados'!R131,"")</f>
        <v>126799870.27</v>
      </c>
      <c r="S131" s="7">
        <f>IF(AND('Base de dados'!S131&gt;(AVERAGE('Base de dados'!S$115:S$135)-(1.5*(_xlfn.QUARTILE.EXC('Base de dados'!S$115:S$135,3)-_xlfn.QUARTILE.EXC('Base de dados'!S$115:S$135,1)))),'Base de dados'!S131&lt;(AVERAGE('Base de dados'!S$115:S$135)+(1.5*(_xlfn.QUARTILE.EXC('Base de dados'!S$115:S$135,3)-_xlfn.QUARTILE.EXC('Base de dados'!S$115:S$135,1))))),'Base de dados'!S131,"")</f>
        <v>27136085.050000001</v>
      </c>
      <c r="T131" s="7">
        <f>IF(AND('Base de dados'!T131&gt;(AVERAGE('Base de dados'!T$115:T$135)-(1.5*(_xlfn.QUARTILE.EXC('Base de dados'!T$115:T$135,3)-_xlfn.QUARTILE.EXC('Base de dados'!T$115:T$135,1)))),'Base de dados'!T131&lt;(AVERAGE('Base de dados'!T$115:T$135)+(1.5*(_xlfn.QUARTILE.EXC('Base de dados'!T$115:T$135,3)-_xlfn.QUARTILE.EXC('Base de dados'!T$115:T$135,1))))),'Base de dados'!T131,"")</f>
        <v>1034</v>
      </c>
      <c r="U131" s="7">
        <f>IF(AND('Base de dados'!U131&gt;(AVERAGE('Base de dados'!U$115:U$135)-(1.5*(_xlfn.QUARTILE.EXC('Base de dados'!U$115:U$135,3)-_xlfn.QUARTILE.EXC('Base de dados'!U$115:U$135,1)))),'Base de dados'!U131&lt;(AVERAGE('Base de dados'!U$115:U$135)+(1.5*(_xlfn.QUARTILE.EXC('Base de dados'!U$115:U$135,3)-_xlfn.QUARTILE.EXC('Base de dados'!U$115:U$135,1))))),'Base de dados'!U131,"")</f>
        <v>-1533488.04</v>
      </c>
    </row>
    <row r="132" spans="2:21" s="1" customFormat="1" x14ac:dyDescent="0.25">
      <c r="B132" s="51">
        <v>320530</v>
      </c>
      <c r="C132" s="51" t="s">
        <v>200</v>
      </c>
      <c r="D132" s="51" t="s">
        <v>201</v>
      </c>
      <c r="E132" s="51">
        <v>2002</v>
      </c>
      <c r="F132" s="51">
        <v>32053000</v>
      </c>
      <c r="G132" s="51" t="s">
        <v>86</v>
      </c>
      <c r="H132" s="325" t="s">
        <v>42</v>
      </c>
      <c r="I132" s="51" t="s">
        <v>188</v>
      </c>
      <c r="J132" s="51" t="s">
        <v>189</v>
      </c>
      <c r="K132" s="51" t="s">
        <v>190</v>
      </c>
      <c r="L132" s="7">
        <f>IF(AND('Base de dados'!L132&gt;(AVERAGE('Base de dados'!L$115:L$135)-(1.5*(_xlfn.QUARTILE.EXC('Base de dados'!L$115:L$135,3)-_xlfn.QUARTILE.EXC('Base de dados'!L$115:L$135,1)))),'Base de dados'!L132&lt;(AVERAGE('Base de dados'!L$115:L$135)+(1.5*(_xlfn.QUARTILE.EXC('Base de dados'!L$115:L$135,3)-_xlfn.QUARTILE.EXC('Base de dados'!L$115:L$135,1))))),'Base de dados'!L132,"")</f>
        <v>152915</v>
      </c>
      <c r="M132" s="7">
        <f>IF(AND('Base de dados'!M132&gt;(AVERAGE('Base de dados'!M$115:M$135)-(1.5*(_xlfn.QUARTILE.EXC('Base de dados'!M$115:M$135,3)-_xlfn.QUARTILE.EXC('Base de dados'!M$115:M$135,1)))),'Base de dados'!M132&lt;(AVERAGE('Base de dados'!M$115:M$135)+(1.5*(_xlfn.QUARTILE.EXC('Base de dados'!M$115:M$135,3)-_xlfn.QUARTILE.EXC('Base de dados'!M$115:M$135,1))))),'Base de dados'!M132,"")</f>
        <v>861249.22</v>
      </c>
      <c r="N132" s="7">
        <f>IF(AND('Base de dados'!N132&gt;(AVERAGE('Base de dados'!N$115:N$135)-(1.5*(_xlfn.QUARTILE.EXC('Base de dados'!N$115:N$135,3)-_xlfn.QUARTILE.EXC('Base de dados'!N$115:N$135,1)))),'Base de dados'!N132&lt;(AVERAGE('Base de dados'!N$115:N$135)+(1.5*(_xlfn.QUARTILE.EXC('Base de dados'!N$115:N$135,3)-_xlfn.QUARTILE.EXC('Base de dados'!N$115:N$135,1))))),'Base de dados'!N132,"")</f>
        <v>23524</v>
      </c>
      <c r="O132" s="7">
        <f>IF(AND('Base de dados'!O132&gt;(AVERAGE('Base de dados'!O$115:O$135)-(1.5*(_xlfn.QUARTILE.EXC('Base de dados'!O$115:O$135,3)-_xlfn.QUARTILE.EXC('Base de dados'!O$115:O$135,1)))),'Base de dados'!O132&lt;(AVERAGE('Base de dados'!O$115:O$135)+(1.5*(_xlfn.QUARTILE.EXC('Base de dados'!O$115:O$135,3)-_xlfn.QUARTILE.EXC('Base de dados'!O$115:O$135,1))))),'Base de dados'!O132,"")</f>
        <v>176693233.24000001</v>
      </c>
      <c r="P132" s="7">
        <f>IF(AND('Base de dados'!P132&gt;(AVERAGE('Base de dados'!P$115:P$135)-(1.5*(_xlfn.QUARTILE.EXC('Base de dados'!P$115:P$135,3)-_xlfn.QUARTILE.EXC('Base de dados'!P$115:P$135,1)))),'Base de dados'!P132&lt;(AVERAGE('Base de dados'!P$115:P$135)+(1.5*(_xlfn.QUARTILE.EXC('Base de dados'!P$115:P$135,3)-_xlfn.QUARTILE.EXC('Base de dados'!P$115:P$135,1))))),'Base de dados'!P132,"")</f>
        <v>20563673.66</v>
      </c>
      <c r="Q132" s="7">
        <f>IF(AND('Base de dados'!Q132&gt;(AVERAGE('Base de dados'!Q$115:Q$135)-(1.5*(_xlfn.QUARTILE.EXC('Base de dados'!Q$115:Q$135,3)-_xlfn.QUARTILE.EXC('Base de dados'!Q$115:Q$135,1)))),'Base de dados'!Q132&lt;(AVERAGE('Base de dados'!Q$115:Q$135)+(1.5*(_xlfn.QUARTILE.EXC('Base de dados'!Q$115:Q$135,3)-_xlfn.QUARTILE.EXC('Base de dados'!Q$115:Q$135,1))))),'Base de dados'!Q132,"")</f>
        <v>53652150.090000004</v>
      </c>
      <c r="R132" s="7">
        <f>IF(AND('Base de dados'!R132&gt;(AVERAGE('Base de dados'!R$115:R$135)-(1.5*(_xlfn.QUARTILE.EXC('Base de dados'!R$115:R$135,3)-_xlfn.QUARTILE.EXC('Base de dados'!R$115:R$135,1)))),'Base de dados'!R132&lt;(AVERAGE('Base de dados'!R$115:R$135)+(1.5*(_xlfn.QUARTILE.EXC('Base de dados'!R$115:R$135,3)-_xlfn.QUARTILE.EXC('Base de dados'!R$115:R$135,1))))),'Base de dados'!R132,"")</f>
        <v>129143805.27</v>
      </c>
      <c r="S132" s="7">
        <f>IF(AND('Base de dados'!S132&gt;(AVERAGE('Base de dados'!S$115:S$135)-(1.5*(_xlfn.QUARTILE.EXC('Base de dados'!S$115:S$135,3)-_xlfn.QUARTILE.EXC('Base de dados'!S$115:S$135,1)))),'Base de dados'!S132&lt;(AVERAGE('Base de dados'!S$115:S$135)+(1.5*(_xlfn.QUARTILE.EXC('Base de dados'!S$115:S$135,3)-_xlfn.QUARTILE.EXC('Base de dados'!S$115:S$135,1))))),'Base de dados'!S132,"")</f>
        <v>39569292</v>
      </c>
      <c r="T132" s="7">
        <f>IF(AND('Base de dados'!T132&gt;(AVERAGE('Base de dados'!T$115:T$135)-(1.5*(_xlfn.QUARTILE.EXC('Base de dados'!T$115:T$135,3)-_xlfn.QUARTILE.EXC('Base de dados'!T$115:T$135,1)))),'Base de dados'!T132&lt;(AVERAGE('Base de dados'!T$115:T$135)+(1.5*(_xlfn.QUARTILE.EXC('Base de dados'!T$115:T$135,3)-_xlfn.QUARTILE.EXC('Base de dados'!T$115:T$135,1))))),'Base de dados'!T132,"")</f>
        <v>1027</v>
      </c>
      <c r="U132" s="7" t="str">
        <f>IF(AND('Base de dados'!U132&gt;(AVERAGE('Base de dados'!U$115:U$135)-(1.5*(_xlfn.QUARTILE.EXC('Base de dados'!U$115:U$135,3)-_xlfn.QUARTILE.EXC('Base de dados'!U$115:U$135,1)))),'Base de dados'!U132&lt;(AVERAGE('Base de dados'!U$115:U$135)+(1.5*(_xlfn.QUARTILE.EXC('Base de dados'!U$115:U$135,3)-_xlfn.QUARTILE.EXC('Base de dados'!U$115:U$135,1))))),'Base de dados'!U132,"")</f>
        <v/>
      </c>
    </row>
    <row r="133" spans="2:21" s="1" customFormat="1" x14ac:dyDescent="0.25">
      <c r="B133" s="51">
        <v>320530</v>
      </c>
      <c r="C133" s="51" t="s">
        <v>200</v>
      </c>
      <c r="D133" s="51" t="s">
        <v>201</v>
      </c>
      <c r="E133" s="51">
        <v>2001</v>
      </c>
      <c r="F133" s="51">
        <v>32053000</v>
      </c>
      <c r="G133" s="51" t="s">
        <v>86</v>
      </c>
      <c r="H133" s="325" t="s">
        <v>42</v>
      </c>
      <c r="I133" s="51" t="s">
        <v>188</v>
      </c>
      <c r="J133" s="51" t="s">
        <v>189</v>
      </c>
      <c r="K133" s="51" t="s">
        <v>190</v>
      </c>
      <c r="L133" s="7">
        <f>IF(AND('Base de dados'!L133&gt;(AVERAGE('Base de dados'!L$115:L$135)-(1.5*(_xlfn.QUARTILE.EXC('Base de dados'!L$115:L$135,3)-_xlfn.QUARTILE.EXC('Base de dados'!L$115:L$135,1)))),'Base de dados'!L133&lt;(AVERAGE('Base de dados'!L$115:L$135)+(1.5*(_xlfn.QUARTILE.EXC('Base de dados'!L$115:L$135,3)-_xlfn.QUARTILE.EXC('Base de dados'!L$115:L$135,1))))),'Base de dados'!L133,"")</f>
        <v>153304</v>
      </c>
      <c r="M133" s="7">
        <f>IF(AND('Base de dados'!M133&gt;(AVERAGE('Base de dados'!M$115:M$135)-(1.5*(_xlfn.QUARTILE.EXC('Base de dados'!M$115:M$135,3)-_xlfn.QUARTILE.EXC('Base de dados'!M$115:M$135,1)))),'Base de dados'!M133&lt;(AVERAGE('Base de dados'!M$115:M$135)+(1.5*(_xlfn.QUARTILE.EXC('Base de dados'!M$115:M$135,3)-_xlfn.QUARTILE.EXC('Base de dados'!M$115:M$135,1))))),'Base de dados'!M133,"")</f>
        <v>853722</v>
      </c>
      <c r="N133" s="7">
        <f>IF(AND('Base de dados'!N133&gt;(AVERAGE('Base de dados'!N$115:N$135)-(1.5*(_xlfn.QUARTILE.EXC('Base de dados'!N$115:N$135,3)-_xlfn.QUARTILE.EXC('Base de dados'!N$115:N$135,1)))),'Base de dados'!N133&lt;(AVERAGE('Base de dados'!N$115:N$135)+(1.5*(_xlfn.QUARTILE.EXC('Base de dados'!N$115:N$135,3)-_xlfn.QUARTILE.EXC('Base de dados'!N$115:N$135,1))))),'Base de dados'!N133,"")</f>
        <v>20221</v>
      </c>
      <c r="O133" s="7">
        <f>IF(AND('Base de dados'!O133&gt;(AVERAGE('Base de dados'!O$115:O$135)-(1.5*(_xlfn.QUARTILE.EXC('Base de dados'!O$115:O$135,3)-_xlfn.QUARTILE.EXC('Base de dados'!O$115:O$135,1)))),'Base de dados'!O133&lt;(AVERAGE('Base de dados'!O$115:O$135)+(1.5*(_xlfn.QUARTILE.EXC('Base de dados'!O$115:O$135,3)-_xlfn.QUARTILE.EXC('Base de dados'!O$115:O$135,1))))),'Base de dados'!O133,"")</f>
        <v>154799709</v>
      </c>
      <c r="P133" s="7">
        <f>IF(AND('Base de dados'!P133&gt;(AVERAGE('Base de dados'!P$115:P$135)-(1.5*(_xlfn.QUARTILE.EXC('Base de dados'!P$115:P$135,3)-_xlfn.QUARTILE.EXC('Base de dados'!P$115:P$135,1)))),'Base de dados'!P133&lt;(AVERAGE('Base de dados'!P$115:P$135)+(1.5*(_xlfn.QUARTILE.EXC('Base de dados'!P$115:P$135,3)-_xlfn.QUARTILE.EXC('Base de dados'!P$115:P$135,1))))),'Base de dados'!P133,"")</f>
        <v>15516726</v>
      </c>
      <c r="Q133" s="7">
        <f>IF(AND('Base de dados'!Q133&gt;(AVERAGE('Base de dados'!Q$115:Q$135)-(1.5*(_xlfn.QUARTILE.EXC('Base de dados'!Q$115:Q$135,3)-_xlfn.QUARTILE.EXC('Base de dados'!Q$115:Q$135,1)))),'Base de dados'!Q133&lt;(AVERAGE('Base de dados'!Q$115:Q$135)+(1.5*(_xlfn.QUARTILE.EXC('Base de dados'!Q$115:Q$135,3)-_xlfn.QUARTILE.EXC('Base de dados'!Q$115:Q$135,1))))),'Base de dados'!Q133,"")</f>
        <v>52213905</v>
      </c>
      <c r="R133" s="7">
        <f>IF(AND('Base de dados'!R133&gt;(AVERAGE('Base de dados'!R$115:R$135)-(1.5*(_xlfn.QUARTILE.EXC('Base de dados'!R$115:R$135,3)-_xlfn.QUARTILE.EXC('Base de dados'!R$115:R$135,1)))),'Base de dados'!R133&lt;(AVERAGE('Base de dados'!R$115:R$135)+(1.5*(_xlfn.QUARTILE.EXC('Base de dados'!R$115:R$135,3)-_xlfn.QUARTILE.EXC('Base de dados'!R$115:R$135,1))))),'Base de dados'!R133,"")</f>
        <v>113426550.45</v>
      </c>
      <c r="S133" s="7">
        <f>IF(AND('Base de dados'!S133&gt;(AVERAGE('Base de dados'!S$115:S$135)-(1.5*(_xlfn.QUARTILE.EXC('Base de dados'!S$115:S$135,3)-_xlfn.QUARTILE.EXC('Base de dados'!S$115:S$135,1)))),'Base de dados'!S133&lt;(AVERAGE('Base de dados'!S$115:S$135)+(1.5*(_xlfn.QUARTILE.EXC('Base de dados'!S$115:S$135,3)-_xlfn.QUARTILE.EXC('Base de dados'!S$115:S$135,1))))),'Base de dados'!S133,"")</f>
        <v>35665895</v>
      </c>
      <c r="T133" s="7">
        <f>IF(AND('Base de dados'!T133&gt;(AVERAGE('Base de dados'!T$115:T$135)-(1.5*(_xlfn.QUARTILE.EXC('Base de dados'!T$115:T$135,3)-_xlfn.QUARTILE.EXC('Base de dados'!T$115:T$135,1)))),'Base de dados'!T133&lt;(AVERAGE('Base de dados'!T$115:T$135)+(1.5*(_xlfn.QUARTILE.EXC('Base de dados'!T$115:T$135,3)-_xlfn.QUARTILE.EXC('Base de dados'!T$115:T$135,1))))),'Base de dados'!T133,"")</f>
        <v>1045</v>
      </c>
      <c r="U133" s="7">
        <f>IF(AND('Base de dados'!U133&gt;(AVERAGE('Base de dados'!U$115:U$135)-(1.5*(_xlfn.QUARTILE.EXC('Base de dados'!U$115:U$135,3)-_xlfn.QUARTILE.EXC('Base de dados'!U$115:U$135,1)))),'Base de dados'!U133&lt;(AVERAGE('Base de dados'!U$115:U$135)+(1.5*(_xlfn.QUARTILE.EXC('Base de dados'!U$115:U$135,3)-_xlfn.QUARTILE.EXC('Base de dados'!U$115:U$135,1))))),'Base de dados'!U133,"")</f>
        <v>3640061</v>
      </c>
    </row>
    <row r="134" spans="2:21" s="1" customFormat="1" x14ac:dyDescent="0.25">
      <c r="B134" s="51">
        <v>320530</v>
      </c>
      <c r="C134" s="51" t="s">
        <v>200</v>
      </c>
      <c r="D134" s="51" t="s">
        <v>201</v>
      </c>
      <c r="E134" s="51">
        <v>2000</v>
      </c>
      <c r="F134" s="51">
        <v>32053000</v>
      </c>
      <c r="G134" s="51" t="s">
        <v>86</v>
      </c>
      <c r="H134" s="325" t="s">
        <v>42</v>
      </c>
      <c r="I134" s="51" t="s">
        <v>188</v>
      </c>
      <c r="J134" s="51" t="s">
        <v>189</v>
      </c>
      <c r="K134" s="51" t="s">
        <v>190</v>
      </c>
      <c r="L134" s="7">
        <f>IF(AND('Base de dados'!L134&gt;(AVERAGE('Base de dados'!L$115:L$135)-(1.5*(_xlfn.QUARTILE.EXC('Base de dados'!L$115:L$135,3)-_xlfn.QUARTILE.EXC('Base de dados'!L$115:L$135,1)))),'Base de dados'!L134&lt;(AVERAGE('Base de dados'!L$115:L$135)+(1.5*(_xlfn.QUARTILE.EXC('Base de dados'!L$115:L$135,3)-_xlfn.QUARTILE.EXC('Base de dados'!L$115:L$135,1))))),'Base de dados'!L134,"")</f>
        <v>154977</v>
      </c>
      <c r="M134" s="7">
        <f>IF(AND('Base de dados'!M134&gt;(AVERAGE('Base de dados'!M$115:M$135)-(1.5*(_xlfn.QUARTILE.EXC('Base de dados'!M$115:M$135,3)-_xlfn.QUARTILE.EXC('Base de dados'!M$115:M$135,1)))),'Base de dados'!M134&lt;(AVERAGE('Base de dados'!M$115:M$135)+(1.5*(_xlfn.QUARTILE.EXC('Base de dados'!M$115:M$135,3)-_xlfn.QUARTILE.EXC('Base de dados'!M$115:M$135,1))))),'Base de dados'!M134,"")</f>
        <v>835488</v>
      </c>
      <c r="N134" s="7">
        <f>IF(AND('Base de dados'!N134&gt;(AVERAGE('Base de dados'!N$115:N$135)-(1.5*(_xlfn.QUARTILE.EXC('Base de dados'!N$115:N$135,3)-_xlfn.QUARTILE.EXC('Base de dados'!N$115:N$135,1)))),'Base de dados'!N134&lt;(AVERAGE('Base de dados'!N$115:N$135)+(1.5*(_xlfn.QUARTILE.EXC('Base de dados'!N$115:N$135,3)-_xlfn.QUARTILE.EXC('Base de dados'!N$115:N$135,1))))),'Base de dados'!N134,"")</f>
        <v>19195</v>
      </c>
      <c r="O134" s="7">
        <f>IF(AND('Base de dados'!O134&gt;(AVERAGE('Base de dados'!O$115:O$135)-(1.5*(_xlfn.QUARTILE.EXC('Base de dados'!O$115:O$135,3)-_xlfn.QUARTILE.EXC('Base de dados'!O$115:O$135,1)))),'Base de dados'!O134&lt;(AVERAGE('Base de dados'!O$115:O$135)+(1.5*(_xlfn.QUARTILE.EXC('Base de dados'!O$115:O$135,3)-_xlfn.QUARTILE.EXC('Base de dados'!O$115:O$135,1))))),'Base de dados'!O134,"")</f>
        <v>144728211</v>
      </c>
      <c r="P134" s="7">
        <f>IF(AND('Base de dados'!P134&gt;(AVERAGE('Base de dados'!P$115:P$135)-(1.5*(_xlfn.QUARTILE.EXC('Base de dados'!P$115:P$135,3)-_xlfn.QUARTILE.EXC('Base de dados'!P$115:P$135,1)))),'Base de dados'!P134&lt;(AVERAGE('Base de dados'!P$115:P$135)+(1.5*(_xlfn.QUARTILE.EXC('Base de dados'!P$115:P$135,3)-_xlfn.QUARTILE.EXC('Base de dados'!P$115:P$135,1))))),'Base de dados'!P134,"")</f>
        <v>13538941</v>
      </c>
      <c r="Q134" s="7">
        <f>IF(AND('Base de dados'!Q134&gt;(AVERAGE('Base de dados'!Q$115:Q$135)-(1.5*(_xlfn.QUARTILE.EXC('Base de dados'!Q$115:Q$135,3)-_xlfn.QUARTILE.EXC('Base de dados'!Q$115:Q$135,1)))),'Base de dados'!Q134&lt;(AVERAGE('Base de dados'!Q$115:Q$135)+(1.5*(_xlfn.QUARTILE.EXC('Base de dados'!Q$115:Q$135,3)-_xlfn.QUARTILE.EXC('Base de dados'!Q$115:Q$135,1))))),'Base de dados'!Q134,"")</f>
        <v>46232216.030000001</v>
      </c>
      <c r="R134" s="7">
        <f>IF(AND('Base de dados'!R134&gt;(AVERAGE('Base de dados'!R$115:R$135)-(1.5*(_xlfn.QUARTILE.EXC('Base de dados'!R$115:R$135,3)-_xlfn.QUARTILE.EXC('Base de dados'!R$115:R$135,1)))),'Base de dados'!R134&lt;(AVERAGE('Base de dados'!R$115:R$135)+(1.5*(_xlfn.QUARTILE.EXC('Base de dados'!R$115:R$135,3)-_xlfn.QUARTILE.EXC('Base de dados'!R$115:R$135,1))))),'Base de dados'!R134,"")</f>
        <v>97605628.319999993</v>
      </c>
      <c r="S134" s="7">
        <f>IF(AND('Base de dados'!S134&gt;(AVERAGE('Base de dados'!S$115:S$135)-(1.5*(_xlfn.QUARTILE.EXC('Base de dados'!S$115:S$135,3)-_xlfn.QUARTILE.EXC('Base de dados'!S$115:S$135,1)))),'Base de dados'!S134&lt;(AVERAGE('Base de dados'!S$115:S$135)+(1.5*(_xlfn.QUARTILE.EXC('Base de dados'!S$115:S$135,3)-_xlfn.QUARTILE.EXC('Base de dados'!S$115:S$135,1))))),'Base de dados'!S134,"")</f>
        <v>32738155</v>
      </c>
      <c r="T134" s="7">
        <f>IF(AND('Base de dados'!T134&gt;(AVERAGE('Base de dados'!T$115:T$135)-(1.5*(_xlfn.QUARTILE.EXC('Base de dados'!T$115:T$135,3)-_xlfn.QUARTILE.EXC('Base de dados'!T$115:T$135,1)))),'Base de dados'!T134&lt;(AVERAGE('Base de dados'!T$115:T$135)+(1.5*(_xlfn.QUARTILE.EXC('Base de dados'!T$115:T$135,3)-_xlfn.QUARTILE.EXC('Base de dados'!T$115:T$135,1))))),'Base de dados'!T134,"")</f>
        <v>1088</v>
      </c>
      <c r="U134" s="7">
        <f>IF(AND('Base de dados'!U134&gt;(AVERAGE('Base de dados'!U$115:U$135)-(1.5*(_xlfn.QUARTILE.EXC('Base de dados'!U$115:U$135,3)-_xlfn.QUARTILE.EXC('Base de dados'!U$115:U$135,1)))),'Base de dados'!U134&lt;(AVERAGE('Base de dados'!U$115:U$135)+(1.5*(_xlfn.QUARTILE.EXC('Base de dados'!U$115:U$135,3)-_xlfn.QUARTILE.EXC('Base de dados'!U$115:U$135,1))))),'Base de dados'!U134,"")</f>
        <v>4672814.28</v>
      </c>
    </row>
    <row r="135" spans="2:21" s="1" customFormat="1" x14ac:dyDescent="0.25">
      <c r="B135" s="51">
        <v>320530</v>
      </c>
      <c r="C135" s="51" t="s">
        <v>200</v>
      </c>
      <c r="D135" s="51" t="s">
        <v>201</v>
      </c>
      <c r="E135" s="51">
        <v>1999</v>
      </c>
      <c r="F135" s="51">
        <v>32053000</v>
      </c>
      <c r="G135" s="51" t="s">
        <v>86</v>
      </c>
      <c r="H135" s="325" t="s">
        <v>42</v>
      </c>
      <c r="I135" s="51" t="s">
        <v>188</v>
      </c>
      <c r="J135" s="51" t="s">
        <v>189</v>
      </c>
      <c r="K135" s="51" t="s">
        <v>190</v>
      </c>
      <c r="L135" s="7">
        <f>IF(AND('Base de dados'!L135&gt;(AVERAGE('Base de dados'!L$115:L$135)-(1.5*(_xlfn.QUARTILE.EXC('Base de dados'!L$115:L$135,3)-_xlfn.QUARTILE.EXC('Base de dados'!L$115:L$135,1)))),'Base de dados'!L135&lt;(AVERAGE('Base de dados'!L$115:L$135)+(1.5*(_xlfn.QUARTILE.EXC('Base de dados'!L$115:L$135,3)-_xlfn.QUARTILE.EXC('Base de dados'!L$115:L$135,1))))),'Base de dados'!L135,"")</f>
        <v>157847</v>
      </c>
      <c r="M135" s="7">
        <f>IF(AND('Base de dados'!M135&gt;(AVERAGE('Base de dados'!M$115:M$135)-(1.5*(_xlfn.QUARTILE.EXC('Base de dados'!M$115:M$135,3)-_xlfn.QUARTILE.EXC('Base de dados'!M$115:M$135,1)))),'Base de dados'!M135&lt;(AVERAGE('Base de dados'!M$115:M$135)+(1.5*(_xlfn.QUARTILE.EXC('Base de dados'!M$115:M$135,3)-_xlfn.QUARTILE.EXC('Base de dados'!M$115:M$135,1))))),'Base de dados'!M135,"")</f>
        <v>818844.2</v>
      </c>
      <c r="N135" s="7">
        <f>IF(AND('Base de dados'!N135&gt;(AVERAGE('Base de dados'!N$115:N$135)-(1.5*(_xlfn.QUARTILE.EXC('Base de dados'!N$115:N$135,3)-_xlfn.QUARTILE.EXC('Base de dados'!N$115:N$135,1)))),'Base de dados'!N135&lt;(AVERAGE('Base de dados'!N$115:N$135)+(1.5*(_xlfn.QUARTILE.EXC('Base de dados'!N$115:N$135,3)-_xlfn.QUARTILE.EXC('Base de dados'!N$115:N$135,1))))),'Base de dados'!N135,"")</f>
        <v>19934</v>
      </c>
      <c r="O135" s="7">
        <f>IF(AND('Base de dados'!O135&gt;(AVERAGE('Base de dados'!O$115:O$135)-(1.5*(_xlfn.QUARTILE.EXC('Base de dados'!O$115:O$135,3)-_xlfn.QUARTILE.EXC('Base de dados'!O$115:O$135,1)))),'Base de dados'!O135&lt;(AVERAGE('Base de dados'!O$115:O$135)+(1.5*(_xlfn.QUARTILE.EXC('Base de dados'!O$115:O$135,3)-_xlfn.QUARTILE.EXC('Base de dados'!O$115:O$135,1))))),'Base de dados'!O135,"")</f>
        <v>129417967</v>
      </c>
      <c r="P135" s="7">
        <f>IF(AND('Base de dados'!P135&gt;(AVERAGE('Base de dados'!P$115:P$135)-(1.5*(_xlfn.QUARTILE.EXC('Base de dados'!P$115:P$135,3)-_xlfn.QUARTILE.EXC('Base de dados'!P$115:P$135,1)))),'Base de dados'!P135&lt;(AVERAGE('Base de dados'!P$115:P$135)+(1.5*(_xlfn.QUARTILE.EXC('Base de dados'!P$115:P$135,3)-_xlfn.QUARTILE.EXC('Base de dados'!P$115:P$135,1))))),'Base de dados'!P135,"")</f>
        <v>11550355</v>
      </c>
      <c r="Q135" s="7">
        <f>IF(AND('Base de dados'!Q135&gt;(AVERAGE('Base de dados'!Q$115:Q$135)-(1.5*(_xlfn.QUARTILE.EXC('Base de dados'!Q$115:Q$135,3)-_xlfn.QUARTILE.EXC('Base de dados'!Q$115:Q$135,1)))),'Base de dados'!Q135&lt;(AVERAGE('Base de dados'!Q$115:Q$135)+(1.5*(_xlfn.QUARTILE.EXC('Base de dados'!Q$115:Q$135,3)-_xlfn.QUARTILE.EXC('Base de dados'!Q$115:Q$135,1))))),'Base de dados'!Q135,"")</f>
        <v>45409449</v>
      </c>
      <c r="R135" s="7">
        <f>IF(AND('Base de dados'!R135&gt;(AVERAGE('Base de dados'!R$115:R$135)-(1.5*(_xlfn.QUARTILE.EXC('Base de dados'!R$115:R$135,3)-_xlfn.QUARTILE.EXC('Base de dados'!R$115:R$135,1)))),'Base de dados'!R135&lt;(AVERAGE('Base de dados'!R$115:R$135)+(1.5*(_xlfn.QUARTILE.EXC('Base de dados'!R$115:R$135,3)-_xlfn.QUARTILE.EXC('Base de dados'!R$115:R$135,1))))),'Base de dados'!R135,"")</f>
        <v>88311394</v>
      </c>
      <c r="S135" s="7">
        <f>IF(AND('Base de dados'!S135&gt;(AVERAGE('Base de dados'!S$115:S$135)-(1.5*(_xlfn.QUARTILE.EXC('Base de dados'!S$115:S$135,3)-_xlfn.QUARTILE.EXC('Base de dados'!S$115:S$135,1)))),'Base de dados'!S135&lt;(AVERAGE('Base de dados'!S$115:S$135)+(1.5*(_xlfn.QUARTILE.EXC('Base de dados'!S$115:S$135,3)-_xlfn.QUARTILE.EXC('Base de dados'!S$115:S$135,1))))),'Base de dados'!S135,"")</f>
        <v>33348886</v>
      </c>
      <c r="T135" s="7">
        <f>IF(AND('Base de dados'!T135&gt;(AVERAGE('Base de dados'!T$115:T$135)-(1.5*(_xlfn.QUARTILE.EXC('Base de dados'!T$115:T$135,3)-_xlfn.QUARTILE.EXC('Base de dados'!T$115:T$135,1)))),'Base de dados'!T135&lt;(AVERAGE('Base de dados'!T$115:T$135)+(1.5*(_xlfn.QUARTILE.EXC('Base de dados'!T$115:T$135,3)-_xlfn.QUARTILE.EXC('Base de dados'!T$115:T$135,1))))),'Base de dados'!T135,"")</f>
        <v>1090</v>
      </c>
      <c r="U135" s="7">
        <f>IF(AND('Base de dados'!U135&gt;(AVERAGE('Base de dados'!U$115:U$135)-(1.5*(_xlfn.QUARTILE.EXC('Base de dados'!U$115:U$135,3)-_xlfn.QUARTILE.EXC('Base de dados'!U$115:U$135,1)))),'Base de dados'!U135&lt;(AVERAGE('Base de dados'!U$115:U$135)+(1.5*(_xlfn.QUARTILE.EXC('Base de dados'!U$115:U$135,3)-_xlfn.QUARTILE.EXC('Base de dados'!U$115:U$135,1))))),'Base de dados'!U135,"")</f>
        <v>4134801</v>
      </c>
    </row>
    <row r="136" spans="2:21" s="1" customFormat="1" x14ac:dyDescent="0.25">
      <c r="B136" s="51">
        <v>520870</v>
      </c>
      <c r="C136" s="51" t="s">
        <v>202</v>
      </c>
      <c r="D136" s="51" t="s">
        <v>203</v>
      </c>
      <c r="E136" s="51">
        <v>2019</v>
      </c>
      <c r="F136" s="51">
        <v>52087000</v>
      </c>
      <c r="G136" s="51" t="s">
        <v>87</v>
      </c>
      <c r="H136" s="325" t="s">
        <v>51</v>
      </c>
      <c r="I136" s="51" t="s">
        <v>188</v>
      </c>
      <c r="J136" s="51" t="s">
        <v>189</v>
      </c>
      <c r="K136" s="51" t="s">
        <v>190</v>
      </c>
      <c r="L136" s="7">
        <f>IF(AND('Base de dados'!L136&gt;(AVERAGE('Base de dados'!L$136:L$156)-(1.5*(_xlfn.QUARTILE.EXC('Base de dados'!L$136:L$156,3)-_xlfn.QUARTILE.EXC('Base de dados'!L$136:L$156,1)))),'Base de dados'!L136&lt;(AVERAGE('Base de dados'!L$136:L$156)+(1.5*(_xlfn.QUARTILE.EXC('Base de dados'!L$136:L$156,3)-_xlfn.QUARTILE.EXC('Base de dados'!L$136:L$156,1))))),'Base de dados'!L136,"")</f>
        <v>308738.23</v>
      </c>
      <c r="M136" s="7">
        <f>IF(AND('Base de dados'!M136&gt;(AVERAGE('Base de dados'!M$136:M$156)-(1.5*(_xlfn.QUARTILE.EXC('Base de dados'!M$136:M$156,3)-_xlfn.QUARTILE.EXC('Base de dados'!M$136:M$156,1)))),'Base de dados'!M136&lt;(AVERAGE('Base de dados'!M$136:M$156)+(1.5*(_xlfn.QUARTILE.EXC('Base de dados'!M$136:M$156,3)-_xlfn.QUARTILE.EXC('Base de dados'!M$136:M$156,1))))),'Base de dados'!M136,"")</f>
        <v>5472333</v>
      </c>
      <c r="N136" s="7">
        <f>IF(AND('Base de dados'!N136&gt;(AVERAGE('Base de dados'!N$136:N$156)-(1.5*(_xlfn.QUARTILE.EXC('Base de dados'!N$136:N$156,3)-_xlfn.QUARTILE.EXC('Base de dados'!N$136:N$156,1)))),'Base de dados'!N136&lt;(AVERAGE('Base de dados'!N$136:N$156)+(1.5*(_xlfn.QUARTILE.EXC('Base de dados'!N$136:N$156,3)-_xlfn.QUARTILE.EXC('Base de dados'!N$136:N$156,1))))),'Base de dados'!N136,"")</f>
        <v>161553.73000000001</v>
      </c>
      <c r="O136" s="7">
        <f>IF(AND('Base de dados'!O136&gt;(AVERAGE('Base de dados'!O$136:O$156)-(1.5*(_xlfn.QUARTILE.EXC('Base de dados'!O$136:O$156,3)-_xlfn.QUARTILE.EXC('Base de dados'!O$136:O$156,1)))),'Base de dados'!O136&lt;(AVERAGE('Base de dados'!O$136:O$156)+(1.5*(_xlfn.QUARTILE.EXC('Base de dados'!O$136:O$156,3)-_xlfn.QUARTILE.EXC('Base de dados'!O$136:O$156,1))))),'Base de dados'!O136,"")</f>
        <v>1631833702.3699999</v>
      </c>
      <c r="P136" s="7" t="str">
        <f>IF(AND('Base de dados'!P136&gt;(AVERAGE('Base de dados'!P$136:P$156)-(1.5*(_xlfn.QUARTILE.EXC('Base de dados'!P$136:P$156,3)-_xlfn.QUARTILE.EXC('Base de dados'!P$136:P$156,1)))),'Base de dados'!P136&lt;(AVERAGE('Base de dados'!P$136:P$156)+(1.5*(_xlfn.QUARTILE.EXC('Base de dados'!P$136:P$156,3)-_xlfn.QUARTILE.EXC('Base de dados'!P$136:P$156,1))))),'Base de dados'!P136,"")</f>
        <v/>
      </c>
      <c r="Q136" s="7">
        <f>IF(AND('Base de dados'!Q136&gt;(AVERAGE('Base de dados'!Q$136:Q$156)-(1.5*(_xlfn.QUARTILE.EXC('Base de dados'!Q$136:Q$156,3)-_xlfn.QUARTILE.EXC('Base de dados'!Q$136:Q$156,1)))),'Base de dados'!Q136&lt;(AVERAGE('Base de dados'!Q$136:Q$156)+(1.5*(_xlfn.QUARTILE.EXC('Base de dados'!Q$136:Q$156,3)-_xlfn.QUARTILE.EXC('Base de dados'!Q$136:Q$156,1))))),'Base de dados'!Q136,"")</f>
        <v>579530591.72000003</v>
      </c>
      <c r="R136" s="7">
        <f>IF(AND('Base de dados'!R136&gt;(AVERAGE('Base de dados'!R$136:R$156)-(1.5*(_xlfn.QUARTILE.EXC('Base de dados'!R$136:R$156,3)-_xlfn.QUARTILE.EXC('Base de dados'!R$136:R$156,1)))),'Base de dados'!R136&lt;(AVERAGE('Base de dados'!R$136:R$156)+(1.5*(_xlfn.QUARTILE.EXC('Base de dados'!R$136:R$156,3)-_xlfn.QUARTILE.EXC('Base de dados'!R$136:R$156,1))))),'Base de dados'!R136,"")</f>
        <v>1921747587.71</v>
      </c>
      <c r="S136" s="7">
        <f>IF(AND('Base de dados'!S136&gt;(AVERAGE('Base de dados'!S$136:S$156)-(1.5*(_xlfn.QUARTILE.EXC('Base de dados'!S$136:S$156,3)-_xlfn.QUARTILE.EXC('Base de dados'!S$136:S$156,1)))),'Base de dados'!S136&lt;(AVERAGE('Base de dados'!S$136:S$156)+(1.5*(_xlfn.QUARTILE.EXC('Base de dados'!S$136:S$156,3)-_xlfn.QUARTILE.EXC('Base de dados'!S$136:S$156,1))))),'Base de dados'!S136,"")</f>
        <v>89898646.159999996</v>
      </c>
      <c r="T136" s="7">
        <f>IF(AND('Base de dados'!T136&gt;(AVERAGE('Base de dados'!T$136:T$156)-(1.5*(_xlfn.QUARTILE.EXC('Base de dados'!T$136:T$156,3)-_xlfn.QUARTILE.EXC('Base de dados'!T$136:T$156,1)))),'Base de dados'!T136&lt;(AVERAGE('Base de dados'!T$136:T$156)+(1.5*(_xlfn.QUARTILE.EXC('Base de dados'!T$136:T$156,3)-_xlfn.QUARTILE.EXC('Base de dados'!T$136:T$156,1))))),'Base de dados'!T136,"")</f>
        <v>6234</v>
      </c>
      <c r="U136" s="7">
        <f>IF(AND('Base de dados'!U136&gt;(AVERAGE('Base de dados'!U$136:U$156)-(1.5*(_xlfn.QUARTILE.EXC('Base de dados'!U$136:U$156,3)-_xlfn.QUARTILE.EXC('Base de dados'!U$136:U$156,1)))),'Base de dados'!U136&lt;(AVERAGE('Base de dados'!U$136:U$156)+(1.5*(_xlfn.QUARTILE.EXC('Base de dados'!U$136:U$156,3)-_xlfn.QUARTILE.EXC('Base de dados'!U$136:U$156,1))))),'Base de dados'!U136,"")</f>
        <v>137938698.44</v>
      </c>
    </row>
    <row r="137" spans="2:21" s="1" customFormat="1" x14ac:dyDescent="0.25">
      <c r="B137" s="51">
        <v>520870</v>
      </c>
      <c r="C137" s="51" t="s">
        <v>202</v>
      </c>
      <c r="D137" s="51" t="s">
        <v>203</v>
      </c>
      <c r="E137" s="51">
        <v>2018</v>
      </c>
      <c r="F137" s="51">
        <v>52087000</v>
      </c>
      <c r="G137" s="51" t="s">
        <v>87</v>
      </c>
      <c r="H137" s="325" t="s">
        <v>51</v>
      </c>
      <c r="I137" s="51" t="s">
        <v>188</v>
      </c>
      <c r="J137" s="51" t="s">
        <v>189</v>
      </c>
      <c r="K137" s="51" t="s">
        <v>190</v>
      </c>
      <c r="L137" s="7">
        <f>IF(AND('Base de dados'!L137&gt;(AVERAGE('Base de dados'!L$136:L$156)-(1.5*(_xlfn.QUARTILE.EXC('Base de dados'!L$136:L$156,3)-_xlfn.QUARTILE.EXC('Base de dados'!L$136:L$156,1)))),'Base de dados'!L137&lt;(AVERAGE('Base de dados'!L$136:L$156)+(1.5*(_xlfn.QUARTILE.EXC('Base de dados'!L$136:L$156,3)-_xlfn.QUARTILE.EXC('Base de dados'!L$136:L$156,1))))),'Base de dados'!L137,"")</f>
        <v>261132.74</v>
      </c>
      <c r="M137" s="7">
        <f>IF(AND('Base de dados'!M137&gt;(AVERAGE('Base de dados'!M$136:M$156)-(1.5*(_xlfn.QUARTILE.EXC('Base de dados'!M$136:M$156,3)-_xlfn.QUARTILE.EXC('Base de dados'!M$136:M$156,1)))),'Base de dados'!M137&lt;(AVERAGE('Base de dados'!M$136:M$156)+(1.5*(_xlfn.QUARTILE.EXC('Base de dados'!M$136:M$156,3)-_xlfn.QUARTILE.EXC('Base de dados'!M$136:M$156,1))))),'Base de dados'!M137,"")</f>
        <v>4857360</v>
      </c>
      <c r="N137" s="7">
        <f>IF(AND('Base de dados'!N137&gt;(AVERAGE('Base de dados'!N$136:N$156)-(1.5*(_xlfn.QUARTILE.EXC('Base de dados'!N$136:N$156,3)-_xlfn.QUARTILE.EXC('Base de dados'!N$136:N$156,1)))),'Base de dados'!N137&lt;(AVERAGE('Base de dados'!N$136:N$156)+(1.5*(_xlfn.QUARTILE.EXC('Base de dados'!N$136:N$156,3)-_xlfn.QUARTILE.EXC('Base de dados'!N$136:N$156,1))))),'Base de dados'!N137,"")</f>
        <v>151592.17000000001</v>
      </c>
      <c r="O137" s="7">
        <f>IF(AND('Base de dados'!O137&gt;(AVERAGE('Base de dados'!O$136:O$156)-(1.5*(_xlfn.QUARTILE.EXC('Base de dados'!O$136:O$156,3)-_xlfn.QUARTILE.EXC('Base de dados'!O$136:O$156,1)))),'Base de dados'!O137&lt;(AVERAGE('Base de dados'!O$136:O$156)+(1.5*(_xlfn.QUARTILE.EXC('Base de dados'!O$136:O$156,3)-_xlfn.QUARTILE.EXC('Base de dados'!O$136:O$156,1))))),'Base de dados'!O137,"")</f>
        <v>1572451862.1400001</v>
      </c>
      <c r="P137" s="7">
        <f>IF(AND('Base de dados'!P137&gt;(AVERAGE('Base de dados'!P$136:P$156)-(1.5*(_xlfn.QUARTILE.EXC('Base de dados'!P$136:P$156,3)-_xlfn.QUARTILE.EXC('Base de dados'!P$136:P$156,1)))),'Base de dados'!P137&lt;(AVERAGE('Base de dados'!P$136:P$156)+(1.5*(_xlfn.QUARTILE.EXC('Base de dados'!P$136:P$156,3)-_xlfn.QUARTILE.EXC('Base de dados'!P$136:P$156,1))))),'Base de dados'!P137,"")</f>
        <v>750478789.70000005</v>
      </c>
      <c r="Q137" s="7">
        <f>IF(AND('Base de dados'!Q137&gt;(AVERAGE('Base de dados'!Q$136:Q$156)-(1.5*(_xlfn.QUARTILE.EXC('Base de dados'!Q$136:Q$156,3)-_xlfn.QUARTILE.EXC('Base de dados'!Q$136:Q$156,1)))),'Base de dados'!Q137&lt;(AVERAGE('Base de dados'!Q$136:Q$156)+(1.5*(_xlfn.QUARTILE.EXC('Base de dados'!Q$136:Q$156,3)-_xlfn.QUARTILE.EXC('Base de dados'!Q$136:Q$156,1))))),'Base de dados'!Q137,"")</f>
        <v>905263677.95000005</v>
      </c>
      <c r="R137" s="7">
        <f>IF(AND('Base de dados'!R137&gt;(AVERAGE('Base de dados'!R$136:R$156)-(1.5*(_xlfn.QUARTILE.EXC('Base de dados'!R$136:R$156,3)-_xlfn.QUARTILE.EXC('Base de dados'!R$136:R$156,1)))),'Base de dados'!R137&lt;(AVERAGE('Base de dados'!R$136:R$156)+(1.5*(_xlfn.QUARTILE.EXC('Base de dados'!R$136:R$156,3)-_xlfn.QUARTILE.EXC('Base de dados'!R$136:R$156,1))))),'Base de dados'!R137,"")</f>
        <v>1724981338.9200001</v>
      </c>
      <c r="S137" s="7">
        <f>IF(AND('Base de dados'!S137&gt;(AVERAGE('Base de dados'!S$136:S$156)-(1.5*(_xlfn.QUARTILE.EXC('Base de dados'!S$136:S$156,3)-_xlfn.QUARTILE.EXC('Base de dados'!S$136:S$156,1)))),'Base de dados'!S137&lt;(AVERAGE('Base de dados'!S$136:S$156)+(1.5*(_xlfn.QUARTILE.EXC('Base de dados'!S$136:S$156,3)-_xlfn.QUARTILE.EXC('Base de dados'!S$136:S$156,1))))),'Base de dados'!S137,"")</f>
        <v>331051060.38</v>
      </c>
      <c r="T137" s="7">
        <f>IF(AND('Base de dados'!T137&gt;(AVERAGE('Base de dados'!T$136:T$156)-(1.5*(_xlfn.QUARTILE.EXC('Base de dados'!T$136:T$156,3)-_xlfn.QUARTILE.EXC('Base de dados'!T$136:T$156,1)))),'Base de dados'!T137&lt;(AVERAGE('Base de dados'!T$136:T$156)+(1.5*(_xlfn.QUARTILE.EXC('Base de dados'!T$136:T$156,3)-_xlfn.QUARTILE.EXC('Base de dados'!T$136:T$156,1))))),'Base de dados'!T137,"")</f>
        <v>6221</v>
      </c>
      <c r="U137" s="7">
        <f>IF(AND('Base de dados'!U137&gt;(AVERAGE('Base de dados'!U$136:U$156)-(1.5*(_xlfn.QUARTILE.EXC('Base de dados'!U$136:U$156,3)-_xlfn.QUARTILE.EXC('Base de dados'!U$136:U$156,1)))),'Base de dados'!U137&lt;(AVERAGE('Base de dados'!U$136:U$156)+(1.5*(_xlfn.QUARTILE.EXC('Base de dados'!U$136:U$156,3)-_xlfn.QUARTILE.EXC('Base de dados'!U$136:U$156,1))))),'Base de dados'!U137,"")</f>
        <v>117373811.63</v>
      </c>
    </row>
    <row r="138" spans="2:21" s="1" customFormat="1" x14ac:dyDescent="0.25">
      <c r="B138" s="51">
        <v>520870</v>
      </c>
      <c r="C138" s="51" t="s">
        <v>202</v>
      </c>
      <c r="D138" s="51" t="s">
        <v>203</v>
      </c>
      <c r="E138" s="51">
        <v>2017</v>
      </c>
      <c r="F138" s="51">
        <v>52087000</v>
      </c>
      <c r="G138" s="51" t="s">
        <v>87</v>
      </c>
      <c r="H138" s="325" t="s">
        <v>51</v>
      </c>
      <c r="I138" s="51" t="s">
        <v>188</v>
      </c>
      <c r="J138" s="51" t="s">
        <v>189</v>
      </c>
      <c r="K138" s="51" t="s">
        <v>190</v>
      </c>
      <c r="L138" s="7">
        <f>IF(AND('Base de dados'!L138&gt;(AVERAGE('Base de dados'!L$136:L$156)-(1.5*(_xlfn.QUARTILE.EXC('Base de dados'!L$136:L$156,3)-_xlfn.QUARTILE.EXC('Base de dados'!L$136:L$156,1)))),'Base de dados'!L138&lt;(AVERAGE('Base de dados'!L$136:L$156)+(1.5*(_xlfn.QUARTILE.EXC('Base de dados'!L$136:L$156,3)-_xlfn.QUARTILE.EXC('Base de dados'!L$136:L$156,1))))),'Base de dados'!L138,"")</f>
        <v>263482.01</v>
      </c>
      <c r="M138" s="7">
        <f>IF(AND('Base de dados'!M138&gt;(AVERAGE('Base de dados'!M$136:M$156)-(1.5*(_xlfn.QUARTILE.EXC('Base de dados'!M$136:M$156,3)-_xlfn.QUARTILE.EXC('Base de dados'!M$136:M$156,1)))),'Base de dados'!M138&lt;(AVERAGE('Base de dados'!M$136:M$156)+(1.5*(_xlfn.QUARTILE.EXC('Base de dados'!M$136:M$156,3)-_xlfn.QUARTILE.EXC('Base de dados'!M$136:M$156,1))))),'Base de dados'!M138,"")</f>
        <v>4659640</v>
      </c>
      <c r="N138" s="7">
        <f>IF(AND('Base de dados'!N138&gt;(AVERAGE('Base de dados'!N$136:N$156)-(1.5*(_xlfn.QUARTILE.EXC('Base de dados'!N$136:N$156,3)-_xlfn.QUARTILE.EXC('Base de dados'!N$136:N$156,1)))),'Base de dados'!N138&lt;(AVERAGE('Base de dados'!N$136:N$156)+(1.5*(_xlfn.QUARTILE.EXC('Base de dados'!N$136:N$156,3)-_xlfn.QUARTILE.EXC('Base de dados'!N$136:N$156,1))))),'Base de dados'!N138,"")</f>
        <v>148664.07</v>
      </c>
      <c r="O138" s="7">
        <f>IF(AND('Base de dados'!O138&gt;(AVERAGE('Base de dados'!O$136:O$156)-(1.5*(_xlfn.QUARTILE.EXC('Base de dados'!O$136:O$156,3)-_xlfn.QUARTILE.EXC('Base de dados'!O$136:O$156,1)))),'Base de dados'!O138&lt;(AVERAGE('Base de dados'!O$136:O$156)+(1.5*(_xlfn.QUARTILE.EXC('Base de dados'!O$136:O$156,3)-_xlfn.QUARTILE.EXC('Base de dados'!O$136:O$156,1))))),'Base de dados'!O138,"")</f>
        <v>1554805655.0699999</v>
      </c>
      <c r="P138" s="7">
        <f>IF(AND('Base de dados'!P138&gt;(AVERAGE('Base de dados'!P$136:P$156)-(1.5*(_xlfn.QUARTILE.EXC('Base de dados'!P$136:P$156,3)-_xlfn.QUARTILE.EXC('Base de dados'!P$136:P$156,1)))),'Base de dados'!P138&lt;(AVERAGE('Base de dados'!P$136:P$156)+(1.5*(_xlfn.QUARTILE.EXC('Base de dados'!P$136:P$156,3)-_xlfn.QUARTILE.EXC('Base de dados'!P$136:P$156,1))))),'Base de dados'!P138,"")</f>
        <v>701422123.72000003</v>
      </c>
      <c r="Q138" s="7">
        <f>IF(AND('Base de dados'!Q138&gt;(AVERAGE('Base de dados'!Q$136:Q$156)-(1.5*(_xlfn.QUARTILE.EXC('Base de dados'!Q$136:Q$156,3)-_xlfn.QUARTILE.EXC('Base de dados'!Q$136:Q$156,1)))),'Base de dados'!Q138&lt;(AVERAGE('Base de dados'!Q$136:Q$156)+(1.5*(_xlfn.QUARTILE.EXC('Base de dados'!Q$136:Q$156,3)-_xlfn.QUARTILE.EXC('Base de dados'!Q$136:Q$156,1))))),'Base de dados'!Q138,"")</f>
        <v>956909070.74000001</v>
      </c>
      <c r="R138" s="7">
        <f>IF(AND('Base de dados'!R138&gt;(AVERAGE('Base de dados'!R$136:R$156)-(1.5*(_xlfn.QUARTILE.EXC('Base de dados'!R$136:R$156,3)-_xlfn.QUARTILE.EXC('Base de dados'!R$136:R$156,1)))),'Base de dados'!R138&lt;(AVERAGE('Base de dados'!R$136:R$156)+(1.5*(_xlfn.QUARTILE.EXC('Base de dados'!R$136:R$156,3)-_xlfn.QUARTILE.EXC('Base de dados'!R$136:R$156,1))))),'Base de dados'!R138,"")</f>
        <v>1761303297.0999999</v>
      </c>
      <c r="S138" s="7">
        <f>IF(AND('Base de dados'!S138&gt;(AVERAGE('Base de dados'!S$136:S$156)-(1.5*(_xlfn.QUARTILE.EXC('Base de dados'!S$136:S$156,3)-_xlfn.QUARTILE.EXC('Base de dados'!S$136:S$156,1)))),'Base de dados'!S138&lt;(AVERAGE('Base de dados'!S$136:S$156)+(1.5*(_xlfn.QUARTILE.EXC('Base de dados'!S$136:S$156,3)-_xlfn.QUARTILE.EXC('Base de dados'!S$136:S$156,1))))),'Base de dados'!S138,"")</f>
        <v>216805300.68000001</v>
      </c>
      <c r="T138" s="7">
        <f>IF(AND('Base de dados'!T138&gt;(AVERAGE('Base de dados'!T$136:T$156)-(1.5*(_xlfn.QUARTILE.EXC('Base de dados'!T$136:T$156,3)-_xlfn.QUARTILE.EXC('Base de dados'!T$136:T$156,1)))),'Base de dados'!T138&lt;(AVERAGE('Base de dados'!T$136:T$156)+(1.5*(_xlfn.QUARTILE.EXC('Base de dados'!T$136:T$156,3)-_xlfn.QUARTILE.EXC('Base de dados'!T$136:T$156,1))))),'Base de dados'!T138,"")</f>
        <v>5741</v>
      </c>
      <c r="U138" s="7">
        <f>IF(AND('Base de dados'!U138&gt;(AVERAGE('Base de dados'!U$136:U$156)-(1.5*(_xlfn.QUARTILE.EXC('Base de dados'!U$136:U$156,3)-_xlfn.QUARTILE.EXC('Base de dados'!U$136:U$156,1)))),'Base de dados'!U138&lt;(AVERAGE('Base de dados'!U$136:U$156)+(1.5*(_xlfn.QUARTILE.EXC('Base de dados'!U$136:U$156,3)-_xlfn.QUARTILE.EXC('Base de dados'!U$136:U$156,1))))),'Base de dados'!U138,"")</f>
        <v>171919664.31999999</v>
      </c>
    </row>
    <row r="139" spans="2:21" s="1" customFormat="1" x14ac:dyDescent="0.25">
      <c r="B139" s="51">
        <v>520870</v>
      </c>
      <c r="C139" s="51" t="s">
        <v>202</v>
      </c>
      <c r="D139" s="51" t="s">
        <v>203</v>
      </c>
      <c r="E139" s="51">
        <v>2016</v>
      </c>
      <c r="F139" s="51">
        <v>52087000</v>
      </c>
      <c r="G139" s="51" t="s">
        <v>87</v>
      </c>
      <c r="H139" s="325" t="s">
        <v>51</v>
      </c>
      <c r="I139" s="51" t="s">
        <v>188</v>
      </c>
      <c r="J139" s="51" t="s">
        <v>189</v>
      </c>
      <c r="K139" s="51" t="s">
        <v>190</v>
      </c>
      <c r="L139" s="7">
        <f>IF(AND('Base de dados'!L139&gt;(AVERAGE('Base de dados'!L$136:L$156)-(1.5*(_xlfn.QUARTILE.EXC('Base de dados'!L$136:L$156,3)-_xlfn.QUARTILE.EXC('Base de dados'!L$136:L$156,1)))),'Base de dados'!L139&lt;(AVERAGE('Base de dados'!L$136:L$156)+(1.5*(_xlfn.QUARTILE.EXC('Base de dados'!L$136:L$156,3)-_xlfn.QUARTILE.EXC('Base de dados'!L$136:L$156,1))))),'Base de dados'!L139,"")</f>
        <v>263507.18</v>
      </c>
      <c r="M139" s="7">
        <f>IF(AND('Base de dados'!M139&gt;(AVERAGE('Base de dados'!M$136:M$156)-(1.5*(_xlfn.QUARTILE.EXC('Base de dados'!M$136:M$156,3)-_xlfn.QUARTILE.EXC('Base de dados'!M$136:M$156,1)))),'Base de dados'!M139&lt;(AVERAGE('Base de dados'!M$136:M$156)+(1.5*(_xlfn.QUARTILE.EXC('Base de dados'!M$136:M$156,3)-_xlfn.QUARTILE.EXC('Base de dados'!M$136:M$156,1))))),'Base de dados'!M139,"")</f>
        <v>4777633</v>
      </c>
      <c r="N139" s="7">
        <f>IF(AND('Base de dados'!N139&gt;(AVERAGE('Base de dados'!N$136:N$156)-(1.5*(_xlfn.QUARTILE.EXC('Base de dados'!N$136:N$156,3)-_xlfn.QUARTILE.EXC('Base de dados'!N$136:N$156,1)))),'Base de dados'!N139&lt;(AVERAGE('Base de dados'!N$136:N$156)+(1.5*(_xlfn.QUARTILE.EXC('Base de dados'!N$136:N$156,3)-_xlfn.QUARTILE.EXC('Base de dados'!N$136:N$156,1))))),'Base de dados'!N139,"")</f>
        <v>144799.57999999999</v>
      </c>
      <c r="O139" s="7">
        <f>IF(AND('Base de dados'!O139&gt;(AVERAGE('Base de dados'!O$136:O$156)-(1.5*(_xlfn.QUARTILE.EXC('Base de dados'!O$136:O$156,3)-_xlfn.QUARTILE.EXC('Base de dados'!O$136:O$156,1)))),'Base de dados'!O139&lt;(AVERAGE('Base de dados'!O$136:O$156)+(1.5*(_xlfn.QUARTILE.EXC('Base de dados'!O$136:O$156,3)-_xlfn.QUARTILE.EXC('Base de dados'!O$136:O$156,1))))),'Base de dados'!O139,"")</f>
        <v>1441979106.3699999</v>
      </c>
      <c r="P139" s="7">
        <f>IF(AND('Base de dados'!P139&gt;(AVERAGE('Base de dados'!P$136:P$156)-(1.5*(_xlfn.QUARTILE.EXC('Base de dados'!P$136:P$156,3)-_xlfn.QUARTILE.EXC('Base de dados'!P$136:P$156,1)))),'Base de dados'!P139&lt;(AVERAGE('Base de dados'!P$136:P$156)+(1.5*(_xlfn.QUARTILE.EXC('Base de dados'!P$136:P$156,3)-_xlfn.QUARTILE.EXC('Base de dados'!P$136:P$156,1))))),'Base de dados'!P139,"")</f>
        <v>631725367.48000002</v>
      </c>
      <c r="Q139" s="7">
        <f>IF(AND('Base de dados'!Q139&gt;(AVERAGE('Base de dados'!Q$136:Q$156)-(1.5*(_xlfn.QUARTILE.EXC('Base de dados'!Q$136:Q$156,3)-_xlfn.QUARTILE.EXC('Base de dados'!Q$136:Q$156,1)))),'Base de dados'!Q139&lt;(AVERAGE('Base de dados'!Q$136:Q$156)+(1.5*(_xlfn.QUARTILE.EXC('Base de dados'!Q$136:Q$156,3)-_xlfn.QUARTILE.EXC('Base de dados'!Q$136:Q$156,1))))),'Base de dados'!Q139,"")</f>
        <v>787242366</v>
      </c>
      <c r="R139" s="7">
        <f>IF(AND('Base de dados'!R139&gt;(AVERAGE('Base de dados'!R$136:R$156)-(1.5*(_xlfn.QUARTILE.EXC('Base de dados'!R$136:R$156,3)-_xlfn.QUARTILE.EXC('Base de dados'!R$136:R$156,1)))),'Base de dados'!R139&lt;(AVERAGE('Base de dados'!R$136:R$156)+(1.5*(_xlfn.QUARTILE.EXC('Base de dados'!R$136:R$156,3)-_xlfn.QUARTILE.EXC('Base de dados'!R$136:R$156,1))))),'Base de dados'!R139,"")</f>
        <v>1524216367.8599999</v>
      </c>
      <c r="S139" s="7">
        <f>IF(AND('Base de dados'!S139&gt;(AVERAGE('Base de dados'!S$136:S$156)-(1.5*(_xlfn.QUARTILE.EXC('Base de dados'!S$136:S$156,3)-_xlfn.QUARTILE.EXC('Base de dados'!S$136:S$156,1)))),'Base de dados'!S139&lt;(AVERAGE('Base de dados'!S$136:S$156)+(1.5*(_xlfn.QUARTILE.EXC('Base de dados'!S$136:S$156,3)-_xlfn.QUARTILE.EXC('Base de dados'!S$136:S$156,1))))),'Base de dados'!S139,"")</f>
        <v>183538720.50999999</v>
      </c>
      <c r="T139" s="7">
        <f>IF(AND('Base de dados'!T139&gt;(AVERAGE('Base de dados'!T$136:T$156)-(1.5*(_xlfn.QUARTILE.EXC('Base de dados'!T$136:T$156,3)-_xlfn.QUARTILE.EXC('Base de dados'!T$136:T$156,1)))),'Base de dados'!T139&lt;(AVERAGE('Base de dados'!T$136:T$156)+(1.5*(_xlfn.QUARTILE.EXC('Base de dados'!T$136:T$156,3)-_xlfn.QUARTILE.EXC('Base de dados'!T$136:T$156,1))))),'Base de dados'!T139,"")</f>
        <v>5883</v>
      </c>
      <c r="U139" s="7">
        <f>IF(AND('Base de dados'!U139&gt;(AVERAGE('Base de dados'!U$136:U$156)-(1.5*(_xlfn.QUARTILE.EXC('Base de dados'!U$136:U$156,3)-_xlfn.QUARTILE.EXC('Base de dados'!U$136:U$156,1)))),'Base de dados'!U139&lt;(AVERAGE('Base de dados'!U$136:U$156)+(1.5*(_xlfn.QUARTILE.EXC('Base de dados'!U$136:U$156,3)-_xlfn.QUARTILE.EXC('Base de dados'!U$136:U$156,1))))),'Base de dados'!U139,"")</f>
        <v>180711820.38999999</v>
      </c>
    </row>
    <row r="140" spans="2:21" s="1" customFormat="1" x14ac:dyDescent="0.25">
      <c r="B140" s="51">
        <v>520870</v>
      </c>
      <c r="C140" s="51" t="s">
        <v>202</v>
      </c>
      <c r="D140" s="51" t="s">
        <v>203</v>
      </c>
      <c r="E140" s="51">
        <v>2015</v>
      </c>
      <c r="F140" s="51">
        <v>52087000</v>
      </c>
      <c r="G140" s="51" t="s">
        <v>87</v>
      </c>
      <c r="H140" s="325" t="s">
        <v>51</v>
      </c>
      <c r="I140" s="51" t="s">
        <v>188</v>
      </c>
      <c r="J140" s="51" t="s">
        <v>189</v>
      </c>
      <c r="K140" s="51" t="s">
        <v>190</v>
      </c>
      <c r="L140" s="7">
        <f>IF(AND('Base de dados'!L140&gt;(AVERAGE('Base de dados'!L$136:L$156)-(1.5*(_xlfn.QUARTILE.EXC('Base de dados'!L$136:L$156,3)-_xlfn.QUARTILE.EXC('Base de dados'!L$136:L$156,1)))),'Base de dados'!L140&lt;(AVERAGE('Base de dados'!L$136:L$156)+(1.5*(_xlfn.QUARTILE.EXC('Base de dados'!L$136:L$156,3)-_xlfn.QUARTILE.EXC('Base de dados'!L$136:L$156,1))))),'Base de dados'!L140,"")</f>
        <v>263525.65000000002</v>
      </c>
      <c r="M140" s="7">
        <f>IF(AND('Base de dados'!M140&gt;(AVERAGE('Base de dados'!M$136:M$156)-(1.5*(_xlfn.QUARTILE.EXC('Base de dados'!M$136:M$156,3)-_xlfn.QUARTILE.EXC('Base de dados'!M$136:M$156,1)))),'Base de dados'!M140&lt;(AVERAGE('Base de dados'!M$136:M$156)+(1.5*(_xlfn.QUARTILE.EXC('Base de dados'!M$136:M$156,3)-_xlfn.QUARTILE.EXC('Base de dados'!M$136:M$156,1))))),'Base de dados'!M140,"")</f>
        <v>4473645</v>
      </c>
      <c r="N140" s="7">
        <f>IF(AND('Base de dados'!N140&gt;(AVERAGE('Base de dados'!N$136:N$156)-(1.5*(_xlfn.QUARTILE.EXC('Base de dados'!N$136:N$156,3)-_xlfn.QUARTILE.EXC('Base de dados'!N$136:N$156,1)))),'Base de dados'!N140&lt;(AVERAGE('Base de dados'!N$136:N$156)+(1.5*(_xlfn.QUARTILE.EXC('Base de dados'!N$136:N$156,3)-_xlfn.QUARTILE.EXC('Base de dados'!N$136:N$156,1))))),'Base de dados'!N140,"")</f>
        <v>141613.43</v>
      </c>
      <c r="O140" s="7">
        <f>IF(AND('Base de dados'!O140&gt;(AVERAGE('Base de dados'!O$136:O$156)-(1.5*(_xlfn.QUARTILE.EXC('Base de dados'!O$136:O$156,3)-_xlfn.QUARTILE.EXC('Base de dados'!O$136:O$156,1)))),'Base de dados'!O140&lt;(AVERAGE('Base de dados'!O$136:O$156)+(1.5*(_xlfn.QUARTILE.EXC('Base de dados'!O$136:O$156,3)-_xlfn.QUARTILE.EXC('Base de dados'!O$136:O$156,1))))),'Base de dados'!O140,"")</f>
        <v>1160047580.96</v>
      </c>
      <c r="P140" s="7">
        <f>IF(AND('Base de dados'!P140&gt;(AVERAGE('Base de dados'!P$136:P$156)-(1.5*(_xlfn.QUARTILE.EXC('Base de dados'!P$136:P$156,3)-_xlfn.QUARTILE.EXC('Base de dados'!P$136:P$156,1)))),'Base de dados'!P140&lt;(AVERAGE('Base de dados'!P$136:P$156)+(1.5*(_xlfn.QUARTILE.EXC('Base de dados'!P$136:P$156,3)-_xlfn.QUARTILE.EXC('Base de dados'!P$136:P$156,1))))),'Base de dados'!P140,"")</f>
        <v>492620265.80000001</v>
      </c>
      <c r="Q140" s="7">
        <f>IF(AND('Base de dados'!Q140&gt;(AVERAGE('Base de dados'!Q$136:Q$156)-(1.5*(_xlfn.QUARTILE.EXC('Base de dados'!Q$136:Q$156,3)-_xlfn.QUARTILE.EXC('Base de dados'!Q$136:Q$156,1)))),'Base de dados'!Q140&lt;(AVERAGE('Base de dados'!Q$136:Q$156)+(1.5*(_xlfn.QUARTILE.EXC('Base de dados'!Q$136:Q$156,3)-_xlfn.QUARTILE.EXC('Base de dados'!Q$136:Q$156,1))))),'Base de dados'!Q140,"")</f>
        <v>648565999.47000003</v>
      </c>
      <c r="R140" s="7">
        <f>IF(AND('Base de dados'!R140&gt;(AVERAGE('Base de dados'!R$136:R$156)-(1.5*(_xlfn.QUARTILE.EXC('Base de dados'!R$136:R$156,3)-_xlfn.QUARTILE.EXC('Base de dados'!R$136:R$156,1)))),'Base de dados'!R140&lt;(AVERAGE('Base de dados'!R$136:R$156)+(1.5*(_xlfn.QUARTILE.EXC('Base de dados'!R$136:R$156,3)-_xlfn.QUARTILE.EXC('Base de dados'!R$136:R$156,1))))),'Base de dados'!R140,"")</f>
        <v>1342241764.1400001</v>
      </c>
      <c r="S140" s="7">
        <f>IF(AND('Base de dados'!S140&gt;(AVERAGE('Base de dados'!S$136:S$156)-(1.5*(_xlfn.QUARTILE.EXC('Base de dados'!S$136:S$156,3)-_xlfn.QUARTILE.EXC('Base de dados'!S$136:S$156,1)))),'Base de dados'!S140&lt;(AVERAGE('Base de dados'!S$136:S$156)+(1.5*(_xlfn.QUARTILE.EXC('Base de dados'!S$136:S$156,3)-_xlfn.QUARTILE.EXC('Base de dados'!S$136:S$156,1))))),'Base de dados'!S140,"")</f>
        <v>224574678.22999999</v>
      </c>
      <c r="T140" s="7">
        <f>IF(AND('Base de dados'!T140&gt;(AVERAGE('Base de dados'!T$136:T$156)-(1.5*(_xlfn.QUARTILE.EXC('Base de dados'!T$136:T$156,3)-_xlfn.QUARTILE.EXC('Base de dados'!T$136:T$156,1)))),'Base de dados'!T140&lt;(AVERAGE('Base de dados'!T$136:T$156)+(1.5*(_xlfn.QUARTILE.EXC('Base de dados'!T$136:T$156,3)-_xlfn.QUARTILE.EXC('Base de dados'!T$136:T$156,1))))),'Base de dados'!T140,"")</f>
        <v>5489</v>
      </c>
      <c r="U140" s="7">
        <f>IF(AND('Base de dados'!U140&gt;(AVERAGE('Base de dados'!U$136:U$156)-(1.5*(_xlfn.QUARTILE.EXC('Base de dados'!U$136:U$156,3)-_xlfn.QUARTILE.EXC('Base de dados'!U$136:U$156,1)))),'Base de dados'!U140&lt;(AVERAGE('Base de dados'!U$136:U$156)+(1.5*(_xlfn.QUARTILE.EXC('Base de dados'!U$136:U$156,3)-_xlfn.QUARTILE.EXC('Base de dados'!U$136:U$156,1))))),'Base de dados'!U140,"")</f>
        <v>185781885.08000001</v>
      </c>
    </row>
    <row r="141" spans="2:21" s="1" customFormat="1" x14ac:dyDescent="0.25">
      <c r="B141" s="51">
        <v>520870</v>
      </c>
      <c r="C141" s="51" t="s">
        <v>202</v>
      </c>
      <c r="D141" s="51" t="s">
        <v>203</v>
      </c>
      <c r="E141" s="51">
        <v>2014</v>
      </c>
      <c r="F141" s="51">
        <v>52087000</v>
      </c>
      <c r="G141" s="51" t="s">
        <v>87</v>
      </c>
      <c r="H141" s="325" t="s">
        <v>51</v>
      </c>
      <c r="I141" s="51" t="s">
        <v>188</v>
      </c>
      <c r="J141" s="51" t="s">
        <v>189</v>
      </c>
      <c r="K141" s="51" t="s">
        <v>190</v>
      </c>
      <c r="L141" s="7">
        <f>IF(AND('Base de dados'!L141&gt;(AVERAGE('Base de dados'!L$136:L$156)-(1.5*(_xlfn.QUARTILE.EXC('Base de dados'!L$136:L$156,3)-_xlfn.QUARTILE.EXC('Base de dados'!L$136:L$156,1)))),'Base de dados'!L141&lt;(AVERAGE('Base de dados'!L$136:L$156)+(1.5*(_xlfn.QUARTILE.EXC('Base de dados'!L$136:L$156,3)-_xlfn.QUARTILE.EXC('Base de dados'!L$136:L$156,1))))),'Base de dados'!L141,"")</f>
        <v>270039.43</v>
      </c>
      <c r="M141" s="7">
        <f>IF(AND('Base de dados'!M141&gt;(AVERAGE('Base de dados'!M$136:M$156)-(1.5*(_xlfn.QUARTILE.EXC('Base de dados'!M$136:M$156,3)-_xlfn.QUARTILE.EXC('Base de dados'!M$136:M$156,1)))),'Base de dados'!M141&lt;(AVERAGE('Base de dados'!M$136:M$156)+(1.5*(_xlfn.QUARTILE.EXC('Base de dados'!M$136:M$156,3)-_xlfn.QUARTILE.EXC('Base de dados'!M$136:M$156,1))))),'Base de dados'!M141,"")</f>
        <v>4280806</v>
      </c>
      <c r="N141" s="7">
        <f>IF(AND('Base de dados'!N141&gt;(AVERAGE('Base de dados'!N$136:N$156)-(1.5*(_xlfn.QUARTILE.EXC('Base de dados'!N$136:N$156,3)-_xlfn.QUARTILE.EXC('Base de dados'!N$136:N$156,1)))),'Base de dados'!N141&lt;(AVERAGE('Base de dados'!N$136:N$156)+(1.5*(_xlfn.QUARTILE.EXC('Base de dados'!N$136:N$156,3)-_xlfn.QUARTILE.EXC('Base de dados'!N$136:N$156,1))))),'Base de dados'!N141,"")</f>
        <v>140478.54999999999</v>
      </c>
      <c r="O141" s="7">
        <f>IF(AND('Base de dados'!O141&gt;(AVERAGE('Base de dados'!O$136:O$156)-(1.5*(_xlfn.QUARTILE.EXC('Base de dados'!O$136:O$156,3)-_xlfn.QUARTILE.EXC('Base de dados'!O$136:O$156,1)))),'Base de dados'!O141&lt;(AVERAGE('Base de dados'!O$136:O$156)+(1.5*(_xlfn.QUARTILE.EXC('Base de dados'!O$136:O$156,3)-_xlfn.QUARTILE.EXC('Base de dados'!O$136:O$156,1))))),'Base de dados'!O141,"")</f>
        <v>1021564605.5700001</v>
      </c>
      <c r="P141" s="7">
        <f>IF(AND('Base de dados'!P141&gt;(AVERAGE('Base de dados'!P$136:P$156)-(1.5*(_xlfn.QUARTILE.EXC('Base de dados'!P$136:P$156,3)-_xlfn.QUARTILE.EXC('Base de dados'!P$136:P$156,1)))),'Base de dados'!P141&lt;(AVERAGE('Base de dados'!P$136:P$156)+(1.5*(_xlfn.QUARTILE.EXC('Base de dados'!P$136:P$156,3)-_xlfn.QUARTILE.EXC('Base de dados'!P$136:P$156,1))))),'Base de dados'!P141,"")</f>
        <v>415188775.10000002</v>
      </c>
      <c r="Q141" s="7">
        <f>IF(AND('Base de dados'!Q141&gt;(AVERAGE('Base de dados'!Q$136:Q$156)-(1.5*(_xlfn.QUARTILE.EXC('Base de dados'!Q$136:Q$156,3)-_xlfn.QUARTILE.EXC('Base de dados'!Q$136:Q$156,1)))),'Base de dados'!Q141&lt;(AVERAGE('Base de dados'!Q$136:Q$156)+(1.5*(_xlfn.QUARTILE.EXC('Base de dados'!Q$136:Q$156,3)-_xlfn.QUARTILE.EXC('Base de dados'!Q$136:Q$156,1))))),'Base de dados'!Q141,"")</f>
        <v>564153812.38999999</v>
      </c>
      <c r="R141" s="7">
        <f>IF(AND('Base de dados'!R141&gt;(AVERAGE('Base de dados'!R$136:R$156)-(1.5*(_xlfn.QUARTILE.EXC('Base de dados'!R$136:R$156,3)-_xlfn.QUARTILE.EXC('Base de dados'!R$136:R$156,1)))),'Base de dados'!R141&lt;(AVERAGE('Base de dados'!R$136:R$156)+(1.5*(_xlfn.QUARTILE.EXC('Base de dados'!R$136:R$156,3)-_xlfn.QUARTILE.EXC('Base de dados'!R$136:R$156,1))))),'Base de dados'!R141,"")</f>
        <v>1160626877.1600001</v>
      </c>
      <c r="S141" s="7">
        <f>IF(AND('Base de dados'!S141&gt;(AVERAGE('Base de dados'!S$136:S$156)-(1.5*(_xlfn.QUARTILE.EXC('Base de dados'!S$136:S$156,3)-_xlfn.QUARTILE.EXC('Base de dados'!S$136:S$156,1)))),'Base de dados'!S141&lt;(AVERAGE('Base de dados'!S$136:S$156)+(1.5*(_xlfn.QUARTILE.EXC('Base de dados'!S$136:S$156,3)-_xlfn.QUARTILE.EXC('Base de dados'!S$136:S$156,1))))),'Base de dados'!S141,"")</f>
        <v>221038937.25</v>
      </c>
      <c r="T141" s="7">
        <f>IF(AND('Base de dados'!T141&gt;(AVERAGE('Base de dados'!T$136:T$156)-(1.5*(_xlfn.QUARTILE.EXC('Base de dados'!T$136:T$156,3)-_xlfn.QUARTILE.EXC('Base de dados'!T$136:T$156,1)))),'Base de dados'!T141&lt;(AVERAGE('Base de dados'!T$136:T$156)+(1.5*(_xlfn.QUARTILE.EXC('Base de dados'!T$136:T$156,3)-_xlfn.QUARTILE.EXC('Base de dados'!T$136:T$156,1))))),'Base de dados'!T141,"")</f>
        <v>5086</v>
      </c>
      <c r="U141" s="7">
        <f>IF(AND('Base de dados'!U141&gt;(AVERAGE('Base de dados'!U$136:U$156)-(1.5*(_xlfn.QUARTILE.EXC('Base de dados'!U$136:U$156,3)-_xlfn.QUARTILE.EXC('Base de dados'!U$136:U$156,1)))),'Base de dados'!U141&lt;(AVERAGE('Base de dados'!U$136:U$156)+(1.5*(_xlfn.QUARTILE.EXC('Base de dados'!U$136:U$156,3)-_xlfn.QUARTILE.EXC('Base de dados'!U$136:U$156,1))))),'Base de dados'!U141,"")</f>
        <v>114243889.64</v>
      </c>
    </row>
    <row r="142" spans="2:21" s="1" customFormat="1" x14ac:dyDescent="0.25">
      <c r="B142" s="51">
        <v>520870</v>
      </c>
      <c r="C142" s="51" t="s">
        <v>202</v>
      </c>
      <c r="D142" s="51" t="s">
        <v>203</v>
      </c>
      <c r="E142" s="51">
        <v>2013</v>
      </c>
      <c r="F142" s="51">
        <v>52087000</v>
      </c>
      <c r="G142" s="51" t="s">
        <v>87</v>
      </c>
      <c r="H142" s="325" t="s">
        <v>51</v>
      </c>
      <c r="I142" s="51" t="s">
        <v>188</v>
      </c>
      <c r="J142" s="51" t="s">
        <v>189</v>
      </c>
      <c r="K142" s="51" t="s">
        <v>190</v>
      </c>
      <c r="L142" s="7">
        <f>IF(AND('Base de dados'!L142&gt;(AVERAGE('Base de dados'!L$136:L$156)-(1.5*(_xlfn.QUARTILE.EXC('Base de dados'!L$136:L$156,3)-_xlfn.QUARTILE.EXC('Base de dados'!L$136:L$156,1)))),'Base de dados'!L142&lt;(AVERAGE('Base de dados'!L$136:L$156)+(1.5*(_xlfn.QUARTILE.EXC('Base de dados'!L$136:L$156,3)-_xlfn.QUARTILE.EXC('Base de dados'!L$136:L$156,1))))),'Base de dados'!L142,"")</f>
        <v>261041.22</v>
      </c>
      <c r="M142" s="7">
        <f>IF(AND('Base de dados'!M142&gt;(AVERAGE('Base de dados'!M$136:M$156)-(1.5*(_xlfn.QUARTILE.EXC('Base de dados'!M$136:M$156,3)-_xlfn.QUARTILE.EXC('Base de dados'!M$136:M$156,1)))),'Base de dados'!M142&lt;(AVERAGE('Base de dados'!M$136:M$156)+(1.5*(_xlfn.QUARTILE.EXC('Base de dados'!M$136:M$156,3)-_xlfn.QUARTILE.EXC('Base de dados'!M$136:M$156,1))))),'Base de dados'!M142,"")</f>
        <v>3945253</v>
      </c>
      <c r="N142" s="7">
        <f>IF(AND('Base de dados'!N142&gt;(AVERAGE('Base de dados'!N$136:N$156)-(1.5*(_xlfn.QUARTILE.EXC('Base de dados'!N$136:N$156,3)-_xlfn.QUARTILE.EXC('Base de dados'!N$136:N$156,1)))),'Base de dados'!N142&lt;(AVERAGE('Base de dados'!N$136:N$156)+(1.5*(_xlfn.QUARTILE.EXC('Base de dados'!N$136:N$156,3)-_xlfn.QUARTILE.EXC('Base de dados'!N$136:N$156,1))))),'Base de dados'!N142,"")</f>
        <v>132253.32</v>
      </c>
      <c r="O142" s="7">
        <f>IF(AND('Base de dados'!O142&gt;(AVERAGE('Base de dados'!O$136:O$156)-(1.5*(_xlfn.QUARTILE.EXC('Base de dados'!O$136:O$156,3)-_xlfn.QUARTILE.EXC('Base de dados'!O$136:O$156,1)))),'Base de dados'!O142&lt;(AVERAGE('Base de dados'!O$136:O$156)+(1.5*(_xlfn.QUARTILE.EXC('Base de dados'!O$136:O$156,3)-_xlfn.QUARTILE.EXC('Base de dados'!O$136:O$156,1))))),'Base de dados'!O142,"")</f>
        <v>942760281.21000004</v>
      </c>
      <c r="P142" s="7">
        <f>IF(AND('Base de dados'!P142&gt;(AVERAGE('Base de dados'!P$136:P$156)-(1.5*(_xlfn.QUARTILE.EXC('Base de dados'!P$136:P$156,3)-_xlfn.QUARTILE.EXC('Base de dados'!P$136:P$156,1)))),'Base de dados'!P142&lt;(AVERAGE('Base de dados'!P$136:P$156)+(1.5*(_xlfn.QUARTILE.EXC('Base de dados'!P$136:P$156,3)-_xlfn.QUARTILE.EXC('Base de dados'!P$136:P$156,1))))),'Base de dados'!P142,"")</f>
        <v>365801645.64999998</v>
      </c>
      <c r="Q142" s="7">
        <f>IF(AND('Base de dados'!Q142&gt;(AVERAGE('Base de dados'!Q$136:Q$156)-(1.5*(_xlfn.QUARTILE.EXC('Base de dados'!Q$136:Q$156,3)-_xlfn.QUARTILE.EXC('Base de dados'!Q$136:Q$156,1)))),'Base de dados'!Q142&lt;(AVERAGE('Base de dados'!Q$136:Q$156)+(1.5*(_xlfn.QUARTILE.EXC('Base de dados'!Q$136:Q$156,3)-_xlfn.QUARTILE.EXC('Base de dados'!Q$136:Q$156,1))))),'Base de dados'!Q142,"")</f>
        <v>444524060.01999998</v>
      </c>
      <c r="R142" s="7">
        <f>IF(AND('Base de dados'!R142&gt;(AVERAGE('Base de dados'!R$136:R$156)-(1.5*(_xlfn.QUARTILE.EXC('Base de dados'!R$136:R$156,3)-_xlfn.QUARTILE.EXC('Base de dados'!R$136:R$156,1)))),'Base de dados'!R142&lt;(AVERAGE('Base de dados'!R$136:R$156)+(1.5*(_xlfn.QUARTILE.EXC('Base de dados'!R$136:R$156,3)-_xlfn.QUARTILE.EXC('Base de dados'!R$136:R$156,1))))),'Base de dados'!R142,"")</f>
        <v>969344888.48000002</v>
      </c>
      <c r="S142" s="7">
        <f>IF(AND('Base de dados'!S142&gt;(AVERAGE('Base de dados'!S$136:S$156)-(1.5*(_xlfn.QUARTILE.EXC('Base de dados'!S$136:S$156,3)-_xlfn.QUARTILE.EXC('Base de dados'!S$136:S$156,1)))),'Base de dados'!S142&lt;(AVERAGE('Base de dados'!S$136:S$156)+(1.5*(_xlfn.QUARTILE.EXC('Base de dados'!S$136:S$156,3)-_xlfn.QUARTILE.EXC('Base de dados'!S$136:S$156,1))))),'Base de dados'!S142,"")</f>
        <v>202222994.69999999</v>
      </c>
      <c r="T142" s="7">
        <f>IF(AND('Base de dados'!T142&gt;(AVERAGE('Base de dados'!T$136:T$156)-(1.5*(_xlfn.QUARTILE.EXC('Base de dados'!T$136:T$156,3)-_xlfn.QUARTILE.EXC('Base de dados'!T$136:T$156,1)))),'Base de dados'!T142&lt;(AVERAGE('Base de dados'!T$136:T$156)+(1.5*(_xlfn.QUARTILE.EXC('Base de dados'!T$136:T$156,3)-_xlfn.QUARTILE.EXC('Base de dados'!T$136:T$156,1))))),'Base de dados'!T142,"")</f>
        <v>4316</v>
      </c>
      <c r="U142" s="7">
        <f>IF(AND('Base de dados'!U142&gt;(AVERAGE('Base de dados'!U$136:U$156)-(1.5*(_xlfn.QUARTILE.EXC('Base de dados'!U$136:U$156,3)-_xlfn.QUARTILE.EXC('Base de dados'!U$136:U$156,1)))),'Base de dados'!U142&lt;(AVERAGE('Base de dados'!U$136:U$156)+(1.5*(_xlfn.QUARTILE.EXC('Base de dados'!U$136:U$156,3)-_xlfn.QUARTILE.EXC('Base de dados'!U$136:U$156,1))))),'Base de dados'!U142,"")</f>
        <v>111573018.48999999</v>
      </c>
    </row>
    <row r="143" spans="2:21" s="1" customFormat="1" x14ac:dyDescent="0.25">
      <c r="B143" s="51">
        <v>520870</v>
      </c>
      <c r="C143" s="51" t="s">
        <v>202</v>
      </c>
      <c r="D143" s="51" t="s">
        <v>203</v>
      </c>
      <c r="E143" s="51">
        <v>2012</v>
      </c>
      <c r="F143" s="51">
        <v>52087000</v>
      </c>
      <c r="G143" s="51" t="s">
        <v>87</v>
      </c>
      <c r="H143" s="325" t="s">
        <v>51</v>
      </c>
      <c r="I143" s="51" t="s">
        <v>188</v>
      </c>
      <c r="J143" s="51" t="s">
        <v>189</v>
      </c>
      <c r="K143" s="51" t="s">
        <v>190</v>
      </c>
      <c r="L143" s="7">
        <f>IF(AND('Base de dados'!L143&gt;(AVERAGE('Base de dados'!L$136:L$156)-(1.5*(_xlfn.QUARTILE.EXC('Base de dados'!L$136:L$156,3)-_xlfn.QUARTILE.EXC('Base de dados'!L$136:L$156,1)))),'Base de dados'!L143&lt;(AVERAGE('Base de dados'!L$136:L$156)+(1.5*(_xlfn.QUARTILE.EXC('Base de dados'!L$136:L$156,3)-_xlfn.QUARTILE.EXC('Base de dados'!L$136:L$156,1))))),'Base de dados'!L143,"")</f>
        <v>252202.42</v>
      </c>
      <c r="M143" s="7">
        <f>IF(AND('Base de dados'!M143&gt;(AVERAGE('Base de dados'!M$136:M$156)-(1.5*(_xlfn.QUARTILE.EXC('Base de dados'!M$136:M$156,3)-_xlfn.QUARTILE.EXC('Base de dados'!M$136:M$156,1)))),'Base de dados'!M143&lt;(AVERAGE('Base de dados'!M$136:M$156)+(1.5*(_xlfn.QUARTILE.EXC('Base de dados'!M$136:M$156,3)-_xlfn.QUARTILE.EXC('Base de dados'!M$136:M$156,1))))),'Base de dados'!M143,"")</f>
        <v>3690628</v>
      </c>
      <c r="N143" s="7">
        <f>IF(AND('Base de dados'!N143&gt;(AVERAGE('Base de dados'!N$136:N$156)-(1.5*(_xlfn.QUARTILE.EXC('Base de dados'!N$136:N$156,3)-_xlfn.QUARTILE.EXC('Base de dados'!N$136:N$156,1)))),'Base de dados'!N143&lt;(AVERAGE('Base de dados'!N$136:N$156)+(1.5*(_xlfn.QUARTILE.EXC('Base de dados'!N$136:N$156,3)-_xlfn.QUARTILE.EXC('Base de dados'!N$136:N$156,1))))),'Base de dados'!N143,"")</f>
        <v>125483.34</v>
      </c>
      <c r="O143" s="7">
        <f>IF(AND('Base de dados'!O143&gt;(AVERAGE('Base de dados'!O$136:O$156)-(1.5*(_xlfn.QUARTILE.EXC('Base de dados'!O$136:O$156,3)-_xlfn.QUARTILE.EXC('Base de dados'!O$136:O$156,1)))),'Base de dados'!O143&lt;(AVERAGE('Base de dados'!O$136:O$156)+(1.5*(_xlfn.QUARTILE.EXC('Base de dados'!O$136:O$156,3)-_xlfn.QUARTILE.EXC('Base de dados'!O$136:O$156,1))))),'Base de dados'!O143,"")</f>
        <v>861236424.62</v>
      </c>
      <c r="P143" s="7">
        <f>IF(AND('Base de dados'!P143&gt;(AVERAGE('Base de dados'!P$136:P$156)-(1.5*(_xlfn.QUARTILE.EXC('Base de dados'!P$136:P$156,3)-_xlfn.QUARTILE.EXC('Base de dados'!P$136:P$156,1)))),'Base de dados'!P143&lt;(AVERAGE('Base de dados'!P$136:P$156)+(1.5*(_xlfn.QUARTILE.EXC('Base de dados'!P$136:P$156,3)-_xlfn.QUARTILE.EXC('Base de dados'!P$136:P$156,1))))),'Base de dados'!P143,"")</f>
        <v>327783921.81999999</v>
      </c>
      <c r="Q143" s="7">
        <f>IF(AND('Base de dados'!Q143&gt;(AVERAGE('Base de dados'!Q$136:Q$156)-(1.5*(_xlfn.QUARTILE.EXC('Base de dados'!Q$136:Q$156,3)-_xlfn.QUARTILE.EXC('Base de dados'!Q$136:Q$156,1)))),'Base de dados'!Q143&lt;(AVERAGE('Base de dados'!Q$136:Q$156)+(1.5*(_xlfn.QUARTILE.EXC('Base de dados'!Q$136:Q$156,3)-_xlfn.QUARTILE.EXC('Base de dados'!Q$136:Q$156,1))))),'Base de dados'!Q143,"")</f>
        <v>401539724.74000001</v>
      </c>
      <c r="R143" s="7">
        <f>IF(AND('Base de dados'!R143&gt;(AVERAGE('Base de dados'!R$136:R$156)-(1.5*(_xlfn.QUARTILE.EXC('Base de dados'!R$136:R$156,3)-_xlfn.QUARTILE.EXC('Base de dados'!R$136:R$156,1)))),'Base de dados'!R143&lt;(AVERAGE('Base de dados'!R$136:R$156)+(1.5*(_xlfn.QUARTILE.EXC('Base de dados'!R$136:R$156,3)-_xlfn.QUARTILE.EXC('Base de dados'!R$136:R$156,1))))),'Base de dados'!R143,"")</f>
        <v>859102250.46000004</v>
      </c>
      <c r="S143" s="7">
        <f>IF(AND('Base de dados'!S143&gt;(AVERAGE('Base de dados'!S$136:S$156)-(1.5*(_xlfn.QUARTILE.EXC('Base de dados'!S$136:S$156,3)-_xlfn.QUARTILE.EXC('Base de dados'!S$136:S$156,1)))),'Base de dados'!S143&lt;(AVERAGE('Base de dados'!S$136:S$156)+(1.5*(_xlfn.QUARTILE.EXC('Base de dados'!S$136:S$156,3)-_xlfn.QUARTILE.EXC('Base de dados'!S$136:S$156,1))))),'Base de dados'!S143,"")</f>
        <v>226459178.16999999</v>
      </c>
      <c r="T143" s="7">
        <f>IF(AND('Base de dados'!T143&gt;(AVERAGE('Base de dados'!T$136:T$156)-(1.5*(_xlfn.QUARTILE.EXC('Base de dados'!T$136:T$156,3)-_xlfn.QUARTILE.EXC('Base de dados'!T$136:T$156,1)))),'Base de dados'!T143&lt;(AVERAGE('Base de dados'!T$136:T$156)+(1.5*(_xlfn.QUARTILE.EXC('Base de dados'!T$136:T$156,3)-_xlfn.QUARTILE.EXC('Base de dados'!T$136:T$156,1))))),'Base de dados'!T143,"")</f>
        <v>4427</v>
      </c>
      <c r="U143" s="7">
        <f>IF(AND('Base de dados'!U143&gt;(AVERAGE('Base de dados'!U$136:U$156)-(1.5*(_xlfn.QUARTILE.EXC('Base de dados'!U$136:U$156,3)-_xlfn.QUARTILE.EXC('Base de dados'!U$136:U$156,1)))),'Base de dados'!U143&lt;(AVERAGE('Base de dados'!U$136:U$156)+(1.5*(_xlfn.QUARTILE.EXC('Base de dados'!U$136:U$156,3)-_xlfn.QUARTILE.EXC('Base de dados'!U$136:U$156,1))))),'Base de dados'!U143,"")</f>
        <v>74202500.310000002</v>
      </c>
    </row>
    <row r="144" spans="2:21" s="1" customFormat="1" x14ac:dyDescent="0.25">
      <c r="B144" s="51">
        <v>520870</v>
      </c>
      <c r="C144" s="51" t="s">
        <v>202</v>
      </c>
      <c r="D144" s="51" t="s">
        <v>203</v>
      </c>
      <c r="E144" s="51">
        <v>2011</v>
      </c>
      <c r="F144" s="51">
        <v>52087000</v>
      </c>
      <c r="G144" s="51" t="s">
        <v>87</v>
      </c>
      <c r="H144" s="325" t="s">
        <v>51</v>
      </c>
      <c r="I144" s="51" t="s">
        <v>188</v>
      </c>
      <c r="J144" s="51" t="s">
        <v>189</v>
      </c>
      <c r="K144" s="51" t="s">
        <v>190</v>
      </c>
      <c r="L144" s="7">
        <f>IF(AND('Base de dados'!L144&gt;(AVERAGE('Base de dados'!L$136:L$156)-(1.5*(_xlfn.QUARTILE.EXC('Base de dados'!L$136:L$156,3)-_xlfn.QUARTILE.EXC('Base de dados'!L$136:L$156,1)))),'Base de dados'!L144&lt;(AVERAGE('Base de dados'!L$136:L$156)+(1.5*(_xlfn.QUARTILE.EXC('Base de dados'!L$136:L$156,3)-_xlfn.QUARTILE.EXC('Base de dados'!L$136:L$156,1))))),'Base de dados'!L144,"")</f>
        <v>237044.38</v>
      </c>
      <c r="M144" s="7">
        <f>IF(AND('Base de dados'!M144&gt;(AVERAGE('Base de dados'!M$136:M$156)-(1.5*(_xlfn.QUARTILE.EXC('Base de dados'!M$136:M$156,3)-_xlfn.QUARTILE.EXC('Base de dados'!M$136:M$156,1)))),'Base de dados'!M144&lt;(AVERAGE('Base de dados'!M$136:M$156)+(1.5*(_xlfn.QUARTILE.EXC('Base de dados'!M$136:M$156,3)-_xlfn.QUARTILE.EXC('Base de dados'!M$136:M$156,1))))),'Base de dados'!M144,"")</f>
        <v>3424689</v>
      </c>
      <c r="N144" s="7">
        <f>IF(AND('Base de dados'!N144&gt;(AVERAGE('Base de dados'!N$136:N$156)-(1.5*(_xlfn.QUARTILE.EXC('Base de dados'!N$136:N$156,3)-_xlfn.QUARTILE.EXC('Base de dados'!N$136:N$156,1)))),'Base de dados'!N144&lt;(AVERAGE('Base de dados'!N$136:N$156)+(1.5*(_xlfn.QUARTILE.EXC('Base de dados'!N$136:N$156,3)-_xlfn.QUARTILE.EXC('Base de dados'!N$136:N$156,1))))),'Base de dados'!N144,"")</f>
        <v>116540.79</v>
      </c>
      <c r="O144" s="7">
        <f>IF(AND('Base de dados'!O144&gt;(AVERAGE('Base de dados'!O$136:O$156)-(1.5*(_xlfn.QUARTILE.EXC('Base de dados'!O$136:O$156,3)-_xlfn.QUARTILE.EXC('Base de dados'!O$136:O$156,1)))),'Base de dados'!O144&lt;(AVERAGE('Base de dados'!O$136:O$156)+(1.5*(_xlfn.QUARTILE.EXC('Base de dados'!O$136:O$156,3)-_xlfn.QUARTILE.EXC('Base de dados'!O$136:O$156,1))))),'Base de dados'!O144,"")</f>
        <v>758506982.40999997</v>
      </c>
      <c r="P144" s="7">
        <f>IF(AND('Base de dados'!P144&gt;(AVERAGE('Base de dados'!P$136:P$156)-(1.5*(_xlfn.QUARTILE.EXC('Base de dados'!P$136:P$156,3)-_xlfn.QUARTILE.EXC('Base de dados'!P$136:P$156,1)))),'Base de dados'!P144&lt;(AVERAGE('Base de dados'!P$136:P$156)+(1.5*(_xlfn.QUARTILE.EXC('Base de dados'!P$136:P$156,3)-_xlfn.QUARTILE.EXC('Base de dados'!P$136:P$156,1))))),'Base de dados'!P144,"")</f>
        <v>286258331.44</v>
      </c>
      <c r="Q144" s="7">
        <f>IF(AND('Base de dados'!Q144&gt;(AVERAGE('Base de dados'!Q$136:Q$156)-(1.5*(_xlfn.QUARTILE.EXC('Base de dados'!Q$136:Q$156,3)-_xlfn.QUARTILE.EXC('Base de dados'!Q$136:Q$156,1)))),'Base de dados'!Q144&lt;(AVERAGE('Base de dados'!Q$136:Q$156)+(1.5*(_xlfn.QUARTILE.EXC('Base de dados'!Q$136:Q$156,3)-_xlfn.QUARTILE.EXC('Base de dados'!Q$136:Q$156,1))))),'Base de dados'!Q144,"")</f>
        <v>343107854.98000002</v>
      </c>
      <c r="R144" s="7">
        <f>IF(AND('Base de dados'!R144&gt;(AVERAGE('Base de dados'!R$136:R$156)-(1.5*(_xlfn.QUARTILE.EXC('Base de dados'!R$136:R$156,3)-_xlfn.QUARTILE.EXC('Base de dados'!R$136:R$156,1)))),'Base de dados'!R144&lt;(AVERAGE('Base de dados'!R$136:R$156)+(1.5*(_xlfn.QUARTILE.EXC('Base de dados'!R$136:R$156,3)-_xlfn.QUARTILE.EXC('Base de dados'!R$136:R$156,1))))),'Base de dados'!R144,"")</f>
        <v>833792489.75</v>
      </c>
      <c r="S144" s="7">
        <f>IF(AND('Base de dados'!S144&gt;(AVERAGE('Base de dados'!S$136:S$156)-(1.5*(_xlfn.QUARTILE.EXC('Base de dados'!S$136:S$156,3)-_xlfn.QUARTILE.EXC('Base de dados'!S$136:S$156,1)))),'Base de dados'!S144&lt;(AVERAGE('Base de dados'!S$136:S$156)+(1.5*(_xlfn.QUARTILE.EXC('Base de dados'!S$136:S$156,3)-_xlfn.QUARTILE.EXC('Base de dados'!S$136:S$156,1))))),'Base de dados'!S144,"")</f>
        <v>145698567.5</v>
      </c>
      <c r="T144" s="7">
        <f>IF(AND('Base de dados'!T144&gt;(AVERAGE('Base de dados'!T$136:T$156)-(1.5*(_xlfn.QUARTILE.EXC('Base de dados'!T$136:T$156,3)-_xlfn.QUARTILE.EXC('Base de dados'!T$136:T$156,1)))),'Base de dados'!T144&lt;(AVERAGE('Base de dados'!T$136:T$156)+(1.5*(_xlfn.QUARTILE.EXC('Base de dados'!T$136:T$156,3)-_xlfn.QUARTILE.EXC('Base de dados'!T$136:T$156,1))))),'Base de dados'!T144,"")</f>
        <v>4499</v>
      </c>
      <c r="U144" s="7">
        <f>IF(AND('Base de dados'!U144&gt;(AVERAGE('Base de dados'!U$136:U$156)-(1.5*(_xlfn.QUARTILE.EXC('Base de dados'!U$136:U$156,3)-_xlfn.QUARTILE.EXC('Base de dados'!U$136:U$156,1)))),'Base de dados'!U144&lt;(AVERAGE('Base de dados'!U$136:U$156)+(1.5*(_xlfn.QUARTILE.EXC('Base de dados'!U$136:U$156,3)-_xlfn.QUARTILE.EXC('Base de dados'!U$136:U$156,1))))),'Base de dados'!U144,"")</f>
        <v>28203713.18</v>
      </c>
    </row>
    <row r="145" spans="2:21" s="1" customFormat="1" x14ac:dyDescent="0.25">
      <c r="B145" s="51">
        <v>520870</v>
      </c>
      <c r="C145" s="51" t="s">
        <v>202</v>
      </c>
      <c r="D145" s="51" t="s">
        <v>203</v>
      </c>
      <c r="E145" s="51">
        <v>2010</v>
      </c>
      <c r="F145" s="51">
        <v>52087000</v>
      </c>
      <c r="G145" s="51" t="s">
        <v>87</v>
      </c>
      <c r="H145" s="325" t="s">
        <v>51</v>
      </c>
      <c r="I145" s="51" t="s">
        <v>188</v>
      </c>
      <c r="J145" s="51" t="s">
        <v>189</v>
      </c>
      <c r="K145" s="51" t="s">
        <v>190</v>
      </c>
      <c r="L145" s="7">
        <f>IF(AND('Base de dados'!L145&gt;(AVERAGE('Base de dados'!L$136:L$156)-(1.5*(_xlfn.QUARTILE.EXC('Base de dados'!L$136:L$156,3)-_xlfn.QUARTILE.EXC('Base de dados'!L$136:L$156,1)))),'Base de dados'!L145&lt;(AVERAGE('Base de dados'!L$136:L$156)+(1.5*(_xlfn.QUARTILE.EXC('Base de dados'!L$136:L$156,3)-_xlfn.QUARTILE.EXC('Base de dados'!L$136:L$156,1))))),'Base de dados'!L145,"")</f>
        <v>229180.43</v>
      </c>
      <c r="M145" s="7">
        <f>IF(AND('Base de dados'!M145&gt;(AVERAGE('Base de dados'!M$136:M$156)-(1.5*(_xlfn.QUARTILE.EXC('Base de dados'!M$136:M$156,3)-_xlfn.QUARTILE.EXC('Base de dados'!M$136:M$156,1)))),'Base de dados'!M145&lt;(AVERAGE('Base de dados'!M$136:M$156)+(1.5*(_xlfn.QUARTILE.EXC('Base de dados'!M$136:M$156,3)-_xlfn.QUARTILE.EXC('Base de dados'!M$136:M$156,1))))),'Base de dados'!M145,"")</f>
        <v>3175800</v>
      </c>
      <c r="N145" s="7">
        <f>IF(AND('Base de dados'!N145&gt;(AVERAGE('Base de dados'!N$136:N$156)-(1.5*(_xlfn.QUARTILE.EXC('Base de dados'!N$136:N$156,3)-_xlfn.QUARTILE.EXC('Base de dados'!N$136:N$156,1)))),'Base de dados'!N145&lt;(AVERAGE('Base de dados'!N$136:N$156)+(1.5*(_xlfn.QUARTILE.EXC('Base de dados'!N$136:N$156,3)-_xlfn.QUARTILE.EXC('Base de dados'!N$136:N$156,1))))),'Base de dados'!N145,"")</f>
        <v>111788.26</v>
      </c>
      <c r="O145" s="7">
        <f>IF(AND('Base de dados'!O145&gt;(AVERAGE('Base de dados'!O$136:O$156)-(1.5*(_xlfn.QUARTILE.EXC('Base de dados'!O$136:O$156,3)-_xlfn.QUARTILE.EXC('Base de dados'!O$136:O$156,1)))),'Base de dados'!O145&lt;(AVERAGE('Base de dados'!O$136:O$156)+(1.5*(_xlfn.QUARTILE.EXC('Base de dados'!O$136:O$156,3)-_xlfn.QUARTILE.EXC('Base de dados'!O$136:O$156,1))))),'Base de dados'!O145,"")</f>
        <v>675106687.46000004</v>
      </c>
      <c r="P145" s="7">
        <f>IF(AND('Base de dados'!P145&gt;(AVERAGE('Base de dados'!P$136:P$156)-(1.5*(_xlfn.QUARTILE.EXC('Base de dados'!P$136:P$156,3)-_xlfn.QUARTILE.EXC('Base de dados'!P$136:P$156,1)))),'Base de dados'!P145&lt;(AVERAGE('Base de dados'!P$136:P$156)+(1.5*(_xlfn.QUARTILE.EXC('Base de dados'!P$136:P$156,3)-_xlfn.QUARTILE.EXC('Base de dados'!P$136:P$156,1))))),'Base de dados'!P145,"")</f>
        <v>255035466.80000001</v>
      </c>
      <c r="Q145" s="7">
        <f>IF(AND('Base de dados'!Q145&gt;(AVERAGE('Base de dados'!Q$136:Q$156)-(1.5*(_xlfn.QUARTILE.EXC('Base de dados'!Q$136:Q$156,3)-_xlfn.QUARTILE.EXC('Base de dados'!Q$136:Q$156,1)))),'Base de dados'!Q145&lt;(AVERAGE('Base de dados'!Q$136:Q$156)+(1.5*(_xlfn.QUARTILE.EXC('Base de dados'!Q$136:Q$156,3)-_xlfn.QUARTILE.EXC('Base de dados'!Q$136:Q$156,1))))),'Base de dados'!Q145,"")</f>
        <v>291079762.31999999</v>
      </c>
      <c r="R145" s="7">
        <f>IF(AND('Base de dados'!R145&gt;(AVERAGE('Base de dados'!R$136:R$156)-(1.5*(_xlfn.QUARTILE.EXC('Base de dados'!R$136:R$156,3)-_xlfn.QUARTILE.EXC('Base de dados'!R$136:R$156,1)))),'Base de dados'!R145&lt;(AVERAGE('Base de dados'!R$136:R$156)+(1.5*(_xlfn.QUARTILE.EXC('Base de dados'!R$136:R$156,3)-_xlfn.QUARTILE.EXC('Base de dados'!R$136:R$156,1))))),'Base de dados'!R145,"")</f>
        <v>634984579.67999995</v>
      </c>
      <c r="S145" s="7">
        <f>IF(AND('Base de dados'!S145&gt;(AVERAGE('Base de dados'!S$136:S$156)-(1.5*(_xlfn.QUARTILE.EXC('Base de dados'!S$136:S$156,3)-_xlfn.QUARTILE.EXC('Base de dados'!S$136:S$156,1)))),'Base de dados'!S145&lt;(AVERAGE('Base de dados'!S$136:S$156)+(1.5*(_xlfn.QUARTILE.EXC('Base de dados'!S$136:S$156,3)-_xlfn.QUARTILE.EXC('Base de dados'!S$136:S$156,1))))),'Base de dados'!S145,"")</f>
        <v>157798888.53</v>
      </c>
      <c r="T145" s="7">
        <f>IF(AND('Base de dados'!T145&gt;(AVERAGE('Base de dados'!T$136:T$156)-(1.5*(_xlfn.QUARTILE.EXC('Base de dados'!T$136:T$156,3)-_xlfn.QUARTILE.EXC('Base de dados'!T$136:T$156,1)))),'Base de dados'!T145&lt;(AVERAGE('Base de dados'!T$136:T$156)+(1.5*(_xlfn.QUARTILE.EXC('Base de dados'!T$136:T$156,3)-_xlfn.QUARTILE.EXC('Base de dados'!T$136:T$156,1))))),'Base de dados'!T145,"")</f>
        <v>4422</v>
      </c>
      <c r="U145" s="7">
        <f>IF(AND('Base de dados'!U145&gt;(AVERAGE('Base de dados'!U$136:U$156)-(1.5*(_xlfn.QUARTILE.EXC('Base de dados'!U$136:U$156,3)-_xlfn.QUARTILE.EXC('Base de dados'!U$136:U$156,1)))),'Base de dados'!U145&lt;(AVERAGE('Base de dados'!U$136:U$156)+(1.5*(_xlfn.QUARTILE.EXC('Base de dados'!U$136:U$156,3)-_xlfn.QUARTILE.EXC('Base de dados'!U$136:U$156,1))))),'Base de dados'!U145,"")</f>
        <v>64010270.5</v>
      </c>
    </row>
    <row r="146" spans="2:21" s="1" customFormat="1" x14ac:dyDescent="0.25">
      <c r="B146" s="51">
        <v>520870</v>
      </c>
      <c r="C146" s="51" t="s">
        <v>202</v>
      </c>
      <c r="D146" s="51" t="s">
        <v>203</v>
      </c>
      <c r="E146" s="51">
        <v>2009</v>
      </c>
      <c r="F146" s="51">
        <v>52087000</v>
      </c>
      <c r="G146" s="51" t="s">
        <v>87</v>
      </c>
      <c r="H146" s="325" t="s">
        <v>51</v>
      </c>
      <c r="I146" s="51" t="s">
        <v>188</v>
      </c>
      <c r="J146" s="51" t="s">
        <v>189</v>
      </c>
      <c r="K146" s="51" t="s">
        <v>190</v>
      </c>
      <c r="L146" s="7">
        <f>IF(AND('Base de dados'!L146&gt;(AVERAGE('Base de dados'!L$136:L$156)-(1.5*(_xlfn.QUARTILE.EXC('Base de dados'!L$136:L$156,3)-_xlfn.QUARTILE.EXC('Base de dados'!L$136:L$156,1)))),'Base de dados'!L146&lt;(AVERAGE('Base de dados'!L$136:L$156)+(1.5*(_xlfn.QUARTILE.EXC('Base de dados'!L$136:L$156,3)-_xlfn.QUARTILE.EXC('Base de dados'!L$136:L$156,1))))),'Base de dados'!L146,"")</f>
        <v>209481.3</v>
      </c>
      <c r="M146" s="7">
        <f>IF(AND('Base de dados'!M146&gt;(AVERAGE('Base de dados'!M$136:M$156)-(1.5*(_xlfn.QUARTILE.EXC('Base de dados'!M$136:M$156,3)-_xlfn.QUARTILE.EXC('Base de dados'!M$136:M$156,1)))),'Base de dados'!M146&lt;(AVERAGE('Base de dados'!M$136:M$156)+(1.5*(_xlfn.QUARTILE.EXC('Base de dados'!M$136:M$156,3)-_xlfn.QUARTILE.EXC('Base de dados'!M$136:M$156,1))))),'Base de dados'!M146,"")</f>
        <v>2884444</v>
      </c>
      <c r="N146" s="7">
        <f>IF(AND('Base de dados'!N146&gt;(AVERAGE('Base de dados'!N$136:N$156)-(1.5*(_xlfn.QUARTILE.EXC('Base de dados'!N$136:N$156,3)-_xlfn.QUARTILE.EXC('Base de dados'!N$136:N$156,1)))),'Base de dados'!N146&lt;(AVERAGE('Base de dados'!N$136:N$156)+(1.5*(_xlfn.QUARTILE.EXC('Base de dados'!N$136:N$156,3)-_xlfn.QUARTILE.EXC('Base de dados'!N$136:N$156,1))))),'Base de dados'!N146,"")</f>
        <v>103114.7</v>
      </c>
      <c r="O146" s="7">
        <f>IF(AND('Base de dados'!O146&gt;(AVERAGE('Base de dados'!O$136:O$156)-(1.5*(_xlfn.QUARTILE.EXC('Base de dados'!O$136:O$156,3)-_xlfn.QUARTILE.EXC('Base de dados'!O$136:O$156,1)))),'Base de dados'!O146&lt;(AVERAGE('Base de dados'!O$136:O$156)+(1.5*(_xlfn.QUARTILE.EXC('Base de dados'!O$136:O$156,3)-_xlfn.QUARTILE.EXC('Base de dados'!O$136:O$156,1))))),'Base de dados'!O146,"")</f>
        <v>580390553.38999999</v>
      </c>
      <c r="P146" s="7">
        <f>IF(AND('Base de dados'!P146&gt;(AVERAGE('Base de dados'!P$136:P$156)-(1.5*(_xlfn.QUARTILE.EXC('Base de dados'!P$136:P$156,3)-_xlfn.QUARTILE.EXC('Base de dados'!P$136:P$156,1)))),'Base de dados'!P146&lt;(AVERAGE('Base de dados'!P$136:P$156)+(1.5*(_xlfn.QUARTILE.EXC('Base de dados'!P$136:P$156,3)-_xlfn.QUARTILE.EXC('Base de dados'!P$136:P$156,1))))),'Base de dados'!P146,"")</f>
        <v>210435050.24000001</v>
      </c>
      <c r="Q146" s="7">
        <f>IF(AND('Base de dados'!Q146&gt;(AVERAGE('Base de dados'!Q$136:Q$156)-(1.5*(_xlfn.QUARTILE.EXC('Base de dados'!Q$136:Q$156,3)-_xlfn.QUARTILE.EXC('Base de dados'!Q$136:Q$156,1)))),'Base de dados'!Q146&lt;(AVERAGE('Base de dados'!Q$136:Q$156)+(1.5*(_xlfn.QUARTILE.EXC('Base de dados'!Q$136:Q$156,3)-_xlfn.QUARTILE.EXC('Base de dados'!Q$136:Q$156,1))))),'Base de dados'!Q146,"")</f>
        <v>260279630.80000001</v>
      </c>
      <c r="R146" s="7">
        <f>IF(AND('Base de dados'!R146&gt;(AVERAGE('Base de dados'!R$136:R$156)-(1.5*(_xlfn.QUARTILE.EXC('Base de dados'!R$136:R$156,3)-_xlfn.QUARTILE.EXC('Base de dados'!R$136:R$156,1)))),'Base de dados'!R146&lt;(AVERAGE('Base de dados'!R$136:R$156)+(1.5*(_xlfn.QUARTILE.EXC('Base de dados'!R$136:R$156,3)-_xlfn.QUARTILE.EXC('Base de dados'!R$136:R$156,1))))),'Base de dados'!R146,"")</f>
        <v>591922697.77999997</v>
      </c>
      <c r="S146" s="7">
        <f>IF(AND('Base de dados'!S146&gt;(AVERAGE('Base de dados'!S$136:S$156)-(1.5*(_xlfn.QUARTILE.EXC('Base de dados'!S$136:S$156,3)-_xlfn.QUARTILE.EXC('Base de dados'!S$136:S$156,1)))),'Base de dados'!S146&lt;(AVERAGE('Base de dados'!S$136:S$156)+(1.5*(_xlfn.QUARTILE.EXC('Base de dados'!S$136:S$156,3)-_xlfn.QUARTILE.EXC('Base de dados'!S$136:S$156,1))))),'Base de dados'!S146,"")</f>
        <v>140789782.91</v>
      </c>
      <c r="T146" s="7">
        <f>IF(AND('Base de dados'!T146&gt;(AVERAGE('Base de dados'!T$136:T$156)-(1.5*(_xlfn.QUARTILE.EXC('Base de dados'!T$136:T$156,3)-_xlfn.QUARTILE.EXC('Base de dados'!T$136:T$156,1)))),'Base de dados'!T146&lt;(AVERAGE('Base de dados'!T$136:T$156)+(1.5*(_xlfn.QUARTILE.EXC('Base de dados'!T$136:T$156,3)-_xlfn.QUARTILE.EXC('Base de dados'!T$136:T$156,1))))),'Base de dados'!T146,"")</f>
        <v>4233</v>
      </c>
      <c r="U146" s="7">
        <f>IF(AND('Base de dados'!U146&gt;(AVERAGE('Base de dados'!U$136:U$156)-(1.5*(_xlfn.QUARTILE.EXC('Base de dados'!U$136:U$156,3)-_xlfn.QUARTILE.EXC('Base de dados'!U$136:U$156,1)))),'Base de dados'!U146&lt;(AVERAGE('Base de dados'!U$136:U$156)+(1.5*(_xlfn.QUARTILE.EXC('Base de dados'!U$136:U$156,3)-_xlfn.QUARTILE.EXC('Base de dados'!U$136:U$156,1))))),'Base de dados'!U146,"")</f>
        <v>46261614.369999997</v>
      </c>
    </row>
    <row r="147" spans="2:21" s="1" customFormat="1" x14ac:dyDescent="0.25">
      <c r="B147" s="51">
        <v>520870</v>
      </c>
      <c r="C147" s="51" t="s">
        <v>202</v>
      </c>
      <c r="D147" s="51" t="s">
        <v>203</v>
      </c>
      <c r="E147" s="51">
        <v>2008</v>
      </c>
      <c r="F147" s="51">
        <v>52087000</v>
      </c>
      <c r="G147" s="51" t="s">
        <v>87</v>
      </c>
      <c r="H147" s="325" t="s">
        <v>51</v>
      </c>
      <c r="I147" s="51" t="s">
        <v>188</v>
      </c>
      <c r="J147" s="51" t="s">
        <v>189</v>
      </c>
      <c r="K147" s="51" t="s">
        <v>190</v>
      </c>
      <c r="L147" s="7">
        <f>IF(AND('Base de dados'!L147&gt;(AVERAGE('Base de dados'!L$136:L$156)-(1.5*(_xlfn.QUARTILE.EXC('Base de dados'!L$136:L$156,3)-_xlfn.QUARTILE.EXC('Base de dados'!L$136:L$156,1)))),'Base de dados'!L147&lt;(AVERAGE('Base de dados'!L$136:L$156)+(1.5*(_xlfn.QUARTILE.EXC('Base de dados'!L$136:L$156,3)-_xlfn.QUARTILE.EXC('Base de dados'!L$136:L$156,1))))),'Base de dados'!L147,"")</f>
        <v>204617.24</v>
      </c>
      <c r="M147" s="7">
        <f>IF(AND('Base de dados'!M147&gt;(AVERAGE('Base de dados'!M$136:M$156)-(1.5*(_xlfn.QUARTILE.EXC('Base de dados'!M$136:M$156,3)-_xlfn.QUARTILE.EXC('Base de dados'!M$136:M$156,1)))),'Base de dados'!M147&lt;(AVERAGE('Base de dados'!M$136:M$156)+(1.5*(_xlfn.QUARTILE.EXC('Base de dados'!M$136:M$156,3)-_xlfn.QUARTILE.EXC('Base de dados'!M$136:M$156,1))))),'Base de dados'!M147,"")</f>
        <v>2733707</v>
      </c>
      <c r="N147" s="7">
        <f>IF(AND('Base de dados'!N147&gt;(AVERAGE('Base de dados'!N$136:N$156)-(1.5*(_xlfn.QUARTILE.EXC('Base de dados'!N$136:N$156,3)-_xlfn.QUARTILE.EXC('Base de dados'!N$136:N$156,1)))),'Base de dados'!N147&lt;(AVERAGE('Base de dados'!N$136:N$156)+(1.5*(_xlfn.QUARTILE.EXC('Base de dados'!N$136:N$156,3)-_xlfn.QUARTILE.EXC('Base de dados'!N$136:N$156,1))))),'Base de dados'!N147,"")</f>
        <v>100086.68</v>
      </c>
      <c r="O147" s="7">
        <f>IF(AND('Base de dados'!O147&gt;(AVERAGE('Base de dados'!O$136:O$156)-(1.5*(_xlfn.QUARTILE.EXC('Base de dados'!O$136:O$156,3)-_xlfn.QUARTILE.EXC('Base de dados'!O$136:O$156,1)))),'Base de dados'!O147&lt;(AVERAGE('Base de dados'!O$136:O$156)+(1.5*(_xlfn.QUARTILE.EXC('Base de dados'!O$136:O$156,3)-_xlfn.QUARTILE.EXC('Base de dados'!O$136:O$156,1))))),'Base de dados'!O147,"")</f>
        <v>533280941.10000002</v>
      </c>
      <c r="P147" s="7">
        <f>IF(AND('Base de dados'!P147&gt;(AVERAGE('Base de dados'!P$136:P$156)-(1.5*(_xlfn.QUARTILE.EXC('Base de dados'!P$136:P$156,3)-_xlfn.QUARTILE.EXC('Base de dados'!P$136:P$156,1)))),'Base de dados'!P147&lt;(AVERAGE('Base de dados'!P$136:P$156)+(1.5*(_xlfn.QUARTILE.EXC('Base de dados'!P$136:P$156,3)-_xlfn.QUARTILE.EXC('Base de dados'!P$136:P$156,1))))),'Base de dados'!P147,"")</f>
        <v>191166323.40000001</v>
      </c>
      <c r="Q147" s="7">
        <f>IF(AND('Base de dados'!Q147&gt;(AVERAGE('Base de dados'!Q$136:Q$156)-(1.5*(_xlfn.QUARTILE.EXC('Base de dados'!Q$136:Q$156,3)-_xlfn.QUARTILE.EXC('Base de dados'!Q$136:Q$156,1)))),'Base de dados'!Q147&lt;(AVERAGE('Base de dados'!Q$136:Q$156)+(1.5*(_xlfn.QUARTILE.EXC('Base de dados'!Q$136:Q$156,3)-_xlfn.QUARTILE.EXC('Base de dados'!Q$136:Q$156,1))))),'Base de dados'!Q147,"")</f>
        <v>231104184.19999999</v>
      </c>
      <c r="R147" s="7">
        <f>IF(AND('Base de dados'!R147&gt;(AVERAGE('Base de dados'!R$136:R$156)-(1.5*(_xlfn.QUARTILE.EXC('Base de dados'!R$136:R$156,3)-_xlfn.QUARTILE.EXC('Base de dados'!R$136:R$156,1)))),'Base de dados'!R147&lt;(AVERAGE('Base de dados'!R$136:R$156)+(1.5*(_xlfn.QUARTILE.EXC('Base de dados'!R$136:R$156,3)-_xlfn.QUARTILE.EXC('Base de dados'!R$136:R$156,1))))),'Base de dados'!R147,"")</f>
        <v>540755719.84000003</v>
      </c>
      <c r="S147" s="7">
        <f>IF(AND('Base de dados'!S147&gt;(AVERAGE('Base de dados'!S$136:S$156)-(1.5*(_xlfn.QUARTILE.EXC('Base de dados'!S$136:S$156,3)-_xlfn.QUARTILE.EXC('Base de dados'!S$136:S$156,1)))),'Base de dados'!S147&lt;(AVERAGE('Base de dados'!S$136:S$156)+(1.5*(_xlfn.QUARTILE.EXC('Base de dados'!S$136:S$156,3)-_xlfn.QUARTILE.EXC('Base de dados'!S$136:S$156,1))))),'Base de dados'!S147,"")</f>
        <v>128050703.65000001</v>
      </c>
      <c r="T147" s="7">
        <f>IF(AND('Base de dados'!T147&gt;(AVERAGE('Base de dados'!T$136:T$156)-(1.5*(_xlfn.QUARTILE.EXC('Base de dados'!T$136:T$156,3)-_xlfn.QUARTILE.EXC('Base de dados'!T$136:T$156,1)))),'Base de dados'!T147&lt;(AVERAGE('Base de dados'!T$136:T$156)+(1.5*(_xlfn.QUARTILE.EXC('Base de dados'!T$136:T$156,3)-_xlfn.QUARTILE.EXC('Base de dados'!T$136:T$156,1))))),'Base de dados'!T147,"")</f>
        <v>4112</v>
      </c>
      <c r="U147" s="7">
        <f>IF(AND('Base de dados'!U147&gt;(AVERAGE('Base de dados'!U$136:U$156)-(1.5*(_xlfn.QUARTILE.EXC('Base de dados'!U$136:U$156,3)-_xlfn.QUARTILE.EXC('Base de dados'!U$136:U$156,1)))),'Base de dados'!U147&lt;(AVERAGE('Base de dados'!U$136:U$156)+(1.5*(_xlfn.QUARTILE.EXC('Base de dados'!U$136:U$156,3)-_xlfn.QUARTILE.EXC('Base de dados'!U$136:U$156,1))))),'Base de dados'!U147,"")</f>
        <v>18842646.670000002</v>
      </c>
    </row>
    <row r="148" spans="2:21" s="1" customFormat="1" x14ac:dyDescent="0.25">
      <c r="B148" s="51">
        <v>520870</v>
      </c>
      <c r="C148" s="51" t="s">
        <v>202</v>
      </c>
      <c r="D148" s="51" t="s">
        <v>203</v>
      </c>
      <c r="E148" s="51">
        <v>2007</v>
      </c>
      <c r="F148" s="51">
        <v>52087000</v>
      </c>
      <c r="G148" s="51" t="s">
        <v>87</v>
      </c>
      <c r="H148" s="325" t="s">
        <v>51</v>
      </c>
      <c r="I148" s="51" t="s">
        <v>188</v>
      </c>
      <c r="J148" s="51" t="s">
        <v>189</v>
      </c>
      <c r="K148" s="51" t="s">
        <v>190</v>
      </c>
      <c r="L148" s="7">
        <f>IF(AND('Base de dados'!L148&gt;(AVERAGE('Base de dados'!L$136:L$156)-(1.5*(_xlfn.QUARTILE.EXC('Base de dados'!L$136:L$156,3)-_xlfn.QUARTILE.EXC('Base de dados'!L$136:L$156,1)))),'Base de dados'!L148&lt;(AVERAGE('Base de dados'!L$136:L$156)+(1.5*(_xlfn.QUARTILE.EXC('Base de dados'!L$136:L$156,3)-_xlfn.QUARTILE.EXC('Base de dados'!L$136:L$156,1))))),'Base de dados'!L148,"")</f>
        <v>200013.37</v>
      </c>
      <c r="M148" s="7">
        <f>IF(AND('Base de dados'!M148&gt;(AVERAGE('Base de dados'!M$136:M$156)-(1.5*(_xlfn.QUARTILE.EXC('Base de dados'!M$136:M$156,3)-_xlfn.QUARTILE.EXC('Base de dados'!M$136:M$156,1)))),'Base de dados'!M148&lt;(AVERAGE('Base de dados'!M$136:M$156)+(1.5*(_xlfn.QUARTILE.EXC('Base de dados'!M$136:M$156,3)-_xlfn.QUARTILE.EXC('Base de dados'!M$136:M$156,1))))),'Base de dados'!M148,"")</f>
        <v>2663079</v>
      </c>
      <c r="N148" s="7">
        <f>IF(AND('Base de dados'!N148&gt;(AVERAGE('Base de dados'!N$136:N$156)-(1.5*(_xlfn.QUARTILE.EXC('Base de dados'!N$136:N$156,3)-_xlfn.QUARTILE.EXC('Base de dados'!N$136:N$156,1)))),'Base de dados'!N148&lt;(AVERAGE('Base de dados'!N$136:N$156)+(1.5*(_xlfn.QUARTILE.EXC('Base de dados'!N$136:N$156,3)-_xlfn.QUARTILE.EXC('Base de dados'!N$136:N$156,1))))),'Base de dados'!N148,"")</f>
        <v>96012.160000000003</v>
      </c>
      <c r="O148" s="7">
        <f>IF(AND('Base de dados'!O148&gt;(AVERAGE('Base de dados'!O$136:O$156)-(1.5*(_xlfn.QUARTILE.EXC('Base de dados'!O$136:O$156,3)-_xlfn.QUARTILE.EXC('Base de dados'!O$136:O$156,1)))),'Base de dados'!O148&lt;(AVERAGE('Base de dados'!O$136:O$156)+(1.5*(_xlfn.QUARTILE.EXC('Base de dados'!O$136:O$156,3)-_xlfn.QUARTILE.EXC('Base de dados'!O$136:O$156,1))))),'Base de dados'!O148,"")</f>
        <v>506322820.74000001</v>
      </c>
      <c r="P148" s="7">
        <f>IF(AND('Base de dados'!P148&gt;(AVERAGE('Base de dados'!P$136:P$156)-(1.5*(_xlfn.QUARTILE.EXC('Base de dados'!P$136:P$156,3)-_xlfn.QUARTILE.EXC('Base de dados'!P$136:P$156,1)))),'Base de dados'!P148&lt;(AVERAGE('Base de dados'!P$136:P$156)+(1.5*(_xlfn.QUARTILE.EXC('Base de dados'!P$136:P$156,3)-_xlfn.QUARTILE.EXC('Base de dados'!P$136:P$156,1))))),'Base de dados'!P148,"")</f>
        <v>174667946</v>
      </c>
      <c r="Q148" s="7">
        <f>IF(AND('Base de dados'!Q148&gt;(AVERAGE('Base de dados'!Q$136:Q$156)-(1.5*(_xlfn.QUARTILE.EXC('Base de dados'!Q$136:Q$156,3)-_xlfn.QUARTILE.EXC('Base de dados'!Q$136:Q$156,1)))),'Base de dados'!Q148&lt;(AVERAGE('Base de dados'!Q$136:Q$156)+(1.5*(_xlfn.QUARTILE.EXC('Base de dados'!Q$136:Q$156,3)-_xlfn.QUARTILE.EXC('Base de dados'!Q$136:Q$156,1))))),'Base de dados'!Q148,"")</f>
        <v>204457426.19</v>
      </c>
      <c r="R148" s="7">
        <f>IF(AND('Base de dados'!R148&gt;(AVERAGE('Base de dados'!R$136:R$156)-(1.5*(_xlfn.QUARTILE.EXC('Base de dados'!R$136:R$156,3)-_xlfn.QUARTILE.EXC('Base de dados'!R$136:R$156,1)))),'Base de dados'!R148&lt;(AVERAGE('Base de dados'!R$136:R$156)+(1.5*(_xlfn.QUARTILE.EXC('Base de dados'!R$136:R$156,3)-_xlfn.QUARTILE.EXC('Base de dados'!R$136:R$156,1))))),'Base de dados'!R148,"")</f>
        <v>494724249.72000003</v>
      </c>
      <c r="S148" s="7">
        <f>IF(AND('Base de dados'!S148&gt;(AVERAGE('Base de dados'!S$136:S$156)-(1.5*(_xlfn.QUARTILE.EXC('Base de dados'!S$136:S$156,3)-_xlfn.QUARTILE.EXC('Base de dados'!S$136:S$156,1)))),'Base de dados'!S148&lt;(AVERAGE('Base de dados'!S$136:S$156)+(1.5*(_xlfn.QUARTILE.EXC('Base de dados'!S$136:S$156,3)-_xlfn.QUARTILE.EXC('Base de dados'!S$136:S$156,1))))),'Base de dados'!S148,"")</f>
        <v>114145884.61</v>
      </c>
      <c r="T148" s="7">
        <f>IF(AND('Base de dados'!T148&gt;(AVERAGE('Base de dados'!T$136:T$156)-(1.5*(_xlfn.QUARTILE.EXC('Base de dados'!T$136:T$156,3)-_xlfn.QUARTILE.EXC('Base de dados'!T$136:T$156,1)))),'Base de dados'!T148&lt;(AVERAGE('Base de dados'!T$136:T$156)+(1.5*(_xlfn.QUARTILE.EXC('Base de dados'!T$136:T$156,3)-_xlfn.QUARTILE.EXC('Base de dados'!T$136:T$156,1))))),'Base de dados'!T148,"")</f>
        <v>3943</v>
      </c>
      <c r="U148" s="7">
        <f>IF(AND('Base de dados'!U148&gt;(AVERAGE('Base de dados'!U$136:U$156)-(1.5*(_xlfn.QUARTILE.EXC('Base de dados'!U$136:U$156,3)-_xlfn.QUARTILE.EXC('Base de dados'!U$136:U$156,1)))),'Base de dados'!U148&lt;(AVERAGE('Base de dados'!U$136:U$156)+(1.5*(_xlfn.QUARTILE.EXC('Base de dados'!U$136:U$156,3)-_xlfn.QUARTILE.EXC('Base de dados'!U$136:U$156,1))))),'Base de dados'!U148,"")</f>
        <v>10932441.880000001</v>
      </c>
    </row>
    <row r="149" spans="2:21" s="1" customFormat="1" x14ac:dyDescent="0.25">
      <c r="B149" s="51">
        <v>520870</v>
      </c>
      <c r="C149" s="51" t="s">
        <v>202</v>
      </c>
      <c r="D149" s="51" t="s">
        <v>203</v>
      </c>
      <c r="E149" s="51">
        <v>2006</v>
      </c>
      <c r="F149" s="51">
        <v>52087000</v>
      </c>
      <c r="G149" s="51" t="s">
        <v>87</v>
      </c>
      <c r="H149" s="325" t="s">
        <v>51</v>
      </c>
      <c r="I149" s="51" t="s">
        <v>188</v>
      </c>
      <c r="J149" s="51" t="s">
        <v>189</v>
      </c>
      <c r="K149" s="51" t="s">
        <v>190</v>
      </c>
      <c r="L149" s="7">
        <f>IF(AND('Base de dados'!L149&gt;(AVERAGE('Base de dados'!L$136:L$156)-(1.5*(_xlfn.QUARTILE.EXC('Base de dados'!L$136:L$156,3)-_xlfn.QUARTILE.EXC('Base de dados'!L$136:L$156,1)))),'Base de dados'!L149&lt;(AVERAGE('Base de dados'!L$136:L$156)+(1.5*(_xlfn.QUARTILE.EXC('Base de dados'!L$136:L$156,3)-_xlfn.QUARTILE.EXC('Base de dados'!L$136:L$156,1))))),'Base de dados'!L149,"")</f>
        <v>187077</v>
      </c>
      <c r="M149" s="7">
        <f>IF(AND('Base de dados'!M149&gt;(AVERAGE('Base de dados'!M$136:M$156)-(1.5*(_xlfn.QUARTILE.EXC('Base de dados'!M$136:M$156,3)-_xlfn.QUARTILE.EXC('Base de dados'!M$136:M$156,1)))),'Base de dados'!M149&lt;(AVERAGE('Base de dados'!M$136:M$156)+(1.5*(_xlfn.QUARTILE.EXC('Base de dados'!M$136:M$156,3)-_xlfn.QUARTILE.EXC('Base de dados'!M$136:M$156,1))))),'Base de dados'!M149,"")</f>
        <v>2590685</v>
      </c>
      <c r="N149" s="7">
        <f>IF(AND('Base de dados'!N149&gt;(AVERAGE('Base de dados'!N$136:N$156)-(1.5*(_xlfn.QUARTILE.EXC('Base de dados'!N$136:N$156,3)-_xlfn.QUARTILE.EXC('Base de dados'!N$136:N$156,1)))),'Base de dados'!N149&lt;(AVERAGE('Base de dados'!N$136:N$156)+(1.5*(_xlfn.QUARTILE.EXC('Base de dados'!N$136:N$156,3)-_xlfn.QUARTILE.EXC('Base de dados'!N$136:N$156,1))))),'Base de dados'!N149,"")</f>
        <v>89473.7</v>
      </c>
      <c r="O149" s="7">
        <f>IF(AND('Base de dados'!O149&gt;(AVERAGE('Base de dados'!O$136:O$156)-(1.5*(_xlfn.QUARTILE.EXC('Base de dados'!O$136:O$156,3)-_xlfn.QUARTILE.EXC('Base de dados'!O$136:O$156,1)))),'Base de dados'!O149&lt;(AVERAGE('Base de dados'!O$136:O$156)+(1.5*(_xlfn.QUARTILE.EXC('Base de dados'!O$136:O$156,3)-_xlfn.QUARTILE.EXC('Base de dados'!O$136:O$156,1))))),'Base de dados'!O149,"")</f>
        <v>440637667</v>
      </c>
      <c r="P149" s="7">
        <f>IF(AND('Base de dados'!P149&gt;(AVERAGE('Base de dados'!P$136:P$156)-(1.5*(_xlfn.QUARTILE.EXC('Base de dados'!P$136:P$156,3)-_xlfn.QUARTILE.EXC('Base de dados'!P$136:P$156,1)))),'Base de dados'!P149&lt;(AVERAGE('Base de dados'!P$136:P$156)+(1.5*(_xlfn.QUARTILE.EXC('Base de dados'!P$136:P$156,3)-_xlfn.QUARTILE.EXC('Base de dados'!P$136:P$156,1))))),'Base de dados'!P149,"")</f>
        <v>153035333</v>
      </c>
      <c r="Q149" s="7">
        <f>IF(AND('Base de dados'!Q149&gt;(AVERAGE('Base de dados'!Q$136:Q$156)-(1.5*(_xlfn.QUARTILE.EXC('Base de dados'!Q$136:Q$156,3)-_xlfn.QUARTILE.EXC('Base de dados'!Q$136:Q$156,1)))),'Base de dados'!Q149&lt;(AVERAGE('Base de dados'!Q$136:Q$156)+(1.5*(_xlfn.QUARTILE.EXC('Base de dados'!Q$136:Q$156,3)-_xlfn.QUARTILE.EXC('Base de dados'!Q$136:Q$156,1))))),'Base de dados'!Q149,"")</f>
        <v>191403098.25</v>
      </c>
      <c r="R149" s="7">
        <f>IF(AND('Base de dados'!R149&gt;(AVERAGE('Base de dados'!R$136:R$156)-(1.5*(_xlfn.QUARTILE.EXC('Base de dados'!R$136:R$156,3)-_xlfn.QUARTILE.EXC('Base de dados'!R$136:R$156,1)))),'Base de dados'!R149&lt;(AVERAGE('Base de dados'!R$136:R$156)+(1.5*(_xlfn.QUARTILE.EXC('Base de dados'!R$136:R$156,3)-_xlfn.QUARTILE.EXC('Base de dados'!R$136:R$156,1))))),'Base de dados'!R149,"")</f>
        <v>458168917.98000002</v>
      </c>
      <c r="S149" s="7">
        <f>IF(AND('Base de dados'!S149&gt;(AVERAGE('Base de dados'!S$136:S$156)-(1.5*(_xlfn.QUARTILE.EXC('Base de dados'!S$136:S$156,3)-_xlfn.QUARTILE.EXC('Base de dados'!S$136:S$156,1)))),'Base de dados'!S149&lt;(AVERAGE('Base de dados'!S$136:S$156)+(1.5*(_xlfn.QUARTILE.EXC('Base de dados'!S$136:S$156,3)-_xlfn.QUARTILE.EXC('Base de dados'!S$136:S$156,1))))),'Base de dados'!S149,"")</f>
        <v>65674128.439999998</v>
      </c>
      <c r="T149" s="7">
        <f>IF(AND('Base de dados'!T149&gt;(AVERAGE('Base de dados'!T$136:T$156)-(1.5*(_xlfn.QUARTILE.EXC('Base de dados'!T$136:T$156,3)-_xlfn.QUARTILE.EXC('Base de dados'!T$136:T$156,1)))),'Base de dados'!T149&lt;(AVERAGE('Base de dados'!T$136:T$156)+(1.5*(_xlfn.QUARTILE.EXC('Base de dados'!T$136:T$156,3)-_xlfn.QUARTILE.EXC('Base de dados'!T$136:T$156,1))))),'Base de dados'!T149,"")</f>
        <v>3840</v>
      </c>
      <c r="U149" s="7">
        <f>IF(AND('Base de dados'!U149&gt;(AVERAGE('Base de dados'!U$136:U$156)-(1.5*(_xlfn.QUARTILE.EXC('Base de dados'!U$136:U$156,3)-_xlfn.QUARTILE.EXC('Base de dados'!U$136:U$156,1)))),'Base de dados'!U149&lt;(AVERAGE('Base de dados'!U$136:U$156)+(1.5*(_xlfn.QUARTILE.EXC('Base de dados'!U$136:U$156,3)-_xlfn.QUARTILE.EXC('Base de dados'!U$136:U$156,1))))),'Base de dados'!U149,"")</f>
        <v>29914130.199999999</v>
      </c>
    </row>
    <row r="150" spans="2:21" s="1" customFormat="1" x14ac:dyDescent="0.25">
      <c r="B150" s="51">
        <v>520870</v>
      </c>
      <c r="C150" s="51" t="s">
        <v>202</v>
      </c>
      <c r="D150" s="51" t="s">
        <v>203</v>
      </c>
      <c r="E150" s="51">
        <v>2005</v>
      </c>
      <c r="F150" s="51">
        <v>52087000</v>
      </c>
      <c r="G150" s="51" t="s">
        <v>87</v>
      </c>
      <c r="H150" s="325" t="s">
        <v>51</v>
      </c>
      <c r="I150" s="51" t="s">
        <v>188</v>
      </c>
      <c r="J150" s="51" t="s">
        <v>189</v>
      </c>
      <c r="K150" s="51" t="s">
        <v>190</v>
      </c>
      <c r="L150" s="7">
        <f>IF(AND('Base de dados'!L150&gt;(AVERAGE('Base de dados'!L$136:L$156)-(1.5*(_xlfn.QUARTILE.EXC('Base de dados'!L$136:L$156,3)-_xlfn.QUARTILE.EXC('Base de dados'!L$136:L$156,1)))),'Base de dados'!L150&lt;(AVERAGE('Base de dados'!L$136:L$156)+(1.5*(_xlfn.QUARTILE.EXC('Base de dados'!L$136:L$156,3)-_xlfn.QUARTILE.EXC('Base de dados'!L$136:L$156,1))))),'Base de dados'!L150,"")</f>
        <v>187850.2</v>
      </c>
      <c r="M150" s="7">
        <f>IF(AND('Base de dados'!M150&gt;(AVERAGE('Base de dados'!M$136:M$156)-(1.5*(_xlfn.QUARTILE.EXC('Base de dados'!M$136:M$156,3)-_xlfn.QUARTILE.EXC('Base de dados'!M$136:M$156,1)))),'Base de dados'!M150&lt;(AVERAGE('Base de dados'!M$136:M$156)+(1.5*(_xlfn.QUARTILE.EXC('Base de dados'!M$136:M$156,3)-_xlfn.QUARTILE.EXC('Base de dados'!M$136:M$156,1))))),'Base de dados'!M150,"")</f>
        <v>2499673</v>
      </c>
      <c r="N150" s="7">
        <f>IF(AND('Base de dados'!N150&gt;(AVERAGE('Base de dados'!N$136:N$156)-(1.5*(_xlfn.QUARTILE.EXC('Base de dados'!N$136:N$156,3)-_xlfn.QUARTILE.EXC('Base de dados'!N$136:N$156,1)))),'Base de dados'!N150&lt;(AVERAGE('Base de dados'!N$136:N$156)+(1.5*(_xlfn.QUARTILE.EXC('Base de dados'!N$136:N$156,3)-_xlfn.QUARTILE.EXC('Base de dados'!N$136:N$156,1))))),'Base de dados'!N150,"")</f>
        <v>87891.1</v>
      </c>
      <c r="O150" s="7">
        <f>IF(AND('Base de dados'!O150&gt;(AVERAGE('Base de dados'!O$136:O$156)-(1.5*(_xlfn.QUARTILE.EXC('Base de dados'!O$136:O$156,3)-_xlfn.QUARTILE.EXC('Base de dados'!O$136:O$156,1)))),'Base de dados'!O150&lt;(AVERAGE('Base de dados'!O$136:O$156)+(1.5*(_xlfn.QUARTILE.EXC('Base de dados'!O$136:O$156,3)-_xlfn.QUARTILE.EXC('Base de dados'!O$136:O$156,1))))),'Base de dados'!O150,"")</f>
        <v>334771071.41000003</v>
      </c>
      <c r="P150" s="7">
        <f>IF(AND('Base de dados'!P150&gt;(AVERAGE('Base de dados'!P$136:P$156)-(1.5*(_xlfn.QUARTILE.EXC('Base de dados'!P$136:P$156,3)-_xlfn.QUARTILE.EXC('Base de dados'!P$136:P$156,1)))),'Base de dados'!P150&lt;(AVERAGE('Base de dados'!P$136:P$156)+(1.5*(_xlfn.QUARTILE.EXC('Base de dados'!P$136:P$156,3)-_xlfn.QUARTILE.EXC('Base de dados'!P$136:P$156,1))))),'Base de dados'!P150,"")</f>
        <v>150469768.91</v>
      </c>
      <c r="Q150" s="7">
        <f>IF(AND('Base de dados'!Q150&gt;(AVERAGE('Base de dados'!Q$136:Q$156)-(1.5*(_xlfn.QUARTILE.EXC('Base de dados'!Q$136:Q$156,3)-_xlfn.QUARTILE.EXC('Base de dados'!Q$136:Q$156,1)))),'Base de dados'!Q150&lt;(AVERAGE('Base de dados'!Q$136:Q$156)+(1.5*(_xlfn.QUARTILE.EXC('Base de dados'!Q$136:Q$156,3)-_xlfn.QUARTILE.EXC('Base de dados'!Q$136:Q$156,1))))),'Base de dados'!Q150,"")</f>
        <v>152423952.55000001</v>
      </c>
      <c r="R150" s="7">
        <f>IF(AND('Base de dados'!R150&gt;(AVERAGE('Base de dados'!R$136:R$156)-(1.5*(_xlfn.QUARTILE.EXC('Base de dados'!R$136:R$156,3)-_xlfn.QUARTILE.EXC('Base de dados'!R$136:R$156,1)))),'Base de dados'!R150&lt;(AVERAGE('Base de dados'!R$136:R$156)+(1.5*(_xlfn.QUARTILE.EXC('Base de dados'!R$136:R$156,3)-_xlfn.QUARTILE.EXC('Base de dados'!R$136:R$156,1))))),'Base de dados'!R150,"")</f>
        <v>397561898.72000003</v>
      </c>
      <c r="S150" s="7">
        <f>IF(AND('Base de dados'!S150&gt;(AVERAGE('Base de dados'!S$136:S$156)-(1.5*(_xlfn.QUARTILE.EXC('Base de dados'!S$136:S$156,3)-_xlfn.QUARTILE.EXC('Base de dados'!S$136:S$156,1)))),'Base de dados'!S150&lt;(AVERAGE('Base de dados'!S$136:S$156)+(1.5*(_xlfn.QUARTILE.EXC('Base de dados'!S$136:S$156,3)-_xlfn.QUARTILE.EXC('Base de dados'!S$136:S$156,1))))),'Base de dados'!S150,"")</f>
        <v>55360626.369999997</v>
      </c>
      <c r="T150" s="7">
        <f>IF(AND('Base de dados'!T150&gt;(AVERAGE('Base de dados'!T$136:T$156)-(1.5*(_xlfn.QUARTILE.EXC('Base de dados'!T$136:T$156,3)-_xlfn.QUARTILE.EXC('Base de dados'!T$136:T$156,1)))),'Base de dados'!T150&lt;(AVERAGE('Base de dados'!T$136:T$156)+(1.5*(_xlfn.QUARTILE.EXC('Base de dados'!T$136:T$156,3)-_xlfn.QUARTILE.EXC('Base de dados'!T$136:T$156,1))))),'Base de dados'!T150,"")</f>
        <v>3481</v>
      </c>
      <c r="U150" s="7">
        <f>IF(AND('Base de dados'!U150&gt;(AVERAGE('Base de dados'!U$136:U$156)-(1.5*(_xlfn.QUARTILE.EXC('Base de dados'!U$136:U$156,3)-_xlfn.QUARTILE.EXC('Base de dados'!U$136:U$156,1)))),'Base de dados'!U150&lt;(AVERAGE('Base de dados'!U$136:U$156)+(1.5*(_xlfn.QUARTILE.EXC('Base de dados'!U$136:U$156,3)-_xlfn.QUARTILE.EXC('Base de dados'!U$136:U$156,1))))),'Base de dados'!U150,"")</f>
        <v>72451558.180000007</v>
      </c>
    </row>
    <row r="151" spans="2:21" s="1" customFormat="1" x14ac:dyDescent="0.25">
      <c r="B151" s="51">
        <v>520870</v>
      </c>
      <c r="C151" s="51" t="s">
        <v>202</v>
      </c>
      <c r="D151" s="51" t="s">
        <v>203</v>
      </c>
      <c r="E151" s="51">
        <v>2004</v>
      </c>
      <c r="F151" s="51">
        <v>52087000</v>
      </c>
      <c r="G151" s="51" t="s">
        <v>87</v>
      </c>
      <c r="H151" s="325" t="s">
        <v>51</v>
      </c>
      <c r="I151" s="51" t="s">
        <v>188</v>
      </c>
      <c r="J151" s="51" t="s">
        <v>189</v>
      </c>
      <c r="K151" s="51" t="s">
        <v>190</v>
      </c>
      <c r="L151" s="7">
        <f>IF(AND('Base de dados'!L151&gt;(AVERAGE('Base de dados'!L$136:L$156)-(1.5*(_xlfn.QUARTILE.EXC('Base de dados'!L$136:L$156,3)-_xlfn.QUARTILE.EXC('Base de dados'!L$136:L$156,1)))),'Base de dados'!L151&lt;(AVERAGE('Base de dados'!L$136:L$156)+(1.5*(_xlfn.QUARTILE.EXC('Base de dados'!L$136:L$156,3)-_xlfn.QUARTILE.EXC('Base de dados'!L$136:L$156,1))))),'Base de dados'!L151,"")</f>
        <v>175678.3</v>
      </c>
      <c r="M151" s="7">
        <f>IF(AND('Base de dados'!M151&gt;(AVERAGE('Base de dados'!M$136:M$156)-(1.5*(_xlfn.QUARTILE.EXC('Base de dados'!M$136:M$156,3)-_xlfn.QUARTILE.EXC('Base de dados'!M$136:M$156,1)))),'Base de dados'!M151&lt;(AVERAGE('Base de dados'!M$136:M$156)+(1.5*(_xlfn.QUARTILE.EXC('Base de dados'!M$136:M$156,3)-_xlfn.QUARTILE.EXC('Base de dados'!M$136:M$156,1))))),'Base de dados'!M151,"")</f>
        <v>2331446</v>
      </c>
      <c r="N151" s="7">
        <f>IF(AND('Base de dados'!N151&gt;(AVERAGE('Base de dados'!N$136:N$156)-(1.5*(_xlfn.QUARTILE.EXC('Base de dados'!N$136:N$156,3)-_xlfn.QUARTILE.EXC('Base de dados'!N$136:N$156,1)))),'Base de dados'!N151&lt;(AVERAGE('Base de dados'!N$136:N$156)+(1.5*(_xlfn.QUARTILE.EXC('Base de dados'!N$136:N$156,3)-_xlfn.QUARTILE.EXC('Base de dados'!N$136:N$156,1))))),'Base de dados'!N151,"")</f>
        <v>85771.1</v>
      </c>
      <c r="O151" s="7">
        <f>IF(AND('Base de dados'!O151&gt;(AVERAGE('Base de dados'!O$136:O$156)-(1.5*(_xlfn.QUARTILE.EXC('Base de dados'!O$136:O$156,3)-_xlfn.QUARTILE.EXC('Base de dados'!O$136:O$156,1)))),'Base de dados'!O151&lt;(AVERAGE('Base de dados'!O$136:O$156)+(1.5*(_xlfn.QUARTILE.EXC('Base de dados'!O$136:O$156,3)-_xlfn.QUARTILE.EXC('Base de dados'!O$136:O$156,1))))),'Base de dados'!O151,"")</f>
        <v>323336555.42000002</v>
      </c>
      <c r="P151" s="7">
        <f>IF(AND('Base de dados'!P151&gt;(AVERAGE('Base de dados'!P$136:P$156)-(1.5*(_xlfn.QUARTILE.EXC('Base de dados'!P$136:P$156,3)-_xlfn.QUARTILE.EXC('Base de dados'!P$136:P$156,1)))),'Base de dados'!P151&lt;(AVERAGE('Base de dados'!P$136:P$156)+(1.5*(_xlfn.QUARTILE.EXC('Base de dados'!P$136:P$156,3)-_xlfn.QUARTILE.EXC('Base de dados'!P$136:P$156,1))))),'Base de dados'!P151,"")</f>
        <v>134775048.52000001</v>
      </c>
      <c r="Q151" s="7">
        <f>IF(AND('Base de dados'!Q151&gt;(AVERAGE('Base de dados'!Q$136:Q$156)-(1.5*(_xlfn.QUARTILE.EXC('Base de dados'!Q$136:Q$156,3)-_xlfn.QUARTILE.EXC('Base de dados'!Q$136:Q$156,1)))),'Base de dados'!Q151&lt;(AVERAGE('Base de dados'!Q$136:Q$156)+(1.5*(_xlfn.QUARTILE.EXC('Base de dados'!Q$136:Q$156,3)-_xlfn.QUARTILE.EXC('Base de dados'!Q$136:Q$156,1))))),'Base de dados'!Q151,"")</f>
        <v>133878722.62</v>
      </c>
      <c r="R151" s="7">
        <f>IF(AND('Base de dados'!R151&gt;(AVERAGE('Base de dados'!R$136:R$156)-(1.5*(_xlfn.QUARTILE.EXC('Base de dados'!R$136:R$156,3)-_xlfn.QUARTILE.EXC('Base de dados'!R$136:R$156,1)))),'Base de dados'!R151&lt;(AVERAGE('Base de dados'!R$136:R$156)+(1.5*(_xlfn.QUARTILE.EXC('Base de dados'!R$136:R$156,3)-_xlfn.QUARTILE.EXC('Base de dados'!R$136:R$156,1))))),'Base de dados'!R151,"")</f>
        <v>334357206.38999999</v>
      </c>
      <c r="S151" s="7">
        <f>IF(AND('Base de dados'!S151&gt;(AVERAGE('Base de dados'!S$136:S$156)-(1.5*(_xlfn.QUARTILE.EXC('Base de dados'!S$136:S$156,3)-_xlfn.QUARTILE.EXC('Base de dados'!S$136:S$156,1)))),'Base de dados'!S151&lt;(AVERAGE('Base de dados'!S$136:S$156)+(1.5*(_xlfn.QUARTILE.EXC('Base de dados'!S$136:S$156,3)-_xlfn.QUARTILE.EXC('Base de dados'!S$136:S$156,1))))),'Base de dados'!S151,"")</f>
        <v>60429349.890000001</v>
      </c>
      <c r="T151" s="7">
        <f>IF(AND('Base de dados'!T151&gt;(AVERAGE('Base de dados'!T$136:T$156)-(1.5*(_xlfn.QUARTILE.EXC('Base de dados'!T$136:T$156,3)-_xlfn.QUARTILE.EXC('Base de dados'!T$136:T$156,1)))),'Base de dados'!T151&lt;(AVERAGE('Base de dados'!T$136:T$156)+(1.5*(_xlfn.QUARTILE.EXC('Base de dados'!T$136:T$156,3)-_xlfn.QUARTILE.EXC('Base de dados'!T$136:T$156,1))))),'Base de dados'!T151,"")</f>
        <v>3393</v>
      </c>
      <c r="U151" s="7">
        <f>IF(AND('Base de dados'!U151&gt;(AVERAGE('Base de dados'!U$136:U$156)-(1.5*(_xlfn.QUARTILE.EXC('Base de dados'!U$136:U$156,3)-_xlfn.QUARTILE.EXC('Base de dados'!U$136:U$156,1)))),'Base de dados'!U151&lt;(AVERAGE('Base de dados'!U$136:U$156)+(1.5*(_xlfn.QUARTILE.EXC('Base de dados'!U$136:U$156,3)-_xlfn.QUARTILE.EXC('Base de dados'!U$136:U$156,1))))),'Base de dados'!U151,"")</f>
        <v>52131526.810000002</v>
      </c>
    </row>
    <row r="152" spans="2:21" s="1" customFormat="1" x14ac:dyDescent="0.25">
      <c r="B152" s="51">
        <v>520870</v>
      </c>
      <c r="C152" s="51" t="s">
        <v>202</v>
      </c>
      <c r="D152" s="51" t="s">
        <v>203</v>
      </c>
      <c r="E152" s="51">
        <v>2003</v>
      </c>
      <c r="F152" s="51">
        <v>52087000</v>
      </c>
      <c r="G152" s="51" t="s">
        <v>87</v>
      </c>
      <c r="H152" s="325" t="s">
        <v>51</v>
      </c>
      <c r="I152" s="51" t="s">
        <v>188</v>
      </c>
      <c r="J152" s="51" t="s">
        <v>189</v>
      </c>
      <c r="K152" s="51" t="s">
        <v>190</v>
      </c>
      <c r="L152" s="7">
        <f>IF(AND('Base de dados'!L152&gt;(AVERAGE('Base de dados'!L$136:L$156)-(1.5*(_xlfn.QUARTILE.EXC('Base de dados'!L$136:L$156,3)-_xlfn.QUARTILE.EXC('Base de dados'!L$136:L$156,1)))),'Base de dados'!L152&lt;(AVERAGE('Base de dados'!L$136:L$156)+(1.5*(_xlfn.QUARTILE.EXC('Base de dados'!L$136:L$156,3)-_xlfn.QUARTILE.EXC('Base de dados'!L$136:L$156,1))))),'Base de dados'!L152,"")</f>
        <v>172120.2</v>
      </c>
      <c r="M152" s="7">
        <f>IF(AND('Base de dados'!M152&gt;(AVERAGE('Base de dados'!M$136:M$156)-(1.5*(_xlfn.QUARTILE.EXC('Base de dados'!M$136:M$156,3)-_xlfn.QUARTILE.EXC('Base de dados'!M$136:M$156,1)))),'Base de dados'!M152&lt;(AVERAGE('Base de dados'!M$136:M$156)+(1.5*(_xlfn.QUARTILE.EXC('Base de dados'!M$136:M$156,3)-_xlfn.QUARTILE.EXC('Base de dados'!M$136:M$156,1))))),'Base de dados'!M152,"")</f>
        <v>2231568</v>
      </c>
      <c r="N152" s="7">
        <f>IF(AND('Base de dados'!N152&gt;(AVERAGE('Base de dados'!N$136:N$156)-(1.5*(_xlfn.QUARTILE.EXC('Base de dados'!N$136:N$156,3)-_xlfn.QUARTILE.EXC('Base de dados'!N$136:N$156,1)))),'Base de dados'!N152&lt;(AVERAGE('Base de dados'!N$136:N$156)+(1.5*(_xlfn.QUARTILE.EXC('Base de dados'!N$136:N$156,3)-_xlfn.QUARTILE.EXC('Base de dados'!N$136:N$156,1))))),'Base de dados'!N152,"")</f>
        <v>85056.6</v>
      </c>
      <c r="O152" s="7">
        <f>IF(AND('Base de dados'!O152&gt;(AVERAGE('Base de dados'!O$136:O$156)-(1.5*(_xlfn.QUARTILE.EXC('Base de dados'!O$136:O$156,3)-_xlfn.QUARTILE.EXC('Base de dados'!O$136:O$156,1)))),'Base de dados'!O152&lt;(AVERAGE('Base de dados'!O$136:O$156)+(1.5*(_xlfn.QUARTILE.EXC('Base de dados'!O$136:O$156,3)-_xlfn.QUARTILE.EXC('Base de dados'!O$136:O$156,1))))),'Base de dados'!O152,"")</f>
        <v>282307386.38999999</v>
      </c>
      <c r="P152" s="7">
        <f>IF(AND('Base de dados'!P152&gt;(AVERAGE('Base de dados'!P$136:P$156)-(1.5*(_xlfn.QUARTILE.EXC('Base de dados'!P$136:P$156,3)-_xlfn.QUARTILE.EXC('Base de dados'!P$136:P$156,1)))),'Base de dados'!P152&lt;(AVERAGE('Base de dados'!P$136:P$156)+(1.5*(_xlfn.QUARTILE.EXC('Base de dados'!P$136:P$156,3)-_xlfn.QUARTILE.EXC('Base de dados'!P$136:P$156,1))))),'Base de dados'!P152,"")</f>
        <v>120953055.52</v>
      </c>
      <c r="Q152" s="7">
        <f>IF(AND('Base de dados'!Q152&gt;(AVERAGE('Base de dados'!Q$136:Q$156)-(1.5*(_xlfn.QUARTILE.EXC('Base de dados'!Q$136:Q$156,3)-_xlfn.QUARTILE.EXC('Base de dados'!Q$136:Q$156,1)))),'Base de dados'!Q152&lt;(AVERAGE('Base de dados'!Q$136:Q$156)+(1.5*(_xlfn.QUARTILE.EXC('Base de dados'!Q$136:Q$156,3)-_xlfn.QUARTILE.EXC('Base de dados'!Q$136:Q$156,1))))),'Base de dados'!Q152,"")</f>
        <v>124406000</v>
      </c>
      <c r="R152" s="7">
        <f>IF(AND('Base de dados'!R152&gt;(AVERAGE('Base de dados'!R$136:R$156)-(1.5*(_xlfn.QUARTILE.EXC('Base de dados'!R$136:R$156,3)-_xlfn.QUARTILE.EXC('Base de dados'!R$136:R$156,1)))),'Base de dados'!R152&lt;(AVERAGE('Base de dados'!R$136:R$156)+(1.5*(_xlfn.QUARTILE.EXC('Base de dados'!R$136:R$156,3)-_xlfn.QUARTILE.EXC('Base de dados'!R$136:R$156,1))))),'Base de dados'!R152,"")</f>
        <v>293605897.01999998</v>
      </c>
      <c r="S152" s="7">
        <f>IF(AND('Base de dados'!S152&gt;(AVERAGE('Base de dados'!S$136:S$156)-(1.5*(_xlfn.QUARTILE.EXC('Base de dados'!S$136:S$156,3)-_xlfn.QUARTILE.EXC('Base de dados'!S$136:S$156,1)))),'Base de dados'!S152&lt;(AVERAGE('Base de dados'!S$136:S$156)+(1.5*(_xlfn.QUARTILE.EXC('Base de dados'!S$136:S$156,3)-_xlfn.QUARTILE.EXC('Base de dados'!S$136:S$156,1))))),'Base de dados'!S152,"")</f>
        <v>60290417.869999997</v>
      </c>
      <c r="T152" s="7">
        <f>IF(AND('Base de dados'!T152&gt;(AVERAGE('Base de dados'!T$136:T$156)-(1.5*(_xlfn.QUARTILE.EXC('Base de dados'!T$136:T$156,3)-_xlfn.QUARTILE.EXC('Base de dados'!T$136:T$156,1)))),'Base de dados'!T152&lt;(AVERAGE('Base de dados'!T$136:T$156)+(1.5*(_xlfn.QUARTILE.EXC('Base de dados'!T$136:T$156,3)-_xlfn.QUARTILE.EXC('Base de dados'!T$136:T$156,1))))),'Base de dados'!T152,"")</f>
        <v>3401</v>
      </c>
      <c r="U152" s="7">
        <f>IF(AND('Base de dados'!U152&gt;(AVERAGE('Base de dados'!U$136:U$156)-(1.5*(_xlfn.QUARTILE.EXC('Base de dados'!U$136:U$156,3)-_xlfn.QUARTILE.EXC('Base de dados'!U$136:U$156,1)))),'Base de dados'!U152&lt;(AVERAGE('Base de dados'!U$136:U$156)+(1.5*(_xlfn.QUARTILE.EXC('Base de dados'!U$136:U$156,3)-_xlfn.QUARTILE.EXC('Base de dados'!U$136:U$156,1))))),'Base de dados'!U152,"")</f>
        <v>78187000</v>
      </c>
    </row>
    <row r="153" spans="2:21" s="1" customFormat="1" x14ac:dyDescent="0.25">
      <c r="B153" s="51">
        <v>520870</v>
      </c>
      <c r="C153" s="51" t="s">
        <v>202</v>
      </c>
      <c r="D153" s="51" t="s">
        <v>203</v>
      </c>
      <c r="E153" s="51">
        <v>2002</v>
      </c>
      <c r="F153" s="51">
        <v>52087000</v>
      </c>
      <c r="G153" s="51" t="s">
        <v>87</v>
      </c>
      <c r="H153" s="325" t="s">
        <v>51</v>
      </c>
      <c r="I153" s="51" t="s">
        <v>188</v>
      </c>
      <c r="J153" s="51" t="s">
        <v>189</v>
      </c>
      <c r="K153" s="51" t="s">
        <v>190</v>
      </c>
      <c r="L153" s="7">
        <f>IF(AND('Base de dados'!L153&gt;(AVERAGE('Base de dados'!L$136:L$156)-(1.5*(_xlfn.QUARTILE.EXC('Base de dados'!L$136:L$156,3)-_xlfn.QUARTILE.EXC('Base de dados'!L$136:L$156,1)))),'Base de dados'!L153&lt;(AVERAGE('Base de dados'!L$136:L$156)+(1.5*(_xlfn.QUARTILE.EXC('Base de dados'!L$136:L$156,3)-_xlfn.QUARTILE.EXC('Base de dados'!L$136:L$156,1))))),'Base de dados'!L153,"")</f>
        <v>177840.5</v>
      </c>
      <c r="M153" s="7">
        <f>IF(AND('Base de dados'!M153&gt;(AVERAGE('Base de dados'!M$136:M$156)-(1.5*(_xlfn.QUARTILE.EXC('Base de dados'!M$136:M$156,3)-_xlfn.QUARTILE.EXC('Base de dados'!M$136:M$156,1)))),'Base de dados'!M153&lt;(AVERAGE('Base de dados'!M$136:M$156)+(1.5*(_xlfn.QUARTILE.EXC('Base de dados'!M$136:M$156,3)-_xlfn.QUARTILE.EXC('Base de dados'!M$136:M$156,1))))),'Base de dados'!M153,"")</f>
        <v>2135056</v>
      </c>
      <c r="N153" s="7">
        <f>IF(AND('Base de dados'!N153&gt;(AVERAGE('Base de dados'!N$136:N$156)-(1.5*(_xlfn.QUARTILE.EXC('Base de dados'!N$136:N$156,3)-_xlfn.QUARTILE.EXC('Base de dados'!N$136:N$156,1)))),'Base de dados'!N153&lt;(AVERAGE('Base de dados'!N$136:N$156)+(1.5*(_xlfn.QUARTILE.EXC('Base de dados'!N$136:N$156,3)-_xlfn.QUARTILE.EXC('Base de dados'!N$136:N$156,1))))),'Base de dados'!N153,"")</f>
        <v>88522</v>
      </c>
      <c r="O153" s="7">
        <f>IF(AND('Base de dados'!O153&gt;(AVERAGE('Base de dados'!O$136:O$156)-(1.5*(_xlfn.QUARTILE.EXC('Base de dados'!O$136:O$156,3)-_xlfn.QUARTILE.EXC('Base de dados'!O$136:O$156,1)))),'Base de dados'!O153&lt;(AVERAGE('Base de dados'!O$136:O$156)+(1.5*(_xlfn.QUARTILE.EXC('Base de dados'!O$136:O$156,3)-_xlfn.QUARTILE.EXC('Base de dados'!O$136:O$156,1))))),'Base de dados'!O153,"")</f>
        <v>228634285</v>
      </c>
      <c r="P153" s="7">
        <f>IF(AND('Base de dados'!P153&gt;(AVERAGE('Base de dados'!P$136:P$156)-(1.5*(_xlfn.QUARTILE.EXC('Base de dados'!P$136:P$156,3)-_xlfn.QUARTILE.EXC('Base de dados'!P$136:P$156,1)))),'Base de dados'!P153&lt;(AVERAGE('Base de dados'!P$136:P$156)+(1.5*(_xlfn.QUARTILE.EXC('Base de dados'!P$136:P$156,3)-_xlfn.QUARTILE.EXC('Base de dados'!P$136:P$156,1))))),'Base de dados'!P153,"")</f>
        <v>95985153</v>
      </c>
      <c r="Q153" s="7">
        <f>IF(AND('Base de dados'!Q153&gt;(AVERAGE('Base de dados'!Q$136:Q$156)-(1.5*(_xlfn.QUARTILE.EXC('Base de dados'!Q$136:Q$156,3)-_xlfn.QUARTILE.EXC('Base de dados'!Q$136:Q$156,1)))),'Base de dados'!Q153&lt;(AVERAGE('Base de dados'!Q$136:Q$156)+(1.5*(_xlfn.QUARTILE.EXC('Base de dados'!Q$136:Q$156,3)-_xlfn.QUARTILE.EXC('Base de dados'!Q$136:Q$156,1))))),'Base de dados'!Q153,"")</f>
        <v>113310000</v>
      </c>
      <c r="R153" s="7">
        <f>IF(AND('Base de dados'!R153&gt;(AVERAGE('Base de dados'!R$136:R$156)-(1.5*(_xlfn.QUARTILE.EXC('Base de dados'!R$136:R$156,3)-_xlfn.QUARTILE.EXC('Base de dados'!R$136:R$156,1)))),'Base de dados'!R153&lt;(AVERAGE('Base de dados'!R$136:R$156)+(1.5*(_xlfn.QUARTILE.EXC('Base de dados'!R$136:R$156,3)-_xlfn.QUARTILE.EXC('Base de dados'!R$136:R$156,1))))),'Base de dados'!R153,"")</f>
        <v>250699138.03</v>
      </c>
      <c r="S153" s="7">
        <f>IF(AND('Base de dados'!S153&gt;(AVERAGE('Base de dados'!S$136:S$156)-(1.5*(_xlfn.QUARTILE.EXC('Base de dados'!S$136:S$156,3)-_xlfn.QUARTILE.EXC('Base de dados'!S$136:S$156,1)))),'Base de dados'!S153&lt;(AVERAGE('Base de dados'!S$136:S$156)+(1.5*(_xlfn.QUARTILE.EXC('Base de dados'!S$136:S$156,3)-_xlfn.QUARTILE.EXC('Base de dados'!S$136:S$156,1))))),'Base de dados'!S153,"")</f>
        <v>80374000</v>
      </c>
      <c r="T153" s="7">
        <f>IF(AND('Base de dados'!T153&gt;(AVERAGE('Base de dados'!T$136:T$156)-(1.5*(_xlfn.QUARTILE.EXC('Base de dados'!T$136:T$156,3)-_xlfn.QUARTILE.EXC('Base de dados'!T$136:T$156,1)))),'Base de dados'!T153&lt;(AVERAGE('Base de dados'!T$136:T$156)+(1.5*(_xlfn.QUARTILE.EXC('Base de dados'!T$136:T$156,3)-_xlfn.QUARTILE.EXC('Base de dados'!T$136:T$156,1))))),'Base de dados'!T153,"")</f>
        <v>3092</v>
      </c>
      <c r="U153" s="7">
        <f>IF(AND('Base de dados'!U153&gt;(AVERAGE('Base de dados'!U$136:U$156)-(1.5*(_xlfn.QUARTILE.EXC('Base de dados'!U$136:U$156,3)-_xlfn.QUARTILE.EXC('Base de dados'!U$136:U$156,1)))),'Base de dados'!U153&lt;(AVERAGE('Base de dados'!U$136:U$156)+(1.5*(_xlfn.QUARTILE.EXC('Base de dados'!U$136:U$156,3)-_xlfn.QUARTILE.EXC('Base de dados'!U$136:U$156,1))))),'Base de dados'!U153,"")</f>
        <v>58797000</v>
      </c>
    </row>
    <row r="154" spans="2:21" s="1" customFormat="1" x14ac:dyDescent="0.25">
      <c r="B154" s="51">
        <v>520870</v>
      </c>
      <c r="C154" s="51" t="s">
        <v>202</v>
      </c>
      <c r="D154" s="51" t="s">
        <v>203</v>
      </c>
      <c r="E154" s="51">
        <v>2001</v>
      </c>
      <c r="F154" s="51">
        <v>52087000</v>
      </c>
      <c r="G154" s="51" t="s">
        <v>87</v>
      </c>
      <c r="H154" s="325" t="s">
        <v>51</v>
      </c>
      <c r="I154" s="51" t="s">
        <v>188</v>
      </c>
      <c r="J154" s="51" t="s">
        <v>189</v>
      </c>
      <c r="K154" s="51" t="s">
        <v>190</v>
      </c>
      <c r="L154" s="7">
        <f>IF(AND('Base de dados'!L154&gt;(AVERAGE('Base de dados'!L$136:L$156)-(1.5*(_xlfn.QUARTILE.EXC('Base de dados'!L$136:L$156,3)-_xlfn.QUARTILE.EXC('Base de dados'!L$136:L$156,1)))),'Base de dados'!L154&lt;(AVERAGE('Base de dados'!L$136:L$156)+(1.5*(_xlfn.QUARTILE.EXC('Base de dados'!L$136:L$156,3)-_xlfn.QUARTILE.EXC('Base de dados'!L$136:L$156,1))))),'Base de dados'!L154,"")</f>
        <v>168299</v>
      </c>
      <c r="M154" s="7">
        <f>IF(AND('Base de dados'!M154&gt;(AVERAGE('Base de dados'!M$136:M$156)-(1.5*(_xlfn.QUARTILE.EXC('Base de dados'!M$136:M$156,3)-_xlfn.QUARTILE.EXC('Base de dados'!M$136:M$156,1)))),'Base de dados'!M154&lt;(AVERAGE('Base de dados'!M$136:M$156)+(1.5*(_xlfn.QUARTILE.EXC('Base de dados'!M$136:M$156,3)-_xlfn.QUARTILE.EXC('Base de dados'!M$136:M$156,1))))),'Base de dados'!M154,"")</f>
        <v>2048010</v>
      </c>
      <c r="N154" s="7">
        <f>IF(AND('Base de dados'!N154&gt;(AVERAGE('Base de dados'!N$136:N$156)-(1.5*(_xlfn.QUARTILE.EXC('Base de dados'!N$136:N$156,3)-_xlfn.QUARTILE.EXC('Base de dados'!N$136:N$156,1)))),'Base de dados'!N154&lt;(AVERAGE('Base de dados'!N$136:N$156)+(1.5*(_xlfn.QUARTILE.EXC('Base de dados'!N$136:N$156,3)-_xlfn.QUARTILE.EXC('Base de dados'!N$136:N$156,1))))),'Base de dados'!N154,"")</f>
        <v>84498</v>
      </c>
      <c r="O154" s="7">
        <f>IF(AND('Base de dados'!O154&gt;(AVERAGE('Base de dados'!O$136:O$156)-(1.5*(_xlfn.QUARTILE.EXC('Base de dados'!O$136:O$156,3)-_xlfn.QUARTILE.EXC('Base de dados'!O$136:O$156,1)))),'Base de dados'!O154&lt;(AVERAGE('Base de dados'!O$136:O$156)+(1.5*(_xlfn.QUARTILE.EXC('Base de dados'!O$136:O$156,3)-_xlfn.QUARTILE.EXC('Base de dados'!O$136:O$156,1))))),'Base de dados'!O154,"")</f>
        <v>180500845</v>
      </c>
      <c r="P154" s="7">
        <f>IF(AND('Base de dados'!P154&gt;(AVERAGE('Base de dados'!P$136:P$156)-(1.5*(_xlfn.QUARTILE.EXC('Base de dados'!P$136:P$156,3)-_xlfn.QUARTILE.EXC('Base de dados'!P$136:P$156,1)))),'Base de dados'!P154&lt;(AVERAGE('Base de dados'!P$136:P$156)+(1.5*(_xlfn.QUARTILE.EXC('Base de dados'!P$136:P$156,3)-_xlfn.QUARTILE.EXC('Base de dados'!P$136:P$156,1))))),'Base de dados'!P154,"")</f>
        <v>76059774</v>
      </c>
      <c r="Q154" s="7">
        <f>IF(AND('Base de dados'!Q154&gt;(AVERAGE('Base de dados'!Q$136:Q$156)-(1.5*(_xlfn.QUARTILE.EXC('Base de dados'!Q$136:Q$156,3)-_xlfn.QUARTILE.EXC('Base de dados'!Q$136:Q$156,1)))),'Base de dados'!Q154&lt;(AVERAGE('Base de dados'!Q$136:Q$156)+(1.5*(_xlfn.QUARTILE.EXC('Base de dados'!Q$136:Q$156,3)-_xlfn.QUARTILE.EXC('Base de dados'!Q$136:Q$156,1))))),'Base de dados'!Q154,"")</f>
        <v>103245701</v>
      </c>
      <c r="R154" s="7">
        <f>IF(AND('Base de dados'!R154&gt;(AVERAGE('Base de dados'!R$136:R$156)-(1.5*(_xlfn.QUARTILE.EXC('Base de dados'!R$136:R$156,3)-_xlfn.QUARTILE.EXC('Base de dados'!R$136:R$156,1)))),'Base de dados'!R154&lt;(AVERAGE('Base de dados'!R$136:R$156)+(1.5*(_xlfn.QUARTILE.EXC('Base de dados'!R$136:R$156,3)-_xlfn.QUARTILE.EXC('Base de dados'!R$136:R$156,1))))),'Base de dados'!R154,"")</f>
        <v>212337066</v>
      </c>
      <c r="S154" s="7">
        <f>IF(AND('Base de dados'!S154&gt;(AVERAGE('Base de dados'!S$136:S$156)-(1.5*(_xlfn.QUARTILE.EXC('Base de dados'!S$136:S$156,3)-_xlfn.QUARTILE.EXC('Base de dados'!S$136:S$156,1)))),'Base de dados'!S154&lt;(AVERAGE('Base de dados'!S$136:S$156)+(1.5*(_xlfn.QUARTILE.EXC('Base de dados'!S$136:S$156,3)-_xlfn.QUARTILE.EXC('Base de dados'!S$136:S$156,1))))),'Base de dados'!S154,"")</f>
        <v>45004430</v>
      </c>
      <c r="T154" s="7">
        <f>IF(AND('Base de dados'!T154&gt;(AVERAGE('Base de dados'!T$136:T$156)-(1.5*(_xlfn.QUARTILE.EXC('Base de dados'!T$136:T$156,3)-_xlfn.QUARTILE.EXC('Base de dados'!T$136:T$156,1)))),'Base de dados'!T154&lt;(AVERAGE('Base de dados'!T$136:T$156)+(1.5*(_xlfn.QUARTILE.EXC('Base de dados'!T$136:T$156,3)-_xlfn.QUARTILE.EXC('Base de dados'!T$136:T$156,1))))),'Base de dados'!T154,"")</f>
        <v>3243</v>
      </c>
      <c r="U154" s="7">
        <f>IF(AND('Base de dados'!U154&gt;(AVERAGE('Base de dados'!U$136:U$156)-(1.5*(_xlfn.QUARTILE.EXC('Base de dados'!U$136:U$156,3)-_xlfn.QUARTILE.EXC('Base de dados'!U$136:U$156,1)))),'Base de dados'!U154&lt;(AVERAGE('Base de dados'!U$136:U$156)+(1.5*(_xlfn.QUARTILE.EXC('Base de dados'!U$136:U$156,3)-_xlfn.QUARTILE.EXC('Base de dados'!U$136:U$156,1))))),'Base de dados'!U154,"")</f>
        <v>20004307</v>
      </c>
    </row>
    <row r="155" spans="2:21" s="1" customFormat="1" x14ac:dyDescent="0.25">
      <c r="B155" s="51">
        <v>520870</v>
      </c>
      <c r="C155" s="51" t="s">
        <v>202</v>
      </c>
      <c r="D155" s="51" t="s">
        <v>203</v>
      </c>
      <c r="E155" s="51">
        <v>2000</v>
      </c>
      <c r="F155" s="51">
        <v>52087000</v>
      </c>
      <c r="G155" s="51" t="s">
        <v>87</v>
      </c>
      <c r="H155" s="325" t="s">
        <v>51</v>
      </c>
      <c r="I155" s="51" t="s">
        <v>188</v>
      </c>
      <c r="J155" s="51" t="s">
        <v>189</v>
      </c>
      <c r="K155" s="51" t="s">
        <v>190</v>
      </c>
      <c r="L155" s="7">
        <f>IF(AND('Base de dados'!L155&gt;(AVERAGE('Base de dados'!L$136:L$156)-(1.5*(_xlfn.QUARTILE.EXC('Base de dados'!L$136:L$156,3)-_xlfn.QUARTILE.EXC('Base de dados'!L$136:L$156,1)))),'Base de dados'!L155&lt;(AVERAGE('Base de dados'!L$136:L$156)+(1.5*(_xlfn.QUARTILE.EXC('Base de dados'!L$136:L$156,3)-_xlfn.QUARTILE.EXC('Base de dados'!L$136:L$156,1))))),'Base de dados'!L155,"")</f>
        <v>167742</v>
      </c>
      <c r="M155" s="7">
        <f>IF(AND('Base de dados'!M155&gt;(AVERAGE('Base de dados'!M$136:M$156)-(1.5*(_xlfn.QUARTILE.EXC('Base de dados'!M$136:M$156,3)-_xlfn.QUARTILE.EXC('Base de dados'!M$136:M$156,1)))),'Base de dados'!M155&lt;(AVERAGE('Base de dados'!M$136:M$156)+(1.5*(_xlfn.QUARTILE.EXC('Base de dados'!M$136:M$156,3)-_xlfn.QUARTILE.EXC('Base de dados'!M$136:M$156,1))))),'Base de dados'!M155,"")</f>
        <v>2017774</v>
      </c>
      <c r="N155" s="7">
        <f>IF(AND('Base de dados'!N155&gt;(AVERAGE('Base de dados'!N$136:N$156)-(1.5*(_xlfn.QUARTILE.EXC('Base de dados'!N$136:N$156,3)-_xlfn.QUARTILE.EXC('Base de dados'!N$136:N$156,1)))),'Base de dados'!N155&lt;(AVERAGE('Base de dados'!N$136:N$156)+(1.5*(_xlfn.QUARTILE.EXC('Base de dados'!N$136:N$156,3)-_xlfn.QUARTILE.EXC('Base de dados'!N$136:N$156,1))))),'Base de dados'!N155,"")</f>
        <v>83140</v>
      </c>
      <c r="O155" s="7">
        <f>IF(AND('Base de dados'!O155&gt;(AVERAGE('Base de dados'!O$136:O$156)-(1.5*(_xlfn.QUARTILE.EXC('Base de dados'!O$136:O$156,3)-_xlfn.QUARTILE.EXC('Base de dados'!O$136:O$156,1)))),'Base de dados'!O155&lt;(AVERAGE('Base de dados'!O$136:O$156)+(1.5*(_xlfn.QUARTILE.EXC('Base de dados'!O$136:O$156,3)-_xlfn.QUARTILE.EXC('Base de dados'!O$136:O$156,1))))),'Base de dados'!O155,"")</f>
        <v>166394756</v>
      </c>
      <c r="P155" s="7">
        <f>IF(AND('Base de dados'!P155&gt;(AVERAGE('Base de dados'!P$136:P$156)-(1.5*(_xlfn.QUARTILE.EXC('Base de dados'!P$136:P$156,3)-_xlfn.QUARTILE.EXC('Base de dados'!P$136:P$156,1)))),'Base de dados'!P155&lt;(AVERAGE('Base de dados'!P$136:P$156)+(1.5*(_xlfn.QUARTILE.EXC('Base de dados'!P$136:P$156,3)-_xlfn.QUARTILE.EXC('Base de dados'!P$136:P$156,1))))),'Base de dados'!P155,"")</f>
        <v>69954496</v>
      </c>
      <c r="Q155" s="7">
        <f>IF(AND('Base de dados'!Q155&gt;(AVERAGE('Base de dados'!Q$136:Q$156)-(1.5*(_xlfn.QUARTILE.EXC('Base de dados'!Q$136:Q$156,3)-_xlfn.QUARTILE.EXC('Base de dados'!Q$136:Q$156,1)))),'Base de dados'!Q155&lt;(AVERAGE('Base de dados'!Q$136:Q$156)+(1.5*(_xlfn.QUARTILE.EXC('Base de dados'!Q$136:Q$156,3)-_xlfn.QUARTILE.EXC('Base de dados'!Q$136:Q$156,1))))),'Base de dados'!Q155,"")</f>
        <v>93029900</v>
      </c>
      <c r="R155" s="7">
        <f>IF(AND('Base de dados'!R155&gt;(AVERAGE('Base de dados'!R$136:R$156)-(1.5*(_xlfn.QUARTILE.EXC('Base de dados'!R$136:R$156,3)-_xlfn.QUARTILE.EXC('Base de dados'!R$136:R$156,1)))),'Base de dados'!R155&lt;(AVERAGE('Base de dados'!R$136:R$156)+(1.5*(_xlfn.QUARTILE.EXC('Base de dados'!R$136:R$156,3)-_xlfn.QUARTILE.EXC('Base de dados'!R$136:R$156,1))))),'Base de dados'!R155,"")</f>
        <v>188488667</v>
      </c>
      <c r="S155" s="7">
        <f>IF(AND('Base de dados'!S155&gt;(AVERAGE('Base de dados'!S$136:S$156)-(1.5*(_xlfn.QUARTILE.EXC('Base de dados'!S$136:S$156,3)-_xlfn.QUARTILE.EXC('Base de dados'!S$136:S$156,1)))),'Base de dados'!S155&lt;(AVERAGE('Base de dados'!S$136:S$156)+(1.5*(_xlfn.QUARTILE.EXC('Base de dados'!S$136:S$156,3)-_xlfn.QUARTILE.EXC('Base de dados'!S$136:S$156,1))))),'Base de dados'!S155,"")</f>
        <v>43415273</v>
      </c>
      <c r="T155" s="7">
        <f>IF(AND('Base de dados'!T155&gt;(AVERAGE('Base de dados'!T$136:T$156)-(1.5*(_xlfn.QUARTILE.EXC('Base de dados'!T$136:T$156,3)-_xlfn.QUARTILE.EXC('Base de dados'!T$136:T$156,1)))),'Base de dados'!T155&lt;(AVERAGE('Base de dados'!T$136:T$156)+(1.5*(_xlfn.QUARTILE.EXC('Base de dados'!T$136:T$156,3)-_xlfn.QUARTILE.EXC('Base de dados'!T$136:T$156,1))))),'Base de dados'!T155,"")</f>
        <v>3269</v>
      </c>
      <c r="U155" s="7">
        <f>IF(AND('Base de dados'!U155&gt;(AVERAGE('Base de dados'!U$136:U$156)-(1.5*(_xlfn.QUARTILE.EXC('Base de dados'!U$136:U$156,3)-_xlfn.QUARTILE.EXC('Base de dados'!U$136:U$156,1)))),'Base de dados'!U155&lt;(AVERAGE('Base de dados'!U$136:U$156)+(1.5*(_xlfn.QUARTILE.EXC('Base de dados'!U$136:U$156,3)-_xlfn.QUARTILE.EXC('Base de dados'!U$136:U$156,1))))),'Base de dados'!U155,"")</f>
        <v>11886787</v>
      </c>
    </row>
    <row r="156" spans="2:21" s="1" customFormat="1" x14ac:dyDescent="0.25">
      <c r="B156" s="51">
        <v>520870</v>
      </c>
      <c r="C156" s="51" t="s">
        <v>202</v>
      </c>
      <c r="D156" s="51" t="s">
        <v>203</v>
      </c>
      <c r="E156" s="51">
        <v>1999</v>
      </c>
      <c r="F156" s="51">
        <v>52087000</v>
      </c>
      <c r="G156" s="51" t="s">
        <v>87</v>
      </c>
      <c r="H156" s="325" t="s">
        <v>51</v>
      </c>
      <c r="I156" s="51" t="s">
        <v>188</v>
      </c>
      <c r="J156" s="51" t="s">
        <v>189</v>
      </c>
      <c r="K156" s="51" t="s">
        <v>190</v>
      </c>
      <c r="L156" s="7">
        <f>IF(AND('Base de dados'!L156&gt;(AVERAGE('Base de dados'!L$136:L$156)-(1.5*(_xlfn.QUARTILE.EXC('Base de dados'!L$136:L$156,3)-_xlfn.QUARTILE.EXC('Base de dados'!L$136:L$156,1)))),'Base de dados'!L156&lt;(AVERAGE('Base de dados'!L$136:L$156)+(1.5*(_xlfn.QUARTILE.EXC('Base de dados'!L$136:L$156,3)-_xlfn.QUARTILE.EXC('Base de dados'!L$136:L$156,1))))),'Base de dados'!L156,"")</f>
        <v>167036</v>
      </c>
      <c r="M156" s="7">
        <f>IF(AND('Base de dados'!M156&gt;(AVERAGE('Base de dados'!M$136:M$156)-(1.5*(_xlfn.QUARTILE.EXC('Base de dados'!M$136:M$156,3)-_xlfn.QUARTILE.EXC('Base de dados'!M$136:M$156,1)))),'Base de dados'!M156&lt;(AVERAGE('Base de dados'!M$136:M$156)+(1.5*(_xlfn.QUARTILE.EXC('Base de dados'!M$136:M$156,3)-_xlfn.QUARTILE.EXC('Base de dados'!M$136:M$156,1))))),'Base de dados'!M156,"")</f>
        <v>1954158</v>
      </c>
      <c r="N156" s="7">
        <f>IF(AND('Base de dados'!N156&gt;(AVERAGE('Base de dados'!N$136:N$156)-(1.5*(_xlfn.QUARTILE.EXC('Base de dados'!N$136:N$156,3)-_xlfn.QUARTILE.EXC('Base de dados'!N$136:N$156,1)))),'Base de dados'!N156&lt;(AVERAGE('Base de dados'!N$136:N$156)+(1.5*(_xlfn.QUARTILE.EXC('Base de dados'!N$136:N$156,3)-_xlfn.QUARTILE.EXC('Base de dados'!N$136:N$156,1))))),'Base de dados'!N156,"")</f>
        <v>81537</v>
      </c>
      <c r="O156" s="7">
        <f>IF(AND('Base de dados'!O156&gt;(AVERAGE('Base de dados'!O$136:O$156)-(1.5*(_xlfn.QUARTILE.EXC('Base de dados'!O$136:O$156,3)-_xlfn.QUARTILE.EXC('Base de dados'!O$136:O$156,1)))),'Base de dados'!O156&lt;(AVERAGE('Base de dados'!O$136:O$156)+(1.5*(_xlfn.QUARTILE.EXC('Base de dados'!O$136:O$156,3)-_xlfn.QUARTILE.EXC('Base de dados'!O$136:O$156,1))))),'Base de dados'!O156,"")</f>
        <v>154894937</v>
      </c>
      <c r="P156" s="7">
        <f>IF(AND('Base de dados'!P156&gt;(AVERAGE('Base de dados'!P$136:P$156)-(1.5*(_xlfn.QUARTILE.EXC('Base de dados'!P$136:P$156,3)-_xlfn.QUARTILE.EXC('Base de dados'!P$136:P$156,1)))),'Base de dados'!P156&lt;(AVERAGE('Base de dados'!P$136:P$156)+(1.5*(_xlfn.QUARTILE.EXC('Base de dados'!P$136:P$156,3)-_xlfn.QUARTILE.EXC('Base de dados'!P$136:P$156,1))))),'Base de dados'!P156,"")</f>
        <v>63834022</v>
      </c>
      <c r="Q156" s="7">
        <f>IF(AND('Base de dados'!Q156&gt;(AVERAGE('Base de dados'!Q$136:Q$156)-(1.5*(_xlfn.QUARTILE.EXC('Base de dados'!Q$136:Q$156,3)-_xlfn.QUARTILE.EXC('Base de dados'!Q$136:Q$156,1)))),'Base de dados'!Q156&lt;(AVERAGE('Base de dados'!Q$136:Q$156)+(1.5*(_xlfn.QUARTILE.EXC('Base de dados'!Q$136:Q$156,3)-_xlfn.QUARTILE.EXC('Base de dados'!Q$136:Q$156,1))))),'Base de dados'!Q156,"")</f>
        <v>77346843</v>
      </c>
      <c r="R156" s="7">
        <f>IF(AND('Base de dados'!R156&gt;(AVERAGE('Base de dados'!R$136:R$156)-(1.5*(_xlfn.QUARTILE.EXC('Base de dados'!R$136:R$156,3)-_xlfn.QUARTILE.EXC('Base de dados'!R$136:R$156,1)))),'Base de dados'!R156&lt;(AVERAGE('Base de dados'!R$136:R$156)+(1.5*(_xlfn.QUARTILE.EXC('Base de dados'!R$136:R$156,3)-_xlfn.QUARTILE.EXC('Base de dados'!R$136:R$156,1))))),'Base de dados'!R156,"")</f>
        <v>174696131</v>
      </c>
      <c r="S156" s="7">
        <f>IF(AND('Base de dados'!S156&gt;(AVERAGE('Base de dados'!S$136:S$156)-(1.5*(_xlfn.QUARTILE.EXC('Base de dados'!S$136:S$156,3)-_xlfn.QUARTILE.EXC('Base de dados'!S$136:S$156,1)))),'Base de dados'!S156&lt;(AVERAGE('Base de dados'!S$136:S$156)+(1.5*(_xlfn.QUARTILE.EXC('Base de dados'!S$136:S$156,3)-_xlfn.QUARTILE.EXC('Base de dados'!S$136:S$156,1))))),'Base de dados'!S156,"")</f>
        <v>42095429</v>
      </c>
      <c r="T156" s="7">
        <f>IF(AND('Base de dados'!T156&gt;(AVERAGE('Base de dados'!T$136:T$156)-(1.5*(_xlfn.QUARTILE.EXC('Base de dados'!T$136:T$156,3)-_xlfn.QUARTILE.EXC('Base de dados'!T$136:T$156,1)))),'Base de dados'!T156&lt;(AVERAGE('Base de dados'!T$136:T$156)+(1.5*(_xlfn.QUARTILE.EXC('Base de dados'!T$136:T$156,3)-_xlfn.QUARTILE.EXC('Base de dados'!T$136:T$156,1))))),'Base de dados'!T156,"")</f>
        <v>3309</v>
      </c>
      <c r="U156" s="7">
        <f>IF(AND('Base de dados'!U156&gt;(AVERAGE('Base de dados'!U$136:U$156)-(1.5*(_xlfn.QUARTILE.EXC('Base de dados'!U$136:U$156,3)-_xlfn.QUARTILE.EXC('Base de dados'!U$136:U$156,1)))),'Base de dados'!U156&lt;(AVERAGE('Base de dados'!U$136:U$156)+(1.5*(_xlfn.QUARTILE.EXC('Base de dados'!U$136:U$156,3)-_xlfn.QUARTILE.EXC('Base de dados'!U$136:U$156,1))))),'Base de dados'!U156,"")</f>
        <v>9480917</v>
      </c>
    </row>
    <row r="157" spans="2:21" s="1" customFormat="1" x14ac:dyDescent="0.25">
      <c r="B157" s="51">
        <v>211130</v>
      </c>
      <c r="C157" s="51" t="s">
        <v>204</v>
      </c>
      <c r="D157" s="51" t="s">
        <v>205</v>
      </c>
      <c r="E157" s="51">
        <v>2019</v>
      </c>
      <c r="F157" s="51">
        <v>21113000</v>
      </c>
      <c r="G157" s="51" t="s">
        <v>88</v>
      </c>
      <c r="H157" s="325" t="s">
        <v>61</v>
      </c>
      <c r="I157" s="51" t="s">
        <v>188</v>
      </c>
      <c r="J157" s="51" t="s">
        <v>189</v>
      </c>
      <c r="K157" s="51" t="s">
        <v>190</v>
      </c>
      <c r="L157" s="7">
        <f>IF(AND('Base de dados'!L157&gt;(AVERAGE('Base de dados'!L$157:L$177)-(1.5*(_xlfn.QUARTILE.EXC('Base de dados'!L$157:L$177,3)-_xlfn.QUARTILE.EXC('Base de dados'!L$157:L$177,1)))),'Base de dados'!L157&lt;(AVERAGE('Base de dados'!L$157:L$177)+(1.5*(_xlfn.QUARTILE.EXC('Base de dados'!L$157:L$177,3)-_xlfn.QUARTILE.EXC('Base de dados'!L$157:L$177,1))))),'Base de dados'!L157,"")</f>
        <v>98945.76</v>
      </c>
      <c r="M157" s="7" t="str">
        <f>IF(AND('Base de dados'!M157&gt;(AVERAGE('Base de dados'!M$157:M$177)-(1.5*(_xlfn.QUARTILE.EXC('Base de dados'!M$157:M$177,3)-_xlfn.QUARTILE.EXC('Base de dados'!M$157:M$177,1)))),'Base de dados'!M157&lt;(AVERAGE('Base de dados'!M$157:M$177)+(1.5*(_xlfn.QUARTILE.EXC('Base de dados'!M$157:M$177,3)-_xlfn.QUARTILE.EXC('Base de dados'!M$157:M$177,1))))),'Base de dados'!M157,"")</f>
        <v/>
      </c>
      <c r="N157" s="7">
        <f>IF(AND('Base de dados'!N157&gt;(AVERAGE('Base de dados'!N$157:N$177)-(1.5*(_xlfn.QUARTILE.EXC('Base de dados'!N$157:N$177,3)-_xlfn.QUARTILE.EXC('Base de dados'!N$157:N$177,1)))),'Base de dados'!N157&lt;(AVERAGE('Base de dados'!N$157:N$177)+(1.5*(_xlfn.QUARTILE.EXC('Base de dados'!N$157:N$177,3)-_xlfn.QUARTILE.EXC('Base de dados'!N$157:N$177,1))))),'Base de dados'!N157,"")</f>
        <v>34621.64</v>
      </c>
      <c r="O157" s="7">
        <f>IF(AND('Base de dados'!O157&gt;(AVERAGE('Base de dados'!O$157:O$177)-(1.5*(_xlfn.QUARTILE.EXC('Base de dados'!O$157:O$177,3)-_xlfn.QUARTILE.EXC('Base de dados'!O$157:O$177,1)))),'Base de dados'!O157&lt;(AVERAGE('Base de dados'!O$157:O$177)+(1.5*(_xlfn.QUARTILE.EXC('Base de dados'!O$157:O$177,3)-_xlfn.QUARTILE.EXC('Base de dados'!O$157:O$177,1))))),'Base de dados'!O157,"")</f>
        <v>397445413.93000001</v>
      </c>
      <c r="P157" s="7">
        <f>IF(AND('Base de dados'!P157&gt;(AVERAGE('Base de dados'!P$157:P$177)-(1.5*(_xlfn.QUARTILE.EXC('Base de dados'!P$157:P$177,3)-_xlfn.QUARTILE.EXC('Base de dados'!P$157:P$177,1)))),'Base de dados'!P157&lt;(AVERAGE('Base de dados'!P$157:P$177)+(1.5*(_xlfn.QUARTILE.EXC('Base de dados'!P$157:P$177,3)-_xlfn.QUARTILE.EXC('Base de dados'!P$157:P$177,1))))),'Base de dados'!P157,"")</f>
        <v>173668224.65000001</v>
      </c>
      <c r="Q157" s="7">
        <f>IF(AND('Base de dados'!Q157&gt;(AVERAGE('Base de dados'!Q$157:Q$177)-(1.5*(_xlfn.QUARTILE.EXC('Base de dados'!Q$157:Q$177,3)-_xlfn.QUARTILE.EXC('Base de dados'!Q$157:Q$177,1)))),'Base de dados'!Q157&lt;(AVERAGE('Base de dados'!Q$157:Q$177)+(1.5*(_xlfn.QUARTILE.EXC('Base de dados'!Q$157:Q$177,3)-_xlfn.QUARTILE.EXC('Base de dados'!Q$157:Q$177,1))))),'Base de dados'!Q157,"")</f>
        <v>346482693.35000002</v>
      </c>
      <c r="R157" s="7">
        <f>IF(AND('Base de dados'!R157&gt;(AVERAGE('Base de dados'!R$157:R$177)-(1.5*(_xlfn.QUARTILE.EXC('Base de dados'!R$157:R$177,3)-_xlfn.QUARTILE.EXC('Base de dados'!R$157:R$177,1)))),'Base de dados'!R157&lt;(AVERAGE('Base de dados'!R$157:R$177)+(1.5*(_xlfn.QUARTILE.EXC('Base de dados'!R$157:R$177,3)-_xlfn.QUARTILE.EXC('Base de dados'!R$157:R$177,1))))),'Base de dados'!R157,"")</f>
        <v>532547524.33999997</v>
      </c>
      <c r="S157" s="7">
        <f>IF(AND('Base de dados'!S157&gt;(AVERAGE('Base de dados'!S$157:S$177)-(1.5*(_xlfn.QUARTILE.EXC('Base de dados'!S$157:S$177,3)-_xlfn.QUARTILE.EXC('Base de dados'!S$157:S$177,1)))),'Base de dados'!S157&lt;(AVERAGE('Base de dados'!S$157:S$177)+(1.5*(_xlfn.QUARTILE.EXC('Base de dados'!S$157:S$177,3)-_xlfn.QUARTILE.EXC('Base de dados'!S$157:S$177,1))))),'Base de dados'!S157,"")</f>
        <v>23309460.25</v>
      </c>
      <c r="T157" s="7">
        <f>IF(AND('Base de dados'!T157&gt;(AVERAGE('Base de dados'!T$157:T$177)-(1.5*(_xlfn.QUARTILE.EXC('Base de dados'!T$157:T$177,3)-_xlfn.QUARTILE.EXC('Base de dados'!T$157:T$177,1)))),'Base de dados'!T157&lt;(AVERAGE('Base de dados'!T$157:T$177)+(1.5*(_xlfn.QUARTILE.EXC('Base de dados'!T$157:T$177,3)-_xlfn.QUARTILE.EXC('Base de dados'!T$157:T$177,1))))),'Base de dados'!T157,"")</f>
        <v>2009</v>
      </c>
      <c r="U157" s="7" t="str">
        <f>IF(AND('Base de dados'!U157&gt;(AVERAGE('Base de dados'!U$157:U$177)-(1.5*(_xlfn.QUARTILE.EXC('Base de dados'!U$157:U$177,3)-_xlfn.QUARTILE.EXC('Base de dados'!U$157:U$177,1)))),'Base de dados'!U157&lt;(AVERAGE('Base de dados'!U$157:U$177)+(1.5*(_xlfn.QUARTILE.EXC('Base de dados'!U$157:U$177,3)-_xlfn.QUARTILE.EXC('Base de dados'!U$157:U$177,1))))),'Base de dados'!U157,"")</f>
        <v/>
      </c>
    </row>
    <row r="158" spans="2:21" s="1" customFormat="1" x14ac:dyDescent="0.25">
      <c r="B158" s="51">
        <v>211130</v>
      </c>
      <c r="C158" s="51" t="s">
        <v>204</v>
      </c>
      <c r="D158" s="51" t="s">
        <v>205</v>
      </c>
      <c r="E158" s="51">
        <v>2018</v>
      </c>
      <c r="F158" s="51">
        <v>21113000</v>
      </c>
      <c r="G158" s="51" t="s">
        <v>88</v>
      </c>
      <c r="H158" s="325" t="s">
        <v>61</v>
      </c>
      <c r="I158" s="51" t="s">
        <v>188</v>
      </c>
      <c r="J158" s="51" t="s">
        <v>189</v>
      </c>
      <c r="K158" s="51" t="s">
        <v>190</v>
      </c>
      <c r="L158" s="7">
        <f>IF(AND('Base de dados'!L158&gt;(AVERAGE('Base de dados'!L$157:L$177)-(1.5*(_xlfn.QUARTILE.EXC('Base de dados'!L$157:L$177,3)-_xlfn.QUARTILE.EXC('Base de dados'!L$157:L$177,1)))),'Base de dados'!L158&lt;(AVERAGE('Base de dados'!L$157:L$177)+(1.5*(_xlfn.QUARTILE.EXC('Base de dados'!L$157:L$177,3)-_xlfn.QUARTILE.EXC('Base de dados'!L$157:L$177,1))))),'Base de dados'!L158,"")</f>
        <v>101453.66</v>
      </c>
      <c r="M158" s="7" t="str">
        <f>IF(AND('Base de dados'!M158&gt;(AVERAGE('Base de dados'!M$157:M$177)-(1.5*(_xlfn.QUARTILE.EXC('Base de dados'!M$157:M$177,3)-_xlfn.QUARTILE.EXC('Base de dados'!M$157:M$177,1)))),'Base de dados'!M158&lt;(AVERAGE('Base de dados'!M$157:M$177)+(1.5*(_xlfn.QUARTILE.EXC('Base de dados'!M$157:M$177,3)-_xlfn.QUARTILE.EXC('Base de dados'!M$157:M$177,1))))),'Base de dados'!M158,"")</f>
        <v/>
      </c>
      <c r="N158" s="7">
        <f>IF(AND('Base de dados'!N158&gt;(AVERAGE('Base de dados'!N$157:N$177)-(1.5*(_xlfn.QUARTILE.EXC('Base de dados'!N$157:N$177,3)-_xlfn.QUARTILE.EXC('Base de dados'!N$157:N$177,1)))),'Base de dados'!N158&lt;(AVERAGE('Base de dados'!N$157:N$177)+(1.5*(_xlfn.QUARTILE.EXC('Base de dados'!N$157:N$177,3)-_xlfn.QUARTILE.EXC('Base de dados'!N$157:N$177,1))))),'Base de dados'!N158,"")</f>
        <v>35178.26</v>
      </c>
      <c r="O158" s="7">
        <f>IF(AND('Base de dados'!O158&gt;(AVERAGE('Base de dados'!O$157:O$177)-(1.5*(_xlfn.QUARTILE.EXC('Base de dados'!O$157:O$177,3)-_xlfn.QUARTILE.EXC('Base de dados'!O$157:O$177,1)))),'Base de dados'!O158&lt;(AVERAGE('Base de dados'!O$157:O$177)+(1.5*(_xlfn.QUARTILE.EXC('Base de dados'!O$157:O$177,3)-_xlfn.QUARTILE.EXC('Base de dados'!O$157:O$177,1))))),'Base de dados'!O158,"")</f>
        <v>336542047.19999999</v>
      </c>
      <c r="P158" s="7">
        <f>IF(AND('Base de dados'!P158&gt;(AVERAGE('Base de dados'!P$157:P$177)-(1.5*(_xlfn.QUARTILE.EXC('Base de dados'!P$157:P$177,3)-_xlfn.QUARTILE.EXC('Base de dados'!P$157:P$177,1)))),'Base de dados'!P158&lt;(AVERAGE('Base de dados'!P$157:P$177)+(1.5*(_xlfn.QUARTILE.EXC('Base de dados'!P$157:P$177,3)-_xlfn.QUARTILE.EXC('Base de dados'!P$157:P$177,1))))),'Base de dados'!P158,"")</f>
        <v>146560513.56999999</v>
      </c>
      <c r="Q158" s="7">
        <f>IF(AND('Base de dados'!Q158&gt;(AVERAGE('Base de dados'!Q$157:Q$177)-(1.5*(_xlfn.QUARTILE.EXC('Base de dados'!Q$157:Q$177,3)-_xlfn.QUARTILE.EXC('Base de dados'!Q$157:Q$177,1)))),'Base de dados'!Q158&lt;(AVERAGE('Base de dados'!Q$157:Q$177)+(1.5*(_xlfn.QUARTILE.EXC('Base de dados'!Q$157:Q$177,3)-_xlfn.QUARTILE.EXC('Base de dados'!Q$157:Q$177,1))))),'Base de dados'!Q158,"")</f>
        <v>246410352.41</v>
      </c>
      <c r="R158" s="7">
        <f>IF(AND('Base de dados'!R158&gt;(AVERAGE('Base de dados'!R$157:R$177)-(1.5*(_xlfn.QUARTILE.EXC('Base de dados'!R$157:R$177,3)-_xlfn.QUARTILE.EXC('Base de dados'!R$157:R$177,1)))),'Base de dados'!R158&lt;(AVERAGE('Base de dados'!R$157:R$177)+(1.5*(_xlfn.QUARTILE.EXC('Base de dados'!R$157:R$177,3)-_xlfn.QUARTILE.EXC('Base de dados'!R$157:R$177,1))))),'Base de dados'!R158,"")</f>
        <v>418838574.77999997</v>
      </c>
      <c r="S158" s="7">
        <f>IF(AND('Base de dados'!S158&gt;(AVERAGE('Base de dados'!S$157:S$177)-(1.5*(_xlfn.QUARTILE.EXC('Base de dados'!S$157:S$177,3)-_xlfn.QUARTILE.EXC('Base de dados'!S$157:S$177,1)))),'Base de dados'!S158&lt;(AVERAGE('Base de dados'!S$157:S$177)+(1.5*(_xlfn.QUARTILE.EXC('Base de dados'!S$157:S$177,3)-_xlfn.QUARTILE.EXC('Base de dados'!S$157:S$177,1))))),'Base de dados'!S158,"")</f>
        <v>25064515.460000001</v>
      </c>
      <c r="T158" s="7">
        <f>IF(AND('Base de dados'!T158&gt;(AVERAGE('Base de dados'!T$157:T$177)-(1.5*(_xlfn.QUARTILE.EXC('Base de dados'!T$157:T$177,3)-_xlfn.QUARTILE.EXC('Base de dados'!T$157:T$177,1)))),'Base de dados'!T158&lt;(AVERAGE('Base de dados'!T$157:T$177)+(1.5*(_xlfn.QUARTILE.EXC('Base de dados'!T$157:T$177,3)-_xlfn.QUARTILE.EXC('Base de dados'!T$157:T$177,1))))),'Base de dados'!T158,"")</f>
        <v>2301</v>
      </c>
      <c r="U158" s="7" t="str">
        <f>IF(AND('Base de dados'!U158&gt;(AVERAGE('Base de dados'!U$157:U$177)-(1.5*(_xlfn.QUARTILE.EXC('Base de dados'!U$157:U$177,3)-_xlfn.QUARTILE.EXC('Base de dados'!U$157:U$177,1)))),'Base de dados'!U158&lt;(AVERAGE('Base de dados'!U$157:U$177)+(1.5*(_xlfn.QUARTILE.EXC('Base de dados'!U$157:U$177,3)-_xlfn.QUARTILE.EXC('Base de dados'!U$157:U$177,1))))),'Base de dados'!U158,"")</f>
        <v/>
      </c>
    </row>
    <row r="159" spans="2:21" s="1" customFormat="1" x14ac:dyDescent="0.25">
      <c r="B159" s="51">
        <v>211130</v>
      </c>
      <c r="C159" s="51" t="s">
        <v>204</v>
      </c>
      <c r="D159" s="51" t="s">
        <v>205</v>
      </c>
      <c r="E159" s="51">
        <v>2017</v>
      </c>
      <c r="F159" s="51">
        <v>21113000</v>
      </c>
      <c r="G159" s="51" t="s">
        <v>88</v>
      </c>
      <c r="H159" s="325" t="s">
        <v>61</v>
      </c>
      <c r="I159" s="51" t="s">
        <v>188</v>
      </c>
      <c r="J159" s="51" t="s">
        <v>189</v>
      </c>
      <c r="K159" s="51" t="s">
        <v>190</v>
      </c>
      <c r="L159" s="7">
        <f>IF(AND('Base de dados'!L159&gt;(AVERAGE('Base de dados'!L$157:L$177)-(1.5*(_xlfn.QUARTILE.EXC('Base de dados'!L$157:L$177,3)-_xlfn.QUARTILE.EXC('Base de dados'!L$157:L$177,1)))),'Base de dados'!L159&lt;(AVERAGE('Base de dados'!L$157:L$177)+(1.5*(_xlfn.QUARTILE.EXC('Base de dados'!L$157:L$177,3)-_xlfn.QUARTILE.EXC('Base de dados'!L$157:L$177,1))))),'Base de dados'!L159,"")</f>
        <v>103872.34</v>
      </c>
      <c r="M159" s="7">
        <f>IF(AND('Base de dados'!M159&gt;(AVERAGE('Base de dados'!M$157:M$177)-(1.5*(_xlfn.QUARTILE.EXC('Base de dados'!M$157:M$177,3)-_xlfn.QUARTILE.EXC('Base de dados'!M$157:M$177,1)))),'Base de dados'!M159&lt;(AVERAGE('Base de dados'!M$157:M$177)+(1.5*(_xlfn.QUARTILE.EXC('Base de dados'!M$157:M$177,3)-_xlfn.QUARTILE.EXC('Base de dados'!M$157:M$177,1))))),'Base de dados'!M159,"")</f>
        <v>2306981</v>
      </c>
      <c r="N159" s="7">
        <f>IF(AND('Base de dados'!N159&gt;(AVERAGE('Base de dados'!N$157:N$177)-(1.5*(_xlfn.QUARTILE.EXC('Base de dados'!N$157:N$177,3)-_xlfn.QUARTILE.EXC('Base de dados'!N$157:N$177,1)))),'Base de dados'!N159&lt;(AVERAGE('Base de dados'!N$157:N$177)+(1.5*(_xlfn.QUARTILE.EXC('Base de dados'!N$157:N$177,3)-_xlfn.QUARTILE.EXC('Base de dados'!N$157:N$177,1))))),'Base de dados'!N159,"")</f>
        <v>34754.800000000003</v>
      </c>
      <c r="O159" s="7">
        <f>IF(AND('Base de dados'!O159&gt;(AVERAGE('Base de dados'!O$157:O$177)-(1.5*(_xlfn.QUARTILE.EXC('Base de dados'!O$157:O$177,3)-_xlfn.QUARTILE.EXC('Base de dados'!O$157:O$177,1)))),'Base de dados'!O159&lt;(AVERAGE('Base de dados'!O$157:O$177)+(1.5*(_xlfn.QUARTILE.EXC('Base de dados'!O$157:O$177,3)-_xlfn.QUARTILE.EXC('Base de dados'!O$157:O$177,1))))),'Base de dados'!O159,"")</f>
        <v>350289074.41000003</v>
      </c>
      <c r="P159" s="7">
        <f>IF(AND('Base de dados'!P159&gt;(AVERAGE('Base de dados'!P$157:P$177)-(1.5*(_xlfn.QUARTILE.EXC('Base de dados'!P$157:P$177,3)-_xlfn.QUARTILE.EXC('Base de dados'!P$157:P$177,1)))),'Base de dados'!P159&lt;(AVERAGE('Base de dados'!P$157:P$177)+(1.5*(_xlfn.QUARTILE.EXC('Base de dados'!P$157:P$177,3)-_xlfn.QUARTILE.EXC('Base de dados'!P$157:P$177,1))))),'Base de dados'!P159,"")</f>
        <v>149522845.19</v>
      </c>
      <c r="Q159" s="7">
        <f>IF(AND('Base de dados'!Q159&gt;(AVERAGE('Base de dados'!Q$157:Q$177)-(1.5*(_xlfn.QUARTILE.EXC('Base de dados'!Q$157:Q$177,3)-_xlfn.QUARTILE.EXC('Base de dados'!Q$157:Q$177,1)))),'Base de dados'!Q159&lt;(AVERAGE('Base de dados'!Q$157:Q$177)+(1.5*(_xlfn.QUARTILE.EXC('Base de dados'!Q$157:Q$177,3)-_xlfn.QUARTILE.EXC('Base de dados'!Q$157:Q$177,1))))),'Base de dados'!Q159,"")</f>
        <v>305505624.45999998</v>
      </c>
      <c r="R159" s="7">
        <f>IF(AND('Base de dados'!R159&gt;(AVERAGE('Base de dados'!R$157:R$177)-(1.5*(_xlfn.QUARTILE.EXC('Base de dados'!R$157:R$177,3)-_xlfn.QUARTILE.EXC('Base de dados'!R$157:R$177,1)))),'Base de dados'!R159&lt;(AVERAGE('Base de dados'!R$157:R$177)+(1.5*(_xlfn.QUARTILE.EXC('Base de dados'!R$157:R$177,3)-_xlfn.QUARTILE.EXC('Base de dados'!R$157:R$177,1))))),'Base de dados'!R159,"")</f>
        <v>505867897.06999999</v>
      </c>
      <c r="S159" s="7">
        <f>IF(AND('Base de dados'!S159&gt;(AVERAGE('Base de dados'!S$157:S$177)-(1.5*(_xlfn.QUARTILE.EXC('Base de dados'!S$157:S$177,3)-_xlfn.QUARTILE.EXC('Base de dados'!S$157:S$177,1)))),'Base de dados'!S159&lt;(AVERAGE('Base de dados'!S$157:S$177)+(1.5*(_xlfn.QUARTILE.EXC('Base de dados'!S$157:S$177,3)-_xlfn.QUARTILE.EXC('Base de dados'!S$157:S$177,1))))),'Base de dados'!S159,"")</f>
        <v>26928712.760000002</v>
      </c>
      <c r="T159" s="7">
        <f>IF(AND('Base de dados'!T159&gt;(AVERAGE('Base de dados'!T$157:T$177)-(1.5*(_xlfn.QUARTILE.EXC('Base de dados'!T$157:T$177,3)-_xlfn.QUARTILE.EXC('Base de dados'!T$157:T$177,1)))),'Base de dados'!T159&lt;(AVERAGE('Base de dados'!T$157:T$177)+(1.5*(_xlfn.QUARTILE.EXC('Base de dados'!T$157:T$177,3)-_xlfn.QUARTILE.EXC('Base de dados'!T$157:T$177,1))))),'Base de dados'!T159,"")</f>
        <v>2330</v>
      </c>
      <c r="U159" s="7" t="str">
        <f>IF(AND('Base de dados'!U159&gt;(AVERAGE('Base de dados'!U$157:U$177)-(1.5*(_xlfn.QUARTILE.EXC('Base de dados'!U$157:U$177,3)-_xlfn.QUARTILE.EXC('Base de dados'!U$157:U$177,1)))),'Base de dados'!U159&lt;(AVERAGE('Base de dados'!U$157:U$177)+(1.5*(_xlfn.QUARTILE.EXC('Base de dados'!U$157:U$177,3)-_xlfn.QUARTILE.EXC('Base de dados'!U$157:U$177,1))))),'Base de dados'!U159,"")</f>
        <v/>
      </c>
    </row>
    <row r="160" spans="2:21" s="1" customFormat="1" x14ac:dyDescent="0.25">
      <c r="B160" s="51">
        <v>211130</v>
      </c>
      <c r="C160" s="51" t="s">
        <v>204</v>
      </c>
      <c r="D160" s="51" t="s">
        <v>205</v>
      </c>
      <c r="E160" s="51">
        <v>2016</v>
      </c>
      <c r="F160" s="51">
        <v>21113000</v>
      </c>
      <c r="G160" s="51" t="s">
        <v>88</v>
      </c>
      <c r="H160" s="325" t="s">
        <v>61</v>
      </c>
      <c r="I160" s="51" t="s">
        <v>188</v>
      </c>
      <c r="J160" s="51" t="s">
        <v>189</v>
      </c>
      <c r="K160" s="51" t="s">
        <v>190</v>
      </c>
      <c r="L160" s="7">
        <f>IF(AND('Base de dados'!L160&gt;(AVERAGE('Base de dados'!L$157:L$177)-(1.5*(_xlfn.QUARTILE.EXC('Base de dados'!L$157:L$177,3)-_xlfn.QUARTILE.EXC('Base de dados'!L$157:L$177,1)))),'Base de dados'!L160&lt;(AVERAGE('Base de dados'!L$157:L$177)+(1.5*(_xlfn.QUARTILE.EXC('Base de dados'!L$157:L$177,3)-_xlfn.QUARTILE.EXC('Base de dados'!L$157:L$177,1))))),'Base de dados'!L160,"")</f>
        <v>105112.22</v>
      </c>
      <c r="M160" s="7">
        <f>IF(AND('Base de dados'!M160&gt;(AVERAGE('Base de dados'!M$157:M$177)-(1.5*(_xlfn.QUARTILE.EXC('Base de dados'!M$157:M$177,3)-_xlfn.QUARTILE.EXC('Base de dados'!M$157:M$177,1)))),'Base de dados'!M160&lt;(AVERAGE('Base de dados'!M$157:M$177)+(1.5*(_xlfn.QUARTILE.EXC('Base de dados'!M$157:M$177,3)-_xlfn.QUARTILE.EXC('Base de dados'!M$157:M$177,1))))),'Base de dados'!M160,"")</f>
        <v>2004374</v>
      </c>
      <c r="N160" s="7">
        <f>IF(AND('Base de dados'!N160&gt;(AVERAGE('Base de dados'!N$157:N$177)-(1.5*(_xlfn.QUARTILE.EXC('Base de dados'!N$157:N$177,3)-_xlfn.QUARTILE.EXC('Base de dados'!N$157:N$177,1)))),'Base de dados'!N160&lt;(AVERAGE('Base de dados'!N$157:N$177)+(1.5*(_xlfn.QUARTILE.EXC('Base de dados'!N$157:N$177,3)-_xlfn.QUARTILE.EXC('Base de dados'!N$157:N$177,1))))),'Base de dados'!N160,"")</f>
        <v>34370.61</v>
      </c>
      <c r="O160" s="7">
        <f>IF(AND('Base de dados'!O160&gt;(AVERAGE('Base de dados'!O$157:O$177)-(1.5*(_xlfn.QUARTILE.EXC('Base de dados'!O$157:O$177,3)-_xlfn.QUARTILE.EXC('Base de dados'!O$157:O$177,1)))),'Base de dados'!O160&lt;(AVERAGE('Base de dados'!O$157:O$177)+(1.5*(_xlfn.QUARTILE.EXC('Base de dados'!O$157:O$177,3)-_xlfn.QUARTILE.EXC('Base de dados'!O$157:O$177,1))))),'Base de dados'!O160,"")</f>
        <v>330603827.58999997</v>
      </c>
      <c r="P160" s="7">
        <f>IF(AND('Base de dados'!P160&gt;(AVERAGE('Base de dados'!P$157:P$177)-(1.5*(_xlfn.QUARTILE.EXC('Base de dados'!P$157:P$177,3)-_xlfn.QUARTILE.EXC('Base de dados'!P$157:P$177,1)))),'Base de dados'!P160&lt;(AVERAGE('Base de dados'!P$157:P$177)+(1.5*(_xlfn.QUARTILE.EXC('Base de dados'!P$157:P$177,3)-_xlfn.QUARTILE.EXC('Base de dados'!P$157:P$177,1))))),'Base de dados'!P160,"")</f>
        <v>135766912.63999999</v>
      </c>
      <c r="Q160" s="7">
        <f>IF(AND('Base de dados'!Q160&gt;(AVERAGE('Base de dados'!Q$157:Q$177)-(1.5*(_xlfn.QUARTILE.EXC('Base de dados'!Q$157:Q$177,3)-_xlfn.QUARTILE.EXC('Base de dados'!Q$157:Q$177,1)))),'Base de dados'!Q160&lt;(AVERAGE('Base de dados'!Q$157:Q$177)+(1.5*(_xlfn.QUARTILE.EXC('Base de dados'!Q$157:Q$177,3)-_xlfn.QUARTILE.EXC('Base de dados'!Q$157:Q$177,1))))),'Base de dados'!Q160,"")</f>
        <v>278459258.20999998</v>
      </c>
      <c r="R160" s="7">
        <f>IF(AND('Base de dados'!R160&gt;(AVERAGE('Base de dados'!R$157:R$177)-(1.5*(_xlfn.QUARTILE.EXC('Base de dados'!R$157:R$177,3)-_xlfn.QUARTILE.EXC('Base de dados'!R$157:R$177,1)))),'Base de dados'!R160&lt;(AVERAGE('Base de dados'!R$157:R$177)+(1.5*(_xlfn.QUARTILE.EXC('Base de dados'!R$157:R$177,3)-_xlfn.QUARTILE.EXC('Base de dados'!R$157:R$177,1))))),'Base de dados'!R160,"")</f>
        <v>431612765.22000003</v>
      </c>
      <c r="S160" s="7">
        <f>IF(AND('Base de dados'!S160&gt;(AVERAGE('Base de dados'!S$157:S$177)-(1.5*(_xlfn.QUARTILE.EXC('Base de dados'!S$157:S$177,3)-_xlfn.QUARTILE.EXC('Base de dados'!S$157:S$177,1)))),'Base de dados'!S160&lt;(AVERAGE('Base de dados'!S$157:S$177)+(1.5*(_xlfn.QUARTILE.EXC('Base de dados'!S$157:S$177,3)-_xlfn.QUARTILE.EXC('Base de dados'!S$157:S$177,1))))),'Base de dados'!S160,"")</f>
        <v>25730519.789999999</v>
      </c>
      <c r="T160" s="7">
        <f>IF(AND('Base de dados'!T160&gt;(AVERAGE('Base de dados'!T$157:T$177)-(1.5*(_xlfn.QUARTILE.EXC('Base de dados'!T$157:T$177,3)-_xlfn.QUARTILE.EXC('Base de dados'!T$157:T$177,1)))),'Base de dados'!T160&lt;(AVERAGE('Base de dados'!T$157:T$177)+(1.5*(_xlfn.QUARTILE.EXC('Base de dados'!T$157:T$177,3)-_xlfn.QUARTILE.EXC('Base de dados'!T$157:T$177,1))))),'Base de dados'!T160,"")</f>
        <v>2318</v>
      </c>
      <c r="U160" s="7" t="str">
        <f>IF(AND('Base de dados'!U160&gt;(AVERAGE('Base de dados'!U$157:U$177)-(1.5*(_xlfn.QUARTILE.EXC('Base de dados'!U$157:U$177,3)-_xlfn.QUARTILE.EXC('Base de dados'!U$157:U$177,1)))),'Base de dados'!U160&lt;(AVERAGE('Base de dados'!U$157:U$177)+(1.5*(_xlfn.QUARTILE.EXC('Base de dados'!U$157:U$177,3)-_xlfn.QUARTILE.EXC('Base de dados'!U$157:U$177,1))))),'Base de dados'!U160,"")</f>
        <v/>
      </c>
    </row>
    <row r="161" spans="2:21" s="1" customFormat="1" x14ac:dyDescent="0.25">
      <c r="B161" s="51">
        <v>211130</v>
      </c>
      <c r="C161" s="51" t="s">
        <v>204</v>
      </c>
      <c r="D161" s="51" t="s">
        <v>205</v>
      </c>
      <c r="E161" s="51">
        <v>2015</v>
      </c>
      <c r="F161" s="51">
        <v>21113000</v>
      </c>
      <c r="G161" s="51" t="s">
        <v>88</v>
      </c>
      <c r="H161" s="325" t="s">
        <v>61</v>
      </c>
      <c r="I161" s="51" t="s">
        <v>188</v>
      </c>
      <c r="J161" s="51" t="s">
        <v>189</v>
      </c>
      <c r="K161" s="51" t="s">
        <v>190</v>
      </c>
      <c r="L161" s="7">
        <f>IF(AND('Base de dados'!L161&gt;(AVERAGE('Base de dados'!L$157:L$177)-(1.5*(_xlfn.QUARTILE.EXC('Base de dados'!L$157:L$177,3)-_xlfn.QUARTILE.EXC('Base de dados'!L$157:L$177,1)))),'Base de dados'!L161&lt;(AVERAGE('Base de dados'!L$157:L$177)+(1.5*(_xlfn.QUARTILE.EXC('Base de dados'!L$157:L$177,3)-_xlfn.QUARTILE.EXC('Base de dados'!L$157:L$177,1))))),'Base de dados'!L161,"")</f>
        <v>102770.87</v>
      </c>
      <c r="M161" s="7">
        <f>IF(AND('Base de dados'!M161&gt;(AVERAGE('Base de dados'!M$157:M$177)-(1.5*(_xlfn.QUARTILE.EXC('Base de dados'!M$157:M$177,3)-_xlfn.QUARTILE.EXC('Base de dados'!M$157:M$177,1)))),'Base de dados'!M161&lt;(AVERAGE('Base de dados'!M$157:M$177)+(1.5*(_xlfn.QUARTILE.EXC('Base de dados'!M$157:M$177,3)-_xlfn.QUARTILE.EXC('Base de dados'!M$157:M$177,1))))),'Base de dados'!M161,"")</f>
        <v>1763350</v>
      </c>
      <c r="N161" s="7">
        <f>IF(AND('Base de dados'!N161&gt;(AVERAGE('Base de dados'!N$157:N$177)-(1.5*(_xlfn.QUARTILE.EXC('Base de dados'!N$157:N$177,3)-_xlfn.QUARTILE.EXC('Base de dados'!N$157:N$177,1)))),'Base de dados'!N161&lt;(AVERAGE('Base de dados'!N$157:N$177)+(1.5*(_xlfn.QUARTILE.EXC('Base de dados'!N$157:N$177,3)-_xlfn.QUARTILE.EXC('Base de dados'!N$157:N$177,1))))),'Base de dados'!N161,"")</f>
        <v>33258.42</v>
      </c>
      <c r="O161" s="7">
        <f>IF(AND('Base de dados'!O161&gt;(AVERAGE('Base de dados'!O$157:O$177)-(1.5*(_xlfn.QUARTILE.EXC('Base de dados'!O$157:O$177,3)-_xlfn.QUARTILE.EXC('Base de dados'!O$157:O$177,1)))),'Base de dados'!O161&lt;(AVERAGE('Base de dados'!O$157:O$177)+(1.5*(_xlfn.QUARTILE.EXC('Base de dados'!O$157:O$177,3)-_xlfn.QUARTILE.EXC('Base de dados'!O$157:O$177,1))))),'Base de dados'!O161,"")</f>
        <v>268046870.21000001</v>
      </c>
      <c r="P161" s="7">
        <f>IF(AND('Base de dados'!P161&gt;(AVERAGE('Base de dados'!P$157:P$177)-(1.5*(_xlfn.QUARTILE.EXC('Base de dados'!P$157:P$177,3)-_xlfn.QUARTILE.EXC('Base de dados'!P$157:P$177,1)))),'Base de dados'!P161&lt;(AVERAGE('Base de dados'!P$157:P$177)+(1.5*(_xlfn.QUARTILE.EXC('Base de dados'!P$157:P$177,3)-_xlfn.QUARTILE.EXC('Base de dados'!P$157:P$177,1))))),'Base de dados'!P161,"")</f>
        <v>106895398.11</v>
      </c>
      <c r="Q161" s="7">
        <f>IF(AND('Base de dados'!Q161&gt;(AVERAGE('Base de dados'!Q$157:Q$177)-(1.5*(_xlfn.QUARTILE.EXC('Base de dados'!Q$157:Q$177,3)-_xlfn.QUARTILE.EXC('Base de dados'!Q$157:Q$177,1)))),'Base de dados'!Q161&lt;(AVERAGE('Base de dados'!Q$157:Q$177)+(1.5*(_xlfn.QUARTILE.EXC('Base de dados'!Q$157:Q$177,3)-_xlfn.QUARTILE.EXC('Base de dados'!Q$157:Q$177,1))))),'Base de dados'!Q161,"")</f>
        <v>240584521.38999999</v>
      </c>
      <c r="R161" s="7">
        <f>IF(AND('Base de dados'!R161&gt;(AVERAGE('Base de dados'!R$157:R$177)-(1.5*(_xlfn.QUARTILE.EXC('Base de dados'!R$157:R$177,3)-_xlfn.QUARTILE.EXC('Base de dados'!R$157:R$177,1)))),'Base de dados'!R161&lt;(AVERAGE('Base de dados'!R$157:R$177)+(1.5*(_xlfn.QUARTILE.EXC('Base de dados'!R$157:R$177,3)-_xlfn.QUARTILE.EXC('Base de dados'!R$157:R$177,1))))),'Base de dados'!R161,"")</f>
        <v>423855633.77999997</v>
      </c>
      <c r="S161" s="7">
        <f>IF(AND('Base de dados'!S161&gt;(AVERAGE('Base de dados'!S$157:S$177)-(1.5*(_xlfn.QUARTILE.EXC('Base de dados'!S$157:S$177,3)-_xlfn.QUARTILE.EXC('Base de dados'!S$157:S$177,1)))),'Base de dados'!S161&lt;(AVERAGE('Base de dados'!S$157:S$177)+(1.5*(_xlfn.QUARTILE.EXC('Base de dados'!S$157:S$177,3)-_xlfn.QUARTILE.EXC('Base de dados'!S$157:S$177,1))))),'Base de dados'!S161,"")</f>
        <v>24920293.640000001</v>
      </c>
      <c r="T161" s="7">
        <f>IF(AND('Base de dados'!T161&gt;(AVERAGE('Base de dados'!T$157:T$177)-(1.5*(_xlfn.QUARTILE.EXC('Base de dados'!T$157:T$177,3)-_xlfn.QUARTILE.EXC('Base de dados'!T$157:T$177,1)))),'Base de dados'!T161&lt;(AVERAGE('Base de dados'!T$157:T$177)+(1.5*(_xlfn.QUARTILE.EXC('Base de dados'!T$157:T$177,3)-_xlfn.QUARTILE.EXC('Base de dados'!T$157:T$177,1))))),'Base de dados'!T161,"")</f>
        <v>2374</v>
      </c>
      <c r="U161" s="7" t="str">
        <f>IF(AND('Base de dados'!U161&gt;(AVERAGE('Base de dados'!U$157:U$177)-(1.5*(_xlfn.QUARTILE.EXC('Base de dados'!U$157:U$177,3)-_xlfn.QUARTILE.EXC('Base de dados'!U$157:U$177,1)))),'Base de dados'!U161&lt;(AVERAGE('Base de dados'!U$157:U$177)+(1.5*(_xlfn.QUARTILE.EXC('Base de dados'!U$157:U$177,3)-_xlfn.QUARTILE.EXC('Base de dados'!U$157:U$177,1))))),'Base de dados'!U161,"")</f>
        <v/>
      </c>
    </row>
    <row r="162" spans="2:21" s="1" customFormat="1" x14ac:dyDescent="0.25">
      <c r="B162" s="51">
        <v>211130</v>
      </c>
      <c r="C162" s="51" t="s">
        <v>204</v>
      </c>
      <c r="D162" s="51" t="s">
        <v>205</v>
      </c>
      <c r="E162" s="51">
        <v>2014</v>
      </c>
      <c r="F162" s="51">
        <v>21113000</v>
      </c>
      <c r="G162" s="51" t="s">
        <v>88</v>
      </c>
      <c r="H162" s="325" t="s">
        <v>61</v>
      </c>
      <c r="I162" s="51" t="s">
        <v>188</v>
      </c>
      <c r="J162" s="51" t="s">
        <v>189</v>
      </c>
      <c r="K162" s="51" t="s">
        <v>190</v>
      </c>
      <c r="L162" s="7">
        <f>IF(AND('Base de dados'!L162&gt;(AVERAGE('Base de dados'!L$157:L$177)-(1.5*(_xlfn.QUARTILE.EXC('Base de dados'!L$157:L$177,3)-_xlfn.QUARTILE.EXC('Base de dados'!L$157:L$177,1)))),'Base de dados'!L162&lt;(AVERAGE('Base de dados'!L$157:L$177)+(1.5*(_xlfn.QUARTILE.EXC('Base de dados'!L$157:L$177,3)-_xlfn.QUARTILE.EXC('Base de dados'!L$157:L$177,1))))),'Base de dados'!L162,"")</f>
        <v>102409.47</v>
      </c>
      <c r="M162" s="7">
        <f>IF(AND('Base de dados'!M162&gt;(AVERAGE('Base de dados'!M$157:M$177)-(1.5*(_xlfn.QUARTILE.EXC('Base de dados'!M$157:M$177,3)-_xlfn.QUARTILE.EXC('Base de dados'!M$157:M$177,1)))),'Base de dados'!M162&lt;(AVERAGE('Base de dados'!M$157:M$177)+(1.5*(_xlfn.QUARTILE.EXC('Base de dados'!M$157:M$177,3)-_xlfn.QUARTILE.EXC('Base de dados'!M$157:M$177,1))))),'Base de dados'!M162,"")</f>
        <v>1607699</v>
      </c>
      <c r="N162" s="7">
        <f>IF(AND('Base de dados'!N162&gt;(AVERAGE('Base de dados'!N$157:N$177)-(1.5*(_xlfn.QUARTILE.EXC('Base de dados'!N$157:N$177,3)-_xlfn.QUARTILE.EXC('Base de dados'!N$157:N$177,1)))),'Base de dados'!N162&lt;(AVERAGE('Base de dados'!N$157:N$177)+(1.5*(_xlfn.QUARTILE.EXC('Base de dados'!N$157:N$177,3)-_xlfn.QUARTILE.EXC('Base de dados'!N$157:N$177,1))))),'Base de dados'!N162,"")</f>
        <v>34440.21</v>
      </c>
      <c r="O162" s="7">
        <f>IF(AND('Base de dados'!O162&gt;(AVERAGE('Base de dados'!O$157:O$177)-(1.5*(_xlfn.QUARTILE.EXC('Base de dados'!O$157:O$177,3)-_xlfn.QUARTILE.EXC('Base de dados'!O$157:O$177,1)))),'Base de dados'!O162&lt;(AVERAGE('Base de dados'!O$157:O$177)+(1.5*(_xlfn.QUARTILE.EXC('Base de dados'!O$157:O$177,3)-_xlfn.QUARTILE.EXC('Base de dados'!O$157:O$177,1))))),'Base de dados'!O162,"")</f>
        <v>254092104.71000001</v>
      </c>
      <c r="P162" s="7">
        <f>IF(AND('Base de dados'!P162&gt;(AVERAGE('Base de dados'!P$157:P$177)-(1.5*(_xlfn.QUARTILE.EXC('Base de dados'!P$157:P$177,3)-_xlfn.QUARTILE.EXC('Base de dados'!P$157:P$177,1)))),'Base de dados'!P162&lt;(AVERAGE('Base de dados'!P$157:P$177)+(1.5*(_xlfn.QUARTILE.EXC('Base de dados'!P$157:P$177,3)-_xlfn.QUARTILE.EXC('Base de dados'!P$157:P$177,1))))),'Base de dados'!P162,"")</f>
        <v>104635862.38</v>
      </c>
      <c r="Q162" s="7">
        <f>IF(AND('Base de dados'!Q162&gt;(AVERAGE('Base de dados'!Q$157:Q$177)-(1.5*(_xlfn.QUARTILE.EXC('Base de dados'!Q$157:Q$177,3)-_xlfn.QUARTILE.EXC('Base de dados'!Q$157:Q$177,1)))),'Base de dados'!Q162&lt;(AVERAGE('Base de dados'!Q$157:Q$177)+(1.5*(_xlfn.QUARTILE.EXC('Base de dados'!Q$157:Q$177,3)-_xlfn.QUARTILE.EXC('Base de dados'!Q$157:Q$177,1))))),'Base de dados'!Q162,"")</f>
        <v>210980550.61000001</v>
      </c>
      <c r="R162" s="7">
        <f>IF(AND('Base de dados'!R162&gt;(AVERAGE('Base de dados'!R$157:R$177)-(1.5*(_xlfn.QUARTILE.EXC('Base de dados'!R$157:R$177,3)-_xlfn.QUARTILE.EXC('Base de dados'!R$157:R$177,1)))),'Base de dados'!R162&lt;(AVERAGE('Base de dados'!R$157:R$177)+(1.5*(_xlfn.QUARTILE.EXC('Base de dados'!R$157:R$177,3)-_xlfn.QUARTILE.EXC('Base de dados'!R$157:R$177,1))))),'Base de dados'!R162,"")</f>
        <v>375969828.95999998</v>
      </c>
      <c r="S162" s="7" t="str">
        <f>IF(AND('Base de dados'!S162&gt;(AVERAGE('Base de dados'!S$157:S$177)-(1.5*(_xlfn.QUARTILE.EXC('Base de dados'!S$157:S$177,3)-_xlfn.QUARTILE.EXC('Base de dados'!S$157:S$177,1)))),'Base de dados'!S162&lt;(AVERAGE('Base de dados'!S$157:S$177)+(1.5*(_xlfn.QUARTILE.EXC('Base de dados'!S$157:S$177,3)-_xlfn.QUARTILE.EXC('Base de dados'!S$157:S$177,1))))),'Base de dados'!S162,"")</f>
        <v/>
      </c>
      <c r="T162" s="7">
        <f>IF(AND('Base de dados'!T162&gt;(AVERAGE('Base de dados'!T$157:T$177)-(1.5*(_xlfn.QUARTILE.EXC('Base de dados'!T$157:T$177,3)-_xlfn.QUARTILE.EXC('Base de dados'!T$157:T$177,1)))),'Base de dados'!T162&lt;(AVERAGE('Base de dados'!T$157:T$177)+(1.5*(_xlfn.QUARTILE.EXC('Base de dados'!T$157:T$177,3)-_xlfn.QUARTILE.EXC('Base de dados'!T$157:T$177,1))))),'Base de dados'!T162,"")</f>
        <v>2111</v>
      </c>
      <c r="U162" s="7" t="str">
        <f>IF(AND('Base de dados'!U162&gt;(AVERAGE('Base de dados'!U$157:U$177)-(1.5*(_xlfn.QUARTILE.EXC('Base de dados'!U$157:U$177,3)-_xlfn.QUARTILE.EXC('Base de dados'!U$157:U$177,1)))),'Base de dados'!U162&lt;(AVERAGE('Base de dados'!U$157:U$177)+(1.5*(_xlfn.QUARTILE.EXC('Base de dados'!U$157:U$177,3)-_xlfn.QUARTILE.EXC('Base de dados'!U$157:U$177,1))))),'Base de dados'!U162,"")</f>
        <v/>
      </c>
    </row>
    <row r="163" spans="2:21" s="1" customFormat="1" x14ac:dyDescent="0.25">
      <c r="B163" s="51">
        <v>211130</v>
      </c>
      <c r="C163" s="51" t="s">
        <v>204</v>
      </c>
      <c r="D163" s="51" t="s">
        <v>205</v>
      </c>
      <c r="E163" s="51">
        <v>2013</v>
      </c>
      <c r="F163" s="51">
        <v>21113000</v>
      </c>
      <c r="G163" s="51" t="s">
        <v>88</v>
      </c>
      <c r="H163" s="325" t="s">
        <v>61</v>
      </c>
      <c r="I163" s="51" t="s">
        <v>188</v>
      </c>
      <c r="J163" s="51" t="s">
        <v>189</v>
      </c>
      <c r="K163" s="51" t="s">
        <v>190</v>
      </c>
      <c r="L163" s="7">
        <f>IF(AND('Base de dados'!L163&gt;(AVERAGE('Base de dados'!L$157:L$177)-(1.5*(_xlfn.QUARTILE.EXC('Base de dados'!L$157:L$177,3)-_xlfn.QUARTILE.EXC('Base de dados'!L$157:L$177,1)))),'Base de dados'!L163&lt;(AVERAGE('Base de dados'!L$157:L$177)+(1.5*(_xlfn.QUARTILE.EXC('Base de dados'!L$157:L$177,3)-_xlfn.QUARTILE.EXC('Base de dados'!L$157:L$177,1))))),'Base de dados'!L163,"")</f>
        <v>104654.37</v>
      </c>
      <c r="M163" s="7">
        <f>IF(AND('Base de dados'!M163&gt;(AVERAGE('Base de dados'!M$157:M$177)-(1.5*(_xlfn.QUARTILE.EXC('Base de dados'!M$157:M$177,3)-_xlfn.QUARTILE.EXC('Base de dados'!M$157:M$177,1)))),'Base de dados'!M163&lt;(AVERAGE('Base de dados'!M$157:M$177)+(1.5*(_xlfn.QUARTILE.EXC('Base de dados'!M$157:M$177,3)-_xlfn.QUARTILE.EXC('Base de dados'!M$157:M$177,1))))),'Base de dados'!M163,"")</f>
        <v>1384014</v>
      </c>
      <c r="N163" s="7">
        <f>IF(AND('Base de dados'!N163&gt;(AVERAGE('Base de dados'!N$157:N$177)-(1.5*(_xlfn.QUARTILE.EXC('Base de dados'!N$157:N$177,3)-_xlfn.QUARTILE.EXC('Base de dados'!N$157:N$177,1)))),'Base de dados'!N163&lt;(AVERAGE('Base de dados'!N$157:N$177)+(1.5*(_xlfn.QUARTILE.EXC('Base de dados'!N$157:N$177,3)-_xlfn.QUARTILE.EXC('Base de dados'!N$157:N$177,1))))),'Base de dados'!N163,"")</f>
        <v>34004.54</v>
      </c>
      <c r="O163" s="7">
        <f>IF(AND('Base de dados'!O163&gt;(AVERAGE('Base de dados'!O$157:O$177)-(1.5*(_xlfn.QUARTILE.EXC('Base de dados'!O$157:O$177,3)-_xlfn.QUARTILE.EXC('Base de dados'!O$157:O$177,1)))),'Base de dados'!O163&lt;(AVERAGE('Base de dados'!O$157:O$177)+(1.5*(_xlfn.QUARTILE.EXC('Base de dados'!O$157:O$177,3)-_xlfn.QUARTILE.EXC('Base de dados'!O$157:O$177,1))))),'Base de dados'!O163,"")</f>
        <v>241851358.58000001</v>
      </c>
      <c r="P163" s="7">
        <f>IF(AND('Base de dados'!P163&gt;(AVERAGE('Base de dados'!P$157:P$177)-(1.5*(_xlfn.QUARTILE.EXC('Base de dados'!P$157:P$177,3)-_xlfn.QUARTILE.EXC('Base de dados'!P$157:P$177,1)))),'Base de dados'!P163&lt;(AVERAGE('Base de dados'!P$157:P$177)+(1.5*(_xlfn.QUARTILE.EXC('Base de dados'!P$157:P$177,3)-_xlfn.QUARTILE.EXC('Base de dados'!P$157:P$177,1))))),'Base de dados'!P163,"")</f>
        <v>11807830.98</v>
      </c>
      <c r="Q163" s="7">
        <f>IF(AND('Base de dados'!Q163&gt;(AVERAGE('Base de dados'!Q$157:Q$177)-(1.5*(_xlfn.QUARTILE.EXC('Base de dados'!Q$157:Q$177,3)-_xlfn.QUARTILE.EXC('Base de dados'!Q$157:Q$177,1)))),'Base de dados'!Q163&lt;(AVERAGE('Base de dados'!Q$157:Q$177)+(1.5*(_xlfn.QUARTILE.EXC('Base de dados'!Q$157:Q$177,3)-_xlfn.QUARTILE.EXC('Base de dados'!Q$157:Q$177,1))))),'Base de dados'!Q163,"")</f>
        <v>86676906.239999995</v>
      </c>
      <c r="R163" s="7">
        <f>IF(AND('Base de dados'!R163&gt;(AVERAGE('Base de dados'!R$157:R$177)-(1.5*(_xlfn.QUARTILE.EXC('Base de dados'!R$157:R$177,3)-_xlfn.QUARTILE.EXC('Base de dados'!R$157:R$177,1)))),'Base de dados'!R163&lt;(AVERAGE('Base de dados'!R$157:R$177)+(1.5*(_xlfn.QUARTILE.EXC('Base de dados'!R$157:R$177,3)-_xlfn.QUARTILE.EXC('Base de dados'!R$157:R$177,1))))),'Base de dados'!R163,"")</f>
        <v>169718518.99000001</v>
      </c>
      <c r="S163" s="7">
        <f>IF(AND('Base de dados'!S163&gt;(AVERAGE('Base de dados'!S$157:S$177)-(1.5*(_xlfn.QUARTILE.EXC('Base de dados'!S$157:S$177,3)-_xlfn.QUARTILE.EXC('Base de dados'!S$157:S$177,1)))),'Base de dados'!S163&lt;(AVERAGE('Base de dados'!S$157:S$177)+(1.5*(_xlfn.QUARTILE.EXC('Base de dados'!S$157:S$177,3)-_xlfn.QUARTILE.EXC('Base de dados'!S$157:S$177,1))))),'Base de dados'!S163,"")</f>
        <v>24592150.07</v>
      </c>
      <c r="T163" s="7">
        <f>IF(AND('Base de dados'!T163&gt;(AVERAGE('Base de dados'!T$157:T$177)-(1.5*(_xlfn.QUARTILE.EXC('Base de dados'!T$157:T$177,3)-_xlfn.QUARTILE.EXC('Base de dados'!T$157:T$177,1)))),'Base de dados'!T163&lt;(AVERAGE('Base de dados'!T$157:T$177)+(1.5*(_xlfn.QUARTILE.EXC('Base de dados'!T$157:T$177,3)-_xlfn.QUARTILE.EXC('Base de dados'!T$157:T$177,1))))),'Base de dados'!T163,"")</f>
        <v>2152</v>
      </c>
      <c r="U163" s="7" t="str">
        <f>IF(AND('Base de dados'!U163&gt;(AVERAGE('Base de dados'!U$157:U$177)-(1.5*(_xlfn.QUARTILE.EXC('Base de dados'!U$157:U$177,3)-_xlfn.QUARTILE.EXC('Base de dados'!U$157:U$177,1)))),'Base de dados'!U163&lt;(AVERAGE('Base de dados'!U$157:U$177)+(1.5*(_xlfn.QUARTILE.EXC('Base de dados'!U$157:U$177,3)-_xlfn.QUARTILE.EXC('Base de dados'!U$157:U$177,1))))),'Base de dados'!U163,"")</f>
        <v/>
      </c>
    </row>
    <row r="164" spans="2:21" s="1" customFormat="1" x14ac:dyDescent="0.25">
      <c r="B164" s="51">
        <v>211130</v>
      </c>
      <c r="C164" s="51" t="s">
        <v>204</v>
      </c>
      <c r="D164" s="51" t="s">
        <v>205</v>
      </c>
      <c r="E164" s="51">
        <v>2012</v>
      </c>
      <c r="F164" s="51">
        <v>21113000</v>
      </c>
      <c r="G164" s="51" t="s">
        <v>88</v>
      </c>
      <c r="H164" s="325" t="s">
        <v>61</v>
      </c>
      <c r="I164" s="51" t="s">
        <v>188</v>
      </c>
      <c r="J164" s="51" t="s">
        <v>189</v>
      </c>
      <c r="K164" s="51" t="s">
        <v>190</v>
      </c>
      <c r="L164" s="7" t="str">
        <f>IF(AND('Base de dados'!L164&gt;(AVERAGE('Base de dados'!L$157:L$177)-(1.5*(_xlfn.QUARTILE.EXC('Base de dados'!L$157:L$177,3)-_xlfn.QUARTILE.EXC('Base de dados'!L$157:L$177,1)))),'Base de dados'!L164&lt;(AVERAGE('Base de dados'!L$157:L$177)+(1.5*(_xlfn.QUARTILE.EXC('Base de dados'!L$157:L$177,3)-_xlfn.QUARTILE.EXC('Base de dados'!L$157:L$177,1))))),'Base de dados'!L164,"")</f>
        <v/>
      </c>
      <c r="M164" s="7">
        <f>IF(AND('Base de dados'!M164&gt;(AVERAGE('Base de dados'!M$157:M$177)-(1.5*(_xlfn.QUARTILE.EXC('Base de dados'!M$157:M$177,3)-_xlfn.QUARTILE.EXC('Base de dados'!M$157:M$177,1)))),'Base de dados'!M164&lt;(AVERAGE('Base de dados'!M$157:M$177)+(1.5*(_xlfn.QUARTILE.EXC('Base de dados'!M$157:M$177,3)-_xlfn.QUARTILE.EXC('Base de dados'!M$157:M$177,1))))),'Base de dados'!M164,"")</f>
        <v>1312415</v>
      </c>
      <c r="N164" s="7">
        <f>IF(AND('Base de dados'!N164&gt;(AVERAGE('Base de dados'!N$157:N$177)-(1.5*(_xlfn.QUARTILE.EXC('Base de dados'!N$157:N$177,3)-_xlfn.QUARTILE.EXC('Base de dados'!N$157:N$177,1)))),'Base de dados'!N164&lt;(AVERAGE('Base de dados'!N$157:N$177)+(1.5*(_xlfn.QUARTILE.EXC('Base de dados'!N$157:N$177,3)-_xlfn.QUARTILE.EXC('Base de dados'!N$157:N$177,1))))),'Base de dados'!N164,"")</f>
        <v>34117.32</v>
      </c>
      <c r="O164" s="7">
        <f>IF(AND('Base de dados'!O164&gt;(AVERAGE('Base de dados'!O$157:O$177)-(1.5*(_xlfn.QUARTILE.EXC('Base de dados'!O$157:O$177,3)-_xlfn.QUARTILE.EXC('Base de dados'!O$157:O$177,1)))),'Base de dados'!O164&lt;(AVERAGE('Base de dados'!O$157:O$177)+(1.5*(_xlfn.QUARTILE.EXC('Base de dados'!O$157:O$177,3)-_xlfn.QUARTILE.EXC('Base de dados'!O$157:O$177,1))))),'Base de dados'!O164,"")</f>
        <v>208509051.06</v>
      </c>
      <c r="P164" s="7">
        <f>IF(AND('Base de dados'!P164&gt;(AVERAGE('Base de dados'!P$157:P$177)-(1.5*(_xlfn.QUARTILE.EXC('Base de dados'!P$157:P$177,3)-_xlfn.QUARTILE.EXC('Base de dados'!P$157:P$177,1)))),'Base de dados'!P164&lt;(AVERAGE('Base de dados'!P$157:P$177)+(1.5*(_xlfn.QUARTILE.EXC('Base de dados'!P$157:P$177,3)-_xlfn.QUARTILE.EXC('Base de dados'!P$157:P$177,1))))),'Base de dados'!P164,"")</f>
        <v>73098041.329999998</v>
      </c>
      <c r="Q164" s="7">
        <f>IF(AND('Base de dados'!Q164&gt;(AVERAGE('Base de dados'!Q$157:Q$177)-(1.5*(_xlfn.QUARTILE.EXC('Base de dados'!Q$157:Q$177,3)-_xlfn.QUARTILE.EXC('Base de dados'!Q$157:Q$177,1)))),'Base de dados'!Q164&lt;(AVERAGE('Base de dados'!Q$157:Q$177)+(1.5*(_xlfn.QUARTILE.EXC('Base de dados'!Q$157:Q$177,3)-_xlfn.QUARTILE.EXC('Base de dados'!Q$157:Q$177,1))))),'Base de dados'!Q164,"")</f>
        <v>79796892.879999995</v>
      </c>
      <c r="R164" s="7">
        <f>IF(AND('Base de dados'!R164&gt;(AVERAGE('Base de dados'!R$157:R$177)-(1.5*(_xlfn.QUARTILE.EXC('Base de dados'!R$157:R$177,3)-_xlfn.QUARTILE.EXC('Base de dados'!R$157:R$177,1)))),'Base de dados'!R164&lt;(AVERAGE('Base de dados'!R$157:R$177)+(1.5*(_xlfn.QUARTILE.EXC('Base de dados'!R$157:R$177,3)-_xlfn.QUARTILE.EXC('Base de dados'!R$157:R$177,1))))),'Base de dados'!R164,"")</f>
        <v>167369274.25999999</v>
      </c>
      <c r="S164" s="7" t="str">
        <f>IF(AND('Base de dados'!S164&gt;(AVERAGE('Base de dados'!S$157:S$177)-(1.5*(_xlfn.QUARTILE.EXC('Base de dados'!S$157:S$177,3)-_xlfn.QUARTILE.EXC('Base de dados'!S$157:S$177,1)))),'Base de dados'!S164&lt;(AVERAGE('Base de dados'!S$157:S$177)+(1.5*(_xlfn.QUARTILE.EXC('Base de dados'!S$157:S$177,3)-_xlfn.QUARTILE.EXC('Base de dados'!S$157:S$177,1))))),'Base de dados'!S164,"")</f>
        <v/>
      </c>
      <c r="T164" s="7">
        <f>IF(AND('Base de dados'!T164&gt;(AVERAGE('Base de dados'!T$157:T$177)-(1.5*(_xlfn.QUARTILE.EXC('Base de dados'!T$157:T$177,3)-_xlfn.QUARTILE.EXC('Base de dados'!T$157:T$177,1)))),'Base de dados'!T164&lt;(AVERAGE('Base de dados'!T$157:T$177)+(1.5*(_xlfn.QUARTILE.EXC('Base de dados'!T$157:T$177,3)-_xlfn.QUARTILE.EXC('Base de dados'!T$157:T$177,1))))),'Base de dados'!T164,"")</f>
        <v>2223</v>
      </c>
      <c r="U164" s="7" t="str">
        <f>IF(AND('Base de dados'!U164&gt;(AVERAGE('Base de dados'!U$157:U$177)-(1.5*(_xlfn.QUARTILE.EXC('Base de dados'!U$157:U$177,3)-_xlfn.QUARTILE.EXC('Base de dados'!U$157:U$177,1)))),'Base de dados'!U164&lt;(AVERAGE('Base de dados'!U$157:U$177)+(1.5*(_xlfn.QUARTILE.EXC('Base de dados'!U$157:U$177,3)-_xlfn.QUARTILE.EXC('Base de dados'!U$157:U$177,1))))),'Base de dados'!U164,"")</f>
        <v/>
      </c>
    </row>
    <row r="165" spans="2:21" s="1" customFormat="1" x14ac:dyDescent="0.25">
      <c r="B165" s="51">
        <v>211130</v>
      </c>
      <c r="C165" s="51" t="s">
        <v>204</v>
      </c>
      <c r="D165" s="51" t="s">
        <v>205</v>
      </c>
      <c r="E165" s="51">
        <v>2011</v>
      </c>
      <c r="F165" s="51">
        <v>21113000</v>
      </c>
      <c r="G165" s="51" t="s">
        <v>88</v>
      </c>
      <c r="H165" s="325" t="s">
        <v>61</v>
      </c>
      <c r="I165" s="51" t="s">
        <v>188</v>
      </c>
      <c r="J165" s="51" t="s">
        <v>189</v>
      </c>
      <c r="K165" s="51" t="s">
        <v>190</v>
      </c>
      <c r="L165" s="7">
        <f>IF(AND('Base de dados'!L165&gt;(AVERAGE('Base de dados'!L$157:L$177)-(1.5*(_xlfn.QUARTILE.EXC('Base de dados'!L$157:L$177,3)-_xlfn.QUARTILE.EXC('Base de dados'!L$157:L$177,1)))),'Base de dados'!L165&lt;(AVERAGE('Base de dados'!L$157:L$177)+(1.5*(_xlfn.QUARTILE.EXC('Base de dados'!L$157:L$177,3)-_xlfn.QUARTILE.EXC('Base de dados'!L$157:L$177,1))))),'Base de dados'!L165,"")</f>
        <v>97354.7</v>
      </c>
      <c r="M165" s="7">
        <f>IF(AND('Base de dados'!M165&gt;(AVERAGE('Base de dados'!M$157:M$177)-(1.5*(_xlfn.QUARTILE.EXC('Base de dados'!M$157:M$177,3)-_xlfn.QUARTILE.EXC('Base de dados'!M$157:M$177,1)))),'Base de dados'!M165&lt;(AVERAGE('Base de dados'!M$157:M$177)+(1.5*(_xlfn.QUARTILE.EXC('Base de dados'!M$157:M$177,3)-_xlfn.QUARTILE.EXC('Base de dados'!M$157:M$177,1))))),'Base de dados'!M165,"")</f>
        <v>1263397</v>
      </c>
      <c r="N165" s="7">
        <f>IF(AND('Base de dados'!N165&gt;(AVERAGE('Base de dados'!N$157:N$177)-(1.5*(_xlfn.QUARTILE.EXC('Base de dados'!N$157:N$177,3)-_xlfn.QUARTILE.EXC('Base de dados'!N$157:N$177,1)))),'Base de dados'!N165&lt;(AVERAGE('Base de dados'!N$157:N$177)+(1.5*(_xlfn.QUARTILE.EXC('Base de dados'!N$157:N$177,3)-_xlfn.QUARTILE.EXC('Base de dados'!N$157:N$177,1))))),'Base de dados'!N165,"")</f>
        <v>27908.79</v>
      </c>
      <c r="O165" s="7">
        <f>IF(AND('Base de dados'!O165&gt;(AVERAGE('Base de dados'!O$157:O$177)-(1.5*(_xlfn.QUARTILE.EXC('Base de dados'!O$157:O$177,3)-_xlfn.QUARTILE.EXC('Base de dados'!O$157:O$177,1)))),'Base de dados'!O165&lt;(AVERAGE('Base de dados'!O$157:O$177)+(1.5*(_xlfn.QUARTILE.EXC('Base de dados'!O$157:O$177,3)-_xlfn.QUARTILE.EXC('Base de dados'!O$157:O$177,1))))),'Base de dados'!O165,"")</f>
        <v>147731999.12</v>
      </c>
      <c r="P165" s="7">
        <f>IF(AND('Base de dados'!P165&gt;(AVERAGE('Base de dados'!P$157:P$177)-(1.5*(_xlfn.QUARTILE.EXC('Base de dados'!P$157:P$177,3)-_xlfn.QUARTILE.EXC('Base de dados'!P$157:P$177,1)))),'Base de dados'!P165&lt;(AVERAGE('Base de dados'!P$157:P$177)+(1.5*(_xlfn.QUARTILE.EXC('Base de dados'!P$157:P$177,3)-_xlfn.QUARTILE.EXC('Base de dados'!P$157:P$177,1))))),'Base de dados'!P165,"")</f>
        <v>55589985.670000002</v>
      </c>
      <c r="Q165" s="7">
        <f>IF(AND('Base de dados'!Q165&gt;(AVERAGE('Base de dados'!Q$157:Q$177)-(1.5*(_xlfn.QUARTILE.EXC('Base de dados'!Q$157:Q$177,3)-_xlfn.QUARTILE.EXC('Base de dados'!Q$157:Q$177,1)))),'Base de dados'!Q165&lt;(AVERAGE('Base de dados'!Q$157:Q$177)+(1.5*(_xlfn.QUARTILE.EXC('Base de dados'!Q$157:Q$177,3)-_xlfn.QUARTILE.EXC('Base de dados'!Q$157:Q$177,1))))),'Base de dados'!Q165,"")</f>
        <v>74084777.730000004</v>
      </c>
      <c r="R165" s="7">
        <f>IF(AND('Base de dados'!R165&gt;(AVERAGE('Base de dados'!R$157:R$177)-(1.5*(_xlfn.QUARTILE.EXC('Base de dados'!R$157:R$177,3)-_xlfn.QUARTILE.EXC('Base de dados'!R$157:R$177,1)))),'Base de dados'!R165&lt;(AVERAGE('Base de dados'!R$157:R$177)+(1.5*(_xlfn.QUARTILE.EXC('Base de dados'!R$157:R$177,3)-_xlfn.QUARTILE.EXC('Base de dados'!R$157:R$177,1))))),'Base de dados'!R165,"")</f>
        <v>154721089.52000001</v>
      </c>
      <c r="S165" s="7">
        <f>IF(AND('Base de dados'!S165&gt;(AVERAGE('Base de dados'!S$157:S$177)-(1.5*(_xlfn.QUARTILE.EXC('Base de dados'!S$157:S$177,3)-_xlfn.QUARTILE.EXC('Base de dados'!S$157:S$177,1)))),'Base de dados'!S165&lt;(AVERAGE('Base de dados'!S$157:S$177)+(1.5*(_xlfn.QUARTILE.EXC('Base de dados'!S$157:S$177,3)-_xlfn.QUARTILE.EXC('Base de dados'!S$157:S$177,1))))),'Base de dados'!S165,"")</f>
        <v>14543381.359999999</v>
      </c>
      <c r="T165" s="7">
        <f>IF(AND('Base de dados'!T165&gt;(AVERAGE('Base de dados'!T$157:T$177)-(1.5*(_xlfn.QUARTILE.EXC('Base de dados'!T$157:T$177,3)-_xlfn.QUARTILE.EXC('Base de dados'!T$157:T$177,1)))),'Base de dados'!T165&lt;(AVERAGE('Base de dados'!T$157:T$177)+(1.5*(_xlfn.QUARTILE.EXC('Base de dados'!T$157:T$177,3)-_xlfn.QUARTILE.EXC('Base de dados'!T$157:T$177,1))))),'Base de dados'!T165,"")</f>
        <v>2215</v>
      </c>
      <c r="U165" s="7" t="str">
        <f>IF(AND('Base de dados'!U165&gt;(AVERAGE('Base de dados'!U$157:U$177)-(1.5*(_xlfn.QUARTILE.EXC('Base de dados'!U$157:U$177,3)-_xlfn.QUARTILE.EXC('Base de dados'!U$157:U$177,1)))),'Base de dados'!U165&lt;(AVERAGE('Base de dados'!U$157:U$177)+(1.5*(_xlfn.QUARTILE.EXC('Base de dados'!U$157:U$177,3)-_xlfn.QUARTILE.EXC('Base de dados'!U$157:U$177,1))))),'Base de dados'!U165,"")</f>
        <v/>
      </c>
    </row>
    <row r="166" spans="2:21" s="1" customFormat="1" x14ac:dyDescent="0.25">
      <c r="B166" s="51">
        <v>211130</v>
      </c>
      <c r="C166" s="51" t="s">
        <v>204</v>
      </c>
      <c r="D166" s="51" t="s">
        <v>205</v>
      </c>
      <c r="E166" s="51">
        <v>2010</v>
      </c>
      <c r="F166" s="51">
        <v>21113000</v>
      </c>
      <c r="G166" s="51" t="s">
        <v>88</v>
      </c>
      <c r="H166" s="325" t="s">
        <v>61</v>
      </c>
      <c r="I166" s="51" t="s">
        <v>188</v>
      </c>
      <c r="J166" s="51" t="s">
        <v>189</v>
      </c>
      <c r="K166" s="51" t="s">
        <v>190</v>
      </c>
      <c r="L166" s="7">
        <f>IF(AND('Base de dados'!L166&gt;(AVERAGE('Base de dados'!L$157:L$177)-(1.5*(_xlfn.QUARTILE.EXC('Base de dados'!L$157:L$177,3)-_xlfn.QUARTILE.EXC('Base de dados'!L$157:L$177,1)))),'Base de dados'!L166&lt;(AVERAGE('Base de dados'!L$157:L$177)+(1.5*(_xlfn.QUARTILE.EXC('Base de dados'!L$157:L$177,3)-_xlfn.QUARTILE.EXC('Base de dados'!L$157:L$177,1))))),'Base de dados'!L166,"")</f>
        <v>90745.43</v>
      </c>
      <c r="M166" s="7">
        <f>IF(AND('Base de dados'!M166&gt;(AVERAGE('Base de dados'!M$157:M$177)-(1.5*(_xlfn.QUARTILE.EXC('Base de dados'!M$157:M$177,3)-_xlfn.QUARTILE.EXC('Base de dados'!M$157:M$177,1)))),'Base de dados'!M166&lt;(AVERAGE('Base de dados'!M$157:M$177)+(1.5*(_xlfn.QUARTILE.EXC('Base de dados'!M$157:M$177,3)-_xlfn.QUARTILE.EXC('Base de dados'!M$157:M$177,1))))),'Base de dados'!M166,"")</f>
        <v>1236068</v>
      </c>
      <c r="N166" s="7">
        <f>IF(AND('Base de dados'!N166&gt;(AVERAGE('Base de dados'!N$157:N$177)-(1.5*(_xlfn.QUARTILE.EXC('Base de dados'!N$157:N$177,3)-_xlfn.QUARTILE.EXC('Base de dados'!N$157:N$177,1)))),'Base de dados'!N166&lt;(AVERAGE('Base de dados'!N$157:N$177)+(1.5*(_xlfn.QUARTILE.EXC('Base de dados'!N$157:N$177,3)-_xlfn.QUARTILE.EXC('Base de dados'!N$157:N$177,1))))),'Base de dados'!N166,"")</f>
        <v>33342.879999999997</v>
      </c>
      <c r="O166" s="7">
        <f>IF(AND('Base de dados'!O166&gt;(AVERAGE('Base de dados'!O$157:O$177)-(1.5*(_xlfn.QUARTILE.EXC('Base de dados'!O$157:O$177,3)-_xlfn.QUARTILE.EXC('Base de dados'!O$157:O$177,1)))),'Base de dados'!O166&lt;(AVERAGE('Base de dados'!O$157:O$177)+(1.5*(_xlfn.QUARTILE.EXC('Base de dados'!O$157:O$177,3)-_xlfn.QUARTILE.EXC('Base de dados'!O$157:O$177,1))))),'Base de dados'!O166,"")</f>
        <v>137315659.19999999</v>
      </c>
      <c r="P166" s="7">
        <f>IF(AND('Base de dados'!P166&gt;(AVERAGE('Base de dados'!P$157:P$177)-(1.5*(_xlfn.QUARTILE.EXC('Base de dados'!P$157:P$177,3)-_xlfn.QUARTILE.EXC('Base de dados'!P$157:P$177,1)))),'Base de dados'!P166&lt;(AVERAGE('Base de dados'!P$157:P$177)+(1.5*(_xlfn.QUARTILE.EXC('Base de dados'!P$157:P$177,3)-_xlfn.QUARTILE.EXC('Base de dados'!P$157:P$177,1))))),'Base de dados'!P166,"")</f>
        <v>52103413.509999998</v>
      </c>
      <c r="Q166" s="7">
        <f>IF(AND('Base de dados'!Q166&gt;(AVERAGE('Base de dados'!Q$157:Q$177)-(1.5*(_xlfn.QUARTILE.EXC('Base de dados'!Q$157:Q$177,3)-_xlfn.QUARTILE.EXC('Base de dados'!Q$157:Q$177,1)))),'Base de dados'!Q166&lt;(AVERAGE('Base de dados'!Q$157:Q$177)+(1.5*(_xlfn.QUARTILE.EXC('Base de dados'!Q$157:Q$177,3)-_xlfn.QUARTILE.EXC('Base de dados'!Q$157:Q$177,1))))),'Base de dados'!Q166,"")</f>
        <v>82379204.909999996</v>
      </c>
      <c r="R166" s="7">
        <f>IF(AND('Base de dados'!R166&gt;(AVERAGE('Base de dados'!R$157:R$177)-(1.5*(_xlfn.QUARTILE.EXC('Base de dados'!R$157:R$177,3)-_xlfn.QUARTILE.EXC('Base de dados'!R$157:R$177,1)))),'Base de dados'!R166&lt;(AVERAGE('Base de dados'!R$157:R$177)+(1.5*(_xlfn.QUARTILE.EXC('Base de dados'!R$157:R$177,3)-_xlfn.QUARTILE.EXC('Base de dados'!R$157:R$177,1))))),'Base de dados'!R166,"")</f>
        <v>300743530.19</v>
      </c>
      <c r="S166" s="7">
        <f>IF(AND('Base de dados'!S166&gt;(AVERAGE('Base de dados'!S$157:S$177)-(1.5*(_xlfn.QUARTILE.EXC('Base de dados'!S$157:S$177,3)-_xlfn.QUARTILE.EXC('Base de dados'!S$157:S$177,1)))),'Base de dados'!S166&lt;(AVERAGE('Base de dados'!S$157:S$177)+(1.5*(_xlfn.QUARTILE.EXC('Base de dados'!S$157:S$177,3)-_xlfn.QUARTILE.EXC('Base de dados'!S$157:S$177,1))))),'Base de dados'!S166,"")</f>
        <v>29354441.190000001</v>
      </c>
      <c r="T166" s="7">
        <f>IF(AND('Base de dados'!T166&gt;(AVERAGE('Base de dados'!T$157:T$177)-(1.5*(_xlfn.QUARTILE.EXC('Base de dados'!T$157:T$177,3)-_xlfn.QUARTILE.EXC('Base de dados'!T$157:T$177,1)))),'Base de dados'!T166&lt;(AVERAGE('Base de dados'!T$157:T$177)+(1.5*(_xlfn.QUARTILE.EXC('Base de dados'!T$157:T$177,3)-_xlfn.QUARTILE.EXC('Base de dados'!T$157:T$177,1))))),'Base de dados'!T166,"")</f>
        <v>1922</v>
      </c>
      <c r="U166" s="7" t="str">
        <f>IF(AND('Base de dados'!U166&gt;(AVERAGE('Base de dados'!U$157:U$177)-(1.5*(_xlfn.QUARTILE.EXC('Base de dados'!U$157:U$177,3)-_xlfn.QUARTILE.EXC('Base de dados'!U$157:U$177,1)))),'Base de dados'!U166&lt;(AVERAGE('Base de dados'!U$157:U$177)+(1.5*(_xlfn.QUARTILE.EXC('Base de dados'!U$157:U$177,3)-_xlfn.QUARTILE.EXC('Base de dados'!U$157:U$177,1))))),'Base de dados'!U166,"")</f>
        <v/>
      </c>
    </row>
    <row r="167" spans="2:21" s="1" customFormat="1" x14ac:dyDescent="0.25">
      <c r="B167" s="51">
        <v>211130</v>
      </c>
      <c r="C167" s="51" t="s">
        <v>204</v>
      </c>
      <c r="D167" s="51" t="s">
        <v>205</v>
      </c>
      <c r="E167" s="51">
        <v>2009</v>
      </c>
      <c r="F167" s="51">
        <v>21113000</v>
      </c>
      <c r="G167" s="51" t="s">
        <v>88</v>
      </c>
      <c r="H167" s="325" t="s">
        <v>61</v>
      </c>
      <c r="I167" s="51" t="s">
        <v>188</v>
      </c>
      <c r="J167" s="51" t="s">
        <v>189</v>
      </c>
      <c r="K167" s="51" t="s">
        <v>190</v>
      </c>
      <c r="L167" s="7">
        <f>IF(AND('Base de dados'!L167&gt;(AVERAGE('Base de dados'!L$157:L$177)-(1.5*(_xlfn.QUARTILE.EXC('Base de dados'!L$157:L$177,3)-_xlfn.QUARTILE.EXC('Base de dados'!L$157:L$177,1)))),'Base de dados'!L167&lt;(AVERAGE('Base de dados'!L$157:L$177)+(1.5*(_xlfn.QUARTILE.EXC('Base de dados'!L$157:L$177,3)-_xlfn.QUARTILE.EXC('Base de dados'!L$157:L$177,1))))),'Base de dados'!L167,"")</f>
        <v>91708.78</v>
      </c>
      <c r="M167" s="7">
        <f>IF(AND('Base de dados'!M167&gt;(AVERAGE('Base de dados'!M$157:M$177)-(1.5*(_xlfn.QUARTILE.EXC('Base de dados'!M$157:M$177,3)-_xlfn.QUARTILE.EXC('Base de dados'!M$157:M$177,1)))),'Base de dados'!M167&lt;(AVERAGE('Base de dados'!M$157:M$177)+(1.5*(_xlfn.QUARTILE.EXC('Base de dados'!M$157:M$177,3)-_xlfn.QUARTILE.EXC('Base de dados'!M$157:M$177,1))))),'Base de dados'!M167,"")</f>
        <v>1215942.3500000001</v>
      </c>
      <c r="N167" s="7" t="str">
        <f>IF(AND('Base de dados'!N167&gt;(AVERAGE('Base de dados'!N$157:N$177)-(1.5*(_xlfn.QUARTILE.EXC('Base de dados'!N$157:N$177,3)-_xlfn.QUARTILE.EXC('Base de dados'!N$157:N$177,1)))),'Base de dados'!N167&lt;(AVERAGE('Base de dados'!N$157:N$177)+(1.5*(_xlfn.QUARTILE.EXC('Base de dados'!N$157:N$177,3)-_xlfn.QUARTILE.EXC('Base de dados'!N$157:N$177,1))))),'Base de dados'!N167,"")</f>
        <v/>
      </c>
      <c r="O167" s="7">
        <f>IF(AND('Base de dados'!O167&gt;(AVERAGE('Base de dados'!O$157:O$177)-(1.5*(_xlfn.QUARTILE.EXC('Base de dados'!O$157:O$177,3)-_xlfn.QUARTILE.EXC('Base de dados'!O$157:O$177,1)))),'Base de dados'!O167&lt;(AVERAGE('Base de dados'!O$157:O$177)+(1.5*(_xlfn.QUARTILE.EXC('Base de dados'!O$157:O$177,3)-_xlfn.QUARTILE.EXC('Base de dados'!O$157:O$177,1))))),'Base de dados'!O167,"")</f>
        <v>113590341</v>
      </c>
      <c r="P167" s="7">
        <f>IF(AND('Base de dados'!P167&gt;(AVERAGE('Base de dados'!P$157:P$177)-(1.5*(_xlfn.QUARTILE.EXC('Base de dados'!P$157:P$177,3)-_xlfn.QUARTILE.EXC('Base de dados'!P$157:P$177,1)))),'Base de dados'!P167&lt;(AVERAGE('Base de dados'!P$157:P$177)+(1.5*(_xlfn.QUARTILE.EXC('Base de dados'!P$157:P$177,3)-_xlfn.QUARTILE.EXC('Base de dados'!P$157:P$177,1))))),'Base de dados'!P167,"")</f>
        <v>49320152</v>
      </c>
      <c r="Q167" s="7">
        <f>IF(AND('Base de dados'!Q167&gt;(AVERAGE('Base de dados'!Q$157:Q$177)-(1.5*(_xlfn.QUARTILE.EXC('Base de dados'!Q$157:Q$177,3)-_xlfn.QUARTILE.EXC('Base de dados'!Q$157:Q$177,1)))),'Base de dados'!Q167&lt;(AVERAGE('Base de dados'!Q$157:Q$177)+(1.5*(_xlfn.QUARTILE.EXC('Base de dados'!Q$157:Q$177,3)-_xlfn.QUARTILE.EXC('Base de dados'!Q$157:Q$177,1))))),'Base de dados'!Q167,"")</f>
        <v>89857766.969999999</v>
      </c>
      <c r="R167" s="7">
        <f>IF(AND('Base de dados'!R167&gt;(AVERAGE('Base de dados'!R$157:R$177)-(1.5*(_xlfn.QUARTILE.EXC('Base de dados'!R$157:R$177,3)-_xlfn.QUARTILE.EXC('Base de dados'!R$157:R$177,1)))),'Base de dados'!R167&lt;(AVERAGE('Base de dados'!R$157:R$177)+(1.5*(_xlfn.QUARTILE.EXC('Base de dados'!R$157:R$177,3)-_xlfn.QUARTILE.EXC('Base de dados'!R$157:R$177,1))))),'Base de dados'!R167,"")</f>
        <v>192222749.97</v>
      </c>
      <c r="S167" s="7">
        <f>IF(AND('Base de dados'!S167&gt;(AVERAGE('Base de dados'!S$157:S$177)-(1.5*(_xlfn.QUARTILE.EXC('Base de dados'!S$157:S$177,3)-_xlfn.QUARTILE.EXC('Base de dados'!S$157:S$177,1)))),'Base de dados'!S167&lt;(AVERAGE('Base de dados'!S$157:S$177)+(1.5*(_xlfn.QUARTILE.EXC('Base de dados'!S$157:S$177,3)-_xlfn.QUARTILE.EXC('Base de dados'!S$157:S$177,1))))),'Base de dados'!S167,"")</f>
        <v>35694432.689999998</v>
      </c>
      <c r="T167" s="7">
        <f>IF(AND('Base de dados'!T167&gt;(AVERAGE('Base de dados'!T$157:T$177)-(1.5*(_xlfn.QUARTILE.EXC('Base de dados'!T$157:T$177,3)-_xlfn.QUARTILE.EXC('Base de dados'!T$157:T$177,1)))),'Base de dados'!T167&lt;(AVERAGE('Base de dados'!T$157:T$177)+(1.5*(_xlfn.QUARTILE.EXC('Base de dados'!T$157:T$177,3)-_xlfn.QUARTILE.EXC('Base de dados'!T$157:T$177,1))))),'Base de dados'!T167,"")</f>
        <v>1691</v>
      </c>
      <c r="U167" s="7" t="str">
        <f>IF(AND('Base de dados'!U167&gt;(AVERAGE('Base de dados'!U$157:U$177)-(1.5*(_xlfn.QUARTILE.EXC('Base de dados'!U$157:U$177,3)-_xlfn.QUARTILE.EXC('Base de dados'!U$157:U$177,1)))),'Base de dados'!U167&lt;(AVERAGE('Base de dados'!U$157:U$177)+(1.5*(_xlfn.QUARTILE.EXC('Base de dados'!U$157:U$177,3)-_xlfn.QUARTILE.EXC('Base de dados'!U$157:U$177,1))))),'Base de dados'!U167,"")</f>
        <v/>
      </c>
    </row>
    <row r="168" spans="2:21" s="1" customFormat="1" x14ac:dyDescent="0.25">
      <c r="B168" s="51">
        <v>211130</v>
      </c>
      <c r="C168" s="51" t="s">
        <v>204</v>
      </c>
      <c r="D168" s="51" t="s">
        <v>205</v>
      </c>
      <c r="E168" s="51">
        <v>2008</v>
      </c>
      <c r="F168" s="51">
        <v>21113000</v>
      </c>
      <c r="G168" s="51" t="s">
        <v>88</v>
      </c>
      <c r="H168" s="325" t="s">
        <v>61</v>
      </c>
      <c r="I168" s="51" t="s">
        <v>188</v>
      </c>
      <c r="J168" s="51" t="s">
        <v>189</v>
      </c>
      <c r="K168" s="51" t="s">
        <v>190</v>
      </c>
      <c r="L168" s="7">
        <f>IF(AND('Base de dados'!L168&gt;(AVERAGE('Base de dados'!L$157:L$177)-(1.5*(_xlfn.QUARTILE.EXC('Base de dados'!L$157:L$177,3)-_xlfn.QUARTILE.EXC('Base de dados'!L$157:L$177,1)))),'Base de dados'!L168&lt;(AVERAGE('Base de dados'!L$157:L$177)+(1.5*(_xlfn.QUARTILE.EXC('Base de dados'!L$157:L$177,3)-_xlfn.QUARTILE.EXC('Base de dados'!L$157:L$177,1))))),'Base de dados'!L168,"")</f>
        <v>81570.009999999995</v>
      </c>
      <c r="M168" s="7">
        <f>IF(AND('Base de dados'!M168&gt;(AVERAGE('Base de dados'!M$157:M$177)-(1.5*(_xlfn.QUARTILE.EXC('Base de dados'!M$157:M$177,3)-_xlfn.QUARTILE.EXC('Base de dados'!M$157:M$177,1)))),'Base de dados'!M168&lt;(AVERAGE('Base de dados'!M$157:M$177)+(1.5*(_xlfn.QUARTILE.EXC('Base de dados'!M$157:M$177,3)-_xlfn.QUARTILE.EXC('Base de dados'!M$157:M$177,1))))),'Base de dados'!M168,"")</f>
        <v>1177707</v>
      </c>
      <c r="N168" s="7" t="str">
        <f>IF(AND('Base de dados'!N168&gt;(AVERAGE('Base de dados'!N$157:N$177)-(1.5*(_xlfn.QUARTILE.EXC('Base de dados'!N$157:N$177,3)-_xlfn.QUARTILE.EXC('Base de dados'!N$157:N$177,1)))),'Base de dados'!N168&lt;(AVERAGE('Base de dados'!N$157:N$177)+(1.5*(_xlfn.QUARTILE.EXC('Base de dados'!N$157:N$177,3)-_xlfn.QUARTILE.EXC('Base de dados'!N$157:N$177,1))))),'Base de dados'!N168,"")</f>
        <v/>
      </c>
      <c r="O168" s="7">
        <f>IF(AND('Base de dados'!O168&gt;(AVERAGE('Base de dados'!O$157:O$177)-(1.5*(_xlfn.QUARTILE.EXC('Base de dados'!O$157:O$177,3)-_xlfn.QUARTILE.EXC('Base de dados'!O$157:O$177,1)))),'Base de dados'!O168&lt;(AVERAGE('Base de dados'!O$157:O$177)+(1.5*(_xlfn.QUARTILE.EXC('Base de dados'!O$157:O$177,3)-_xlfn.QUARTILE.EXC('Base de dados'!O$157:O$177,1))))),'Base de dados'!O168,"")</f>
        <v>117002561.76000001</v>
      </c>
      <c r="P168" s="7">
        <f>IF(AND('Base de dados'!P168&gt;(AVERAGE('Base de dados'!P$157:P$177)-(1.5*(_xlfn.QUARTILE.EXC('Base de dados'!P$157:P$177,3)-_xlfn.QUARTILE.EXC('Base de dados'!P$157:P$177,1)))),'Base de dados'!P168&lt;(AVERAGE('Base de dados'!P$157:P$177)+(1.5*(_xlfn.QUARTILE.EXC('Base de dados'!P$157:P$177,3)-_xlfn.QUARTILE.EXC('Base de dados'!P$157:P$177,1))))),'Base de dados'!P168,"")</f>
        <v>36788228.130000003</v>
      </c>
      <c r="Q168" s="7">
        <f>IF(AND('Base de dados'!Q168&gt;(AVERAGE('Base de dados'!Q$157:Q$177)-(1.5*(_xlfn.QUARTILE.EXC('Base de dados'!Q$157:Q$177,3)-_xlfn.QUARTILE.EXC('Base de dados'!Q$157:Q$177,1)))),'Base de dados'!Q168&lt;(AVERAGE('Base de dados'!Q$157:Q$177)+(1.5*(_xlfn.QUARTILE.EXC('Base de dados'!Q$157:Q$177,3)-_xlfn.QUARTILE.EXC('Base de dados'!Q$157:Q$177,1))))),'Base de dados'!Q168,"")</f>
        <v>59237333.43</v>
      </c>
      <c r="R168" s="7">
        <f>IF(AND('Base de dados'!R168&gt;(AVERAGE('Base de dados'!R$157:R$177)-(1.5*(_xlfn.QUARTILE.EXC('Base de dados'!R$157:R$177,3)-_xlfn.QUARTILE.EXC('Base de dados'!R$157:R$177,1)))),'Base de dados'!R168&lt;(AVERAGE('Base de dados'!R$157:R$177)+(1.5*(_xlfn.QUARTILE.EXC('Base de dados'!R$157:R$177,3)-_xlfn.QUARTILE.EXC('Base de dados'!R$157:R$177,1))))),'Base de dados'!R168,"")</f>
        <v>143468894.94</v>
      </c>
      <c r="S168" s="7">
        <f>IF(AND('Base de dados'!S168&gt;(AVERAGE('Base de dados'!S$157:S$177)-(1.5*(_xlfn.QUARTILE.EXC('Base de dados'!S$157:S$177,3)-_xlfn.QUARTILE.EXC('Base de dados'!S$157:S$177,1)))),'Base de dados'!S168&lt;(AVERAGE('Base de dados'!S$157:S$177)+(1.5*(_xlfn.QUARTILE.EXC('Base de dados'!S$157:S$177,3)-_xlfn.QUARTILE.EXC('Base de dados'!S$157:S$177,1))))),'Base de dados'!S168,"")</f>
        <v>34549572.310000002</v>
      </c>
      <c r="T168" s="7">
        <f>IF(AND('Base de dados'!T168&gt;(AVERAGE('Base de dados'!T$157:T$177)-(1.5*(_xlfn.QUARTILE.EXC('Base de dados'!T$157:T$177,3)-_xlfn.QUARTILE.EXC('Base de dados'!T$157:T$177,1)))),'Base de dados'!T168&lt;(AVERAGE('Base de dados'!T$157:T$177)+(1.5*(_xlfn.QUARTILE.EXC('Base de dados'!T$157:T$177,3)-_xlfn.QUARTILE.EXC('Base de dados'!T$157:T$177,1))))),'Base de dados'!T168,"")</f>
        <v>2496</v>
      </c>
      <c r="U168" s="7" t="str">
        <f>IF(AND('Base de dados'!U168&gt;(AVERAGE('Base de dados'!U$157:U$177)-(1.5*(_xlfn.QUARTILE.EXC('Base de dados'!U$157:U$177,3)-_xlfn.QUARTILE.EXC('Base de dados'!U$157:U$177,1)))),'Base de dados'!U168&lt;(AVERAGE('Base de dados'!U$157:U$177)+(1.5*(_xlfn.QUARTILE.EXC('Base de dados'!U$157:U$177,3)-_xlfn.QUARTILE.EXC('Base de dados'!U$157:U$177,1))))),'Base de dados'!U168,"")</f>
        <v/>
      </c>
    </row>
    <row r="169" spans="2:21" s="1" customFormat="1" x14ac:dyDescent="0.25">
      <c r="B169" s="51">
        <v>211130</v>
      </c>
      <c r="C169" s="51" t="s">
        <v>204</v>
      </c>
      <c r="D169" s="51" t="s">
        <v>205</v>
      </c>
      <c r="E169" s="51">
        <v>2007</v>
      </c>
      <c r="F169" s="51">
        <v>21113000</v>
      </c>
      <c r="G169" s="51" t="s">
        <v>88</v>
      </c>
      <c r="H169" s="325" t="s">
        <v>61</v>
      </c>
      <c r="I169" s="51" t="s">
        <v>188</v>
      </c>
      <c r="J169" s="51" t="s">
        <v>189</v>
      </c>
      <c r="K169" s="51" t="s">
        <v>190</v>
      </c>
      <c r="L169" s="7">
        <f>IF(AND('Base de dados'!L169&gt;(AVERAGE('Base de dados'!L$157:L$177)-(1.5*(_xlfn.QUARTILE.EXC('Base de dados'!L$157:L$177,3)-_xlfn.QUARTILE.EXC('Base de dados'!L$157:L$177,1)))),'Base de dados'!L169&lt;(AVERAGE('Base de dados'!L$157:L$177)+(1.5*(_xlfn.QUARTILE.EXC('Base de dados'!L$157:L$177,3)-_xlfn.QUARTILE.EXC('Base de dados'!L$157:L$177,1))))),'Base de dados'!L169,"")</f>
        <v>103360.57</v>
      </c>
      <c r="M169" s="7" t="str">
        <f>IF(AND('Base de dados'!M169&gt;(AVERAGE('Base de dados'!M$157:M$177)-(1.5*(_xlfn.QUARTILE.EXC('Base de dados'!M$157:M$177,3)-_xlfn.QUARTILE.EXC('Base de dados'!M$157:M$177,1)))),'Base de dados'!M169&lt;(AVERAGE('Base de dados'!M$157:M$177)+(1.5*(_xlfn.QUARTILE.EXC('Base de dados'!M$157:M$177,3)-_xlfn.QUARTILE.EXC('Base de dados'!M$157:M$177,1))))),'Base de dados'!M169,"")</f>
        <v/>
      </c>
      <c r="N169" s="7">
        <f>IF(AND('Base de dados'!N169&gt;(AVERAGE('Base de dados'!N$157:N$177)-(1.5*(_xlfn.QUARTILE.EXC('Base de dados'!N$157:N$177,3)-_xlfn.QUARTILE.EXC('Base de dados'!N$157:N$177,1)))),'Base de dados'!N169&lt;(AVERAGE('Base de dados'!N$157:N$177)+(1.5*(_xlfn.QUARTILE.EXC('Base de dados'!N$157:N$177,3)-_xlfn.QUARTILE.EXC('Base de dados'!N$157:N$177,1))))),'Base de dados'!N169,"")</f>
        <v>29911</v>
      </c>
      <c r="O169" s="7">
        <f>IF(AND('Base de dados'!O169&gt;(AVERAGE('Base de dados'!O$157:O$177)-(1.5*(_xlfn.QUARTILE.EXC('Base de dados'!O$157:O$177,3)-_xlfn.QUARTILE.EXC('Base de dados'!O$157:O$177,1)))),'Base de dados'!O169&lt;(AVERAGE('Base de dados'!O$157:O$177)+(1.5*(_xlfn.QUARTILE.EXC('Base de dados'!O$157:O$177,3)-_xlfn.QUARTILE.EXC('Base de dados'!O$157:O$177,1))))),'Base de dados'!O169,"")</f>
        <v>105850635.14</v>
      </c>
      <c r="P169" s="7">
        <f>IF(AND('Base de dados'!P169&gt;(AVERAGE('Base de dados'!P$157:P$177)-(1.5*(_xlfn.QUARTILE.EXC('Base de dados'!P$157:P$177,3)-_xlfn.QUARTILE.EXC('Base de dados'!P$157:P$177,1)))),'Base de dados'!P169&lt;(AVERAGE('Base de dados'!P$157:P$177)+(1.5*(_xlfn.QUARTILE.EXC('Base de dados'!P$157:P$177,3)-_xlfn.QUARTILE.EXC('Base de dados'!P$157:P$177,1))))),'Base de dados'!P169,"")</f>
        <v>38219046.380000003</v>
      </c>
      <c r="Q169" s="7">
        <f>IF(AND('Base de dados'!Q169&gt;(AVERAGE('Base de dados'!Q$157:Q$177)-(1.5*(_xlfn.QUARTILE.EXC('Base de dados'!Q$157:Q$177,3)-_xlfn.QUARTILE.EXC('Base de dados'!Q$157:Q$177,1)))),'Base de dados'!Q169&lt;(AVERAGE('Base de dados'!Q$157:Q$177)+(1.5*(_xlfn.QUARTILE.EXC('Base de dados'!Q$157:Q$177,3)-_xlfn.QUARTILE.EXC('Base de dados'!Q$157:Q$177,1))))),'Base de dados'!Q169,"")</f>
        <v>58366619</v>
      </c>
      <c r="R169" s="7">
        <f>IF(AND('Base de dados'!R169&gt;(AVERAGE('Base de dados'!R$157:R$177)-(1.5*(_xlfn.QUARTILE.EXC('Base de dados'!R$157:R$177,3)-_xlfn.QUARTILE.EXC('Base de dados'!R$157:R$177,1)))),'Base de dados'!R169&lt;(AVERAGE('Base de dados'!R$157:R$177)+(1.5*(_xlfn.QUARTILE.EXC('Base de dados'!R$157:R$177,3)-_xlfn.QUARTILE.EXC('Base de dados'!R$157:R$177,1))))),'Base de dados'!R169,"")</f>
        <v>143728738</v>
      </c>
      <c r="S169" s="7">
        <f>IF(AND('Base de dados'!S169&gt;(AVERAGE('Base de dados'!S$157:S$177)-(1.5*(_xlfn.QUARTILE.EXC('Base de dados'!S$157:S$177,3)-_xlfn.QUARTILE.EXC('Base de dados'!S$157:S$177,1)))),'Base de dados'!S169&lt;(AVERAGE('Base de dados'!S$157:S$177)+(1.5*(_xlfn.QUARTILE.EXC('Base de dados'!S$157:S$177,3)-_xlfn.QUARTILE.EXC('Base de dados'!S$157:S$177,1))))),'Base de dados'!S169,"")</f>
        <v>34396269</v>
      </c>
      <c r="T169" s="7">
        <f>IF(AND('Base de dados'!T169&gt;(AVERAGE('Base de dados'!T$157:T$177)-(1.5*(_xlfn.QUARTILE.EXC('Base de dados'!T$157:T$177,3)-_xlfn.QUARTILE.EXC('Base de dados'!T$157:T$177,1)))),'Base de dados'!T169&lt;(AVERAGE('Base de dados'!T$157:T$177)+(1.5*(_xlfn.QUARTILE.EXC('Base de dados'!T$157:T$177,3)-_xlfn.QUARTILE.EXC('Base de dados'!T$157:T$177,1))))),'Base de dados'!T169,"")</f>
        <v>2653</v>
      </c>
      <c r="U169" s="7" t="str">
        <f>IF(AND('Base de dados'!U169&gt;(AVERAGE('Base de dados'!U$157:U$177)-(1.5*(_xlfn.QUARTILE.EXC('Base de dados'!U$157:U$177,3)-_xlfn.QUARTILE.EXC('Base de dados'!U$157:U$177,1)))),'Base de dados'!U169&lt;(AVERAGE('Base de dados'!U$157:U$177)+(1.5*(_xlfn.QUARTILE.EXC('Base de dados'!U$157:U$177,3)-_xlfn.QUARTILE.EXC('Base de dados'!U$157:U$177,1))))),'Base de dados'!U169,"")</f>
        <v/>
      </c>
    </row>
    <row r="170" spans="2:21" s="1" customFormat="1" x14ac:dyDescent="0.25">
      <c r="B170" s="51">
        <v>211130</v>
      </c>
      <c r="C170" s="51" t="s">
        <v>204</v>
      </c>
      <c r="D170" s="51" t="s">
        <v>205</v>
      </c>
      <c r="E170" s="51">
        <v>2006</v>
      </c>
      <c r="F170" s="51">
        <v>21113000</v>
      </c>
      <c r="G170" s="51" t="s">
        <v>88</v>
      </c>
      <c r="H170" s="325" t="s">
        <v>61</v>
      </c>
      <c r="I170" s="51" t="s">
        <v>188</v>
      </c>
      <c r="J170" s="51" t="s">
        <v>189</v>
      </c>
      <c r="K170" s="51" t="s">
        <v>190</v>
      </c>
      <c r="L170" s="7">
        <f>IF(AND('Base de dados'!L170&gt;(AVERAGE('Base de dados'!L$157:L$177)-(1.5*(_xlfn.QUARTILE.EXC('Base de dados'!L$157:L$177,3)-_xlfn.QUARTILE.EXC('Base de dados'!L$157:L$177,1)))),'Base de dados'!L170&lt;(AVERAGE('Base de dados'!L$157:L$177)+(1.5*(_xlfn.QUARTILE.EXC('Base de dados'!L$157:L$177,3)-_xlfn.QUARTILE.EXC('Base de dados'!L$157:L$177,1))))),'Base de dados'!L170,"")</f>
        <v>77887</v>
      </c>
      <c r="M170" s="7">
        <f>IF(AND('Base de dados'!M170&gt;(AVERAGE('Base de dados'!M$157:M$177)-(1.5*(_xlfn.QUARTILE.EXC('Base de dados'!M$157:M$177,3)-_xlfn.QUARTILE.EXC('Base de dados'!M$157:M$177,1)))),'Base de dados'!M170&lt;(AVERAGE('Base de dados'!M$157:M$177)+(1.5*(_xlfn.QUARTILE.EXC('Base de dados'!M$157:M$177,3)-_xlfn.QUARTILE.EXC('Base de dados'!M$157:M$177,1))))),'Base de dados'!M170,"")</f>
        <v>1151862.72</v>
      </c>
      <c r="N170" s="7">
        <f>IF(AND('Base de dados'!N170&gt;(AVERAGE('Base de dados'!N$157:N$177)-(1.5*(_xlfn.QUARTILE.EXC('Base de dados'!N$157:N$177,3)-_xlfn.QUARTILE.EXC('Base de dados'!N$157:N$177,1)))),'Base de dados'!N170&lt;(AVERAGE('Base de dados'!N$157:N$177)+(1.5*(_xlfn.QUARTILE.EXC('Base de dados'!N$157:N$177,3)-_xlfn.QUARTILE.EXC('Base de dados'!N$157:N$177,1))))),'Base de dados'!N170,"")</f>
        <v>28128</v>
      </c>
      <c r="O170" s="7">
        <f>IF(AND('Base de dados'!O170&gt;(AVERAGE('Base de dados'!O$157:O$177)-(1.5*(_xlfn.QUARTILE.EXC('Base de dados'!O$157:O$177,3)-_xlfn.QUARTILE.EXC('Base de dados'!O$157:O$177,1)))),'Base de dados'!O170&lt;(AVERAGE('Base de dados'!O$157:O$177)+(1.5*(_xlfn.QUARTILE.EXC('Base de dados'!O$157:O$177,3)-_xlfn.QUARTILE.EXC('Base de dados'!O$157:O$177,1))))),'Base de dados'!O170,"")</f>
        <v>92458463</v>
      </c>
      <c r="P170" s="7">
        <f>IF(AND('Base de dados'!P170&gt;(AVERAGE('Base de dados'!P$157:P$177)-(1.5*(_xlfn.QUARTILE.EXC('Base de dados'!P$157:P$177,3)-_xlfn.QUARTILE.EXC('Base de dados'!P$157:P$177,1)))),'Base de dados'!P170&lt;(AVERAGE('Base de dados'!P$157:P$177)+(1.5*(_xlfn.QUARTILE.EXC('Base de dados'!P$157:P$177,3)-_xlfn.QUARTILE.EXC('Base de dados'!P$157:P$177,1))))),'Base de dados'!P170,"")</f>
        <v>37951473</v>
      </c>
      <c r="Q170" s="7">
        <f>IF(AND('Base de dados'!Q170&gt;(AVERAGE('Base de dados'!Q$157:Q$177)-(1.5*(_xlfn.QUARTILE.EXC('Base de dados'!Q$157:Q$177,3)-_xlfn.QUARTILE.EXC('Base de dados'!Q$157:Q$177,1)))),'Base de dados'!Q170&lt;(AVERAGE('Base de dados'!Q$157:Q$177)+(1.5*(_xlfn.QUARTILE.EXC('Base de dados'!Q$157:Q$177,3)-_xlfn.QUARTILE.EXC('Base de dados'!Q$157:Q$177,1))))),'Base de dados'!Q170,"")</f>
        <v>54829670</v>
      </c>
      <c r="R170" s="7">
        <f>IF(AND('Base de dados'!R170&gt;(AVERAGE('Base de dados'!R$157:R$177)-(1.5*(_xlfn.QUARTILE.EXC('Base de dados'!R$157:R$177,3)-_xlfn.QUARTILE.EXC('Base de dados'!R$157:R$177,1)))),'Base de dados'!R170&lt;(AVERAGE('Base de dados'!R$157:R$177)+(1.5*(_xlfn.QUARTILE.EXC('Base de dados'!R$157:R$177,3)-_xlfn.QUARTILE.EXC('Base de dados'!R$157:R$177,1))))),'Base de dados'!R170,"")</f>
        <v>190215444.5</v>
      </c>
      <c r="S170" s="7">
        <f>IF(AND('Base de dados'!S170&gt;(AVERAGE('Base de dados'!S$157:S$177)-(1.5*(_xlfn.QUARTILE.EXC('Base de dados'!S$157:S$177,3)-_xlfn.QUARTILE.EXC('Base de dados'!S$157:S$177,1)))),'Base de dados'!S170&lt;(AVERAGE('Base de dados'!S$157:S$177)+(1.5*(_xlfn.QUARTILE.EXC('Base de dados'!S$157:S$177,3)-_xlfn.QUARTILE.EXC('Base de dados'!S$157:S$177,1))))),'Base de dados'!S170,"")</f>
        <v>36280620</v>
      </c>
      <c r="T170" s="7">
        <f>IF(AND('Base de dados'!T170&gt;(AVERAGE('Base de dados'!T$157:T$177)-(1.5*(_xlfn.QUARTILE.EXC('Base de dados'!T$157:T$177,3)-_xlfn.QUARTILE.EXC('Base de dados'!T$157:T$177,1)))),'Base de dados'!T170&lt;(AVERAGE('Base de dados'!T$157:T$177)+(1.5*(_xlfn.QUARTILE.EXC('Base de dados'!T$157:T$177,3)-_xlfn.QUARTILE.EXC('Base de dados'!T$157:T$177,1))))),'Base de dados'!T170,"")</f>
        <v>1599</v>
      </c>
      <c r="U170" s="7" t="str">
        <f>IF(AND('Base de dados'!U170&gt;(AVERAGE('Base de dados'!U$157:U$177)-(1.5*(_xlfn.QUARTILE.EXC('Base de dados'!U$157:U$177,3)-_xlfn.QUARTILE.EXC('Base de dados'!U$157:U$177,1)))),'Base de dados'!U170&lt;(AVERAGE('Base de dados'!U$157:U$177)+(1.5*(_xlfn.QUARTILE.EXC('Base de dados'!U$157:U$177,3)-_xlfn.QUARTILE.EXC('Base de dados'!U$157:U$177,1))))),'Base de dados'!U170,"")</f>
        <v/>
      </c>
    </row>
    <row r="171" spans="2:21" s="1" customFormat="1" x14ac:dyDescent="0.25">
      <c r="B171" s="51">
        <v>211130</v>
      </c>
      <c r="C171" s="51" t="s">
        <v>204</v>
      </c>
      <c r="D171" s="51" t="s">
        <v>205</v>
      </c>
      <c r="E171" s="51">
        <v>2005</v>
      </c>
      <c r="F171" s="51">
        <v>21113000</v>
      </c>
      <c r="G171" s="51" t="s">
        <v>88</v>
      </c>
      <c r="H171" s="325" t="s">
        <v>61</v>
      </c>
      <c r="I171" s="51" t="s">
        <v>188</v>
      </c>
      <c r="J171" s="51" t="s">
        <v>189</v>
      </c>
      <c r="K171" s="51" t="s">
        <v>190</v>
      </c>
      <c r="L171" s="7">
        <f>IF(AND('Base de dados'!L171&gt;(AVERAGE('Base de dados'!L$157:L$177)-(1.5*(_xlfn.QUARTILE.EXC('Base de dados'!L$157:L$177,3)-_xlfn.QUARTILE.EXC('Base de dados'!L$157:L$177,1)))),'Base de dados'!L171&lt;(AVERAGE('Base de dados'!L$157:L$177)+(1.5*(_xlfn.QUARTILE.EXC('Base de dados'!L$157:L$177,3)-_xlfn.QUARTILE.EXC('Base de dados'!L$157:L$177,1))))),'Base de dados'!L171,"")</f>
        <v>85518</v>
      </c>
      <c r="M171" s="7">
        <f>IF(AND('Base de dados'!M171&gt;(AVERAGE('Base de dados'!M$157:M$177)-(1.5*(_xlfn.QUARTILE.EXC('Base de dados'!M$157:M$177,3)-_xlfn.QUARTILE.EXC('Base de dados'!M$157:M$177,1)))),'Base de dados'!M171&lt;(AVERAGE('Base de dados'!M$157:M$177)+(1.5*(_xlfn.QUARTILE.EXC('Base de dados'!M$157:M$177,3)-_xlfn.QUARTILE.EXC('Base de dados'!M$157:M$177,1))))),'Base de dados'!M171,"")</f>
        <v>1121350</v>
      </c>
      <c r="N171" s="7">
        <f>IF(AND('Base de dados'!N171&gt;(AVERAGE('Base de dados'!N$157:N$177)-(1.5*(_xlfn.QUARTILE.EXC('Base de dados'!N$157:N$177,3)-_xlfn.QUARTILE.EXC('Base de dados'!N$157:N$177,1)))),'Base de dados'!N171&lt;(AVERAGE('Base de dados'!N$157:N$177)+(1.5*(_xlfn.QUARTILE.EXC('Base de dados'!N$157:N$177,3)-_xlfn.QUARTILE.EXC('Base de dados'!N$157:N$177,1))))),'Base de dados'!N171,"")</f>
        <v>28382</v>
      </c>
      <c r="O171" s="7">
        <f>IF(AND('Base de dados'!O171&gt;(AVERAGE('Base de dados'!O$157:O$177)-(1.5*(_xlfn.QUARTILE.EXC('Base de dados'!O$157:O$177,3)-_xlfn.QUARTILE.EXC('Base de dados'!O$157:O$177,1)))),'Base de dados'!O171&lt;(AVERAGE('Base de dados'!O$157:O$177)+(1.5*(_xlfn.QUARTILE.EXC('Base de dados'!O$157:O$177,3)-_xlfn.QUARTILE.EXC('Base de dados'!O$157:O$177,1))))),'Base de dados'!O171,"")</f>
        <v>87375700.359999999</v>
      </c>
      <c r="P171" s="7">
        <f>IF(AND('Base de dados'!P171&gt;(AVERAGE('Base de dados'!P$157:P$177)-(1.5*(_xlfn.QUARTILE.EXC('Base de dados'!P$157:P$177,3)-_xlfn.QUARTILE.EXC('Base de dados'!P$157:P$177,1)))),'Base de dados'!P171&lt;(AVERAGE('Base de dados'!P$157:P$177)+(1.5*(_xlfn.QUARTILE.EXC('Base de dados'!P$157:P$177,3)-_xlfn.QUARTILE.EXC('Base de dados'!P$157:P$177,1))))),'Base de dados'!P171,"")</f>
        <v>34750949.07</v>
      </c>
      <c r="Q171" s="7">
        <f>IF(AND('Base de dados'!Q171&gt;(AVERAGE('Base de dados'!Q$157:Q$177)-(1.5*(_xlfn.QUARTILE.EXC('Base de dados'!Q$157:Q$177,3)-_xlfn.QUARTILE.EXC('Base de dados'!Q$157:Q$177,1)))),'Base de dados'!Q171&lt;(AVERAGE('Base de dados'!Q$157:Q$177)+(1.5*(_xlfn.QUARTILE.EXC('Base de dados'!Q$157:Q$177,3)-_xlfn.QUARTILE.EXC('Base de dados'!Q$157:Q$177,1))))),'Base de dados'!Q171,"")</f>
        <v>51100875.090000004</v>
      </c>
      <c r="R171" s="7">
        <f>IF(AND('Base de dados'!R171&gt;(AVERAGE('Base de dados'!R$157:R$177)-(1.5*(_xlfn.QUARTILE.EXC('Base de dados'!R$157:R$177,3)-_xlfn.QUARTILE.EXC('Base de dados'!R$157:R$177,1)))),'Base de dados'!R171&lt;(AVERAGE('Base de dados'!R$157:R$177)+(1.5*(_xlfn.QUARTILE.EXC('Base de dados'!R$157:R$177,3)-_xlfn.QUARTILE.EXC('Base de dados'!R$157:R$177,1))))),'Base de dados'!R171,"")</f>
        <v>162963260.30000001</v>
      </c>
      <c r="S171" s="7" t="str">
        <f>IF(AND('Base de dados'!S171&gt;(AVERAGE('Base de dados'!S$157:S$177)-(1.5*(_xlfn.QUARTILE.EXC('Base de dados'!S$157:S$177,3)-_xlfn.QUARTILE.EXC('Base de dados'!S$157:S$177,1)))),'Base de dados'!S171&lt;(AVERAGE('Base de dados'!S$157:S$177)+(1.5*(_xlfn.QUARTILE.EXC('Base de dados'!S$157:S$177,3)-_xlfn.QUARTILE.EXC('Base de dados'!S$157:S$177,1))))),'Base de dados'!S171,"")</f>
        <v/>
      </c>
      <c r="T171" s="7">
        <f>IF(AND('Base de dados'!T171&gt;(AVERAGE('Base de dados'!T$157:T$177)-(1.5*(_xlfn.QUARTILE.EXC('Base de dados'!T$157:T$177,3)-_xlfn.QUARTILE.EXC('Base de dados'!T$157:T$177,1)))),'Base de dados'!T171&lt;(AVERAGE('Base de dados'!T$157:T$177)+(1.5*(_xlfn.QUARTILE.EXC('Base de dados'!T$157:T$177,3)-_xlfn.QUARTILE.EXC('Base de dados'!T$157:T$177,1))))),'Base de dados'!T171,"")</f>
        <v>1384</v>
      </c>
      <c r="U171" s="7" t="str">
        <f>IF(AND('Base de dados'!U171&gt;(AVERAGE('Base de dados'!U$157:U$177)-(1.5*(_xlfn.QUARTILE.EXC('Base de dados'!U$157:U$177,3)-_xlfn.QUARTILE.EXC('Base de dados'!U$157:U$177,1)))),'Base de dados'!U171&lt;(AVERAGE('Base de dados'!U$157:U$177)+(1.5*(_xlfn.QUARTILE.EXC('Base de dados'!U$157:U$177,3)-_xlfn.QUARTILE.EXC('Base de dados'!U$157:U$177,1))))),'Base de dados'!U171,"")</f>
        <v/>
      </c>
    </row>
    <row r="172" spans="2:21" s="1" customFormat="1" x14ac:dyDescent="0.25">
      <c r="B172" s="51">
        <v>211130</v>
      </c>
      <c r="C172" s="51" t="s">
        <v>204</v>
      </c>
      <c r="D172" s="51" t="s">
        <v>205</v>
      </c>
      <c r="E172" s="51">
        <v>2004</v>
      </c>
      <c r="F172" s="51">
        <v>21113000</v>
      </c>
      <c r="G172" s="51" t="s">
        <v>88</v>
      </c>
      <c r="H172" s="325" t="s">
        <v>61</v>
      </c>
      <c r="I172" s="51" t="s">
        <v>188</v>
      </c>
      <c r="J172" s="51" t="s">
        <v>189</v>
      </c>
      <c r="K172" s="51" t="s">
        <v>190</v>
      </c>
      <c r="L172" s="7">
        <f>IF(AND('Base de dados'!L172&gt;(AVERAGE('Base de dados'!L$157:L$177)-(1.5*(_xlfn.QUARTILE.EXC('Base de dados'!L$157:L$177,3)-_xlfn.QUARTILE.EXC('Base de dados'!L$157:L$177,1)))),'Base de dados'!L172&lt;(AVERAGE('Base de dados'!L$157:L$177)+(1.5*(_xlfn.QUARTILE.EXC('Base de dados'!L$157:L$177,3)-_xlfn.QUARTILE.EXC('Base de dados'!L$157:L$177,1))))),'Base de dados'!L172,"")</f>
        <v>88907.9</v>
      </c>
      <c r="M172" s="7" t="str">
        <f>IF(AND('Base de dados'!M172&gt;(AVERAGE('Base de dados'!M$157:M$177)-(1.5*(_xlfn.QUARTILE.EXC('Base de dados'!M$157:M$177,3)-_xlfn.QUARTILE.EXC('Base de dados'!M$157:M$177,1)))),'Base de dados'!M172&lt;(AVERAGE('Base de dados'!M$157:M$177)+(1.5*(_xlfn.QUARTILE.EXC('Base de dados'!M$157:M$177,3)-_xlfn.QUARTILE.EXC('Base de dados'!M$157:M$177,1))))),'Base de dados'!M172,"")</f>
        <v/>
      </c>
      <c r="N172" s="7">
        <f>IF(AND('Base de dados'!N172&gt;(AVERAGE('Base de dados'!N$157:N$177)-(1.5*(_xlfn.QUARTILE.EXC('Base de dados'!N$157:N$177,3)-_xlfn.QUARTILE.EXC('Base de dados'!N$157:N$177,1)))),'Base de dados'!N172&lt;(AVERAGE('Base de dados'!N$157:N$177)+(1.5*(_xlfn.QUARTILE.EXC('Base de dados'!N$157:N$177,3)-_xlfn.QUARTILE.EXC('Base de dados'!N$157:N$177,1))))),'Base de dados'!N172,"")</f>
        <v>28136</v>
      </c>
      <c r="O172" s="7">
        <f>IF(AND('Base de dados'!O172&gt;(AVERAGE('Base de dados'!O$157:O$177)-(1.5*(_xlfn.QUARTILE.EXC('Base de dados'!O$157:O$177,3)-_xlfn.QUARTILE.EXC('Base de dados'!O$157:O$177,1)))),'Base de dados'!O172&lt;(AVERAGE('Base de dados'!O$157:O$177)+(1.5*(_xlfn.QUARTILE.EXC('Base de dados'!O$157:O$177,3)-_xlfn.QUARTILE.EXC('Base de dados'!O$157:O$177,1))))),'Base de dados'!O172,"")</f>
        <v>101137476</v>
      </c>
      <c r="P172" s="7">
        <f>IF(AND('Base de dados'!P172&gt;(AVERAGE('Base de dados'!P$157:P$177)-(1.5*(_xlfn.QUARTILE.EXC('Base de dados'!P$157:P$177,3)-_xlfn.QUARTILE.EXC('Base de dados'!P$157:P$177,1)))),'Base de dados'!P172&lt;(AVERAGE('Base de dados'!P$157:P$177)+(1.5*(_xlfn.QUARTILE.EXC('Base de dados'!P$157:P$177,3)-_xlfn.QUARTILE.EXC('Base de dados'!P$157:P$177,1))))),'Base de dados'!P172,"")</f>
        <v>39562081</v>
      </c>
      <c r="Q172" s="7">
        <f>IF(AND('Base de dados'!Q172&gt;(AVERAGE('Base de dados'!Q$157:Q$177)-(1.5*(_xlfn.QUARTILE.EXC('Base de dados'!Q$157:Q$177,3)-_xlfn.QUARTILE.EXC('Base de dados'!Q$157:Q$177,1)))),'Base de dados'!Q172&lt;(AVERAGE('Base de dados'!Q$157:Q$177)+(1.5*(_xlfn.QUARTILE.EXC('Base de dados'!Q$157:Q$177,3)-_xlfn.QUARTILE.EXC('Base de dados'!Q$157:Q$177,1))))),'Base de dados'!Q172,"")</f>
        <v>50592102</v>
      </c>
      <c r="R172" s="7">
        <f>IF(AND('Base de dados'!R172&gt;(AVERAGE('Base de dados'!R$157:R$177)-(1.5*(_xlfn.QUARTILE.EXC('Base de dados'!R$157:R$177,3)-_xlfn.QUARTILE.EXC('Base de dados'!R$157:R$177,1)))),'Base de dados'!R172&lt;(AVERAGE('Base de dados'!R$157:R$177)+(1.5*(_xlfn.QUARTILE.EXC('Base de dados'!R$157:R$177,3)-_xlfn.QUARTILE.EXC('Base de dados'!R$157:R$177,1))))),'Base de dados'!R172,"")</f>
        <v>184765539</v>
      </c>
      <c r="S172" s="7">
        <f>IF(AND('Base de dados'!S172&gt;(AVERAGE('Base de dados'!S$157:S$177)-(1.5*(_xlfn.QUARTILE.EXC('Base de dados'!S$157:S$177,3)-_xlfn.QUARTILE.EXC('Base de dados'!S$157:S$177,1)))),'Base de dados'!S172&lt;(AVERAGE('Base de dados'!S$157:S$177)+(1.5*(_xlfn.QUARTILE.EXC('Base de dados'!S$157:S$177,3)-_xlfn.QUARTILE.EXC('Base de dados'!S$157:S$177,1))))),'Base de dados'!S172,"")</f>
        <v>32973509</v>
      </c>
      <c r="T172" s="7">
        <f>IF(AND('Base de dados'!T172&gt;(AVERAGE('Base de dados'!T$157:T$177)-(1.5*(_xlfn.QUARTILE.EXC('Base de dados'!T$157:T$177,3)-_xlfn.QUARTILE.EXC('Base de dados'!T$157:T$177,1)))),'Base de dados'!T172&lt;(AVERAGE('Base de dados'!T$157:T$177)+(1.5*(_xlfn.QUARTILE.EXC('Base de dados'!T$157:T$177,3)-_xlfn.QUARTILE.EXC('Base de dados'!T$157:T$177,1))))),'Base de dados'!T172,"")</f>
        <v>1384</v>
      </c>
      <c r="U172" s="7" t="str">
        <f>IF(AND('Base de dados'!U172&gt;(AVERAGE('Base de dados'!U$157:U$177)-(1.5*(_xlfn.QUARTILE.EXC('Base de dados'!U$157:U$177,3)-_xlfn.QUARTILE.EXC('Base de dados'!U$157:U$177,1)))),'Base de dados'!U172&lt;(AVERAGE('Base de dados'!U$157:U$177)+(1.5*(_xlfn.QUARTILE.EXC('Base de dados'!U$157:U$177,3)-_xlfn.QUARTILE.EXC('Base de dados'!U$157:U$177,1))))),'Base de dados'!U172,"")</f>
        <v/>
      </c>
    </row>
    <row r="173" spans="2:21" s="1" customFormat="1" x14ac:dyDescent="0.25">
      <c r="B173" s="51">
        <v>211130</v>
      </c>
      <c r="C173" s="51" t="s">
        <v>204</v>
      </c>
      <c r="D173" s="51" t="s">
        <v>205</v>
      </c>
      <c r="E173" s="51">
        <v>2003</v>
      </c>
      <c r="F173" s="51">
        <v>21113000</v>
      </c>
      <c r="G173" s="51" t="s">
        <v>88</v>
      </c>
      <c r="H173" s="325" t="s">
        <v>61</v>
      </c>
      <c r="I173" s="51" t="s">
        <v>188</v>
      </c>
      <c r="J173" s="51" t="s">
        <v>189</v>
      </c>
      <c r="K173" s="51" t="s">
        <v>190</v>
      </c>
      <c r="L173" s="7">
        <f>IF(AND('Base de dados'!L173&gt;(AVERAGE('Base de dados'!L$157:L$177)-(1.5*(_xlfn.QUARTILE.EXC('Base de dados'!L$157:L$177,3)-_xlfn.QUARTILE.EXC('Base de dados'!L$157:L$177,1)))),'Base de dados'!L173&lt;(AVERAGE('Base de dados'!L$157:L$177)+(1.5*(_xlfn.QUARTILE.EXC('Base de dados'!L$157:L$177,3)-_xlfn.QUARTILE.EXC('Base de dados'!L$157:L$177,1))))),'Base de dados'!L173,"")</f>
        <v>90124</v>
      </c>
      <c r="M173" s="7">
        <f>IF(AND('Base de dados'!M173&gt;(AVERAGE('Base de dados'!M$157:M$177)-(1.5*(_xlfn.QUARTILE.EXC('Base de dados'!M$157:M$177,3)-_xlfn.QUARTILE.EXC('Base de dados'!M$157:M$177,1)))),'Base de dados'!M173&lt;(AVERAGE('Base de dados'!M$157:M$177)+(1.5*(_xlfn.QUARTILE.EXC('Base de dados'!M$157:M$177,3)-_xlfn.QUARTILE.EXC('Base de dados'!M$157:M$177,1))))),'Base de dados'!M173,"")</f>
        <v>1167448</v>
      </c>
      <c r="N173" s="7">
        <f>IF(AND('Base de dados'!N173&gt;(AVERAGE('Base de dados'!N$157:N$177)-(1.5*(_xlfn.QUARTILE.EXC('Base de dados'!N$157:N$177,3)-_xlfn.QUARTILE.EXC('Base de dados'!N$157:N$177,1)))),'Base de dados'!N173&lt;(AVERAGE('Base de dados'!N$157:N$177)+(1.5*(_xlfn.QUARTILE.EXC('Base de dados'!N$157:N$177,3)-_xlfn.QUARTILE.EXC('Base de dados'!N$157:N$177,1))))),'Base de dados'!N173,"")</f>
        <v>28536</v>
      </c>
      <c r="O173" s="7">
        <f>IF(AND('Base de dados'!O173&gt;(AVERAGE('Base de dados'!O$157:O$177)-(1.5*(_xlfn.QUARTILE.EXC('Base de dados'!O$157:O$177,3)-_xlfn.QUARTILE.EXC('Base de dados'!O$157:O$177,1)))),'Base de dados'!O173&lt;(AVERAGE('Base de dados'!O$157:O$177)+(1.5*(_xlfn.QUARTILE.EXC('Base de dados'!O$157:O$177,3)-_xlfn.QUARTILE.EXC('Base de dados'!O$157:O$177,1))))),'Base de dados'!O173,"")</f>
        <v>71077243</v>
      </c>
      <c r="P173" s="7">
        <f>IF(AND('Base de dados'!P173&gt;(AVERAGE('Base de dados'!P$157:P$177)-(1.5*(_xlfn.QUARTILE.EXC('Base de dados'!P$157:P$177,3)-_xlfn.QUARTILE.EXC('Base de dados'!P$157:P$177,1)))),'Base de dados'!P173&lt;(AVERAGE('Base de dados'!P$157:P$177)+(1.5*(_xlfn.QUARTILE.EXC('Base de dados'!P$157:P$177,3)-_xlfn.QUARTILE.EXC('Base de dados'!P$157:P$177,1))))),'Base de dados'!P173,"")</f>
        <v>24602770</v>
      </c>
      <c r="Q173" s="7">
        <f>IF(AND('Base de dados'!Q173&gt;(AVERAGE('Base de dados'!Q$157:Q$177)-(1.5*(_xlfn.QUARTILE.EXC('Base de dados'!Q$157:Q$177,3)-_xlfn.QUARTILE.EXC('Base de dados'!Q$157:Q$177,1)))),'Base de dados'!Q173&lt;(AVERAGE('Base de dados'!Q$157:Q$177)+(1.5*(_xlfn.QUARTILE.EXC('Base de dados'!Q$157:Q$177,3)-_xlfn.QUARTILE.EXC('Base de dados'!Q$157:Q$177,1))))),'Base de dados'!Q173,"")</f>
        <v>40170482</v>
      </c>
      <c r="R173" s="7">
        <f>IF(AND('Base de dados'!R173&gt;(AVERAGE('Base de dados'!R$157:R$177)-(1.5*(_xlfn.QUARTILE.EXC('Base de dados'!R$157:R$177,3)-_xlfn.QUARTILE.EXC('Base de dados'!R$157:R$177,1)))),'Base de dados'!R173&lt;(AVERAGE('Base de dados'!R$157:R$177)+(1.5*(_xlfn.QUARTILE.EXC('Base de dados'!R$157:R$177,3)-_xlfn.QUARTILE.EXC('Base de dados'!R$157:R$177,1))))),'Base de dados'!R173,"")</f>
        <v>105305000</v>
      </c>
      <c r="S173" s="7">
        <f>IF(AND('Base de dados'!S173&gt;(AVERAGE('Base de dados'!S$157:S$177)-(1.5*(_xlfn.QUARTILE.EXC('Base de dados'!S$157:S$177,3)-_xlfn.QUARTILE.EXC('Base de dados'!S$157:S$177,1)))),'Base de dados'!S173&lt;(AVERAGE('Base de dados'!S$157:S$177)+(1.5*(_xlfn.QUARTILE.EXC('Base de dados'!S$157:S$177,3)-_xlfn.QUARTILE.EXC('Base de dados'!S$157:S$177,1))))),'Base de dados'!S173,"")</f>
        <v>51270267</v>
      </c>
      <c r="T173" s="7">
        <f>IF(AND('Base de dados'!T173&gt;(AVERAGE('Base de dados'!T$157:T$177)-(1.5*(_xlfn.QUARTILE.EXC('Base de dados'!T$157:T$177,3)-_xlfn.QUARTILE.EXC('Base de dados'!T$157:T$177,1)))),'Base de dados'!T173&lt;(AVERAGE('Base de dados'!T$157:T$177)+(1.5*(_xlfn.QUARTILE.EXC('Base de dados'!T$157:T$177,3)-_xlfn.QUARTILE.EXC('Base de dados'!T$157:T$177,1))))),'Base de dados'!T173,"")</f>
        <v>1394</v>
      </c>
      <c r="U173" s="7">
        <f>IF(AND('Base de dados'!U173&gt;(AVERAGE('Base de dados'!U$157:U$177)-(1.5*(_xlfn.QUARTILE.EXC('Base de dados'!U$157:U$177,3)-_xlfn.QUARTILE.EXC('Base de dados'!U$157:U$177,1)))),'Base de dados'!U173&lt;(AVERAGE('Base de dados'!U$157:U$177)+(1.5*(_xlfn.QUARTILE.EXC('Base de dados'!U$157:U$177,3)-_xlfn.QUARTILE.EXC('Base de dados'!U$157:U$177,1))))),'Base de dados'!U173,"")</f>
        <v>3117792</v>
      </c>
    </row>
    <row r="174" spans="2:21" s="1" customFormat="1" x14ac:dyDescent="0.25">
      <c r="B174" s="51">
        <v>211130</v>
      </c>
      <c r="C174" s="51" t="s">
        <v>204</v>
      </c>
      <c r="D174" s="51" t="s">
        <v>205</v>
      </c>
      <c r="E174" s="51">
        <v>2002</v>
      </c>
      <c r="F174" s="51">
        <v>21113000</v>
      </c>
      <c r="G174" s="51" t="s">
        <v>88</v>
      </c>
      <c r="H174" s="325" t="s">
        <v>61</v>
      </c>
      <c r="I174" s="51" t="s">
        <v>188</v>
      </c>
      <c r="J174" s="51" t="s">
        <v>189</v>
      </c>
      <c r="K174" s="51" t="s">
        <v>190</v>
      </c>
      <c r="L174" s="7">
        <f>IF(AND('Base de dados'!L174&gt;(AVERAGE('Base de dados'!L$157:L$177)-(1.5*(_xlfn.QUARTILE.EXC('Base de dados'!L$157:L$177,3)-_xlfn.QUARTILE.EXC('Base de dados'!L$157:L$177,1)))),'Base de dados'!L174&lt;(AVERAGE('Base de dados'!L$157:L$177)+(1.5*(_xlfn.QUARTILE.EXC('Base de dados'!L$157:L$177,3)-_xlfn.QUARTILE.EXC('Base de dados'!L$157:L$177,1))))),'Base de dados'!L174,"")</f>
        <v>84616</v>
      </c>
      <c r="M174" s="7">
        <f>IF(AND('Base de dados'!M174&gt;(AVERAGE('Base de dados'!M$157:M$177)-(1.5*(_xlfn.QUARTILE.EXC('Base de dados'!M$157:M$177,3)-_xlfn.QUARTILE.EXC('Base de dados'!M$157:M$177,1)))),'Base de dados'!M174&lt;(AVERAGE('Base de dados'!M$157:M$177)+(1.5*(_xlfn.QUARTILE.EXC('Base de dados'!M$157:M$177,3)-_xlfn.QUARTILE.EXC('Base de dados'!M$157:M$177,1))))),'Base de dados'!M174,"")</f>
        <v>1151944.24</v>
      </c>
      <c r="N174" s="7">
        <f>IF(AND('Base de dados'!N174&gt;(AVERAGE('Base de dados'!N$157:N$177)-(1.5*(_xlfn.QUARTILE.EXC('Base de dados'!N$157:N$177,3)-_xlfn.QUARTILE.EXC('Base de dados'!N$157:N$177,1)))),'Base de dados'!N174&lt;(AVERAGE('Base de dados'!N$157:N$177)+(1.5*(_xlfn.QUARTILE.EXC('Base de dados'!N$157:N$177,3)-_xlfn.QUARTILE.EXC('Base de dados'!N$157:N$177,1))))),'Base de dados'!N174,"")</f>
        <v>27889</v>
      </c>
      <c r="O174" s="7">
        <f>IF(AND('Base de dados'!O174&gt;(AVERAGE('Base de dados'!O$157:O$177)-(1.5*(_xlfn.QUARTILE.EXC('Base de dados'!O$157:O$177,3)-_xlfn.QUARTILE.EXC('Base de dados'!O$157:O$177,1)))),'Base de dados'!O174&lt;(AVERAGE('Base de dados'!O$157:O$177)+(1.5*(_xlfn.QUARTILE.EXC('Base de dados'!O$157:O$177,3)-_xlfn.QUARTILE.EXC('Base de dados'!O$157:O$177,1))))),'Base de dados'!O174,"")</f>
        <v>63103647</v>
      </c>
      <c r="P174" s="7">
        <f>IF(AND('Base de dados'!P174&gt;(AVERAGE('Base de dados'!P$157:P$177)-(1.5*(_xlfn.QUARTILE.EXC('Base de dados'!P$157:P$177,3)-_xlfn.QUARTILE.EXC('Base de dados'!P$157:P$177,1)))),'Base de dados'!P174&lt;(AVERAGE('Base de dados'!P$157:P$177)+(1.5*(_xlfn.QUARTILE.EXC('Base de dados'!P$157:P$177,3)-_xlfn.QUARTILE.EXC('Base de dados'!P$157:P$177,1))))),'Base de dados'!P174,"")</f>
        <v>23723221</v>
      </c>
      <c r="Q174" s="7">
        <f>IF(AND('Base de dados'!Q174&gt;(AVERAGE('Base de dados'!Q$157:Q$177)-(1.5*(_xlfn.QUARTILE.EXC('Base de dados'!Q$157:Q$177,3)-_xlfn.QUARTILE.EXC('Base de dados'!Q$157:Q$177,1)))),'Base de dados'!Q174&lt;(AVERAGE('Base de dados'!Q$157:Q$177)+(1.5*(_xlfn.QUARTILE.EXC('Base de dados'!Q$157:Q$177,3)-_xlfn.QUARTILE.EXC('Base de dados'!Q$157:Q$177,1))))),'Base de dados'!Q174,"")</f>
        <v>32598075</v>
      </c>
      <c r="R174" s="7">
        <f>IF(AND('Base de dados'!R174&gt;(AVERAGE('Base de dados'!R$157:R$177)-(1.5*(_xlfn.QUARTILE.EXC('Base de dados'!R$157:R$177,3)-_xlfn.QUARTILE.EXC('Base de dados'!R$157:R$177,1)))),'Base de dados'!R174&lt;(AVERAGE('Base de dados'!R$157:R$177)+(1.5*(_xlfn.QUARTILE.EXC('Base de dados'!R$157:R$177,3)-_xlfn.QUARTILE.EXC('Base de dados'!R$157:R$177,1))))),'Base de dados'!R174,"")</f>
        <v>86884673</v>
      </c>
      <c r="S174" s="7" t="str">
        <f>IF(AND('Base de dados'!S174&gt;(AVERAGE('Base de dados'!S$157:S$177)-(1.5*(_xlfn.QUARTILE.EXC('Base de dados'!S$157:S$177,3)-_xlfn.QUARTILE.EXC('Base de dados'!S$157:S$177,1)))),'Base de dados'!S174&lt;(AVERAGE('Base de dados'!S$157:S$177)+(1.5*(_xlfn.QUARTILE.EXC('Base de dados'!S$157:S$177,3)-_xlfn.QUARTILE.EXC('Base de dados'!S$157:S$177,1))))),'Base de dados'!S174,"")</f>
        <v/>
      </c>
      <c r="T174" s="7">
        <f>IF(AND('Base de dados'!T174&gt;(AVERAGE('Base de dados'!T$157:T$177)-(1.5*(_xlfn.QUARTILE.EXC('Base de dados'!T$157:T$177,3)-_xlfn.QUARTILE.EXC('Base de dados'!T$157:T$177,1)))),'Base de dados'!T174&lt;(AVERAGE('Base de dados'!T$157:T$177)+(1.5*(_xlfn.QUARTILE.EXC('Base de dados'!T$157:T$177,3)-_xlfn.QUARTILE.EXC('Base de dados'!T$157:T$177,1))))),'Base de dados'!T174,"")</f>
        <v>1410</v>
      </c>
      <c r="U174" s="7" t="str">
        <f>IF(AND('Base de dados'!U174&gt;(AVERAGE('Base de dados'!U$157:U$177)-(1.5*(_xlfn.QUARTILE.EXC('Base de dados'!U$157:U$177,3)-_xlfn.QUARTILE.EXC('Base de dados'!U$157:U$177,1)))),'Base de dados'!U174&lt;(AVERAGE('Base de dados'!U$157:U$177)+(1.5*(_xlfn.QUARTILE.EXC('Base de dados'!U$157:U$177,3)-_xlfn.QUARTILE.EXC('Base de dados'!U$157:U$177,1))))),'Base de dados'!U174,"")</f>
        <v/>
      </c>
    </row>
    <row r="175" spans="2:21" s="1" customFormat="1" x14ac:dyDescent="0.25">
      <c r="B175" s="51">
        <v>211130</v>
      </c>
      <c r="C175" s="51" t="s">
        <v>204</v>
      </c>
      <c r="D175" s="51" t="s">
        <v>205</v>
      </c>
      <c r="E175" s="51">
        <v>2001</v>
      </c>
      <c r="F175" s="51">
        <v>21113000</v>
      </c>
      <c r="G175" s="51" t="s">
        <v>88</v>
      </c>
      <c r="H175" s="325" t="s">
        <v>61</v>
      </c>
      <c r="I175" s="51" t="s">
        <v>188</v>
      </c>
      <c r="J175" s="51" t="s">
        <v>189</v>
      </c>
      <c r="K175" s="51" t="s">
        <v>190</v>
      </c>
      <c r="L175" s="7">
        <f>IF(AND('Base de dados'!L175&gt;(AVERAGE('Base de dados'!L$157:L$177)-(1.5*(_xlfn.QUARTILE.EXC('Base de dados'!L$157:L$177,3)-_xlfn.QUARTILE.EXC('Base de dados'!L$157:L$177,1)))),'Base de dados'!L175&lt;(AVERAGE('Base de dados'!L$157:L$177)+(1.5*(_xlfn.QUARTILE.EXC('Base de dados'!L$157:L$177,3)-_xlfn.QUARTILE.EXC('Base de dados'!L$157:L$177,1))))),'Base de dados'!L175,"")</f>
        <v>77631</v>
      </c>
      <c r="M175" s="7">
        <f>IF(AND('Base de dados'!M175&gt;(AVERAGE('Base de dados'!M$157:M$177)-(1.5*(_xlfn.QUARTILE.EXC('Base de dados'!M$157:M$177,3)-_xlfn.QUARTILE.EXC('Base de dados'!M$157:M$177,1)))),'Base de dados'!M175&lt;(AVERAGE('Base de dados'!M$157:M$177)+(1.5*(_xlfn.QUARTILE.EXC('Base de dados'!M$157:M$177,3)-_xlfn.QUARTILE.EXC('Base de dados'!M$157:M$177,1))))),'Base de dados'!M175,"")</f>
        <v>1157274</v>
      </c>
      <c r="N175" s="7" t="str">
        <f>IF(AND('Base de dados'!N175&gt;(AVERAGE('Base de dados'!N$157:N$177)-(1.5*(_xlfn.QUARTILE.EXC('Base de dados'!N$157:N$177,3)-_xlfn.QUARTILE.EXC('Base de dados'!N$157:N$177,1)))),'Base de dados'!N175&lt;(AVERAGE('Base de dados'!N$157:N$177)+(1.5*(_xlfn.QUARTILE.EXC('Base de dados'!N$157:N$177,3)-_xlfn.QUARTILE.EXC('Base de dados'!N$157:N$177,1))))),'Base de dados'!N175,"")</f>
        <v/>
      </c>
      <c r="O175" s="7">
        <f>IF(AND('Base de dados'!O175&gt;(AVERAGE('Base de dados'!O$157:O$177)-(1.5*(_xlfn.QUARTILE.EXC('Base de dados'!O$157:O$177,3)-_xlfn.QUARTILE.EXC('Base de dados'!O$157:O$177,1)))),'Base de dados'!O175&lt;(AVERAGE('Base de dados'!O$157:O$177)+(1.5*(_xlfn.QUARTILE.EXC('Base de dados'!O$157:O$177,3)-_xlfn.QUARTILE.EXC('Base de dados'!O$157:O$177,1))))),'Base de dados'!O175,"")</f>
        <v>58099067</v>
      </c>
      <c r="P175" s="7">
        <f>IF(AND('Base de dados'!P175&gt;(AVERAGE('Base de dados'!P$157:P$177)-(1.5*(_xlfn.QUARTILE.EXC('Base de dados'!P$157:P$177,3)-_xlfn.QUARTILE.EXC('Base de dados'!P$157:P$177,1)))),'Base de dados'!P175&lt;(AVERAGE('Base de dados'!P$157:P$177)+(1.5*(_xlfn.QUARTILE.EXC('Base de dados'!P$157:P$177,3)-_xlfn.QUARTILE.EXC('Base de dados'!P$157:P$177,1))))),'Base de dados'!P175,"")</f>
        <v>21676842</v>
      </c>
      <c r="Q175" s="7">
        <f>IF(AND('Base de dados'!Q175&gt;(AVERAGE('Base de dados'!Q$157:Q$177)-(1.5*(_xlfn.QUARTILE.EXC('Base de dados'!Q$157:Q$177,3)-_xlfn.QUARTILE.EXC('Base de dados'!Q$157:Q$177,1)))),'Base de dados'!Q175&lt;(AVERAGE('Base de dados'!Q$157:Q$177)+(1.5*(_xlfn.QUARTILE.EXC('Base de dados'!Q$157:Q$177,3)-_xlfn.QUARTILE.EXC('Base de dados'!Q$157:Q$177,1))))),'Base de dados'!Q175,"")</f>
        <v>39427777</v>
      </c>
      <c r="R175" s="7">
        <f>IF(AND('Base de dados'!R175&gt;(AVERAGE('Base de dados'!R$157:R$177)-(1.5*(_xlfn.QUARTILE.EXC('Base de dados'!R$157:R$177,3)-_xlfn.QUARTILE.EXC('Base de dados'!R$157:R$177,1)))),'Base de dados'!R175&lt;(AVERAGE('Base de dados'!R$157:R$177)+(1.5*(_xlfn.QUARTILE.EXC('Base de dados'!R$157:R$177,3)-_xlfn.QUARTILE.EXC('Base de dados'!R$157:R$177,1))))),'Base de dados'!R175,"")</f>
        <v>93414593</v>
      </c>
      <c r="S175" s="7">
        <f>IF(AND('Base de dados'!S175&gt;(AVERAGE('Base de dados'!S$157:S$177)-(1.5*(_xlfn.QUARTILE.EXC('Base de dados'!S$157:S$177,3)-_xlfn.QUARTILE.EXC('Base de dados'!S$157:S$177,1)))),'Base de dados'!S175&lt;(AVERAGE('Base de dados'!S$157:S$177)+(1.5*(_xlfn.QUARTILE.EXC('Base de dados'!S$157:S$177,3)-_xlfn.QUARTILE.EXC('Base de dados'!S$157:S$177,1))))),'Base de dados'!S175,"")</f>
        <v>48652900</v>
      </c>
      <c r="T175" s="7">
        <f>IF(AND('Base de dados'!T175&gt;(AVERAGE('Base de dados'!T$157:T$177)-(1.5*(_xlfn.QUARTILE.EXC('Base de dados'!T$157:T$177,3)-_xlfn.QUARTILE.EXC('Base de dados'!T$157:T$177,1)))),'Base de dados'!T175&lt;(AVERAGE('Base de dados'!T$157:T$177)+(1.5*(_xlfn.QUARTILE.EXC('Base de dados'!T$157:T$177,3)-_xlfn.QUARTILE.EXC('Base de dados'!T$157:T$177,1))))),'Base de dados'!T175,"")</f>
        <v>1479</v>
      </c>
      <c r="U175" s="7" t="str">
        <f>IF(AND('Base de dados'!U175&gt;(AVERAGE('Base de dados'!U$157:U$177)-(1.5*(_xlfn.QUARTILE.EXC('Base de dados'!U$157:U$177,3)-_xlfn.QUARTILE.EXC('Base de dados'!U$157:U$177,1)))),'Base de dados'!U175&lt;(AVERAGE('Base de dados'!U$157:U$177)+(1.5*(_xlfn.QUARTILE.EXC('Base de dados'!U$157:U$177,3)-_xlfn.QUARTILE.EXC('Base de dados'!U$157:U$177,1))))),'Base de dados'!U175,"")</f>
        <v/>
      </c>
    </row>
    <row r="176" spans="2:21" s="1" customFormat="1" x14ac:dyDescent="0.25">
      <c r="B176" s="51">
        <v>211130</v>
      </c>
      <c r="C176" s="51" t="s">
        <v>204</v>
      </c>
      <c r="D176" s="51" t="s">
        <v>205</v>
      </c>
      <c r="E176" s="51">
        <v>2000</v>
      </c>
      <c r="F176" s="51">
        <v>21113000</v>
      </c>
      <c r="G176" s="51" t="s">
        <v>88</v>
      </c>
      <c r="H176" s="325" t="s">
        <v>61</v>
      </c>
      <c r="I176" s="51" t="s">
        <v>188</v>
      </c>
      <c r="J176" s="51" t="s">
        <v>189</v>
      </c>
      <c r="K176" s="51" t="s">
        <v>190</v>
      </c>
      <c r="L176" s="7">
        <f>IF(AND('Base de dados'!L176&gt;(AVERAGE('Base de dados'!L$157:L$177)-(1.5*(_xlfn.QUARTILE.EXC('Base de dados'!L$157:L$177,3)-_xlfn.QUARTILE.EXC('Base de dados'!L$157:L$177,1)))),'Base de dados'!L176&lt;(AVERAGE('Base de dados'!L$157:L$177)+(1.5*(_xlfn.QUARTILE.EXC('Base de dados'!L$157:L$177,3)-_xlfn.QUARTILE.EXC('Base de dados'!L$157:L$177,1))))),'Base de dados'!L176,"")</f>
        <v>74764</v>
      </c>
      <c r="M176" s="7">
        <f>IF(AND('Base de dados'!M176&gt;(AVERAGE('Base de dados'!M$157:M$177)-(1.5*(_xlfn.QUARTILE.EXC('Base de dados'!M$157:M$177,3)-_xlfn.QUARTILE.EXC('Base de dados'!M$157:M$177,1)))),'Base de dados'!M176&lt;(AVERAGE('Base de dados'!M$157:M$177)+(1.5*(_xlfn.QUARTILE.EXC('Base de dados'!M$157:M$177,3)-_xlfn.QUARTILE.EXC('Base de dados'!M$157:M$177,1))))),'Base de dados'!M176,"")</f>
        <v>1169574</v>
      </c>
      <c r="N176" s="7" t="str">
        <f>IF(AND('Base de dados'!N176&gt;(AVERAGE('Base de dados'!N$157:N$177)-(1.5*(_xlfn.QUARTILE.EXC('Base de dados'!N$157:N$177,3)-_xlfn.QUARTILE.EXC('Base de dados'!N$157:N$177,1)))),'Base de dados'!N176&lt;(AVERAGE('Base de dados'!N$157:N$177)+(1.5*(_xlfn.QUARTILE.EXC('Base de dados'!N$157:N$177,3)-_xlfn.QUARTILE.EXC('Base de dados'!N$157:N$177,1))))),'Base de dados'!N176,"")</f>
        <v/>
      </c>
      <c r="O176" s="7">
        <f>IF(AND('Base de dados'!O176&gt;(AVERAGE('Base de dados'!O$157:O$177)-(1.5*(_xlfn.QUARTILE.EXC('Base de dados'!O$157:O$177,3)-_xlfn.QUARTILE.EXC('Base de dados'!O$157:O$177,1)))),'Base de dados'!O176&lt;(AVERAGE('Base de dados'!O$157:O$177)+(1.5*(_xlfn.QUARTILE.EXC('Base de dados'!O$157:O$177,3)-_xlfn.QUARTILE.EXC('Base de dados'!O$157:O$177,1))))),'Base de dados'!O176,"")</f>
        <v>49134192</v>
      </c>
      <c r="P176" s="7">
        <f>IF(AND('Base de dados'!P176&gt;(AVERAGE('Base de dados'!P$157:P$177)-(1.5*(_xlfn.QUARTILE.EXC('Base de dados'!P$157:P$177,3)-_xlfn.QUARTILE.EXC('Base de dados'!P$157:P$177,1)))),'Base de dados'!P176&lt;(AVERAGE('Base de dados'!P$157:P$177)+(1.5*(_xlfn.QUARTILE.EXC('Base de dados'!P$157:P$177,3)-_xlfn.QUARTILE.EXC('Base de dados'!P$157:P$177,1))))),'Base de dados'!P176,"")</f>
        <v>19486257</v>
      </c>
      <c r="Q176" s="7">
        <f>IF(AND('Base de dados'!Q176&gt;(AVERAGE('Base de dados'!Q$157:Q$177)-(1.5*(_xlfn.QUARTILE.EXC('Base de dados'!Q$157:Q$177,3)-_xlfn.QUARTILE.EXC('Base de dados'!Q$157:Q$177,1)))),'Base de dados'!Q176&lt;(AVERAGE('Base de dados'!Q$157:Q$177)+(1.5*(_xlfn.QUARTILE.EXC('Base de dados'!Q$157:Q$177,3)-_xlfn.QUARTILE.EXC('Base de dados'!Q$157:Q$177,1))))),'Base de dados'!Q176,"")</f>
        <v>38419000</v>
      </c>
      <c r="R176" s="7">
        <f>IF(AND('Base de dados'!R176&gt;(AVERAGE('Base de dados'!R$157:R$177)-(1.5*(_xlfn.QUARTILE.EXC('Base de dados'!R$157:R$177,3)-_xlfn.QUARTILE.EXC('Base de dados'!R$157:R$177,1)))),'Base de dados'!R176&lt;(AVERAGE('Base de dados'!R$157:R$177)+(1.5*(_xlfn.QUARTILE.EXC('Base de dados'!R$157:R$177,3)-_xlfn.QUARTILE.EXC('Base de dados'!R$157:R$177,1))))),'Base de dados'!R176,"")</f>
        <v>124137041</v>
      </c>
      <c r="S176" s="7">
        <f>IF(AND('Base de dados'!S176&gt;(AVERAGE('Base de dados'!S$157:S$177)-(1.5*(_xlfn.QUARTILE.EXC('Base de dados'!S$157:S$177,3)-_xlfn.QUARTILE.EXC('Base de dados'!S$157:S$177,1)))),'Base de dados'!S176&lt;(AVERAGE('Base de dados'!S$157:S$177)+(1.5*(_xlfn.QUARTILE.EXC('Base de dados'!S$157:S$177,3)-_xlfn.QUARTILE.EXC('Base de dados'!S$157:S$177,1))))),'Base de dados'!S176,"")</f>
        <v>19141190</v>
      </c>
      <c r="T176" s="7">
        <f>IF(AND('Base de dados'!T176&gt;(AVERAGE('Base de dados'!T$157:T$177)-(1.5*(_xlfn.QUARTILE.EXC('Base de dados'!T$157:T$177,3)-_xlfn.QUARTILE.EXC('Base de dados'!T$157:T$177,1)))),'Base de dados'!T176&lt;(AVERAGE('Base de dados'!T$157:T$177)+(1.5*(_xlfn.QUARTILE.EXC('Base de dados'!T$157:T$177,3)-_xlfn.QUARTILE.EXC('Base de dados'!T$157:T$177,1))))),'Base de dados'!T176,"")</f>
        <v>1659</v>
      </c>
      <c r="U176" s="7" t="str">
        <f>IF(AND('Base de dados'!U176&gt;(AVERAGE('Base de dados'!U$157:U$177)-(1.5*(_xlfn.QUARTILE.EXC('Base de dados'!U$157:U$177,3)-_xlfn.QUARTILE.EXC('Base de dados'!U$157:U$177,1)))),'Base de dados'!U176&lt;(AVERAGE('Base de dados'!U$157:U$177)+(1.5*(_xlfn.QUARTILE.EXC('Base de dados'!U$157:U$177,3)-_xlfn.QUARTILE.EXC('Base de dados'!U$157:U$177,1))))),'Base de dados'!U176,"")</f>
        <v/>
      </c>
    </row>
    <row r="177" spans="2:21" s="1" customFormat="1" x14ac:dyDescent="0.25">
      <c r="B177" s="51">
        <v>211130</v>
      </c>
      <c r="C177" s="51" t="s">
        <v>204</v>
      </c>
      <c r="D177" s="51" t="s">
        <v>205</v>
      </c>
      <c r="E177" s="51">
        <v>1999</v>
      </c>
      <c r="F177" s="51">
        <v>21113000</v>
      </c>
      <c r="G177" s="51" t="s">
        <v>88</v>
      </c>
      <c r="H177" s="325" t="s">
        <v>61</v>
      </c>
      <c r="I177" s="51" t="s">
        <v>188</v>
      </c>
      <c r="J177" s="51" t="s">
        <v>189</v>
      </c>
      <c r="K177" s="51" t="s">
        <v>190</v>
      </c>
      <c r="L177" s="7">
        <f>IF(AND('Base de dados'!L177&gt;(AVERAGE('Base de dados'!L$157:L$177)-(1.5*(_xlfn.QUARTILE.EXC('Base de dados'!L$157:L$177,3)-_xlfn.QUARTILE.EXC('Base de dados'!L$157:L$177,1)))),'Base de dados'!L177&lt;(AVERAGE('Base de dados'!L$157:L$177)+(1.5*(_xlfn.QUARTILE.EXC('Base de dados'!L$157:L$177,3)-_xlfn.QUARTILE.EXC('Base de dados'!L$157:L$177,1))))),'Base de dados'!L177,"")</f>
        <v>71785</v>
      </c>
      <c r="M177" s="7">
        <f>IF(AND('Base de dados'!M177&gt;(AVERAGE('Base de dados'!M$157:M$177)-(1.5*(_xlfn.QUARTILE.EXC('Base de dados'!M$157:M$177,3)-_xlfn.QUARTILE.EXC('Base de dados'!M$157:M$177,1)))),'Base de dados'!M177&lt;(AVERAGE('Base de dados'!M$157:M$177)+(1.5*(_xlfn.QUARTILE.EXC('Base de dados'!M$157:M$177,3)-_xlfn.QUARTILE.EXC('Base de dados'!M$157:M$177,1))))),'Base de dados'!M177,"")</f>
        <v>1150482</v>
      </c>
      <c r="N177" s="7" t="str">
        <f>IF(AND('Base de dados'!N177&gt;(AVERAGE('Base de dados'!N$157:N$177)-(1.5*(_xlfn.QUARTILE.EXC('Base de dados'!N$157:N$177,3)-_xlfn.QUARTILE.EXC('Base de dados'!N$157:N$177,1)))),'Base de dados'!N177&lt;(AVERAGE('Base de dados'!N$157:N$177)+(1.5*(_xlfn.QUARTILE.EXC('Base de dados'!N$157:N$177,3)-_xlfn.QUARTILE.EXC('Base de dados'!N$157:N$177,1))))),'Base de dados'!N177,"")</f>
        <v/>
      </c>
      <c r="O177" s="7">
        <f>IF(AND('Base de dados'!O177&gt;(AVERAGE('Base de dados'!O$157:O$177)-(1.5*(_xlfn.QUARTILE.EXC('Base de dados'!O$157:O$177,3)-_xlfn.QUARTILE.EXC('Base de dados'!O$157:O$177,1)))),'Base de dados'!O177&lt;(AVERAGE('Base de dados'!O$157:O$177)+(1.5*(_xlfn.QUARTILE.EXC('Base de dados'!O$157:O$177,3)-_xlfn.QUARTILE.EXC('Base de dados'!O$157:O$177,1))))),'Base de dados'!O177,"")</f>
        <v>52249189</v>
      </c>
      <c r="P177" s="7">
        <f>IF(AND('Base de dados'!P177&gt;(AVERAGE('Base de dados'!P$157:P$177)-(1.5*(_xlfn.QUARTILE.EXC('Base de dados'!P$157:P$177,3)-_xlfn.QUARTILE.EXC('Base de dados'!P$157:P$177,1)))),'Base de dados'!P177&lt;(AVERAGE('Base de dados'!P$157:P$177)+(1.5*(_xlfn.QUARTILE.EXC('Base de dados'!P$157:P$177,3)-_xlfn.QUARTILE.EXC('Base de dados'!P$157:P$177,1))))),'Base de dados'!P177,"")</f>
        <v>18857134</v>
      </c>
      <c r="Q177" s="7">
        <f>IF(AND('Base de dados'!Q177&gt;(AVERAGE('Base de dados'!Q$157:Q$177)-(1.5*(_xlfn.QUARTILE.EXC('Base de dados'!Q$157:Q$177,3)-_xlfn.QUARTILE.EXC('Base de dados'!Q$157:Q$177,1)))),'Base de dados'!Q177&lt;(AVERAGE('Base de dados'!Q$157:Q$177)+(1.5*(_xlfn.QUARTILE.EXC('Base de dados'!Q$157:Q$177,3)-_xlfn.QUARTILE.EXC('Base de dados'!Q$157:Q$177,1))))),'Base de dados'!Q177,"")</f>
        <v>39436000</v>
      </c>
      <c r="R177" s="7">
        <f>IF(AND('Base de dados'!R177&gt;(AVERAGE('Base de dados'!R$157:R$177)-(1.5*(_xlfn.QUARTILE.EXC('Base de dados'!R$157:R$177,3)-_xlfn.QUARTILE.EXC('Base de dados'!R$157:R$177,1)))),'Base de dados'!R177&lt;(AVERAGE('Base de dados'!R$157:R$177)+(1.5*(_xlfn.QUARTILE.EXC('Base de dados'!R$157:R$177,3)-_xlfn.QUARTILE.EXC('Base de dados'!R$157:R$177,1))))),'Base de dados'!R177,"")</f>
        <v>152473519</v>
      </c>
      <c r="S177" s="7">
        <f>IF(AND('Base de dados'!S177&gt;(AVERAGE('Base de dados'!S$157:S$177)-(1.5*(_xlfn.QUARTILE.EXC('Base de dados'!S$157:S$177,3)-_xlfn.QUARTILE.EXC('Base de dados'!S$157:S$177,1)))),'Base de dados'!S177&lt;(AVERAGE('Base de dados'!S$157:S$177)+(1.5*(_xlfn.QUARTILE.EXC('Base de dados'!S$157:S$177,3)-_xlfn.QUARTILE.EXC('Base de dados'!S$157:S$177,1))))),'Base de dados'!S177,"")</f>
        <v>11643319</v>
      </c>
      <c r="T177" s="7">
        <f>IF(AND('Base de dados'!T177&gt;(AVERAGE('Base de dados'!T$157:T$177)-(1.5*(_xlfn.QUARTILE.EXC('Base de dados'!T$157:T$177,3)-_xlfn.QUARTILE.EXC('Base de dados'!T$157:T$177,1)))),'Base de dados'!T177&lt;(AVERAGE('Base de dados'!T$157:T$177)+(1.5*(_xlfn.QUARTILE.EXC('Base de dados'!T$157:T$177,3)-_xlfn.QUARTILE.EXC('Base de dados'!T$157:T$177,1))))),'Base de dados'!T177,"")</f>
        <v>1939</v>
      </c>
      <c r="U177" s="7" t="str">
        <f>IF(AND('Base de dados'!U177&gt;(AVERAGE('Base de dados'!U$157:U$177)-(1.5*(_xlfn.QUARTILE.EXC('Base de dados'!U$157:U$177,3)-_xlfn.QUARTILE.EXC('Base de dados'!U$157:U$177,1)))),'Base de dados'!U177&lt;(AVERAGE('Base de dados'!U$157:U$177)+(1.5*(_xlfn.QUARTILE.EXC('Base de dados'!U$157:U$177,3)-_xlfn.QUARTILE.EXC('Base de dados'!U$157:U$177,1))))),'Base de dados'!U177,"")</f>
        <v/>
      </c>
    </row>
    <row r="178" spans="2:21" s="1" customFormat="1" x14ac:dyDescent="0.25">
      <c r="B178" s="51">
        <v>310620</v>
      </c>
      <c r="C178" s="51" t="s">
        <v>206</v>
      </c>
      <c r="D178" s="51" t="s">
        <v>207</v>
      </c>
      <c r="E178" s="51">
        <v>2019</v>
      </c>
      <c r="F178" s="51">
        <v>31062000</v>
      </c>
      <c r="G178" s="51" t="s">
        <v>89</v>
      </c>
      <c r="H178" s="325" t="s">
        <v>43</v>
      </c>
      <c r="I178" s="51" t="s">
        <v>188</v>
      </c>
      <c r="J178" s="51" t="s">
        <v>189</v>
      </c>
      <c r="K178" s="51" t="s">
        <v>190</v>
      </c>
      <c r="L178" s="7">
        <f>IF(AND('Base de dados'!L178&gt;(AVERAGE('Base de dados'!L$178:L$198)-(1.5*(_xlfn.QUARTILE.EXC('Base de dados'!L$178:L$198,3)-_xlfn.QUARTILE.EXC('Base de dados'!L$178:L$198,1)))),'Base de dados'!L178&lt;(AVERAGE('Base de dados'!L$178:L$198)+(1.5*(_xlfn.QUARTILE.EXC('Base de dados'!L$178:L$198,3)-_xlfn.QUARTILE.EXC('Base de dados'!L$178:L$198,1))))),'Base de dados'!L178,"")</f>
        <v>596815.73</v>
      </c>
      <c r="M178" s="7">
        <f>IF(AND('Base de dados'!M178&gt;(AVERAGE('Base de dados'!M$178:M$198)-(1.5*(_xlfn.QUARTILE.EXC('Base de dados'!M$178:M$198,3)-_xlfn.QUARTILE.EXC('Base de dados'!M$178:M$198,1)))),'Base de dados'!M178&lt;(AVERAGE('Base de dados'!M$178:M$198)+(1.5*(_xlfn.QUARTILE.EXC('Base de dados'!M$178:M$198,3)-_xlfn.QUARTILE.EXC('Base de dados'!M$178:M$198,1))))),'Base de dados'!M178,"")</f>
        <v>11520769</v>
      </c>
      <c r="N178" s="7">
        <f>IF(AND('Base de dados'!N178&gt;(AVERAGE('Base de dados'!N$178:N$198)-(1.5*(_xlfn.QUARTILE.EXC('Base de dados'!N$178:N$198,3)-_xlfn.QUARTILE.EXC('Base de dados'!N$178:N$198,1)))),'Base de dados'!N178&lt;(AVERAGE('Base de dados'!N$178:N$198)+(1.5*(_xlfn.QUARTILE.EXC('Base de dados'!N$178:N$198,3)-_xlfn.QUARTILE.EXC('Base de dados'!N$178:N$198,1))))),'Base de dados'!N178,"")</f>
        <v>416381.01</v>
      </c>
      <c r="O178" s="7">
        <f>IF(AND('Base de dados'!O178&gt;(AVERAGE('Base de dados'!O$178:O$198)-(1.5*(_xlfn.QUARTILE.EXC('Base de dados'!O$178:O$198,3)-_xlfn.QUARTILE.EXC('Base de dados'!O$178:O$198,1)))),'Base de dados'!O178&lt;(AVERAGE('Base de dados'!O$178:O$198)+(1.5*(_xlfn.QUARTILE.EXC('Base de dados'!O$178:O$198,3)-_xlfn.QUARTILE.EXC('Base de dados'!O$178:O$198,1))))),'Base de dados'!O178,"")</f>
        <v>3254213424.7800002</v>
      </c>
      <c r="P178" s="7">
        <f>IF(AND('Base de dados'!P178&gt;(AVERAGE('Base de dados'!P$178:P$198)-(1.5*(_xlfn.QUARTILE.EXC('Base de dados'!P$178:P$198,3)-_xlfn.QUARTILE.EXC('Base de dados'!P$178:P$198,1)))),'Base de dados'!P178&lt;(AVERAGE('Base de dados'!P$178:P$198)+(1.5*(_xlfn.QUARTILE.EXC('Base de dados'!P$178:P$198,3)-_xlfn.QUARTILE.EXC('Base de dados'!P$178:P$198,1))))),'Base de dados'!P178,"")</f>
        <v>1867840083.9000001</v>
      </c>
      <c r="Q178" s="7">
        <f>IF(AND('Base de dados'!Q178&gt;(AVERAGE('Base de dados'!Q$178:Q$198)-(1.5*(_xlfn.QUARTILE.EXC('Base de dados'!Q$178:Q$198,3)-_xlfn.QUARTILE.EXC('Base de dados'!Q$178:Q$198,1)))),'Base de dados'!Q178&lt;(AVERAGE('Base de dados'!Q$178:Q$198)+(1.5*(_xlfn.QUARTILE.EXC('Base de dados'!Q$178:Q$198,3)-_xlfn.QUARTILE.EXC('Base de dados'!Q$178:Q$198,1))))),'Base de dados'!Q178,"")</f>
        <v>1233274951.5999999</v>
      </c>
      <c r="R178" s="7">
        <f>IF(AND('Base de dados'!R178&gt;(AVERAGE('Base de dados'!R$178:R$198)-(1.5*(_xlfn.QUARTILE.EXC('Base de dados'!R$178:R$198,3)-_xlfn.QUARTILE.EXC('Base de dados'!R$178:R$198,1)))),'Base de dados'!R178&lt;(AVERAGE('Base de dados'!R$178:R$198)+(1.5*(_xlfn.QUARTILE.EXC('Base de dados'!R$178:R$198,3)-_xlfn.QUARTILE.EXC('Base de dados'!R$178:R$198,1))))),'Base de dados'!R178,"")</f>
        <v>3107242017.3600001</v>
      </c>
      <c r="S178" s="7">
        <f>IF(AND('Base de dados'!S178&gt;(AVERAGE('Base de dados'!S$178:S$198)-(1.5*(_xlfn.QUARTILE.EXC('Base de dados'!S$178:S$198,3)-_xlfn.QUARTILE.EXC('Base de dados'!S$178:S$198,1)))),'Base de dados'!S178&lt;(AVERAGE('Base de dados'!S$178:S$198)+(1.5*(_xlfn.QUARTILE.EXC('Base de dados'!S$178:S$198,3)-_xlfn.QUARTILE.EXC('Base de dados'!S$178:S$198,1))))),'Base de dados'!S178,"")</f>
        <v>742242955.19000006</v>
      </c>
      <c r="T178" s="7">
        <f>IF(AND('Base de dados'!T178&gt;(AVERAGE('Base de dados'!T$178:T$198)-(1.5*(_xlfn.QUARTILE.EXC('Base de dados'!T$178:T$198,3)-_xlfn.QUARTILE.EXC('Base de dados'!T$178:T$198,1)))),'Base de dados'!T178&lt;(AVERAGE('Base de dados'!T$178:T$198)+(1.5*(_xlfn.QUARTILE.EXC('Base de dados'!T$178:T$198,3)-_xlfn.QUARTILE.EXC('Base de dados'!T$178:T$198,1))))),'Base de dados'!T178,"")</f>
        <v>11519</v>
      </c>
      <c r="U178" s="7">
        <f>IF(AND('Base de dados'!U178&gt;(AVERAGE('Base de dados'!U$178:U$198)-(1.5*(_xlfn.QUARTILE.EXC('Base de dados'!U$178:U$198,3)-_xlfn.QUARTILE.EXC('Base de dados'!U$178:U$198,1)))),'Base de dados'!U178&lt;(AVERAGE('Base de dados'!U$178:U$198)+(1.5*(_xlfn.QUARTILE.EXC('Base de dados'!U$178:U$198,3)-_xlfn.QUARTILE.EXC('Base de dados'!U$178:U$198,1))))),'Base de dados'!U178,"")</f>
        <v>248672789.06999999</v>
      </c>
    </row>
    <row r="179" spans="2:21" s="1" customFormat="1" x14ac:dyDescent="0.25">
      <c r="B179" s="51">
        <v>310620</v>
      </c>
      <c r="C179" s="51" t="s">
        <v>206</v>
      </c>
      <c r="D179" s="51" t="s">
        <v>207</v>
      </c>
      <c r="E179" s="51">
        <v>2018</v>
      </c>
      <c r="F179" s="51">
        <v>31062000</v>
      </c>
      <c r="G179" s="51" t="s">
        <v>89</v>
      </c>
      <c r="H179" s="325" t="s">
        <v>43</v>
      </c>
      <c r="I179" s="51" t="s">
        <v>188</v>
      </c>
      <c r="J179" s="51" t="s">
        <v>189</v>
      </c>
      <c r="K179" s="51" t="s">
        <v>190</v>
      </c>
      <c r="L179" s="7">
        <f>IF(AND('Base de dados'!L179&gt;(AVERAGE('Base de dados'!L$178:L$198)-(1.5*(_xlfn.QUARTILE.EXC('Base de dados'!L$178:L$198,3)-_xlfn.QUARTILE.EXC('Base de dados'!L$178:L$198,1)))),'Base de dados'!L179&lt;(AVERAGE('Base de dados'!L$178:L$198)+(1.5*(_xlfn.QUARTILE.EXC('Base de dados'!L$178:L$198,3)-_xlfn.QUARTILE.EXC('Base de dados'!L$178:L$198,1))))),'Base de dados'!L179,"")</f>
        <v>578102.68999999994</v>
      </c>
      <c r="M179" s="7">
        <f>IF(AND('Base de dados'!M179&gt;(AVERAGE('Base de dados'!M$178:M$198)-(1.5*(_xlfn.QUARTILE.EXC('Base de dados'!M$178:M$198,3)-_xlfn.QUARTILE.EXC('Base de dados'!M$178:M$198,1)))),'Base de dados'!M179&lt;(AVERAGE('Base de dados'!M$178:M$198)+(1.5*(_xlfn.QUARTILE.EXC('Base de dados'!M$178:M$198,3)-_xlfn.QUARTILE.EXC('Base de dados'!M$178:M$198,1))))),'Base de dados'!M179,"")</f>
        <v>11165962</v>
      </c>
      <c r="N179" s="7">
        <f>IF(AND('Base de dados'!N179&gt;(AVERAGE('Base de dados'!N$178:N$198)-(1.5*(_xlfn.QUARTILE.EXC('Base de dados'!N$178:N$198,3)-_xlfn.QUARTILE.EXC('Base de dados'!N$178:N$198,1)))),'Base de dados'!N179&lt;(AVERAGE('Base de dados'!N$178:N$198)+(1.5*(_xlfn.QUARTILE.EXC('Base de dados'!N$178:N$198,3)-_xlfn.QUARTILE.EXC('Base de dados'!N$178:N$198,1))))),'Base de dados'!N179,"")</f>
        <v>397602.59</v>
      </c>
      <c r="O179" s="7">
        <f>IF(AND('Base de dados'!O179&gt;(AVERAGE('Base de dados'!O$178:O$198)-(1.5*(_xlfn.QUARTILE.EXC('Base de dados'!O$178:O$198,3)-_xlfn.QUARTILE.EXC('Base de dados'!O$178:O$198,1)))),'Base de dados'!O179&lt;(AVERAGE('Base de dados'!O$178:O$198)+(1.5*(_xlfn.QUARTILE.EXC('Base de dados'!O$178:O$198,3)-_xlfn.QUARTILE.EXC('Base de dados'!O$178:O$198,1))))),'Base de dados'!O179,"")</f>
        <v>2903930715.1100001</v>
      </c>
      <c r="P179" s="7">
        <f>IF(AND('Base de dados'!P179&gt;(AVERAGE('Base de dados'!P$178:P$198)-(1.5*(_xlfn.QUARTILE.EXC('Base de dados'!P$178:P$198,3)-_xlfn.QUARTILE.EXC('Base de dados'!P$178:P$198,1)))),'Base de dados'!P179&lt;(AVERAGE('Base de dados'!P$178:P$198)+(1.5*(_xlfn.QUARTILE.EXC('Base de dados'!P$178:P$198,3)-_xlfn.QUARTILE.EXC('Base de dados'!P$178:P$198,1))))),'Base de dados'!P179,"")</f>
        <v>1637550915.25</v>
      </c>
      <c r="Q179" s="7">
        <f>IF(AND('Base de dados'!Q179&gt;(AVERAGE('Base de dados'!Q$178:Q$198)-(1.5*(_xlfn.QUARTILE.EXC('Base de dados'!Q$178:Q$198,3)-_xlfn.QUARTILE.EXC('Base de dados'!Q$178:Q$198,1)))),'Base de dados'!Q179&lt;(AVERAGE('Base de dados'!Q$178:Q$198)+(1.5*(_xlfn.QUARTILE.EXC('Base de dados'!Q$178:Q$198,3)-_xlfn.QUARTILE.EXC('Base de dados'!Q$178:Q$198,1))))),'Base de dados'!Q179,"")</f>
        <v>1311250976.1600001</v>
      </c>
      <c r="R179" s="7">
        <f>IF(AND('Base de dados'!R179&gt;(AVERAGE('Base de dados'!R$178:R$198)-(1.5*(_xlfn.QUARTILE.EXC('Base de dados'!R$178:R$198,3)-_xlfn.QUARTILE.EXC('Base de dados'!R$178:R$198,1)))),'Base de dados'!R179&lt;(AVERAGE('Base de dados'!R$178:R$198)+(1.5*(_xlfn.QUARTILE.EXC('Base de dados'!R$178:R$198,3)-_xlfn.QUARTILE.EXC('Base de dados'!R$178:R$198,1))))),'Base de dados'!R179,"")</f>
        <v>2578678770.7800002</v>
      </c>
      <c r="S179" s="7" t="str">
        <f>IF(AND('Base de dados'!S179&gt;(AVERAGE('Base de dados'!S$178:S$198)-(1.5*(_xlfn.QUARTILE.EXC('Base de dados'!S$178:S$198,3)-_xlfn.QUARTILE.EXC('Base de dados'!S$178:S$198,1)))),'Base de dados'!S179&lt;(AVERAGE('Base de dados'!S$178:S$198)+(1.5*(_xlfn.QUARTILE.EXC('Base de dados'!S$178:S$198,3)-_xlfn.QUARTILE.EXC('Base de dados'!S$178:S$198,1))))),'Base de dados'!S179,"")</f>
        <v/>
      </c>
      <c r="T179" s="7">
        <f>IF(AND('Base de dados'!T179&gt;(AVERAGE('Base de dados'!T$178:T$198)-(1.5*(_xlfn.QUARTILE.EXC('Base de dados'!T$178:T$198,3)-_xlfn.QUARTILE.EXC('Base de dados'!T$178:T$198,1)))),'Base de dados'!T179&lt;(AVERAGE('Base de dados'!T$178:T$198)+(1.5*(_xlfn.QUARTILE.EXC('Base de dados'!T$178:T$198,3)-_xlfn.QUARTILE.EXC('Base de dados'!T$178:T$198,1))))),'Base de dados'!T179,"")</f>
        <v>11545</v>
      </c>
      <c r="U179" s="7">
        <f>IF(AND('Base de dados'!U179&gt;(AVERAGE('Base de dados'!U$178:U$198)-(1.5*(_xlfn.QUARTILE.EXC('Base de dados'!U$178:U$198,3)-_xlfn.QUARTILE.EXC('Base de dados'!U$178:U$198,1)))),'Base de dados'!U179&lt;(AVERAGE('Base de dados'!U$178:U$198)+(1.5*(_xlfn.QUARTILE.EXC('Base de dados'!U$178:U$198,3)-_xlfn.QUARTILE.EXC('Base de dados'!U$178:U$198,1))))),'Base de dados'!U179,"")</f>
        <v>292757365.91000003</v>
      </c>
    </row>
    <row r="180" spans="2:21" s="1" customFormat="1" x14ac:dyDescent="0.25">
      <c r="B180" s="51">
        <v>310620</v>
      </c>
      <c r="C180" s="51" t="s">
        <v>206</v>
      </c>
      <c r="D180" s="51" t="s">
        <v>207</v>
      </c>
      <c r="E180" s="51">
        <v>2017</v>
      </c>
      <c r="F180" s="51">
        <v>31062000</v>
      </c>
      <c r="G180" s="51" t="s">
        <v>89</v>
      </c>
      <c r="H180" s="325" t="s">
        <v>43</v>
      </c>
      <c r="I180" s="51" t="s">
        <v>188</v>
      </c>
      <c r="J180" s="51" t="s">
        <v>189</v>
      </c>
      <c r="K180" s="51" t="s">
        <v>190</v>
      </c>
      <c r="L180" s="7">
        <f>IF(AND('Base de dados'!L180&gt;(AVERAGE('Base de dados'!L$178:L$198)-(1.5*(_xlfn.QUARTILE.EXC('Base de dados'!L$178:L$198,3)-_xlfn.QUARTILE.EXC('Base de dados'!L$178:L$198,1)))),'Base de dados'!L180&lt;(AVERAGE('Base de dados'!L$178:L$198)+(1.5*(_xlfn.QUARTILE.EXC('Base de dados'!L$178:L$198,3)-_xlfn.QUARTILE.EXC('Base de dados'!L$178:L$198,1))))),'Base de dados'!L180,"")</f>
        <v>584773.4</v>
      </c>
      <c r="M180" s="7">
        <f>IF(AND('Base de dados'!M180&gt;(AVERAGE('Base de dados'!M$178:M$198)-(1.5*(_xlfn.QUARTILE.EXC('Base de dados'!M$178:M$198,3)-_xlfn.QUARTILE.EXC('Base de dados'!M$178:M$198,1)))),'Base de dados'!M180&lt;(AVERAGE('Base de dados'!M$178:M$198)+(1.5*(_xlfn.QUARTILE.EXC('Base de dados'!M$178:M$198,3)-_xlfn.QUARTILE.EXC('Base de dados'!M$178:M$198,1))))),'Base de dados'!M180,"")</f>
        <v>10801093</v>
      </c>
      <c r="N180" s="7">
        <f>IF(AND('Base de dados'!N180&gt;(AVERAGE('Base de dados'!N$178:N$198)-(1.5*(_xlfn.QUARTILE.EXC('Base de dados'!N$178:N$198,3)-_xlfn.QUARTILE.EXC('Base de dados'!N$178:N$198,1)))),'Base de dados'!N180&lt;(AVERAGE('Base de dados'!N$178:N$198)+(1.5*(_xlfn.QUARTILE.EXC('Base de dados'!N$178:N$198,3)-_xlfn.QUARTILE.EXC('Base de dados'!N$178:N$198,1))))),'Base de dados'!N180,"")</f>
        <v>398658.29</v>
      </c>
      <c r="O180" s="7">
        <f>IF(AND('Base de dados'!O180&gt;(AVERAGE('Base de dados'!O$178:O$198)-(1.5*(_xlfn.QUARTILE.EXC('Base de dados'!O$178:O$198,3)-_xlfn.QUARTILE.EXC('Base de dados'!O$178:O$198,1)))),'Base de dados'!O180&lt;(AVERAGE('Base de dados'!O$178:O$198)+(1.5*(_xlfn.QUARTILE.EXC('Base de dados'!O$178:O$198,3)-_xlfn.QUARTILE.EXC('Base de dados'!O$178:O$198,1))))),'Base de dados'!O180,"")</f>
        <v>2321923872.7199998</v>
      </c>
      <c r="P180" s="7">
        <f>IF(AND('Base de dados'!P180&gt;(AVERAGE('Base de dados'!P$178:P$198)-(1.5*(_xlfn.QUARTILE.EXC('Base de dados'!P$178:P$198,3)-_xlfn.QUARTILE.EXC('Base de dados'!P$178:P$198,1)))),'Base de dados'!P180&lt;(AVERAGE('Base de dados'!P$178:P$198)+(1.5*(_xlfn.QUARTILE.EXC('Base de dados'!P$178:P$198,3)-_xlfn.QUARTILE.EXC('Base de dados'!P$178:P$198,1))))),'Base de dados'!P180,"")</f>
        <v>1291976638.5899999</v>
      </c>
      <c r="Q180" s="7">
        <f>IF(AND('Base de dados'!Q180&gt;(AVERAGE('Base de dados'!Q$178:Q$198)-(1.5*(_xlfn.QUARTILE.EXC('Base de dados'!Q$178:Q$198,3)-_xlfn.QUARTILE.EXC('Base de dados'!Q$178:Q$198,1)))),'Base de dados'!Q180&lt;(AVERAGE('Base de dados'!Q$178:Q$198)+(1.5*(_xlfn.QUARTILE.EXC('Base de dados'!Q$178:Q$198,3)-_xlfn.QUARTILE.EXC('Base de dados'!Q$178:Q$198,1))))),'Base de dados'!Q180,"")</f>
        <v>875271139.86000001</v>
      </c>
      <c r="R180" s="7">
        <f>IF(AND('Base de dados'!R180&gt;(AVERAGE('Base de dados'!R$178:R$198)-(1.5*(_xlfn.QUARTILE.EXC('Base de dados'!R$178:R$198,3)-_xlfn.QUARTILE.EXC('Base de dados'!R$178:R$198,1)))),'Base de dados'!R180&lt;(AVERAGE('Base de dados'!R$178:R$198)+(1.5*(_xlfn.QUARTILE.EXC('Base de dados'!R$178:R$198,3)-_xlfn.QUARTILE.EXC('Base de dados'!R$178:R$198,1))))),'Base de dados'!R180,"")</f>
        <v>2254793189.7600002</v>
      </c>
      <c r="S180" s="7">
        <f>IF(AND('Base de dados'!S180&gt;(AVERAGE('Base de dados'!S$178:S$198)-(1.5*(_xlfn.QUARTILE.EXC('Base de dados'!S$178:S$198,3)-_xlfn.QUARTILE.EXC('Base de dados'!S$178:S$198,1)))),'Base de dados'!S180&lt;(AVERAGE('Base de dados'!S$178:S$198)+(1.5*(_xlfn.QUARTILE.EXC('Base de dados'!S$178:S$198,3)-_xlfn.QUARTILE.EXC('Base de dados'!S$178:S$198,1))))),'Base de dados'!S180,"")</f>
        <v>567671268.99000001</v>
      </c>
      <c r="T180" s="7">
        <f>IF(AND('Base de dados'!T180&gt;(AVERAGE('Base de dados'!T$178:T$198)-(1.5*(_xlfn.QUARTILE.EXC('Base de dados'!T$178:T$198,3)-_xlfn.QUARTILE.EXC('Base de dados'!T$178:T$198,1)))),'Base de dados'!T180&lt;(AVERAGE('Base de dados'!T$178:T$198)+(1.5*(_xlfn.QUARTILE.EXC('Base de dados'!T$178:T$198,3)-_xlfn.QUARTILE.EXC('Base de dados'!T$178:T$198,1))))),'Base de dados'!T180,"")</f>
        <v>11262</v>
      </c>
      <c r="U180" s="7">
        <f>IF(AND('Base de dados'!U180&gt;(AVERAGE('Base de dados'!U$178:U$198)-(1.5*(_xlfn.QUARTILE.EXC('Base de dados'!U$178:U$198,3)-_xlfn.QUARTILE.EXC('Base de dados'!U$178:U$198,1)))),'Base de dados'!U180&lt;(AVERAGE('Base de dados'!U$178:U$198)+(1.5*(_xlfn.QUARTILE.EXC('Base de dados'!U$178:U$198,3)-_xlfn.QUARTILE.EXC('Base de dados'!U$178:U$198,1))))),'Base de dados'!U180,"")</f>
        <v>252641639.31</v>
      </c>
    </row>
    <row r="181" spans="2:21" s="1" customFormat="1" x14ac:dyDescent="0.25">
      <c r="B181" s="51">
        <v>310620</v>
      </c>
      <c r="C181" s="51" t="s">
        <v>206</v>
      </c>
      <c r="D181" s="51" t="s">
        <v>207</v>
      </c>
      <c r="E181" s="51">
        <v>2016</v>
      </c>
      <c r="F181" s="51">
        <v>31062000</v>
      </c>
      <c r="G181" s="51" t="s">
        <v>89</v>
      </c>
      <c r="H181" s="325" t="s">
        <v>43</v>
      </c>
      <c r="I181" s="51" t="s">
        <v>188</v>
      </c>
      <c r="J181" s="51" t="s">
        <v>189</v>
      </c>
      <c r="K181" s="51" t="s">
        <v>190</v>
      </c>
      <c r="L181" s="7">
        <f>IF(AND('Base de dados'!L181&gt;(AVERAGE('Base de dados'!L$178:L$198)-(1.5*(_xlfn.QUARTILE.EXC('Base de dados'!L$178:L$198,3)-_xlfn.QUARTILE.EXC('Base de dados'!L$178:L$198,1)))),'Base de dados'!L181&lt;(AVERAGE('Base de dados'!L$178:L$198)+(1.5*(_xlfn.QUARTILE.EXC('Base de dados'!L$178:L$198,3)-_xlfn.QUARTILE.EXC('Base de dados'!L$178:L$198,1))))),'Base de dados'!L181,"")</f>
        <v>607382.02</v>
      </c>
      <c r="M181" s="7">
        <f>IF(AND('Base de dados'!M181&gt;(AVERAGE('Base de dados'!M$178:M$198)-(1.5*(_xlfn.QUARTILE.EXC('Base de dados'!M$178:M$198,3)-_xlfn.QUARTILE.EXC('Base de dados'!M$178:M$198,1)))),'Base de dados'!M181&lt;(AVERAGE('Base de dados'!M$178:M$198)+(1.5*(_xlfn.QUARTILE.EXC('Base de dados'!M$178:M$198,3)-_xlfn.QUARTILE.EXC('Base de dados'!M$178:M$198,1))))),'Base de dados'!M181,"")</f>
        <v>11308534.060000001</v>
      </c>
      <c r="N181" s="7">
        <f>IF(AND('Base de dados'!N181&gt;(AVERAGE('Base de dados'!N$178:N$198)-(1.5*(_xlfn.QUARTILE.EXC('Base de dados'!N$178:N$198,3)-_xlfn.QUARTILE.EXC('Base de dados'!N$178:N$198,1)))),'Base de dados'!N181&lt;(AVERAGE('Base de dados'!N$178:N$198)+(1.5*(_xlfn.QUARTILE.EXC('Base de dados'!N$178:N$198,3)-_xlfn.QUARTILE.EXC('Base de dados'!N$178:N$198,1))))),'Base de dados'!N181,"")</f>
        <v>409810.99</v>
      </c>
      <c r="O181" s="7">
        <f>IF(AND('Base de dados'!O181&gt;(AVERAGE('Base de dados'!O$178:O$198)-(1.5*(_xlfn.QUARTILE.EXC('Base de dados'!O$178:O$198,3)-_xlfn.QUARTILE.EXC('Base de dados'!O$178:O$198,1)))),'Base de dados'!O181&lt;(AVERAGE('Base de dados'!O$178:O$198)+(1.5*(_xlfn.QUARTILE.EXC('Base de dados'!O$178:O$198,3)-_xlfn.QUARTILE.EXC('Base de dados'!O$178:O$198,1))))),'Base de dados'!O181,"")</f>
        <v>2563957721.5100002</v>
      </c>
      <c r="P181" s="7">
        <f>IF(AND('Base de dados'!P181&gt;(AVERAGE('Base de dados'!P$178:P$198)-(1.5*(_xlfn.QUARTILE.EXC('Base de dados'!P$178:P$198,3)-_xlfn.QUARTILE.EXC('Base de dados'!P$178:P$198,1)))),'Base de dados'!P181&lt;(AVERAGE('Base de dados'!P$178:P$198)+(1.5*(_xlfn.QUARTILE.EXC('Base de dados'!P$178:P$198,3)-_xlfn.QUARTILE.EXC('Base de dados'!P$178:P$198,1))))),'Base de dados'!P181,"")</f>
        <v>1411648194.6400001</v>
      </c>
      <c r="Q181" s="7">
        <f>IF(AND('Base de dados'!Q181&gt;(AVERAGE('Base de dados'!Q$178:Q$198)-(1.5*(_xlfn.QUARTILE.EXC('Base de dados'!Q$178:Q$198,3)-_xlfn.QUARTILE.EXC('Base de dados'!Q$178:Q$198,1)))),'Base de dados'!Q181&lt;(AVERAGE('Base de dados'!Q$178:Q$198)+(1.5*(_xlfn.QUARTILE.EXC('Base de dados'!Q$178:Q$198,3)-_xlfn.QUARTILE.EXC('Base de dados'!Q$178:Q$198,1))))),'Base de dados'!Q181,"")</f>
        <v>1044704704.83</v>
      </c>
      <c r="R181" s="7">
        <f>IF(AND('Base de dados'!R181&gt;(AVERAGE('Base de dados'!R$178:R$198)-(1.5*(_xlfn.QUARTILE.EXC('Base de dados'!R$178:R$198,3)-_xlfn.QUARTILE.EXC('Base de dados'!R$178:R$198,1)))),'Base de dados'!R181&lt;(AVERAGE('Base de dados'!R$178:R$198)+(1.5*(_xlfn.QUARTILE.EXC('Base de dados'!R$178:R$198,3)-_xlfn.QUARTILE.EXC('Base de dados'!R$178:R$198,1))))),'Base de dados'!R181,"")</f>
        <v>2503068700.71</v>
      </c>
      <c r="S181" s="7">
        <f>IF(AND('Base de dados'!S181&gt;(AVERAGE('Base de dados'!S$178:S$198)-(1.5*(_xlfn.QUARTILE.EXC('Base de dados'!S$178:S$198,3)-_xlfn.QUARTILE.EXC('Base de dados'!S$178:S$198,1)))),'Base de dados'!S181&lt;(AVERAGE('Base de dados'!S$178:S$198)+(1.5*(_xlfn.QUARTILE.EXC('Base de dados'!S$178:S$198,3)-_xlfn.QUARTILE.EXC('Base de dados'!S$178:S$198,1))))),'Base de dados'!S181,"")</f>
        <v>724955844.15999997</v>
      </c>
      <c r="T181" s="7">
        <f>IF(AND('Base de dados'!T181&gt;(AVERAGE('Base de dados'!T$178:T$198)-(1.5*(_xlfn.QUARTILE.EXC('Base de dados'!T$178:T$198,3)-_xlfn.QUARTILE.EXC('Base de dados'!T$178:T$198,1)))),'Base de dados'!T181&lt;(AVERAGE('Base de dados'!T$178:T$198)+(1.5*(_xlfn.QUARTILE.EXC('Base de dados'!T$178:T$198,3)-_xlfn.QUARTILE.EXC('Base de dados'!T$178:T$198,1))))),'Base de dados'!T181,"")</f>
        <v>11327</v>
      </c>
      <c r="U181" s="7">
        <f>IF(AND('Base de dados'!U181&gt;(AVERAGE('Base de dados'!U$178:U$198)-(1.5*(_xlfn.QUARTILE.EXC('Base de dados'!U$178:U$198,3)-_xlfn.QUARTILE.EXC('Base de dados'!U$178:U$198,1)))),'Base de dados'!U181&lt;(AVERAGE('Base de dados'!U$178:U$198)+(1.5*(_xlfn.QUARTILE.EXC('Base de dados'!U$178:U$198,3)-_xlfn.QUARTILE.EXC('Base de dados'!U$178:U$198,1))))),'Base de dados'!U181,"")</f>
        <v>402664522.97000003</v>
      </c>
    </row>
    <row r="182" spans="2:21" s="1" customFormat="1" x14ac:dyDescent="0.25">
      <c r="B182" s="51">
        <v>310620</v>
      </c>
      <c r="C182" s="51" t="s">
        <v>206</v>
      </c>
      <c r="D182" s="51" t="s">
        <v>207</v>
      </c>
      <c r="E182" s="51">
        <v>2015</v>
      </c>
      <c r="F182" s="51">
        <v>31062000</v>
      </c>
      <c r="G182" s="51" t="s">
        <v>89</v>
      </c>
      <c r="H182" s="325" t="s">
        <v>43</v>
      </c>
      <c r="I182" s="51" t="s">
        <v>188</v>
      </c>
      <c r="J182" s="51" t="s">
        <v>189</v>
      </c>
      <c r="K182" s="51" t="s">
        <v>190</v>
      </c>
      <c r="L182" s="7">
        <f>IF(AND('Base de dados'!L182&gt;(AVERAGE('Base de dados'!L$178:L$198)-(1.5*(_xlfn.QUARTILE.EXC('Base de dados'!L$178:L$198,3)-_xlfn.QUARTILE.EXC('Base de dados'!L$178:L$198,1)))),'Base de dados'!L182&lt;(AVERAGE('Base de dados'!L$178:L$198)+(1.5*(_xlfn.QUARTILE.EXC('Base de dados'!L$178:L$198,3)-_xlfn.QUARTILE.EXC('Base de dados'!L$178:L$198,1))))),'Base de dados'!L182,"")</f>
        <v>634319.19999999995</v>
      </c>
      <c r="M182" s="7">
        <f>IF(AND('Base de dados'!M182&gt;(AVERAGE('Base de dados'!M$178:M$198)-(1.5*(_xlfn.QUARTILE.EXC('Base de dados'!M$178:M$198,3)-_xlfn.QUARTILE.EXC('Base de dados'!M$178:M$198,1)))),'Base de dados'!M182&lt;(AVERAGE('Base de dados'!M$178:M$198)+(1.5*(_xlfn.QUARTILE.EXC('Base de dados'!M$178:M$198,3)-_xlfn.QUARTILE.EXC('Base de dados'!M$178:M$198,1))))),'Base de dados'!M182,"")</f>
        <v>11254614.76</v>
      </c>
      <c r="N182" s="7">
        <f>IF(AND('Base de dados'!N182&gt;(AVERAGE('Base de dados'!N$178:N$198)-(1.5*(_xlfn.QUARTILE.EXC('Base de dados'!N$178:N$198,3)-_xlfn.QUARTILE.EXC('Base de dados'!N$178:N$198,1)))),'Base de dados'!N182&lt;(AVERAGE('Base de dados'!N$178:N$198)+(1.5*(_xlfn.QUARTILE.EXC('Base de dados'!N$178:N$198,3)-_xlfn.QUARTILE.EXC('Base de dados'!N$178:N$198,1))))),'Base de dados'!N182,"")</f>
        <v>418362.6</v>
      </c>
      <c r="O182" s="7">
        <f>IF(AND('Base de dados'!O182&gt;(AVERAGE('Base de dados'!O$178:O$198)-(1.5*(_xlfn.QUARTILE.EXC('Base de dados'!O$178:O$198,3)-_xlfn.QUARTILE.EXC('Base de dados'!O$178:O$198,1)))),'Base de dados'!O182&lt;(AVERAGE('Base de dados'!O$178:O$198)+(1.5*(_xlfn.QUARTILE.EXC('Base de dados'!O$178:O$198,3)-_xlfn.QUARTILE.EXC('Base de dados'!O$178:O$198,1))))),'Base de dados'!O182,"")</f>
        <v>2239896678.0100002</v>
      </c>
      <c r="P182" s="7">
        <f>IF(AND('Base de dados'!P182&gt;(AVERAGE('Base de dados'!P$178:P$198)-(1.5*(_xlfn.QUARTILE.EXC('Base de dados'!P$178:P$198,3)-_xlfn.QUARTILE.EXC('Base de dados'!P$178:P$198,1)))),'Base de dados'!P182&lt;(AVERAGE('Base de dados'!P$178:P$198)+(1.5*(_xlfn.QUARTILE.EXC('Base de dados'!P$178:P$198,3)-_xlfn.QUARTILE.EXC('Base de dados'!P$178:P$198,1))))),'Base de dados'!P182,"")</f>
        <v>1194102691.3900001</v>
      </c>
      <c r="Q182" s="7">
        <f>IF(AND('Base de dados'!Q182&gt;(AVERAGE('Base de dados'!Q$178:Q$198)-(1.5*(_xlfn.QUARTILE.EXC('Base de dados'!Q$178:Q$198,3)-_xlfn.QUARTILE.EXC('Base de dados'!Q$178:Q$198,1)))),'Base de dados'!Q182&lt;(AVERAGE('Base de dados'!Q$178:Q$198)+(1.5*(_xlfn.QUARTILE.EXC('Base de dados'!Q$178:Q$198,3)-_xlfn.QUARTILE.EXC('Base de dados'!Q$178:Q$198,1))))),'Base de dados'!Q182,"")</f>
        <v>1283238345.02</v>
      </c>
      <c r="R182" s="7">
        <f>IF(AND('Base de dados'!R182&gt;(AVERAGE('Base de dados'!R$178:R$198)-(1.5*(_xlfn.QUARTILE.EXC('Base de dados'!R$178:R$198,3)-_xlfn.QUARTILE.EXC('Base de dados'!R$178:R$198,1)))),'Base de dados'!R182&lt;(AVERAGE('Base de dados'!R$178:R$198)+(1.5*(_xlfn.QUARTILE.EXC('Base de dados'!R$178:R$198,3)-_xlfn.QUARTILE.EXC('Base de dados'!R$178:R$198,1))))),'Base de dados'!R182,"")</f>
        <v>2510678677.5</v>
      </c>
      <c r="S182" s="7">
        <f>IF(AND('Base de dados'!S182&gt;(AVERAGE('Base de dados'!S$178:S$198)-(1.5*(_xlfn.QUARTILE.EXC('Base de dados'!S$178:S$198,3)-_xlfn.QUARTILE.EXC('Base de dados'!S$178:S$198,1)))),'Base de dados'!S182&lt;(AVERAGE('Base de dados'!S$178:S$198)+(1.5*(_xlfn.QUARTILE.EXC('Base de dados'!S$178:S$198,3)-_xlfn.QUARTILE.EXC('Base de dados'!S$178:S$198,1))))),'Base de dados'!S182,"")</f>
        <v>537626272.47000003</v>
      </c>
      <c r="T182" s="7">
        <f>IF(AND('Base de dados'!T182&gt;(AVERAGE('Base de dados'!T$178:T$198)-(1.5*(_xlfn.QUARTILE.EXC('Base de dados'!T$178:T$198,3)-_xlfn.QUARTILE.EXC('Base de dados'!T$178:T$198,1)))),'Base de dados'!T182&lt;(AVERAGE('Base de dados'!T$178:T$198)+(1.5*(_xlfn.QUARTILE.EXC('Base de dados'!T$178:T$198,3)-_xlfn.QUARTILE.EXC('Base de dados'!T$178:T$198,1))))),'Base de dados'!T182,"")</f>
        <v>11996</v>
      </c>
      <c r="U182" s="7" t="str">
        <f>IF(AND('Base de dados'!U182&gt;(AVERAGE('Base de dados'!U$178:U$198)-(1.5*(_xlfn.QUARTILE.EXC('Base de dados'!U$178:U$198,3)-_xlfn.QUARTILE.EXC('Base de dados'!U$178:U$198,1)))),'Base de dados'!U182&lt;(AVERAGE('Base de dados'!U$178:U$198)+(1.5*(_xlfn.QUARTILE.EXC('Base de dados'!U$178:U$198,3)-_xlfn.QUARTILE.EXC('Base de dados'!U$178:U$198,1))))),'Base de dados'!U182,"")</f>
        <v/>
      </c>
    </row>
    <row r="183" spans="2:21" s="1" customFormat="1" x14ac:dyDescent="0.25">
      <c r="B183" s="51">
        <v>310620</v>
      </c>
      <c r="C183" s="51" t="s">
        <v>206</v>
      </c>
      <c r="D183" s="51" t="s">
        <v>207</v>
      </c>
      <c r="E183" s="51">
        <v>2014</v>
      </c>
      <c r="F183" s="51">
        <v>31062000</v>
      </c>
      <c r="G183" s="51" t="s">
        <v>89</v>
      </c>
      <c r="H183" s="325" t="s">
        <v>43</v>
      </c>
      <c r="I183" s="51" t="s">
        <v>188</v>
      </c>
      <c r="J183" s="51" t="s">
        <v>189</v>
      </c>
      <c r="K183" s="51" t="s">
        <v>190</v>
      </c>
      <c r="L183" s="7" t="str">
        <f>IF(AND('Base de dados'!L183&gt;(AVERAGE('Base de dados'!L$178:L$198)-(1.5*(_xlfn.QUARTILE.EXC('Base de dados'!L$178:L$198,3)-_xlfn.QUARTILE.EXC('Base de dados'!L$178:L$198,1)))),'Base de dados'!L183&lt;(AVERAGE('Base de dados'!L$178:L$198)+(1.5*(_xlfn.QUARTILE.EXC('Base de dados'!L$178:L$198,3)-_xlfn.QUARTILE.EXC('Base de dados'!L$178:L$198,1))))),'Base de dados'!L183,"")</f>
        <v/>
      </c>
      <c r="M183" s="7">
        <f>IF(AND('Base de dados'!M183&gt;(AVERAGE('Base de dados'!M$178:M$198)-(1.5*(_xlfn.QUARTILE.EXC('Base de dados'!M$178:M$198,3)-_xlfn.QUARTILE.EXC('Base de dados'!M$178:M$198,1)))),'Base de dados'!M183&lt;(AVERAGE('Base de dados'!M$178:M$198)+(1.5*(_xlfn.QUARTILE.EXC('Base de dados'!M$178:M$198,3)-_xlfn.QUARTILE.EXC('Base de dados'!M$178:M$198,1))))),'Base de dados'!M183,"")</f>
        <v>10436500.859999999</v>
      </c>
      <c r="N183" s="7">
        <f>IF(AND('Base de dados'!N183&gt;(AVERAGE('Base de dados'!N$178:N$198)-(1.5*(_xlfn.QUARTILE.EXC('Base de dados'!N$178:N$198,3)-_xlfn.QUARTILE.EXC('Base de dados'!N$178:N$198,1)))),'Base de dados'!N183&lt;(AVERAGE('Base de dados'!N$178:N$198)+(1.5*(_xlfn.QUARTILE.EXC('Base de dados'!N$178:N$198,3)-_xlfn.QUARTILE.EXC('Base de dados'!N$178:N$198,1))))),'Base de dados'!N183,"")</f>
        <v>449500.41</v>
      </c>
      <c r="O183" s="7">
        <f>IF(AND('Base de dados'!O183&gt;(AVERAGE('Base de dados'!O$178:O$198)-(1.5*(_xlfn.QUARTILE.EXC('Base de dados'!O$178:O$198,3)-_xlfn.QUARTILE.EXC('Base de dados'!O$178:O$198,1)))),'Base de dados'!O183&lt;(AVERAGE('Base de dados'!O$178:O$198)+(1.5*(_xlfn.QUARTILE.EXC('Base de dados'!O$178:O$198,3)-_xlfn.QUARTILE.EXC('Base de dados'!O$178:O$198,1))))),'Base de dados'!O183,"")</f>
        <v>2246869125.6799998</v>
      </c>
      <c r="P183" s="7">
        <f>IF(AND('Base de dados'!P183&gt;(AVERAGE('Base de dados'!P$178:P$198)-(1.5*(_xlfn.QUARTILE.EXC('Base de dados'!P$178:P$198,3)-_xlfn.QUARTILE.EXC('Base de dados'!P$178:P$198,1)))),'Base de dados'!P183&lt;(AVERAGE('Base de dados'!P$178:P$198)+(1.5*(_xlfn.QUARTILE.EXC('Base de dados'!P$178:P$198,3)-_xlfn.QUARTILE.EXC('Base de dados'!P$178:P$198,1))))),'Base de dados'!P183,"")</f>
        <v>1196888717.77</v>
      </c>
      <c r="Q183" s="7">
        <f>IF(AND('Base de dados'!Q183&gt;(AVERAGE('Base de dados'!Q$178:Q$198)-(1.5*(_xlfn.QUARTILE.EXC('Base de dados'!Q$178:Q$198,3)-_xlfn.QUARTILE.EXC('Base de dados'!Q$178:Q$198,1)))),'Base de dados'!Q183&lt;(AVERAGE('Base de dados'!Q$178:Q$198)+(1.5*(_xlfn.QUARTILE.EXC('Base de dados'!Q$178:Q$198,3)-_xlfn.QUARTILE.EXC('Base de dados'!Q$178:Q$198,1))))),'Base de dados'!Q183,"")</f>
        <v>1040376936.08</v>
      </c>
      <c r="R183" s="7">
        <f>IF(AND('Base de dados'!R183&gt;(AVERAGE('Base de dados'!R$178:R$198)-(1.5*(_xlfn.QUARTILE.EXC('Base de dados'!R$178:R$198,3)-_xlfn.QUARTILE.EXC('Base de dados'!R$178:R$198,1)))),'Base de dados'!R183&lt;(AVERAGE('Base de dados'!R$178:R$198)+(1.5*(_xlfn.QUARTILE.EXC('Base de dados'!R$178:R$198,3)-_xlfn.QUARTILE.EXC('Base de dados'!R$178:R$198,1))))),'Base de dados'!R183,"")</f>
        <v>2226783727.6500001</v>
      </c>
      <c r="S183" s="7">
        <f>IF(AND('Base de dados'!S183&gt;(AVERAGE('Base de dados'!S$178:S$198)-(1.5*(_xlfn.QUARTILE.EXC('Base de dados'!S$178:S$198,3)-_xlfn.QUARTILE.EXC('Base de dados'!S$178:S$198,1)))),'Base de dados'!S183&lt;(AVERAGE('Base de dados'!S$178:S$198)+(1.5*(_xlfn.QUARTILE.EXC('Base de dados'!S$178:S$198,3)-_xlfn.QUARTILE.EXC('Base de dados'!S$178:S$198,1))))),'Base de dados'!S183,"")</f>
        <v>476014810.67000002</v>
      </c>
      <c r="T183" s="7">
        <f>IF(AND('Base de dados'!T183&gt;(AVERAGE('Base de dados'!T$178:T$198)-(1.5*(_xlfn.QUARTILE.EXC('Base de dados'!T$178:T$198,3)-_xlfn.QUARTILE.EXC('Base de dados'!T$178:T$198,1)))),'Base de dados'!T183&lt;(AVERAGE('Base de dados'!T$178:T$198)+(1.5*(_xlfn.QUARTILE.EXC('Base de dados'!T$178:T$198,3)-_xlfn.QUARTILE.EXC('Base de dados'!T$178:T$198,1))))),'Base de dados'!T183,"")</f>
        <v>12544</v>
      </c>
      <c r="U183" s="7">
        <f>IF(AND('Base de dados'!U183&gt;(AVERAGE('Base de dados'!U$178:U$198)-(1.5*(_xlfn.QUARTILE.EXC('Base de dados'!U$178:U$198,3)-_xlfn.QUARTILE.EXC('Base de dados'!U$178:U$198,1)))),'Base de dados'!U183&lt;(AVERAGE('Base de dados'!U$178:U$198)+(1.5*(_xlfn.QUARTILE.EXC('Base de dados'!U$178:U$198,3)-_xlfn.QUARTILE.EXC('Base de dados'!U$178:U$198,1))))),'Base de dados'!U183,"")</f>
        <v>262596570.86000001</v>
      </c>
    </row>
    <row r="184" spans="2:21" s="1" customFormat="1" x14ac:dyDescent="0.25">
      <c r="B184" s="51">
        <v>310620</v>
      </c>
      <c r="C184" s="51" t="s">
        <v>206</v>
      </c>
      <c r="D184" s="51" t="s">
        <v>207</v>
      </c>
      <c r="E184" s="51">
        <v>2013</v>
      </c>
      <c r="F184" s="51">
        <v>31062000</v>
      </c>
      <c r="G184" s="51" t="s">
        <v>89</v>
      </c>
      <c r="H184" s="325" t="s">
        <v>43</v>
      </c>
      <c r="I184" s="51" t="s">
        <v>188</v>
      </c>
      <c r="J184" s="51" t="s">
        <v>189</v>
      </c>
      <c r="K184" s="51" t="s">
        <v>190</v>
      </c>
      <c r="L184" s="7" t="str">
        <f>IF(AND('Base de dados'!L184&gt;(AVERAGE('Base de dados'!L$178:L$198)-(1.5*(_xlfn.QUARTILE.EXC('Base de dados'!L$178:L$198,3)-_xlfn.QUARTILE.EXC('Base de dados'!L$178:L$198,1)))),'Base de dados'!L184&lt;(AVERAGE('Base de dados'!L$178:L$198)+(1.5*(_xlfn.QUARTILE.EXC('Base de dados'!L$178:L$198,3)-_xlfn.QUARTILE.EXC('Base de dados'!L$178:L$198,1))))),'Base de dados'!L184,"")</f>
        <v/>
      </c>
      <c r="M184" s="7">
        <f>IF(AND('Base de dados'!M184&gt;(AVERAGE('Base de dados'!M$178:M$198)-(1.5*(_xlfn.QUARTILE.EXC('Base de dados'!M$178:M$198,3)-_xlfn.QUARTILE.EXC('Base de dados'!M$178:M$198,1)))),'Base de dados'!M184&lt;(AVERAGE('Base de dados'!M$178:M$198)+(1.5*(_xlfn.QUARTILE.EXC('Base de dados'!M$178:M$198,3)-_xlfn.QUARTILE.EXC('Base de dados'!M$178:M$198,1))))),'Base de dados'!M184,"")</f>
        <v>9858738.2799999993</v>
      </c>
      <c r="N184" s="7">
        <f>IF(AND('Base de dados'!N184&gt;(AVERAGE('Base de dados'!N$178:N$198)-(1.5*(_xlfn.QUARTILE.EXC('Base de dados'!N$178:N$198,3)-_xlfn.QUARTILE.EXC('Base de dados'!N$178:N$198,1)))),'Base de dados'!N184&lt;(AVERAGE('Base de dados'!N$178:N$198)+(1.5*(_xlfn.QUARTILE.EXC('Base de dados'!N$178:N$198,3)-_xlfn.QUARTILE.EXC('Base de dados'!N$178:N$198,1))))),'Base de dados'!N184,"")</f>
        <v>443527.21</v>
      </c>
      <c r="O184" s="7">
        <f>IF(AND('Base de dados'!O184&gt;(AVERAGE('Base de dados'!O$178:O$198)-(1.5*(_xlfn.QUARTILE.EXC('Base de dados'!O$178:O$198,3)-_xlfn.QUARTILE.EXC('Base de dados'!O$178:O$198,1)))),'Base de dados'!O184&lt;(AVERAGE('Base de dados'!O$178:O$198)+(1.5*(_xlfn.QUARTILE.EXC('Base de dados'!O$178:O$198,3)-_xlfn.QUARTILE.EXC('Base de dados'!O$178:O$198,1))))),'Base de dados'!O184,"")</f>
        <v>2148694011.4299998</v>
      </c>
      <c r="P184" s="7">
        <f>IF(AND('Base de dados'!P184&gt;(AVERAGE('Base de dados'!P$178:P$198)-(1.5*(_xlfn.QUARTILE.EXC('Base de dados'!P$178:P$198,3)-_xlfn.QUARTILE.EXC('Base de dados'!P$178:P$198,1)))),'Base de dados'!P184&lt;(AVERAGE('Base de dados'!P$178:P$198)+(1.5*(_xlfn.QUARTILE.EXC('Base de dados'!P$178:P$198,3)-_xlfn.QUARTILE.EXC('Base de dados'!P$178:P$198,1))))),'Base de dados'!P184,"")</f>
        <v>1137273982.8199999</v>
      </c>
      <c r="Q184" s="7">
        <f>IF(AND('Base de dados'!Q184&gt;(AVERAGE('Base de dados'!Q$178:Q$198)-(1.5*(_xlfn.QUARTILE.EXC('Base de dados'!Q$178:Q$198,3)-_xlfn.QUARTILE.EXC('Base de dados'!Q$178:Q$198,1)))),'Base de dados'!Q184&lt;(AVERAGE('Base de dados'!Q$178:Q$198)+(1.5*(_xlfn.QUARTILE.EXC('Base de dados'!Q$178:Q$198,3)-_xlfn.QUARTILE.EXC('Base de dados'!Q$178:Q$198,1))))),'Base de dados'!Q184,"")</f>
        <v>968543065.63999999</v>
      </c>
      <c r="R184" s="7">
        <f>IF(AND('Base de dados'!R184&gt;(AVERAGE('Base de dados'!R$178:R$198)-(1.5*(_xlfn.QUARTILE.EXC('Base de dados'!R$178:R$198,3)-_xlfn.QUARTILE.EXC('Base de dados'!R$178:R$198,1)))),'Base de dados'!R184&lt;(AVERAGE('Base de dados'!R$178:R$198)+(1.5*(_xlfn.QUARTILE.EXC('Base de dados'!R$178:R$198,3)-_xlfn.QUARTILE.EXC('Base de dados'!R$178:R$198,1))))),'Base de dados'!R184,"")</f>
        <v>2128032475.5699999</v>
      </c>
      <c r="S184" s="7">
        <f>IF(AND('Base de dados'!S184&gt;(AVERAGE('Base de dados'!S$178:S$198)-(1.5*(_xlfn.QUARTILE.EXC('Base de dados'!S$178:S$198,3)-_xlfn.QUARTILE.EXC('Base de dados'!S$178:S$198,1)))),'Base de dados'!S184&lt;(AVERAGE('Base de dados'!S$178:S$198)+(1.5*(_xlfn.QUARTILE.EXC('Base de dados'!S$178:S$198,3)-_xlfn.QUARTILE.EXC('Base de dados'!S$178:S$198,1))))),'Base de dados'!S184,"")</f>
        <v>418484325.89999998</v>
      </c>
      <c r="T184" s="7">
        <f>IF(AND('Base de dados'!T184&gt;(AVERAGE('Base de dados'!T$178:T$198)-(1.5*(_xlfn.QUARTILE.EXC('Base de dados'!T$178:T$198,3)-_xlfn.QUARTILE.EXC('Base de dados'!T$178:T$198,1)))),'Base de dados'!T184&lt;(AVERAGE('Base de dados'!T$178:T$198)+(1.5*(_xlfn.QUARTILE.EXC('Base de dados'!T$178:T$198,3)-_xlfn.QUARTILE.EXC('Base de dados'!T$178:T$198,1))))),'Base de dados'!T184,"")</f>
        <v>11851</v>
      </c>
      <c r="U184" s="7">
        <f>IF(AND('Base de dados'!U184&gt;(AVERAGE('Base de dados'!U$178:U$198)-(1.5*(_xlfn.QUARTILE.EXC('Base de dados'!U$178:U$198,3)-_xlfn.QUARTILE.EXC('Base de dados'!U$178:U$198,1)))),'Base de dados'!U184&lt;(AVERAGE('Base de dados'!U$178:U$198)+(1.5*(_xlfn.QUARTILE.EXC('Base de dados'!U$178:U$198,3)-_xlfn.QUARTILE.EXC('Base de dados'!U$178:U$198,1))))),'Base de dados'!U184,"")</f>
        <v>239504544.80000001</v>
      </c>
    </row>
    <row r="185" spans="2:21" s="1" customFormat="1" x14ac:dyDescent="0.25">
      <c r="B185" s="51">
        <v>310620</v>
      </c>
      <c r="C185" s="51" t="s">
        <v>206</v>
      </c>
      <c r="D185" s="51" t="s">
        <v>207</v>
      </c>
      <c r="E185" s="51">
        <v>2012</v>
      </c>
      <c r="F185" s="51">
        <v>31062000</v>
      </c>
      <c r="G185" s="51" t="s">
        <v>89</v>
      </c>
      <c r="H185" s="325" t="s">
        <v>43</v>
      </c>
      <c r="I185" s="51" t="s">
        <v>188</v>
      </c>
      <c r="J185" s="51" t="s">
        <v>189</v>
      </c>
      <c r="K185" s="51" t="s">
        <v>190</v>
      </c>
      <c r="L185" s="7">
        <f>IF(AND('Base de dados'!L185&gt;(AVERAGE('Base de dados'!L$178:L$198)-(1.5*(_xlfn.QUARTILE.EXC('Base de dados'!L$178:L$198,3)-_xlfn.QUARTILE.EXC('Base de dados'!L$178:L$198,1)))),'Base de dados'!L185&lt;(AVERAGE('Base de dados'!L$178:L$198)+(1.5*(_xlfn.QUARTILE.EXC('Base de dados'!L$178:L$198,3)-_xlfn.QUARTILE.EXC('Base de dados'!L$178:L$198,1))))),'Base de dados'!L185,"")</f>
        <v>660552.69999999995</v>
      </c>
      <c r="M185" s="7">
        <f>IF(AND('Base de dados'!M185&gt;(AVERAGE('Base de dados'!M$178:M$198)-(1.5*(_xlfn.QUARTILE.EXC('Base de dados'!M$178:M$198,3)-_xlfn.QUARTILE.EXC('Base de dados'!M$178:M$198,1)))),'Base de dados'!M185&lt;(AVERAGE('Base de dados'!M$178:M$198)+(1.5*(_xlfn.QUARTILE.EXC('Base de dados'!M$178:M$198,3)-_xlfn.QUARTILE.EXC('Base de dados'!M$178:M$198,1))))),'Base de dados'!M185,"")</f>
        <v>9336258.8800000008</v>
      </c>
      <c r="N185" s="7">
        <f>IF(AND('Base de dados'!N185&gt;(AVERAGE('Base de dados'!N$178:N$198)-(1.5*(_xlfn.QUARTILE.EXC('Base de dados'!N$178:N$198,3)-_xlfn.QUARTILE.EXC('Base de dados'!N$178:N$198,1)))),'Base de dados'!N185&lt;(AVERAGE('Base de dados'!N$178:N$198)+(1.5*(_xlfn.QUARTILE.EXC('Base de dados'!N$178:N$198,3)-_xlfn.QUARTILE.EXC('Base de dados'!N$178:N$198,1))))),'Base de dados'!N185,"")</f>
        <v>427158.91</v>
      </c>
      <c r="O185" s="7">
        <f>IF(AND('Base de dados'!O185&gt;(AVERAGE('Base de dados'!O$178:O$198)-(1.5*(_xlfn.QUARTILE.EXC('Base de dados'!O$178:O$198,3)-_xlfn.QUARTILE.EXC('Base de dados'!O$178:O$198,1)))),'Base de dados'!O185&lt;(AVERAGE('Base de dados'!O$178:O$198)+(1.5*(_xlfn.QUARTILE.EXC('Base de dados'!O$178:O$198,3)-_xlfn.QUARTILE.EXC('Base de dados'!O$178:O$198,1))))),'Base de dados'!O185,"")</f>
        <v>2029592234.74</v>
      </c>
      <c r="P185" s="7">
        <f>IF(AND('Base de dados'!P185&gt;(AVERAGE('Base de dados'!P$178:P$198)-(1.5*(_xlfn.QUARTILE.EXC('Base de dados'!P$178:P$198,3)-_xlfn.QUARTILE.EXC('Base de dados'!P$178:P$198,1)))),'Base de dados'!P185&lt;(AVERAGE('Base de dados'!P$178:P$198)+(1.5*(_xlfn.QUARTILE.EXC('Base de dados'!P$178:P$198,3)-_xlfn.QUARTILE.EXC('Base de dados'!P$178:P$198,1))))),'Base de dados'!P185,"")</f>
        <v>1011868070.35</v>
      </c>
      <c r="Q185" s="7">
        <f>IF(AND('Base de dados'!Q185&gt;(AVERAGE('Base de dados'!Q$178:Q$198)-(1.5*(_xlfn.QUARTILE.EXC('Base de dados'!Q$178:Q$198,3)-_xlfn.QUARTILE.EXC('Base de dados'!Q$178:Q$198,1)))),'Base de dados'!Q185&lt;(AVERAGE('Base de dados'!Q$178:Q$198)+(1.5*(_xlfn.QUARTILE.EXC('Base de dados'!Q$178:Q$198,3)-_xlfn.QUARTILE.EXC('Base de dados'!Q$178:Q$198,1))))),'Base de dados'!Q185,"")</f>
        <v>833412479.29999995</v>
      </c>
      <c r="R185" s="7">
        <f>IF(AND('Base de dados'!R185&gt;(AVERAGE('Base de dados'!R$178:R$198)-(1.5*(_xlfn.QUARTILE.EXC('Base de dados'!R$178:R$198,3)-_xlfn.QUARTILE.EXC('Base de dados'!R$178:R$198,1)))),'Base de dados'!R185&lt;(AVERAGE('Base de dados'!R$178:R$198)+(1.5*(_xlfn.QUARTILE.EXC('Base de dados'!R$178:R$198,3)-_xlfn.QUARTILE.EXC('Base de dados'!R$178:R$198,1))))),'Base de dados'!R185,"")</f>
        <v>1898476968.3499999</v>
      </c>
      <c r="S185" s="7">
        <f>IF(AND('Base de dados'!S185&gt;(AVERAGE('Base de dados'!S$178:S$198)-(1.5*(_xlfn.QUARTILE.EXC('Base de dados'!S$178:S$198,3)-_xlfn.QUARTILE.EXC('Base de dados'!S$178:S$198,1)))),'Base de dados'!S185&lt;(AVERAGE('Base de dados'!S$178:S$198)+(1.5*(_xlfn.QUARTILE.EXC('Base de dados'!S$178:S$198,3)-_xlfn.QUARTILE.EXC('Base de dados'!S$178:S$198,1))))),'Base de dados'!S185,"")</f>
        <v>402977461.31</v>
      </c>
      <c r="T185" s="7">
        <f>IF(AND('Base de dados'!T185&gt;(AVERAGE('Base de dados'!T$178:T$198)-(1.5*(_xlfn.QUARTILE.EXC('Base de dados'!T$178:T$198,3)-_xlfn.QUARTILE.EXC('Base de dados'!T$178:T$198,1)))),'Base de dados'!T185&lt;(AVERAGE('Base de dados'!T$178:T$198)+(1.5*(_xlfn.QUARTILE.EXC('Base de dados'!T$178:T$198,3)-_xlfn.QUARTILE.EXC('Base de dados'!T$178:T$198,1))))),'Base de dados'!T185,"")</f>
        <v>11603</v>
      </c>
      <c r="U185" s="7">
        <f>IF(AND('Base de dados'!U185&gt;(AVERAGE('Base de dados'!U$178:U$198)-(1.5*(_xlfn.QUARTILE.EXC('Base de dados'!U$178:U$198,3)-_xlfn.QUARTILE.EXC('Base de dados'!U$178:U$198,1)))),'Base de dados'!U185&lt;(AVERAGE('Base de dados'!U$178:U$198)+(1.5*(_xlfn.QUARTILE.EXC('Base de dados'!U$178:U$198,3)-_xlfn.QUARTILE.EXC('Base de dados'!U$178:U$198,1))))),'Base de dados'!U185,"")</f>
        <v>250042119.66</v>
      </c>
    </row>
    <row r="186" spans="2:21" s="1" customFormat="1" x14ac:dyDescent="0.25">
      <c r="B186" s="51">
        <v>310620</v>
      </c>
      <c r="C186" s="51" t="s">
        <v>206</v>
      </c>
      <c r="D186" s="51" t="s">
        <v>207</v>
      </c>
      <c r="E186" s="51">
        <v>2011</v>
      </c>
      <c r="F186" s="51">
        <v>31062000</v>
      </c>
      <c r="G186" s="51" t="s">
        <v>89</v>
      </c>
      <c r="H186" s="325" t="s">
        <v>43</v>
      </c>
      <c r="I186" s="51" t="s">
        <v>188</v>
      </c>
      <c r="J186" s="51" t="s">
        <v>189</v>
      </c>
      <c r="K186" s="51" t="s">
        <v>190</v>
      </c>
      <c r="L186" s="7">
        <f>IF(AND('Base de dados'!L186&gt;(AVERAGE('Base de dados'!L$178:L$198)-(1.5*(_xlfn.QUARTILE.EXC('Base de dados'!L$178:L$198,3)-_xlfn.QUARTILE.EXC('Base de dados'!L$178:L$198,1)))),'Base de dados'!L186&lt;(AVERAGE('Base de dados'!L$178:L$198)+(1.5*(_xlfn.QUARTILE.EXC('Base de dados'!L$178:L$198,3)-_xlfn.QUARTILE.EXC('Base de dados'!L$178:L$198,1))))),'Base de dados'!L186,"")</f>
        <v>643788.97</v>
      </c>
      <c r="M186" s="7">
        <f>IF(AND('Base de dados'!M186&gt;(AVERAGE('Base de dados'!M$178:M$198)-(1.5*(_xlfn.QUARTILE.EXC('Base de dados'!M$178:M$198,3)-_xlfn.QUARTILE.EXC('Base de dados'!M$178:M$198,1)))),'Base de dados'!M186&lt;(AVERAGE('Base de dados'!M$178:M$198)+(1.5*(_xlfn.QUARTILE.EXC('Base de dados'!M$178:M$198,3)-_xlfn.QUARTILE.EXC('Base de dados'!M$178:M$198,1))))),'Base de dados'!M186,"")</f>
        <v>8544865.4399999995</v>
      </c>
      <c r="N186" s="7">
        <f>IF(AND('Base de dados'!N186&gt;(AVERAGE('Base de dados'!N$178:N$198)-(1.5*(_xlfn.QUARTILE.EXC('Base de dados'!N$178:N$198,3)-_xlfn.QUARTILE.EXC('Base de dados'!N$178:N$198,1)))),'Base de dados'!N186&lt;(AVERAGE('Base de dados'!N$178:N$198)+(1.5*(_xlfn.QUARTILE.EXC('Base de dados'!N$178:N$198,3)-_xlfn.QUARTILE.EXC('Base de dados'!N$178:N$198,1))))),'Base de dados'!N186,"")</f>
        <v>402422.35</v>
      </c>
      <c r="O186" s="7">
        <f>IF(AND('Base de dados'!O186&gt;(AVERAGE('Base de dados'!O$178:O$198)-(1.5*(_xlfn.QUARTILE.EXC('Base de dados'!O$178:O$198,3)-_xlfn.QUARTILE.EXC('Base de dados'!O$178:O$198,1)))),'Base de dados'!O186&lt;(AVERAGE('Base de dados'!O$178:O$198)+(1.5*(_xlfn.QUARTILE.EXC('Base de dados'!O$178:O$198,3)-_xlfn.QUARTILE.EXC('Base de dados'!O$178:O$198,1))))),'Base de dados'!O186,"")</f>
        <v>1943841266.3699999</v>
      </c>
      <c r="P186" s="7">
        <f>IF(AND('Base de dados'!P186&gt;(AVERAGE('Base de dados'!P$178:P$198)-(1.5*(_xlfn.QUARTILE.EXC('Base de dados'!P$178:P$198,3)-_xlfn.QUARTILE.EXC('Base de dados'!P$178:P$198,1)))),'Base de dados'!P186&lt;(AVERAGE('Base de dados'!P$178:P$198)+(1.5*(_xlfn.QUARTILE.EXC('Base de dados'!P$178:P$198,3)-_xlfn.QUARTILE.EXC('Base de dados'!P$178:P$198,1))))),'Base de dados'!P186,"")</f>
        <v>808236192.13999999</v>
      </c>
      <c r="Q186" s="7">
        <f>IF(AND('Base de dados'!Q186&gt;(AVERAGE('Base de dados'!Q$178:Q$198)-(1.5*(_xlfn.QUARTILE.EXC('Base de dados'!Q$178:Q$198,3)-_xlfn.QUARTILE.EXC('Base de dados'!Q$178:Q$198,1)))),'Base de dados'!Q186&lt;(AVERAGE('Base de dados'!Q$178:Q$198)+(1.5*(_xlfn.QUARTILE.EXC('Base de dados'!Q$178:Q$198,3)-_xlfn.QUARTILE.EXC('Base de dados'!Q$178:Q$198,1))))),'Base de dados'!Q186,"")</f>
        <v>820393964.17999995</v>
      </c>
      <c r="R186" s="7">
        <f>IF(AND('Base de dados'!R186&gt;(AVERAGE('Base de dados'!R$178:R$198)-(1.5*(_xlfn.QUARTILE.EXC('Base de dados'!R$178:R$198,3)-_xlfn.QUARTILE.EXC('Base de dados'!R$178:R$198,1)))),'Base de dados'!R186&lt;(AVERAGE('Base de dados'!R$178:R$198)+(1.5*(_xlfn.QUARTILE.EXC('Base de dados'!R$178:R$198,3)-_xlfn.QUARTILE.EXC('Base de dados'!R$178:R$198,1))))),'Base de dados'!R186,"")</f>
        <v>1753607505.51</v>
      </c>
      <c r="S186" s="7">
        <f>IF(AND('Base de dados'!S186&gt;(AVERAGE('Base de dados'!S$178:S$198)-(1.5*(_xlfn.QUARTILE.EXC('Base de dados'!S$178:S$198,3)-_xlfn.QUARTILE.EXC('Base de dados'!S$178:S$198,1)))),'Base de dados'!S186&lt;(AVERAGE('Base de dados'!S$178:S$198)+(1.5*(_xlfn.QUARTILE.EXC('Base de dados'!S$178:S$198,3)-_xlfn.QUARTILE.EXC('Base de dados'!S$178:S$198,1))))),'Base de dados'!S186,"")</f>
        <v>299396770.12</v>
      </c>
      <c r="T186" s="7">
        <f>IF(AND('Base de dados'!T186&gt;(AVERAGE('Base de dados'!T$178:T$198)-(1.5*(_xlfn.QUARTILE.EXC('Base de dados'!T$178:T$198,3)-_xlfn.QUARTILE.EXC('Base de dados'!T$178:T$198,1)))),'Base de dados'!T186&lt;(AVERAGE('Base de dados'!T$178:T$198)+(1.5*(_xlfn.QUARTILE.EXC('Base de dados'!T$178:T$198,3)-_xlfn.QUARTILE.EXC('Base de dados'!T$178:T$198,1))))),'Base de dados'!T186,"")</f>
        <v>11533</v>
      </c>
      <c r="U186" s="7">
        <f>IF(AND('Base de dados'!U186&gt;(AVERAGE('Base de dados'!U$178:U$198)-(1.5*(_xlfn.QUARTILE.EXC('Base de dados'!U$178:U$198,3)-_xlfn.QUARTILE.EXC('Base de dados'!U$178:U$198,1)))),'Base de dados'!U186&lt;(AVERAGE('Base de dados'!U$178:U$198)+(1.5*(_xlfn.QUARTILE.EXC('Base de dados'!U$178:U$198,3)-_xlfn.QUARTILE.EXC('Base de dados'!U$178:U$198,1))))),'Base de dados'!U186,"")</f>
        <v>180553056.37</v>
      </c>
    </row>
    <row r="187" spans="2:21" s="1" customFormat="1" x14ac:dyDescent="0.25">
      <c r="B187" s="51">
        <v>310620</v>
      </c>
      <c r="C187" s="51" t="s">
        <v>206</v>
      </c>
      <c r="D187" s="51" t="s">
        <v>207</v>
      </c>
      <c r="E187" s="51">
        <v>2010</v>
      </c>
      <c r="F187" s="51">
        <v>31062000</v>
      </c>
      <c r="G187" s="51" t="s">
        <v>89</v>
      </c>
      <c r="H187" s="325" t="s">
        <v>43</v>
      </c>
      <c r="I187" s="51" t="s">
        <v>188</v>
      </c>
      <c r="J187" s="51" t="s">
        <v>189</v>
      </c>
      <c r="K187" s="51" t="s">
        <v>190</v>
      </c>
      <c r="L187" s="7">
        <f>IF(AND('Base de dados'!L187&gt;(AVERAGE('Base de dados'!L$178:L$198)-(1.5*(_xlfn.QUARTILE.EXC('Base de dados'!L$178:L$198,3)-_xlfn.QUARTILE.EXC('Base de dados'!L$178:L$198,1)))),'Base de dados'!L187&lt;(AVERAGE('Base de dados'!L$178:L$198)+(1.5*(_xlfn.QUARTILE.EXC('Base de dados'!L$178:L$198,3)-_xlfn.QUARTILE.EXC('Base de dados'!L$178:L$198,1))))),'Base de dados'!L187,"")</f>
        <v>625034.6</v>
      </c>
      <c r="M187" s="7">
        <f>IF(AND('Base de dados'!M187&gt;(AVERAGE('Base de dados'!M$178:M$198)-(1.5*(_xlfn.QUARTILE.EXC('Base de dados'!M$178:M$198,3)-_xlfn.QUARTILE.EXC('Base de dados'!M$178:M$198,1)))),'Base de dados'!M187&lt;(AVERAGE('Base de dados'!M$178:M$198)+(1.5*(_xlfn.QUARTILE.EXC('Base de dados'!M$178:M$198,3)-_xlfn.QUARTILE.EXC('Base de dados'!M$178:M$198,1))))),'Base de dados'!M187,"")</f>
        <v>7547424.5300000003</v>
      </c>
      <c r="N187" s="7">
        <f>IF(AND('Base de dados'!N187&gt;(AVERAGE('Base de dados'!N$178:N$198)-(1.5*(_xlfn.QUARTILE.EXC('Base de dados'!N$178:N$198,3)-_xlfn.QUARTILE.EXC('Base de dados'!N$178:N$198,1)))),'Base de dados'!N187&lt;(AVERAGE('Base de dados'!N$178:N$198)+(1.5*(_xlfn.QUARTILE.EXC('Base de dados'!N$178:N$198,3)-_xlfn.QUARTILE.EXC('Base de dados'!N$178:N$198,1))))),'Base de dados'!N187,"")</f>
        <v>382057.61</v>
      </c>
      <c r="O187" s="7">
        <f>IF(AND('Base de dados'!O187&gt;(AVERAGE('Base de dados'!O$178:O$198)-(1.5*(_xlfn.QUARTILE.EXC('Base de dados'!O$178:O$198,3)-_xlfn.QUARTILE.EXC('Base de dados'!O$178:O$198,1)))),'Base de dados'!O187&lt;(AVERAGE('Base de dados'!O$178:O$198)+(1.5*(_xlfn.QUARTILE.EXC('Base de dados'!O$178:O$198,3)-_xlfn.QUARTILE.EXC('Base de dados'!O$178:O$198,1))))),'Base de dados'!O187,"")</f>
        <v>1854123524.3</v>
      </c>
      <c r="P187" s="7">
        <f>IF(AND('Base de dados'!P187&gt;(AVERAGE('Base de dados'!P$178:P$198)-(1.5*(_xlfn.QUARTILE.EXC('Base de dados'!P$178:P$198,3)-_xlfn.QUARTILE.EXC('Base de dados'!P$178:P$198,1)))),'Base de dados'!P187&lt;(AVERAGE('Base de dados'!P$178:P$198)+(1.5*(_xlfn.QUARTILE.EXC('Base de dados'!P$178:P$198,3)-_xlfn.QUARTILE.EXC('Base de dados'!P$178:P$198,1))))),'Base de dados'!P187,"")</f>
        <v>666664924.58000004</v>
      </c>
      <c r="Q187" s="7">
        <f>IF(AND('Base de dados'!Q187&gt;(AVERAGE('Base de dados'!Q$178:Q$198)-(1.5*(_xlfn.QUARTILE.EXC('Base de dados'!Q$178:Q$198,3)-_xlfn.QUARTILE.EXC('Base de dados'!Q$178:Q$198,1)))),'Base de dados'!Q187&lt;(AVERAGE('Base de dados'!Q$178:Q$198)+(1.5*(_xlfn.QUARTILE.EXC('Base de dados'!Q$178:Q$198,3)-_xlfn.QUARTILE.EXC('Base de dados'!Q$178:Q$198,1))))),'Base de dados'!Q187,"")</f>
        <v>756845967.01999998</v>
      </c>
      <c r="R187" s="7">
        <f>IF(AND('Base de dados'!R187&gt;(AVERAGE('Base de dados'!R$178:R$198)-(1.5*(_xlfn.QUARTILE.EXC('Base de dados'!R$178:R$198,3)-_xlfn.QUARTILE.EXC('Base de dados'!R$178:R$198,1)))),'Base de dados'!R187&lt;(AVERAGE('Base de dados'!R$178:R$198)+(1.5*(_xlfn.QUARTILE.EXC('Base de dados'!R$178:R$198,3)-_xlfn.QUARTILE.EXC('Base de dados'!R$178:R$198,1))))),'Base de dados'!R187,"")</f>
        <v>1637412036.1700001</v>
      </c>
      <c r="S187" s="7">
        <f>IF(AND('Base de dados'!S187&gt;(AVERAGE('Base de dados'!S$178:S$198)-(1.5*(_xlfn.QUARTILE.EXC('Base de dados'!S$178:S$198,3)-_xlfn.QUARTILE.EXC('Base de dados'!S$178:S$198,1)))),'Base de dados'!S187&lt;(AVERAGE('Base de dados'!S$178:S$198)+(1.5*(_xlfn.QUARTILE.EXC('Base de dados'!S$178:S$198,3)-_xlfn.QUARTILE.EXC('Base de dados'!S$178:S$198,1))))),'Base de dados'!S187,"")</f>
        <v>277693465.13</v>
      </c>
      <c r="T187" s="7">
        <f>IF(AND('Base de dados'!T187&gt;(AVERAGE('Base de dados'!T$178:T$198)-(1.5*(_xlfn.QUARTILE.EXC('Base de dados'!T$178:T$198,3)-_xlfn.QUARTILE.EXC('Base de dados'!T$178:T$198,1)))),'Base de dados'!T187&lt;(AVERAGE('Base de dados'!T$178:T$198)+(1.5*(_xlfn.QUARTILE.EXC('Base de dados'!T$178:T$198,3)-_xlfn.QUARTILE.EXC('Base de dados'!T$178:T$198,1))))),'Base de dados'!T187,"")</f>
        <v>11444</v>
      </c>
      <c r="U187" s="7">
        <f>IF(AND('Base de dados'!U187&gt;(AVERAGE('Base de dados'!U$178:U$198)-(1.5*(_xlfn.QUARTILE.EXC('Base de dados'!U$178:U$198,3)-_xlfn.QUARTILE.EXC('Base de dados'!U$178:U$198,1)))),'Base de dados'!U187&lt;(AVERAGE('Base de dados'!U$178:U$198)+(1.5*(_xlfn.QUARTILE.EXC('Base de dados'!U$178:U$198,3)-_xlfn.QUARTILE.EXC('Base de dados'!U$178:U$198,1))))),'Base de dados'!U187,"")</f>
        <v>147768963.25999999</v>
      </c>
    </row>
    <row r="188" spans="2:21" s="1" customFormat="1" x14ac:dyDescent="0.25">
      <c r="B188" s="51">
        <v>310620</v>
      </c>
      <c r="C188" s="51" t="s">
        <v>206</v>
      </c>
      <c r="D188" s="51" t="s">
        <v>207</v>
      </c>
      <c r="E188" s="51">
        <v>2009</v>
      </c>
      <c r="F188" s="51">
        <v>31062000</v>
      </c>
      <c r="G188" s="51" t="s">
        <v>89</v>
      </c>
      <c r="H188" s="325" t="s">
        <v>43</v>
      </c>
      <c r="I188" s="51" t="s">
        <v>188</v>
      </c>
      <c r="J188" s="51" t="s">
        <v>189</v>
      </c>
      <c r="K188" s="51" t="s">
        <v>190</v>
      </c>
      <c r="L188" s="7">
        <f>IF(AND('Base de dados'!L188&gt;(AVERAGE('Base de dados'!L$178:L$198)-(1.5*(_xlfn.QUARTILE.EXC('Base de dados'!L$178:L$198,3)-_xlfn.QUARTILE.EXC('Base de dados'!L$178:L$198,1)))),'Base de dados'!L188&lt;(AVERAGE('Base de dados'!L$178:L$198)+(1.5*(_xlfn.QUARTILE.EXC('Base de dados'!L$178:L$198,3)-_xlfn.QUARTILE.EXC('Base de dados'!L$178:L$198,1))))),'Base de dados'!L188,"")</f>
        <v>601811.39</v>
      </c>
      <c r="M188" s="7">
        <f>IF(AND('Base de dados'!M188&gt;(AVERAGE('Base de dados'!M$178:M$198)-(1.5*(_xlfn.QUARTILE.EXC('Base de dados'!M$178:M$198,3)-_xlfn.QUARTILE.EXC('Base de dados'!M$178:M$198,1)))),'Base de dados'!M188&lt;(AVERAGE('Base de dados'!M$178:M$198)+(1.5*(_xlfn.QUARTILE.EXC('Base de dados'!M$178:M$198,3)-_xlfn.QUARTILE.EXC('Base de dados'!M$178:M$198,1))))),'Base de dados'!M188,"")</f>
        <v>7141567</v>
      </c>
      <c r="N188" s="7">
        <f>IF(AND('Base de dados'!N188&gt;(AVERAGE('Base de dados'!N$178:N$198)-(1.5*(_xlfn.QUARTILE.EXC('Base de dados'!N$178:N$198,3)-_xlfn.QUARTILE.EXC('Base de dados'!N$178:N$198,1)))),'Base de dados'!N188&lt;(AVERAGE('Base de dados'!N$178:N$198)+(1.5*(_xlfn.QUARTILE.EXC('Base de dados'!N$178:N$198,3)-_xlfn.QUARTILE.EXC('Base de dados'!N$178:N$198,1))))),'Base de dados'!N188,"")</f>
        <v>356906.9</v>
      </c>
      <c r="O188" s="7">
        <f>IF(AND('Base de dados'!O188&gt;(AVERAGE('Base de dados'!O$178:O$198)-(1.5*(_xlfn.QUARTILE.EXC('Base de dados'!O$178:O$198,3)-_xlfn.QUARTILE.EXC('Base de dados'!O$178:O$198,1)))),'Base de dados'!O188&lt;(AVERAGE('Base de dados'!O$178:O$198)+(1.5*(_xlfn.QUARTILE.EXC('Base de dados'!O$178:O$198,3)-_xlfn.QUARTILE.EXC('Base de dados'!O$178:O$198,1))))),'Base de dados'!O188,"")</f>
        <v>1763604189.5799999</v>
      </c>
      <c r="P188" s="7">
        <f>IF(AND('Base de dados'!P188&gt;(AVERAGE('Base de dados'!P$178:P$198)-(1.5*(_xlfn.QUARTILE.EXC('Base de dados'!P$178:P$198,3)-_xlfn.QUARTILE.EXC('Base de dados'!P$178:P$198,1)))),'Base de dados'!P188&lt;(AVERAGE('Base de dados'!P$178:P$198)+(1.5*(_xlfn.QUARTILE.EXC('Base de dados'!P$178:P$198,3)-_xlfn.QUARTILE.EXC('Base de dados'!P$178:P$198,1))))),'Base de dados'!P188,"")</f>
        <v>621870767.33000004</v>
      </c>
      <c r="Q188" s="7">
        <f>IF(AND('Base de dados'!Q188&gt;(AVERAGE('Base de dados'!Q$178:Q$198)-(1.5*(_xlfn.QUARTILE.EXC('Base de dados'!Q$178:Q$198,3)-_xlfn.QUARTILE.EXC('Base de dados'!Q$178:Q$198,1)))),'Base de dados'!Q188&lt;(AVERAGE('Base de dados'!Q$178:Q$198)+(1.5*(_xlfn.QUARTILE.EXC('Base de dados'!Q$178:Q$198,3)-_xlfn.QUARTILE.EXC('Base de dados'!Q$178:Q$198,1))))),'Base de dados'!Q188,"")</f>
        <v>678132697.55999994</v>
      </c>
      <c r="R188" s="7">
        <f>IF(AND('Base de dados'!R188&gt;(AVERAGE('Base de dados'!R$178:R$198)-(1.5*(_xlfn.QUARTILE.EXC('Base de dados'!R$178:R$198,3)-_xlfn.QUARTILE.EXC('Base de dados'!R$178:R$198,1)))),'Base de dados'!R188&lt;(AVERAGE('Base de dados'!R$178:R$198)+(1.5*(_xlfn.QUARTILE.EXC('Base de dados'!R$178:R$198,3)-_xlfn.QUARTILE.EXC('Base de dados'!R$178:R$198,1))))),'Base de dados'!R188,"")</f>
        <v>1433879245.47</v>
      </c>
      <c r="S188" s="7">
        <f>IF(AND('Base de dados'!S188&gt;(AVERAGE('Base de dados'!S$178:S$198)-(1.5*(_xlfn.QUARTILE.EXC('Base de dados'!S$178:S$198,3)-_xlfn.QUARTILE.EXC('Base de dados'!S$178:S$198,1)))),'Base de dados'!S188&lt;(AVERAGE('Base de dados'!S$178:S$198)+(1.5*(_xlfn.QUARTILE.EXC('Base de dados'!S$178:S$198,3)-_xlfn.QUARTILE.EXC('Base de dados'!S$178:S$198,1))))),'Base de dados'!S188,"")</f>
        <v>269037564.26999998</v>
      </c>
      <c r="T188" s="7">
        <f>IF(AND('Base de dados'!T188&gt;(AVERAGE('Base de dados'!T$178:T$198)-(1.5*(_xlfn.QUARTILE.EXC('Base de dados'!T$178:T$198,3)-_xlfn.QUARTILE.EXC('Base de dados'!T$178:T$198,1)))),'Base de dados'!T188&lt;(AVERAGE('Base de dados'!T$178:T$198)+(1.5*(_xlfn.QUARTILE.EXC('Base de dados'!T$178:T$198,3)-_xlfn.QUARTILE.EXC('Base de dados'!T$178:T$198,1))))),'Base de dados'!T188,"")</f>
        <v>11443</v>
      </c>
      <c r="U188" s="7">
        <f>IF(AND('Base de dados'!U188&gt;(AVERAGE('Base de dados'!U$178:U$198)-(1.5*(_xlfn.QUARTILE.EXC('Base de dados'!U$178:U$198,3)-_xlfn.QUARTILE.EXC('Base de dados'!U$178:U$198,1)))),'Base de dados'!U188&lt;(AVERAGE('Base de dados'!U$178:U$198)+(1.5*(_xlfn.QUARTILE.EXC('Base de dados'!U$178:U$198,3)-_xlfn.QUARTILE.EXC('Base de dados'!U$178:U$198,1))))),'Base de dados'!U188,"")</f>
        <v>141799934.13999999</v>
      </c>
    </row>
    <row r="189" spans="2:21" s="1" customFormat="1" x14ac:dyDescent="0.25">
      <c r="B189" s="51">
        <v>310620</v>
      </c>
      <c r="C189" s="51" t="s">
        <v>206</v>
      </c>
      <c r="D189" s="51" t="s">
        <v>207</v>
      </c>
      <c r="E189" s="51">
        <v>2008</v>
      </c>
      <c r="F189" s="51">
        <v>31062000</v>
      </c>
      <c r="G189" s="51" t="s">
        <v>89</v>
      </c>
      <c r="H189" s="325" t="s">
        <v>43</v>
      </c>
      <c r="I189" s="51" t="s">
        <v>188</v>
      </c>
      <c r="J189" s="51" t="s">
        <v>189</v>
      </c>
      <c r="K189" s="51" t="s">
        <v>190</v>
      </c>
      <c r="L189" s="7">
        <f>IF(AND('Base de dados'!L189&gt;(AVERAGE('Base de dados'!L$178:L$198)-(1.5*(_xlfn.QUARTILE.EXC('Base de dados'!L$178:L$198,3)-_xlfn.QUARTILE.EXC('Base de dados'!L$178:L$198,1)))),'Base de dados'!L189&lt;(AVERAGE('Base de dados'!L$178:L$198)+(1.5*(_xlfn.QUARTILE.EXC('Base de dados'!L$178:L$198,3)-_xlfn.QUARTILE.EXC('Base de dados'!L$178:L$198,1))))),'Base de dados'!L189,"")</f>
        <v>594647.27</v>
      </c>
      <c r="M189" s="7">
        <f>IF(AND('Base de dados'!M189&gt;(AVERAGE('Base de dados'!M$178:M$198)-(1.5*(_xlfn.QUARTILE.EXC('Base de dados'!M$178:M$198,3)-_xlfn.QUARTILE.EXC('Base de dados'!M$178:M$198,1)))),'Base de dados'!M189&lt;(AVERAGE('Base de dados'!M$178:M$198)+(1.5*(_xlfn.QUARTILE.EXC('Base de dados'!M$178:M$198,3)-_xlfn.QUARTILE.EXC('Base de dados'!M$178:M$198,1))))),'Base de dados'!M189,"")</f>
        <v>6250642</v>
      </c>
      <c r="N189" s="7">
        <f>IF(AND('Base de dados'!N189&gt;(AVERAGE('Base de dados'!N$178:N$198)-(1.5*(_xlfn.QUARTILE.EXC('Base de dados'!N$178:N$198,3)-_xlfn.QUARTILE.EXC('Base de dados'!N$178:N$198,1)))),'Base de dados'!N189&lt;(AVERAGE('Base de dados'!N$178:N$198)+(1.5*(_xlfn.QUARTILE.EXC('Base de dados'!N$178:N$198,3)-_xlfn.QUARTILE.EXC('Base de dados'!N$178:N$198,1))))),'Base de dados'!N189,"")</f>
        <v>326406.75</v>
      </c>
      <c r="O189" s="7">
        <f>IF(AND('Base de dados'!O189&gt;(AVERAGE('Base de dados'!O$178:O$198)-(1.5*(_xlfn.QUARTILE.EXC('Base de dados'!O$178:O$198,3)-_xlfn.QUARTILE.EXC('Base de dados'!O$178:O$198,1)))),'Base de dados'!O189&lt;(AVERAGE('Base de dados'!O$178:O$198)+(1.5*(_xlfn.QUARTILE.EXC('Base de dados'!O$178:O$198,3)-_xlfn.QUARTILE.EXC('Base de dados'!O$178:O$198,1))))),'Base de dados'!O189,"")</f>
        <v>1674827734.99</v>
      </c>
      <c r="P189" s="7">
        <f>IF(AND('Base de dados'!P189&gt;(AVERAGE('Base de dados'!P$178:P$198)-(1.5*(_xlfn.QUARTILE.EXC('Base de dados'!P$178:P$198,3)-_xlfn.QUARTILE.EXC('Base de dados'!P$178:P$198,1)))),'Base de dados'!P189&lt;(AVERAGE('Base de dados'!P$178:P$198)+(1.5*(_xlfn.QUARTILE.EXC('Base de dados'!P$178:P$198,3)-_xlfn.QUARTILE.EXC('Base de dados'!P$178:P$198,1))))),'Base de dados'!P189,"")</f>
        <v>556137346.75</v>
      </c>
      <c r="Q189" s="7">
        <f>IF(AND('Base de dados'!Q189&gt;(AVERAGE('Base de dados'!Q$178:Q$198)-(1.5*(_xlfn.QUARTILE.EXC('Base de dados'!Q$178:Q$198,3)-_xlfn.QUARTILE.EXC('Base de dados'!Q$178:Q$198,1)))),'Base de dados'!Q189&lt;(AVERAGE('Base de dados'!Q$178:Q$198)+(1.5*(_xlfn.QUARTILE.EXC('Base de dados'!Q$178:Q$198,3)-_xlfn.QUARTILE.EXC('Base de dados'!Q$178:Q$198,1))))),'Base de dados'!Q189,"")</f>
        <v>581574225.66999996</v>
      </c>
      <c r="R189" s="7">
        <f>IF(AND('Base de dados'!R189&gt;(AVERAGE('Base de dados'!R$178:R$198)-(1.5*(_xlfn.QUARTILE.EXC('Base de dados'!R$178:R$198,3)-_xlfn.QUARTILE.EXC('Base de dados'!R$178:R$198,1)))),'Base de dados'!R189&lt;(AVERAGE('Base de dados'!R$178:R$198)+(1.5*(_xlfn.QUARTILE.EXC('Base de dados'!R$178:R$198,3)-_xlfn.QUARTILE.EXC('Base de dados'!R$178:R$198,1))))),'Base de dados'!R189,"")</f>
        <v>1328029460.1900001</v>
      </c>
      <c r="S189" s="7">
        <f>IF(AND('Base de dados'!S189&gt;(AVERAGE('Base de dados'!S$178:S$198)-(1.5*(_xlfn.QUARTILE.EXC('Base de dados'!S$178:S$198,3)-_xlfn.QUARTILE.EXC('Base de dados'!S$178:S$198,1)))),'Base de dados'!S189&lt;(AVERAGE('Base de dados'!S$178:S$198)+(1.5*(_xlfn.QUARTILE.EXC('Base de dados'!S$178:S$198,3)-_xlfn.QUARTILE.EXC('Base de dados'!S$178:S$198,1))))),'Base de dados'!S189,"")</f>
        <v>255027282.53</v>
      </c>
      <c r="T189" s="7">
        <f>IF(AND('Base de dados'!T189&gt;(AVERAGE('Base de dados'!T$178:T$198)-(1.5*(_xlfn.QUARTILE.EXC('Base de dados'!T$178:T$198,3)-_xlfn.QUARTILE.EXC('Base de dados'!T$178:T$198,1)))),'Base de dados'!T189&lt;(AVERAGE('Base de dados'!T$178:T$198)+(1.5*(_xlfn.QUARTILE.EXC('Base de dados'!T$178:T$198,3)-_xlfn.QUARTILE.EXC('Base de dados'!T$178:T$198,1))))),'Base de dados'!T189,"")</f>
        <v>11119</v>
      </c>
      <c r="U189" s="7">
        <f>IF(AND('Base de dados'!U189&gt;(AVERAGE('Base de dados'!U$178:U$198)-(1.5*(_xlfn.QUARTILE.EXC('Base de dados'!U$178:U$198,3)-_xlfn.QUARTILE.EXC('Base de dados'!U$178:U$198,1)))),'Base de dados'!U189&lt;(AVERAGE('Base de dados'!U$178:U$198)+(1.5*(_xlfn.QUARTILE.EXC('Base de dados'!U$178:U$198,3)-_xlfn.QUARTILE.EXC('Base de dados'!U$178:U$198,1))))),'Base de dados'!U189,"")</f>
        <v>138846617.94999999</v>
      </c>
    </row>
    <row r="190" spans="2:21" s="1" customFormat="1" x14ac:dyDescent="0.25">
      <c r="B190" s="51">
        <v>310620</v>
      </c>
      <c r="C190" s="51" t="s">
        <v>206</v>
      </c>
      <c r="D190" s="51" t="s">
        <v>207</v>
      </c>
      <c r="E190" s="51">
        <v>2007</v>
      </c>
      <c r="F190" s="51">
        <v>31062000</v>
      </c>
      <c r="G190" s="51" t="s">
        <v>89</v>
      </c>
      <c r="H190" s="325" t="s">
        <v>43</v>
      </c>
      <c r="I190" s="51" t="s">
        <v>188</v>
      </c>
      <c r="J190" s="51" t="s">
        <v>189</v>
      </c>
      <c r="K190" s="51" t="s">
        <v>190</v>
      </c>
      <c r="L190" s="7">
        <f>IF(AND('Base de dados'!L190&gt;(AVERAGE('Base de dados'!L$178:L$198)-(1.5*(_xlfn.QUARTILE.EXC('Base de dados'!L$178:L$198,3)-_xlfn.QUARTILE.EXC('Base de dados'!L$178:L$198,1)))),'Base de dados'!L190&lt;(AVERAGE('Base de dados'!L$178:L$198)+(1.5*(_xlfn.QUARTILE.EXC('Base de dados'!L$178:L$198,3)-_xlfn.QUARTILE.EXC('Base de dados'!L$178:L$198,1))))),'Base de dados'!L190,"")</f>
        <v>589718.72</v>
      </c>
      <c r="M190" s="7">
        <f>IF(AND('Base de dados'!M190&gt;(AVERAGE('Base de dados'!M$178:M$198)-(1.5*(_xlfn.QUARTILE.EXC('Base de dados'!M$178:M$198,3)-_xlfn.QUARTILE.EXC('Base de dados'!M$178:M$198,1)))),'Base de dados'!M190&lt;(AVERAGE('Base de dados'!M$178:M$198)+(1.5*(_xlfn.QUARTILE.EXC('Base de dados'!M$178:M$198,3)-_xlfn.QUARTILE.EXC('Base de dados'!M$178:M$198,1))))),'Base de dados'!M190,"")</f>
        <v>5764112</v>
      </c>
      <c r="N190" s="7">
        <f>IF(AND('Base de dados'!N190&gt;(AVERAGE('Base de dados'!N$178:N$198)-(1.5*(_xlfn.QUARTILE.EXC('Base de dados'!N$178:N$198,3)-_xlfn.QUARTILE.EXC('Base de dados'!N$178:N$198,1)))),'Base de dados'!N190&lt;(AVERAGE('Base de dados'!N$178:N$198)+(1.5*(_xlfn.QUARTILE.EXC('Base de dados'!N$178:N$198,3)-_xlfn.QUARTILE.EXC('Base de dados'!N$178:N$198,1))))),'Base de dados'!N190,"")</f>
        <v>317726.58</v>
      </c>
      <c r="O190" s="7">
        <f>IF(AND('Base de dados'!O190&gt;(AVERAGE('Base de dados'!O$178:O$198)-(1.5*(_xlfn.QUARTILE.EXC('Base de dados'!O$178:O$198,3)-_xlfn.QUARTILE.EXC('Base de dados'!O$178:O$198,1)))),'Base de dados'!O190&lt;(AVERAGE('Base de dados'!O$178:O$198)+(1.5*(_xlfn.QUARTILE.EXC('Base de dados'!O$178:O$198,3)-_xlfn.QUARTILE.EXC('Base de dados'!O$178:O$198,1))))),'Base de dados'!O190,"")</f>
        <v>1504403064.21</v>
      </c>
      <c r="P190" s="7">
        <f>IF(AND('Base de dados'!P190&gt;(AVERAGE('Base de dados'!P$178:P$198)-(1.5*(_xlfn.QUARTILE.EXC('Base de dados'!P$178:P$198,3)-_xlfn.QUARTILE.EXC('Base de dados'!P$178:P$198,1)))),'Base de dados'!P190&lt;(AVERAGE('Base de dados'!P$178:P$198)+(1.5*(_xlfn.QUARTILE.EXC('Base de dados'!P$178:P$198,3)-_xlfn.QUARTILE.EXC('Base de dados'!P$178:P$198,1))))),'Base de dados'!P190,"")</f>
        <v>517208400.50999999</v>
      </c>
      <c r="Q190" s="7">
        <f>IF(AND('Base de dados'!Q190&gt;(AVERAGE('Base de dados'!Q$178:Q$198)-(1.5*(_xlfn.QUARTILE.EXC('Base de dados'!Q$178:Q$198,3)-_xlfn.QUARTILE.EXC('Base de dados'!Q$178:Q$198,1)))),'Base de dados'!Q190&lt;(AVERAGE('Base de dados'!Q$178:Q$198)+(1.5*(_xlfn.QUARTILE.EXC('Base de dados'!Q$178:Q$198,3)-_xlfn.QUARTILE.EXC('Base de dados'!Q$178:Q$198,1))))),'Base de dados'!Q190,"")</f>
        <v>543016362.77999997</v>
      </c>
      <c r="R190" s="7">
        <f>IF(AND('Base de dados'!R190&gt;(AVERAGE('Base de dados'!R$178:R$198)-(1.5*(_xlfn.QUARTILE.EXC('Base de dados'!R$178:R$198,3)-_xlfn.QUARTILE.EXC('Base de dados'!R$178:R$198,1)))),'Base de dados'!R190&lt;(AVERAGE('Base de dados'!R$178:R$198)+(1.5*(_xlfn.QUARTILE.EXC('Base de dados'!R$178:R$198,3)-_xlfn.QUARTILE.EXC('Base de dados'!R$178:R$198,1))))),'Base de dados'!R190,"")</f>
        <v>1299240769.3299999</v>
      </c>
      <c r="S190" s="7">
        <f>IF(AND('Base de dados'!S190&gt;(AVERAGE('Base de dados'!S$178:S$198)-(1.5*(_xlfn.QUARTILE.EXC('Base de dados'!S$178:S$198,3)-_xlfn.QUARTILE.EXC('Base de dados'!S$178:S$198,1)))),'Base de dados'!S190&lt;(AVERAGE('Base de dados'!S$178:S$198)+(1.5*(_xlfn.QUARTILE.EXC('Base de dados'!S$178:S$198,3)-_xlfn.QUARTILE.EXC('Base de dados'!S$178:S$198,1))))),'Base de dados'!S190,"")</f>
        <v>212219633.22</v>
      </c>
      <c r="T190" s="7">
        <f>IF(AND('Base de dados'!T190&gt;(AVERAGE('Base de dados'!T$178:T$198)-(1.5*(_xlfn.QUARTILE.EXC('Base de dados'!T$178:T$198,3)-_xlfn.QUARTILE.EXC('Base de dados'!T$178:T$198,1)))),'Base de dados'!T190&lt;(AVERAGE('Base de dados'!T$178:T$198)+(1.5*(_xlfn.QUARTILE.EXC('Base de dados'!T$178:T$198,3)-_xlfn.QUARTILE.EXC('Base de dados'!T$178:T$198,1))))),'Base de dados'!T190,"")</f>
        <v>11080</v>
      </c>
      <c r="U190" s="7">
        <f>IF(AND('Base de dados'!U190&gt;(AVERAGE('Base de dados'!U$178:U$198)-(1.5*(_xlfn.QUARTILE.EXC('Base de dados'!U$178:U$198,3)-_xlfn.QUARTILE.EXC('Base de dados'!U$178:U$198,1)))),'Base de dados'!U190&lt;(AVERAGE('Base de dados'!U$178:U$198)+(1.5*(_xlfn.QUARTILE.EXC('Base de dados'!U$178:U$198,3)-_xlfn.QUARTILE.EXC('Base de dados'!U$178:U$198,1))))),'Base de dados'!U190,"")</f>
        <v>90169439.340000004</v>
      </c>
    </row>
    <row r="191" spans="2:21" s="1" customFormat="1" x14ac:dyDescent="0.25">
      <c r="B191" s="51">
        <v>310620</v>
      </c>
      <c r="C191" s="51" t="s">
        <v>206</v>
      </c>
      <c r="D191" s="51" t="s">
        <v>207</v>
      </c>
      <c r="E191" s="51">
        <v>2006</v>
      </c>
      <c r="F191" s="51">
        <v>31062000</v>
      </c>
      <c r="G191" s="51" t="s">
        <v>89</v>
      </c>
      <c r="H191" s="325" t="s">
        <v>43</v>
      </c>
      <c r="I191" s="51" t="s">
        <v>188</v>
      </c>
      <c r="J191" s="51" t="s">
        <v>189</v>
      </c>
      <c r="K191" s="51" t="s">
        <v>190</v>
      </c>
      <c r="L191" s="7">
        <f>IF(AND('Base de dados'!L191&gt;(AVERAGE('Base de dados'!L$178:L$198)-(1.5*(_xlfn.QUARTILE.EXC('Base de dados'!L$178:L$198,3)-_xlfn.QUARTILE.EXC('Base de dados'!L$178:L$198,1)))),'Base de dados'!L191&lt;(AVERAGE('Base de dados'!L$178:L$198)+(1.5*(_xlfn.QUARTILE.EXC('Base de dados'!L$178:L$198,3)-_xlfn.QUARTILE.EXC('Base de dados'!L$178:L$198,1))))),'Base de dados'!L191,"")</f>
        <v>575671</v>
      </c>
      <c r="M191" s="7">
        <f>IF(AND('Base de dados'!M191&gt;(AVERAGE('Base de dados'!M$178:M$198)-(1.5*(_xlfn.QUARTILE.EXC('Base de dados'!M$178:M$198,3)-_xlfn.QUARTILE.EXC('Base de dados'!M$178:M$198,1)))),'Base de dados'!M191&lt;(AVERAGE('Base de dados'!M$178:M$198)+(1.5*(_xlfn.QUARTILE.EXC('Base de dados'!M$178:M$198,3)-_xlfn.QUARTILE.EXC('Base de dados'!M$178:M$198,1))))),'Base de dados'!M191,"")</f>
        <v>4924649</v>
      </c>
      <c r="N191" s="7">
        <f>IF(AND('Base de dados'!N191&gt;(AVERAGE('Base de dados'!N$178:N$198)-(1.5*(_xlfn.QUARTILE.EXC('Base de dados'!N$178:N$198,3)-_xlfn.QUARTILE.EXC('Base de dados'!N$178:N$198,1)))),'Base de dados'!N191&lt;(AVERAGE('Base de dados'!N$178:N$198)+(1.5*(_xlfn.QUARTILE.EXC('Base de dados'!N$178:N$198,3)-_xlfn.QUARTILE.EXC('Base de dados'!N$178:N$198,1))))),'Base de dados'!N191,"")</f>
        <v>303869</v>
      </c>
      <c r="O191" s="7">
        <f>IF(AND('Base de dados'!O191&gt;(AVERAGE('Base de dados'!O$178:O$198)-(1.5*(_xlfn.QUARTILE.EXC('Base de dados'!O$178:O$198,3)-_xlfn.QUARTILE.EXC('Base de dados'!O$178:O$198,1)))),'Base de dados'!O191&lt;(AVERAGE('Base de dados'!O$178:O$198)+(1.5*(_xlfn.QUARTILE.EXC('Base de dados'!O$178:O$198,3)-_xlfn.QUARTILE.EXC('Base de dados'!O$178:O$198,1))))),'Base de dados'!O191,"")</f>
        <v>1246007231.9000001</v>
      </c>
      <c r="P191" s="7">
        <f>IF(AND('Base de dados'!P191&gt;(AVERAGE('Base de dados'!P$178:P$198)-(1.5*(_xlfn.QUARTILE.EXC('Base de dados'!P$178:P$198,3)-_xlfn.QUARTILE.EXC('Base de dados'!P$178:P$198,1)))),'Base de dados'!P191&lt;(AVERAGE('Base de dados'!P$178:P$198)+(1.5*(_xlfn.QUARTILE.EXC('Base de dados'!P$178:P$198,3)-_xlfn.QUARTILE.EXC('Base de dados'!P$178:P$198,1))))),'Base de dados'!P191,"")</f>
        <v>540750531.30999994</v>
      </c>
      <c r="Q191" s="7">
        <f>IF(AND('Base de dados'!Q191&gt;(AVERAGE('Base de dados'!Q$178:Q$198)-(1.5*(_xlfn.QUARTILE.EXC('Base de dados'!Q$178:Q$198,3)-_xlfn.QUARTILE.EXC('Base de dados'!Q$178:Q$198,1)))),'Base de dados'!Q191&lt;(AVERAGE('Base de dados'!Q$178:Q$198)+(1.5*(_xlfn.QUARTILE.EXC('Base de dados'!Q$178:Q$198,3)-_xlfn.QUARTILE.EXC('Base de dados'!Q$178:Q$198,1))))),'Base de dados'!Q191,"")</f>
        <v>514566000</v>
      </c>
      <c r="R191" s="7">
        <f>IF(AND('Base de dados'!R191&gt;(AVERAGE('Base de dados'!R$178:R$198)-(1.5*(_xlfn.QUARTILE.EXC('Base de dados'!R$178:R$198,3)-_xlfn.QUARTILE.EXC('Base de dados'!R$178:R$198,1)))),'Base de dados'!R191&lt;(AVERAGE('Base de dados'!R$178:R$198)+(1.5*(_xlfn.QUARTILE.EXC('Base de dados'!R$178:R$198,3)-_xlfn.QUARTILE.EXC('Base de dados'!R$178:R$198,1))))),'Base de dados'!R191,"")</f>
        <v>1260089310</v>
      </c>
      <c r="S191" s="7">
        <f>IF(AND('Base de dados'!S191&gt;(AVERAGE('Base de dados'!S$178:S$198)-(1.5*(_xlfn.QUARTILE.EXC('Base de dados'!S$178:S$198,3)-_xlfn.QUARTILE.EXC('Base de dados'!S$178:S$198,1)))),'Base de dados'!S191&lt;(AVERAGE('Base de dados'!S$178:S$198)+(1.5*(_xlfn.QUARTILE.EXC('Base de dados'!S$178:S$198,3)-_xlfn.QUARTILE.EXC('Base de dados'!S$178:S$198,1))))),'Base de dados'!S191,"")</f>
        <v>249418000</v>
      </c>
      <c r="T191" s="7">
        <f>IF(AND('Base de dados'!T191&gt;(AVERAGE('Base de dados'!T$178:T$198)-(1.5*(_xlfn.QUARTILE.EXC('Base de dados'!T$178:T$198,3)-_xlfn.QUARTILE.EXC('Base de dados'!T$178:T$198,1)))),'Base de dados'!T191&lt;(AVERAGE('Base de dados'!T$178:T$198)+(1.5*(_xlfn.QUARTILE.EXC('Base de dados'!T$178:T$198,3)-_xlfn.QUARTILE.EXC('Base de dados'!T$178:T$198,1))))),'Base de dados'!T191,"")</f>
        <v>11067</v>
      </c>
      <c r="U191" s="7">
        <f>IF(AND('Base de dados'!U191&gt;(AVERAGE('Base de dados'!U$178:U$198)-(1.5*(_xlfn.QUARTILE.EXC('Base de dados'!U$178:U$198,3)-_xlfn.QUARTILE.EXC('Base de dados'!U$178:U$198,1)))),'Base de dados'!U191&lt;(AVERAGE('Base de dados'!U$178:U$198)+(1.5*(_xlfn.QUARTILE.EXC('Base de dados'!U$178:U$198,3)-_xlfn.QUARTILE.EXC('Base de dados'!U$178:U$198,1))))),'Base de dados'!U191,"")</f>
        <v>158036542.13</v>
      </c>
    </row>
    <row r="192" spans="2:21" s="1" customFormat="1" x14ac:dyDescent="0.25">
      <c r="B192" s="51">
        <v>310620</v>
      </c>
      <c r="C192" s="51" t="s">
        <v>206</v>
      </c>
      <c r="D192" s="51" t="s">
        <v>207</v>
      </c>
      <c r="E192" s="51">
        <v>2005</v>
      </c>
      <c r="F192" s="51">
        <v>31062000</v>
      </c>
      <c r="G192" s="51" t="s">
        <v>89</v>
      </c>
      <c r="H192" s="325" t="s">
        <v>43</v>
      </c>
      <c r="I192" s="51" t="s">
        <v>188</v>
      </c>
      <c r="J192" s="51" t="s">
        <v>189</v>
      </c>
      <c r="K192" s="51" t="s">
        <v>190</v>
      </c>
      <c r="L192" s="7">
        <f>IF(AND('Base de dados'!L192&gt;(AVERAGE('Base de dados'!L$178:L$198)-(1.5*(_xlfn.QUARTILE.EXC('Base de dados'!L$178:L$198,3)-_xlfn.QUARTILE.EXC('Base de dados'!L$178:L$198,1)))),'Base de dados'!L192&lt;(AVERAGE('Base de dados'!L$178:L$198)+(1.5*(_xlfn.QUARTILE.EXC('Base de dados'!L$178:L$198,3)-_xlfn.QUARTILE.EXC('Base de dados'!L$178:L$198,1))))),'Base de dados'!L192,"")</f>
        <v>617600</v>
      </c>
      <c r="M192" s="7">
        <f>IF(AND('Base de dados'!M192&gt;(AVERAGE('Base de dados'!M$178:M$198)-(1.5*(_xlfn.QUARTILE.EXC('Base de dados'!M$178:M$198,3)-_xlfn.QUARTILE.EXC('Base de dados'!M$178:M$198,1)))),'Base de dados'!M192&lt;(AVERAGE('Base de dados'!M$178:M$198)+(1.5*(_xlfn.QUARTILE.EXC('Base de dados'!M$178:M$198,3)-_xlfn.QUARTILE.EXC('Base de dados'!M$178:M$198,1))))),'Base de dados'!M192,"")</f>
        <v>3586432</v>
      </c>
      <c r="N192" s="7">
        <f>IF(AND('Base de dados'!N192&gt;(AVERAGE('Base de dados'!N$178:N$198)-(1.5*(_xlfn.QUARTILE.EXC('Base de dados'!N$178:N$198,3)-_xlfn.QUARTILE.EXC('Base de dados'!N$178:N$198,1)))),'Base de dados'!N192&lt;(AVERAGE('Base de dados'!N$178:N$198)+(1.5*(_xlfn.QUARTILE.EXC('Base de dados'!N$178:N$198,3)-_xlfn.QUARTILE.EXC('Base de dados'!N$178:N$198,1))))),'Base de dados'!N192,"")</f>
        <v>318856</v>
      </c>
      <c r="O192" s="7">
        <f>IF(AND('Base de dados'!O192&gt;(AVERAGE('Base de dados'!O$178:O$198)-(1.5*(_xlfn.QUARTILE.EXC('Base de dados'!O$178:O$198,3)-_xlfn.QUARTILE.EXC('Base de dados'!O$178:O$198,1)))),'Base de dados'!O192&lt;(AVERAGE('Base de dados'!O$178:O$198)+(1.5*(_xlfn.QUARTILE.EXC('Base de dados'!O$178:O$198,3)-_xlfn.QUARTILE.EXC('Base de dados'!O$178:O$198,1))))),'Base de dados'!O192,"")</f>
        <v>1063657201</v>
      </c>
      <c r="P192" s="7">
        <f>IF(AND('Base de dados'!P192&gt;(AVERAGE('Base de dados'!P$178:P$198)-(1.5*(_xlfn.QUARTILE.EXC('Base de dados'!P$178:P$198,3)-_xlfn.QUARTILE.EXC('Base de dados'!P$178:P$198,1)))),'Base de dados'!P192&lt;(AVERAGE('Base de dados'!P$178:P$198)+(1.5*(_xlfn.QUARTILE.EXC('Base de dados'!P$178:P$198,3)-_xlfn.QUARTILE.EXC('Base de dados'!P$178:P$198,1))))),'Base de dados'!P192,"")</f>
        <v>504184352</v>
      </c>
      <c r="Q192" s="7">
        <f>IF(AND('Base de dados'!Q192&gt;(AVERAGE('Base de dados'!Q$178:Q$198)-(1.5*(_xlfn.QUARTILE.EXC('Base de dados'!Q$178:Q$198,3)-_xlfn.QUARTILE.EXC('Base de dados'!Q$178:Q$198,1)))),'Base de dados'!Q192&lt;(AVERAGE('Base de dados'!Q$178:Q$198)+(1.5*(_xlfn.QUARTILE.EXC('Base de dados'!Q$178:Q$198,3)-_xlfn.QUARTILE.EXC('Base de dados'!Q$178:Q$198,1))))),'Base de dados'!Q192,"")</f>
        <v>460340186</v>
      </c>
      <c r="R192" s="7">
        <f>IF(AND('Base de dados'!R192&gt;(AVERAGE('Base de dados'!R$178:R$198)-(1.5*(_xlfn.QUARTILE.EXC('Base de dados'!R$178:R$198,3)-_xlfn.QUARTILE.EXC('Base de dados'!R$178:R$198,1)))),'Base de dados'!R192&lt;(AVERAGE('Base de dados'!R$178:R$198)+(1.5*(_xlfn.QUARTILE.EXC('Base de dados'!R$178:R$198,3)-_xlfn.QUARTILE.EXC('Base de dados'!R$178:R$198,1))))),'Base de dados'!R192,"")</f>
        <v>1007165298</v>
      </c>
      <c r="S192" s="7">
        <f>IF(AND('Base de dados'!S192&gt;(AVERAGE('Base de dados'!S$178:S$198)-(1.5*(_xlfn.QUARTILE.EXC('Base de dados'!S$178:S$198,3)-_xlfn.QUARTILE.EXC('Base de dados'!S$178:S$198,1)))),'Base de dados'!S192&lt;(AVERAGE('Base de dados'!S$178:S$198)+(1.5*(_xlfn.QUARTILE.EXC('Base de dados'!S$178:S$198,3)-_xlfn.QUARTILE.EXC('Base de dados'!S$178:S$198,1))))),'Base de dados'!S192,"")</f>
        <v>256827217</v>
      </c>
      <c r="T192" s="7">
        <f>IF(AND('Base de dados'!T192&gt;(AVERAGE('Base de dados'!T$178:T$198)-(1.5*(_xlfn.QUARTILE.EXC('Base de dados'!T$178:T$198,3)-_xlfn.QUARTILE.EXC('Base de dados'!T$178:T$198,1)))),'Base de dados'!T192&lt;(AVERAGE('Base de dados'!T$178:T$198)+(1.5*(_xlfn.QUARTILE.EXC('Base de dados'!T$178:T$198,3)-_xlfn.QUARTILE.EXC('Base de dados'!T$178:T$198,1))))),'Base de dados'!T192,"")</f>
        <v>10826</v>
      </c>
      <c r="U192" s="7">
        <f>IF(AND('Base de dados'!U192&gt;(AVERAGE('Base de dados'!U$178:U$198)-(1.5*(_xlfn.QUARTILE.EXC('Base de dados'!U$178:U$198,3)-_xlfn.QUARTILE.EXC('Base de dados'!U$178:U$198,1)))),'Base de dados'!U192&lt;(AVERAGE('Base de dados'!U$178:U$198)+(1.5*(_xlfn.QUARTILE.EXC('Base de dados'!U$178:U$198,3)-_xlfn.QUARTILE.EXC('Base de dados'!U$178:U$198,1))))),'Base de dados'!U192,"")</f>
        <v>106061928</v>
      </c>
    </row>
    <row r="193" spans="2:21" s="1" customFormat="1" x14ac:dyDescent="0.25">
      <c r="B193" s="51">
        <v>310620</v>
      </c>
      <c r="C193" s="51" t="s">
        <v>206</v>
      </c>
      <c r="D193" s="51" t="s">
        <v>207</v>
      </c>
      <c r="E193" s="51">
        <v>2004</v>
      </c>
      <c r="F193" s="51">
        <v>31062000</v>
      </c>
      <c r="G193" s="51" t="s">
        <v>89</v>
      </c>
      <c r="H193" s="325" t="s">
        <v>43</v>
      </c>
      <c r="I193" s="51" t="s">
        <v>188</v>
      </c>
      <c r="J193" s="51" t="s">
        <v>189</v>
      </c>
      <c r="K193" s="51" t="s">
        <v>190</v>
      </c>
      <c r="L193" s="7">
        <f>IF(AND('Base de dados'!L193&gt;(AVERAGE('Base de dados'!L$178:L$198)-(1.5*(_xlfn.QUARTILE.EXC('Base de dados'!L$178:L$198,3)-_xlfn.QUARTILE.EXC('Base de dados'!L$178:L$198,1)))),'Base de dados'!L193&lt;(AVERAGE('Base de dados'!L$178:L$198)+(1.5*(_xlfn.QUARTILE.EXC('Base de dados'!L$178:L$198,3)-_xlfn.QUARTILE.EXC('Base de dados'!L$178:L$198,1))))),'Base de dados'!L193,"")</f>
        <v>608430</v>
      </c>
      <c r="M193" s="7">
        <f>IF(AND('Base de dados'!M193&gt;(AVERAGE('Base de dados'!M$178:M$198)-(1.5*(_xlfn.QUARTILE.EXC('Base de dados'!M$178:M$198,3)-_xlfn.QUARTILE.EXC('Base de dados'!M$178:M$198,1)))),'Base de dados'!M193&lt;(AVERAGE('Base de dados'!M$178:M$198)+(1.5*(_xlfn.QUARTILE.EXC('Base de dados'!M$178:M$198,3)-_xlfn.QUARTILE.EXC('Base de dados'!M$178:M$198,1))))),'Base de dados'!M193,"")</f>
        <v>3206524</v>
      </c>
      <c r="N193" s="7">
        <f>IF(AND('Base de dados'!N193&gt;(AVERAGE('Base de dados'!N$178:N$198)-(1.5*(_xlfn.QUARTILE.EXC('Base de dados'!N$178:N$198,3)-_xlfn.QUARTILE.EXC('Base de dados'!N$178:N$198,1)))),'Base de dados'!N193&lt;(AVERAGE('Base de dados'!N$178:N$198)+(1.5*(_xlfn.QUARTILE.EXC('Base de dados'!N$178:N$198,3)-_xlfn.QUARTILE.EXC('Base de dados'!N$178:N$198,1))))),'Base de dados'!N193,"")</f>
        <v>305614</v>
      </c>
      <c r="O193" s="7">
        <f>IF(AND('Base de dados'!O193&gt;(AVERAGE('Base de dados'!O$178:O$198)-(1.5*(_xlfn.QUARTILE.EXC('Base de dados'!O$178:O$198,3)-_xlfn.QUARTILE.EXC('Base de dados'!O$178:O$198,1)))),'Base de dados'!O193&lt;(AVERAGE('Base de dados'!O$178:O$198)+(1.5*(_xlfn.QUARTILE.EXC('Base de dados'!O$178:O$198,3)-_xlfn.QUARTILE.EXC('Base de dados'!O$178:O$198,1))))),'Base de dados'!O193,"")</f>
        <v>853322675</v>
      </c>
      <c r="P193" s="7">
        <f>IF(AND('Base de dados'!P193&gt;(AVERAGE('Base de dados'!P$178:P$198)-(1.5*(_xlfn.QUARTILE.EXC('Base de dados'!P$178:P$198,3)-_xlfn.QUARTILE.EXC('Base de dados'!P$178:P$198,1)))),'Base de dados'!P193&lt;(AVERAGE('Base de dados'!P$178:P$198)+(1.5*(_xlfn.QUARTILE.EXC('Base de dados'!P$178:P$198,3)-_xlfn.QUARTILE.EXC('Base de dados'!P$178:P$198,1))))),'Base de dados'!P193,"")</f>
        <v>399660403</v>
      </c>
      <c r="Q193" s="7">
        <f>IF(AND('Base de dados'!Q193&gt;(AVERAGE('Base de dados'!Q$178:Q$198)-(1.5*(_xlfn.QUARTILE.EXC('Base de dados'!Q$178:Q$198,3)-_xlfn.QUARTILE.EXC('Base de dados'!Q$178:Q$198,1)))),'Base de dados'!Q193&lt;(AVERAGE('Base de dados'!Q$178:Q$198)+(1.5*(_xlfn.QUARTILE.EXC('Base de dados'!Q$178:Q$198,3)-_xlfn.QUARTILE.EXC('Base de dados'!Q$178:Q$198,1))))),'Base de dados'!Q193,"")</f>
        <v>414389570</v>
      </c>
      <c r="R193" s="7">
        <f>IF(AND('Base de dados'!R193&gt;(AVERAGE('Base de dados'!R$178:R$198)-(1.5*(_xlfn.QUARTILE.EXC('Base de dados'!R$178:R$198,3)-_xlfn.QUARTILE.EXC('Base de dados'!R$178:R$198,1)))),'Base de dados'!R193&lt;(AVERAGE('Base de dados'!R$178:R$198)+(1.5*(_xlfn.QUARTILE.EXC('Base de dados'!R$178:R$198,3)-_xlfn.QUARTILE.EXC('Base de dados'!R$178:R$198,1))))),'Base de dados'!R193,"")</f>
        <v>892518176</v>
      </c>
      <c r="S193" s="7">
        <f>IF(AND('Base de dados'!S193&gt;(AVERAGE('Base de dados'!S$178:S$198)-(1.5*(_xlfn.QUARTILE.EXC('Base de dados'!S$178:S$198,3)-_xlfn.QUARTILE.EXC('Base de dados'!S$178:S$198,1)))),'Base de dados'!S193&lt;(AVERAGE('Base de dados'!S$178:S$198)+(1.5*(_xlfn.QUARTILE.EXC('Base de dados'!S$178:S$198,3)-_xlfn.QUARTILE.EXC('Base de dados'!S$178:S$198,1))))),'Base de dados'!S193,"")</f>
        <v>237210888</v>
      </c>
      <c r="T193" s="7">
        <f>IF(AND('Base de dados'!T193&gt;(AVERAGE('Base de dados'!T$178:T$198)-(1.5*(_xlfn.QUARTILE.EXC('Base de dados'!T$178:T$198,3)-_xlfn.QUARTILE.EXC('Base de dados'!T$178:T$198,1)))),'Base de dados'!T193&lt;(AVERAGE('Base de dados'!T$178:T$198)+(1.5*(_xlfn.QUARTILE.EXC('Base de dados'!T$178:T$198,3)-_xlfn.QUARTILE.EXC('Base de dados'!T$178:T$198,1))))),'Base de dados'!T193,"")</f>
        <v>10449</v>
      </c>
      <c r="U193" s="7">
        <f>IF(AND('Base de dados'!U193&gt;(AVERAGE('Base de dados'!U$178:U$198)-(1.5*(_xlfn.QUARTILE.EXC('Base de dados'!U$178:U$198,3)-_xlfn.QUARTILE.EXC('Base de dados'!U$178:U$198,1)))),'Base de dados'!U193&lt;(AVERAGE('Base de dados'!U$178:U$198)+(1.5*(_xlfn.QUARTILE.EXC('Base de dados'!U$178:U$198,3)-_xlfn.QUARTILE.EXC('Base de dados'!U$178:U$198,1))))),'Base de dados'!U193,"")</f>
        <v>110350235</v>
      </c>
    </row>
    <row r="194" spans="2:21" s="1" customFormat="1" x14ac:dyDescent="0.25">
      <c r="B194" s="51">
        <v>310620</v>
      </c>
      <c r="C194" s="51" t="s">
        <v>206</v>
      </c>
      <c r="D194" s="51" t="s">
        <v>207</v>
      </c>
      <c r="E194" s="51">
        <v>2003</v>
      </c>
      <c r="F194" s="51">
        <v>31062000</v>
      </c>
      <c r="G194" s="51" t="s">
        <v>89</v>
      </c>
      <c r="H194" s="325" t="s">
        <v>43</v>
      </c>
      <c r="I194" s="51" t="s">
        <v>188</v>
      </c>
      <c r="J194" s="51" t="s">
        <v>189</v>
      </c>
      <c r="K194" s="51" t="s">
        <v>190</v>
      </c>
      <c r="L194" s="7">
        <f>IF(AND('Base de dados'!L194&gt;(AVERAGE('Base de dados'!L$178:L$198)-(1.5*(_xlfn.QUARTILE.EXC('Base de dados'!L$178:L$198,3)-_xlfn.QUARTILE.EXC('Base de dados'!L$178:L$198,1)))),'Base de dados'!L194&lt;(AVERAGE('Base de dados'!L$178:L$198)+(1.5*(_xlfn.QUARTILE.EXC('Base de dados'!L$178:L$198,3)-_xlfn.QUARTILE.EXC('Base de dados'!L$178:L$198,1))))),'Base de dados'!L194,"")</f>
        <v>619314</v>
      </c>
      <c r="M194" s="7">
        <f>IF(AND('Base de dados'!M194&gt;(AVERAGE('Base de dados'!M$178:M$198)-(1.5*(_xlfn.QUARTILE.EXC('Base de dados'!M$178:M$198,3)-_xlfn.QUARTILE.EXC('Base de dados'!M$178:M$198,1)))),'Base de dados'!M194&lt;(AVERAGE('Base de dados'!M$178:M$198)+(1.5*(_xlfn.QUARTILE.EXC('Base de dados'!M$178:M$198,3)-_xlfn.QUARTILE.EXC('Base de dados'!M$178:M$198,1))))),'Base de dados'!M194,"")</f>
        <v>2653454</v>
      </c>
      <c r="N194" s="7">
        <f>IF(AND('Base de dados'!N194&gt;(AVERAGE('Base de dados'!N$178:N$198)-(1.5*(_xlfn.QUARTILE.EXC('Base de dados'!N$178:N$198,3)-_xlfn.QUARTILE.EXC('Base de dados'!N$178:N$198,1)))),'Base de dados'!N194&lt;(AVERAGE('Base de dados'!N$178:N$198)+(1.5*(_xlfn.QUARTILE.EXC('Base de dados'!N$178:N$198,3)-_xlfn.QUARTILE.EXC('Base de dados'!N$178:N$198,1))))),'Base de dados'!N194,"")</f>
        <v>298546</v>
      </c>
      <c r="O194" s="7">
        <f>IF(AND('Base de dados'!O194&gt;(AVERAGE('Base de dados'!O$178:O$198)-(1.5*(_xlfn.QUARTILE.EXC('Base de dados'!O$178:O$198,3)-_xlfn.QUARTILE.EXC('Base de dados'!O$178:O$198,1)))),'Base de dados'!O194&lt;(AVERAGE('Base de dados'!O$178:O$198)+(1.5*(_xlfn.QUARTILE.EXC('Base de dados'!O$178:O$198,3)-_xlfn.QUARTILE.EXC('Base de dados'!O$178:O$198,1))))),'Base de dados'!O194,"")</f>
        <v>765293576</v>
      </c>
      <c r="P194" s="7">
        <f>IF(AND('Base de dados'!P194&gt;(AVERAGE('Base de dados'!P$178:P$198)-(1.5*(_xlfn.QUARTILE.EXC('Base de dados'!P$178:P$198,3)-_xlfn.QUARTILE.EXC('Base de dados'!P$178:P$198,1)))),'Base de dados'!P194&lt;(AVERAGE('Base de dados'!P$178:P$198)+(1.5*(_xlfn.QUARTILE.EXC('Base de dados'!P$178:P$198,3)-_xlfn.QUARTILE.EXC('Base de dados'!P$178:P$198,1))))),'Base de dados'!P194,"")</f>
        <v>347174858</v>
      </c>
      <c r="Q194" s="7">
        <f>IF(AND('Base de dados'!Q194&gt;(AVERAGE('Base de dados'!Q$178:Q$198)-(1.5*(_xlfn.QUARTILE.EXC('Base de dados'!Q$178:Q$198,3)-_xlfn.QUARTILE.EXC('Base de dados'!Q$178:Q$198,1)))),'Base de dados'!Q194&lt;(AVERAGE('Base de dados'!Q$178:Q$198)+(1.5*(_xlfn.QUARTILE.EXC('Base de dados'!Q$178:Q$198,3)-_xlfn.QUARTILE.EXC('Base de dados'!Q$178:Q$198,1))))),'Base de dados'!Q194,"")</f>
        <v>369362445</v>
      </c>
      <c r="R194" s="7">
        <f>IF(AND('Base de dados'!R194&gt;(AVERAGE('Base de dados'!R$178:R$198)-(1.5*(_xlfn.QUARTILE.EXC('Base de dados'!R$178:R$198,3)-_xlfn.QUARTILE.EXC('Base de dados'!R$178:R$198,1)))),'Base de dados'!R194&lt;(AVERAGE('Base de dados'!R$178:R$198)+(1.5*(_xlfn.QUARTILE.EXC('Base de dados'!R$178:R$198,3)-_xlfn.QUARTILE.EXC('Base de dados'!R$178:R$198,1))))),'Base de dados'!R194,"")</f>
        <v>770059427</v>
      </c>
      <c r="S194" s="7">
        <f>IF(AND('Base de dados'!S194&gt;(AVERAGE('Base de dados'!S$178:S$198)-(1.5*(_xlfn.QUARTILE.EXC('Base de dados'!S$178:S$198,3)-_xlfn.QUARTILE.EXC('Base de dados'!S$178:S$198,1)))),'Base de dados'!S194&lt;(AVERAGE('Base de dados'!S$178:S$198)+(1.5*(_xlfn.QUARTILE.EXC('Base de dados'!S$178:S$198,3)-_xlfn.QUARTILE.EXC('Base de dados'!S$178:S$198,1))))),'Base de dados'!S194,"")</f>
        <v>193801226</v>
      </c>
      <c r="T194" s="7">
        <f>IF(AND('Base de dados'!T194&gt;(AVERAGE('Base de dados'!T$178:T$198)-(1.5*(_xlfn.QUARTILE.EXC('Base de dados'!T$178:T$198,3)-_xlfn.QUARTILE.EXC('Base de dados'!T$178:T$198,1)))),'Base de dados'!T194&lt;(AVERAGE('Base de dados'!T$178:T$198)+(1.5*(_xlfn.QUARTILE.EXC('Base de dados'!T$178:T$198,3)-_xlfn.QUARTILE.EXC('Base de dados'!T$178:T$198,1))))),'Base de dados'!T194,"")</f>
        <v>10123</v>
      </c>
      <c r="U194" s="7">
        <f>IF(AND('Base de dados'!U194&gt;(AVERAGE('Base de dados'!U$178:U$198)-(1.5*(_xlfn.QUARTILE.EXC('Base de dados'!U$178:U$198,3)-_xlfn.QUARTILE.EXC('Base de dados'!U$178:U$198,1)))),'Base de dados'!U194&lt;(AVERAGE('Base de dados'!U$178:U$198)+(1.5*(_xlfn.QUARTILE.EXC('Base de dados'!U$178:U$198,3)-_xlfn.QUARTILE.EXC('Base de dados'!U$178:U$198,1))))),'Base de dados'!U194,"")</f>
        <v>169348000</v>
      </c>
    </row>
    <row r="195" spans="2:21" s="1" customFormat="1" x14ac:dyDescent="0.25">
      <c r="B195" s="51">
        <v>310620</v>
      </c>
      <c r="C195" s="51" t="s">
        <v>206</v>
      </c>
      <c r="D195" s="51" t="s">
        <v>207</v>
      </c>
      <c r="E195" s="51">
        <v>2002</v>
      </c>
      <c r="F195" s="51">
        <v>31062000</v>
      </c>
      <c r="G195" s="51" t="s">
        <v>89</v>
      </c>
      <c r="H195" s="325" t="s">
        <v>43</v>
      </c>
      <c r="I195" s="51" t="s">
        <v>188</v>
      </c>
      <c r="J195" s="51" t="s">
        <v>189</v>
      </c>
      <c r="K195" s="51" t="s">
        <v>190</v>
      </c>
      <c r="L195" s="7">
        <f>IF(AND('Base de dados'!L195&gt;(AVERAGE('Base de dados'!L$178:L$198)-(1.5*(_xlfn.QUARTILE.EXC('Base de dados'!L$178:L$198,3)-_xlfn.QUARTILE.EXC('Base de dados'!L$178:L$198,1)))),'Base de dados'!L195&lt;(AVERAGE('Base de dados'!L$178:L$198)+(1.5*(_xlfn.QUARTILE.EXC('Base de dados'!L$178:L$198,3)-_xlfn.QUARTILE.EXC('Base de dados'!L$178:L$198,1))))),'Base de dados'!L195,"")</f>
        <v>613861</v>
      </c>
      <c r="M195" s="7">
        <f>IF(AND('Base de dados'!M195&gt;(AVERAGE('Base de dados'!M$178:M$198)-(1.5*(_xlfn.QUARTILE.EXC('Base de dados'!M$178:M$198,3)-_xlfn.QUARTILE.EXC('Base de dados'!M$178:M$198,1)))),'Base de dados'!M195&lt;(AVERAGE('Base de dados'!M$178:M$198)+(1.5*(_xlfn.QUARTILE.EXC('Base de dados'!M$178:M$198,3)-_xlfn.QUARTILE.EXC('Base de dados'!M$178:M$198,1))))),'Base de dados'!M195,"")</f>
        <v>2545402</v>
      </c>
      <c r="N195" s="7">
        <f>IF(AND('Base de dados'!N195&gt;(AVERAGE('Base de dados'!N$178:N$198)-(1.5*(_xlfn.QUARTILE.EXC('Base de dados'!N$178:N$198,3)-_xlfn.QUARTILE.EXC('Base de dados'!N$178:N$198,1)))),'Base de dados'!N195&lt;(AVERAGE('Base de dados'!N$178:N$198)+(1.5*(_xlfn.QUARTILE.EXC('Base de dados'!N$178:N$198,3)-_xlfn.QUARTILE.EXC('Base de dados'!N$178:N$198,1))))),'Base de dados'!N195,"")</f>
        <v>290502</v>
      </c>
      <c r="O195" s="7">
        <f>IF(AND('Base de dados'!O195&gt;(AVERAGE('Base de dados'!O$178:O$198)-(1.5*(_xlfn.QUARTILE.EXC('Base de dados'!O$178:O$198,3)-_xlfn.QUARTILE.EXC('Base de dados'!O$178:O$198,1)))),'Base de dados'!O195&lt;(AVERAGE('Base de dados'!O$178:O$198)+(1.5*(_xlfn.QUARTILE.EXC('Base de dados'!O$178:O$198,3)-_xlfn.QUARTILE.EXC('Base de dados'!O$178:O$198,1))))),'Base de dados'!O195,"")</f>
        <v>603896727</v>
      </c>
      <c r="P195" s="7">
        <f>IF(AND('Base de dados'!P195&gt;(AVERAGE('Base de dados'!P$178:P$198)-(1.5*(_xlfn.QUARTILE.EXC('Base de dados'!P$178:P$198,3)-_xlfn.QUARTILE.EXC('Base de dados'!P$178:P$198,1)))),'Base de dados'!P195&lt;(AVERAGE('Base de dados'!P$178:P$198)+(1.5*(_xlfn.QUARTILE.EXC('Base de dados'!P$178:P$198,3)-_xlfn.QUARTILE.EXC('Base de dados'!P$178:P$198,1))))),'Base de dados'!P195,"")</f>
        <v>270583367</v>
      </c>
      <c r="Q195" s="7">
        <f>IF(AND('Base de dados'!Q195&gt;(AVERAGE('Base de dados'!Q$178:Q$198)-(1.5*(_xlfn.QUARTILE.EXC('Base de dados'!Q$178:Q$198,3)-_xlfn.QUARTILE.EXC('Base de dados'!Q$178:Q$198,1)))),'Base de dados'!Q195&lt;(AVERAGE('Base de dados'!Q$178:Q$198)+(1.5*(_xlfn.QUARTILE.EXC('Base de dados'!Q$178:Q$198,3)-_xlfn.QUARTILE.EXC('Base de dados'!Q$178:Q$198,1))))),'Base de dados'!Q195,"")</f>
        <v>326585920</v>
      </c>
      <c r="R195" s="7">
        <f>IF(AND('Base de dados'!R195&gt;(AVERAGE('Base de dados'!R$178:R$198)-(1.5*(_xlfn.QUARTILE.EXC('Base de dados'!R$178:R$198,3)-_xlfn.QUARTILE.EXC('Base de dados'!R$178:R$198,1)))),'Base de dados'!R195&lt;(AVERAGE('Base de dados'!R$178:R$198)+(1.5*(_xlfn.QUARTILE.EXC('Base de dados'!R$178:R$198,3)-_xlfn.QUARTILE.EXC('Base de dados'!R$178:R$198,1))))),'Base de dados'!R195,"")</f>
        <v>623460388</v>
      </c>
      <c r="S195" s="7">
        <f>IF(AND('Base de dados'!S195&gt;(AVERAGE('Base de dados'!S$178:S$198)-(1.5*(_xlfn.QUARTILE.EXC('Base de dados'!S$178:S$198,3)-_xlfn.QUARTILE.EXC('Base de dados'!S$178:S$198,1)))),'Base de dados'!S195&lt;(AVERAGE('Base de dados'!S$178:S$198)+(1.5*(_xlfn.QUARTILE.EXC('Base de dados'!S$178:S$198,3)-_xlfn.QUARTILE.EXC('Base de dados'!S$178:S$198,1))))),'Base de dados'!S195,"")</f>
        <v>187241992</v>
      </c>
      <c r="T195" s="7">
        <f>IF(AND('Base de dados'!T195&gt;(AVERAGE('Base de dados'!T$178:T$198)-(1.5*(_xlfn.QUARTILE.EXC('Base de dados'!T$178:T$198,3)-_xlfn.QUARTILE.EXC('Base de dados'!T$178:T$198,1)))),'Base de dados'!T195&lt;(AVERAGE('Base de dados'!T$178:T$198)+(1.5*(_xlfn.QUARTILE.EXC('Base de dados'!T$178:T$198,3)-_xlfn.QUARTILE.EXC('Base de dados'!T$178:T$198,1))))),'Base de dados'!T195,"")</f>
        <v>10075</v>
      </c>
      <c r="U195" s="7">
        <f>IF(AND('Base de dados'!U195&gt;(AVERAGE('Base de dados'!U$178:U$198)-(1.5*(_xlfn.QUARTILE.EXC('Base de dados'!U$178:U$198,3)-_xlfn.QUARTILE.EXC('Base de dados'!U$178:U$198,1)))),'Base de dados'!U195&lt;(AVERAGE('Base de dados'!U$178:U$198)+(1.5*(_xlfn.QUARTILE.EXC('Base de dados'!U$178:U$198,3)-_xlfn.QUARTILE.EXC('Base de dados'!U$178:U$198,1))))),'Base de dados'!U195,"")</f>
        <v>234179675</v>
      </c>
    </row>
    <row r="196" spans="2:21" s="1" customFormat="1" x14ac:dyDescent="0.25">
      <c r="B196" s="51">
        <v>310620</v>
      </c>
      <c r="C196" s="51" t="s">
        <v>206</v>
      </c>
      <c r="D196" s="51" t="s">
        <v>207</v>
      </c>
      <c r="E196" s="51">
        <v>2001</v>
      </c>
      <c r="F196" s="51">
        <v>31062000</v>
      </c>
      <c r="G196" s="51" t="s">
        <v>89</v>
      </c>
      <c r="H196" s="325" t="s">
        <v>43</v>
      </c>
      <c r="I196" s="51" t="s">
        <v>188</v>
      </c>
      <c r="J196" s="51" t="s">
        <v>189</v>
      </c>
      <c r="K196" s="51" t="s">
        <v>190</v>
      </c>
      <c r="L196" s="7">
        <f>IF(AND('Base de dados'!L196&gt;(AVERAGE('Base de dados'!L$178:L$198)-(1.5*(_xlfn.QUARTILE.EXC('Base de dados'!L$178:L$198,3)-_xlfn.QUARTILE.EXC('Base de dados'!L$178:L$198,1)))),'Base de dados'!L196&lt;(AVERAGE('Base de dados'!L$178:L$198)+(1.5*(_xlfn.QUARTILE.EXC('Base de dados'!L$178:L$198,3)-_xlfn.QUARTILE.EXC('Base de dados'!L$178:L$198,1))))),'Base de dados'!L196,"")</f>
        <v>593459</v>
      </c>
      <c r="M196" s="7">
        <f>IF(AND('Base de dados'!M196&gt;(AVERAGE('Base de dados'!M$178:M$198)-(1.5*(_xlfn.QUARTILE.EXC('Base de dados'!M$178:M$198,3)-_xlfn.QUARTILE.EXC('Base de dados'!M$178:M$198,1)))),'Base de dados'!M196&lt;(AVERAGE('Base de dados'!M$178:M$198)+(1.5*(_xlfn.QUARTILE.EXC('Base de dados'!M$178:M$198,3)-_xlfn.QUARTILE.EXC('Base de dados'!M$178:M$198,1))))),'Base de dados'!M196,"")</f>
        <v>2445391</v>
      </c>
      <c r="N196" s="7">
        <f>IF(AND('Base de dados'!N196&gt;(AVERAGE('Base de dados'!N$178:N$198)-(1.5*(_xlfn.QUARTILE.EXC('Base de dados'!N$178:N$198,3)-_xlfn.QUARTILE.EXC('Base de dados'!N$178:N$198,1)))),'Base de dados'!N196&lt;(AVERAGE('Base de dados'!N$178:N$198)+(1.5*(_xlfn.QUARTILE.EXC('Base de dados'!N$178:N$198,3)-_xlfn.QUARTILE.EXC('Base de dados'!N$178:N$198,1))))),'Base de dados'!N196,"")</f>
        <v>277572</v>
      </c>
      <c r="O196" s="7">
        <f>IF(AND('Base de dados'!O196&gt;(AVERAGE('Base de dados'!O$178:O$198)-(1.5*(_xlfn.QUARTILE.EXC('Base de dados'!O$178:O$198,3)-_xlfn.QUARTILE.EXC('Base de dados'!O$178:O$198,1)))),'Base de dados'!O196&lt;(AVERAGE('Base de dados'!O$178:O$198)+(1.5*(_xlfn.QUARTILE.EXC('Base de dados'!O$178:O$198,3)-_xlfn.QUARTILE.EXC('Base de dados'!O$178:O$198,1))))),'Base de dados'!O196,"")</f>
        <v>569940000</v>
      </c>
      <c r="P196" s="7">
        <f>IF(AND('Base de dados'!P196&gt;(AVERAGE('Base de dados'!P$178:P$198)-(1.5*(_xlfn.QUARTILE.EXC('Base de dados'!P$178:P$198,3)-_xlfn.QUARTILE.EXC('Base de dados'!P$178:P$198,1)))),'Base de dados'!P196&lt;(AVERAGE('Base de dados'!P$178:P$198)+(1.5*(_xlfn.QUARTILE.EXC('Base de dados'!P$178:P$198,3)-_xlfn.QUARTILE.EXC('Base de dados'!P$178:P$198,1))))),'Base de dados'!P196,"")</f>
        <v>251013000</v>
      </c>
      <c r="Q196" s="7">
        <f>IF(AND('Base de dados'!Q196&gt;(AVERAGE('Base de dados'!Q$178:Q$198)-(1.5*(_xlfn.QUARTILE.EXC('Base de dados'!Q$178:Q$198,3)-_xlfn.QUARTILE.EXC('Base de dados'!Q$178:Q$198,1)))),'Base de dados'!Q196&lt;(AVERAGE('Base de dados'!Q$178:Q$198)+(1.5*(_xlfn.QUARTILE.EXC('Base de dados'!Q$178:Q$198,3)-_xlfn.QUARTILE.EXC('Base de dados'!Q$178:Q$198,1))))),'Base de dados'!Q196,"")</f>
        <v>305367000</v>
      </c>
      <c r="R196" s="7">
        <f>IF(AND('Base de dados'!R196&gt;(AVERAGE('Base de dados'!R$178:R$198)-(1.5*(_xlfn.QUARTILE.EXC('Base de dados'!R$178:R$198,3)-_xlfn.QUARTILE.EXC('Base de dados'!R$178:R$198,1)))),'Base de dados'!R196&lt;(AVERAGE('Base de dados'!R$178:R$198)+(1.5*(_xlfn.QUARTILE.EXC('Base de dados'!R$178:R$198,3)-_xlfn.QUARTILE.EXC('Base de dados'!R$178:R$198,1))))),'Base de dados'!R196,"")</f>
        <v>562414000</v>
      </c>
      <c r="S196" s="7">
        <f>IF(AND('Base de dados'!S196&gt;(AVERAGE('Base de dados'!S$178:S$198)-(1.5*(_xlfn.QUARTILE.EXC('Base de dados'!S$178:S$198,3)-_xlfn.QUARTILE.EXC('Base de dados'!S$178:S$198,1)))),'Base de dados'!S196&lt;(AVERAGE('Base de dados'!S$178:S$198)+(1.5*(_xlfn.QUARTILE.EXC('Base de dados'!S$178:S$198,3)-_xlfn.QUARTILE.EXC('Base de dados'!S$178:S$198,1))))),'Base de dados'!S196,"")</f>
        <v>170231000</v>
      </c>
      <c r="T196" s="7">
        <f>IF(AND('Base de dados'!T196&gt;(AVERAGE('Base de dados'!T$178:T$198)-(1.5*(_xlfn.QUARTILE.EXC('Base de dados'!T$178:T$198,3)-_xlfn.QUARTILE.EXC('Base de dados'!T$178:T$198,1)))),'Base de dados'!T196&lt;(AVERAGE('Base de dados'!T$178:T$198)+(1.5*(_xlfn.QUARTILE.EXC('Base de dados'!T$178:T$198,3)-_xlfn.QUARTILE.EXC('Base de dados'!T$178:T$198,1))))),'Base de dados'!T196,"")</f>
        <v>9730</v>
      </c>
      <c r="U196" s="7">
        <f>IF(AND('Base de dados'!U196&gt;(AVERAGE('Base de dados'!U$178:U$198)-(1.5*(_xlfn.QUARTILE.EXC('Base de dados'!U$178:U$198,3)-_xlfn.QUARTILE.EXC('Base de dados'!U$178:U$198,1)))),'Base de dados'!U196&lt;(AVERAGE('Base de dados'!U$178:U$198)+(1.5*(_xlfn.QUARTILE.EXC('Base de dados'!U$178:U$198,3)-_xlfn.QUARTILE.EXC('Base de dados'!U$178:U$198,1))))),'Base de dados'!U196,"")</f>
        <v>67427000</v>
      </c>
    </row>
    <row r="197" spans="2:21" s="1" customFormat="1" x14ac:dyDescent="0.25">
      <c r="B197" s="51">
        <v>310620</v>
      </c>
      <c r="C197" s="51" t="s">
        <v>206</v>
      </c>
      <c r="D197" s="51" t="s">
        <v>207</v>
      </c>
      <c r="E197" s="51">
        <v>2000</v>
      </c>
      <c r="F197" s="51">
        <v>31062000</v>
      </c>
      <c r="G197" s="51" t="s">
        <v>89</v>
      </c>
      <c r="H197" s="325" t="s">
        <v>43</v>
      </c>
      <c r="I197" s="51" t="s">
        <v>188</v>
      </c>
      <c r="J197" s="51" t="s">
        <v>189</v>
      </c>
      <c r="K197" s="51" t="s">
        <v>190</v>
      </c>
      <c r="L197" s="7">
        <f>IF(AND('Base de dados'!L197&gt;(AVERAGE('Base de dados'!L$178:L$198)-(1.5*(_xlfn.QUARTILE.EXC('Base de dados'!L$178:L$198,3)-_xlfn.QUARTILE.EXC('Base de dados'!L$178:L$198,1)))),'Base de dados'!L197&lt;(AVERAGE('Base de dados'!L$178:L$198)+(1.5*(_xlfn.QUARTILE.EXC('Base de dados'!L$178:L$198,3)-_xlfn.QUARTILE.EXC('Base de dados'!L$178:L$198,1))))),'Base de dados'!L197,"")</f>
        <v>603206</v>
      </c>
      <c r="M197" s="7">
        <f>IF(AND('Base de dados'!M197&gt;(AVERAGE('Base de dados'!M$178:M$198)-(1.5*(_xlfn.QUARTILE.EXC('Base de dados'!M$178:M$198,3)-_xlfn.QUARTILE.EXC('Base de dados'!M$178:M$198,1)))),'Base de dados'!M197&lt;(AVERAGE('Base de dados'!M$178:M$198)+(1.5*(_xlfn.QUARTILE.EXC('Base de dados'!M$178:M$198,3)-_xlfn.QUARTILE.EXC('Base de dados'!M$178:M$198,1))))),'Base de dados'!M197,"")</f>
        <v>2422282</v>
      </c>
      <c r="N197" s="7">
        <f>IF(AND('Base de dados'!N197&gt;(AVERAGE('Base de dados'!N$178:N$198)-(1.5*(_xlfn.QUARTILE.EXC('Base de dados'!N$178:N$198,3)-_xlfn.QUARTILE.EXC('Base de dados'!N$178:N$198,1)))),'Base de dados'!N197&lt;(AVERAGE('Base de dados'!N$178:N$198)+(1.5*(_xlfn.QUARTILE.EXC('Base de dados'!N$178:N$198,3)-_xlfn.QUARTILE.EXC('Base de dados'!N$178:N$198,1))))),'Base de dados'!N197,"")</f>
        <v>279322</v>
      </c>
      <c r="O197" s="7">
        <f>IF(AND('Base de dados'!O197&gt;(AVERAGE('Base de dados'!O$178:O$198)-(1.5*(_xlfn.QUARTILE.EXC('Base de dados'!O$178:O$198,3)-_xlfn.QUARTILE.EXC('Base de dados'!O$178:O$198,1)))),'Base de dados'!O197&lt;(AVERAGE('Base de dados'!O$178:O$198)+(1.5*(_xlfn.QUARTILE.EXC('Base de dados'!O$178:O$198,3)-_xlfn.QUARTILE.EXC('Base de dados'!O$178:O$198,1))))),'Base de dados'!O197,"")</f>
        <v>519862000</v>
      </c>
      <c r="P197" s="7">
        <f>IF(AND('Base de dados'!P197&gt;(AVERAGE('Base de dados'!P$178:P$198)-(1.5*(_xlfn.QUARTILE.EXC('Base de dados'!P$178:P$198,3)-_xlfn.QUARTILE.EXC('Base de dados'!P$178:P$198,1)))),'Base de dados'!P197&lt;(AVERAGE('Base de dados'!P$178:P$198)+(1.5*(_xlfn.QUARTILE.EXC('Base de dados'!P$178:P$198,3)-_xlfn.QUARTILE.EXC('Base de dados'!P$178:P$198,1))))),'Base de dados'!P197,"")</f>
        <v>225212000</v>
      </c>
      <c r="Q197" s="7">
        <f>IF(AND('Base de dados'!Q197&gt;(AVERAGE('Base de dados'!Q$178:Q$198)-(1.5*(_xlfn.QUARTILE.EXC('Base de dados'!Q$178:Q$198,3)-_xlfn.QUARTILE.EXC('Base de dados'!Q$178:Q$198,1)))),'Base de dados'!Q197&lt;(AVERAGE('Base de dados'!Q$178:Q$198)+(1.5*(_xlfn.QUARTILE.EXC('Base de dados'!Q$178:Q$198,3)-_xlfn.QUARTILE.EXC('Base de dados'!Q$178:Q$198,1))))),'Base de dados'!Q197,"")</f>
        <v>260323000</v>
      </c>
      <c r="R197" s="7">
        <f>IF(AND('Base de dados'!R197&gt;(AVERAGE('Base de dados'!R$178:R$198)-(1.5*(_xlfn.QUARTILE.EXC('Base de dados'!R$178:R$198,3)-_xlfn.QUARTILE.EXC('Base de dados'!R$178:R$198,1)))),'Base de dados'!R197&lt;(AVERAGE('Base de dados'!R$178:R$198)+(1.5*(_xlfn.QUARTILE.EXC('Base de dados'!R$178:R$198,3)-_xlfn.QUARTILE.EXC('Base de dados'!R$178:R$198,1))))),'Base de dados'!R197,"")</f>
        <v>486230000</v>
      </c>
      <c r="S197" s="7">
        <f>IF(AND('Base de dados'!S197&gt;(AVERAGE('Base de dados'!S$178:S$198)-(1.5*(_xlfn.QUARTILE.EXC('Base de dados'!S$178:S$198,3)-_xlfn.QUARTILE.EXC('Base de dados'!S$178:S$198,1)))),'Base de dados'!S197&lt;(AVERAGE('Base de dados'!S$178:S$198)+(1.5*(_xlfn.QUARTILE.EXC('Base de dados'!S$178:S$198,3)-_xlfn.QUARTILE.EXC('Base de dados'!S$178:S$198,1))))),'Base de dados'!S197,"")</f>
        <v>212887000</v>
      </c>
      <c r="T197" s="7">
        <f>IF(AND('Base de dados'!T197&gt;(AVERAGE('Base de dados'!T$178:T$198)-(1.5*(_xlfn.QUARTILE.EXC('Base de dados'!T$178:T$198,3)-_xlfn.QUARTILE.EXC('Base de dados'!T$178:T$198,1)))),'Base de dados'!T197&lt;(AVERAGE('Base de dados'!T$178:T$198)+(1.5*(_xlfn.QUARTILE.EXC('Base de dados'!T$178:T$198,3)-_xlfn.QUARTILE.EXC('Base de dados'!T$178:T$198,1))))),'Base de dados'!T197,"")</f>
        <v>9759</v>
      </c>
      <c r="U197" s="7">
        <f>IF(AND('Base de dados'!U197&gt;(AVERAGE('Base de dados'!U$178:U$198)-(1.5*(_xlfn.QUARTILE.EXC('Base de dados'!U$178:U$198,3)-_xlfn.QUARTILE.EXC('Base de dados'!U$178:U$198,1)))),'Base de dados'!U197&lt;(AVERAGE('Base de dados'!U$178:U$198)+(1.5*(_xlfn.QUARTILE.EXC('Base de dados'!U$178:U$198,3)-_xlfn.QUARTILE.EXC('Base de dados'!U$178:U$198,1))))),'Base de dados'!U197,"")</f>
        <v>76084000</v>
      </c>
    </row>
    <row r="198" spans="2:21" s="1" customFormat="1" x14ac:dyDescent="0.25">
      <c r="B198" s="51">
        <v>310620</v>
      </c>
      <c r="C198" s="51" t="s">
        <v>206</v>
      </c>
      <c r="D198" s="51" t="s">
        <v>207</v>
      </c>
      <c r="E198" s="51">
        <v>1999</v>
      </c>
      <c r="F198" s="51">
        <v>31062000</v>
      </c>
      <c r="G198" s="51" t="s">
        <v>89</v>
      </c>
      <c r="H198" s="325" t="s">
        <v>43</v>
      </c>
      <c r="I198" s="51" t="s">
        <v>188</v>
      </c>
      <c r="J198" s="51" t="s">
        <v>189</v>
      </c>
      <c r="K198" s="51" t="s">
        <v>190</v>
      </c>
      <c r="L198" s="7">
        <f>IF(AND('Base de dados'!L198&gt;(AVERAGE('Base de dados'!L$178:L$198)-(1.5*(_xlfn.QUARTILE.EXC('Base de dados'!L$178:L$198,3)-_xlfn.QUARTILE.EXC('Base de dados'!L$178:L$198,1)))),'Base de dados'!L198&lt;(AVERAGE('Base de dados'!L$178:L$198)+(1.5*(_xlfn.QUARTILE.EXC('Base de dados'!L$178:L$198,3)-_xlfn.QUARTILE.EXC('Base de dados'!L$178:L$198,1))))),'Base de dados'!L198,"")</f>
        <v>600155</v>
      </c>
      <c r="M198" s="7">
        <f>IF(AND('Base de dados'!M198&gt;(AVERAGE('Base de dados'!M$178:M$198)-(1.5*(_xlfn.QUARTILE.EXC('Base de dados'!M$178:M$198,3)-_xlfn.QUARTILE.EXC('Base de dados'!M$178:M$198,1)))),'Base de dados'!M198&lt;(AVERAGE('Base de dados'!M$178:M$198)+(1.5*(_xlfn.QUARTILE.EXC('Base de dados'!M$178:M$198,3)-_xlfn.QUARTILE.EXC('Base de dados'!M$178:M$198,1))))),'Base de dados'!M198,"")</f>
        <v>2432253</v>
      </c>
      <c r="N198" s="7">
        <f>IF(AND('Base de dados'!N198&gt;(AVERAGE('Base de dados'!N$178:N$198)-(1.5*(_xlfn.QUARTILE.EXC('Base de dados'!N$178:N$198,3)-_xlfn.QUARTILE.EXC('Base de dados'!N$178:N$198,1)))),'Base de dados'!N198&lt;(AVERAGE('Base de dados'!N$178:N$198)+(1.5*(_xlfn.QUARTILE.EXC('Base de dados'!N$178:N$198,3)-_xlfn.QUARTILE.EXC('Base de dados'!N$178:N$198,1))))),'Base de dados'!N198,"")</f>
        <v>275051</v>
      </c>
      <c r="O198" s="7">
        <f>IF(AND('Base de dados'!O198&gt;(AVERAGE('Base de dados'!O$178:O$198)-(1.5*(_xlfn.QUARTILE.EXC('Base de dados'!O$178:O$198,3)-_xlfn.QUARTILE.EXC('Base de dados'!O$178:O$198,1)))),'Base de dados'!O198&lt;(AVERAGE('Base de dados'!O$178:O$198)+(1.5*(_xlfn.QUARTILE.EXC('Base de dados'!O$178:O$198,3)-_xlfn.QUARTILE.EXC('Base de dados'!O$178:O$198,1))))),'Base de dados'!O198,"")</f>
        <v>453545000</v>
      </c>
      <c r="P198" s="7">
        <f>IF(AND('Base de dados'!P198&gt;(AVERAGE('Base de dados'!P$178:P$198)-(1.5*(_xlfn.QUARTILE.EXC('Base de dados'!P$178:P$198,3)-_xlfn.QUARTILE.EXC('Base de dados'!P$178:P$198,1)))),'Base de dados'!P198&lt;(AVERAGE('Base de dados'!P$178:P$198)+(1.5*(_xlfn.QUARTILE.EXC('Base de dados'!P$178:P$198,3)-_xlfn.QUARTILE.EXC('Base de dados'!P$178:P$198,1))))),'Base de dados'!P198,"")</f>
        <v>196199000</v>
      </c>
      <c r="Q198" s="7">
        <f>IF(AND('Base de dados'!Q198&gt;(AVERAGE('Base de dados'!Q$178:Q$198)-(1.5*(_xlfn.QUARTILE.EXC('Base de dados'!Q$178:Q$198,3)-_xlfn.QUARTILE.EXC('Base de dados'!Q$178:Q$198,1)))),'Base de dados'!Q198&lt;(AVERAGE('Base de dados'!Q$178:Q$198)+(1.5*(_xlfn.QUARTILE.EXC('Base de dados'!Q$178:Q$198,3)-_xlfn.QUARTILE.EXC('Base de dados'!Q$178:Q$198,1))))),'Base de dados'!Q198,"")</f>
        <v>244063000</v>
      </c>
      <c r="R198" s="7">
        <f>IF(AND('Base de dados'!R198&gt;(AVERAGE('Base de dados'!R$178:R$198)-(1.5*(_xlfn.QUARTILE.EXC('Base de dados'!R$178:R$198,3)-_xlfn.QUARTILE.EXC('Base de dados'!R$178:R$198,1)))),'Base de dados'!R198&lt;(AVERAGE('Base de dados'!R$178:R$198)+(1.5*(_xlfn.QUARTILE.EXC('Base de dados'!R$178:R$198,3)-_xlfn.QUARTILE.EXC('Base de dados'!R$178:R$198,1))))),'Base de dados'!R198,"")</f>
        <v>431117000</v>
      </c>
      <c r="S198" s="7">
        <f>IF(AND('Base de dados'!S198&gt;(AVERAGE('Base de dados'!S$178:S$198)-(1.5*(_xlfn.QUARTILE.EXC('Base de dados'!S$178:S$198,3)-_xlfn.QUARTILE.EXC('Base de dados'!S$178:S$198,1)))),'Base de dados'!S198&lt;(AVERAGE('Base de dados'!S$178:S$198)+(1.5*(_xlfn.QUARTILE.EXC('Base de dados'!S$178:S$198,3)-_xlfn.QUARTILE.EXC('Base de dados'!S$178:S$198,1))))),'Base de dados'!S198,"")</f>
        <v>191625000</v>
      </c>
      <c r="T198" s="7">
        <f>IF(AND('Base de dados'!T198&gt;(AVERAGE('Base de dados'!T$178:T$198)-(1.5*(_xlfn.QUARTILE.EXC('Base de dados'!T$178:T$198,3)-_xlfn.QUARTILE.EXC('Base de dados'!T$178:T$198,1)))),'Base de dados'!T198&lt;(AVERAGE('Base de dados'!T$178:T$198)+(1.5*(_xlfn.QUARTILE.EXC('Base de dados'!T$178:T$198,3)-_xlfn.QUARTILE.EXC('Base de dados'!T$178:T$198,1))))),'Base de dados'!T198,"")</f>
        <v>9610</v>
      </c>
      <c r="U198" s="7">
        <f>IF(AND('Base de dados'!U198&gt;(AVERAGE('Base de dados'!U$178:U$198)-(1.5*(_xlfn.QUARTILE.EXC('Base de dados'!U$178:U$198,3)-_xlfn.QUARTILE.EXC('Base de dados'!U$178:U$198,1)))),'Base de dados'!U198&lt;(AVERAGE('Base de dados'!U$178:U$198)+(1.5*(_xlfn.QUARTILE.EXC('Base de dados'!U$178:U$198,3)-_xlfn.QUARTILE.EXC('Base de dados'!U$178:U$198,1))))),'Base de dados'!U198,"")</f>
        <v>44929000</v>
      </c>
    </row>
    <row r="199" spans="2:21" s="1" customFormat="1" x14ac:dyDescent="0.25">
      <c r="B199" s="51">
        <v>316860</v>
      </c>
      <c r="C199" s="51" t="s">
        <v>208</v>
      </c>
      <c r="D199" s="51" t="s">
        <v>207</v>
      </c>
      <c r="E199" s="51">
        <v>2019</v>
      </c>
      <c r="F199" s="51">
        <v>31686000</v>
      </c>
      <c r="G199" s="51" t="s">
        <v>90</v>
      </c>
      <c r="H199" s="325" t="s">
        <v>64</v>
      </c>
      <c r="I199" s="51" t="s">
        <v>188</v>
      </c>
      <c r="J199" s="51" t="s">
        <v>189</v>
      </c>
      <c r="K199" s="51" t="s">
        <v>209</v>
      </c>
      <c r="L199" s="7">
        <f>IF(AND('Base de dados'!L199&gt;(AVERAGE('Base de dados'!L$199:L$209)-(1.5*(_xlfn.QUARTILE.EXC('Base de dados'!L$199:L$209,3)-_xlfn.QUARTILE.EXC('Base de dados'!L$199:L$209,1)))),'Base de dados'!L199&lt;(AVERAGE('Base de dados'!L$199:L$209)+(1.5*(_xlfn.QUARTILE.EXC('Base de dados'!L$199:L$209,3)-_xlfn.QUARTILE.EXC('Base de dados'!L$199:L$209,1))))),'Base de dados'!L199,"")</f>
        <v>8788.23</v>
      </c>
      <c r="M199" s="7">
        <f>IF(AND('Base de dados'!M199&gt;(AVERAGE('Base de dados'!M$199:M$209)-(1.5*(_xlfn.QUARTILE.EXC('Base de dados'!M$199:M$209,3)-_xlfn.QUARTILE.EXC('Base de dados'!M$199:M$209,1)))),'Base de dados'!M199&lt;(AVERAGE('Base de dados'!M$199:M$209)+(1.5*(_xlfn.QUARTILE.EXC('Base de dados'!M$199:M$209,3)-_xlfn.QUARTILE.EXC('Base de dados'!M$199:M$209,1))))),'Base de dados'!M199,"")</f>
        <v>138034</v>
      </c>
      <c r="N199" s="7">
        <f>IF(AND('Base de dados'!N199&gt;(AVERAGE('Base de dados'!N$199:N$209)-(1.5*(_xlfn.QUARTILE.EXC('Base de dados'!N$199:N$209,3)-_xlfn.QUARTILE.EXC('Base de dados'!N$199:N$209,1)))),'Base de dados'!N199&lt;(AVERAGE('Base de dados'!N$199:N$209)+(1.5*(_xlfn.QUARTILE.EXC('Base de dados'!N$199:N$209,3)-_xlfn.QUARTILE.EXC('Base de dados'!N$199:N$209,1))))),'Base de dados'!N199,"")</f>
        <v>4107.51</v>
      </c>
      <c r="O199" s="7">
        <f>IF(AND('Base de dados'!O199&gt;(AVERAGE('Base de dados'!O$199:O$209)-(1.5*(_xlfn.QUARTILE.EXC('Base de dados'!O$199:O$209,3)-_xlfn.QUARTILE.EXC('Base de dados'!O$199:O$209,1)))),'Base de dados'!O199&lt;(AVERAGE('Base de dados'!O$199:O$209)+(1.5*(_xlfn.QUARTILE.EXC('Base de dados'!O$199:O$209,3)-_xlfn.QUARTILE.EXC('Base de dados'!O$199:O$209,1))))),'Base de dados'!O199,"")</f>
        <v>27286583.390000001</v>
      </c>
      <c r="P199" s="7">
        <f>IF(AND('Base de dados'!P199&gt;(AVERAGE('Base de dados'!P$199:P$209)-(1.5*(_xlfn.QUARTILE.EXC('Base de dados'!P$199:P$209,3)-_xlfn.QUARTILE.EXC('Base de dados'!P$199:P$209,1)))),'Base de dados'!P199&lt;(AVERAGE('Base de dados'!P$199:P$209)+(1.5*(_xlfn.QUARTILE.EXC('Base de dados'!P$199:P$209,3)-_xlfn.QUARTILE.EXC('Base de dados'!P$199:P$209,1))))),'Base de dados'!P199,"")</f>
        <v>7753274.0700000003</v>
      </c>
      <c r="Q199" s="7" t="str">
        <f>IF(AND('Base de dados'!Q199&gt;(AVERAGE('Base de dados'!Q$199:Q$209)-(1.5*(_xlfn.QUARTILE.EXC('Base de dados'!Q$199:Q$209,3)-_xlfn.QUARTILE.EXC('Base de dados'!Q$199:Q$209,1)))),'Base de dados'!Q199&lt;(AVERAGE('Base de dados'!Q$199:Q$209)+(1.5*(_xlfn.QUARTILE.EXC('Base de dados'!Q$199:Q$209,3)-_xlfn.QUARTILE.EXC('Base de dados'!Q$199:Q$209,1))))),'Base de dados'!Q199,"")</f>
        <v/>
      </c>
      <c r="R199" s="7" t="str">
        <f>IF(AND('Base de dados'!R199&gt;(AVERAGE('Base de dados'!R$199:R$209)-(1.5*(_xlfn.QUARTILE.EXC('Base de dados'!R$199:R$209,3)-_xlfn.QUARTILE.EXC('Base de dados'!R$199:R$209,1)))),'Base de dados'!R199&lt;(AVERAGE('Base de dados'!R$199:R$209)+(1.5*(_xlfn.QUARTILE.EXC('Base de dados'!R$199:R$209,3)-_xlfn.QUARTILE.EXC('Base de dados'!R$199:R$209,1))))),'Base de dados'!R199,"")</f>
        <v/>
      </c>
      <c r="S199" s="7">
        <f>IF(AND('Base de dados'!S199&gt;(AVERAGE('Base de dados'!S$199:S$209)-(1.5*(_xlfn.QUARTILE.EXC('Base de dados'!S$199:S$209,3)-_xlfn.QUARTILE.EXC('Base de dados'!S$199:S$209,1)))),'Base de dados'!S199&lt;(AVERAGE('Base de dados'!S$199:S$209)+(1.5*(_xlfn.QUARTILE.EXC('Base de dados'!S$199:S$209,3)-_xlfn.QUARTILE.EXC('Base de dados'!S$199:S$209,1))))),'Base de dados'!S199,"")</f>
        <v>4309258.43</v>
      </c>
      <c r="T199" s="7">
        <f>IF(AND('Base de dados'!T199&gt;(AVERAGE('Base de dados'!T$199:T$209)-(1.5*(_xlfn.QUARTILE.EXC('Base de dados'!T$199:T$209,3)-_xlfn.QUARTILE.EXC('Base de dados'!T$199:T$209,1)))),'Base de dados'!T199&lt;(AVERAGE('Base de dados'!T$199:T$209)+(1.5*(_xlfn.QUARTILE.EXC('Base de dados'!T$199:T$209,3)-_xlfn.QUARTILE.EXC('Base de dados'!T$199:T$209,1))))),'Base de dados'!T199,"")</f>
        <v>357</v>
      </c>
      <c r="U199" s="7">
        <f>IF(AND('Base de dados'!U199&gt;(AVERAGE('Base de dados'!U$199:U$209)-(1.5*(_xlfn.QUARTILE.EXC('Base de dados'!U$199:U$209,3)-_xlfn.QUARTILE.EXC('Base de dados'!U$199:U$209,1)))),'Base de dados'!U199&lt;(AVERAGE('Base de dados'!U$199:U$209)+(1.5*(_xlfn.QUARTILE.EXC('Base de dados'!U$199:U$209,3)-_xlfn.QUARTILE.EXC('Base de dados'!U$199:U$209,1))))),'Base de dados'!U199,"")</f>
        <v>1922.76</v>
      </c>
    </row>
    <row r="200" spans="2:21" s="1" customFormat="1" x14ac:dyDescent="0.25">
      <c r="B200" s="51">
        <v>316860</v>
      </c>
      <c r="C200" s="51" t="s">
        <v>208</v>
      </c>
      <c r="D200" s="51" t="s">
        <v>207</v>
      </c>
      <c r="E200" s="51">
        <v>2018</v>
      </c>
      <c r="F200" s="51">
        <v>31686000</v>
      </c>
      <c r="G200" s="51" t="s">
        <v>90</v>
      </c>
      <c r="H200" s="325" t="s">
        <v>64</v>
      </c>
      <c r="I200" s="51" t="s">
        <v>188</v>
      </c>
      <c r="J200" s="51" t="s">
        <v>189</v>
      </c>
      <c r="K200" s="51" t="s">
        <v>209</v>
      </c>
      <c r="L200" s="7">
        <f>IF(AND('Base de dados'!L200&gt;(AVERAGE('Base de dados'!L$199:L$209)-(1.5*(_xlfn.QUARTILE.EXC('Base de dados'!L$199:L$209,3)-_xlfn.QUARTILE.EXC('Base de dados'!L$199:L$209,1)))),'Base de dados'!L200&lt;(AVERAGE('Base de dados'!L$199:L$209)+(1.5*(_xlfn.QUARTILE.EXC('Base de dados'!L$199:L$209,3)-_xlfn.QUARTILE.EXC('Base de dados'!L$199:L$209,1))))),'Base de dados'!L200,"")</f>
        <v>8577.51</v>
      </c>
      <c r="M200" s="7">
        <f>IF(AND('Base de dados'!M200&gt;(AVERAGE('Base de dados'!M$199:M$209)-(1.5*(_xlfn.QUARTILE.EXC('Base de dados'!M$199:M$209,3)-_xlfn.QUARTILE.EXC('Base de dados'!M$199:M$209,1)))),'Base de dados'!M200&lt;(AVERAGE('Base de dados'!M$199:M$209)+(1.5*(_xlfn.QUARTILE.EXC('Base de dados'!M$199:M$209,3)-_xlfn.QUARTILE.EXC('Base de dados'!M$199:M$209,1))))),'Base de dados'!M200,"")</f>
        <v>119898</v>
      </c>
      <c r="N200" s="7">
        <f>IF(AND('Base de dados'!N200&gt;(AVERAGE('Base de dados'!N$199:N$209)-(1.5*(_xlfn.QUARTILE.EXC('Base de dados'!N$199:N$209,3)-_xlfn.QUARTILE.EXC('Base de dados'!N$199:N$209,1)))),'Base de dados'!N200&lt;(AVERAGE('Base de dados'!N$199:N$209)+(1.5*(_xlfn.QUARTILE.EXC('Base de dados'!N$199:N$209,3)-_xlfn.QUARTILE.EXC('Base de dados'!N$199:N$209,1))))),'Base de dados'!N200,"")</f>
        <v>3780.95</v>
      </c>
      <c r="O200" s="7">
        <f>IF(AND('Base de dados'!O200&gt;(AVERAGE('Base de dados'!O$199:O$209)-(1.5*(_xlfn.QUARTILE.EXC('Base de dados'!O$199:O$209,3)-_xlfn.QUARTILE.EXC('Base de dados'!O$199:O$209,1)))),'Base de dados'!O200&lt;(AVERAGE('Base de dados'!O$199:O$209)+(1.5*(_xlfn.QUARTILE.EXC('Base de dados'!O$199:O$209,3)-_xlfn.QUARTILE.EXC('Base de dados'!O$199:O$209,1))))),'Base de dados'!O200,"")</f>
        <v>22356838.550000001</v>
      </c>
      <c r="P200" s="7">
        <f>IF(AND('Base de dados'!P200&gt;(AVERAGE('Base de dados'!P$199:P$209)-(1.5*(_xlfn.QUARTILE.EXC('Base de dados'!P$199:P$209,3)-_xlfn.QUARTILE.EXC('Base de dados'!P$199:P$209,1)))),'Base de dados'!P200&lt;(AVERAGE('Base de dados'!P$199:P$209)+(1.5*(_xlfn.QUARTILE.EXC('Base de dados'!P$199:P$209,3)-_xlfn.QUARTILE.EXC('Base de dados'!P$199:P$209,1))))),'Base de dados'!P200,"")</f>
        <v>6494166.6799999997</v>
      </c>
      <c r="Q200" s="7">
        <f>IF(AND('Base de dados'!Q200&gt;(AVERAGE('Base de dados'!Q$199:Q$209)-(1.5*(_xlfn.QUARTILE.EXC('Base de dados'!Q$199:Q$209,3)-_xlfn.QUARTILE.EXC('Base de dados'!Q$199:Q$209,1)))),'Base de dados'!Q200&lt;(AVERAGE('Base de dados'!Q$199:Q$209)+(1.5*(_xlfn.QUARTILE.EXC('Base de dados'!Q$199:Q$209,3)-_xlfn.QUARTILE.EXC('Base de dados'!Q$199:Q$209,1))))),'Base de dados'!Q200,"")</f>
        <v>17974451.949999999</v>
      </c>
      <c r="R200" s="7">
        <f>IF(AND('Base de dados'!R200&gt;(AVERAGE('Base de dados'!R$199:R$209)-(1.5*(_xlfn.QUARTILE.EXC('Base de dados'!R$199:R$209,3)-_xlfn.QUARTILE.EXC('Base de dados'!R$199:R$209,1)))),'Base de dados'!R200&lt;(AVERAGE('Base de dados'!R$199:R$209)+(1.5*(_xlfn.QUARTILE.EXC('Base de dados'!R$199:R$209,3)-_xlfn.QUARTILE.EXC('Base de dados'!R$199:R$209,1))))),'Base de dados'!R200,"")</f>
        <v>39331284.43</v>
      </c>
      <c r="S200" s="7">
        <f>IF(AND('Base de dados'!S200&gt;(AVERAGE('Base de dados'!S$199:S$209)-(1.5*(_xlfn.QUARTILE.EXC('Base de dados'!S$199:S$209,3)-_xlfn.QUARTILE.EXC('Base de dados'!S$199:S$209,1)))),'Base de dados'!S200&lt;(AVERAGE('Base de dados'!S$199:S$209)+(1.5*(_xlfn.QUARTILE.EXC('Base de dados'!S$199:S$209,3)-_xlfn.QUARTILE.EXC('Base de dados'!S$199:S$209,1))))),'Base de dados'!S200,"")</f>
        <v>3185197.89</v>
      </c>
      <c r="T200" s="7">
        <f>IF(AND('Base de dados'!T200&gt;(AVERAGE('Base de dados'!T$199:T$209)-(1.5*(_xlfn.QUARTILE.EXC('Base de dados'!T$199:T$209,3)-_xlfn.QUARTILE.EXC('Base de dados'!T$199:T$209,1)))),'Base de dados'!T200&lt;(AVERAGE('Base de dados'!T$199:T$209)+(1.5*(_xlfn.QUARTILE.EXC('Base de dados'!T$199:T$209,3)-_xlfn.QUARTILE.EXC('Base de dados'!T$199:T$209,1))))),'Base de dados'!T200,"")</f>
        <v>454</v>
      </c>
      <c r="U200" s="7">
        <f>IF(AND('Base de dados'!U200&gt;(AVERAGE('Base de dados'!U$199:U$209)-(1.5*(_xlfn.QUARTILE.EXC('Base de dados'!U$199:U$209,3)-_xlfn.QUARTILE.EXC('Base de dados'!U$199:U$209,1)))),'Base de dados'!U200&lt;(AVERAGE('Base de dados'!U$199:U$209)+(1.5*(_xlfn.QUARTILE.EXC('Base de dados'!U$199:U$209,3)-_xlfn.QUARTILE.EXC('Base de dados'!U$199:U$209,1))))),'Base de dados'!U200,"")</f>
        <v>52.47</v>
      </c>
    </row>
    <row r="201" spans="2:21" s="1" customFormat="1" x14ac:dyDescent="0.25">
      <c r="B201" s="51">
        <v>316860</v>
      </c>
      <c r="C201" s="51" t="s">
        <v>208</v>
      </c>
      <c r="D201" s="51" t="s">
        <v>207</v>
      </c>
      <c r="E201" s="51">
        <v>2017</v>
      </c>
      <c r="F201" s="51">
        <v>31686000</v>
      </c>
      <c r="G201" s="51" t="s">
        <v>90</v>
      </c>
      <c r="H201" s="325" t="s">
        <v>64</v>
      </c>
      <c r="I201" s="51" t="s">
        <v>188</v>
      </c>
      <c r="J201" s="51" t="s">
        <v>189</v>
      </c>
      <c r="K201" s="51" t="s">
        <v>209</v>
      </c>
      <c r="L201" s="7">
        <f>IF(AND('Base de dados'!L201&gt;(AVERAGE('Base de dados'!L$199:L$209)-(1.5*(_xlfn.QUARTILE.EXC('Base de dados'!L$199:L$209,3)-_xlfn.QUARTILE.EXC('Base de dados'!L$199:L$209,1)))),'Base de dados'!L201&lt;(AVERAGE('Base de dados'!L$199:L$209)+(1.5*(_xlfn.QUARTILE.EXC('Base de dados'!L$199:L$209,3)-_xlfn.QUARTILE.EXC('Base de dados'!L$199:L$209,1))))),'Base de dados'!L201,"")</f>
        <v>7856.13</v>
      </c>
      <c r="M201" s="7">
        <f>IF(AND('Base de dados'!M201&gt;(AVERAGE('Base de dados'!M$199:M$209)-(1.5*(_xlfn.QUARTILE.EXC('Base de dados'!M$199:M$209,3)-_xlfn.QUARTILE.EXC('Base de dados'!M$199:M$209,1)))),'Base de dados'!M201&lt;(AVERAGE('Base de dados'!M$199:M$209)+(1.5*(_xlfn.QUARTILE.EXC('Base de dados'!M$199:M$209,3)-_xlfn.QUARTILE.EXC('Base de dados'!M$199:M$209,1))))),'Base de dados'!M201,"")</f>
        <v>73048.67</v>
      </c>
      <c r="N201" s="7">
        <f>IF(AND('Base de dados'!N201&gt;(AVERAGE('Base de dados'!N$199:N$209)-(1.5*(_xlfn.QUARTILE.EXC('Base de dados'!N$199:N$209,3)-_xlfn.QUARTILE.EXC('Base de dados'!N$199:N$209,1)))),'Base de dados'!N201&lt;(AVERAGE('Base de dados'!N$199:N$209)+(1.5*(_xlfn.QUARTILE.EXC('Base de dados'!N$199:N$209,3)-_xlfn.QUARTILE.EXC('Base de dados'!N$199:N$209,1))))),'Base de dados'!N201,"")</f>
        <v>3515.26</v>
      </c>
      <c r="O201" s="7">
        <f>IF(AND('Base de dados'!O201&gt;(AVERAGE('Base de dados'!O$199:O$209)-(1.5*(_xlfn.QUARTILE.EXC('Base de dados'!O$199:O$209,3)-_xlfn.QUARTILE.EXC('Base de dados'!O$199:O$209,1)))),'Base de dados'!O201&lt;(AVERAGE('Base de dados'!O$199:O$209)+(1.5*(_xlfn.QUARTILE.EXC('Base de dados'!O$199:O$209,3)-_xlfn.QUARTILE.EXC('Base de dados'!O$199:O$209,1))))),'Base de dados'!O201,"")</f>
        <v>20720621.32</v>
      </c>
      <c r="P201" s="7">
        <f>IF(AND('Base de dados'!P201&gt;(AVERAGE('Base de dados'!P$199:P$209)-(1.5*(_xlfn.QUARTILE.EXC('Base de dados'!P$199:P$209,3)-_xlfn.QUARTILE.EXC('Base de dados'!P$199:P$209,1)))),'Base de dados'!P201&lt;(AVERAGE('Base de dados'!P$199:P$209)+(1.5*(_xlfn.QUARTILE.EXC('Base de dados'!P$199:P$209,3)-_xlfn.QUARTILE.EXC('Base de dados'!P$199:P$209,1))))),'Base de dados'!P201,"")</f>
        <v>3400478.68</v>
      </c>
      <c r="Q201" s="7">
        <f>IF(AND('Base de dados'!Q201&gt;(AVERAGE('Base de dados'!Q$199:Q$209)-(1.5*(_xlfn.QUARTILE.EXC('Base de dados'!Q$199:Q$209,3)-_xlfn.QUARTILE.EXC('Base de dados'!Q$199:Q$209,1)))),'Base de dados'!Q201&lt;(AVERAGE('Base de dados'!Q$199:Q$209)+(1.5*(_xlfn.QUARTILE.EXC('Base de dados'!Q$199:Q$209,3)-_xlfn.QUARTILE.EXC('Base de dados'!Q$199:Q$209,1))))),'Base de dados'!Q201,"")</f>
        <v>11202242.92</v>
      </c>
      <c r="R201" s="7">
        <f>IF(AND('Base de dados'!R201&gt;(AVERAGE('Base de dados'!R$199:R$209)-(1.5*(_xlfn.QUARTILE.EXC('Base de dados'!R$199:R$209,3)-_xlfn.QUARTILE.EXC('Base de dados'!R$199:R$209,1)))),'Base de dados'!R201&lt;(AVERAGE('Base de dados'!R$199:R$209)+(1.5*(_xlfn.QUARTILE.EXC('Base de dados'!R$199:R$209,3)-_xlfn.QUARTILE.EXC('Base de dados'!R$199:R$209,1))))),'Base de dados'!R201,"")</f>
        <v>26979008.52</v>
      </c>
      <c r="S201" s="7">
        <f>IF(AND('Base de dados'!S201&gt;(AVERAGE('Base de dados'!S$199:S$209)-(1.5*(_xlfn.QUARTILE.EXC('Base de dados'!S$199:S$209,3)-_xlfn.QUARTILE.EXC('Base de dados'!S$199:S$209,1)))),'Base de dados'!S201&lt;(AVERAGE('Base de dados'!S$199:S$209)+(1.5*(_xlfn.QUARTILE.EXC('Base de dados'!S$199:S$209,3)-_xlfn.QUARTILE.EXC('Base de dados'!S$199:S$209,1))))),'Base de dados'!S201,"")</f>
        <v>0</v>
      </c>
      <c r="T201" s="7">
        <f>IF(AND('Base de dados'!T201&gt;(AVERAGE('Base de dados'!T$199:T$209)-(1.5*(_xlfn.QUARTILE.EXC('Base de dados'!T$199:T$209,3)-_xlfn.QUARTILE.EXC('Base de dados'!T$199:T$209,1)))),'Base de dados'!T201&lt;(AVERAGE('Base de dados'!T$199:T$209)+(1.5*(_xlfn.QUARTILE.EXC('Base de dados'!T$199:T$209,3)-_xlfn.QUARTILE.EXC('Base de dados'!T$199:T$209,1))))),'Base de dados'!T201,"")</f>
        <v>322</v>
      </c>
      <c r="U201" s="7" t="str">
        <f>IF(AND('Base de dados'!U201&gt;(AVERAGE('Base de dados'!U$199:U$209)-(1.5*(_xlfn.QUARTILE.EXC('Base de dados'!U$199:U$209,3)-_xlfn.QUARTILE.EXC('Base de dados'!U$199:U$209,1)))),'Base de dados'!U201&lt;(AVERAGE('Base de dados'!U$199:U$209)+(1.5*(_xlfn.QUARTILE.EXC('Base de dados'!U$199:U$209,3)-_xlfn.QUARTILE.EXC('Base de dados'!U$199:U$209,1))))),'Base de dados'!U201,"")</f>
        <v/>
      </c>
    </row>
    <row r="202" spans="2:21" s="1" customFormat="1" x14ac:dyDescent="0.25">
      <c r="B202" s="51">
        <v>316860</v>
      </c>
      <c r="C202" s="51" t="s">
        <v>208</v>
      </c>
      <c r="D202" s="51" t="s">
        <v>207</v>
      </c>
      <c r="E202" s="51">
        <v>2016</v>
      </c>
      <c r="F202" s="51">
        <v>31686000</v>
      </c>
      <c r="G202" s="51" t="s">
        <v>90</v>
      </c>
      <c r="H202" s="325" t="s">
        <v>64</v>
      </c>
      <c r="I202" s="51" t="s">
        <v>188</v>
      </c>
      <c r="J202" s="51" t="s">
        <v>189</v>
      </c>
      <c r="K202" s="51" t="s">
        <v>209</v>
      </c>
      <c r="L202" s="7">
        <f>IF(AND('Base de dados'!L202&gt;(AVERAGE('Base de dados'!L$199:L$209)-(1.5*(_xlfn.QUARTILE.EXC('Base de dados'!L$199:L$209,3)-_xlfn.QUARTILE.EXC('Base de dados'!L$199:L$209,1)))),'Base de dados'!L202&lt;(AVERAGE('Base de dados'!L$199:L$209)+(1.5*(_xlfn.QUARTILE.EXC('Base de dados'!L$199:L$209,3)-_xlfn.QUARTILE.EXC('Base de dados'!L$199:L$209,1))))),'Base de dados'!L202,"")</f>
        <v>9131.19</v>
      </c>
      <c r="M202" s="7">
        <f>IF(AND('Base de dados'!M202&gt;(AVERAGE('Base de dados'!M$199:M$209)-(1.5*(_xlfn.QUARTILE.EXC('Base de dados'!M$199:M$209,3)-_xlfn.QUARTILE.EXC('Base de dados'!M$199:M$209,1)))),'Base de dados'!M202&lt;(AVERAGE('Base de dados'!M$199:M$209)+(1.5*(_xlfn.QUARTILE.EXC('Base de dados'!M$199:M$209,3)-_xlfn.QUARTILE.EXC('Base de dados'!M$199:M$209,1))))),'Base de dados'!M202,"")</f>
        <v>42071</v>
      </c>
      <c r="N202" s="7">
        <f>IF(AND('Base de dados'!N202&gt;(AVERAGE('Base de dados'!N$199:N$209)-(1.5*(_xlfn.QUARTILE.EXC('Base de dados'!N$199:N$209,3)-_xlfn.QUARTILE.EXC('Base de dados'!N$199:N$209,1)))),'Base de dados'!N202&lt;(AVERAGE('Base de dados'!N$199:N$209)+(1.5*(_xlfn.QUARTILE.EXC('Base de dados'!N$199:N$209,3)-_xlfn.QUARTILE.EXC('Base de dados'!N$199:N$209,1))))),'Base de dados'!N202,"")</f>
        <v>3889.53</v>
      </c>
      <c r="O202" s="7">
        <f>IF(AND('Base de dados'!O202&gt;(AVERAGE('Base de dados'!O$199:O$209)-(1.5*(_xlfn.QUARTILE.EXC('Base de dados'!O$199:O$209,3)-_xlfn.QUARTILE.EXC('Base de dados'!O$199:O$209,1)))),'Base de dados'!O202&lt;(AVERAGE('Base de dados'!O$199:O$209)+(1.5*(_xlfn.QUARTILE.EXC('Base de dados'!O$199:O$209,3)-_xlfn.QUARTILE.EXC('Base de dados'!O$199:O$209,1))))),'Base de dados'!O202,"")</f>
        <v>19494207.359999999</v>
      </c>
      <c r="P202" s="7">
        <f>IF(AND('Base de dados'!P202&gt;(AVERAGE('Base de dados'!P$199:P$209)-(1.5*(_xlfn.QUARTILE.EXC('Base de dados'!P$199:P$209,3)-_xlfn.QUARTILE.EXC('Base de dados'!P$199:P$209,1)))),'Base de dados'!P202&lt;(AVERAGE('Base de dados'!P$199:P$209)+(1.5*(_xlfn.QUARTILE.EXC('Base de dados'!P$199:P$209,3)-_xlfn.QUARTILE.EXC('Base de dados'!P$199:P$209,1))))),'Base de dados'!P202,"")</f>
        <v>6097673.6200000001</v>
      </c>
      <c r="Q202" s="7">
        <f>IF(AND('Base de dados'!Q202&gt;(AVERAGE('Base de dados'!Q$199:Q$209)-(1.5*(_xlfn.QUARTILE.EXC('Base de dados'!Q$199:Q$209,3)-_xlfn.QUARTILE.EXC('Base de dados'!Q$199:Q$209,1)))),'Base de dados'!Q202&lt;(AVERAGE('Base de dados'!Q$199:Q$209)+(1.5*(_xlfn.QUARTILE.EXC('Base de dados'!Q$199:Q$209,3)-_xlfn.QUARTILE.EXC('Base de dados'!Q$199:Q$209,1))))),'Base de dados'!Q202,"")</f>
        <v>9392254.5099999998</v>
      </c>
      <c r="R202" s="7">
        <f>IF(AND('Base de dados'!R202&gt;(AVERAGE('Base de dados'!R$199:R$209)-(1.5*(_xlfn.QUARTILE.EXC('Base de dados'!R$199:R$209,3)-_xlfn.QUARTILE.EXC('Base de dados'!R$199:R$209,1)))),'Base de dados'!R202&lt;(AVERAGE('Base de dados'!R$199:R$209)+(1.5*(_xlfn.QUARTILE.EXC('Base de dados'!R$199:R$209,3)-_xlfn.QUARTILE.EXC('Base de dados'!R$199:R$209,1))))),'Base de dados'!R202,"")</f>
        <v>22972458.52</v>
      </c>
      <c r="S202" s="7">
        <f>IF(AND('Base de dados'!S202&gt;(AVERAGE('Base de dados'!S$199:S$209)-(1.5*(_xlfn.QUARTILE.EXC('Base de dados'!S$199:S$209,3)-_xlfn.QUARTILE.EXC('Base de dados'!S$199:S$209,1)))),'Base de dados'!S202&lt;(AVERAGE('Base de dados'!S$199:S$209)+(1.5*(_xlfn.QUARTILE.EXC('Base de dados'!S$199:S$209,3)-_xlfn.QUARTILE.EXC('Base de dados'!S$199:S$209,1))))),'Base de dados'!S202,"")</f>
        <v>0</v>
      </c>
      <c r="T202" s="7">
        <f>IF(AND('Base de dados'!T202&gt;(AVERAGE('Base de dados'!T$199:T$209)-(1.5*(_xlfn.QUARTILE.EXC('Base de dados'!T$199:T$209,3)-_xlfn.QUARTILE.EXC('Base de dados'!T$199:T$209,1)))),'Base de dados'!T202&lt;(AVERAGE('Base de dados'!T$199:T$209)+(1.5*(_xlfn.QUARTILE.EXC('Base de dados'!T$199:T$209,3)-_xlfn.QUARTILE.EXC('Base de dados'!T$199:T$209,1))))),'Base de dados'!T202,"")</f>
        <v>312</v>
      </c>
      <c r="U202" s="7" t="str">
        <f>IF(AND('Base de dados'!U202&gt;(AVERAGE('Base de dados'!U$199:U$209)-(1.5*(_xlfn.QUARTILE.EXC('Base de dados'!U$199:U$209,3)-_xlfn.QUARTILE.EXC('Base de dados'!U$199:U$209,1)))),'Base de dados'!U202&lt;(AVERAGE('Base de dados'!U$199:U$209)+(1.5*(_xlfn.QUARTILE.EXC('Base de dados'!U$199:U$209,3)-_xlfn.QUARTILE.EXC('Base de dados'!U$199:U$209,1))))),'Base de dados'!U202,"")</f>
        <v/>
      </c>
    </row>
    <row r="203" spans="2:21" s="1" customFormat="1" x14ac:dyDescent="0.25">
      <c r="B203" s="51">
        <v>316860</v>
      </c>
      <c r="C203" s="51" t="s">
        <v>208</v>
      </c>
      <c r="D203" s="51" t="s">
        <v>207</v>
      </c>
      <c r="E203" s="51">
        <v>2015</v>
      </c>
      <c r="F203" s="51">
        <v>31686000</v>
      </c>
      <c r="G203" s="51" t="s">
        <v>90</v>
      </c>
      <c r="H203" s="325" t="s">
        <v>64</v>
      </c>
      <c r="I203" s="51" t="s">
        <v>188</v>
      </c>
      <c r="J203" s="51" t="s">
        <v>189</v>
      </c>
      <c r="K203" s="51" t="s">
        <v>209</v>
      </c>
      <c r="L203" s="7">
        <f>IF(AND('Base de dados'!L203&gt;(AVERAGE('Base de dados'!L$199:L$209)-(1.5*(_xlfn.QUARTILE.EXC('Base de dados'!L$199:L$209,3)-_xlfn.QUARTILE.EXC('Base de dados'!L$199:L$209,1)))),'Base de dados'!L203&lt;(AVERAGE('Base de dados'!L$199:L$209)+(1.5*(_xlfn.QUARTILE.EXC('Base de dados'!L$199:L$209,3)-_xlfn.QUARTILE.EXC('Base de dados'!L$199:L$209,1))))),'Base de dados'!L203,"")</f>
        <v>7937.85</v>
      </c>
      <c r="M203" s="7">
        <f>IF(AND('Base de dados'!M203&gt;(AVERAGE('Base de dados'!M$199:M$209)-(1.5*(_xlfn.QUARTILE.EXC('Base de dados'!M$199:M$209,3)-_xlfn.QUARTILE.EXC('Base de dados'!M$199:M$209,1)))),'Base de dados'!M203&lt;(AVERAGE('Base de dados'!M$199:M$209)+(1.5*(_xlfn.QUARTILE.EXC('Base de dados'!M$199:M$209,3)-_xlfn.QUARTILE.EXC('Base de dados'!M$199:M$209,1))))),'Base de dados'!M203,"")</f>
        <v>12086</v>
      </c>
      <c r="N203" s="7">
        <f>IF(AND('Base de dados'!N203&gt;(AVERAGE('Base de dados'!N$199:N$209)-(1.5*(_xlfn.QUARTILE.EXC('Base de dados'!N$199:N$209,3)-_xlfn.QUARTILE.EXC('Base de dados'!N$199:N$209,1)))),'Base de dados'!N203&lt;(AVERAGE('Base de dados'!N$199:N$209)+(1.5*(_xlfn.QUARTILE.EXC('Base de dados'!N$199:N$209,3)-_xlfn.QUARTILE.EXC('Base de dados'!N$199:N$209,1))))),'Base de dados'!N203,"")</f>
        <v>3603.94</v>
      </c>
      <c r="O203" s="7">
        <f>IF(AND('Base de dados'!O203&gt;(AVERAGE('Base de dados'!O$199:O$209)-(1.5*(_xlfn.QUARTILE.EXC('Base de dados'!O$199:O$209,3)-_xlfn.QUARTILE.EXC('Base de dados'!O$199:O$209,1)))),'Base de dados'!O203&lt;(AVERAGE('Base de dados'!O$199:O$209)+(1.5*(_xlfn.QUARTILE.EXC('Base de dados'!O$199:O$209,3)-_xlfn.QUARTILE.EXC('Base de dados'!O$199:O$209,1))))),'Base de dados'!O203,"")</f>
        <v>17543247.989999998</v>
      </c>
      <c r="P203" s="7">
        <f>IF(AND('Base de dados'!P203&gt;(AVERAGE('Base de dados'!P$199:P$209)-(1.5*(_xlfn.QUARTILE.EXC('Base de dados'!P$199:P$209,3)-_xlfn.QUARTILE.EXC('Base de dados'!P$199:P$209,1)))),'Base de dados'!P203&lt;(AVERAGE('Base de dados'!P$199:P$209)+(1.5*(_xlfn.QUARTILE.EXC('Base de dados'!P$199:P$209,3)-_xlfn.QUARTILE.EXC('Base de dados'!P$199:P$209,1))))),'Base de dados'!P203,"")</f>
        <v>4353616.6900000004</v>
      </c>
      <c r="Q203" s="7">
        <f>IF(AND('Base de dados'!Q203&gt;(AVERAGE('Base de dados'!Q$199:Q$209)-(1.5*(_xlfn.QUARTILE.EXC('Base de dados'!Q$199:Q$209,3)-_xlfn.QUARTILE.EXC('Base de dados'!Q$199:Q$209,1)))),'Base de dados'!Q203&lt;(AVERAGE('Base de dados'!Q$199:Q$209)+(1.5*(_xlfn.QUARTILE.EXC('Base de dados'!Q$199:Q$209,3)-_xlfn.QUARTILE.EXC('Base de dados'!Q$199:Q$209,1))))),'Base de dados'!Q203,"")</f>
        <v>8164557.8200000003</v>
      </c>
      <c r="R203" s="7">
        <f>IF(AND('Base de dados'!R203&gt;(AVERAGE('Base de dados'!R$199:R$209)-(1.5*(_xlfn.QUARTILE.EXC('Base de dados'!R$199:R$209,3)-_xlfn.QUARTILE.EXC('Base de dados'!R$199:R$209,1)))),'Base de dados'!R203&lt;(AVERAGE('Base de dados'!R$199:R$209)+(1.5*(_xlfn.QUARTILE.EXC('Base de dados'!R$199:R$209,3)-_xlfn.QUARTILE.EXC('Base de dados'!R$199:R$209,1))))),'Base de dados'!R203,"")</f>
        <v>18503043.75</v>
      </c>
      <c r="S203" s="7">
        <f>IF(AND('Base de dados'!S203&gt;(AVERAGE('Base de dados'!S$199:S$209)-(1.5*(_xlfn.QUARTILE.EXC('Base de dados'!S$199:S$209,3)-_xlfn.QUARTILE.EXC('Base de dados'!S$199:S$209,1)))),'Base de dados'!S203&lt;(AVERAGE('Base de dados'!S$199:S$209)+(1.5*(_xlfn.QUARTILE.EXC('Base de dados'!S$199:S$209,3)-_xlfn.QUARTILE.EXC('Base de dados'!S$199:S$209,1))))),'Base de dados'!S203,"")</f>
        <v>0</v>
      </c>
      <c r="T203" s="7">
        <f>IF(AND('Base de dados'!T203&gt;(AVERAGE('Base de dados'!T$199:T$209)-(1.5*(_xlfn.QUARTILE.EXC('Base de dados'!T$199:T$209,3)-_xlfn.QUARTILE.EXC('Base de dados'!T$199:T$209,1)))),'Base de dados'!T203&lt;(AVERAGE('Base de dados'!T$199:T$209)+(1.5*(_xlfn.QUARTILE.EXC('Base de dados'!T$199:T$209,3)-_xlfn.QUARTILE.EXC('Base de dados'!T$199:T$209,1))))),'Base de dados'!T203,"")</f>
        <v>277</v>
      </c>
      <c r="U203" s="7">
        <f>IF(AND('Base de dados'!U203&gt;(AVERAGE('Base de dados'!U$199:U$209)-(1.5*(_xlfn.QUARTILE.EXC('Base de dados'!U$199:U$209,3)-_xlfn.QUARTILE.EXC('Base de dados'!U$199:U$209,1)))),'Base de dados'!U203&lt;(AVERAGE('Base de dados'!U$199:U$209)+(1.5*(_xlfn.QUARTILE.EXC('Base de dados'!U$199:U$209,3)-_xlfn.QUARTILE.EXC('Base de dados'!U$199:U$209,1))))),'Base de dados'!U203,"")</f>
        <v>1474270.14</v>
      </c>
    </row>
    <row r="204" spans="2:21" s="1" customFormat="1" x14ac:dyDescent="0.25">
      <c r="B204" s="51">
        <v>316860</v>
      </c>
      <c r="C204" s="51" t="s">
        <v>208</v>
      </c>
      <c r="D204" s="51" t="s">
        <v>207</v>
      </c>
      <c r="E204" s="51">
        <v>2014</v>
      </c>
      <c r="F204" s="51">
        <v>31686000</v>
      </c>
      <c r="G204" s="51" t="s">
        <v>90</v>
      </c>
      <c r="H204" s="325" t="s">
        <v>64</v>
      </c>
      <c r="I204" s="51" t="s">
        <v>188</v>
      </c>
      <c r="J204" s="51" t="s">
        <v>189</v>
      </c>
      <c r="K204" s="51" t="s">
        <v>209</v>
      </c>
      <c r="L204" s="7">
        <f>IF(AND('Base de dados'!L204&gt;(AVERAGE('Base de dados'!L$199:L$209)-(1.5*(_xlfn.QUARTILE.EXC('Base de dados'!L$199:L$209,3)-_xlfn.QUARTILE.EXC('Base de dados'!L$199:L$209,1)))),'Base de dados'!L204&lt;(AVERAGE('Base de dados'!L$199:L$209)+(1.5*(_xlfn.QUARTILE.EXC('Base de dados'!L$199:L$209,3)-_xlfn.QUARTILE.EXC('Base de dados'!L$199:L$209,1))))),'Base de dados'!L204,"")</f>
        <v>8007.91</v>
      </c>
      <c r="M204" s="7">
        <f>IF(AND('Base de dados'!M204&gt;(AVERAGE('Base de dados'!M$199:M$209)-(1.5*(_xlfn.QUARTILE.EXC('Base de dados'!M$199:M$209,3)-_xlfn.QUARTILE.EXC('Base de dados'!M$199:M$209,1)))),'Base de dados'!M204&lt;(AVERAGE('Base de dados'!M$199:M$209)+(1.5*(_xlfn.QUARTILE.EXC('Base de dados'!M$199:M$209,3)-_xlfn.QUARTILE.EXC('Base de dados'!M$199:M$209,1))))),'Base de dados'!M204,"")</f>
        <v>20443</v>
      </c>
      <c r="N204" s="7">
        <f>IF(AND('Base de dados'!N204&gt;(AVERAGE('Base de dados'!N$199:N$209)-(1.5*(_xlfn.QUARTILE.EXC('Base de dados'!N$199:N$209,3)-_xlfn.QUARTILE.EXC('Base de dados'!N$199:N$209,1)))),'Base de dados'!N204&lt;(AVERAGE('Base de dados'!N$199:N$209)+(1.5*(_xlfn.QUARTILE.EXC('Base de dados'!N$199:N$209,3)-_xlfn.QUARTILE.EXC('Base de dados'!N$199:N$209,1))))),'Base de dados'!N204,"")</f>
        <v>3526.41</v>
      </c>
      <c r="O204" s="7">
        <f>IF(AND('Base de dados'!O204&gt;(AVERAGE('Base de dados'!O$199:O$209)-(1.5*(_xlfn.QUARTILE.EXC('Base de dados'!O$199:O$209,3)-_xlfn.QUARTILE.EXC('Base de dados'!O$199:O$209,1)))),'Base de dados'!O204&lt;(AVERAGE('Base de dados'!O$199:O$209)+(1.5*(_xlfn.QUARTILE.EXC('Base de dados'!O$199:O$209,3)-_xlfn.QUARTILE.EXC('Base de dados'!O$199:O$209,1))))),'Base de dados'!O204,"")</f>
        <v>13845170.529999999</v>
      </c>
      <c r="P204" s="7">
        <f>IF(AND('Base de dados'!P204&gt;(AVERAGE('Base de dados'!P$199:P$209)-(1.5*(_xlfn.QUARTILE.EXC('Base de dados'!P$199:P$209,3)-_xlfn.QUARTILE.EXC('Base de dados'!P$199:P$209,1)))),'Base de dados'!P204&lt;(AVERAGE('Base de dados'!P$199:P$209)+(1.5*(_xlfn.QUARTILE.EXC('Base de dados'!P$199:P$209,3)-_xlfn.QUARTILE.EXC('Base de dados'!P$199:P$209,1))))),'Base de dados'!P204,"")</f>
        <v>4546575.66</v>
      </c>
      <c r="Q204" s="7">
        <f>IF(AND('Base de dados'!Q204&gt;(AVERAGE('Base de dados'!Q$199:Q$209)-(1.5*(_xlfn.QUARTILE.EXC('Base de dados'!Q$199:Q$209,3)-_xlfn.QUARTILE.EXC('Base de dados'!Q$199:Q$209,1)))),'Base de dados'!Q204&lt;(AVERAGE('Base de dados'!Q$199:Q$209)+(1.5*(_xlfn.QUARTILE.EXC('Base de dados'!Q$199:Q$209,3)-_xlfn.QUARTILE.EXC('Base de dados'!Q$199:Q$209,1))))),'Base de dados'!Q204,"")</f>
        <v>5551218.8600000003</v>
      </c>
      <c r="R204" s="7">
        <f>IF(AND('Base de dados'!R204&gt;(AVERAGE('Base de dados'!R$199:R$209)-(1.5*(_xlfn.QUARTILE.EXC('Base de dados'!R$199:R$209,3)-_xlfn.QUARTILE.EXC('Base de dados'!R$199:R$209,1)))),'Base de dados'!R204&lt;(AVERAGE('Base de dados'!R$199:R$209)+(1.5*(_xlfn.QUARTILE.EXC('Base de dados'!R$199:R$209,3)-_xlfn.QUARTILE.EXC('Base de dados'!R$199:R$209,1))))),'Base de dados'!R204,"")</f>
        <v>16147017.82</v>
      </c>
      <c r="S204" s="7">
        <f>IF(AND('Base de dados'!S204&gt;(AVERAGE('Base de dados'!S$199:S$209)-(1.5*(_xlfn.QUARTILE.EXC('Base de dados'!S$199:S$209,3)-_xlfn.QUARTILE.EXC('Base de dados'!S$199:S$209,1)))),'Base de dados'!S204&lt;(AVERAGE('Base de dados'!S$199:S$209)+(1.5*(_xlfn.QUARTILE.EXC('Base de dados'!S$199:S$209,3)-_xlfn.QUARTILE.EXC('Base de dados'!S$199:S$209,1))))),'Base de dados'!S204,"")</f>
        <v>1383687</v>
      </c>
      <c r="T204" s="7">
        <f>IF(AND('Base de dados'!T204&gt;(AVERAGE('Base de dados'!T$199:T$209)-(1.5*(_xlfn.QUARTILE.EXC('Base de dados'!T$199:T$209,3)-_xlfn.QUARTILE.EXC('Base de dados'!T$199:T$209,1)))),'Base de dados'!T204&lt;(AVERAGE('Base de dados'!T$199:T$209)+(1.5*(_xlfn.QUARTILE.EXC('Base de dados'!T$199:T$209,3)-_xlfn.QUARTILE.EXC('Base de dados'!T$199:T$209,1))))),'Base de dados'!T204,"")</f>
        <v>267</v>
      </c>
      <c r="U204" s="7">
        <f>IF(AND('Base de dados'!U204&gt;(AVERAGE('Base de dados'!U$199:U$209)-(1.5*(_xlfn.QUARTILE.EXC('Base de dados'!U$199:U$209,3)-_xlfn.QUARTILE.EXC('Base de dados'!U$199:U$209,1)))),'Base de dados'!U204&lt;(AVERAGE('Base de dados'!U$199:U$209)+(1.5*(_xlfn.QUARTILE.EXC('Base de dados'!U$199:U$209,3)-_xlfn.QUARTILE.EXC('Base de dados'!U$199:U$209,1))))),'Base de dados'!U204,"")</f>
        <v>1993032.57</v>
      </c>
    </row>
    <row r="205" spans="2:21" s="1" customFormat="1" x14ac:dyDescent="0.25">
      <c r="B205" s="51">
        <v>316860</v>
      </c>
      <c r="C205" s="51" t="s">
        <v>208</v>
      </c>
      <c r="D205" s="51" t="s">
        <v>207</v>
      </c>
      <c r="E205" s="51">
        <v>2013</v>
      </c>
      <c r="F205" s="51">
        <v>31686000</v>
      </c>
      <c r="G205" s="51" t="s">
        <v>90</v>
      </c>
      <c r="H205" s="325" t="s">
        <v>64</v>
      </c>
      <c r="I205" s="51" t="s">
        <v>188</v>
      </c>
      <c r="J205" s="51" t="s">
        <v>189</v>
      </c>
      <c r="K205" s="51" t="s">
        <v>209</v>
      </c>
      <c r="L205" s="7">
        <f>IF(AND('Base de dados'!L205&gt;(AVERAGE('Base de dados'!L$199:L$209)-(1.5*(_xlfn.QUARTILE.EXC('Base de dados'!L$199:L$209,3)-_xlfn.QUARTILE.EXC('Base de dados'!L$199:L$209,1)))),'Base de dados'!L205&lt;(AVERAGE('Base de dados'!L$199:L$209)+(1.5*(_xlfn.QUARTILE.EXC('Base de dados'!L$199:L$209,3)-_xlfn.QUARTILE.EXC('Base de dados'!L$199:L$209,1))))),'Base de dados'!L205,"")</f>
        <v>8128.81</v>
      </c>
      <c r="M205" s="7">
        <f>IF(AND('Base de dados'!M205&gt;(AVERAGE('Base de dados'!M$199:M$209)-(1.5*(_xlfn.QUARTILE.EXC('Base de dados'!M$199:M$209,3)-_xlfn.QUARTILE.EXC('Base de dados'!M$199:M$209,1)))),'Base de dados'!M205&lt;(AVERAGE('Base de dados'!M$199:M$209)+(1.5*(_xlfn.QUARTILE.EXC('Base de dados'!M$199:M$209,3)-_xlfn.QUARTILE.EXC('Base de dados'!M$199:M$209,1))))),'Base de dados'!M205,"")</f>
        <v>25419.87</v>
      </c>
      <c r="N205" s="7">
        <f>IF(AND('Base de dados'!N205&gt;(AVERAGE('Base de dados'!N$199:N$209)-(1.5*(_xlfn.QUARTILE.EXC('Base de dados'!N$199:N$209,3)-_xlfn.QUARTILE.EXC('Base de dados'!N$199:N$209,1)))),'Base de dados'!N205&lt;(AVERAGE('Base de dados'!N$199:N$209)+(1.5*(_xlfn.QUARTILE.EXC('Base de dados'!N$199:N$209,3)-_xlfn.QUARTILE.EXC('Base de dados'!N$199:N$209,1))))),'Base de dados'!N205,"")</f>
        <v>2977.52</v>
      </c>
      <c r="O205" s="7">
        <f>IF(AND('Base de dados'!O205&gt;(AVERAGE('Base de dados'!O$199:O$209)-(1.5*(_xlfn.QUARTILE.EXC('Base de dados'!O$199:O$209,3)-_xlfn.QUARTILE.EXC('Base de dados'!O$199:O$209,1)))),'Base de dados'!O205&lt;(AVERAGE('Base de dados'!O$199:O$209)+(1.5*(_xlfn.QUARTILE.EXC('Base de dados'!O$199:O$209,3)-_xlfn.QUARTILE.EXC('Base de dados'!O$199:O$209,1))))),'Base de dados'!O205,"")</f>
        <v>12975347.41</v>
      </c>
      <c r="P205" s="7">
        <f>IF(AND('Base de dados'!P205&gt;(AVERAGE('Base de dados'!P$199:P$209)-(1.5*(_xlfn.QUARTILE.EXC('Base de dados'!P$199:P$209,3)-_xlfn.QUARTILE.EXC('Base de dados'!P$199:P$209,1)))),'Base de dados'!P205&lt;(AVERAGE('Base de dados'!P$199:P$209)+(1.5*(_xlfn.QUARTILE.EXC('Base de dados'!P$199:P$209,3)-_xlfn.QUARTILE.EXC('Base de dados'!P$199:P$209,1))))),'Base de dados'!P205,"")</f>
        <v>2815694.57</v>
      </c>
      <c r="Q205" s="7">
        <f>IF(AND('Base de dados'!Q205&gt;(AVERAGE('Base de dados'!Q$199:Q$209)-(1.5*(_xlfn.QUARTILE.EXC('Base de dados'!Q$199:Q$209,3)-_xlfn.QUARTILE.EXC('Base de dados'!Q$199:Q$209,1)))),'Base de dados'!Q205&lt;(AVERAGE('Base de dados'!Q$199:Q$209)+(1.5*(_xlfn.QUARTILE.EXC('Base de dados'!Q$199:Q$209,3)-_xlfn.QUARTILE.EXC('Base de dados'!Q$199:Q$209,1))))),'Base de dados'!Q205,"")</f>
        <v>4549684.96</v>
      </c>
      <c r="R205" s="7">
        <f>IF(AND('Base de dados'!R205&gt;(AVERAGE('Base de dados'!R$199:R$209)-(1.5*(_xlfn.QUARTILE.EXC('Base de dados'!R$199:R$209,3)-_xlfn.QUARTILE.EXC('Base de dados'!R$199:R$209,1)))),'Base de dados'!R205&lt;(AVERAGE('Base de dados'!R$199:R$209)+(1.5*(_xlfn.QUARTILE.EXC('Base de dados'!R$199:R$209,3)-_xlfn.QUARTILE.EXC('Base de dados'!R$199:R$209,1))))),'Base de dados'!R205,"")</f>
        <v>12805569.460000001</v>
      </c>
      <c r="S205" s="7">
        <f>IF(AND('Base de dados'!S205&gt;(AVERAGE('Base de dados'!S$199:S$209)-(1.5*(_xlfn.QUARTILE.EXC('Base de dados'!S$199:S$209,3)-_xlfn.QUARTILE.EXC('Base de dados'!S$199:S$209,1)))),'Base de dados'!S205&lt;(AVERAGE('Base de dados'!S$199:S$209)+(1.5*(_xlfn.QUARTILE.EXC('Base de dados'!S$199:S$209,3)-_xlfn.QUARTILE.EXC('Base de dados'!S$199:S$209,1))))),'Base de dados'!S205,"")</f>
        <v>1307429.95</v>
      </c>
      <c r="T205" s="7">
        <f>IF(AND('Base de dados'!T205&gt;(AVERAGE('Base de dados'!T$199:T$209)-(1.5*(_xlfn.QUARTILE.EXC('Base de dados'!T$199:T$209,3)-_xlfn.QUARTILE.EXC('Base de dados'!T$199:T$209,1)))),'Base de dados'!T205&lt;(AVERAGE('Base de dados'!T$199:T$209)+(1.5*(_xlfn.QUARTILE.EXC('Base de dados'!T$199:T$209,3)-_xlfn.QUARTILE.EXC('Base de dados'!T$199:T$209,1))))),'Base de dados'!T205,"")</f>
        <v>253</v>
      </c>
      <c r="U205" s="7">
        <f>IF(AND('Base de dados'!U205&gt;(AVERAGE('Base de dados'!U$199:U$209)-(1.5*(_xlfn.QUARTILE.EXC('Base de dados'!U$199:U$209,3)-_xlfn.QUARTILE.EXC('Base de dados'!U$199:U$209,1)))),'Base de dados'!U205&lt;(AVERAGE('Base de dados'!U$199:U$209)+(1.5*(_xlfn.QUARTILE.EXC('Base de dados'!U$199:U$209,3)-_xlfn.QUARTILE.EXC('Base de dados'!U$199:U$209,1))))),'Base de dados'!U205,"")</f>
        <v>1402287.01</v>
      </c>
    </row>
    <row r="206" spans="2:21" s="1" customFormat="1" x14ac:dyDescent="0.25">
      <c r="B206" s="51">
        <v>316860</v>
      </c>
      <c r="C206" s="51" t="s">
        <v>208</v>
      </c>
      <c r="D206" s="51" t="s">
        <v>207</v>
      </c>
      <c r="E206" s="51">
        <v>2012</v>
      </c>
      <c r="F206" s="51">
        <v>31686000</v>
      </c>
      <c r="G206" s="51" t="s">
        <v>90</v>
      </c>
      <c r="H206" s="325" t="s">
        <v>64</v>
      </c>
      <c r="I206" s="51" t="s">
        <v>188</v>
      </c>
      <c r="J206" s="51" t="s">
        <v>189</v>
      </c>
      <c r="K206" s="51" t="s">
        <v>209</v>
      </c>
      <c r="L206" s="7">
        <f>IF(AND('Base de dados'!L206&gt;(AVERAGE('Base de dados'!L$199:L$209)-(1.5*(_xlfn.QUARTILE.EXC('Base de dados'!L$199:L$209,3)-_xlfn.QUARTILE.EXC('Base de dados'!L$199:L$209,1)))),'Base de dados'!L206&lt;(AVERAGE('Base de dados'!L$199:L$209)+(1.5*(_xlfn.QUARTILE.EXC('Base de dados'!L$199:L$209,3)-_xlfn.QUARTILE.EXC('Base de dados'!L$199:L$209,1))))),'Base de dados'!L206,"")</f>
        <v>8249.14</v>
      </c>
      <c r="M206" s="7">
        <f>IF(AND('Base de dados'!M206&gt;(AVERAGE('Base de dados'!M$199:M$209)-(1.5*(_xlfn.QUARTILE.EXC('Base de dados'!M$199:M$209,3)-_xlfn.QUARTILE.EXC('Base de dados'!M$199:M$209,1)))),'Base de dados'!M206&lt;(AVERAGE('Base de dados'!M$199:M$209)+(1.5*(_xlfn.QUARTILE.EXC('Base de dados'!M$199:M$209,3)-_xlfn.QUARTILE.EXC('Base de dados'!M$199:M$209,1))))),'Base de dados'!M206,"")</f>
        <v>23839.29</v>
      </c>
      <c r="N206" s="7">
        <f>IF(AND('Base de dados'!N206&gt;(AVERAGE('Base de dados'!N$199:N$209)-(1.5*(_xlfn.QUARTILE.EXC('Base de dados'!N$199:N$209,3)-_xlfn.QUARTILE.EXC('Base de dados'!N$199:N$209,1)))),'Base de dados'!N206&lt;(AVERAGE('Base de dados'!N$199:N$209)+(1.5*(_xlfn.QUARTILE.EXC('Base de dados'!N$199:N$209,3)-_xlfn.QUARTILE.EXC('Base de dados'!N$199:N$209,1))))),'Base de dados'!N206,"")</f>
        <v>1660.76</v>
      </c>
      <c r="O206" s="7">
        <f>IF(AND('Base de dados'!O206&gt;(AVERAGE('Base de dados'!O$199:O$209)-(1.5*(_xlfn.QUARTILE.EXC('Base de dados'!O$199:O$209,3)-_xlfn.QUARTILE.EXC('Base de dados'!O$199:O$209,1)))),'Base de dados'!O206&lt;(AVERAGE('Base de dados'!O$199:O$209)+(1.5*(_xlfn.QUARTILE.EXC('Base de dados'!O$199:O$209,3)-_xlfn.QUARTILE.EXC('Base de dados'!O$199:O$209,1))))),'Base de dados'!O206,"")</f>
        <v>11731824.779999999</v>
      </c>
      <c r="P206" s="7">
        <f>IF(AND('Base de dados'!P206&gt;(AVERAGE('Base de dados'!P$199:P$209)-(1.5*(_xlfn.QUARTILE.EXC('Base de dados'!P$199:P$209,3)-_xlfn.QUARTILE.EXC('Base de dados'!P$199:P$209,1)))),'Base de dados'!P206&lt;(AVERAGE('Base de dados'!P$199:P$209)+(1.5*(_xlfn.QUARTILE.EXC('Base de dados'!P$199:P$209,3)-_xlfn.QUARTILE.EXC('Base de dados'!P$199:P$209,1))))),'Base de dados'!P206,"")</f>
        <v>530892.72</v>
      </c>
      <c r="Q206" s="7">
        <f>IF(AND('Base de dados'!Q206&gt;(AVERAGE('Base de dados'!Q$199:Q$209)-(1.5*(_xlfn.QUARTILE.EXC('Base de dados'!Q$199:Q$209,3)-_xlfn.QUARTILE.EXC('Base de dados'!Q$199:Q$209,1)))),'Base de dados'!Q206&lt;(AVERAGE('Base de dados'!Q$199:Q$209)+(1.5*(_xlfn.QUARTILE.EXC('Base de dados'!Q$199:Q$209,3)-_xlfn.QUARTILE.EXC('Base de dados'!Q$199:Q$209,1))))),'Base de dados'!Q206,"")</f>
        <v>2550294.1</v>
      </c>
      <c r="R206" s="7">
        <f>IF(AND('Base de dados'!R206&gt;(AVERAGE('Base de dados'!R$199:R$209)-(1.5*(_xlfn.QUARTILE.EXC('Base de dados'!R$199:R$209,3)-_xlfn.QUARTILE.EXC('Base de dados'!R$199:R$209,1)))),'Base de dados'!R206&lt;(AVERAGE('Base de dados'!R$199:R$209)+(1.5*(_xlfn.QUARTILE.EXC('Base de dados'!R$199:R$209,3)-_xlfn.QUARTILE.EXC('Base de dados'!R$199:R$209,1))))),'Base de dados'!R206,"")</f>
        <v>8909059.2200000007</v>
      </c>
      <c r="S206" s="7">
        <f>IF(AND('Base de dados'!S206&gt;(AVERAGE('Base de dados'!S$199:S$209)-(1.5*(_xlfn.QUARTILE.EXC('Base de dados'!S$199:S$209,3)-_xlfn.QUARTILE.EXC('Base de dados'!S$199:S$209,1)))),'Base de dados'!S206&lt;(AVERAGE('Base de dados'!S$199:S$209)+(1.5*(_xlfn.QUARTILE.EXC('Base de dados'!S$199:S$209,3)-_xlfn.QUARTILE.EXC('Base de dados'!S$199:S$209,1))))),'Base de dados'!S206,"")</f>
        <v>518184.06</v>
      </c>
      <c r="T206" s="7">
        <f>IF(AND('Base de dados'!T206&gt;(AVERAGE('Base de dados'!T$199:T$209)-(1.5*(_xlfn.QUARTILE.EXC('Base de dados'!T$199:T$209,3)-_xlfn.QUARTILE.EXC('Base de dados'!T$199:T$209,1)))),'Base de dados'!T206&lt;(AVERAGE('Base de dados'!T$199:T$209)+(1.5*(_xlfn.QUARTILE.EXC('Base de dados'!T$199:T$209,3)-_xlfn.QUARTILE.EXC('Base de dados'!T$199:T$209,1))))),'Base de dados'!T206,"")</f>
        <v>176</v>
      </c>
      <c r="U206" s="7">
        <f>IF(AND('Base de dados'!U206&gt;(AVERAGE('Base de dados'!U$199:U$209)-(1.5*(_xlfn.QUARTILE.EXC('Base de dados'!U$199:U$209,3)-_xlfn.QUARTILE.EXC('Base de dados'!U$199:U$209,1)))),'Base de dados'!U206&lt;(AVERAGE('Base de dados'!U$199:U$209)+(1.5*(_xlfn.QUARTILE.EXC('Base de dados'!U$199:U$209,3)-_xlfn.QUARTILE.EXC('Base de dados'!U$199:U$209,1))))),'Base de dados'!U206,"")</f>
        <v>711653.14</v>
      </c>
    </row>
    <row r="207" spans="2:21" s="1" customFormat="1" x14ac:dyDescent="0.25">
      <c r="B207" s="51">
        <v>316860</v>
      </c>
      <c r="C207" s="51" t="s">
        <v>208</v>
      </c>
      <c r="D207" s="51" t="s">
        <v>207</v>
      </c>
      <c r="E207" s="51">
        <v>2011</v>
      </c>
      <c r="F207" s="51">
        <v>31686000</v>
      </c>
      <c r="G207" s="51" t="s">
        <v>90</v>
      </c>
      <c r="H207" s="325" t="s">
        <v>64</v>
      </c>
      <c r="I207" s="51" t="s">
        <v>188</v>
      </c>
      <c r="J207" s="51" t="s">
        <v>189</v>
      </c>
      <c r="K207" s="51" t="s">
        <v>209</v>
      </c>
      <c r="L207" s="7">
        <f>IF(AND('Base de dados'!L207&gt;(AVERAGE('Base de dados'!L$199:L$209)-(1.5*(_xlfn.QUARTILE.EXC('Base de dados'!L$199:L$209,3)-_xlfn.QUARTILE.EXC('Base de dados'!L$199:L$209,1)))),'Base de dados'!L207&lt;(AVERAGE('Base de dados'!L$199:L$209)+(1.5*(_xlfn.QUARTILE.EXC('Base de dados'!L$199:L$209,3)-_xlfn.QUARTILE.EXC('Base de dados'!L$199:L$209,1))))),'Base de dados'!L207,"")</f>
        <v>5168.6499999999996</v>
      </c>
      <c r="M207" s="7">
        <f>IF(AND('Base de dados'!M207&gt;(AVERAGE('Base de dados'!M$199:M$209)-(1.5*(_xlfn.QUARTILE.EXC('Base de dados'!M$199:M$209,3)-_xlfn.QUARTILE.EXC('Base de dados'!M$199:M$209,1)))),'Base de dados'!M207&lt;(AVERAGE('Base de dados'!M$199:M$209)+(1.5*(_xlfn.QUARTILE.EXC('Base de dados'!M$199:M$209,3)-_xlfn.QUARTILE.EXC('Base de dados'!M$199:M$209,1))))),'Base de dados'!M207,"")</f>
        <v>6633.83</v>
      </c>
      <c r="N207" s="7">
        <f>IF(AND('Base de dados'!N207&gt;(AVERAGE('Base de dados'!N$199:N$209)-(1.5*(_xlfn.QUARTILE.EXC('Base de dados'!N$199:N$209,3)-_xlfn.QUARTILE.EXC('Base de dados'!N$199:N$209,1)))),'Base de dados'!N207&lt;(AVERAGE('Base de dados'!N$199:N$209)+(1.5*(_xlfn.QUARTILE.EXC('Base de dados'!N$199:N$209,3)-_xlfn.QUARTILE.EXC('Base de dados'!N$199:N$209,1))))),'Base de dados'!N207,"")</f>
        <v>403.19</v>
      </c>
      <c r="O207" s="7">
        <f>IF(AND('Base de dados'!O207&gt;(AVERAGE('Base de dados'!O$199:O$209)-(1.5*(_xlfn.QUARTILE.EXC('Base de dados'!O$199:O$209,3)-_xlfn.QUARTILE.EXC('Base de dados'!O$199:O$209,1)))),'Base de dados'!O207&lt;(AVERAGE('Base de dados'!O$199:O$209)+(1.5*(_xlfn.QUARTILE.EXC('Base de dados'!O$199:O$209,3)-_xlfn.QUARTILE.EXC('Base de dados'!O$199:O$209,1))))),'Base de dados'!O207,"")</f>
        <v>8698428.6600000001</v>
      </c>
      <c r="P207" s="7">
        <f>IF(AND('Base de dados'!P207&gt;(AVERAGE('Base de dados'!P$199:P$209)-(1.5*(_xlfn.QUARTILE.EXC('Base de dados'!P$199:P$209,3)-_xlfn.QUARTILE.EXC('Base de dados'!P$199:P$209,1)))),'Base de dados'!P207&lt;(AVERAGE('Base de dados'!P$199:P$209)+(1.5*(_xlfn.QUARTILE.EXC('Base de dados'!P$199:P$209,3)-_xlfn.QUARTILE.EXC('Base de dados'!P$199:P$209,1))))),'Base de dados'!P207,"")</f>
        <v>394355</v>
      </c>
      <c r="Q207" s="7">
        <f>IF(AND('Base de dados'!Q207&gt;(AVERAGE('Base de dados'!Q$199:Q$209)-(1.5*(_xlfn.QUARTILE.EXC('Base de dados'!Q$199:Q$209,3)-_xlfn.QUARTILE.EXC('Base de dados'!Q$199:Q$209,1)))),'Base de dados'!Q207&lt;(AVERAGE('Base de dados'!Q$199:Q$209)+(1.5*(_xlfn.QUARTILE.EXC('Base de dados'!Q$199:Q$209,3)-_xlfn.QUARTILE.EXC('Base de dados'!Q$199:Q$209,1))))),'Base de dados'!Q207,"")</f>
        <v>3950090</v>
      </c>
      <c r="R207" s="7">
        <f>IF(AND('Base de dados'!R207&gt;(AVERAGE('Base de dados'!R$199:R$209)-(1.5*(_xlfn.QUARTILE.EXC('Base de dados'!R$199:R$209,3)-_xlfn.QUARTILE.EXC('Base de dados'!R$199:R$209,1)))),'Base de dados'!R207&lt;(AVERAGE('Base de dados'!R$199:R$209)+(1.5*(_xlfn.QUARTILE.EXC('Base de dados'!R$199:R$209,3)-_xlfn.QUARTILE.EXC('Base de dados'!R$199:R$209,1))))),'Base de dados'!R207,"")</f>
        <v>9613378.3599999994</v>
      </c>
      <c r="S207" s="7">
        <f>IF(AND('Base de dados'!S207&gt;(AVERAGE('Base de dados'!S$199:S$209)-(1.5*(_xlfn.QUARTILE.EXC('Base de dados'!S$199:S$209,3)-_xlfn.QUARTILE.EXC('Base de dados'!S$199:S$209,1)))),'Base de dados'!S207&lt;(AVERAGE('Base de dados'!S$199:S$209)+(1.5*(_xlfn.QUARTILE.EXC('Base de dados'!S$199:S$209,3)-_xlfn.QUARTILE.EXC('Base de dados'!S$199:S$209,1))))),'Base de dados'!S207,"")</f>
        <v>0</v>
      </c>
      <c r="T207" s="7">
        <f>IF(AND('Base de dados'!T207&gt;(AVERAGE('Base de dados'!T$199:T$209)-(1.5*(_xlfn.QUARTILE.EXC('Base de dados'!T$199:T$209,3)-_xlfn.QUARTILE.EXC('Base de dados'!T$199:T$209,1)))),'Base de dados'!T207&lt;(AVERAGE('Base de dados'!T$199:T$209)+(1.5*(_xlfn.QUARTILE.EXC('Base de dados'!T$199:T$209,3)-_xlfn.QUARTILE.EXC('Base de dados'!T$199:T$209,1))))),'Base de dados'!T207,"")</f>
        <v>155</v>
      </c>
      <c r="U207" s="7">
        <f>IF(AND('Base de dados'!U207&gt;(AVERAGE('Base de dados'!U$199:U$209)-(1.5*(_xlfn.QUARTILE.EXC('Base de dados'!U$199:U$209,3)-_xlfn.QUARTILE.EXC('Base de dados'!U$199:U$209,1)))),'Base de dados'!U207&lt;(AVERAGE('Base de dados'!U$199:U$209)+(1.5*(_xlfn.QUARTILE.EXC('Base de dados'!U$199:U$209,3)-_xlfn.QUARTILE.EXC('Base de dados'!U$199:U$209,1))))),'Base de dados'!U207,"")</f>
        <v>0</v>
      </c>
    </row>
    <row r="208" spans="2:21" s="1" customFormat="1" x14ac:dyDescent="0.25">
      <c r="B208" s="51">
        <v>316860</v>
      </c>
      <c r="C208" s="51" t="s">
        <v>208</v>
      </c>
      <c r="D208" s="51" t="s">
        <v>207</v>
      </c>
      <c r="E208" s="51">
        <v>2010</v>
      </c>
      <c r="F208" s="51">
        <v>31686000</v>
      </c>
      <c r="G208" s="51" t="s">
        <v>90</v>
      </c>
      <c r="H208" s="325" t="s">
        <v>64</v>
      </c>
      <c r="I208" s="51" t="s">
        <v>188</v>
      </c>
      <c r="J208" s="51" t="s">
        <v>189</v>
      </c>
      <c r="K208" s="51" t="s">
        <v>209</v>
      </c>
      <c r="L208" s="7">
        <f>IF(AND('Base de dados'!L208&gt;(AVERAGE('Base de dados'!L$199:L$209)-(1.5*(_xlfn.QUARTILE.EXC('Base de dados'!L$199:L$209,3)-_xlfn.QUARTILE.EXC('Base de dados'!L$199:L$209,1)))),'Base de dados'!L208&lt;(AVERAGE('Base de dados'!L$199:L$209)+(1.5*(_xlfn.QUARTILE.EXC('Base de dados'!L$199:L$209,3)-_xlfn.QUARTILE.EXC('Base de dados'!L$199:L$209,1))))),'Base de dados'!L208,"")</f>
        <v>4218</v>
      </c>
      <c r="M208" s="7">
        <f>IF(AND('Base de dados'!M208&gt;(AVERAGE('Base de dados'!M$199:M$209)-(1.5*(_xlfn.QUARTILE.EXC('Base de dados'!M$199:M$209,3)-_xlfn.QUARTILE.EXC('Base de dados'!M$199:M$209,1)))),'Base de dados'!M208&lt;(AVERAGE('Base de dados'!M$199:M$209)+(1.5*(_xlfn.QUARTILE.EXC('Base de dados'!M$199:M$209,3)-_xlfn.QUARTILE.EXC('Base de dados'!M$199:M$209,1))))),'Base de dados'!M208,"")</f>
        <v>5054.0600000000004</v>
      </c>
      <c r="N208" s="7">
        <f>IF(AND('Base de dados'!N208&gt;(AVERAGE('Base de dados'!N$199:N$209)-(1.5*(_xlfn.QUARTILE.EXC('Base de dados'!N$199:N$209,3)-_xlfn.QUARTILE.EXC('Base de dados'!N$199:N$209,1)))),'Base de dados'!N208&lt;(AVERAGE('Base de dados'!N$199:N$209)+(1.5*(_xlfn.QUARTILE.EXC('Base de dados'!N$199:N$209,3)-_xlfn.QUARTILE.EXC('Base de dados'!N$199:N$209,1))))),'Base de dados'!N208,"")</f>
        <v>0</v>
      </c>
      <c r="O208" s="7">
        <f>IF(AND('Base de dados'!O208&gt;(AVERAGE('Base de dados'!O$199:O$209)-(1.5*(_xlfn.QUARTILE.EXC('Base de dados'!O$199:O$209,3)-_xlfn.QUARTILE.EXC('Base de dados'!O$199:O$209,1)))),'Base de dados'!O208&lt;(AVERAGE('Base de dados'!O$199:O$209)+(1.5*(_xlfn.QUARTILE.EXC('Base de dados'!O$199:O$209,3)-_xlfn.QUARTILE.EXC('Base de dados'!O$199:O$209,1))))),'Base de dados'!O208,"")</f>
        <v>5235144</v>
      </c>
      <c r="P208" s="7">
        <f>IF(AND('Base de dados'!P208&gt;(AVERAGE('Base de dados'!P$199:P$209)-(1.5*(_xlfn.QUARTILE.EXC('Base de dados'!P$199:P$209,3)-_xlfn.QUARTILE.EXC('Base de dados'!P$199:P$209,1)))),'Base de dados'!P208&lt;(AVERAGE('Base de dados'!P$199:P$209)+(1.5*(_xlfn.QUARTILE.EXC('Base de dados'!P$199:P$209,3)-_xlfn.QUARTILE.EXC('Base de dados'!P$199:P$209,1))))),'Base de dados'!P208,"")</f>
        <v>234925</v>
      </c>
      <c r="Q208" s="7">
        <f>IF(AND('Base de dados'!Q208&gt;(AVERAGE('Base de dados'!Q$199:Q$209)-(1.5*(_xlfn.QUARTILE.EXC('Base de dados'!Q$199:Q$209,3)-_xlfn.QUARTILE.EXC('Base de dados'!Q$199:Q$209,1)))),'Base de dados'!Q208&lt;(AVERAGE('Base de dados'!Q$199:Q$209)+(1.5*(_xlfn.QUARTILE.EXC('Base de dados'!Q$199:Q$209,3)-_xlfn.QUARTILE.EXC('Base de dados'!Q$199:Q$209,1))))),'Base de dados'!Q208,"")</f>
        <v>4606243</v>
      </c>
      <c r="R208" s="7">
        <f>IF(AND('Base de dados'!R208&gt;(AVERAGE('Base de dados'!R$199:R$209)-(1.5*(_xlfn.QUARTILE.EXC('Base de dados'!R$199:R$209,3)-_xlfn.QUARTILE.EXC('Base de dados'!R$199:R$209,1)))),'Base de dados'!R208&lt;(AVERAGE('Base de dados'!R$199:R$209)+(1.5*(_xlfn.QUARTILE.EXC('Base de dados'!R$199:R$209,3)-_xlfn.QUARTILE.EXC('Base de dados'!R$199:R$209,1))))),'Base de dados'!R208,"")</f>
        <v>6858399</v>
      </c>
      <c r="S208" s="7">
        <f>IF(AND('Base de dados'!S208&gt;(AVERAGE('Base de dados'!S$199:S$209)-(1.5*(_xlfn.QUARTILE.EXC('Base de dados'!S$199:S$209,3)-_xlfn.QUARTILE.EXC('Base de dados'!S$199:S$209,1)))),'Base de dados'!S208&lt;(AVERAGE('Base de dados'!S$199:S$209)+(1.5*(_xlfn.QUARTILE.EXC('Base de dados'!S$199:S$209,3)-_xlfn.QUARTILE.EXC('Base de dados'!S$199:S$209,1))))),'Base de dados'!S208,"")</f>
        <v>0</v>
      </c>
      <c r="T208" s="7">
        <f>IF(AND('Base de dados'!T208&gt;(AVERAGE('Base de dados'!T$199:T$209)-(1.5*(_xlfn.QUARTILE.EXC('Base de dados'!T$199:T$209,3)-_xlfn.QUARTILE.EXC('Base de dados'!T$199:T$209,1)))),'Base de dados'!T208&lt;(AVERAGE('Base de dados'!T$199:T$209)+(1.5*(_xlfn.QUARTILE.EXC('Base de dados'!T$199:T$209,3)-_xlfn.QUARTILE.EXC('Base de dados'!T$199:T$209,1))))),'Base de dados'!T208,"")</f>
        <v>105</v>
      </c>
      <c r="U208" s="7">
        <f>IF(AND('Base de dados'!U208&gt;(AVERAGE('Base de dados'!U$199:U$209)-(1.5*(_xlfn.QUARTILE.EXC('Base de dados'!U$199:U$209,3)-_xlfn.QUARTILE.EXC('Base de dados'!U$199:U$209,1)))),'Base de dados'!U208&lt;(AVERAGE('Base de dados'!U$199:U$209)+(1.5*(_xlfn.QUARTILE.EXC('Base de dados'!U$199:U$209,3)-_xlfn.QUARTILE.EXC('Base de dados'!U$199:U$209,1))))),'Base de dados'!U208,"")</f>
        <v>0</v>
      </c>
    </row>
    <row r="209" spans="2:21" s="1" customFormat="1" x14ac:dyDescent="0.25">
      <c r="B209" s="51">
        <v>316860</v>
      </c>
      <c r="C209" s="51" t="s">
        <v>208</v>
      </c>
      <c r="D209" s="51" t="s">
        <v>207</v>
      </c>
      <c r="E209" s="51">
        <v>2009</v>
      </c>
      <c r="F209" s="51">
        <v>31686000</v>
      </c>
      <c r="G209" s="51" t="s">
        <v>90</v>
      </c>
      <c r="H209" s="325" t="s">
        <v>64</v>
      </c>
      <c r="I209" s="51" t="s">
        <v>188</v>
      </c>
      <c r="J209" s="51" t="s">
        <v>189</v>
      </c>
      <c r="K209" s="51" t="s">
        <v>209</v>
      </c>
      <c r="L209" s="7" t="str">
        <f>IF(AND('Base de dados'!L209&gt;(AVERAGE('Base de dados'!L$199:L$209)-(1.5*(_xlfn.QUARTILE.EXC('Base de dados'!L$199:L$209,3)-_xlfn.QUARTILE.EXC('Base de dados'!L$199:L$209,1)))),'Base de dados'!L209&lt;(AVERAGE('Base de dados'!L$199:L$209)+(1.5*(_xlfn.QUARTILE.EXC('Base de dados'!L$199:L$209,3)-_xlfn.QUARTILE.EXC('Base de dados'!L$199:L$209,1))))),'Base de dados'!L209,"")</f>
        <v/>
      </c>
      <c r="M209" s="7">
        <f>IF(AND('Base de dados'!M209&gt;(AVERAGE('Base de dados'!M$199:M$209)-(1.5*(_xlfn.QUARTILE.EXC('Base de dados'!M$199:M$209,3)-_xlfn.QUARTILE.EXC('Base de dados'!M$199:M$209,1)))),'Base de dados'!M209&lt;(AVERAGE('Base de dados'!M$199:M$209)+(1.5*(_xlfn.QUARTILE.EXC('Base de dados'!M$199:M$209,3)-_xlfn.QUARTILE.EXC('Base de dados'!M$199:M$209,1))))),'Base de dados'!M209,"")</f>
        <v>5589.6</v>
      </c>
      <c r="N209" s="7">
        <f>IF(AND('Base de dados'!N209&gt;(AVERAGE('Base de dados'!N$199:N$209)-(1.5*(_xlfn.QUARTILE.EXC('Base de dados'!N$199:N$209,3)-_xlfn.QUARTILE.EXC('Base de dados'!N$199:N$209,1)))),'Base de dados'!N209&lt;(AVERAGE('Base de dados'!N$199:N$209)+(1.5*(_xlfn.QUARTILE.EXC('Base de dados'!N$199:N$209,3)-_xlfn.QUARTILE.EXC('Base de dados'!N$199:N$209,1))))),'Base de dados'!N209,"")</f>
        <v>159.32</v>
      </c>
      <c r="O209" s="7">
        <f>IF(AND('Base de dados'!O209&gt;(AVERAGE('Base de dados'!O$199:O$209)-(1.5*(_xlfn.QUARTILE.EXC('Base de dados'!O$199:O$209,3)-_xlfn.QUARTILE.EXC('Base de dados'!O$199:O$209,1)))),'Base de dados'!O209&lt;(AVERAGE('Base de dados'!O$199:O$209)+(1.5*(_xlfn.QUARTILE.EXC('Base de dados'!O$199:O$209,3)-_xlfn.QUARTILE.EXC('Base de dados'!O$199:O$209,1))))),'Base de dados'!O209,"")</f>
        <v>2702653.03</v>
      </c>
      <c r="P209" s="7">
        <f>IF(AND('Base de dados'!P209&gt;(AVERAGE('Base de dados'!P$199:P$209)-(1.5*(_xlfn.QUARTILE.EXC('Base de dados'!P$199:P$209,3)-_xlfn.QUARTILE.EXC('Base de dados'!P$199:P$209,1)))),'Base de dados'!P209&lt;(AVERAGE('Base de dados'!P$199:P$209)+(1.5*(_xlfn.QUARTILE.EXC('Base de dados'!P$199:P$209,3)-_xlfn.QUARTILE.EXC('Base de dados'!P$199:P$209,1))))),'Base de dados'!P209,"")</f>
        <v>195508.69</v>
      </c>
      <c r="Q209" s="7">
        <f>IF(AND('Base de dados'!Q209&gt;(AVERAGE('Base de dados'!Q$199:Q$209)-(1.5*(_xlfn.QUARTILE.EXC('Base de dados'!Q$199:Q$209,3)-_xlfn.QUARTILE.EXC('Base de dados'!Q$199:Q$209,1)))),'Base de dados'!Q209&lt;(AVERAGE('Base de dados'!Q$199:Q$209)+(1.5*(_xlfn.QUARTILE.EXC('Base de dados'!Q$199:Q$209,3)-_xlfn.QUARTILE.EXC('Base de dados'!Q$199:Q$209,1))))),'Base de dados'!Q209,"")</f>
        <v>1677090.76</v>
      </c>
      <c r="R209" s="7">
        <f>IF(AND('Base de dados'!R209&gt;(AVERAGE('Base de dados'!R$199:R$209)-(1.5*(_xlfn.QUARTILE.EXC('Base de dados'!R$199:R$209,3)-_xlfn.QUARTILE.EXC('Base de dados'!R$199:R$209,1)))),'Base de dados'!R209&lt;(AVERAGE('Base de dados'!R$199:R$209)+(1.5*(_xlfn.QUARTILE.EXC('Base de dados'!R$199:R$209,3)-_xlfn.QUARTILE.EXC('Base de dados'!R$199:R$209,1))))),'Base de dados'!R209,"")</f>
        <v>2912858</v>
      </c>
      <c r="S209" s="7">
        <f>IF(AND('Base de dados'!S209&gt;(AVERAGE('Base de dados'!S$199:S$209)-(1.5*(_xlfn.QUARTILE.EXC('Base de dados'!S$199:S$209,3)-_xlfn.QUARTILE.EXC('Base de dados'!S$199:S$209,1)))),'Base de dados'!S209&lt;(AVERAGE('Base de dados'!S$199:S$209)+(1.5*(_xlfn.QUARTILE.EXC('Base de dados'!S$199:S$209,3)-_xlfn.QUARTILE.EXC('Base de dados'!S$199:S$209,1))))),'Base de dados'!S209,"")</f>
        <v>377132.32</v>
      </c>
      <c r="T209" s="7">
        <f>IF(AND('Base de dados'!T209&gt;(AVERAGE('Base de dados'!T$199:T$209)-(1.5*(_xlfn.QUARTILE.EXC('Base de dados'!T$199:T$209,3)-_xlfn.QUARTILE.EXC('Base de dados'!T$199:T$209,1)))),'Base de dados'!T209&lt;(AVERAGE('Base de dados'!T$199:T$209)+(1.5*(_xlfn.QUARTILE.EXC('Base de dados'!T$199:T$209,3)-_xlfn.QUARTILE.EXC('Base de dados'!T$199:T$209,1))))),'Base de dados'!T209,"")</f>
        <v>29</v>
      </c>
      <c r="U209" s="7">
        <f>IF(AND('Base de dados'!U209&gt;(AVERAGE('Base de dados'!U$199:U$209)-(1.5*(_xlfn.QUARTILE.EXC('Base de dados'!U$199:U$209,3)-_xlfn.QUARTILE.EXC('Base de dados'!U$199:U$209,1)))),'Base de dados'!U209&lt;(AVERAGE('Base de dados'!U$199:U$209)+(1.5*(_xlfn.QUARTILE.EXC('Base de dados'!U$199:U$209,3)-_xlfn.QUARTILE.EXC('Base de dados'!U$199:U$209,1))))),'Base de dados'!U209,"")</f>
        <v>188651.28</v>
      </c>
    </row>
    <row r="210" spans="2:21" s="1" customFormat="1" x14ac:dyDescent="0.25">
      <c r="B210" s="51">
        <v>500270</v>
      </c>
      <c r="C210" s="51" t="s">
        <v>210</v>
      </c>
      <c r="D210" s="51" t="s">
        <v>211</v>
      </c>
      <c r="E210" s="51">
        <v>2019</v>
      </c>
      <c r="F210" s="51">
        <v>50027000</v>
      </c>
      <c r="G210" s="51" t="s">
        <v>91</v>
      </c>
      <c r="H210" s="325" t="s">
        <v>55</v>
      </c>
      <c r="I210" s="51" t="s">
        <v>188</v>
      </c>
      <c r="J210" s="51" t="s">
        <v>189</v>
      </c>
      <c r="K210" s="51" t="s">
        <v>190</v>
      </c>
      <c r="L210" s="7">
        <f>IF(AND('Base de dados'!L210&gt;(AVERAGE('Base de dados'!L$210:L$230)-(1.5*(_xlfn.QUARTILE.EXC('Base de dados'!L$210:L$230,3)-_xlfn.QUARTILE.EXC('Base de dados'!L$210:L$230,1)))),'Base de dados'!L210&lt;(AVERAGE('Base de dados'!L$210:L$230)+(1.5*(_xlfn.QUARTILE.EXC('Base de dados'!L$210:L$230,3)-_xlfn.QUARTILE.EXC('Base de dados'!L$210:L$230,1))))),'Base de dados'!L210,"")</f>
        <v>86348.93</v>
      </c>
      <c r="M210" s="7">
        <f>IF(AND('Base de dados'!M210&gt;(AVERAGE('Base de dados'!M$210:M$230)-(1.5*(_xlfn.QUARTILE.EXC('Base de dados'!M$210:M$230,3)-_xlfn.QUARTILE.EXC('Base de dados'!M$210:M$230,1)))),'Base de dados'!M210&lt;(AVERAGE('Base de dados'!M$210:M$230)+(1.5*(_xlfn.QUARTILE.EXC('Base de dados'!M$210:M$230,3)-_xlfn.QUARTILE.EXC('Base de dados'!M$210:M$230,1))))),'Base de dados'!M210,"")</f>
        <v>1086050</v>
      </c>
      <c r="N210" s="7">
        <f>IF(AND('Base de dados'!N210&gt;(AVERAGE('Base de dados'!N$210:N$230)-(1.5*(_xlfn.QUARTILE.EXC('Base de dados'!N$210:N$230,3)-_xlfn.QUARTILE.EXC('Base de dados'!N$210:N$230,1)))),'Base de dados'!N210&lt;(AVERAGE('Base de dados'!N$210:N$230)+(1.5*(_xlfn.QUARTILE.EXC('Base de dados'!N$210:N$230,3)-_xlfn.QUARTILE.EXC('Base de dados'!N$210:N$230,1))))),'Base de dados'!N210,"")</f>
        <v>35846.839999999997</v>
      </c>
      <c r="O210" s="7">
        <f>IF(AND('Base de dados'!O210&gt;(AVERAGE('Base de dados'!O$210:O$230)-(1.5*(_xlfn.QUARTILE.EXC('Base de dados'!O$210:O$230,3)-_xlfn.QUARTILE.EXC('Base de dados'!O$210:O$230,1)))),'Base de dados'!O210&lt;(AVERAGE('Base de dados'!O$210:O$230)+(1.5*(_xlfn.QUARTILE.EXC('Base de dados'!O$210:O$230,3)-_xlfn.QUARTILE.EXC('Base de dados'!O$210:O$230,1))))),'Base de dados'!O210,"")</f>
        <v>472754325.26999998</v>
      </c>
      <c r="P210" s="7" t="str">
        <f>IF(AND('Base de dados'!P210&gt;(AVERAGE('Base de dados'!P$210:P$230)-(1.5*(_xlfn.QUARTILE.EXC('Base de dados'!P$210:P$230,3)-_xlfn.QUARTILE.EXC('Base de dados'!P$210:P$230,1)))),'Base de dados'!P210&lt;(AVERAGE('Base de dados'!P$210:P$230)+(1.5*(_xlfn.QUARTILE.EXC('Base de dados'!P$210:P$230,3)-_xlfn.QUARTILE.EXC('Base de dados'!P$210:P$230,1))))),'Base de dados'!P210,"")</f>
        <v/>
      </c>
      <c r="Q210" s="7">
        <f>IF(AND('Base de dados'!Q210&gt;(AVERAGE('Base de dados'!Q$210:Q$230)-(1.5*(_xlfn.QUARTILE.EXC('Base de dados'!Q$210:Q$230,3)-_xlfn.QUARTILE.EXC('Base de dados'!Q$210:Q$230,1)))),'Base de dados'!Q210&lt;(AVERAGE('Base de dados'!Q$210:Q$230)+(1.5*(_xlfn.QUARTILE.EXC('Base de dados'!Q$210:Q$230,3)-_xlfn.QUARTILE.EXC('Base de dados'!Q$210:Q$230,1))))),'Base de dados'!Q210,"")</f>
        <v>166380133.22999999</v>
      </c>
      <c r="R210" s="7">
        <f>IF(AND('Base de dados'!R210&gt;(AVERAGE('Base de dados'!R$210:R$230)-(1.5*(_xlfn.QUARTILE.EXC('Base de dados'!R$210:R$230,3)-_xlfn.QUARTILE.EXC('Base de dados'!R$210:R$230,1)))),'Base de dados'!R210&lt;(AVERAGE('Base de dados'!R$210:R$230)+(1.5*(_xlfn.QUARTILE.EXC('Base de dados'!R$210:R$230,3)-_xlfn.QUARTILE.EXC('Base de dados'!R$210:R$230,1))))),'Base de dados'!R210,"")</f>
        <v>448537928.07999998</v>
      </c>
      <c r="S210" s="7" t="str">
        <f>IF(AND('Base de dados'!S210&gt;(AVERAGE('Base de dados'!S$210:S$230)-(1.5*(_xlfn.QUARTILE.EXC('Base de dados'!S$210:S$230,3)-_xlfn.QUARTILE.EXC('Base de dados'!S$210:S$230,1)))),'Base de dados'!S210&lt;(AVERAGE('Base de dados'!S$210:S$230)+(1.5*(_xlfn.QUARTILE.EXC('Base de dados'!S$210:S$230,3)-_xlfn.QUARTILE.EXC('Base de dados'!S$210:S$230,1))))),'Base de dados'!S210,"")</f>
        <v/>
      </c>
      <c r="T210" s="7">
        <f>IF(AND('Base de dados'!T210&gt;(AVERAGE('Base de dados'!T$210:T$230)-(1.5*(_xlfn.QUARTILE.EXC('Base de dados'!T$210:T$230,3)-_xlfn.QUARTILE.EXC('Base de dados'!T$210:T$230,1)))),'Base de dados'!T210&lt;(AVERAGE('Base de dados'!T$210:T$230)+(1.5*(_xlfn.QUARTILE.EXC('Base de dados'!T$210:T$230,3)-_xlfn.QUARTILE.EXC('Base de dados'!T$210:T$230,1))))),'Base de dados'!T210,"")</f>
        <v>1510</v>
      </c>
      <c r="U210" s="7">
        <f>IF(AND('Base de dados'!U210&gt;(AVERAGE('Base de dados'!U$210:U$230)-(1.5*(_xlfn.QUARTILE.EXC('Base de dados'!U$210:U$230,3)-_xlfn.QUARTILE.EXC('Base de dados'!U$210:U$230,1)))),'Base de dados'!U210&lt;(AVERAGE('Base de dados'!U$210:U$230)+(1.5*(_xlfn.QUARTILE.EXC('Base de dados'!U$210:U$230,3)-_xlfn.QUARTILE.EXC('Base de dados'!U$210:U$230,1))))),'Base de dados'!U210,"")</f>
        <v>5089954.24</v>
      </c>
    </row>
    <row r="211" spans="2:21" s="1" customFormat="1" x14ac:dyDescent="0.25">
      <c r="B211" s="51">
        <v>500270</v>
      </c>
      <c r="C211" s="51" t="s">
        <v>210</v>
      </c>
      <c r="D211" s="51" t="s">
        <v>211</v>
      </c>
      <c r="E211" s="51">
        <v>2018</v>
      </c>
      <c r="F211" s="51">
        <v>50027000</v>
      </c>
      <c r="G211" s="51" t="s">
        <v>91</v>
      </c>
      <c r="H211" s="325" t="s">
        <v>55</v>
      </c>
      <c r="I211" s="51" t="s">
        <v>188</v>
      </c>
      <c r="J211" s="51" t="s">
        <v>189</v>
      </c>
      <c r="K211" s="51" t="s">
        <v>190</v>
      </c>
      <c r="L211" s="7">
        <f>IF(AND('Base de dados'!L211&gt;(AVERAGE('Base de dados'!L$210:L$230)-(1.5*(_xlfn.QUARTILE.EXC('Base de dados'!L$210:L$230,3)-_xlfn.QUARTILE.EXC('Base de dados'!L$210:L$230,1)))),'Base de dados'!L211&lt;(AVERAGE('Base de dados'!L$210:L$230)+(1.5*(_xlfn.QUARTILE.EXC('Base de dados'!L$210:L$230,3)-_xlfn.QUARTILE.EXC('Base de dados'!L$210:L$230,1))))),'Base de dados'!L211,"")</f>
        <v>82960.09</v>
      </c>
      <c r="M211" s="7">
        <f>IF(AND('Base de dados'!M211&gt;(AVERAGE('Base de dados'!M$210:M$230)-(1.5*(_xlfn.QUARTILE.EXC('Base de dados'!M$210:M$230,3)-_xlfn.QUARTILE.EXC('Base de dados'!M$210:M$230,1)))),'Base de dados'!M211&lt;(AVERAGE('Base de dados'!M$210:M$230)+(1.5*(_xlfn.QUARTILE.EXC('Base de dados'!M$210:M$230,3)-_xlfn.QUARTILE.EXC('Base de dados'!M$210:M$230,1))))),'Base de dados'!M211,"")</f>
        <v>995199</v>
      </c>
      <c r="N211" s="7">
        <f>IF(AND('Base de dados'!N211&gt;(AVERAGE('Base de dados'!N$210:N$230)-(1.5*(_xlfn.QUARTILE.EXC('Base de dados'!N$210:N$230,3)-_xlfn.QUARTILE.EXC('Base de dados'!N$210:N$230,1)))),'Base de dados'!N211&lt;(AVERAGE('Base de dados'!N$210:N$230)+(1.5*(_xlfn.QUARTILE.EXC('Base de dados'!N$210:N$230,3)-_xlfn.QUARTILE.EXC('Base de dados'!N$210:N$230,1))))),'Base de dados'!N211,"")</f>
        <v>31858.28</v>
      </c>
      <c r="O211" s="7">
        <f>IF(AND('Base de dados'!O211&gt;(AVERAGE('Base de dados'!O$210:O$230)-(1.5*(_xlfn.QUARTILE.EXC('Base de dados'!O$210:O$230,3)-_xlfn.QUARTILE.EXC('Base de dados'!O$210:O$230,1)))),'Base de dados'!O211&lt;(AVERAGE('Base de dados'!O$210:O$230)+(1.5*(_xlfn.QUARTILE.EXC('Base de dados'!O$210:O$230,3)-_xlfn.QUARTILE.EXC('Base de dados'!O$210:O$230,1))))),'Base de dados'!O211,"")</f>
        <v>427593052.13</v>
      </c>
      <c r="P211" s="7" t="str">
        <f>IF(AND('Base de dados'!P211&gt;(AVERAGE('Base de dados'!P$210:P$230)-(1.5*(_xlfn.QUARTILE.EXC('Base de dados'!P$210:P$230,3)-_xlfn.QUARTILE.EXC('Base de dados'!P$210:P$230,1)))),'Base de dados'!P211&lt;(AVERAGE('Base de dados'!P$210:P$230)+(1.5*(_xlfn.QUARTILE.EXC('Base de dados'!P$210:P$230,3)-_xlfn.QUARTILE.EXC('Base de dados'!P$210:P$230,1))))),'Base de dados'!P211,"")</f>
        <v/>
      </c>
      <c r="Q211" s="7">
        <f>IF(AND('Base de dados'!Q211&gt;(AVERAGE('Base de dados'!Q$210:Q$230)-(1.5*(_xlfn.QUARTILE.EXC('Base de dados'!Q$210:Q$230,3)-_xlfn.QUARTILE.EXC('Base de dados'!Q$210:Q$230,1)))),'Base de dados'!Q211&lt;(AVERAGE('Base de dados'!Q$210:Q$230)+(1.5*(_xlfn.QUARTILE.EXC('Base de dados'!Q$210:Q$230,3)-_xlfn.QUARTILE.EXC('Base de dados'!Q$210:Q$230,1))))),'Base de dados'!Q211,"")</f>
        <v>157106719.18000001</v>
      </c>
      <c r="R211" s="7">
        <f>IF(AND('Base de dados'!R211&gt;(AVERAGE('Base de dados'!R$210:R$230)-(1.5*(_xlfn.QUARTILE.EXC('Base de dados'!R$210:R$230,3)-_xlfn.QUARTILE.EXC('Base de dados'!R$210:R$230,1)))),'Base de dados'!R211&lt;(AVERAGE('Base de dados'!R$210:R$230)+(1.5*(_xlfn.QUARTILE.EXC('Base de dados'!R$210:R$230,3)-_xlfn.QUARTILE.EXC('Base de dados'!R$210:R$230,1))))),'Base de dados'!R211,"")</f>
        <v>407649535.81999999</v>
      </c>
      <c r="S211" s="7">
        <f>IF(AND('Base de dados'!S211&gt;(AVERAGE('Base de dados'!S$210:S$230)-(1.5*(_xlfn.QUARTILE.EXC('Base de dados'!S$210:S$230,3)-_xlfn.QUARTILE.EXC('Base de dados'!S$210:S$230,1)))),'Base de dados'!S211&lt;(AVERAGE('Base de dados'!S$210:S$230)+(1.5*(_xlfn.QUARTILE.EXC('Base de dados'!S$210:S$230,3)-_xlfn.QUARTILE.EXC('Base de dados'!S$210:S$230,1))))),'Base de dados'!S211,"")</f>
        <v>47781826.810000002</v>
      </c>
      <c r="T211" s="7">
        <f>IF(AND('Base de dados'!T211&gt;(AVERAGE('Base de dados'!T$210:T$230)-(1.5*(_xlfn.QUARTILE.EXC('Base de dados'!T$210:T$230,3)-_xlfn.QUARTILE.EXC('Base de dados'!T$210:T$230,1)))),'Base de dados'!T211&lt;(AVERAGE('Base de dados'!T$210:T$230)+(1.5*(_xlfn.QUARTILE.EXC('Base de dados'!T$210:T$230,3)-_xlfn.QUARTILE.EXC('Base de dados'!T$210:T$230,1))))),'Base de dados'!T211,"")</f>
        <v>1525</v>
      </c>
      <c r="U211" s="7">
        <f>IF(AND('Base de dados'!U211&gt;(AVERAGE('Base de dados'!U$210:U$230)-(1.5*(_xlfn.QUARTILE.EXC('Base de dados'!U$210:U$230,3)-_xlfn.QUARTILE.EXC('Base de dados'!U$210:U$230,1)))),'Base de dados'!U211&lt;(AVERAGE('Base de dados'!U$210:U$230)+(1.5*(_xlfn.QUARTILE.EXC('Base de dados'!U$210:U$230,3)-_xlfn.QUARTILE.EXC('Base de dados'!U$210:U$230,1))))),'Base de dados'!U211,"")</f>
        <v>4742590.58</v>
      </c>
    </row>
    <row r="212" spans="2:21" s="1" customFormat="1" x14ac:dyDescent="0.25">
      <c r="B212" s="51">
        <v>500270</v>
      </c>
      <c r="C212" s="51" t="s">
        <v>210</v>
      </c>
      <c r="D212" s="51" t="s">
        <v>211</v>
      </c>
      <c r="E212" s="51">
        <v>2017</v>
      </c>
      <c r="F212" s="51">
        <v>50027000</v>
      </c>
      <c r="G212" s="51" t="s">
        <v>91</v>
      </c>
      <c r="H212" s="325" t="s">
        <v>55</v>
      </c>
      <c r="I212" s="51" t="s">
        <v>188</v>
      </c>
      <c r="J212" s="51" t="s">
        <v>189</v>
      </c>
      <c r="K212" s="51" t="s">
        <v>190</v>
      </c>
      <c r="L212" s="7">
        <f>IF(AND('Base de dados'!L212&gt;(AVERAGE('Base de dados'!L$210:L$230)-(1.5*(_xlfn.QUARTILE.EXC('Base de dados'!L$210:L$230,3)-_xlfn.QUARTILE.EXC('Base de dados'!L$210:L$230,1)))),'Base de dados'!L212&lt;(AVERAGE('Base de dados'!L$210:L$230)+(1.5*(_xlfn.QUARTILE.EXC('Base de dados'!L$210:L$230,3)-_xlfn.QUARTILE.EXC('Base de dados'!L$210:L$230,1))))),'Base de dados'!L212,"")</f>
        <v>82306.66</v>
      </c>
      <c r="M212" s="7">
        <f>IF(AND('Base de dados'!M212&gt;(AVERAGE('Base de dados'!M$210:M$230)-(1.5*(_xlfn.QUARTILE.EXC('Base de dados'!M$210:M$230,3)-_xlfn.QUARTILE.EXC('Base de dados'!M$210:M$230,1)))),'Base de dados'!M212&lt;(AVERAGE('Base de dados'!M$210:M$230)+(1.5*(_xlfn.QUARTILE.EXC('Base de dados'!M$210:M$230,3)-_xlfn.QUARTILE.EXC('Base de dados'!M$210:M$230,1))))),'Base de dados'!M212,"")</f>
        <v>937913</v>
      </c>
      <c r="N212" s="7">
        <f>IF(AND('Base de dados'!N212&gt;(AVERAGE('Base de dados'!N$210:N$230)-(1.5*(_xlfn.QUARTILE.EXC('Base de dados'!N$210:N$230,3)-_xlfn.QUARTILE.EXC('Base de dados'!N$210:N$230,1)))),'Base de dados'!N212&lt;(AVERAGE('Base de dados'!N$210:N$230)+(1.5*(_xlfn.QUARTILE.EXC('Base de dados'!N$210:N$230,3)-_xlfn.QUARTILE.EXC('Base de dados'!N$210:N$230,1))))),'Base de dados'!N212,"")</f>
        <v>29874.63</v>
      </c>
      <c r="O212" s="7">
        <f>IF(AND('Base de dados'!O212&gt;(AVERAGE('Base de dados'!O$210:O$230)-(1.5*(_xlfn.QUARTILE.EXC('Base de dados'!O$210:O$230,3)-_xlfn.QUARTILE.EXC('Base de dados'!O$210:O$230,1)))),'Base de dados'!O212&lt;(AVERAGE('Base de dados'!O$210:O$230)+(1.5*(_xlfn.QUARTILE.EXC('Base de dados'!O$210:O$230,3)-_xlfn.QUARTILE.EXC('Base de dados'!O$210:O$230,1))))),'Base de dados'!O212,"")</f>
        <v>416876278.92000002</v>
      </c>
      <c r="P212" s="7">
        <f>IF(AND('Base de dados'!P212&gt;(AVERAGE('Base de dados'!P$210:P$230)-(1.5*(_xlfn.QUARTILE.EXC('Base de dados'!P$210:P$230,3)-_xlfn.QUARTILE.EXC('Base de dados'!P$210:P$230,1)))),'Base de dados'!P212&lt;(AVERAGE('Base de dados'!P$210:P$230)+(1.5*(_xlfn.QUARTILE.EXC('Base de dados'!P$210:P$230,3)-_xlfn.QUARTILE.EXC('Base de dados'!P$210:P$230,1))))),'Base de dados'!P212,"")</f>
        <v>89055713.150000006</v>
      </c>
      <c r="Q212" s="7">
        <f>IF(AND('Base de dados'!Q212&gt;(AVERAGE('Base de dados'!Q$210:Q$230)-(1.5*(_xlfn.QUARTILE.EXC('Base de dados'!Q$210:Q$230,3)-_xlfn.QUARTILE.EXC('Base de dados'!Q$210:Q$230,1)))),'Base de dados'!Q212&lt;(AVERAGE('Base de dados'!Q$210:Q$230)+(1.5*(_xlfn.QUARTILE.EXC('Base de dados'!Q$210:Q$230,3)-_xlfn.QUARTILE.EXC('Base de dados'!Q$210:Q$230,1))))),'Base de dados'!Q212,"")</f>
        <v>146111895.09999999</v>
      </c>
      <c r="R212" s="7">
        <f>IF(AND('Base de dados'!R212&gt;(AVERAGE('Base de dados'!R$210:R$230)-(1.5*(_xlfn.QUARTILE.EXC('Base de dados'!R$210:R$230,3)-_xlfn.QUARTILE.EXC('Base de dados'!R$210:R$230,1)))),'Base de dados'!R212&lt;(AVERAGE('Base de dados'!R$210:R$230)+(1.5*(_xlfn.QUARTILE.EXC('Base de dados'!R$210:R$230,3)-_xlfn.QUARTILE.EXC('Base de dados'!R$210:R$230,1))))),'Base de dados'!R212,"")</f>
        <v>373133822.63999999</v>
      </c>
      <c r="S212" s="7">
        <f>IF(AND('Base de dados'!S212&gt;(AVERAGE('Base de dados'!S$210:S$230)-(1.5*(_xlfn.QUARTILE.EXC('Base de dados'!S$210:S$230,3)-_xlfn.QUARTILE.EXC('Base de dados'!S$210:S$230,1)))),'Base de dados'!S212&lt;(AVERAGE('Base de dados'!S$210:S$230)+(1.5*(_xlfn.QUARTILE.EXC('Base de dados'!S$210:S$230,3)-_xlfn.QUARTILE.EXC('Base de dados'!S$210:S$230,1))))),'Base de dados'!S212,"")</f>
        <v>42350517.399999999</v>
      </c>
      <c r="T212" s="7">
        <f>IF(AND('Base de dados'!T212&gt;(AVERAGE('Base de dados'!T$210:T$230)-(1.5*(_xlfn.QUARTILE.EXC('Base de dados'!T$210:T$230,3)-_xlfn.QUARTILE.EXC('Base de dados'!T$210:T$230,1)))),'Base de dados'!T212&lt;(AVERAGE('Base de dados'!T$210:T$230)+(1.5*(_xlfn.QUARTILE.EXC('Base de dados'!T$210:T$230,3)-_xlfn.QUARTILE.EXC('Base de dados'!T$210:T$230,1))))),'Base de dados'!T212,"")</f>
        <v>1405</v>
      </c>
      <c r="U212" s="7">
        <f>IF(AND('Base de dados'!U212&gt;(AVERAGE('Base de dados'!U$210:U$230)-(1.5*(_xlfn.QUARTILE.EXC('Base de dados'!U$210:U$230,3)-_xlfn.QUARTILE.EXC('Base de dados'!U$210:U$230,1)))),'Base de dados'!U212&lt;(AVERAGE('Base de dados'!U$210:U$230)+(1.5*(_xlfn.QUARTILE.EXC('Base de dados'!U$210:U$230,3)-_xlfn.QUARTILE.EXC('Base de dados'!U$210:U$230,1))))),'Base de dados'!U212,"")</f>
        <v>5126700.3600000003</v>
      </c>
    </row>
    <row r="213" spans="2:21" s="1" customFormat="1" x14ac:dyDescent="0.25">
      <c r="B213" s="51">
        <v>500270</v>
      </c>
      <c r="C213" s="51" t="s">
        <v>210</v>
      </c>
      <c r="D213" s="51" t="s">
        <v>211</v>
      </c>
      <c r="E213" s="51">
        <v>2016</v>
      </c>
      <c r="F213" s="51">
        <v>50027000</v>
      </c>
      <c r="G213" s="51" t="s">
        <v>91</v>
      </c>
      <c r="H213" s="325" t="s">
        <v>55</v>
      </c>
      <c r="I213" s="51" t="s">
        <v>188</v>
      </c>
      <c r="J213" s="51" t="s">
        <v>189</v>
      </c>
      <c r="K213" s="51" t="s">
        <v>190</v>
      </c>
      <c r="L213" s="7">
        <f>IF(AND('Base de dados'!L213&gt;(AVERAGE('Base de dados'!L$210:L$230)-(1.5*(_xlfn.QUARTILE.EXC('Base de dados'!L$210:L$230,3)-_xlfn.QUARTILE.EXC('Base de dados'!L$210:L$230,1)))),'Base de dados'!L213&lt;(AVERAGE('Base de dados'!L$210:L$230)+(1.5*(_xlfn.QUARTILE.EXC('Base de dados'!L$210:L$230,3)-_xlfn.QUARTILE.EXC('Base de dados'!L$210:L$230,1))))),'Base de dados'!L213,"")</f>
        <v>80253.070000000007</v>
      </c>
      <c r="M213" s="7">
        <f>IF(AND('Base de dados'!M213&gt;(AVERAGE('Base de dados'!M$210:M$230)-(1.5*(_xlfn.QUARTILE.EXC('Base de dados'!M$210:M$230,3)-_xlfn.QUARTILE.EXC('Base de dados'!M$210:M$230,1)))),'Base de dados'!M213&lt;(AVERAGE('Base de dados'!M$210:M$230)+(1.5*(_xlfn.QUARTILE.EXC('Base de dados'!M$210:M$230,3)-_xlfn.QUARTILE.EXC('Base de dados'!M$210:M$230,1))))),'Base de dados'!M213,"")</f>
        <v>865759</v>
      </c>
      <c r="N213" s="7">
        <f>IF(AND('Base de dados'!N213&gt;(AVERAGE('Base de dados'!N$210:N$230)-(1.5*(_xlfn.QUARTILE.EXC('Base de dados'!N$210:N$230,3)-_xlfn.QUARTILE.EXC('Base de dados'!N$210:N$230,1)))),'Base de dados'!N213&lt;(AVERAGE('Base de dados'!N$210:N$230)+(1.5*(_xlfn.QUARTILE.EXC('Base de dados'!N$210:N$230,3)-_xlfn.QUARTILE.EXC('Base de dados'!N$210:N$230,1))))),'Base de dados'!N213,"")</f>
        <v>27593.24</v>
      </c>
      <c r="O213" s="7">
        <f>IF(AND('Base de dados'!O213&gt;(AVERAGE('Base de dados'!O$210:O$230)-(1.5*(_xlfn.QUARTILE.EXC('Base de dados'!O$210:O$230,3)-_xlfn.QUARTILE.EXC('Base de dados'!O$210:O$230,1)))),'Base de dados'!O213&lt;(AVERAGE('Base de dados'!O$210:O$230)+(1.5*(_xlfn.QUARTILE.EXC('Base de dados'!O$210:O$230,3)-_xlfn.QUARTILE.EXC('Base de dados'!O$210:O$230,1))))),'Base de dados'!O213,"")</f>
        <v>379356834.19999999</v>
      </c>
      <c r="P213" s="7">
        <f>IF(AND('Base de dados'!P213&gt;(AVERAGE('Base de dados'!P$210:P$230)-(1.5*(_xlfn.QUARTILE.EXC('Base de dados'!P$210:P$230,3)-_xlfn.QUARTILE.EXC('Base de dados'!P$210:P$230,1)))),'Base de dados'!P213&lt;(AVERAGE('Base de dados'!P$210:P$230)+(1.5*(_xlfn.QUARTILE.EXC('Base de dados'!P$210:P$230,3)-_xlfn.QUARTILE.EXC('Base de dados'!P$210:P$230,1))))),'Base de dados'!P213,"")</f>
        <v>77016022.180000007</v>
      </c>
      <c r="Q213" s="7">
        <f>IF(AND('Base de dados'!Q213&gt;(AVERAGE('Base de dados'!Q$210:Q$230)-(1.5*(_xlfn.QUARTILE.EXC('Base de dados'!Q$210:Q$230,3)-_xlfn.QUARTILE.EXC('Base de dados'!Q$210:Q$230,1)))),'Base de dados'!Q213&lt;(AVERAGE('Base de dados'!Q$210:Q$230)+(1.5*(_xlfn.QUARTILE.EXC('Base de dados'!Q$210:Q$230,3)-_xlfn.QUARTILE.EXC('Base de dados'!Q$210:Q$230,1))))),'Base de dados'!Q213,"")</f>
        <v>134964417.88</v>
      </c>
      <c r="R213" s="7">
        <f>IF(AND('Base de dados'!R213&gt;(AVERAGE('Base de dados'!R$210:R$230)-(1.5*(_xlfn.QUARTILE.EXC('Base de dados'!R$210:R$230,3)-_xlfn.QUARTILE.EXC('Base de dados'!R$210:R$230,1)))),'Base de dados'!R213&lt;(AVERAGE('Base de dados'!R$210:R$230)+(1.5*(_xlfn.QUARTILE.EXC('Base de dados'!R$210:R$230,3)-_xlfn.QUARTILE.EXC('Base de dados'!R$210:R$230,1))))),'Base de dados'!R213,"")</f>
        <v>339208053.37</v>
      </c>
      <c r="S213" s="7">
        <f>IF(AND('Base de dados'!S213&gt;(AVERAGE('Base de dados'!S$210:S$230)-(1.5*(_xlfn.QUARTILE.EXC('Base de dados'!S$210:S$230,3)-_xlfn.QUARTILE.EXC('Base de dados'!S$210:S$230,1)))),'Base de dados'!S213&lt;(AVERAGE('Base de dados'!S$210:S$230)+(1.5*(_xlfn.QUARTILE.EXC('Base de dados'!S$210:S$230,3)-_xlfn.QUARTILE.EXC('Base de dados'!S$210:S$230,1))))),'Base de dados'!S213,"")</f>
        <v>43339204.020000003</v>
      </c>
      <c r="T213" s="7">
        <f>IF(AND('Base de dados'!T213&gt;(AVERAGE('Base de dados'!T$210:T$230)-(1.5*(_xlfn.QUARTILE.EXC('Base de dados'!T$210:T$230,3)-_xlfn.QUARTILE.EXC('Base de dados'!T$210:T$230,1)))),'Base de dados'!T213&lt;(AVERAGE('Base de dados'!T$210:T$230)+(1.5*(_xlfn.QUARTILE.EXC('Base de dados'!T$210:T$230,3)-_xlfn.QUARTILE.EXC('Base de dados'!T$210:T$230,1))))),'Base de dados'!T213,"")</f>
        <v>1382</v>
      </c>
      <c r="U213" s="7">
        <f>IF(AND('Base de dados'!U213&gt;(AVERAGE('Base de dados'!U$210:U$230)-(1.5*(_xlfn.QUARTILE.EXC('Base de dados'!U$210:U$230,3)-_xlfn.QUARTILE.EXC('Base de dados'!U$210:U$230,1)))),'Base de dados'!U213&lt;(AVERAGE('Base de dados'!U$210:U$230)+(1.5*(_xlfn.QUARTILE.EXC('Base de dados'!U$210:U$230,3)-_xlfn.QUARTILE.EXC('Base de dados'!U$210:U$230,1))))),'Base de dados'!U213,"")</f>
        <v>4034636.41</v>
      </c>
    </row>
    <row r="214" spans="2:21" s="1" customFormat="1" x14ac:dyDescent="0.25">
      <c r="B214" s="51">
        <v>500270</v>
      </c>
      <c r="C214" s="51" t="s">
        <v>210</v>
      </c>
      <c r="D214" s="51" t="s">
        <v>211</v>
      </c>
      <c r="E214" s="51">
        <v>2015</v>
      </c>
      <c r="F214" s="51">
        <v>50027000</v>
      </c>
      <c r="G214" s="51" t="s">
        <v>91</v>
      </c>
      <c r="H214" s="325" t="s">
        <v>55</v>
      </c>
      <c r="I214" s="51" t="s">
        <v>188</v>
      </c>
      <c r="J214" s="51" t="s">
        <v>189</v>
      </c>
      <c r="K214" s="51" t="s">
        <v>190</v>
      </c>
      <c r="L214" s="7">
        <f>IF(AND('Base de dados'!L214&gt;(AVERAGE('Base de dados'!L$210:L$230)-(1.5*(_xlfn.QUARTILE.EXC('Base de dados'!L$210:L$230,3)-_xlfn.QUARTILE.EXC('Base de dados'!L$210:L$230,1)))),'Base de dados'!L214&lt;(AVERAGE('Base de dados'!L$210:L$230)+(1.5*(_xlfn.QUARTILE.EXC('Base de dados'!L$210:L$230,3)-_xlfn.QUARTILE.EXC('Base de dados'!L$210:L$230,1))))),'Base de dados'!L214,"")</f>
        <v>79194.94</v>
      </c>
      <c r="M214" s="7">
        <f>IF(AND('Base de dados'!M214&gt;(AVERAGE('Base de dados'!M$210:M$230)-(1.5*(_xlfn.QUARTILE.EXC('Base de dados'!M$210:M$230,3)-_xlfn.QUARTILE.EXC('Base de dados'!M$210:M$230,1)))),'Base de dados'!M214&lt;(AVERAGE('Base de dados'!M$210:M$230)+(1.5*(_xlfn.QUARTILE.EXC('Base de dados'!M$210:M$230,3)-_xlfn.QUARTILE.EXC('Base de dados'!M$210:M$230,1))))),'Base de dados'!M214,"")</f>
        <v>747906</v>
      </c>
      <c r="N214" s="7">
        <f>IF(AND('Base de dados'!N214&gt;(AVERAGE('Base de dados'!N$210:N$230)-(1.5*(_xlfn.QUARTILE.EXC('Base de dados'!N$210:N$230,3)-_xlfn.QUARTILE.EXC('Base de dados'!N$210:N$230,1)))),'Base de dados'!N214&lt;(AVERAGE('Base de dados'!N$210:N$230)+(1.5*(_xlfn.QUARTILE.EXC('Base de dados'!N$210:N$230,3)-_xlfn.QUARTILE.EXC('Base de dados'!N$210:N$230,1))))),'Base de dados'!N214,"")</f>
        <v>24431.99</v>
      </c>
      <c r="O214" s="7">
        <f>IF(AND('Base de dados'!O214&gt;(AVERAGE('Base de dados'!O$210:O$230)-(1.5*(_xlfn.QUARTILE.EXC('Base de dados'!O$210:O$230,3)-_xlfn.QUARTILE.EXC('Base de dados'!O$210:O$230,1)))),'Base de dados'!O214&lt;(AVERAGE('Base de dados'!O$210:O$230)+(1.5*(_xlfn.QUARTILE.EXC('Base de dados'!O$210:O$230,3)-_xlfn.QUARTILE.EXC('Base de dados'!O$210:O$230,1))))),'Base de dados'!O214,"")</f>
        <v>299387802.24000001</v>
      </c>
      <c r="P214" s="7">
        <f>IF(AND('Base de dados'!P214&gt;(AVERAGE('Base de dados'!P$210:P$230)-(1.5*(_xlfn.QUARTILE.EXC('Base de dados'!P$210:P$230,3)-_xlfn.QUARTILE.EXC('Base de dados'!P$210:P$230,1)))),'Base de dados'!P214&lt;(AVERAGE('Base de dados'!P$210:P$230)+(1.5*(_xlfn.QUARTILE.EXC('Base de dados'!P$210:P$230,3)-_xlfn.QUARTILE.EXC('Base de dados'!P$210:P$230,1))))),'Base de dados'!P214,"")</f>
        <v>55530574.200000003</v>
      </c>
      <c r="Q214" s="7">
        <f>IF(AND('Base de dados'!Q214&gt;(AVERAGE('Base de dados'!Q$210:Q$230)-(1.5*(_xlfn.QUARTILE.EXC('Base de dados'!Q$210:Q$230,3)-_xlfn.QUARTILE.EXC('Base de dados'!Q$210:Q$230,1)))),'Base de dados'!Q214&lt;(AVERAGE('Base de dados'!Q$210:Q$230)+(1.5*(_xlfn.QUARTILE.EXC('Base de dados'!Q$210:Q$230,3)-_xlfn.QUARTILE.EXC('Base de dados'!Q$210:Q$230,1))))),'Base de dados'!Q214,"")</f>
        <v>119148169.16</v>
      </c>
      <c r="R214" s="7">
        <f>IF(AND('Base de dados'!R214&gt;(AVERAGE('Base de dados'!R$210:R$230)-(1.5*(_xlfn.QUARTILE.EXC('Base de dados'!R$210:R$230,3)-_xlfn.QUARTILE.EXC('Base de dados'!R$210:R$230,1)))),'Base de dados'!R214&lt;(AVERAGE('Base de dados'!R$210:R$230)+(1.5*(_xlfn.QUARTILE.EXC('Base de dados'!R$210:R$230,3)-_xlfn.QUARTILE.EXC('Base de dados'!R$210:R$230,1))))),'Base de dados'!R214,"")</f>
        <v>289736453.12</v>
      </c>
      <c r="S214" s="7">
        <f>IF(AND('Base de dados'!S214&gt;(AVERAGE('Base de dados'!S$210:S$230)-(1.5*(_xlfn.QUARTILE.EXC('Base de dados'!S$210:S$230,3)-_xlfn.QUARTILE.EXC('Base de dados'!S$210:S$230,1)))),'Base de dados'!S214&lt;(AVERAGE('Base de dados'!S$210:S$230)+(1.5*(_xlfn.QUARTILE.EXC('Base de dados'!S$210:S$230,3)-_xlfn.QUARTILE.EXC('Base de dados'!S$210:S$230,1))))),'Base de dados'!S214,"")</f>
        <v>31983252.699999999</v>
      </c>
      <c r="T214" s="7">
        <f>IF(AND('Base de dados'!T214&gt;(AVERAGE('Base de dados'!T$210:T$230)-(1.5*(_xlfn.QUARTILE.EXC('Base de dados'!T$210:T$230,3)-_xlfn.QUARTILE.EXC('Base de dados'!T$210:T$230,1)))),'Base de dados'!T214&lt;(AVERAGE('Base de dados'!T$210:T$230)+(1.5*(_xlfn.QUARTILE.EXC('Base de dados'!T$210:T$230,3)-_xlfn.QUARTILE.EXC('Base de dados'!T$210:T$230,1))))),'Base de dados'!T214,"")</f>
        <v>1362</v>
      </c>
      <c r="U214" s="7">
        <f>IF(AND('Base de dados'!U214&gt;(AVERAGE('Base de dados'!U$210:U$230)-(1.5*(_xlfn.QUARTILE.EXC('Base de dados'!U$210:U$230,3)-_xlfn.QUARTILE.EXC('Base de dados'!U$210:U$230,1)))),'Base de dados'!U214&lt;(AVERAGE('Base de dados'!U$210:U$230)+(1.5*(_xlfn.QUARTILE.EXC('Base de dados'!U$210:U$230,3)-_xlfn.QUARTILE.EXC('Base de dados'!U$210:U$230,1))))),'Base de dados'!U214,"")</f>
        <v>4024914.43</v>
      </c>
    </row>
    <row r="215" spans="2:21" s="1" customFormat="1" x14ac:dyDescent="0.25">
      <c r="B215" s="51">
        <v>500270</v>
      </c>
      <c r="C215" s="51" t="s">
        <v>210</v>
      </c>
      <c r="D215" s="51" t="s">
        <v>211</v>
      </c>
      <c r="E215" s="51">
        <v>2014</v>
      </c>
      <c r="F215" s="51">
        <v>50027000</v>
      </c>
      <c r="G215" s="51" t="s">
        <v>91</v>
      </c>
      <c r="H215" s="325" t="s">
        <v>55</v>
      </c>
      <c r="I215" s="51" t="s">
        <v>188</v>
      </c>
      <c r="J215" s="51" t="s">
        <v>189</v>
      </c>
      <c r="K215" s="51" t="s">
        <v>190</v>
      </c>
      <c r="L215" s="7">
        <f>IF(AND('Base de dados'!L215&gt;(AVERAGE('Base de dados'!L$210:L$230)-(1.5*(_xlfn.QUARTILE.EXC('Base de dados'!L$210:L$230,3)-_xlfn.QUARTILE.EXC('Base de dados'!L$210:L$230,1)))),'Base de dados'!L215&lt;(AVERAGE('Base de dados'!L$210:L$230)+(1.5*(_xlfn.QUARTILE.EXC('Base de dados'!L$210:L$230,3)-_xlfn.QUARTILE.EXC('Base de dados'!L$210:L$230,1))))),'Base de dados'!L215,"")</f>
        <v>79072</v>
      </c>
      <c r="M215" s="7">
        <f>IF(AND('Base de dados'!M215&gt;(AVERAGE('Base de dados'!M$210:M$230)-(1.5*(_xlfn.QUARTILE.EXC('Base de dados'!M$210:M$230,3)-_xlfn.QUARTILE.EXC('Base de dados'!M$210:M$230,1)))),'Base de dados'!M215&lt;(AVERAGE('Base de dados'!M$210:M$230)+(1.5*(_xlfn.QUARTILE.EXC('Base de dados'!M$210:M$230,3)-_xlfn.QUARTILE.EXC('Base de dados'!M$210:M$230,1))))),'Base de dados'!M215,"")</f>
        <v>681317</v>
      </c>
      <c r="N215" s="7">
        <f>IF(AND('Base de dados'!N215&gt;(AVERAGE('Base de dados'!N$210:N$230)-(1.5*(_xlfn.QUARTILE.EXC('Base de dados'!N$210:N$230,3)-_xlfn.QUARTILE.EXC('Base de dados'!N$210:N$230,1)))),'Base de dados'!N215&lt;(AVERAGE('Base de dados'!N$210:N$230)+(1.5*(_xlfn.QUARTILE.EXC('Base de dados'!N$210:N$230,3)-_xlfn.QUARTILE.EXC('Base de dados'!N$210:N$230,1))))),'Base de dados'!N215,"")</f>
        <v>21628</v>
      </c>
      <c r="O215" s="7">
        <f>IF(AND('Base de dados'!O215&gt;(AVERAGE('Base de dados'!O$210:O$230)-(1.5*(_xlfn.QUARTILE.EXC('Base de dados'!O$210:O$230,3)-_xlfn.QUARTILE.EXC('Base de dados'!O$210:O$230,1)))),'Base de dados'!O215&lt;(AVERAGE('Base de dados'!O$210:O$230)+(1.5*(_xlfn.QUARTILE.EXC('Base de dados'!O$210:O$230,3)-_xlfn.QUARTILE.EXC('Base de dados'!O$210:O$230,1))))),'Base de dados'!O215,"")</f>
        <v>264513193.18000001</v>
      </c>
      <c r="P215" s="7">
        <f>IF(AND('Base de dados'!P215&gt;(AVERAGE('Base de dados'!P$210:P$230)-(1.5*(_xlfn.QUARTILE.EXC('Base de dados'!P$210:P$230,3)-_xlfn.QUARTILE.EXC('Base de dados'!P$210:P$230,1)))),'Base de dados'!P215&lt;(AVERAGE('Base de dados'!P$210:P$230)+(1.5*(_xlfn.QUARTILE.EXC('Base de dados'!P$210:P$230,3)-_xlfn.QUARTILE.EXC('Base de dados'!P$210:P$230,1))))),'Base de dados'!P215,"")</f>
        <v>43560303.759999998</v>
      </c>
      <c r="Q215" s="7">
        <f>IF(AND('Base de dados'!Q215&gt;(AVERAGE('Base de dados'!Q$210:Q$230)-(1.5*(_xlfn.QUARTILE.EXC('Base de dados'!Q$210:Q$230,3)-_xlfn.QUARTILE.EXC('Base de dados'!Q$210:Q$230,1)))),'Base de dados'!Q215&lt;(AVERAGE('Base de dados'!Q$210:Q$230)+(1.5*(_xlfn.QUARTILE.EXC('Base de dados'!Q$210:Q$230,3)-_xlfn.QUARTILE.EXC('Base de dados'!Q$210:Q$230,1))))),'Base de dados'!Q215,"")</f>
        <v>100758454</v>
      </c>
      <c r="R215" s="7">
        <f>IF(AND('Base de dados'!R215&gt;(AVERAGE('Base de dados'!R$210:R$230)-(1.5*(_xlfn.QUARTILE.EXC('Base de dados'!R$210:R$230,3)-_xlfn.QUARTILE.EXC('Base de dados'!R$210:R$230,1)))),'Base de dados'!R215&lt;(AVERAGE('Base de dados'!R$210:R$230)+(1.5*(_xlfn.QUARTILE.EXC('Base de dados'!R$210:R$230,3)-_xlfn.QUARTILE.EXC('Base de dados'!R$210:R$230,1))))),'Base de dados'!R215,"")</f>
        <v>253149561.62</v>
      </c>
      <c r="S215" s="7">
        <f>IF(AND('Base de dados'!S215&gt;(AVERAGE('Base de dados'!S$210:S$230)-(1.5*(_xlfn.QUARTILE.EXC('Base de dados'!S$210:S$230,3)-_xlfn.QUARTILE.EXC('Base de dados'!S$210:S$230,1)))),'Base de dados'!S215&lt;(AVERAGE('Base de dados'!S$210:S$230)+(1.5*(_xlfn.QUARTILE.EXC('Base de dados'!S$210:S$230,3)-_xlfn.QUARTILE.EXC('Base de dados'!S$210:S$230,1))))),'Base de dados'!S215,"")</f>
        <v>35272634.049999997</v>
      </c>
      <c r="T215" s="7">
        <f>IF(AND('Base de dados'!T215&gt;(AVERAGE('Base de dados'!T$210:T$230)-(1.5*(_xlfn.QUARTILE.EXC('Base de dados'!T$210:T$230,3)-_xlfn.QUARTILE.EXC('Base de dados'!T$210:T$230,1)))),'Base de dados'!T215&lt;(AVERAGE('Base de dados'!T$210:T$230)+(1.5*(_xlfn.QUARTILE.EXC('Base de dados'!T$210:T$230,3)-_xlfn.QUARTILE.EXC('Base de dados'!T$210:T$230,1))))),'Base de dados'!T215,"")</f>
        <v>1334</v>
      </c>
      <c r="U215" s="7">
        <f>IF(AND('Base de dados'!U215&gt;(AVERAGE('Base de dados'!U$210:U$230)-(1.5*(_xlfn.QUARTILE.EXC('Base de dados'!U$210:U$230,3)-_xlfn.QUARTILE.EXC('Base de dados'!U$210:U$230,1)))),'Base de dados'!U215&lt;(AVERAGE('Base de dados'!U$210:U$230)+(1.5*(_xlfn.QUARTILE.EXC('Base de dados'!U$210:U$230,3)-_xlfn.QUARTILE.EXC('Base de dados'!U$210:U$230,1))))),'Base de dados'!U215,"")</f>
        <v>3964463.95</v>
      </c>
    </row>
    <row r="216" spans="2:21" s="1" customFormat="1" x14ac:dyDescent="0.25">
      <c r="B216" s="51">
        <v>500270</v>
      </c>
      <c r="C216" s="51" t="s">
        <v>210</v>
      </c>
      <c r="D216" s="51" t="s">
        <v>211</v>
      </c>
      <c r="E216" s="51">
        <v>2013</v>
      </c>
      <c r="F216" s="51">
        <v>50027000</v>
      </c>
      <c r="G216" s="51" t="s">
        <v>91</v>
      </c>
      <c r="H216" s="325" t="s">
        <v>55</v>
      </c>
      <c r="I216" s="51" t="s">
        <v>188</v>
      </c>
      <c r="J216" s="51" t="s">
        <v>189</v>
      </c>
      <c r="K216" s="51" t="s">
        <v>190</v>
      </c>
      <c r="L216" s="7">
        <f>IF(AND('Base de dados'!L216&gt;(AVERAGE('Base de dados'!L$210:L$230)-(1.5*(_xlfn.QUARTILE.EXC('Base de dados'!L$210:L$230,3)-_xlfn.QUARTILE.EXC('Base de dados'!L$210:L$230,1)))),'Base de dados'!L216&lt;(AVERAGE('Base de dados'!L$210:L$230)+(1.5*(_xlfn.QUARTILE.EXC('Base de dados'!L$210:L$230,3)-_xlfn.QUARTILE.EXC('Base de dados'!L$210:L$230,1))))),'Base de dados'!L216,"")</f>
        <v>76456.56</v>
      </c>
      <c r="M216" s="7">
        <f>IF(AND('Base de dados'!M216&gt;(AVERAGE('Base de dados'!M$210:M$230)-(1.5*(_xlfn.QUARTILE.EXC('Base de dados'!M$210:M$230,3)-_xlfn.QUARTILE.EXC('Base de dados'!M$210:M$230,1)))),'Base de dados'!M216&lt;(AVERAGE('Base de dados'!M$210:M$230)+(1.5*(_xlfn.QUARTILE.EXC('Base de dados'!M$210:M$230,3)-_xlfn.QUARTILE.EXC('Base de dados'!M$210:M$230,1))))),'Base de dados'!M216,"")</f>
        <v>630052</v>
      </c>
      <c r="N216" s="7">
        <f>IF(AND('Base de dados'!N216&gt;(AVERAGE('Base de dados'!N$210:N$230)-(1.5*(_xlfn.QUARTILE.EXC('Base de dados'!N$210:N$230,3)-_xlfn.QUARTILE.EXC('Base de dados'!N$210:N$230,1)))),'Base de dados'!N216&lt;(AVERAGE('Base de dados'!N$210:N$230)+(1.5*(_xlfn.QUARTILE.EXC('Base de dados'!N$210:N$230,3)-_xlfn.QUARTILE.EXC('Base de dados'!N$210:N$230,1))))),'Base de dados'!N216,"")</f>
        <v>17937.04</v>
      </c>
      <c r="O216" s="7">
        <f>IF(AND('Base de dados'!O216&gt;(AVERAGE('Base de dados'!O$210:O$230)-(1.5*(_xlfn.QUARTILE.EXC('Base de dados'!O$210:O$230,3)-_xlfn.QUARTILE.EXC('Base de dados'!O$210:O$230,1)))),'Base de dados'!O216&lt;(AVERAGE('Base de dados'!O$210:O$230)+(1.5*(_xlfn.QUARTILE.EXC('Base de dados'!O$210:O$230,3)-_xlfn.QUARTILE.EXC('Base de dados'!O$210:O$230,1))))),'Base de dados'!O216,"")</f>
        <v>242067604.06999999</v>
      </c>
      <c r="P216" s="7">
        <f>IF(AND('Base de dados'!P216&gt;(AVERAGE('Base de dados'!P$210:P$230)-(1.5*(_xlfn.QUARTILE.EXC('Base de dados'!P$210:P$230,3)-_xlfn.QUARTILE.EXC('Base de dados'!P$210:P$230,1)))),'Base de dados'!P216&lt;(AVERAGE('Base de dados'!P$210:P$230)+(1.5*(_xlfn.QUARTILE.EXC('Base de dados'!P$210:P$230,3)-_xlfn.QUARTILE.EXC('Base de dados'!P$210:P$230,1))))),'Base de dados'!P216,"")</f>
        <v>34336957.850000001</v>
      </c>
      <c r="Q216" s="7">
        <f>IF(AND('Base de dados'!Q216&gt;(AVERAGE('Base de dados'!Q$210:Q$230)-(1.5*(_xlfn.QUARTILE.EXC('Base de dados'!Q$210:Q$230,3)-_xlfn.QUARTILE.EXC('Base de dados'!Q$210:Q$230,1)))),'Base de dados'!Q216&lt;(AVERAGE('Base de dados'!Q$210:Q$230)+(1.5*(_xlfn.QUARTILE.EXC('Base de dados'!Q$210:Q$230,3)-_xlfn.QUARTILE.EXC('Base de dados'!Q$210:Q$230,1))))),'Base de dados'!Q216,"")</f>
        <v>89749747.200000003</v>
      </c>
      <c r="R216" s="7">
        <f>IF(AND('Base de dados'!R216&gt;(AVERAGE('Base de dados'!R$210:R$230)-(1.5*(_xlfn.QUARTILE.EXC('Base de dados'!R$210:R$230,3)-_xlfn.QUARTILE.EXC('Base de dados'!R$210:R$230,1)))),'Base de dados'!R216&lt;(AVERAGE('Base de dados'!R$210:R$230)+(1.5*(_xlfn.QUARTILE.EXC('Base de dados'!R$210:R$230,3)-_xlfn.QUARTILE.EXC('Base de dados'!R$210:R$230,1))))),'Base de dados'!R216,"")</f>
        <v>213569041.25999999</v>
      </c>
      <c r="S216" s="7">
        <f>IF(AND('Base de dados'!S216&gt;(AVERAGE('Base de dados'!S$210:S$230)-(1.5*(_xlfn.QUARTILE.EXC('Base de dados'!S$210:S$230,3)-_xlfn.QUARTILE.EXC('Base de dados'!S$210:S$230,1)))),'Base de dados'!S216&lt;(AVERAGE('Base de dados'!S$210:S$230)+(1.5*(_xlfn.QUARTILE.EXC('Base de dados'!S$210:S$230,3)-_xlfn.QUARTILE.EXC('Base de dados'!S$210:S$230,1))))),'Base de dados'!S216,"")</f>
        <v>24410535.710000001</v>
      </c>
      <c r="T216" s="7">
        <f>IF(AND('Base de dados'!T216&gt;(AVERAGE('Base de dados'!T$210:T$230)-(1.5*(_xlfn.QUARTILE.EXC('Base de dados'!T$210:T$230,3)-_xlfn.QUARTILE.EXC('Base de dados'!T$210:T$230,1)))),'Base de dados'!T216&lt;(AVERAGE('Base de dados'!T$210:T$230)+(1.5*(_xlfn.QUARTILE.EXC('Base de dados'!T$210:T$230,3)-_xlfn.QUARTILE.EXC('Base de dados'!T$210:T$230,1))))),'Base de dados'!T216,"")</f>
        <v>1133</v>
      </c>
      <c r="U216" s="7">
        <f>IF(AND('Base de dados'!U216&gt;(AVERAGE('Base de dados'!U$210:U$230)-(1.5*(_xlfn.QUARTILE.EXC('Base de dados'!U$210:U$230,3)-_xlfn.QUARTILE.EXC('Base de dados'!U$210:U$230,1)))),'Base de dados'!U216&lt;(AVERAGE('Base de dados'!U$210:U$230)+(1.5*(_xlfn.QUARTILE.EXC('Base de dados'!U$210:U$230,3)-_xlfn.QUARTILE.EXC('Base de dados'!U$210:U$230,1))))),'Base de dados'!U216,"")</f>
        <v>2956962.11</v>
      </c>
    </row>
    <row r="217" spans="2:21" s="1" customFormat="1" x14ac:dyDescent="0.25">
      <c r="B217" s="51">
        <v>500270</v>
      </c>
      <c r="C217" s="51" t="s">
        <v>210</v>
      </c>
      <c r="D217" s="51" t="s">
        <v>211</v>
      </c>
      <c r="E217" s="51">
        <v>2012</v>
      </c>
      <c r="F217" s="51">
        <v>50027000</v>
      </c>
      <c r="G217" s="51" t="s">
        <v>91</v>
      </c>
      <c r="H217" s="325" t="s">
        <v>55</v>
      </c>
      <c r="I217" s="51" t="s">
        <v>188</v>
      </c>
      <c r="J217" s="51" t="s">
        <v>189</v>
      </c>
      <c r="K217" s="51" t="s">
        <v>190</v>
      </c>
      <c r="L217" s="7">
        <f>IF(AND('Base de dados'!L217&gt;(AVERAGE('Base de dados'!L$210:L$230)-(1.5*(_xlfn.QUARTILE.EXC('Base de dados'!L$210:L$230,3)-_xlfn.QUARTILE.EXC('Base de dados'!L$210:L$230,1)))),'Base de dados'!L217&lt;(AVERAGE('Base de dados'!L$210:L$230)+(1.5*(_xlfn.QUARTILE.EXC('Base de dados'!L$210:L$230,3)-_xlfn.QUARTILE.EXC('Base de dados'!L$210:L$230,1))))),'Base de dados'!L217,"")</f>
        <v>74705.52</v>
      </c>
      <c r="M217" s="7">
        <f>IF(AND('Base de dados'!M217&gt;(AVERAGE('Base de dados'!M$210:M$230)-(1.5*(_xlfn.QUARTILE.EXC('Base de dados'!M$210:M$230,3)-_xlfn.QUARTILE.EXC('Base de dados'!M$210:M$230,1)))),'Base de dados'!M217&lt;(AVERAGE('Base de dados'!M$210:M$230)+(1.5*(_xlfn.QUARTILE.EXC('Base de dados'!M$210:M$230,3)-_xlfn.QUARTILE.EXC('Base de dados'!M$210:M$230,1))))),'Base de dados'!M217,"")</f>
        <v>574341</v>
      </c>
      <c r="N217" s="7">
        <f>IF(AND('Base de dados'!N217&gt;(AVERAGE('Base de dados'!N$210:N$230)-(1.5*(_xlfn.QUARTILE.EXC('Base de dados'!N$210:N$230,3)-_xlfn.QUARTILE.EXC('Base de dados'!N$210:N$230,1)))),'Base de dados'!N217&lt;(AVERAGE('Base de dados'!N$210:N$230)+(1.5*(_xlfn.QUARTILE.EXC('Base de dados'!N$210:N$230,3)-_xlfn.QUARTILE.EXC('Base de dados'!N$210:N$230,1))))),'Base de dados'!N217,"")</f>
        <v>15602.22</v>
      </c>
      <c r="O217" s="7">
        <f>IF(AND('Base de dados'!O217&gt;(AVERAGE('Base de dados'!O$210:O$230)-(1.5*(_xlfn.QUARTILE.EXC('Base de dados'!O$210:O$230,3)-_xlfn.QUARTILE.EXC('Base de dados'!O$210:O$230,1)))),'Base de dados'!O217&lt;(AVERAGE('Base de dados'!O$210:O$230)+(1.5*(_xlfn.QUARTILE.EXC('Base de dados'!O$210:O$230,3)-_xlfn.QUARTILE.EXC('Base de dados'!O$210:O$230,1))))),'Base de dados'!O217,"")</f>
        <v>225554570.75</v>
      </c>
      <c r="P217" s="7">
        <f>IF(AND('Base de dados'!P217&gt;(AVERAGE('Base de dados'!P$210:P$230)-(1.5*(_xlfn.QUARTILE.EXC('Base de dados'!P$210:P$230,3)-_xlfn.QUARTILE.EXC('Base de dados'!P$210:P$230,1)))),'Base de dados'!P217&lt;(AVERAGE('Base de dados'!P$210:P$230)+(1.5*(_xlfn.QUARTILE.EXC('Base de dados'!P$210:P$230,3)-_xlfn.QUARTILE.EXC('Base de dados'!P$210:P$230,1))))),'Base de dados'!P217,"")</f>
        <v>27378396.07</v>
      </c>
      <c r="Q217" s="7">
        <f>IF(AND('Base de dados'!Q217&gt;(AVERAGE('Base de dados'!Q$210:Q$230)-(1.5*(_xlfn.QUARTILE.EXC('Base de dados'!Q$210:Q$230,3)-_xlfn.QUARTILE.EXC('Base de dados'!Q$210:Q$230,1)))),'Base de dados'!Q217&lt;(AVERAGE('Base de dados'!Q$210:Q$230)+(1.5*(_xlfn.QUARTILE.EXC('Base de dados'!Q$210:Q$230,3)-_xlfn.QUARTILE.EXC('Base de dados'!Q$210:Q$230,1))))),'Base de dados'!Q217,"")</f>
        <v>81626754.560000002</v>
      </c>
      <c r="R217" s="7">
        <f>IF(AND('Base de dados'!R217&gt;(AVERAGE('Base de dados'!R$210:R$230)-(1.5*(_xlfn.QUARTILE.EXC('Base de dados'!R$210:R$230,3)-_xlfn.QUARTILE.EXC('Base de dados'!R$210:R$230,1)))),'Base de dados'!R217&lt;(AVERAGE('Base de dados'!R$210:R$230)+(1.5*(_xlfn.QUARTILE.EXC('Base de dados'!R$210:R$230,3)-_xlfn.QUARTILE.EXC('Base de dados'!R$210:R$230,1))))),'Base de dados'!R217,"")</f>
        <v>191568218.81</v>
      </c>
      <c r="S217" s="7">
        <f>IF(AND('Base de dados'!S217&gt;(AVERAGE('Base de dados'!S$210:S$230)-(1.5*(_xlfn.QUARTILE.EXC('Base de dados'!S$210:S$230,3)-_xlfn.QUARTILE.EXC('Base de dados'!S$210:S$230,1)))),'Base de dados'!S217&lt;(AVERAGE('Base de dados'!S$210:S$230)+(1.5*(_xlfn.QUARTILE.EXC('Base de dados'!S$210:S$230,3)-_xlfn.QUARTILE.EXC('Base de dados'!S$210:S$230,1))))),'Base de dados'!S217,"")</f>
        <v>21989165.57</v>
      </c>
      <c r="T217" s="7">
        <f>IF(AND('Base de dados'!T217&gt;(AVERAGE('Base de dados'!T$210:T$230)-(1.5*(_xlfn.QUARTILE.EXC('Base de dados'!T$210:T$230,3)-_xlfn.QUARTILE.EXC('Base de dados'!T$210:T$230,1)))),'Base de dados'!T217&lt;(AVERAGE('Base de dados'!T$210:T$230)+(1.5*(_xlfn.QUARTILE.EXC('Base de dados'!T$210:T$230,3)-_xlfn.QUARTILE.EXC('Base de dados'!T$210:T$230,1))))),'Base de dados'!T217,"")</f>
        <v>1154</v>
      </c>
      <c r="U217" s="7">
        <f>IF(AND('Base de dados'!U217&gt;(AVERAGE('Base de dados'!U$210:U$230)-(1.5*(_xlfn.QUARTILE.EXC('Base de dados'!U$210:U$230,3)-_xlfn.QUARTILE.EXC('Base de dados'!U$210:U$230,1)))),'Base de dados'!U217&lt;(AVERAGE('Base de dados'!U$210:U$230)+(1.5*(_xlfn.QUARTILE.EXC('Base de dados'!U$210:U$230,3)-_xlfn.QUARTILE.EXC('Base de dados'!U$210:U$230,1))))),'Base de dados'!U217,"")</f>
        <v>2782720.25</v>
      </c>
    </row>
    <row r="218" spans="2:21" s="1" customFormat="1" x14ac:dyDescent="0.25">
      <c r="B218" s="51">
        <v>500270</v>
      </c>
      <c r="C218" s="51" t="s">
        <v>210</v>
      </c>
      <c r="D218" s="51" t="s">
        <v>211</v>
      </c>
      <c r="E218" s="51">
        <v>2011</v>
      </c>
      <c r="F218" s="51">
        <v>50027000</v>
      </c>
      <c r="G218" s="51" t="s">
        <v>91</v>
      </c>
      <c r="H218" s="325" t="s">
        <v>55</v>
      </c>
      <c r="I218" s="51" t="s">
        <v>188</v>
      </c>
      <c r="J218" s="51" t="s">
        <v>189</v>
      </c>
      <c r="K218" s="51" t="s">
        <v>190</v>
      </c>
      <c r="L218" s="7">
        <f>IF(AND('Base de dados'!L218&gt;(AVERAGE('Base de dados'!L$210:L$230)-(1.5*(_xlfn.QUARTILE.EXC('Base de dados'!L$210:L$230,3)-_xlfn.QUARTILE.EXC('Base de dados'!L$210:L$230,1)))),'Base de dados'!L218&lt;(AVERAGE('Base de dados'!L$210:L$230)+(1.5*(_xlfn.QUARTILE.EXC('Base de dados'!L$210:L$230,3)-_xlfn.QUARTILE.EXC('Base de dados'!L$210:L$230,1))))),'Base de dados'!L218,"")</f>
        <v>70846.399999999994</v>
      </c>
      <c r="M218" s="7">
        <f>IF(AND('Base de dados'!M218&gt;(AVERAGE('Base de dados'!M$210:M$230)-(1.5*(_xlfn.QUARTILE.EXC('Base de dados'!M$210:M$230,3)-_xlfn.QUARTILE.EXC('Base de dados'!M$210:M$230,1)))),'Base de dados'!M218&lt;(AVERAGE('Base de dados'!M$210:M$230)+(1.5*(_xlfn.QUARTILE.EXC('Base de dados'!M$210:M$230,3)-_xlfn.QUARTILE.EXC('Base de dados'!M$210:M$230,1))))),'Base de dados'!M218,"")</f>
        <v>455565</v>
      </c>
      <c r="N218" s="7">
        <f>IF(AND('Base de dados'!N218&gt;(AVERAGE('Base de dados'!N$210:N$230)-(1.5*(_xlfn.QUARTILE.EXC('Base de dados'!N$210:N$230,3)-_xlfn.QUARTILE.EXC('Base de dados'!N$210:N$230,1)))),'Base de dados'!N218&lt;(AVERAGE('Base de dados'!N$210:N$230)+(1.5*(_xlfn.QUARTILE.EXC('Base de dados'!N$210:N$230,3)-_xlfn.QUARTILE.EXC('Base de dados'!N$210:N$230,1))))),'Base de dados'!N218,"")</f>
        <v>12789.77</v>
      </c>
      <c r="O218" s="7">
        <f>IF(AND('Base de dados'!O218&gt;(AVERAGE('Base de dados'!O$210:O$230)-(1.5*(_xlfn.QUARTILE.EXC('Base de dados'!O$210:O$230,3)-_xlfn.QUARTILE.EXC('Base de dados'!O$210:O$230,1)))),'Base de dados'!O218&lt;(AVERAGE('Base de dados'!O$210:O$230)+(1.5*(_xlfn.QUARTILE.EXC('Base de dados'!O$210:O$230,3)-_xlfn.QUARTILE.EXC('Base de dados'!O$210:O$230,1))))),'Base de dados'!O218,"")</f>
        <v>200386823.97</v>
      </c>
      <c r="P218" s="7">
        <f>IF(AND('Base de dados'!P218&gt;(AVERAGE('Base de dados'!P$210:P$230)-(1.5*(_xlfn.QUARTILE.EXC('Base de dados'!P$210:P$230,3)-_xlfn.QUARTILE.EXC('Base de dados'!P$210:P$230,1)))),'Base de dados'!P218&lt;(AVERAGE('Base de dados'!P$210:P$230)+(1.5*(_xlfn.QUARTILE.EXC('Base de dados'!P$210:P$230,3)-_xlfn.QUARTILE.EXC('Base de dados'!P$210:P$230,1))))),'Base de dados'!P218,"")</f>
        <v>20688129.73</v>
      </c>
      <c r="Q218" s="7">
        <f>IF(AND('Base de dados'!Q218&gt;(AVERAGE('Base de dados'!Q$210:Q$230)-(1.5*(_xlfn.QUARTILE.EXC('Base de dados'!Q$210:Q$230,3)-_xlfn.QUARTILE.EXC('Base de dados'!Q$210:Q$230,1)))),'Base de dados'!Q218&lt;(AVERAGE('Base de dados'!Q$210:Q$230)+(1.5*(_xlfn.QUARTILE.EXC('Base de dados'!Q$210:Q$230,3)-_xlfn.QUARTILE.EXC('Base de dados'!Q$210:Q$230,1))))),'Base de dados'!Q218,"")</f>
        <v>70169887.450000003</v>
      </c>
      <c r="R218" s="7">
        <f>IF(AND('Base de dados'!R218&gt;(AVERAGE('Base de dados'!R$210:R$230)-(1.5*(_xlfn.QUARTILE.EXC('Base de dados'!R$210:R$230,3)-_xlfn.QUARTILE.EXC('Base de dados'!R$210:R$230,1)))),'Base de dados'!R218&lt;(AVERAGE('Base de dados'!R$210:R$230)+(1.5*(_xlfn.QUARTILE.EXC('Base de dados'!R$210:R$230,3)-_xlfn.QUARTILE.EXC('Base de dados'!R$210:R$230,1))))),'Base de dados'!R218,"")</f>
        <v>168578991.78999999</v>
      </c>
      <c r="S218" s="7">
        <f>IF(AND('Base de dados'!S218&gt;(AVERAGE('Base de dados'!S$210:S$230)-(1.5*(_xlfn.QUARTILE.EXC('Base de dados'!S$210:S$230,3)-_xlfn.QUARTILE.EXC('Base de dados'!S$210:S$230,1)))),'Base de dados'!S218&lt;(AVERAGE('Base de dados'!S$210:S$230)+(1.5*(_xlfn.QUARTILE.EXC('Base de dados'!S$210:S$230,3)-_xlfn.QUARTILE.EXC('Base de dados'!S$210:S$230,1))))),'Base de dados'!S218,"")</f>
        <v>24169578.870000001</v>
      </c>
      <c r="T218" s="7">
        <f>IF(AND('Base de dados'!T218&gt;(AVERAGE('Base de dados'!T$210:T$230)-(1.5*(_xlfn.QUARTILE.EXC('Base de dados'!T$210:T$230,3)-_xlfn.QUARTILE.EXC('Base de dados'!T$210:T$230,1)))),'Base de dados'!T218&lt;(AVERAGE('Base de dados'!T$210:T$230)+(1.5*(_xlfn.QUARTILE.EXC('Base de dados'!T$210:T$230,3)-_xlfn.QUARTILE.EXC('Base de dados'!T$210:T$230,1))))),'Base de dados'!T218,"")</f>
        <v>1129</v>
      </c>
      <c r="U218" s="7">
        <f>IF(AND('Base de dados'!U218&gt;(AVERAGE('Base de dados'!U$210:U$230)-(1.5*(_xlfn.QUARTILE.EXC('Base de dados'!U$210:U$230,3)-_xlfn.QUARTILE.EXC('Base de dados'!U$210:U$230,1)))),'Base de dados'!U218&lt;(AVERAGE('Base de dados'!U$210:U$230)+(1.5*(_xlfn.QUARTILE.EXC('Base de dados'!U$210:U$230,3)-_xlfn.QUARTILE.EXC('Base de dados'!U$210:U$230,1))))),'Base de dados'!U218,"")</f>
        <v>2891951.5</v>
      </c>
    </row>
    <row r="219" spans="2:21" s="1" customFormat="1" x14ac:dyDescent="0.25">
      <c r="B219" s="51">
        <v>500270</v>
      </c>
      <c r="C219" s="51" t="s">
        <v>210</v>
      </c>
      <c r="D219" s="51" t="s">
        <v>211</v>
      </c>
      <c r="E219" s="51">
        <v>2010</v>
      </c>
      <c r="F219" s="51">
        <v>50027000</v>
      </c>
      <c r="G219" s="51" t="s">
        <v>91</v>
      </c>
      <c r="H219" s="325" t="s">
        <v>55</v>
      </c>
      <c r="I219" s="51" t="s">
        <v>188</v>
      </c>
      <c r="J219" s="51" t="s">
        <v>189</v>
      </c>
      <c r="K219" s="51" t="s">
        <v>190</v>
      </c>
      <c r="L219" s="7">
        <f>IF(AND('Base de dados'!L219&gt;(AVERAGE('Base de dados'!L$210:L$230)-(1.5*(_xlfn.QUARTILE.EXC('Base de dados'!L$210:L$230,3)-_xlfn.QUARTILE.EXC('Base de dados'!L$210:L$230,1)))),'Base de dados'!L219&lt;(AVERAGE('Base de dados'!L$210:L$230)+(1.5*(_xlfn.QUARTILE.EXC('Base de dados'!L$210:L$230,3)-_xlfn.QUARTILE.EXC('Base de dados'!L$210:L$230,1))))),'Base de dados'!L219,"")</f>
        <v>68079.45</v>
      </c>
      <c r="M219" s="7">
        <f>IF(AND('Base de dados'!M219&gt;(AVERAGE('Base de dados'!M$210:M$230)-(1.5*(_xlfn.QUARTILE.EXC('Base de dados'!M$210:M$230,3)-_xlfn.QUARTILE.EXC('Base de dados'!M$210:M$230,1)))),'Base de dados'!M219&lt;(AVERAGE('Base de dados'!M$210:M$230)+(1.5*(_xlfn.QUARTILE.EXC('Base de dados'!M$210:M$230,3)-_xlfn.QUARTILE.EXC('Base de dados'!M$210:M$230,1))))),'Base de dados'!M219,"")</f>
        <v>406047</v>
      </c>
      <c r="N219" s="7">
        <f>IF(AND('Base de dados'!N219&gt;(AVERAGE('Base de dados'!N$210:N$230)-(1.5*(_xlfn.QUARTILE.EXC('Base de dados'!N$210:N$230,3)-_xlfn.QUARTILE.EXC('Base de dados'!N$210:N$230,1)))),'Base de dados'!N219&lt;(AVERAGE('Base de dados'!N$210:N$230)+(1.5*(_xlfn.QUARTILE.EXC('Base de dados'!N$210:N$230,3)-_xlfn.QUARTILE.EXC('Base de dados'!N$210:N$230,1))))),'Base de dados'!N219,"")</f>
        <v>10080.32</v>
      </c>
      <c r="O219" s="7">
        <f>IF(AND('Base de dados'!O219&gt;(AVERAGE('Base de dados'!O$210:O$230)-(1.5*(_xlfn.QUARTILE.EXC('Base de dados'!O$210:O$230,3)-_xlfn.QUARTILE.EXC('Base de dados'!O$210:O$230,1)))),'Base de dados'!O219&lt;(AVERAGE('Base de dados'!O$210:O$230)+(1.5*(_xlfn.QUARTILE.EXC('Base de dados'!O$210:O$230,3)-_xlfn.QUARTILE.EXC('Base de dados'!O$210:O$230,1))))),'Base de dados'!O219,"")</f>
        <v>190220230.25999999</v>
      </c>
      <c r="P219" s="7">
        <f>IF(AND('Base de dados'!P219&gt;(AVERAGE('Base de dados'!P$210:P$230)-(1.5*(_xlfn.QUARTILE.EXC('Base de dados'!P$210:P$230,3)-_xlfn.QUARTILE.EXC('Base de dados'!P$210:P$230,1)))),'Base de dados'!P219&lt;(AVERAGE('Base de dados'!P$210:P$230)+(1.5*(_xlfn.QUARTILE.EXC('Base de dados'!P$210:P$230,3)-_xlfn.QUARTILE.EXC('Base de dados'!P$210:P$230,1))))),'Base de dados'!P219,"")</f>
        <v>15622717.949999999</v>
      </c>
      <c r="Q219" s="7">
        <f>IF(AND('Base de dados'!Q219&gt;(AVERAGE('Base de dados'!Q$210:Q$230)-(1.5*(_xlfn.QUARTILE.EXC('Base de dados'!Q$210:Q$230,3)-_xlfn.QUARTILE.EXC('Base de dados'!Q$210:Q$230,1)))),'Base de dados'!Q219&lt;(AVERAGE('Base de dados'!Q$210:Q$230)+(1.5*(_xlfn.QUARTILE.EXC('Base de dados'!Q$210:Q$230,3)-_xlfn.QUARTILE.EXC('Base de dados'!Q$210:Q$230,1))))),'Base de dados'!Q219,"")</f>
        <v>34175515</v>
      </c>
      <c r="R219" s="7">
        <f>IF(AND('Base de dados'!R219&gt;(AVERAGE('Base de dados'!R$210:R$230)-(1.5*(_xlfn.QUARTILE.EXC('Base de dados'!R$210:R$230,3)-_xlfn.QUARTILE.EXC('Base de dados'!R$210:R$230,1)))),'Base de dados'!R219&lt;(AVERAGE('Base de dados'!R$210:R$230)+(1.5*(_xlfn.QUARTILE.EXC('Base de dados'!R$210:R$230,3)-_xlfn.QUARTILE.EXC('Base de dados'!R$210:R$230,1))))),'Base de dados'!R219,"")</f>
        <v>150643668</v>
      </c>
      <c r="S219" s="7">
        <f>IF(AND('Base de dados'!S219&gt;(AVERAGE('Base de dados'!S$210:S$230)-(1.5*(_xlfn.QUARTILE.EXC('Base de dados'!S$210:S$230,3)-_xlfn.QUARTILE.EXC('Base de dados'!S$210:S$230,1)))),'Base de dados'!S219&lt;(AVERAGE('Base de dados'!S$210:S$230)+(1.5*(_xlfn.QUARTILE.EXC('Base de dados'!S$210:S$230,3)-_xlfn.QUARTILE.EXC('Base de dados'!S$210:S$230,1))))),'Base de dados'!S219,"")</f>
        <v>25009791</v>
      </c>
      <c r="T219" s="7">
        <f>IF(AND('Base de dados'!T219&gt;(AVERAGE('Base de dados'!T$210:T$230)-(1.5*(_xlfn.QUARTILE.EXC('Base de dados'!T$210:T$230,3)-_xlfn.QUARTILE.EXC('Base de dados'!T$210:T$230,1)))),'Base de dados'!T219&lt;(AVERAGE('Base de dados'!T$210:T$230)+(1.5*(_xlfn.QUARTILE.EXC('Base de dados'!T$210:T$230,3)-_xlfn.QUARTILE.EXC('Base de dados'!T$210:T$230,1))))),'Base de dados'!T219,"")</f>
        <v>1013</v>
      </c>
      <c r="U219" s="7">
        <f>IF(AND('Base de dados'!U219&gt;(AVERAGE('Base de dados'!U$210:U$230)-(1.5*(_xlfn.QUARTILE.EXC('Base de dados'!U$210:U$230,3)-_xlfn.QUARTILE.EXC('Base de dados'!U$210:U$230,1)))),'Base de dados'!U219&lt;(AVERAGE('Base de dados'!U$210:U$230)+(1.5*(_xlfn.QUARTILE.EXC('Base de dados'!U$210:U$230,3)-_xlfn.QUARTILE.EXC('Base de dados'!U$210:U$230,1))))),'Base de dados'!U219,"")</f>
        <v>2717015</v>
      </c>
    </row>
    <row r="220" spans="2:21" s="1" customFormat="1" x14ac:dyDescent="0.25">
      <c r="B220" s="51">
        <v>500270</v>
      </c>
      <c r="C220" s="51" t="s">
        <v>210</v>
      </c>
      <c r="D220" s="51" t="s">
        <v>211</v>
      </c>
      <c r="E220" s="51">
        <v>2009</v>
      </c>
      <c r="F220" s="51">
        <v>50027000</v>
      </c>
      <c r="G220" s="51" t="s">
        <v>91</v>
      </c>
      <c r="H220" s="325" t="s">
        <v>55</v>
      </c>
      <c r="I220" s="51" t="s">
        <v>188</v>
      </c>
      <c r="J220" s="51" t="s">
        <v>189</v>
      </c>
      <c r="K220" s="51" t="s">
        <v>212</v>
      </c>
      <c r="L220" s="7">
        <f>IF(AND('Base de dados'!L220&gt;(AVERAGE('Base de dados'!L$210:L$230)-(1.5*(_xlfn.QUARTILE.EXC('Base de dados'!L$210:L$230,3)-_xlfn.QUARTILE.EXC('Base de dados'!L$210:L$230,1)))),'Base de dados'!L220&lt;(AVERAGE('Base de dados'!L$210:L$230)+(1.5*(_xlfn.QUARTILE.EXC('Base de dados'!L$210:L$230,3)-_xlfn.QUARTILE.EXC('Base de dados'!L$210:L$230,1))))),'Base de dados'!L220,"")</f>
        <v>64542</v>
      </c>
      <c r="M220" s="7">
        <f>IF(AND('Base de dados'!M220&gt;(AVERAGE('Base de dados'!M$210:M$230)-(1.5*(_xlfn.QUARTILE.EXC('Base de dados'!M$210:M$230,3)-_xlfn.QUARTILE.EXC('Base de dados'!M$210:M$230,1)))),'Base de dados'!M220&lt;(AVERAGE('Base de dados'!M$210:M$230)+(1.5*(_xlfn.QUARTILE.EXC('Base de dados'!M$210:M$230,3)-_xlfn.QUARTILE.EXC('Base de dados'!M$210:M$230,1))))),'Base de dados'!M220,"")</f>
        <v>314540</v>
      </c>
      <c r="N220" s="7">
        <f>IF(AND('Base de dados'!N220&gt;(AVERAGE('Base de dados'!N$210:N$230)-(1.5*(_xlfn.QUARTILE.EXC('Base de dados'!N$210:N$230,3)-_xlfn.QUARTILE.EXC('Base de dados'!N$210:N$230,1)))),'Base de dados'!N220&lt;(AVERAGE('Base de dados'!N$210:N$230)+(1.5*(_xlfn.QUARTILE.EXC('Base de dados'!N$210:N$230,3)-_xlfn.QUARTILE.EXC('Base de dados'!N$210:N$230,1))))),'Base de dados'!N220,"")</f>
        <v>8557</v>
      </c>
      <c r="O220" s="7">
        <f>IF(AND('Base de dados'!O220&gt;(AVERAGE('Base de dados'!O$210:O$230)-(1.5*(_xlfn.QUARTILE.EXC('Base de dados'!O$210:O$230,3)-_xlfn.QUARTILE.EXC('Base de dados'!O$210:O$230,1)))),'Base de dados'!O220&lt;(AVERAGE('Base de dados'!O$210:O$230)+(1.5*(_xlfn.QUARTILE.EXC('Base de dados'!O$210:O$230,3)-_xlfn.QUARTILE.EXC('Base de dados'!O$210:O$230,1))))),'Base de dados'!O220,"")</f>
        <v>183310305.93000001</v>
      </c>
      <c r="P220" s="7">
        <f>IF(AND('Base de dados'!P220&gt;(AVERAGE('Base de dados'!P$210:P$230)-(1.5*(_xlfn.QUARTILE.EXC('Base de dados'!P$210:P$230,3)-_xlfn.QUARTILE.EXC('Base de dados'!P$210:P$230,1)))),'Base de dados'!P220&lt;(AVERAGE('Base de dados'!P$210:P$230)+(1.5*(_xlfn.QUARTILE.EXC('Base de dados'!P$210:P$230,3)-_xlfn.QUARTILE.EXC('Base de dados'!P$210:P$230,1))))),'Base de dados'!P220,"")</f>
        <v>12673765.880000001</v>
      </c>
      <c r="Q220" s="7">
        <f>IF(AND('Base de dados'!Q220&gt;(AVERAGE('Base de dados'!Q$210:Q$230)-(1.5*(_xlfn.QUARTILE.EXC('Base de dados'!Q$210:Q$230,3)-_xlfn.QUARTILE.EXC('Base de dados'!Q$210:Q$230,1)))),'Base de dados'!Q220&lt;(AVERAGE('Base de dados'!Q$210:Q$230)+(1.5*(_xlfn.QUARTILE.EXC('Base de dados'!Q$210:Q$230,3)-_xlfn.QUARTILE.EXC('Base de dados'!Q$210:Q$230,1))))),'Base de dados'!Q220,"")</f>
        <v>54140872</v>
      </c>
      <c r="R220" s="7">
        <f>IF(AND('Base de dados'!R220&gt;(AVERAGE('Base de dados'!R$210:R$230)-(1.5*(_xlfn.QUARTILE.EXC('Base de dados'!R$210:R$230,3)-_xlfn.QUARTILE.EXC('Base de dados'!R$210:R$230,1)))),'Base de dados'!R220&lt;(AVERAGE('Base de dados'!R$210:R$230)+(1.5*(_xlfn.QUARTILE.EXC('Base de dados'!R$210:R$230,3)-_xlfn.QUARTILE.EXC('Base de dados'!R$210:R$230,1))))),'Base de dados'!R220,"")</f>
        <v>136237027</v>
      </c>
      <c r="S220" s="7">
        <f>IF(AND('Base de dados'!S220&gt;(AVERAGE('Base de dados'!S$210:S$230)-(1.5*(_xlfn.QUARTILE.EXC('Base de dados'!S$210:S$230,3)-_xlfn.QUARTILE.EXC('Base de dados'!S$210:S$230,1)))),'Base de dados'!S220&lt;(AVERAGE('Base de dados'!S$210:S$230)+(1.5*(_xlfn.QUARTILE.EXC('Base de dados'!S$210:S$230,3)-_xlfn.QUARTILE.EXC('Base de dados'!S$210:S$230,1))))),'Base de dados'!S220,"")</f>
        <v>22862000</v>
      </c>
      <c r="T220" s="7">
        <f>IF(AND('Base de dados'!T220&gt;(AVERAGE('Base de dados'!T$210:T$230)-(1.5*(_xlfn.QUARTILE.EXC('Base de dados'!T$210:T$230,3)-_xlfn.QUARTILE.EXC('Base de dados'!T$210:T$230,1)))),'Base de dados'!T220&lt;(AVERAGE('Base de dados'!T$210:T$230)+(1.5*(_xlfn.QUARTILE.EXC('Base de dados'!T$210:T$230,3)-_xlfn.QUARTILE.EXC('Base de dados'!T$210:T$230,1))))),'Base de dados'!T220,"")</f>
        <v>973</v>
      </c>
      <c r="U220" s="7">
        <f>IF(AND('Base de dados'!U220&gt;(AVERAGE('Base de dados'!U$210:U$230)-(1.5*(_xlfn.QUARTILE.EXC('Base de dados'!U$210:U$230,3)-_xlfn.QUARTILE.EXC('Base de dados'!U$210:U$230,1)))),'Base de dados'!U220&lt;(AVERAGE('Base de dados'!U$210:U$230)+(1.5*(_xlfn.QUARTILE.EXC('Base de dados'!U$210:U$230,3)-_xlfn.QUARTILE.EXC('Base de dados'!U$210:U$230,1))))),'Base de dados'!U220,"")</f>
        <v>2571656</v>
      </c>
    </row>
    <row r="221" spans="2:21" s="1" customFormat="1" x14ac:dyDescent="0.25">
      <c r="B221" s="51">
        <v>500270</v>
      </c>
      <c r="C221" s="51" t="s">
        <v>210</v>
      </c>
      <c r="D221" s="51" t="s">
        <v>211</v>
      </c>
      <c r="E221" s="51">
        <v>2008</v>
      </c>
      <c r="F221" s="51">
        <v>50027000</v>
      </c>
      <c r="G221" s="51" t="s">
        <v>91</v>
      </c>
      <c r="H221" s="325" t="s">
        <v>55</v>
      </c>
      <c r="I221" s="51" t="s">
        <v>188</v>
      </c>
      <c r="J221" s="51" t="s">
        <v>189</v>
      </c>
      <c r="K221" s="51" t="s">
        <v>190</v>
      </c>
      <c r="L221" s="7">
        <f>IF(AND('Base de dados'!L221&gt;(AVERAGE('Base de dados'!L$210:L$230)-(1.5*(_xlfn.QUARTILE.EXC('Base de dados'!L$210:L$230,3)-_xlfn.QUARTILE.EXC('Base de dados'!L$210:L$230,1)))),'Base de dados'!L221&lt;(AVERAGE('Base de dados'!L$210:L$230)+(1.5*(_xlfn.QUARTILE.EXC('Base de dados'!L$210:L$230,3)-_xlfn.QUARTILE.EXC('Base de dados'!L$210:L$230,1))))),'Base de dados'!L221,"")</f>
        <v>62232.4</v>
      </c>
      <c r="M221" s="7">
        <f>IF(AND('Base de dados'!M221&gt;(AVERAGE('Base de dados'!M$210:M$230)-(1.5*(_xlfn.QUARTILE.EXC('Base de dados'!M$210:M$230,3)-_xlfn.QUARTILE.EXC('Base de dados'!M$210:M$230,1)))),'Base de dados'!M221&lt;(AVERAGE('Base de dados'!M$210:M$230)+(1.5*(_xlfn.QUARTILE.EXC('Base de dados'!M$210:M$230,3)-_xlfn.QUARTILE.EXC('Base de dados'!M$210:M$230,1))))),'Base de dados'!M221,"")</f>
        <v>279844</v>
      </c>
      <c r="N221" s="7">
        <f>IF(AND('Base de dados'!N221&gt;(AVERAGE('Base de dados'!N$210:N$230)-(1.5*(_xlfn.QUARTILE.EXC('Base de dados'!N$210:N$230,3)-_xlfn.QUARTILE.EXC('Base de dados'!N$210:N$230,1)))),'Base de dados'!N221&lt;(AVERAGE('Base de dados'!N$210:N$230)+(1.5*(_xlfn.QUARTILE.EXC('Base de dados'!N$210:N$230,3)-_xlfn.QUARTILE.EXC('Base de dados'!N$210:N$230,1))))),'Base de dados'!N221,"")</f>
        <v>8013</v>
      </c>
      <c r="O221" s="7">
        <f>IF(AND('Base de dados'!O221&gt;(AVERAGE('Base de dados'!O$210:O$230)-(1.5*(_xlfn.QUARTILE.EXC('Base de dados'!O$210:O$230,3)-_xlfn.QUARTILE.EXC('Base de dados'!O$210:O$230,1)))),'Base de dados'!O221&lt;(AVERAGE('Base de dados'!O$210:O$230)+(1.5*(_xlfn.QUARTILE.EXC('Base de dados'!O$210:O$230,3)-_xlfn.QUARTILE.EXC('Base de dados'!O$210:O$230,1))))),'Base de dados'!O221,"")</f>
        <v>169366243</v>
      </c>
      <c r="P221" s="7">
        <f>IF(AND('Base de dados'!P221&gt;(AVERAGE('Base de dados'!P$210:P$230)-(1.5*(_xlfn.QUARTILE.EXC('Base de dados'!P$210:P$230,3)-_xlfn.QUARTILE.EXC('Base de dados'!P$210:P$230,1)))),'Base de dados'!P221&lt;(AVERAGE('Base de dados'!P$210:P$230)+(1.5*(_xlfn.QUARTILE.EXC('Base de dados'!P$210:P$230,3)-_xlfn.QUARTILE.EXC('Base de dados'!P$210:P$230,1))))),'Base de dados'!P221,"")</f>
        <v>11823746.17</v>
      </c>
      <c r="Q221" s="7">
        <f>IF(AND('Base de dados'!Q221&gt;(AVERAGE('Base de dados'!Q$210:Q$230)-(1.5*(_xlfn.QUARTILE.EXC('Base de dados'!Q$210:Q$230,3)-_xlfn.QUARTILE.EXC('Base de dados'!Q$210:Q$230,1)))),'Base de dados'!Q221&lt;(AVERAGE('Base de dados'!Q$210:Q$230)+(1.5*(_xlfn.QUARTILE.EXC('Base de dados'!Q$210:Q$230,3)-_xlfn.QUARTILE.EXC('Base de dados'!Q$210:Q$230,1))))),'Base de dados'!Q221,"")</f>
        <v>50166863</v>
      </c>
      <c r="R221" s="7">
        <f>IF(AND('Base de dados'!R221&gt;(AVERAGE('Base de dados'!R$210:R$230)-(1.5*(_xlfn.QUARTILE.EXC('Base de dados'!R$210:R$230,3)-_xlfn.QUARTILE.EXC('Base de dados'!R$210:R$230,1)))),'Base de dados'!R221&lt;(AVERAGE('Base de dados'!R$210:R$230)+(1.5*(_xlfn.QUARTILE.EXC('Base de dados'!R$210:R$230,3)-_xlfn.QUARTILE.EXC('Base de dados'!R$210:R$230,1))))),'Base de dados'!R221,"")</f>
        <v>122473710</v>
      </c>
      <c r="S221" s="7">
        <f>IF(AND('Base de dados'!S221&gt;(AVERAGE('Base de dados'!S$210:S$230)-(1.5*(_xlfn.QUARTILE.EXC('Base de dados'!S$210:S$230,3)-_xlfn.QUARTILE.EXC('Base de dados'!S$210:S$230,1)))),'Base de dados'!S221&lt;(AVERAGE('Base de dados'!S$210:S$230)+(1.5*(_xlfn.QUARTILE.EXC('Base de dados'!S$210:S$230,3)-_xlfn.QUARTILE.EXC('Base de dados'!S$210:S$230,1))))),'Base de dados'!S221,"")</f>
        <v>17593935</v>
      </c>
      <c r="T221" s="7">
        <f>IF(AND('Base de dados'!T221&gt;(AVERAGE('Base de dados'!T$210:T$230)-(1.5*(_xlfn.QUARTILE.EXC('Base de dados'!T$210:T$230,3)-_xlfn.QUARTILE.EXC('Base de dados'!T$210:T$230,1)))),'Base de dados'!T221&lt;(AVERAGE('Base de dados'!T$210:T$230)+(1.5*(_xlfn.QUARTILE.EXC('Base de dados'!T$210:T$230,3)-_xlfn.QUARTILE.EXC('Base de dados'!T$210:T$230,1))))),'Base de dados'!T221,"")</f>
        <v>982</v>
      </c>
      <c r="U221" s="7">
        <f>IF(AND('Base de dados'!U221&gt;(AVERAGE('Base de dados'!U$210:U$230)-(1.5*(_xlfn.QUARTILE.EXC('Base de dados'!U$210:U$230,3)-_xlfn.QUARTILE.EXC('Base de dados'!U$210:U$230,1)))),'Base de dados'!U221&lt;(AVERAGE('Base de dados'!U$210:U$230)+(1.5*(_xlfn.QUARTILE.EXC('Base de dados'!U$210:U$230,3)-_xlfn.QUARTILE.EXC('Base de dados'!U$210:U$230,1))))),'Base de dados'!U221,"")</f>
        <v>2855459</v>
      </c>
    </row>
    <row r="222" spans="2:21" s="1" customFormat="1" x14ac:dyDescent="0.25">
      <c r="B222" s="51">
        <v>500270</v>
      </c>
      <c r="C222" s="51" t="s">
        <v>210</v>
      </c>
      <c r="D222" s="51" t="s">
        <v>211</v>
      </c>
      <c r="E222" s="51">
        <v>2007</v>
      </c>
      <c r="F222" s="51">
        <v>50027000</v>
      </c>
      <c r="G222" s="51" t="s">
        <v>91</v>
      </c>
      <c r="H222" s="325" t="s">
        <v>55</v>
      </c>
      <c r="I222" s="51" t="s">
        <v>188</v>
      </c>
      <c r="J222" s="51" t="s">
        <v>189</v>
      </c>
      <c r="K222" s="51" t="s">
        <v>190</v>
      </c>
      <c r="L222" s="7">
        <f>IF(AND('Base de dados'!L222&gt;(AVERAGE('Base de dados'!L$210:L$230)-(1.5*(_xlfn.QUARTILE.EXC('Base de dados'!L$210:L$230,3)-_xlfn.QUARTILE.EXC('Base de dados'!L$210:L$230,1)))),'Base de dados'!L222&lt;(AVERAGE('Base de dados'!L$210:L$230)+(1.5*(_xlfn.QUARTILE.EXC('Base de dados'!L$210:L$230,3)-_xlfn.QUARTILE.EXC('Base de dados'!L$210:L$230,1))))),'Base de dados'!L222,"")</f>
        <v>59070</v>
      </c>
      <c r="M222" s="7">
        <f>IF(AND('Base de dados'!M222&gt;(AVERAGE('Base de dados'!M$210:M$230)-(1.5*(_xlfn.QUARTILE.EXC('Base de dados'!M$210:M$230,3)-_xlfn.QUARTILE.EXC('Base de dados'!M$210:M$230,1)))),'Base de dados'!M222&lt;(AVERAGE('Base de dados'!M$210:M$230)+(1.5*(_xlfn.QUARTILE.EXC('Base de dados'!M$210:M$230,3)-_xlfn.QUARTILE.EXC('Base de dados'!M$210:M$230,1))))),'Base de dados'!M222,"")</f>
        <v>248459</v>
      </c>
      <c r="N222" s="7">
        <f>IF(AND('Base de dados'!N222&gt;(AVERAGE('Base de dados'!N$210:N$230)-(1.5*(_xlfn.QUARTILE.EXC('Base de dados'!N$210:N$230,3)-_xlfn.QUARTILE.EXC('Base de dados'!N$210:N$230,1)))),'Base de dados'!N222&lt;(AVERAGE('Base de dados'!N$210:N$230)+(1.5*(_xlfn.QUARTILE.EXC('Base de dados'!N$210:N$230,3)-_xlfn.QUARTILE.EXC('Base de dados'!N$210:N$230,1))))),'Base de dados'!N222,"")</f>
        <v>7348</v>
      </c>
      <c r="O222" s="7">
        <f>IF(AND('Base de dados'!O222&gt;(AVERAGE('Base de dados'!O$210:O$230)-(1.5*(_xlfn.QUARTILE.EXC('Base de dados'!O$210:O$230,3)-_xlfn.QUARTILE.EXC('Base de dados'!O$210:O$230,1)))),'Base de dados'!O222&lt;(AVERAGE('Base de dados'!O$210:O$230)+(1.5*(_xlfn.QUARTILE.EXC('Base de dados'!O$210:O$230,3)-_xlfn.QUARTILE.EXC('Base de dados'!O$210:O$230,1))))),'Base de dados'!O222,"")</f>
        <v>140388930</v>
      </c>
      <c r="P222" s="7">
        <f>IF(AND('Base de dados'!P222&gt;(AVERAGE('Base de dados'!P$210:P$230)-(1.5*(_xlfn.QUARTILE.EXC('Base de dados'!P$210:P$230,3)-_xlfn.QUARTILE.EXC('Base de dados'!P$210:P$230,1)))),'Base de dados'!P222&lt;(AVERAGE('Base de dados'!P$210:P$230)+(1.5*(_xlfn.QUARTILE.EXC('Base de dados'!P$210:P$230,3)-_xlfn.QUARTILE.EXC('Base de dados'!P$210:P$230,1))))),'Base de dados'!P222,"")</f>
        <v>10351451</v>
      </c>
      <c r="Q222" s="7">
        <f>IF(AND('Base de dados'!Q222&gt;(AVERAGE('Base de dados'!Q$210:Q$230)-(1.5*(_xlfn.QUARTILE.EXC('Base de dados'!Q$210:Q$230,3)-_xlfn.QUARTILE.EXC('Base de dados'!Q$210:Q$230,1)))),'Base de dados'!Q222&lt;(AVERAGE('Base de dados'!Q$210:Q$230)+(1.5*(_xlfn.QUARTILE.EXC('Base de dados'!Q$210:Q$230,3)-_xlfn.QUARTILE.EXC('Base de dados'!Q$210:Q$230,1))))),'Base de dados'!Q222,"")</f>
        <v>43176872</v>
      </c>
      <c r="R222" s="7">
        <f>IF(AND('Base de dados'!R222&gt;(AVERAGE('Base de dados'!R$210:R$230)-(1.5*(_xlfn.QUARTILE.EXC('Base de dados'!R$210:R$230,3)-_xlfn.QUARTILE.EXC('Base de dados'!R$210:R$230,1)))),'Base de dados'!R222&lt;(AVERAGE('Base de dados'!R$210:R$230)+(1.5*(_xlfn.QUARTILE.EXC('Base de dados'!R$210:R$230,3)-_xlfn.QUARTILE.EXC('Base de dados'!R$210:R$230,1))))),'Base de dados'!R222,"")</f>
        <v>106989149</v>
      </c>
      <c r="S222" s="7">
        <f>IF(AND('Base de dados'!S222&gt;(AVERAGE('Base de dados'!S$210:S$230)-(1.5*(_xlfn.QUARTILE.EXC('Base de dados'!S$210:S$230,3)-_xlfn.QUARTILE.EXC('Base de dados'!S$210:S$230,1)))),'Base de dados'!S222&lt;(AVERAGE('Base de dados'!S$210:S$230)+(1.5*(_xlfn.QUARTILE.EXC('Base de dados'!S$210:S$230,3)-_xlfn.QUARTILE.EXC('Base de dados'!S$210:S$230,1))))),'Base de dados'!S222,"")</f>
        <v>10672502</v>
      </c>
      <c r="T222" s="7">
        <f>IF(AND('Base de dados'!T222&gt;(AVERAGE('Base de dados'!T$210:T$230)-(1.5*(_xlfn.QUARTILE.EXC('Base de dados'!T$210:T$230,3)-_xlfn.QUARTILE.EXC('Base de dados'!T$210:T$230,1)))),'Base de dados'!T222&lt;(AVERAGE('Base de dados'!T$210:T$230)+(1.5*(_xlfn.QUARTILE.EXC('Base de dados'!T$210:T$230,3)-_xlfn.QUARTILE.EXC('Base de dados'!T$210:T$230,1))))),'Base de dados'!T222,"")</f>
        <v>901</v>
      </c>
      <c r="U222" s="7">
        <f>IF(AND('Base de dados'!U222&gt;(AVERAGE('Base de dados'!U$210:U$230)-(1.5*(_xlfn.QUARTILE.EXC('Base de dados'!U$210:U$230,3)-_xlfn.QUARTILE.EXC('Base de dados'!U$210:U$230,1)))),'Base de dados'!U222&lt;(AVERAGE('Base de dados'!U$210:U$230)+(1.5*(_xlfn.QUARTILE.EXC('Base de dados'!U$210:U$230,3)-_xlfn.QUARTILE.EXC('Base de dados'!U$210:U$230,1))))),'Base de dados'!U222,"")</f>
        <v>2340696</v>
      </c>
    </row>
    <row r="223" spans="2:21" s="1" customFormat="1" x14ac:dyDescent="0.25">
      <c r="B223" s="51">
        <v>500270</v>
      </c>
      <c r="C223" s="51" t="s">
        <v>210</v>
      </c>
      <c r="D223" s="51" t="s">
        <v>211</v>
      </c>
      <c r="E223" s="51">
        <v>2006</v>
      </c>
      <c r="F223" s="51">
        <v>50027000</v>
      </c>
      <c r="G223" s="51" t="s">
        <v>91</v>
      </c>
      <c r="H223" s="325" t="s">
        <v>55</v>
      </c>
      <c r="I223" s="51" t="s">
        <v>188</v>
      </c>
      <c r="J223" s="51" t="s">
        <v>189</v>
      </c>
      <c r="K223" s="51" t="s">
        <v>190</v>
      </c>
      <c r="L223" s="7">
        <f>IF(AND('Base de dados'!L223&gt;(AVERAGE('Base de dados'!L$210:L$230)-(1.5*(_xlfn.QUARTILE.EXC('Base de dados'!L$210:L$230,3)-_xlfn.QUARTILE.EXC('Base de dados'!L$210:L$230,1)))),'Base de dados'!L223&lt;(AVERAGE('Base de dados'!L$210:L$230)+(1.5*(_xlfn.QUARTILE.EXC('Base de dados'!L$210:L$230,3)-_xlfn.QUARTILE.EXC('Base de dados'!L$210:L$230,1))))),'Base de dados'!L223,"")</f>
        <v>56920</v>
      </c>
      <c r="M223" s="7">
        <f>IF(AND('Base de dados'!M223&gt;(AVERAGE('Base de dados'!M$210:M$230)-(1.5*(_xlfn.QUARTILE.EXC('Base de dados'!M$210:M$230,3)-_xlfn.QUARTILE.EXC('Base de dados'!M$210:M$230,1)))),'Base de dados'!M223&lt;(AVERAGE('Base de dados'!M$210:M$230)+(1.5*(_xlfn.QUARTILE.EXC('Base de dados'!M$210:M$230,3)-_xlfn.QUARTILE.EXC('Base de dados'!M$210:M$230,1))))),'Base de dados'!M223,"")</f>
        <v>224685</v>
      </c>
      <c r="N223" s="7">
        <f>IF(AND('Base de dados'!N223&gt;(AVERAGE('Base de dados'!N$210:N$230)-(1.5*(_xlfn.QUARTILE.EXC('Base de dados'!N$210:N$230,3)-_xlfn.QUARTILE.EXC('Base de dados'!N$210:N$230,1)))),'Base de dados'!N223&lt;(AVERAGE('Base de dados'!N$210:N$230)+(1.5*(_xlfn.QUARTILE.EXC('Base de dados'!N$210:N$230,3)-_xlfn.QUARTILE.EXC('Base de dados'!N$210:N$230,1))))),'Base de dados'!N223,"")</f>
        <v>6875</v>
      </c>
      <c r="O223" s="7">
        <f>IF(AND('Base de dados'!O223&gt;(AVERAGE('Base de dados'!O$210:O$230)-(1.5*(_xlfn.QUARTILE.EXC('Base de dados'!O$210:O$230,3)-_xlfn.QUARTILE.EXC('Base de dados'!O$210:O$230,1)))),'Base de dados'!O223&lt;(AVERAGE('Base de dados'!O$210:O$230)+(1.5*(_xlfn.QUARTILE.EXC('Base de dados'!O$210:O$230,3)-_xlfn.QUARTILE.EXC('Base de dados'!O$210:O$230,1))))),'Base de dados'!O223,"")</f>
        <v>124076000</v>
      </c>
      <c r="P223" s="7">
        <f>IF(AND('Base de dados'!P223&gt;(AVERAGE('Base de dados'!P$210:P$230)-(1.5*(_xlfn.QUARTILE.EXC('Base de dados'!P$210:P$230,3)-_xlfn.QUARTILE.EXC('Base de dados'!P$210:P$230,1)))),'Base de dados'!P223&lt;(AVERAGE('Base de dados'!P$210:P$230)+(1.5*(_xlfn.QUARTILE.EXC('Base de dados'!P$210:P$230,3)-_xlfn.QUARTILE.EXC('Base de dados'!P$210:P$230,1))))),'Base de dados'!P223,"")</f>
        <v>9233000</v>
      </c>
      <c r="Q223" s="7">
        <f>IF(AND('Base de dados'!Q223&gt;(AVERAGE('Base de dados'!Q$210:Q$230)-(1.5*(_xlfn.QUARTILE.EXC('Base de dados'!Q$210:Q$230,3)-_xlfn.QUARTILE.EXC('Base de dados'!Q$210:Q$230,1)))),'Base de dados'!Q223&lt;(AVERAGE('Base de dados'!Q$210:Q$230)+(1.5*(_xlfn.QUARTILE.EXC('Base de dados'!Q$210:Q$230,3)-_xlfn.QUARTILE.EXC('Base de dados'!Q$210:Q$230,1))))),'Base de dados'!Q223,"")</f>
        <v>38847000</v>
      </c>
      <c r="R223" s="7">
        <f>IF(AND('Base de dados'!R223&gt;(AVERAGE('Base de dados'!R$210:R$230)-(1.5*(_xlfn.QUARTILE.EXC('Base de dados'!R$210:R$230,3)-_xlfn.QUARTILE.EXC('Base de dados'!R$210:R$230,1)))),'Base de dados'!R223&lt;(AVERAGE('Base de dados'!R$210:R$230)+(1.5*(_xlfn.QUARTILE.EXC('Base de dados'!R$210:R$230,3)-_xlfn.QUARTILE.EXC('Base de dados'!R$210:R$230,1))))),'Base de dados'!R223,"")</f>
        <v>105111000</v>
      </c>
      <c r="S223" s="7">
        <f>IF(AND('Base de dados'!S223&gt;(AVERAGE('Base de dados'!S$210:S$230)-(1.5*(_xlfn.QUARTILE.EXC('Base de dados'!S$210:S$230,3)-_xlfn.QUARTILE.EXC('Base de dados'!S$210:S$230,1)))),'Base de dados'!S223&lt;(AVERAGE('Base de dados'!S$210:S$230)+(1.5*(_xlfn.QUARTILE.EXC('Base de dados'!S$210:S$230,3)-_xlfn.QUARTILE.EXC('Base de dados'!S$210:S$230,1))))),'Base de dados'!S223,"")</f>
        <v>19086000</v>
      </c>
      <c r="T223" s="7">
        <f>IF(AND('Base de dados'!T223&gt;(AVERAGE('Base de dados'!T$210:T$230)-(1.5*(_xlfn.QUARTILE.EXC('Base de dados'!T$210:T$230,3)-_xlfn.QUARTILE.EXC('Base de dados'!T$210:T$230,1)))),'Base de dados'!T223&lt;(AVERAGE('Base de dados'!T$210:T$230)+(1.5*(_xlfn.QUARTILE.EXC('Base de dados'!T$210:T$230,3)-_xlfn.QUARTILE.EXC('Base de dados'!T$210:T$230,1))))),'Base de dados'!T223,"")</f>
        <v>643</v>
      </c>
      <c r="U223" s="7">
        <f>IF(AND('Base de dados'!U223&gt;(AVERAGE('Base de dados'!U$210:U$230)-(1.5*(_xlfn.QUARTILE.EXC('Base de dados'!U$210:U$230,3)-_xlfn.QUARTILE.EXC('Base de dados'!U$210:U$230,1)))),'Base de dados'!U223&lt;(AVERAGE('Base de dados'!U$210:U$230)+(1.5*(_xlfn.QUARTILE.EXC('Base de dados'!U$210:U$230,3)-_xlfn.QUARTILE.EXC('Base de dados'!U$210:U$230,1))))),'Base de dados'!U223,"")</f>
        <v>2663000</v>
      </c>
    </row>
    <row r="224" spans="2:21" s="1" customFormat="1" x14ac:dyDescent="0.25">
      <c r="B224" s="51">
        <v>500270</v>
      </c>
      <c r="C224" s="51" t="s">
        <v>210</v>
      </c>
      <c r="D224" s="51" t="s">
        <v>211</v>
      </c>
      <c r="E224" s="51">
        <v>2005</v>
      </c>
      <c r="F224" s="51">
        <v>50027000</v>
      </c>
      <c r="G224" s="51" t="s">
        <v>91</v>
      </c>
      <c r="H224" s="325" t="s">
        <v>55</v>
      </c>
      <c r="I224" s="51" t="s">
        <v>188</v>
      </c>
      <c r="J224" s="51" t="s">
        <v>189</v>
      </c>
      <c r="K224" s="51" t="s">
        <v>190</v>
      </c>
      <c r="L224" s="7">
        <f>IF(AND('Base de dados'!L224&gt;(AVERAGE('Base de dados'!L$210:L$230)-(1.5*(_xlfn.QUARTILE.EXC('Base de dados'!L$210:L$230,3)-_xlfn.QUARTILE.EXC('Base de dados'!L$210:L$230,1)))),'Base de dados'!L224&lt;(AVERAGE('Base de dados'!L$210:L$230)+(1.5*(_xlfn.QUARTILE.EXC('Base de dados'!L$210:L$230,3)-_xlfn.QUARTILE.EXC('Base de dados'!L$210:L$230,1))))),'Base de dados'!L224,"")</f>
        <v>55530.9</v>
      </c>
      <c r="M224" s="7">
        <f>IF(AND('Base de dados'!M224&gt;(AVERAGE('Base de dados'!M$210:M$230)-(1.5*(_xlfn.QUARTILE.EXC('Base de dados'!M$210:M$230,3)-_xlfn.QUARTILE.EXC('Base de dados'!M$210:M$230,1)))),'Base de dados'!M224&lt;(AVERAGE('Base de dados'!M$210:M$230)+(1.5*(_xlfn.QUARTILE.EXC('Base de dados'!M$210:M$230,3)-_xlfn.QUARTILE.EXC('Base de dados'!M$210:M$230,1))))),'Base de dados'!M224,"")</f>
        <v>216394</v>
      </c>
      <c r="N224" s="7">
        <f>IF(AND('Base de dados'!N224&gt;(AVERAGE('Base de dados'!N$210:N$230)-(1.5*(_xlfn.QUARTILE.EXC('Base de dados'!N$210:N$230,3)-_xlfn.QUARTILE.EXC('Base de dados'!N$210:N$230,1)))),'Base de dados'!N224&lt;(AVERAGE('Base de dados'!N$210:N$230)+(1.5*(_xlfn.QUARTILE.EXC('Base de dados'!N$210:N$230,3)-_xlfn.QUARTILE.EXC('Base de dados'!N$210:N$230,1))))),'Base de dados'!N224,"")</f>
        <v>6327</v>
      </c>
      <c r="O224" s="7">
        <f>IF(AND('Base de dados'!O224&gt;(AVERAGE('Base de dados'!O$210:O$230)-(1.5*(_xlfn.QUARTILE.EXC('Base de dados'!O$210:O$230,3)-_xlfn.QUARTILE.EXC('Base de dados'!O$210:O$230,1)))),'Base de dados'!O224&lt;(AVERAGE('Base de dados'!O$210:O$230)+(1.5*(_xlfn.QUARTILE.EXC('Base de dados'!O$210:O$230,3)-_xlfn.QUARTILE.EXC('Base de dados'!O$210:O$230,1))))),'Base de dados'!O224,"")</f>
        <v>115328000</v>
      </c>
      <c r="P224" s="7">
        <f>IF(AND('Base de dados'!P224&gt;(AVERAGE('Base de dados'!P$210:P$230)-(1.5*(_xlfn.QUARTILE.EXC('Base de dados'!P$210:P$230,3)-_xlfn.QUARTILE.EXC('Base de dados'!P$210:P$230,1)))),'Base de dados'!P224&lt;(AVERAGE('Base de dados'!P$210:P$230)+(1.5*(_xlfn.QUARTILE.EXC('Base de dados'!P$210:P$230,3)-_xlfn.QUARTILE.EXC('Base de dados'!P$210:P$230,1))))),'Base de dados'!P224,"")</f>
        <v>8307000</v>
      </c>
      <c r="Q224" s="7">
        <f>IF(AND('Base de dados'!Q224&gt;(AVERAGE('Base de dados'!Q$210:Q$230)-(1.5*(_xlfn.QUARTILE.EXC('Base de dados'!Q$210:Q$230,3)-_xlfn.QUARTILE.EXC('Base de dados'!Q$210:Q$230,1)))),'Base de dados'!Q224&lt;(AVERAGE('Base de dados'!Q$210:Q$230)+(1.5*(_xlfn.QUARTILE.EXC('Base de dados'!Q$210:Q$230,3)-_xlfn.QUARTILE.EXC('Base de dados'!Q$210:Q$230,1))))),'Base de dados'!Q224,"")</f>
        <v>36096000</v>
      </c>
      <c r="R224" s="7">
        <f>IF(AND('Base de dados'!R224&gt;(AVERAGE('Base de dados'!R$210:R$230)-(1.5*(_xlfn.QUARTILE.EXC('Base de dados'!R$210:R$230,3)-_xlfn.QUARTILE.EXC('Base de dados'!R$210:R$230,1)))),'Base de dados'!R224&lt;(AVERAGE('Base de dados'!R$210:R$230)+(1.5*(_xlfn.QUARTILE.EXC('Base de dados'!R$210:R$230,3)-_xlfn.QUARTILE.EXC('Base de dados'!R$210:R$230,1))))),'Base de dados'!R224,"")</f>
        <v>96151000</v>
      </c>
      <c r="S224" s="7">
        <f>IF(AND('Base de dados'!S224&gt;(AVERAGE('Base de dados'!S$210:S$230)-(1.5*(_xlfn.QUARTILE.EXC('Base de dados'!S$210:S$230,3)-_xlfn.QUARTILE.EXC('Base de dados'!S$210:S$230,1)))),'Base de dados'!S224&lt;(AVERAGE('Base de dados'!S$210:S$230)+(1.5*(_xlfn.QUARTILE.EXC('Base de dados'!S$210:S$230,3)-_xlfn.QUARTILE.EXC('Base de dados'!S$210:S$230,1))))),'Base de dados'!S224,"")</f>
        <v>32884000</v>
      </c>
      <c r="T224" s="7">
        <f>IF(AND('Base de dados'!T224&gt;(AVERAGE('Base de dados'!T$210:T$230)-(1.5*(_xlfn.QUARTILE.EXC('Base de dados'!T$210:T$230,3)-_xlfn.QUARTILE.EXC('Base de dados'!T$210:T$230,1)))),'Base de dados'!T224&lt;(AVERAGE('Base de dados'!T$210:T$230)+(1.5*(_xlfn.QUARTILE.EXC('Base de dados'!T$210:T$230,3)-_xlfn.QUARTILE.EXC('Base de dados'!T$210:T$230,1))))),'Base de dados'!T224,"")</f>
        <v>574</v>
      </c>
      <c r="U224" s="7">
        <f>IF(AND('Base de dados'!U224&gt;(AVERAGE('Base de dados'!U$210:U$230)-(1.5*(_xlfn.QUARTILE.EXC('Base de dados'!U$210:U$230,3)-_xlfn.QUARTILE.EXC('Base de dados'!U$210:U$230,1)))),'Base de dados'!U224&lt;(AVERAGE('Base de dados'!U$210:U$230)+(1.5*(_xlfn.QUARTILE.EXC('Base de dados'!U$210:U$230,3)-_xlfn.QUARTILE.EXC('Base de dados'!U$210:U$230,1))))),'Base de dados'!U224,"")</f>
        <v>3010000</v>
      </c>
    </row>
    <row r="225" spans="2:21" s="1" customFormat="1" x14ac:dyDescent="0.25">
      <c r="B225" s="51">
        <v>500270</v>
      </c>
      <c r="C225" s="51" t="s">
        <v>210</v>
      </c>
      <c r="D225" s="51" t="s">
        <v>211</v>
      </c>
      <c r="E225" s="51">
        <v>2004</v>
      </c>
      <c r="F225" s="51">
        <v>50027000</v>
      </c>
      <c r="G225" s="51" t="s">
        <v>91</v>
      </c>
      <c r="H225" s="325" t="s">
        <v>55</v>
      </c>
      <c r="I225" s="51" t="s">
        <v>188</v>
      </c>
      <c r="J225" s="51" t="s">
        <v>189</v>
      </c>
      <c r="K225" s="51" t="s">
        <v>190</v>
      </c>
      <c r="L225" s="7">
        <f>IF(AND('Base de dados'!L225&gt;(AVERAGE('Base de dados'!L$210:L$230)-(1.5*(_xlfn.QUARTILE.EXC('Base de dados'!L$210:L$230,3)-_xlfn.QUARTILE.EXC('Base de dados'!L$210:L$230,1)))),'Base de dados'!L225&lt;(AVERAGE('Base de dados'!L$210:L$230)+(1.5*(_xlfn.QUARTILE.EXC('Base de dados'!L$210:L$230,3)-_xlfn.QUARTILE.EXC('Base de dados'!L$210:L$230,1))))),'Base de dados'!L225,"")</f>
        <v>52386</v>
      </c>
      <c r="M225" s="7">
        <f>IF(AND('Base de dados'!M225&gt;(AVERAGE('Base de dados'!M$210:M$230)-(1.5*(_xlfn.QUARTILE.EXC('Base de dados'!M$210:M$230,3)-_xlfn.QUARTILE.EXC('Base de dados'!M$210:M$230,1)))),'Base de dados'!M225&lt;(AVERAGE('Base de dados'!M$210:M$230)+(1.5*(_xlfn.QUARTILE.EXC('Base de dados'!M$210:M$230,3)-_xlfn.QUARTILE.EXC('Base de dados'!M$210:M$230,1))))),'Base de dados'!M225,"")</f>
        <v>216909</v>
      </c>
      <c r="N225" s="7">
        <f>IF(AND('Base de dados'!N225&gt;(AVERAGE('Base de dados'!N$210:N$230)-(1.5*(_xlfn.QUARTILE.EXC('Base de dados'!N$210:N$230,3)-_xlfn.QUARTILE.EXC('Base de dados'!N$210:N$230,1)))),'Base de dados'!N225&lt;(AVERAGE('Base de dados'!N$210:N$230)+(1.5*(_xlfn.QUARTILE.EXC('Base de dados'!N$210:N$230,3)-_xlfn.QUARTILE.EXC('Base de dados'!N$210:N$230,1))))),'Base de dados'!N225,"")</f>
        <v>6321</v>
      </c>
      <c r="O225" s="7">
        <f>IF(AND('Base de dados'!O225&gt;(AVERAGE('Base de dados'!O$210:O$230)-(1.5*(_xlfn.QUARTILE.EXC('Base de dados'!O$210:O$230,3)-_xlfn.QUARTILE.EXC('Base de dados'!O$210:O$230,1)))),'Base de dados'!O225&lt;(AVERAGE('Base de dados'!O$210:O$230)+(1.5*(_xlfn.QUARTILE.EXC('Base de dados'!O$210:O$230,3)-_xlfn.QUARTILE.EXC('Base de dados'!O$210:O$230,1))))),'Base de dados'!O225,"")</f>
        <v>102239927</v>
      </c>
      <c r="P225" s="7">
        <f>IF(AND('Base de dados'!P225&gt;(AVERAGE('Base de dados'!P$210:P$230)-(1.5*(_xlfn.QUARTILE.EXC('Base de dados'!P$210:P$230,3)-_xlfn.QUARTILE.EXC('Base de dados'!P$210:P$230,1)))),'Base de dados'!P225&lt;(AVERAGE('Base de dados'!P$210:P$230)+(1.5*(_xlfn.QUARTILE.EXC('Base de dados'!P$210:P$230,3)-_xlfn.QUARTILE.EXC('Base de dados'!P$210:P$230,1))))),'Base de dados'!P225,"")</f>
        <v>7591792</v>
      </c>
      <c r="Q225" s="7">
        <f>IF(AND('Base de dados'!Q225&gt;(AVERAGE('Base de dados'!Q$210:Q$230)-(1.5*(_xlfn.QUARTILE.EXC('Base de dados'!Q$210:Q$230,3)-_xlfn.QUARTILE.EXC('Base de dados'!Q$210:Q$230,1)))),'Base de dados'!Q225&lt;(AVERAGE('Base de dados'!Q$210:Q$230)+(1.5*(_xlfn.QUARTILE.EXC('Base de dados'!Q$210:Q$230,3)-_xlfn.QUARTILE.EXC('Base de dados'!Q$210:Q$230,1))))),'Base de dados'!Q225,"")</f>
        <v>32030678</v>
      </c>
      <c r="R225" s="7">
        <f>IF(AND('Base de dados'!R225&gt;(AVERAGE('Base de dados'!R$210:R$230)-(1.5*(_xlfn.QUARTILE.EXC('Base de dados'!R$210:R$230,3)-_xlfn.QUARTILE.EXC('Base de dados'!R$210:R$230,1)))),'Base de dados'!R225&lt;(AVERAGE('Base de dados'!R$210:R$230)+(1.5*(_xlfn.QUARTILE.EXC('Base de dados'!R$210:R$230,3)-_xlfn.QUARTILE.EXC('Base de dados'!R$210:R$230,1))))),'Base de dados'!R225,"")</f>
        <v>84865119</v>
      </c>
      <c r="S225" s="7">
        <f>IF(AND('Base de dados'!S225&gt;(AVERAGE('Base de dados'!S$210:S$230)-(1.5*(_xlfn.QUARTILE.EXC('Base de dados'!S$210:S$230,3)-_xlfn.QUARTILE.EXC('Base de dados'!S$210:S$230,1)))),'Base de dados'!S225&lt;(AVERAGE('Base de dados'!S$210:S$230)+(1.5*(_xlfn.QUARTILE.EXC('Base de dados'!S$210:S$230,3)-_xlfn.QUARTILE.EXC('Base de dados'!S$210:S$230,1))))),'Base de dados'!S225,"")</f>
        <v>17225253</v>
      </c>
      <c r="T225" s="7">
        <f>IF(AND('Base de dados'!T225&gt;(AVERAGE('Base de dados'!T$210:T$230)-(1.5*(_xlfn.QUARTILE.EXC('Base de dados'!T$210:T$230,3)-_xlfn.QUARTILE.EXC('Base de dados'!T$210:T$230,1)))),'Base de dados'!T225&lt;(AVERAGE('Base de dados'!T$210:T$230)+(1.5*(_xlfn.QUARTILE.EXC('Base de dados'!T$210:T$230,3)-_xlfn.QUARTILE.EXC('Base de dados'!T$210:T$230,1))))),'Base de dados'!T225,"")</f>
        <v>534</v>
      </c>
      <c r="U225" s="7" t="str">
        <f>IF(AND('Base de dados'!U225&gt;(AVERAGE('Base de dados'!U$210:U$230)-(1.5*(_xlfn.QUARTILE.EXC('Base de dados'!U$210:U$230,3)-_xlfn.QUARTILE.EXC('Base de dados'!U$210:U$230,1)))),'Base de dados'!U225&lt;(AVERAGE('Base de dados'!U$210:U$230)+(1.5*(_xlfn.QUARTILE.EXC('Base de dados'!U$210:U$230,3)-_xlfn.QUARTILE.EXC('Base de dados'!U$210:U$230,1))))),'Base de dados'!U225,"")</f>
        <v/>
      </c>
    </row>
    <row r="226" spans="2:21" s="1" customFormat="1" x14ac:dyDescent="0.25">
      <c r="B226" s="51">
        <v>500270</v>
      </c>
      <c r="C226" s="51" t="s">
        <v>210</v>
      </c>
      <c r="D226" s="51" t="s">
        <v>211</v>
      </c>
      <c r="E226" s="51">
        <v>2003</v>
      </c>
      <c r="F226" s="51">
        <v>50027000</v>
      </c>
      <c r="G226" s="51" t="s">
        <v>91</v>
      </c>
      <c r="H226" s="325" t="s">
        <v>55</v>
      </c>
      <c r="I226" s="51" t="s">
        <v>188</v>
      </c>
      <c r="J226" s="51" t="s">
        <v>189</v>
      </c>
      <c r="K226" s="51" t="s">
        <v>190</v>
      </c>
      <c r="L226" s="7">
        <f>IF(AND('Base de dados'!L226&gt;(AVERAGE('Base de dados'!L$210:L$230)-(1.5*(_xlfn.QUARTILE.EXC('Base de dados'!L$210:L$230,3)-_xlfn.QUARTILE.EXC('Base de dados'!L$210:L$230,1)))),'Base de dados'!L226&lt;(AVERAGE('Base de dados'!L$210:L$230)+(1.5*(_xlfn.QUARTILE.EXC('Base de dados'!L$210:L$230,3)-_xlfn.QUARTILE.EXC('Base de dados'!L$210:L$230,1))))),'Base de dados'!L226,"")</f>
        <v>50914</v>
      </c>
      <c r="M226" s="7">
        <f>IF(AND('Base de dados'!M226&gt;(AVERAGE('Base de dados'!M$210:M$230)-(1.5*(_xlfn.QUARTILE.EXC('Base de dados'!M$210:M$230,3)-_xlfn.QUARTILE.EXC('Base de dados'!M$210:M$230,1)))),'Base de dados'!M226&lt;(AVERAGE('Base de dados'!M$210:M$230)+(1.5*(_xlfn.QUARTILE.EXC('Base de dados'!M$210:M$230,3)-_xlfn.QUARTILE.EXC('Base de dados'!M$210:M$230,1))))),'Base de dados'!M226,"")</f>
        <v>221807</v>
      </c>
      <c r="N226" s="7">
        <f>IF(AND('Base de dados'!N226&gt;(AVERAGE('Base de dados'!N$210:N$230)-(1.5*(_xlfn.QUARTILE.EXC('Base de dados'!N$210:N$230,3)-_xlfn.QUARTILE.EXC('Base de dados'!N$210:N$230,1)))),'Base de dados'!N226&lt;(AVERAGE('Base de dados'!N$210:N$230)+(1.5*(_xlfn.QUARTILE.EXC('Base de dados'!N$210:N$230,3)-_xlfn.QUARTILE.EXC('Base de dados'!N$210:N$230,1))))),'Base de dados'!N226,"")</f>
        <v>5559</v>
      </c>
      <c r="O226" s="7">
        <f>IF(AND('Base de dados'!O226&gt;(AVERAGE('Base de dados'!O$210:O$230)-(1.5*(_xlfn.QUARTILE.EXC('Base de dados'!O$210:O$230,3)-_xlfn.QUARTILE.EXC('Base de dados'!O$210:O$230,1)))),'Base de dados'!O226&lt;(AVERAGE('Base de dados'!O$210:O$230)+(1.5*(_xlfn.QUARTILE.EXC('Base de dados'!O$210:O$230,3)-_xlfn.QUARTILE.EXC('Base de dados'!O$210:O$230,1))))),'Base de dados'!O226,"")</f>
        <v>88727385</v>
      </c>
      <c r="P226" s="7">
        <f>IF(AND('Base de dados'!P226&gt;(AVERAGE('Base de dados'!P$210:P$230)-(1.5*(_xlfn.QUARTILE.EXC('Base de dados'!P$210:P$230,3)-_xlfn.QUARTILE.EXC('Base de dados'!P$210:P$230,1)))),'Base de dados'!P226&lt;(AVERAGE('Base de dados'!P$210:P$230)+(1.5*(_xlfn.QUARTILE.EXC('Base de dados'!P$210:P$230,3)-_xlfn.QUARTILE.EXC('Base de dados'!P$210:P$230,1))))),'Base de dados'!P226,"")</f>
        <v>6237665</v>
      </c>
      <c r="Q226" s="7">
        <f>IF(AND('Base de dados'!Q226&gt;(AVERAGE('Base de dados'!Q$210:Q$230)-(1.5*(_xlfn.QUARTILE.EXC('Base de dados'!Q$210:Q$230,3)-_xlfn.QUARTILE.EXC('Base de dados'!Q$210:Q$230,1)))),'Base de dados'!Q226&lt;(AVERAGE('Base de dados'!Q$210:Q$230)+(1.5*(_xlfn.QUARTILE.EXC('Base de dados'!Q$210:Q$230,3)-_xlfn.QUARTILE.EXC('Base de dados'!Q$210:Q$230,1))))),'Base de dados'!Q226,"")</f>
        <v>29373913</v>
      </c>
      <c r="R226" s="7">
        <f>IF(AND('Base de dados'!R226&gt;(AVERAGE('Base de dados'!R$210:R$230)-(1.5*(_xlfn.QUARTILE.EXC('Base de dados'!R$210:R$230,3)-_xlfn.QUARTILE.EXC('Base de dados'!R$210:R$230,1)))),'Base de dados'!R226&lt;(AVERAGE('Base de dados'!R$210:R$230)+(1.5*(_xlfn.QUARTILE.EXC('Base de dados'!R$210:R$230,3)-_xlfn.QUARTILE.EXC('Base de dados'!R$210:R$230,1))))),'Base de dados'!R226,"")</f>
        <v>70831706</v>
      </c>
      <c r="S226" s="7">
        <f>IF(AND('Base de dados'!S226&gt;(AVERAGE('Base de dados'!S$210:S$230)-(1.5*(_xlfn.QUARTILE.EXC('Base de dados'!S$210:S$230,3)-_xlfn.QUARTILE.EXC('Base de dados'!S$210:S$230,1)))),'Base de dados'!S226&lt;(AVERAGE('Base de dados'!S$210:S$230)+(1.5*(_xlfn.QUARTILE.EXC('Base de dados'!S$210:S$230,3)-_xlfn.QUARTILE.EXC('Base de dados'!S$210:S$230,1))))),'Base de dados'!S226,"")</f>
        <v>10315310</v>
      </c>
      <c r="T226" s="7">
        <f>IF(AND('Base de dados'!T226&gt;(AVERAGE('Base de dados'!T$210:T$230)-(1.5*(_xlfn.QUARTILE.EXC('Base de dados'!T$210:T$230,3)-_xlfn.QUARTILE.EXC('Base de dados'!T$210:T$230,1)))),'Base de dados'!T226&lt;(AVERAGE('Base de dados'!T$210:T$230)+(1.5*(_xlfn.QUARTILE.EXC('Base de dados'!T$210:T$230,3)-_xlfn.QUARTILE.EXC('Base de dados'!T$210:T$230,1))))),'Base de dados'!T226,"")</f>
        <v>536</v>
      </c>
      <c r="U226" s="7">
        <f>IF(AND('Base de dados'!U226&gt;(AVERAGE('Base de dados'!U$210:U$230)-(1.5*(_xlfn.QUARTILE.EXC('Base de dados'!U$210:U$230,3)-_xlfn.QUARTILE.EXC('Base de dados'!U$210:U$230,1)))),'Base de dados'!U226&lt;(AVERAGE('Base de dados'!U$210:U$230)+(1.5*(_xlfn.QUARTILE.EXC('Base de dados'!U$210:U$230,3)-_xlfn.QUARTILE.EXC('Base de dados'!U$210:U$230,1))))),'Base de dados'!U226,"")</f>
        <v>1755451</v>
      </c>
    </row>
    <row r="227" spans="2:21" s="1" customFormat="1" x14ac:dyDescent="0.25">
      <c r="B227" s="51">
        <v>500270</v>
      </c>
      <c r="C227" s="51" t="s">
        <v>210</v>
      </c>
      <c r="D227" s="51" t="s">
        <v>211</v>
      </c>
      <c r="E227" s="51">
        <v>2002</v>
      </c>
      <c r="F227" s="51">
        <v>50027000</v>
      </c>
      <c r="G227" s="51" t="s">
        <v>91</v>
      </c>
      <c r="H227" s="325" t="s">
        <v>55</v>
      </c>
      <c r="I227" s="51" t="s">
        <v>188</v>
      </c>
      <c r="J227" s="51" t="s">
        <v>189</v>
      </c>
      <c r="K227" s="51" t="s">
        <v>190</v>
      </c>
      <c r="L227" s="7">
        <f>IF(AND('Base de dados'!L227&gt;(AVERAGE('Base de dados'!L$210:L$230)-(1.5*(_xlfn.QUARTILE.EXC('Base de dados'!L$210:L$230,3)-_xlfn.QUARTILE.EXC('Base de dados'!L$210:L$230,1)))),'Base de dados'!L227&lt;(AVERAGE('Base de dados'!L$210:L$230)+(1.5*(_xlfn.QUARTILE.EXC('Base de dados'!L$210:L$230,3)-_xlfn.QUARTILE.EXC('Base de dados'!L$210:L$230,1))))),'Base de dados'!L227,"")</f>
        <v>50885.7</v>
      </c>
      <c r="M227" s="7">
        <f>IF(AND('Base de dados'!M227&gt;(AVERAGE('Base de dados'!M$210:M$230)-(1.5*(_xlfn.QUARTILE.EXC('Base de dados'!M$210:M$230,3)-_xlfn.QUARTILE.EXC('Base de dados'!M$210:M$230,1)))),'Base de dados'!M227&lt;(AVERAGE('Base de dados'!M$210:M$230)+(1.5*(_xlfn.QUARTILE.EXC('Base de dados'!M$210:M$230,3)-_xlfn.QUARTILE.EXC('Base de dados'!M$210:M$230,1))))),'Base de dados'!M227,"")</f>
        <v>218240</v>
      </c>
      <c r="N227" s="7">
        <f>IF(AND('Base de dados'!N227&gt;(AVERAGE('Base de dados'!N$210:N$230)-(1.5*(_xlfn.QUARTILE.EXC('Base de dados'!N$210:N$230,3)-_xlfn.QUARTILE.EXC('Base de dados'!N$210:N$230,1)))),'Base de dados'!N227&lt;(AVERAGE('Base de dados'!N$210:N$230)+(1.5*(_xlfn.QUARTILE.EXC('Base de dados'!N$210:N$230,3)-_xlfn.QUARTILE.EXC('Base de dados'!N$210:N$230,1))))),'Base de dados'!N227,"")</f>
        <v>4595</v>
      </c>
      <c r="O227" s="7">
        <f>IF(AND('Base de dados'!O227&gt;(AVERAGE('Base de dados'!O$210:O$230)-(1.5*(_xlfn.QUARTILE.EXC('Base de dados'!O$210:O$230,3)-_xlfn.QUARTILE.EXC('Base de dados'!O$210:O$230,1)))),'Base de dados'!O227&lt;(AVERAGE('Base de dados'!O$210:O$230)+(1.5*(_xlfn.QUARTILE.EXC('Base de dados'!O$210:O$230,3)-_xlfn.QUARTILE.EXC('Base de dados'!O$210:O$230,1))))),'Base de dados'!O227,"")</f>
        <v>76532686</v>
      </c>
      <c r="P227" s="7">
        <f>IF(AND('Base de dados'!P227&gt;(AVERAGE('Base de dados'!P$210:P$230)-(1.5*(_xlfn.QUARTILE.EXC('Base de dados'!P$210:P$230,3)-_xlfn.QUARTILE.EXC('Base de dados'!P$210:P$230,1)))),'Base de dados'!P227&lt;(AVERAGE('Base de dados'!P$210:P$230)+(1.5*(_xlfn.QUARTILE.EXC('Base de dados'!P$210:P$230,3)-_xlfn.QUARTILE.EXC('Base de dados'!P$210:P$230,1))))),'Base de dados'!P227,"")</f>
        <v>4615779</v>
      </c>
      <c r="Q227" s="7">
        <f>IF(AND('Base de dados'!Q227&gt;(AVERAGE('Base de dados'!Q$210:Q$230)-(1.5*(_xlfn.QUARTILE.EXC('Base de dados'!Q$210:Q$230,3)-_xlfn.QUARTILE.EXC('Base de dados'!Q$210:Q$230,1)))),'Base de dados'!Q227&lt;(AVERAGE('Base de dados'!Q$210:Q$230)+(1.5*(_xlfn.QUARTILE.EXC('Base de dados'!Q$210:Q$230,3)-_xlfn.QUARTILE.EXC('Base de dados'!Q$210:Q$230,1))))),'Base de dados'!Q227,"")</f>
        <v>24295298</v>
      </c>
      <c r="R227" s="7">
        <f>IF(AND('Base de dados'!R227&gt;(AVERAGE('Base de dados'!R$210:R$230)-(1.5*(_xlfn.QUARTILE.EXC('Base de dados'!R$210:R$230,3)-_xlfn.QUARTILE.EXC('Base de dados'!R$210:R$230,1)))),'Base de dados'!R227&lt;(AVERAGE('Base de dados'!R$210:R$230)+(1.5*(_xlfn.QUARTILE.EXC('Base de dados'!R$210:R$230,3)-_xlfn.QUARTILE.EXC('Base de dados'!R$210:R$230,1))))),'Base de dados'!R227,"")</f>
        <v>56677132</v>
      </c>
      <c r="S227" s="7">
        <f>IF(AND('Base de dados'!S227&gt;(AVERAGE('Base de dados'!S$210:S$230)-(1.5*(_xlfn.QUARTILE.EXC('Base de dados'!S$210:S$230,3)-_xlfn.QUARTILE.EXC('Base de dados'!S$210:S$230,1)))),'Base de dados'!S227&lt;(AVERAGE('Base de dados'!S$210:S$230)+(1.5*(_xlfn.QUARTILE.EXC('Base de dados'!S$210:S$230,3)-_xlfn.QUARTILE.EXC('Base de dados'!S$210:S$230,1))))),'Base de dados'!S227,"")</f>
        <v>10038446</v>
      </c>
      <c r="T227" s="7">
        <f>IF(AND('Base de dados'!T227&gt;(AVERAGE('Base de dados'!T$210:T$230)-(1.5*(_xlfn.QUARTILE.EXC('Base de dados'!T$210:T$230,3)-_xlfn.QUARTILE.EXC('Base de dados'!T$210:T$230,1)))),'Base de dados'!T227&lt;(AVERAGE('Base de dados'!T$210:T$230)+(1.5*(_xlfn.QUARTILE.EXC('Base de dados'!T$210:T$230,3)-_xlfn.QUARTILE.EXC('Base de dados'!T$210:T$230,1))))),'Base de dados'!T227,"")</f>
        <v>763</v>
      </c>
      <c r="U227" s="7" t="str">
        <f>IF(AND('Base de dados'!U227&gt;(AVERAGE('Base de dados'!U$210:U$230)-(1.5*(_xlfn.QUARTILE.EXC('Base de dados'!U$210:U$230,3)-_xlfn.QUARTILE.EXC('Base de dados'!U$210:U$230,1)))),'Base de dados'!U227&lt;(AVERAGE('Base de dados'!U$210:U$230)+(1.5*(_xlfn.QUARTILE.EXC('Base de dados'!U$210:U$230,3)-_xlfn.QUARTILE.EXC('Base de dados'!U$210:U$230,1))))),'Base de dados'!U227,"")</f>
        <v/>
      </c>
    </row>
    <row r="228" spans="2:21" s="1" customFormat="1" x14ac:dyDescent="0.25">
      <c r="B228" s="51">
        <v>500270</v>
      </c>
      <c r="C228" s="51" t="s">
        <v>210</v>
      </c>
      <c r="D228" s="51" t="s">
        <v>211</v>
      </c>
      <c r="E228" s="51">
        <v>2001</v>
      </c>
      <c r="F228" s="51">
        <v>50027000</v>
      </c>
      <c r="G228" s="51" t="s">
        <v>91</v>
      </c>
      <c r="H228" s="325" t="s">
        <v>55</v>
      </c>
      <c r="I228" s="51" t="s">
        <v>188</v>
      </c>
      <c r="J228" s="51" t="s">
        <v>189</v>
      </c>
      <c r="K228" s="51" t="s">
        <v>190</v>
      </c>
      <c r="L228" s="7">
        <f>IF(AND('Base de dados'!L228&gt;(AVERAGE('Base de dados'!L$210:L$230)-(1.5*(_xlfn.QUARTILE.EXC('Base de dados'!L$210:L$230,3)-_xlfn.QUARTILE.EXC('Base de dados'!L$210:L$230,1)))),'Base de dados'!L228&lt;(AVERAGE('Base de dados'!L$210:L$230)+(1.5*(_xlfn.QUARTILE.EXC('Base de dados'!L$210:L$230,3)-_xlfn.QUARTILE.EXC('Base de dados'!L$210:L$230,1))))),'Base de dados'!L228,"")</f>
        <v>53527.28</v>
      </c>
      <c r="M228" s="7">
        <f>IF(AND('Base de dados'!M228&gt;(AVERAGE('Base de dados'!M$210:M$230)-(1.5*(_xlfn.QUARTILE.EXC('Base de dados'!M$210:M$230,3)-_xlfn.QUARTILE.EXC('Base de dados'!M$210:M$230,1)))),'Base de dados'!M228&lt;(AVERAGE('Base de dados'!M$210:M$230)+(1.5*(_xlfn.QUARTILE.EXC('Base de dados'!M$210:M$230,3)-_xlfn.QUARTILE.EXC('Base de dados'!M$210:M$230,1))))),'Base de dados'!M228,"")</f>
        <v>207561</v>
      </c>
      <c r="N228" s="7">
        <f>IF(AND('Base de dados'!N228&gt;(AVERAGE('Base de dados'!N$210:N$230)-(1.5*(_xlfn.QUARTILE.EXC('Base de dados'!N$210:N$230,3)-_xlfn.QUARTILE.EXC('Base de dados'!N$210:N$230,1)))),'Base de dados'!N228&lt;(AVERAGE('Base de dados'!N$210:N$230)+(1.5*(_xlfn.QUARTILE.EXC('Base de dados'!N$210:N$230,3)-_xlfn.QUARTILE.EXC('Base de dados'!N$210:N$230,1))))),'Base de dados'!N228,"")</f>
        <v>3844.87</v>
      </c>
      <c r="O228" s="7">
        <f>IF(AND('Base de dados'!O228&gt;(AVERAGE('Base de dados'!O$210:O$230)-(1.5*(_xlfn.QUARTILE.EXC('Base de dados'!O$210:O$230,3)-_xlfn.QUARTILE.EXC('Base de dados'!O$210:O$230,1)))),'Base de dados'!O228&lt;(AVERAGE('Base de dados'!O$210:O$230)+(1.5*(_xlfn.QUARTILE.EXC('Base de dados'!O$210:O$230,3)-_xlfn.QUARTILE.EXC('Base de dados'!O$210:O$230,1))))),'Base de dados'!O228,"")</f>
        <v>62610700</v>
      </c>
      <c r="P228" s="7">
        <f>IF(AND('Base de dados'!P228&gt;(AVERAGE('Base de dados'!P$210:P$230)-(1.5*(_xlfn.QUARTILE.EXC('Base de dados'!P$210:P$230,3)-_xlfn.QUARTILE.EXC('Base de dados'!P$210:P$230,1)))),'Base de dados'!P228&lt;(AVERAGE('Base de dados'!P$210:P$230)+(1.5*(_xlfn.QUARTILE.EXC('Base de dados'!P$210:P$230,3)-_xlfn.QUARTILE.EXC('Base de dados'!P$210:P$230,1))))),'Base de dados'!P228,"")</f>
        <v>3284790</v>
      </c>
      <c r="Q228" s="7">
        <f>IF(AND('Base de dados'!Q228&gt;(AVERAGE('Base de dados'!Q$210:Q$230)-(1.5*(_xlfn.QUARTILE.EXC('Base de dados'!Q$210:Q$230,3)-_xlfn.QUARTILE.EXC('Base de dados'!Q$210:Q$230,1)))),'Base de dados'!Q228&lt;(AVERAGE('Base de dados'!Q$210:Q$230)+(1.5*(_xlfn.QUARTILE.EXC('Base de dados'!Q$210:Q$230,3)-_xlfn.QUARTILE.EXC('Base de dados'!Q$210:Q$230,1))))),'Base de dados'!Q228,"")</f>
        <v>19542240</v>
      </c>
      <c r="R228" s="7">
        <f>IF(AND('Base de dados'!R228&gt;(AVERAGE('Base de dados'!R$210:R$230)-(1.5*(_xlfn.QUARTILE.EXC('Base de dados'!R$210:R$230,3)-_xlfn.QUARTILE.EXC('Base de dados'!R$210:R$230,1)))),'Base de dados'!R228&lt;(AVERAGE('Base de dados'!R$210:R$230)+(1.5*(_xlfn.QUARTILE.EXC('Base de dados'!R$210:R$230,3)-_xlfn.QUARTILE.EXC('Base de dados'!R$210:R$230,1))))),'Base de dados'!R228,"")</f>
        <v>48544620</v>
      </c>
      <c r="S228" s="7">
        <f>IF(AND('Base de dados'!S228&gt;(AVERAGE('Base de dados'!S$210:S$230)-(1.5*(_xlfn.QUARTILE.EXC('Base de dados'!S$210:S$230,3)-_xlfn.QUARTILE.EXC('Base de dados'!S$210:S$230,1)))),'Base de dados'!S228&lt;(AVERAGE('Base de dados'!S$210:S$230)+(1.5*(_xlfn.QUARTILE.EXC('Base de dados'!S$210:S$230,3)-_xlfn.QUARTILE.EXC('Base de dados'!S$210:S$230,1))))),'Base de dados'!S228,"")</f>
        <v>7323950</v>
      </c>
      <c r="T228" s="7">
        <f>IF(AND('Base de dados'!T228&gt;(AVERAGE('Base de dados'!T$210:T$230)-(1.5*(_xlfn.QUARTILE.EXC('Base de dados'!T$210:T$230,3)-_xlfn.QUARTILE.EXC('Base de dados'!T$210:T$230,1)))),'Base de dados'!T228&lt;(AVERAGE('Base de dados'!T$210:T$230)+(1.5*(_xlfn.QUARTILE.EXC('Base de dados'!T$210:T$230,3)-_xlfn.QUARTILE.EXC('Base de dados'!T$210:T$230,1))))),'Base de dados'!T228,"")</f>
        <v>716</v>
      </c>
      <c r="U228" s="7">
        <f>IF(AND('Base de dados'!U228&gt;(AVERAGE('Base de dados'!U$210:U$230)-(1.5*(_xlfn.QUARTILE.EXC('Base de dados'!U$210:U$230,3)-_xlfn.QUARTILE.EXC('Base de dados'!U$210:U$230,1)))),'Base de dados'!U228&lt;(AVERAGE('Base de dados'!U$210:U$230)+(1.5*(_xlfn.QUARTILE.EXC('Base de dados'!U$210:U$230,3)-_xlfn.QUARTILE.EXC('Base de dados'!U$210:U$230,1))))),'Base de dados'!U228,"")</f>
        <v>4251270</v>
      </c>
    </row>
    <row r="229" spans="2:21" s="1" customFormat="1" x14ac:dyDescent="0.25">
      <c r="B229" s="51">
        <v>500270</v>
      </c>
      <c r="C229" s="51" t="s">
        <v>210</v>
      </c>
      <c r="D229" s="51" t="s">
        <v>211</v>
      </c>
      <c r="E229" s="51">
        <v>2000</v>
      </c>
      <c r="F229" s="51">
        <v>50027000</v>
      </c>
      <c r="G229" s="51" t="s">
        <v>91</v>
      </c>
      <c r="H229" s="325" t="s">
        <v>55</v>
      </c>
      <c r="I229" s="51" t="s">
        <v>188</v>
      </c>
      <c r="J229" s="51" t="s">
        <v>189</v>
      </c>
      <c r="K229" s="51" t="s">
        <v>190</v>
      </c>
      <c r="L229" s="7">
        <f>IF(AND('Base de dados'!L229&gt;(AVERAGE('Base de dados'!L$210:L$230)-(1.5*(_xlfn.QUARTILE.EXC('Base de dados'!L$210:L$230,3)-_xlfn.QUARTILE.EXC('Base de dados'!L$210:L$230,1)))),'Base de dados'!L229&lt;(AVERAGE('Base de dados'!L$210:L$230)+(1.5*(_xlfn.QUARTILE.EXC('Base de dados'!L$210:L$230,3)-_xlfn.QUARTILE.EXC('Base de dados'!L$210:L$230,1))))),'Base de dados'!L229,"")</f>
        <v>49826.69</v>
      </c>
      <c r="M229" s="7">
        <f>IF(AND('Base de dados'!M229&gt;(AVERAGE('Base de dados'!M$210:M$230)-(1.5*(_xlfn.QUARTILE.EXC('Base de dados'!M$210:M$230,3)-_xlfn.QUARTILE.EXC('Base de dados'!M$210:M$230,1)))),'Base de dados'!M229&lt;(AVERAGE('Base de dados'!M$210:M$230)+(1.5*(_xlfn.QUARTILE.EXC('Base de dados'!M$210:M$230,3)-_xlfn.QUARTILE.EXC('Base de dados'!M$210:M$230,1))))),'Base de dados'!M229,"")</f>
        <v>209077</v>
      </c>
      <c r="N229" s="7">
        <f>IF(AND('Base de dados'!N229&gt;(AVERAGE('Base de dados'!N$210:N$230)-(1.5*(_xlfn.QUARTILE.EXC('Base de dados'!N$210:N$230,3)-_xlfn.QUARTILE.EXC('Base de dados'!N$210:N$230,1)))),'Base de dados'!N229&lt;(AVERAGE('Base de dados'!N$210:N$230)+(1.5*(_xlfn.QUARTILE.EXC('Base de dados'!N$210:N$230,3)-_xlfn.QUARTILE.EXC('Base de dados'!N$210:N$230,1))))),'Base de dados'!N229,"")</f>
        <v>3834.3</v>
      </c>
      <c r="O229" s="7">
        <f>IF(AND('Base de dados'!O229&gt;(AVERAGE('Base de dados'!O$210:O$230)-(1.5*(_xlfn.QUARTILE.EXC('Base de dados'!O$210:O$230,3)-_xlfn.QUARTILE.EXC('Base de dados'!O$210:O$230,1)))),'Base de dados'!O229&lt;(AVERAGE('Base de dados'!O$210:O$230)+(1.5*(_xlfn.QUARTILE.EXC('Base de dados'!O$210:O$230,3)-_xlfn.QUARTILE.EXC('Base de dados'!O$210:O$230,1))))),'Base de dados'!O229,"")</f>
        <v>64308480</v>
      </c>
      <c r="P229" s="7">
        <f>IF(AND('Base de dados'!P229&gt;(AVERAGE('Base de dados'!P$210:P$230)-(1.5*(_xlfn.QUARTILE.EXC('Base de dados'!P$210:P$230,3)-_xlfn.QUARTILE.EXC('Base de dados'!P$210:P$230,1)))),'Base de dados'!P229&lt;(AVERAGE('Base de dados'!P$210:P$230)+(1.5*(_xlfn.QUARTILE.EXC('Base de dados'!P$210:P$230,3)-_xlfn.QUARTILE.EXC('Base de dados'!P$210:P$230,1))))),'Base de dados'!P229,"")</f>
        <v>3478365</v>
      </c>
      <c r="Q229" s="7">
        <f>IF(AND('Base de dados'!Q229&gt;(AVERAGE('Base de dados'!Q$210:Q$230)-(1.5*(_xlfn.QUARTILE.EXC('Base de dados'!Q$210:Q$230,3)-_xlfn.QUARTILE.EXC('Base de dados'!Q$210:Q$230,1)))),'Base de dados'!Q229&lt;(AVERAGE('Base de dados'!Q$210:Q$230)+(1.5*(_xlfn.QUARTILE.EXC('Base de dados'!Q$210:Q$230,3)-_xlfn.QUARTILE.EXC('Base de dados'!Q$210:Q$230,1))))),'Base de dados'!Q229,"")</f>
        <v>26979630</v>
      </c>
      <c r="R229" s="7">
        <f>IF(AND('Base de dados'!R229&gt;(AVERAGE('Base de dados'!R$210:R$230)-(1.5*(_xlfn.QUARTILE.EXC('Base de dados'!R$210:R$230,3)-_xlfn.QUARTILE.EXC('Base de dados'!R$210:R$230,1)))),'Base de dados'!R229&lt;(AVERAGE('Base de dados'!R$210:R$230)+(1.5*(_xlfn.QUARTILE.EXC('Base de dados'!R$210:R$230,3)-_xlfn.QUARTILE.EXC('Base de dados'!R$210:R$230,1))))),'Base de dados'!R229,"")</f>
        <v>50093135</v>
      </c>
      <c r="S229" s="7">
        <f>IF(AND('Base de dados'!S229&gt;(AVERAGE('Base de dados'!S$210:S$230)-(1.5*(_xlfn.QUARTILE.EXC('Base de dados'!S$210:S$230,3)-_xlfn.QUARTILE.EXC('Base de dados'!S$210:S$230,1)))),'Base de dados'!S229&lt;(AVERAGE('Base de dados'!S$210:S$230)+(1.5*(_xlfn.QUARTILE.EXC('Base de dados'!S$210:S$230,3)-_xlfn.QUARTILE.EXC('Base de dados'!S$210:S$230,1))))),'Base de dados'!S229,"")</f>
        <v>13880114</v>
      </c>
      <c r="T229" s="7">
        <f>IF(AND('Base de dados'!T229&gt;(AVERAGE('Base de dados'!T$210:T$230)-(1.5*(_xlfn.QUARTILE.EXC('Base de dados'!T$210:T$230,3)-_xlfn.QUARTILE.EXC('Base de dados'!T$210:T$230,1)))),'Base de dados'!T229&lt;(AVERAGE('Base de dados'!T$210:T$230)+(1.5*(_xlfn.QUARTILE.EXC('Base de dados'!T$210:T$230,3)-_xlfn.QUARTILE.EXC('Base de dados'!T$210:T$230,1))))),'Base de dados'!T229,"")</f>
        <v>769</v>
      </c>
      <c r="U229" s="7">
        <f>IF(AND('Base de dados'!U229&gt;(AVERAGE('Base de dados'!U$210:U$230)-(1.5*(_xlfn.QUARTILE.EXC('Base de dados'!U$210:U$230,3)-_xlfn.QUARTILE.EXC('Base de dados'!U$210:U$230,1)))),'Base de dados'!U229&lt;(AVERAGE('Base de dados'!U$210:U$230)+(1.5*(_xlfn.QUARTILE.EXC('Base de dados'!U$210:U$230,3)-_xlfn.QUARTILE.EXC('Base de dados'!U$210:U$230,1))))),'Base de dados'!U229,"")</f>
        <v>5472713</v>
      </c>
    </row>
    <row r="230" spans="2:21" s="1" customFormat="1" x14ac:dyDescent="0.25">
      <c r="B230" s="51">
        <v>500270</v>
      </c>
      <c r="C230" s="51" t="s">
        <v>210</v>
      </c>
      <c r="D230" s="51" t="s">
        <v>211</v>
      </c>
      <c r="E230" s="51">
        <v>1999</v>
      </c>
      <c r="F230" s="51">
        <v>50027000</v>
      </c>
      <c r="G230" s="51" t="s">
        <v>91</v>
      </c>
      <c r="H230" s="325" t="s">
        <v>55</v>
      </c>
      <c r="I230" s="51" t="s">
        <v>188</v>
      </c>
      <c r="J230" s="51" t="s">
        <v>189</v>
      </c>
      <c r="K230" s="51" t="s">
        <v>190</v>
      </c>
      <c r="L230" s="7">
        <f>IF(AND('Base de dados'!L230&gt;(AVERAGE('Base de dados'!L$210:L$230)-(1.5*(_xlfn.QUARTILE.EXC('Base de dados'!L$210:L$230,3)-_xlfn.QUARTILE.EXC('Base de dados'!L$210:L$230,1)))),'Base de dados'!L230&lt;(AVERAGE('Base de dados'!L$210:L$230)+(1.5*(_xlfn.QUARTILE.EXC('Base de dados'!L$210:L$230,3)-_xlfn.QUARTILE.EXC('Base de dados'!L$210:L$230,1))))),'Base de dados'!L230,"")</f>
        <v>63164</v>
      </c>
      <c r="M230" s="7">
        <f>IF(AND('Base de dados'!M230&gt;(AVERAGE('Base de dados'!M$210:M$230)-(1.5*(_xlfn.QUARTILE.EXC('Base de dados'!M$210:M$230,3)-_xlfn.QUARTILE.EXC('Base de dados'!M$210:M$230,1)))),'Base de dados'!M230&lt;(AVERAGE('Base de dados'!M$210:M$230)+(1.5*(_xlfn.QUARTILE.EXC('Base de dados'!M$210:M$230,3)-_xlfn.QUARTILE.EXC('Base de dados'!M$210:M$230,1))))),'Base de dados'!M230,"")</f>
        <v>315037</v>
      </c>
      <c r="N230" s="7">
        <f>IF(AND('Base de dados'!N230&gt;(AVERAGE('Base de dados'!N$210:N$230)-(1.5*(_xlfn.QUARTILE.EXC('Base de dados'!N$210:N$230,3)-_xlfn.QUARTILE.EXC('Base de dados'!N$210:N$230,1)))),'Base de dados'!N230&lt;(AVERAGE('Base de dados'!N$210:N$230)+(1.5*(_xlfn.QUARTILE.EXC('Base de dados'!N$210:N$230,3)-_xlfn.QUARTILE.EXC('Base de dados'!N$210:N$230,1))))),'Base de dados'!N230,"")</f>
        <v>7141.2</v>
      </c>
      <c r="O230" s="7">
        <f>IF(AND('Base de dados'!O230&gt;(AVERAGE('Base de dados'!O$210:O$230)-(1.5*(_xlfn.QUARTILE.EXC('Base de dados'!O$210:O$230,3)-_xlfn.QUARTILE.EXC('Base de dados'!O$210:O$230,1)))),'Base de dados'!O230&lt;(AVERAGE('Base de dados'!O$210:O$230)+(1.5*(_xlfn.QUARTILE.EXC('Base de dados'!O$210:O$230,3)-_xlfn.QUARTILE.EXC('Base de dados'!O$210:O$230,1))))),'Base de dados'!O230,"")</f>
        <v>70088414</v>
      </c>
      <c r="P230" s="7">
        <f>IF(AND('Base de dados'!P230&gt;(AVERAGE('Base de dados'!P$210:P$230)-(1.5*(_xlfn.QUARTILE.EXC('Base de dados'!P$210:P$230,3)-_xlfn.QUARTILE.EXC('Base de dados'!P$210:P$230,1)))),'Base de dados'!P230&lt;(AVERAGE('Base de dados'!P$210:P$230)+(1.5*(_xlfn.QUARTILE.EXC('Base de dados'!P$210:P$230,3)-_xlfn.QUARTILE.EXC('Base de dados'!P$210:P$230,1))))),'Base de dados'!P230,"")</f>
        <v>5955407</v>
      </c>
      <c r="Q230" s="7">
        <f>IF(AND('Base de dados'!Q230&gt;(AVERAGE('Base de dados'!Q$210:Q$230)-(1.5*(_xlfn.QUARTILE.EXC('Base de dados'!Q$210:Q$230,3)-_xlfn.QUARTILE.EXC('Base de dados'!Q$210:Q$230,1)))),'Base de dados'!Q230&lt;(AVERAGE('Base de dados'!Q$210:Q$230)+(1.5*(_xlfn.QUARTILE.EXC('Base de dados'!Q$210:Q$230,3)-_xlfn.QUARTILE.EXC('Base de dados'!Q$210:Q$230,1))))),'Base de dados'!Q230,"")</f>
        <v>31721204</v>
      </c>
      <c r="R230" s="7">
        <f>IF(AND('Base de dados'!R230&gt;(AVERAGE('Base de dados'!R$210:R$230)-(1.5*(_xlfn.QUARTILE.EXC('Base de dados'!R$210:R$230,3)-_xlfn.QUARTILE.EXC('Base de dados'!R$210:R$230,1)))),'Base de dados'!R230&lt;(AVERAGE('Base de dados'!R$210:R$230)+(1.5*(_xlfn.QUARTILE.EXC('Base de dados'!R$210:R$230,3)-_xlfn.QUARTILE.EXC('Base de dados'!R$210:R$230,1))))),'Base de dados'!R230,"")</f>
        <v>56466021</v>
      </c>
      <c r="S230" s="7">
        <f>IF(AND('Base de dados'!S230&gt;(AVERAGE('Base de dados'!S$210:S$230)-(1.5*(_xlfn.QUARTILE.EXC('Base de dados'!S$210:S$230,3)-_xlfn.QUARTILE.EXC('Base de dados'!S$210:S$230,1)))),'Base de dados'!S230&lt;(AVERAGE('Base de dados'!S$210:S$230)+(1.5*(_xlfn.QUARTILE.EXC('Base de dados'!S$210:S$230,3)-_xlfn.QUARTILE.EXC('Base de dados'!S$210:S$230,1))))),'Base de dados'!S230,"")</f>
        <v>21859211</v>
      </c>
      <c r="T230" s="7">
        <f>IF(AND('Base de dados'!T230&gt;(AVERAGE('Base de dados'!T$210:T$230)-(1.5*(_xlfn.QUARTILE.EXC('Base de dados'!T$210:T$230,3)-_xlfn.QUARTILE.EXC('Base de dados'!T$210:T$230,1)))),'Base de dados'!T230&lt;(AVERAGE('Base de dados'!T$210:T$230)+(1.5*(_xlfn.QUARTILE.EXC('Base de dados'!T$210:T$230,3)-_xlfn.QUARTILE.EXC('Base de dados'!T$210:T$230,1))))),'Base de dados'!T230,"")</f>
        <v>980</v>
      </c>
      <c r="U230" s="7" t="str">
        <f>IF(AND('Base de dados'!U230&gt;(AVERAGE('Base de dados'!U$210:U$230)-(1.5*(_xlfn.QUARTILE.EXC('Base de dados'!U$210:U$230,3)-_xlfn.QUARTILE.EXC('Base de dados'!U$210:U$230,1)))),'Base de dados'!U230&lt;(AVERAGE('Base de dados'!U$210:U$230)+(1.5*(_xlfn.QUARTILE.EXC('Base de dados'!U$210:U$230,3)-_xlfn.QUARTILE.EXC('Base de dados'!U$210:U$230,1))))),'Base de dados'!U230,"")</f>
        <v/>
      </c>
    </row>
    <row r="231" spans="2:21" s="1" customFormat="1" x14ac:dyDescent="0.25">
      <c r="B231" s="51">
        <v>150140</v>
      </c>
      <c r="C231" s="51" t="s">
        <v>213</v>
      </c>
      <c r="D231" s="51" t="s">
        <v>214</v>
      </c>
      <c r="E231" s="51">
        <v>2019</v>
      </c>
      <c r="F231" s="51">
        <v>15014000</v>
      </c>
      <c r="G231" s="51" t="s">
        <v>92</v>
      </c>
      <c r="H231" s="325" t="s">
        <v>41</v>
      </c>
      <c r="I231" s="51" t="s">
        <v>188</v>
      </c>
      <c r="J231" s="51" t="s">
        <v>189</v>
      </c>
      <c r="K231" s="51" t="s">
        <v>190</v>
      </c>
      <c r="L231" s="7">
        <f>IF(AND('Base de dados'!L231&gt;(AVERAGE('Base de dados'!L$231:L$251)-(1.5*(_xlfn.QUARTILE.EXC('Base de dados'!L$231:L$251,3)-_xlfn.QUARTILE.EXC('Base de dados'!L$231:L$251,1)))),'Base de dados'!L231&lt;(AVERAGE('Base de dados'!L$231:L$251)+(1.5*(_xlfn.QUARTILE.EXC('Base de dados'!L$231:L$251,3)-_xlfn.QUARTILE.EXC('Base de dados'!L$231:L$251,1))))),'Base de dados'!L231,"")</f>
        <v>96436.03</v>
      </c>
      <c r="M231" s="7">
        <f>IF(AND('Base de dados'!M231&gt;(AVERAGE('Base de dados'!M$231:M$251)-(1.5*(_xlfn.QUARTILE.EXC('Base de dados'!M$231:M$251,3)-_xlfn.QUARTILE.EXC('Base de dados'!M$231:M$251,1)))),'Base de dados'!M231&lt;(AVERAGE('Base de dados'!M$231:M$251)+(1.5*(_xlfn.QUARTILE.EXC('Base de dados'!M$231:M$251,3)-_xlfn.QUARTILE.EXC('Base de dados'!M$231:M$251,1))))),'Base de dados'!M231,"")</f>
        <v>1790279.47</v>
      </c>
      <c r="N231" s="7">
        <f>IF(AND('Base de dados'!N231&gt;(AVERAGE('Base de dados'!N$231:N$251)-(1.5*(_xlfn.QUARTILE.EXC('Base de dados'!N$231:N$251,3)-_xlfn.QUARTILE.EXC('Base de dados'!N$231:N$251,1)))),'Base de dados'!N231&lt;(AVERAGE('Base de dados'!N$231:N$251)+(1.5*(_xlfn.QUARTILE.EXC('Base de dados'!N$231:N$251,3)-_xlfn.QUARTILE.EXC('Base de dados'!N$231:N$251,1))))),'Base de dados'!N231,"")</f>
        <v>15097.34</v>
      </c>
      <c r="O231" s="7" t="str">
        <f>IF(AND('Base de dados'!O231&gt;(AVERAGE('Base de dados'!O$231:O$251)-(1.5*(_xlfn.QUARTILE.EXC('Base de dados'!O$231:O$251,3)-_xlfn.QUARTILE.EXC('Base de dados'!O$231:O$251,1)))),'Base de dados'!O231&lt;(AVERAGE('Base de dados'!O$231:O$251)+(1.5*(_xlfn.QUARTILE.EXC('Base de dados'!O$231:O$251,3)-_xlfn.QUARTILE.EXC('Base de dados'!O$231:O$251,1))))),'Base de dados'!O231,"")</f>
        <v/>
      </c>
      <c r="P231" s="7" t="str">
        <f>IF(AND('Base de dados'!P231&gt;(AVERAGE('Base de dados'!P$231:P$251)-(1.5*(_xlfn.QUARTILE.EXC('Base de dados'!P$231:P$251,3)-_xlfn.QUARTILE.EXC('Base de dados'!P$231:P$251,1)))),'Base de dados'!P231&lt;(AVERAGE('Base de dados'!P$231:P$251)+(1.5*(_xlfn.QUARTILE.EXC('Base de dados'!P$231:P$251,3)-_xlfn.QUARTILE.EXC('Base de dados'!P$231:P$251,1))))),'Base de dados'!P231,"")</f>
        <v/>
      </c>
      <c r="Q231" s="7">
        <f>IF(AND('Base de dados'!Q231&gt;(AVERAGE('Base de dados'!Q$231:Q$251)-(1.5*(_xlfn.QUARTILE.EXC('Base de dados'!Q$231:Q$251,3)-_xlfn.QUARTILE.EXC('Base de dados'!Q$231:Q$251,1)))),'Base de dados'!Q231&lt;(AVERAGE('Base de dados'!Q$231:Q$251)+(1.5*(_xlfn.QUARTILE.EXC('Base de dados'!Q$231:Q$251,3)-_xlfn.QUARTILE.EXC('Base de dados'!Q$231:Q$251,1))))),'Base de dados'!Q231,"")</f>
        <v>180626020.99000001</v>
      </c>
      <c r="R231" s="7">
        <f>IF(AND('Base de dados'!R231&gt;(AVERAGE('Base de dados'!R$231:R$251)-(1.5*(_xlfn.QUARTILE.EXC('Base de dados'!R$231:R$251,3)-_xlfn.QUARTILE.EXC('Base de dados'!R$231:R$251,1)))),'Base de dados'!R231&lt;(AVERAGE('Base de dados'!R$231:R$251)+(1.5*(_xlfn.QUARTILE.EXC('Base de dados'!R$231:R$251,3)-_xlfn.QUARTILE.EXC('Base de dados'!R$231:R$251,1))))),'Base de dados'!R231,"")</f>
        <v>397058416.48000002</v>
      </c>
      <c r="S231" s="7">
        <f>IF(AND('Base de dados'!S231&gt;(AVERAGE('Base de dados'!S$231:S$251)-(1.5*(_xlfn.QUARTILE.EXC('Base de dados'!S$231:S$251,3)-_xlfn.QUARTILE.EXC('Base de dados'!S$231:S$251,1)))),'Base de dados'!S231&lt;(AVERAGE('Base de dados'!S$231:S$251)+(1.5*(_xlfn.QUARTILE.EXC('Base de dados'!S$231:S$251,3)-_xlfn.QUARTILE.EXC('Base de dados'!S$231:S$251,1))))),'Base de dados'!S231,"")</f>
        <v>143406059.22999999</v>
      </c>
      <c r="T231" s="7" t="str">
        <f>IF(AND('Base de dados'!T231&gt;(AVERAGE('Base de dados'!T$231:T$251)-(1.5*(_xlfn.QUARTILE.EXC('Base de dados'!T$231:T$251,3)-_xlfn.QUARTILE.EXC('Base de dados'!T$231:T$251,1)))),'Base de dados'!T231&lt;(AVERAGE('Base de dados'!T$231:T$251)+(1.5*(_xlfn.QUARTILE.EXC('Base de dados'!T$231:T$251,3)-_xlfn.QUARTILE.EXC('Base de dados'!T$231:T$251,1))))),'Base de dados'!T231,"")</f>
        <v/>
      </c>
      <c r="U231" s="7">
        <f>IF(AND('Base de dados'!U231&gt;(AVERAGE('Base de dados'!U$231:U$251)-(1.5*(_xlfn.QUARTILE.EXC('Base de dados'!U$231:U$251,3)-_xlfn.QUARTILE.EXC('Base de dados'!U$231:U$251,1)))),'Base de dados'!U231&lt;(AVERAGE('Base de dados'!U$231:U$251)+(1.5*(_xlfn.QUARTILE.EXC('Base de dados'!U$231:U$251,3)-_xlfn.QUARTILE.EXC('Base de dados'!U$231:U$251,1))))),'Base de dados'!U231,"")</f>
        <v>101985397.68000001</v>
      </c>
    </row>
    <row r="232" spans="2:21" s="1" customFormat="1" x14ac:dyDescent="0.25">
      <c r="B232" s="51">
        <v>150140</v>
      </c>
      <c r="C232" s="51" t="s">
        <v>213</v>
      </c>
      <c r="D232" s="51" t="s">
        <v>214</v>
      </c>
      <c r="E232" s="51">
        <v>2018</v>
      </c>
      <c r="F232" s="51">
        <v>15014000</v>
      </c>
      <c r="G232" s="51" t="s">
        <v>92</v>
      </c>
      <c r="H232" s="325" t="s">
        <v>41</v>
      </c>
      <c r="I232" s="51" t="s">
        <v>188</v>
      </c>
      <c r="J232" s="51" t="s">
        <v>189</v>
      </c>
      <c r="K232" s="51" t="s">
        <v>190</v>
      </c>
      <c r="L232" s="7" t="str">
        <f>IF(AND('Base de dados'!L232&gt;(AVERAGE('Base de dados'!L$231:L$251)-(1.5*(_xlfn.QUARTILE.EXC('Base de dados'!L$231:L$251,3)-_xlfn.QUARTILE.EXC('Base de dados'!L$231:L$251,1)))),'Base de dados'!L232&lt;(AVERAGE('Base de dados'!L$231:L$251)+(1.5*(_xlfn.QUARTILE.EXC('Base de dados'!L$231:L$251,3)-_xlfn.QUARTILE.EXC('Base de dados'!L$231:L$251,1))))),'Base de dados'!L232,"")</f>
        <v/>
      </c>
      <c r="M232" s="7">
        <f>IF(AND('Base de dados'!M232&gt;(AVERAGE('Base de dados'!M$231:M$251)-(1.5*(_xlfn.QUARTILE.EXC('Base de dados'!M$231:M$251,3)-_xlfn.QUARTILE.EXC('Base de dados'!M$231:M$251,1)))),'Base de dados'!M232&lt;(AVERAGE('Base de dados'!M$231:M$251)+(1.5*(_xlfn.QUARTILE.EXC('Base de dados'!M$231:M$251,3)-_xlfn.QUARTILE.EXC('Base de dados'!M$231:M$251,1))))),'Base de dados'!M232,"")</f>
        <v>1692391.69</v>
      </c>
      <c r="N232" s="7">
        <f>IF(AND('Base de dados'!N232&gt;(AVERAGE('Base de dados'!N$231:N$251)-(1.5*(_xlfn.QUARTILE.EXC('Base de dados'!N$231:N$251,3)-_xlfn.QUARTILE.EXC('Base de dados'!N$231:N$251,1)))),'Base de dados'!N232&lt;(AVERAGE('Base de dados'!N$231:N$251)+(1.5*(_xlfn.QUARTILE.EXC('Base de dados'!N$231:N$251,3)-_xlfn.QUARTILE.EXC('Base de dados'!N$231:N$251,1))))),'Base de dados'!N232,"")</f>
        <v>13661.27</v>
      </c>
      <c r="O232" s="7" t="str">
        <f>IF(AND('Base de dados'!O232&gt;(AVERAGE('Base de dados'!O$231:O$251)-(1.5*(_xlfn.QUARTILE.EXC('Base de dados'!O$231:O$251,3)-_xlfn.QUARTILE.EXC('Base de dados'!O$231:O$251,1)))),'Base de dados'!O232&lt;(AVERAGE('Base de dados'!O$231:O$251)+(1.5*(_xlfn.QUARTILE.EXC('Base de dados'!O$231:O$251,3)-_xlfn.QUARTILE.EXC('Base de dados'!O$231:O$251,1))))),'Base de dados'!O232,"")</f>
        <v/>
      </c>
      <c r="P232" s="7" t="str">
        <f>IF(AND('Base de dados'!P232&gt;(AVERAGE('Base de dados'!P$231:P$251)-(1.5*(_xlfn.QUARTILE.EXC('Base de dados'!P$231:P$251,3)-_xlfn.QUARTILE.EXC('Base de dados'!P$231:P$251,1)))),'Base de dados'!P232&lt;(AVERAGE('Base de dados'!P$231:P$251)+(1.5*(_xlfn.QUARTILE.EXC('Base de dados'!P$231:P$251,3)-_xlfn.QUARTILE.EXC('Base de dados'!P$231:P$251,1))))),'Base de dados'!P232,"")</f>
        <v/>
      </c>
      <c r="Q232" s="7">
        <f>IF(AND('Base de dados'!Q232&gt;(AVERAGE('Base de dados'!Q$231:Q$251)-(1.5*(_xlfn.QUARTILE.EXC('Base de dados'!Q$231:Q$251,3)-_xlfn.QUARTILE.EXC('Base de dados'!Q$231:Q$251,1)))),'Base de dados'!Q232&lt;(AVERAGE('Base de dados'!Q$231:Q$251)+(1.5*(_xlfn.QUARTILE.EXC('Base de dados'!Q$231:Q$251,3)-_xlfn.QUARTILE.EXC('Base de dados'!Q$231:Q$251,1))))),'Base de dados'!Q232,"")</f>
        <v>169003801.06</v>
      </c>
      <c r="R232" s="7">
        <f>IF(AND('Base de dados'!R232&gt;(AVERAGE('Base de dados'!R$231:R$251)-(1.5*(_xlfn.QUARTILE.EXC('Base de dados'!R$231:R$251,3)-_xlfn.QUARTILE.EXC('Base de dados'!R$231:R$251,1)))),'Base de dados'!R232&lt;(AVERAGE('Base de dados'!R$231:R$251)+(1.5*(_xlfn.QUARTILE.EXC('Base de dados'!R$231:R$251,3)-_xlfn.QUARTILE.EXC('Base de dados'!R$231:R$251,1))))),'Base de dados'!R232,"")</f>
        <v>367674681.81999999</v>
      </c>
      <c r="S232" s="7">
        <f>IF(AND('Base de dados'!S232&gt;(AVERAGE('Base de dados'!S$231:S$251)-(1.5*(_xlfn.QUARTILE.EXC('Base de dados'!S$231:S$251,3)-_xlfn.QUARTILE.EXC('Base de dados'!S$231:S$251,1)))),'Base de dados'!S232&lt;(AVERAGE('Base de dados'!S$231:S$251)+(1.5*(_xlfn.QUARTILE.EXC('Base de dados'!S$231:S$251,3)-_xlfn.QUARTILE.EXC('Base de dados'!S$231:S$251,1))))),'Base de dados'!S232,"")</f>
        <v>163344518.72999999</v>
      </c>
      <c r="T232" s="7">
        <f>IF(AND('Base de dados'!T232&gt;(AVERAGE('Base de dados'!T$231:T$251)-(1.5*(_xlfn.QUARTILE.EXC('Base de dados'!T$231:T$251,3)-_xlfn.QUARTILE.EXC('Base de dados'!T$231:T$251,1)))),'Base de dados'!T232&lt;(AVERAGE('Base de dados'!T$231:T$251)+(1.5*(_xlfn.QUARTILE.EXC('Base de dados'!T$231:T$251,3)-_xlfn.QUARTILE.EXC('Base de dados'!T$231:T$251,1))))),'Base de dados'!T232,"")</f>
        <v>1490</v>
      </c>
      <c r="U232" s="7">
        <f>IF(AND('Base de dados'!U232&gt;(AVERAGE('Base de dados'!U$231:U$251)-(1.5*(_xlfn.QUARTILE.EXC('Base de dados'!U$231:U$251,3)-_xlfn.QUARTILE.EXC('Base de dados'!U$231:U$251,1)))),'Base de dados'!U232&lt;(AVERAGE('Base de dados'!U$231:U$251)+(1.5*(_xlfn.QUARTILE.EXC('Base de dados'!U$231:U$251,3)-_xlfn.QUARTILE.EXC('Base de dados'!U$231:U$251,1))))),'Base de dados'!U232,"")</f>
        <v>75479033.170000002</v>
      </c>
    </row>
    <row r="233" spans="2:21" s="1" customFormat="1" x14ac:dyDescent="0.25">
      <c r="B233" s="51">
        <v>150140</v>
      </c>
      <c r="C233" s="51" t="s">
        <v>213</v>
      </c>
      <c r="D233" s="51" t="s">
        <v>214</v>
      </c>
      <c r="E233" s="51">
        <v>2017</v>
      </c>
      <c r="F233" s="51">
        <v>15014000</v>
      </c>
      <c r="G233" s="51" t="s">
        <v>92</v>
      </c>
      <c r="H233" s="325" t="s">
        <v>41</v>
      </c>
      <c r="I233" s="51" t="s">
        <v>188</v>
      </c>
      <c r="J233" s="51" t="s">
        <v>189</v>
      </c>
      <c r="K233" s="51" t="s">
        <v>190</v>
      </c>
      <c r="L233" s="7">
        <f>IF(AND('Base de dados'!L233&gt;(AVERAGE('Base de dados'!L$231:L$251)-(1.5*(_xlfn.QUARTILE.EXC('Base de dados'!L$231:L$251,3)-_xlfn.QUARTILE.EXC('Base de dados'!L$231:L$251,1)))),'Base de dados'!L233&lt;(AVERAGE('Base de dados'!L$231:L$251)+(1.5*(_xlfn.QUARTILE.EXC('Base de dados'!L$231:L$251,3)-_xlfn.QUARTILE.EXC('Base de dados'!L$231:L$251,1))))),'Base de dados'!L233,"")</f>
        <v>93907.67</v>
      </c>
      <c r="M233" s="7">
        <f>IF(AND('Base de dados'!M233&gt;(AVERAGE('Base de dados'!M$231:M$251)-(1.5*(_xlfn.QUARTILE.EXC('Base de dados'!M$231:M$251,3)-_xlfn.QUARTILE.EXC('Base de dados'!M$231:M$251,1)))),'Base de dados'!M233&lt;(AVERAGE('Base de dados'!M$231:M$251)+(1.5*(_xlfn.QUARTILE.EXC('Base de dados'!M$231:M$251,3)-_xlfn.QUARTILE.EXC('Base de dados'!M$231:M$251,1))))),'Base de dados'!M233,"")</f>
        <v>1666503.59</v>
      </c>
      <c r="N233" s="7">
        <f>IF(AND('Base de dados'!N233&gt;(AVERAGE('Base de dados'!N$231:N$251)-(1.5*(_xlfn.QUARTILE.EXC('Base de dados'!N$231:N$251,3)-_xlfn.QUARTILE.EXC('Base de dados'!N$231:N$251,1)))),'Base de dados'!N233&lt;(AVERAGE('Base de dados'!N$231:N$251)+(1.5*(_xlfn.QUARTILE.EXC('Base de dados'!N$231:N$251,3)-_xlfn.QUARTILE.EXC('Base de dados'!N$231:N$251,1))))),'Base de dados'!N233,"")</f>
        <v>12832.01</v>
      </c>
      <c r="O233" s="7">
        <f>IF(AND('Base de dados'!O233&gt;(AVERAGE('Base de dados'!O$231:O$251)-(1.5*(_xlfn.QUARTILE.EXC('Base de dados'!O$231:O$251,3)-_xlfn.QUARTILE.EXC('Base de dados'!O$231:O$251,1)))),'Base de dados'!O233&lt;(AVERAGE('Base de dados'!O$231:O$251)+(1.5*(_xlfn.QUARTILE.EXC('Base de dados'!O$231:O$251,3)-_xlfn.QUARTILE.EXC('Base de dados'!O$231:O$251,1))))),'Base de dados'!O233,"")</f>
        <v>247115592.06</v>
      </c>
      <c r="P233" s="7">
        <f>IF(AND('Base de dados'!P233&gt;(AVERAGE('Base de dados'!P$231:P$251)-(1.5*(_xlfn.QUARTILE.EXC('Base de dados'!P$231:P$251,3)-_xlfn.QUARTILE.EXC('Base de dados'!P$231:P$251,1)))),'Base de dados'!P233&lt;(AVERAGE('Base de dados'!P$231:P$251)+(1.5*(_xlfn.QUARTILE.EXC('Base de dados'!P$231:P$251,3)-_xlfn.QUARTILE.EXC('Base de dados'!P$231:P$251,1))))),'Base de dados'!P233,"")</f>
        <v>23290307.82</v>
      </c>
      <c r="Q233" s="7">
        <f>IF(AND('Base de dados'!Q233&gt;(AVERAGE('Base de dados'!Q$231:Q$251)-(1.5*(_xlfn.QUARTILE.EXC('Base de dados'!Q$231:Q$251,3)-_xlfn.QUARTILE.EXC('Base de dados'!Q$231:Q$251,1)))),'Base de dados'!Q233&lt;(AVERAGE('Base de dados'!Q$231:Q$251)+(1.5*(_xlfn.QUARTILE.EXC('Base de dados'!Q$231:Q$251,3)-_xlfn.QUARTILE.EXC('Base de dados'!Q$231:Q$251,1))))),'Base de dados'!Q233,"")</f>
        <v>156542430.37</v>
      </c>
      <c r="R233" s="7">
        <f>IF(AND('Base de dados'!R233&gt;(AVERAGE('Base de dados'!R$231:R$251)-(1.5*(_xlfn.QUARTILE.EXC('Base de dados'!R$231:R$251,3)-_xlfn.QUARTILE.EXC('Base de dados'!R$231:R$251,1)))),'Base de dados'!R233&lt;(AVERAGE('Base de dados'!R$231:R$251)+(1.5*(_xlfn.QUARTILE.EXC('Base de dados'!R$231:R$251,3)-_xlfn.QUARTILE.EXC('Base de dados'!R$231:R$251,1))))),'Base de dados'!R233,"")</f>
        <v>329445707.67000002</v>
      </c>
      <c r="S233" s="7">
        <f>IF(AND('Base de dados'!S233&gt;(AVERAGE('Base de dados'!S$231:S$251)-(1.5*(_xlfn.QUARTILE.EXC('Base de dados'!S$231:S$251,3)-_xlfn.QUARTILE.EXC('Base de dados'!S$231:S$251,1)))),'Base de dados'!S233&lt;(AVERAGE('Base de dados'!S$231:S$251)+(1.5*(_xlfn.QUARTILE.EXC('Base de dados'!S$231:S$251,3)-_xlfn.QUARTILE.EXC('Base de dados'!S$231:S$251,1))))),'Base de dados'!S233,"")</f>
        <v>119674771.31</v>
      </c>
      <c r="T233" s="7">
        <f>IF(AND('Base de dados'!T233&gt;(AVERAGE('Base de dados'!T$231:T$251)-(1.5*(_xlfn.QUARTILE.EXC('Base de dados'!T$231:T$251,3)-_xlfn.QUARTILE.EXC('Base de dados'!T$231:T$251,1)))),'Base de dados'!T233&lt;(AVERAGE('Base de dados'!T$231:T$251)+(1.5*(_xlfn.QUARTILE.EXC('Base de dados'!T$231:T$251,3)-_xlfn.QUARTILE.EXC('Base de dados'!T$231:T$251,1))))),'Base de dados'!T233,"")</f>
        <v>1486</v>
      </c>
      <c r="U233" s="7">
        <f>IF(AND('Base de dados'!U233&gt;(AVERAGE('Base de dados'!U$231:U$251)-(1.5*(_xlfn.QUARTILE.EXC('Base de dados'!U$231:U$251,3)-_xlfn.QUARTILE.EXC('Base de dados'!U$231:U$251,1)))),'Base de dados'!U233&lt;(AVERAGE('Base de dados'!U$231:U$251)+(1.5*(_xlfn.QUARTILE.EXC('Base de dados'!U$231:U$251,3)-_xlfn.QUARTILE.EXC('Base de dados'!U$231:U$251,1))))),'Base de dados'!U233,"")</f>
        <v>80929885.859999999</v>
      </c>
    </row>
    <row r="234" spans="2:21" s="1" customFormat="1" x14ac:dyDescent="0.25">
      <c r="B234" s="51">
        <v>150140</v>
      </c>
      <c r="C234" s="51" t="s">
        <v>213</v>
      </c>
      <c r="D234" s="51" t="s">
        <v>214</v>
      </c>
      <c r="E234" s="51">
        <v>2016</v>
      </c>
      <c r="F234" s="51">
        <v>15014000</v>
      </c>
      <c r="G234" s="51" t="s">
        <v>92</v>
      </c>
      <c r="H234" s="325" t="s">
        <v>41</v>
      </c>
      <c r="I234" s="51" t="s">
        <v>188</v>
      </c>
      <c r="J234" s="51" t="s">
        <v>189</v>
      </c>
      <c r="K234" s="51" t="s">
        <v>190</v>
      </c>
      <c r="L234" s="7">
        <f>IF(AND('Base de dados'!L234&gt;(AVERAGE('Base de dados'!L$231:L$251)-(1.5*(_xlfn.QUARTILE.EXC('Base de dados'!L$231:L$251,3)-_xlfn.QUARTILE.EXC('Base de dados'!L$231:L$251,1)))),'Base de dados'!L234&lt;(AVERAGE('Base de dados'!L$231:L$251)+(1.5*(_xlfn.QUARTILE.EXC('Base de dados'!L$231:L$251,3)-_xlfn.QUARTILE.EXC('Base de dados'!L$231:L$251,1))))),'Base de dados'!L234,"")</f>
        <v>90941.61</v>
      </c>
      <c r="M234" s="7">
        <f>IF(AND('Base de dados'!M234&gt;(AVERAGE('Base de dados'!M$231:M$251)-(1.5*(_xlfn.QUARTILE.EXC('Base de dados'!M$231:M$251,3)-_xlfn.QUARTILE.EXC('Base de dados'!M$231:M$251,1)))),'Base de dados'!M234&lt;(AVERAGE('Base de dados'!M$231:M$251)+(1.5*(_xlfn.QUARTILE.EXC('Base de dados'!M$231:M$251,3)-_xlfn.QUARTILE.EXC('Base de dados'!M$231:M$251,1))))),'Base de dados'!M234,"")</f>
        <v>1646452.8</v>
      </c>
      <c r="N234" s="7">
        <f>IF(AND('Base de dados'!N234&gt;(AVERAGE('Base de dados'!N$231:N$251)-(1.5*(_xlfn.QUARTILE.EXC('Base de dados'!N$231:N$251,3)-_xlfn.QUARTILE.EXC('Base de dados'!N$231:N$251,1)))),'Base de dados'!N234&lt;(AVERAGE('Base de dados'!N$231:N$251)+(1.5*(_xlfn.QUARTILE.EXC('Base de dados'!N$231:N$251,3)-_xlfn.QUARTILE.EXC('Base de dados'!N$231:N$251,1))))),'Base de dados'!N234,"")</f>
        <v>12251.42</v>
      </c>
      <c r="O234" s="7">
        <f>IF(AND('Base de dados'!O234&gt;(AVERAGE('Base de dados'!O$231:O$251)-(1.5*(_xlfn.QUARTILE.EXC('Base de dados'!O$231:O$251,3)-_xlfn.QUARTILE.EXC('Base de dados'!O$231:O$251,1)))),'Base de dados'!O234&lt;(AVERAGE('Base de dados'!O$231:O$251)+(1.5*(_xlfn.QUARTILE.EXC('Base de dados'!O$231:O$251,3)-_xlfn.QUARTILE.EXC('Base de dados'!O$231:O$251,1))))),'Base de dados'!O234,"")</f>
        <v>225992922.66999999</v>
      </c>
      <c r="P234" s="7">
        <f>IF(AND('Base de dados'!P234&gt;(AVERAGE('Base de dados'!P$231:P$251)-(1.5*(_xlfn.QUARTILE.EXC('Base de dados'!P$231:P$251,3)-_xlfn.QUARTILE.EXC('Base de dados'!P$231:P$251,1)))),'Base de dados'!P234&lt;(AVERAGE('Base de dados'!P$231:P$251)+(1.5*(_xlfn.QUARTILE.EXC('Base de dados'!P$231:P$251,3)-_xlfn.QUARTILE.EXC('Base de dados'!P$231:P$251,1))))),'Base de dados'!P234,"")</f>
        <v>20395938.710000001</v>
      </c>
      <c r="Q234" s="7">
        <f>IF(AND('Base de dados'!Q234&gt;(AVERAGE('Base de dados'!Q$231:Q$251)-(1.5*(_xlfn.QUARTILE.EXC('Base de dados'!Q$231:Q$251,3)-_xlfn.QUARTILE.EXC('Base de dados'!Q$231:Q$251,1)))),'Base de dados'!Q234&lt;(AVERAGE('Base de dados'!Q$231:Q$251)+(1.5*(_xlfn.QUARTILE.EXC('Base de dados'!Q$231:Q$251,3)-_xlfn.QUARTILE.EXC('Base de dados'!Q$231:Q$251,1))))),'Base de dados'!Q234,"")</f>
        <v>146271537.72999999</v>
      </c>
      <c r="R234" s="7">
        <f>IF(AND('Base de dados'!R234&gt;(AVERAGE('Base de dados'!R$231:R$251)-(1.5*(_xlfn.QUARTILE.EXC('Base de dados'!R$231:R$251,3)-_xlfn.QUARTILE.EXC('Base de dados'!R$231:R$251,1)))),'Base de dados'!R234&lt;(AVERAGE('Base de dados'!R$231:R$251)+(1.5*(_xlfn.QUARTILE.EXC('Base de dados'!R$231:R$251,3)-_xlfn.QUARTILE.EXC('Base de dados'!R$231:R$251,1))))),'Base de dados'!R234,"")</f>
        <v>296654498.88</v>
      </c>
      <c r="S234" s="7">
        <f>IF(AND('Base de dados'!S234&gt;(AVERAGE('Base de dados'!S$231:S$251)-(1.5*(_xlfn.QUARTILE.EXC('Base de dados'!S$231:S$251,3)-_xlfn.QUARTILE.EXC('Base de dados'!S$231:S$251,1)))),'Base de dados'!S234&lt;(AVERAGE('Base de dados'!S$231:S$251)+(1.5*(_xlfn.QUARTILE.EXC('Base de dados'!S$231:S$251,3)-_xlfn.QUARTILE.EXC('Base de dados'!S$231:S$251,1))))),'Base de dados'!S234,"")</f>
        <v>119451957.68000001</v>
      </c>
      <c r="T234" s="7">
        <f>IF(AND('Base de dados'!T234&gt;(AVERAGE('Base de dados'!T$231:T$251)-(1.5*(_xlfn.QUARTILE.EXC('Base de dados'!T$231:T$251,3)-_xlfn.QUARTILE.EXC('Base de dados'!T$231:T$251,1)))),'Base de dados'!T234&lt;(AVERAGE('Base de dados'!T$231:T$251)+(1.5*(_xlfn.QUARTILE.EXC('Base de dados'!T$231:T$251,3)-_xlfn.QUARTILE.EXC('Base de dados'!T$231:T$251,1))))),'Base de dados'!T234,"")</f>
        <v>1487</v>
      </c>
      <c r="U234" s="7">
        <f>IF(AND('Base de dados'!U234&gt;(AVERAGE('Base de dados'!U$231:U$251)-(1.5*(_xlfn.QUARTILE.EXC('Base de dados'!U$231:U$251,3)-_xlfn.QUARTILE.EXC('Base de dados'!U$231:U$251,1)))),'Base de dados'!U234&lt;(AVERAGE('Base de dados'!U$231:U$251)+(1.5*(_xlfn.QUARTILE.EXC('Base de dados'!U$231:U$251,3)-_xlfn.QUARTILE.EXC('Base de dados'!U$231:U$251,1))))),'Base de dados'!U234,"")</f>
        <v>50755109.049999997</v>
      </c>
    </row>
    <row r="235" spans="2:21" s="1" customFormat="1" x14ac:dyDescent="0.25">
      <c r="B235" s="51">
        <v>150140</v>
      </c>
      <c r="C235" s="51" t="s">
        <v>213</v>
      </c>
      <c r="D235" s="51" t="s">
        <v>214</v>
      </c>
      <c r="E235" s="51">
        <v>2015</v>
      </c>
      <c r="F235" s="51">
        <v>15014000</v>
      </c>
      <c r="G235" s="51" t="s">
        <v>92</v>
      </c>
      <c r="H235" s="325" t="s">
        <v>41</v>
      </c>
      <c r="I235" s="51" t="s">
        <v>188</v>
      </c>
      <c r="J235" s="51" t="s">
        <v>189</v>
      </c>
      <c r="K235" s="51" t="s">
        <v>190</v>
      </c>
      <c r="L235" s="7">
        <f>IF(AND('Base de dados'!L235&gt;(AVERAGE('Base de dados'!L$231:L$251)-(1.5*(_xlfn.QUARTILE.EXC('Base de dados'!L$231:L$251,3)-_xlfn.QUARTILE.EXC('Base de dados'!L$231:L$251,1)))),'Base de dados'!L235&lt;(AVERAGE('Base de dados'!L$231:L$251)+(1.5*(_xlfn.QUARTILE.EXC('Base de dados'!L$231:L$251,3)-_xlfn.QUARTILE.EXC('Base de dados'!L$231:L$251,1))))),'Base de dados'!L235,"")</f>
        <v>89164.51</v>
      </c>
      <c r="M235" s="7">
        <f>IF(AND('Base de dados'!M235&gt;(AVERAGE('Base de dados'!M$231:M$251)-(1.5*(_xlfn.QUARTILE.EXC('Base de dados'!M$231:M$251,3)-_xlfn.QUARTILE.EXC('Base de dados'!M$231:M$251,1)))),'Base de dados'!M235&lt;(AVERAGE('Base de dados'!M$231:M$251)+(1.5*(_xlfn.QUARTILE.EXC('Base de dados'!M$231:M$251,3)-_xlfn.QUARTILE.EXC('Base de dados'!M$231:M$251,1))))),'Base de dados'!M235,"")</f>
        <v>1557194.2</v>
      </c>
      <c r="N235" s="7">
        <f>IF(AND('Base de dados'!N235&gt;(AVERAGE('Base de dados'!N$231:N$251)-(1.5*(_xlfn.QUARTILE.EXC('Base de dados'!N$231:N$251,3)-_xlfn.QUARTILE.EXC('Base de dados'!N$231:N$251,1)))),'Base de dados'!N235&lt;(AVERAGE('Base de dados'!N$231:N$251)+(1.5*(_xlfn.QUARTILE.EXC('Base de dados'!N$231:N$251,3)-_xlfn.QUARTILE.EXC('Base de dados'!N$231:N$251,1))))),'Base de dados'!N235,"")</f>
        <v>11074.64</v>
      </c>
      <c r="O235" s="7">
        <f>IF(AND('Base de dados'!O235&gt;(AVERAGE('Base de dados'!O$231:O$251)-(1.5*(_xlfn.QUARTILE.EXC('Base de dados'!O$231:O$251,3)-_xlfn.QUARTILE.EXC('Base de dados'!O$231:O$251,1)))),'Base de dados'!O235&lt;(AVERAGE('Base de dados'!O$231:O$251)+(1.5*(_xlfn.QUARTILE.EXC('Base de dados'!O$231:O$251,3)-_xlfn.QUARTILE.EXC('Base de dados'!O$231:O$251,1))))),'Base de dados'!O235,"")</f>
        <v>179266643.66</v>
      </c>
      <c r="P235" s="7">
        <f>IF(AND('Base de dados'!P235&gt;(AVERAGE('Base de dados'!P$231:P$251)-(1.5*(_xlfn.QUARTILE.EXC('Base de dados'!P$231:P$251,3)-_xlfn.QUARTILE.EXC('Base de dados'!P$231:P$251,1)))),'Base de dados'!P235&lt;(AVERAGE('Base de dados'!P$231:P$251)+(1.5*(_xlfn.QUARTILE.EXC('Base de dados'!P$231:P$251,3)-_xlfn.QUARTILE.EXC('Base de dados'!P$231:P$251,1))))),'Base de dados'!P235,"")</f>
        <v>17580565.539999999</v>
      </c>
      <c r="Q235" s="7">
        <f>IF(AND('Base de dados'!Q235&gt;(AVERAGE('Base de dados'!Q$231:Q$251)-(1.5*(_xlfn.QUARTILE.EXC('Base de dados'!Q$231:Q$251,3)-_xlfn.QUARTILE.EXC('Base de dados'!Q$231:Q$251,1)))),'Base de dados'!Q235&lt;(AVERAGE('Base de dados'!Q$231:Q$251)+(1.5*(_xlfn.QUARTILE.EXC('Base de dados'!Q$231:Q$251,3)-_xlfn.QUARTILE.EXC('Base de dados'!Q$231:Q$251,1))))),'Base de dados'!Q235,"")</f>
        <v>139024449.05000001</v>
      </c>
      <c r="R235" s="7">
        <f>IF(AND('Base de dados'!R235&gt;(AVERAGE('Base de dados'!R$231:R$251)-(1.5*(_xlfn.QUARTILE.EXC('Base de dados'!R$231:R$251,3)-_xlfn.QUARTILE.EXC('Base de dados'!R$231:R$251,1)))),'Base de dados'!R235&lt;(AVERAGE('Base de dados'!R$231:R$251)+(1.5*(_xlfn.QUARTILE.EXC('Base de dados'!R$231:R$251,3)-_xlfn.QUARTILE.EXC('Base de dados'!R$231:R$251,1))))),'Base de dados'!R235,"")</f>
        <v>273739216.62</v>
      </c>
      <c r="S235" s="7">
        <f>IF(AND('Base de dados'!S235&gt;(AVERAGE('Base de dados'!S$231:S$251)-(1.5*(_xlfn.QUARTILE.EXC('Base de dados'!S$231:S$251,3)-_xlfn.QUARTILE.EXC('Base de dados'!S$231:S$251,1)))),'Base de dados'!S235&lt;(AVERAGE('Base de dados'!S$231:S$251)+(1.5*(_xlfn.QUARTILE.EXC('Base de dados'!S$231:S$251,3)-_xlfn.QUARTILE.EXC('Base de dados'!S$231:S$251,1))))),'Base de dados'!S235,"")</f>
        <v>87210428.519999996</v>
      </c>
      <c r="T235" s="7">
        <f>IF(AND('Base de dados'!T235&gt;(AVERAGE('Base de dados'!T$231:T$251)-(1.5*(_xlfn.QUARTILE.EXC('Base de dados'!T$231:T$251,3)-_xlfn.QUARTILE.EXC('Base de dados'!T$231:T$251,1)))),'Base de dados'!T235&lt;(AVERAGE('Base de dados'!T$231:T$251)+(1.5*(_xlfn.QUARTILE.EXC('Base de dados'!T$231:T$251,3)-_xlfn.QUARTILE.EXC('Base de dados'!T$231:T$251,1))))),'Base de dados'!T235,"")</f>
        <v>1349</v>
      </c>
      <c r="U235" s="7">
        <f>IF(AND('Base de dados'!U235&gt;(AVERAGE('Base de dados'!U$231:U$251)-(1.5*(_xlfn.QUARTILE.EXC('Base de dados'!U$231:U$251,3)-_xlfn.QUARTILE.EXC('Base de dados'!U$231:U$251,1)))),'Base de dados'!U235&lt;(AVERAGE('Base de dados'!U$231:U$251)+(1.5*(_xlfn.QUARTILE.EXC('Base de dados'!U$231:U$251,3)-_xlfn.QUARTILE.EXC('Base de dados'!U$231:U$251,1))))),'Base de dados'!U235,"")</f>
        <v>79022124.670000002</v>
      </c>
    </row>
    <row r="236" spans="2:21" s="1" customFormat="1" x14ac:dyDescent="0.25">
      <c r="B236" s="51">
        <v>150140</v>
      </c>
      <c r="C236" s="51" t="s">
        <v>213</v>
      </c>
      <c r="D236" s="51" t="s">
        <v>214</v>
      </c>
      <c r="E236" s="51">
        <v>2014</v>
      </c>
      <c r="F236" s="51">
        <v>15014000</v>
      </c>
      <c r="G236" s="51" t="s">
        <v>92</v>
      </c>
      <c r="H236" s="325" t="s">
        <v>41</v>
      </c>
      <c r="I236" s="51" t="s">
        <v>188</v>
      </c>
      <c r="J236" s="51" t="s">
        <v>189</v>
      </c>
      <c r="K236" s="51" t="s">
        <v>190</v>
      </c>
      <c r="L236" s="7">
        <f>IF(AND('Base de dados'!L236&gt;(AVERAGE('Base de dados'!L$231:L$251)-(1.5*(_xlfn.QUARTILE.EXC('Base de dados'!L$231:L$251,3)-_xlfn.QUARTILE.EXC('Base de dados'!L$231:L$251,1)))),'Base de dados'!L236&lt;(AVERAGE('Base de dados'!L$231:L$251)+(1.5*(_xlfn.QUARTILE.EXC('Base de dados'!L$231:L$251,3)-_xlfn.QUARTILE.EXC('Base de dados'!L$231:L$251,1))))),'Base de dados'!L236,"")</f>
        <v>88524.25</v>
      </c>
      <c r="M236" s="7">
        <f>IF(AND('Base de dados'!M236&gt;(AVERAGE('Base de dados'!M$231:M$251)-(1.5*(_xlfn.QUARTILE.EXC('Base de dados'!M$231:M$251,3)-_xlfn.QUARTILE.EXC('Base de dados'!M$231:M$251,1)))),'Base de dados'!M236&lt;(AVERAGE('Base de dados'!M$231:M$251)+(1.5*(_xlfn.QUARTILE.EXC('Base de dados'!M$231:M$251,3)-_xlfn.QUARTILE.EXC('Base de dados'!M$231:M$251,1))))),'Base de dados'!M236,"")</f>
        <v>1511471.67</v>
      </c>
      <c r="N236" s="7">
        <f>IF(AND('Base de dados'!N236&gt;(AVERAGE('Base de dados'!N$231:N$251)-(1.5*(_xlfn.QUARTILE.EXC('Base de dados'!N$231:N$251,3)-_xlfn.QUARTILE.EXC('Base de dados'!N$231:N$251,1)))),'Base de dados'!N236&lt;(AVERAGE('Base de dados'!N$231:N$251)+(1.5*(_xlfn.QUARTILE.EXC('Base de dados'!N$231:N$251,3)-_xlfn.QUARTILE.EXC('Base de dados'!N$231:N$251,1))))),'Base de dados'!N236,"")</f>
        <v>11074.64</v>
      </c>
      <c r="O236" s="7">
        <f>IF(AND('Base de dados'!O236&gt;(AVERAGE('Base de dados'!O$231:O$251)-(1.5*(_xlfn.QUARTILE.EXC('Base de dados'!O$231:O$251,3)-_xlfn.QUARTILE.EXC('Base de dados'!O$231:O$251,1)))),'Base de dados'!O236&lt;(AVERAGE('Base de dados'!O$231:O$251)+(1.5*(_xlfn.QUARTILE.EXC('Base de dados'!O$231:O$251,3)-_xlfn.QUARTILE.EXC('Base de dados'!O$231:O$251,1))))),'Base de dados'!O236,"")</f>
        <v>181497043</v>
      </c>
      <c r="P236" s="7">
        <f>IF(AND('Base de dados'!P236&gt;(AVERAGE('Base de dados'!P$231:P$251)-(1.5*(_xlfn.QUARTILE.EXC('Base de dados'!P$231:P$251,3)-_xlfn.QUARTILE.EXC('Base de dados'!P$231:P$251,1)))),'Base de dados'!P236&lt;(AVERAGE('Base de dados'!P$231:P$251)+(1.5*(_xlfn.QUARTILE.EXC('Base de dados'!P$231:P$251,3)-_xlfn.QUARTILE.EXC('Base de dados'!P$231:P$251,1))))),'Base de dados'!P236,"")</f>
        <v>16419637</v>
      </c>
      <c r="Q236" s="7">
        <f>IF(AND('Base de dados'!Q236&gt;(AVERAGE('Base de dados'!Q$231:Q$251)-(1.5*(_xlfn.QUARTILE.EXC('Base de dados'!Q$231:Q$251,3)-_xlfn.QUARTILE.EXC('Base de dados'!Q$231:Q$251,1)))),'Base de dados'!Q236&lt;(AVERAGE('Base de dados'!Q$231:Q$251)+(1.5*(_xlfn.QUARTILE.EXC('Base de dados'!Q$231:Q$251,3)-_xlfn.QUARTILE.EXC('Base de dados'!Q$231:Q$251,1))))),'Base de dados'!Q236,"")</f>
        <v>124632620</v>
      </c>
      <c r="R236" s="7">
        <f>IF(AND('Base de dados'!R236&gt;(AVERAGE('Base de dados'!R$231:R$251)-(1.5*(_xlfn.QUARTILE.EXC('Base de dados'!R$231:R$251,3)-_xlfn.QUARTILE.EXC('Base de dados'!R$231:R$251,1)))),'Base de dados'!R236&lt;(AVERAGE('Base de dados'!R$231:R$251)+(1.5*(_xlfn.QUARTILE.EXC('Base de dados'!R$231:R$251,3)-_xlfn.QUARTILE.EXC('Base de dados'!R$231:R$251,1))))),'Base de dados'!R236,"")</f>
        <v>244742923</v>
      </c>
      <c r="S236" s="7">
        <f>IF(AND('Base de dados'!S236&gt;(AVERAGE('Base de dados'!S$231:S$251)-(1.5*(_xlfn.QUARTILE.EXC('Base de dados'!S$231:S$251,3)-_xlfn.QUARTILE.EXC('Base de dados'!S$231:S$251,1)))),'Base de dados'!S236&lt;(AVERAGE('Base de dados'!S$231:S$251)+(1.5*(_xlfn.QUARTILE.EXC('Base de dados'!S$231:S$251,3)-_xlfn.QUARTILE.EXC('Base de dados'!S$231:S$251,1))))),'Base de dados'!S236,"")</f>
        <v>121157867</v>
      </c>
      <c r="T236" s="7">
        <f>IF(AND('Base de dados'!T236&gt;(AVERAGE('Base de dados'!T$231:T$251)-(1.5*(_xlfn.QUARTILE.EXC('Base de dados'!T$231:T$251,3)-_xlfn.QUARTILE.EXC('Base de dados'!T$231:T$251,1)))),'Base de dados'!T236&lt;(AVERAGE('Base de dados'!T$231:T$251)+(1.5*(_xlfn.QUARTILE.EXC('Base de dados'!T$231:T$251,3)-_xlfn.QUARTILE.EXC('Base de dados'!T$231:T$251,1))))),'Base de dados'!T236,"")</f>
        <v>1309</v>
      </c>
      <c r="U236" s="7">
        <f>IF(AND('Base de dados'!U236&gt;(AVERAGE('Base de dados'!U$231:U$251)-(1.5*(_xlfn.QUARTILE.EXC('Base de dados'!U$231:U$251,3)-_xlfn.QUARTILE.EXC('Base de dados'!U$231:U$251,1)))),'Base de dados'!U236&lt;(AVERAGE('Base de dados'!U$231:U$251)+(1.5*(_xlfn.QUARTILE.EXC('Base de dados'!U$231:U$251,3)-_xlfn.QUARTILE.EXC('Base de dados'!U$231:U$251,1))))),'Base de dados'!U236,"")</f>
        <v>43840652</v>
      </c>
    </row>
    <row r="237" spans="2:21" s="1" customFormat="1" x14ac:dyDescent="0.25">
      <c r="B237" s="51">
        <v>150140</v>
      </c>
      <c r="C237" s="51" t="s">
        <v>213</v>
      </c>
      <c r="D237" s="51" t="s">
        <v>214</v>
      </c>
      <c r="E237" s="51">
        <v>2013</v>
      </c>
      <c r="F237" s="51">
        <v>15014000</v>
      </c>
      <c r="G237" s="51" t="s">
        <v>92</v>
      </c>
      <c r="H237" s="325" t="s">
        <v>41</v>
      </c>
      <c r="I237" s="51" t="s">
        <v>188</v>
      </c>
      <c r="J237" s="51" t="s">
        <v>189</v>
      </c>
      <c r="K237" s="51" t="s">
        <v>190</v>
      </c>
      <c r="L237" s="7">
        <f>IF(AND('Base de dados'!L237&gt;(AVERAGE('Base de dados'!L$231:L$251)-(1.5*(_xlfn.QUARTILE.EXC('Base de dados'!L$231:L$251,3)-_xlfn.QUARTILE.EXC('Base de dados'!L$231:L$251,1)))),'Base de dados'!L237&lt;(AVERAGE('Base de dados'!L$231:L$251)+(1.5*(_xlfn.QUARTILE.EXC('Base de dados'!L$231:L$251,3)-_xlfn.QUARTILE.EXC('Base de dados'!L$231:L$251,1))))),'Base de dados'!L237,"")</f>
        <v>85778</v>
      </c>
      <c r="M237" s="7">
        <f>IF(AND('Base de dados'!M237&gt;(AVERAGE('Base de dados'!M$231:M$251)-(1.5*(_xlfn.QUARTILE.EXC('Base de dados'!M$231:M$251,3)-_xlfn.QUARTILE.EXC('Base de dados'!M$231:M$251,1)))),'Base de dados'!M237&lt;(AVERAGE('Base de dados'!M$231:M$251)+(1.5*(_xlfn.QUARTILE.EXC('Base de dados'!M$231:M$251,3)-_xlfn.QUARTILE.EXC('Base de dados'!M$231:M$251,1))))),'Base de dados'!M237,"")</f>
        <v>1343175.91</v>
      </c>
      <c r="N237" s="7">
        <f>IF(AND('Base de dados'!N237&gt;(AVERAGE('Base de dados'!N$231:N$251)-(1.5*(_xlfn.QUARTILE.EXC('Base de dados'!N$231:N$251,3)-_xlfn.QUARTILE.EXC('Base de dados'!N$231:N$251,1)))),'Base de dados'!N237&lt;(AVERAGE('Base de dados'!N$231:N$251)+(1.5*(_xlfn.QUARTILE.EXC('Base de dados'!N$231:N$251,3)-_xlfn.QUARTILE.EXC('Base de dados'!N$231:N$251,1))))),'Base de dados'!N237,"")</f>
        <v>7836</v>
      </c>
      <c r="O237" s="7">
        <f>IF(AND('Base de dados'!O237&gt;(AVERAGE('Base de dados'!O$231:O$251)-(1.5*(_xlfn.QUARTILE.EXC('Base de dados'!O$231:O$251,3)-_xlfn.QUARTILE.EXC('Base de dados'!O$231:O$251,1)))),'Base de dados'!O237&lt;(AVERAGE('Base de dados'!O$231:O$251)+(1.5*(_xlfn.QUARTILE.EXC('Base de dados'!O$231:O$251,3)-_xlfn.QUARTILE.EXC('Base de dados'!O$231:O$251,1))))),'Base de dados'!O237,"")</f>
        <v>171980007</v>
      </c>
      <c r="P237" s="7">
        <f>IF(AND('Base de dados'!P237&gt;(AVERAGE('Base de dados'!P$231:P$251)-(1.5*(_xlfn.QUARTILE.EXC('Base de dados'!P$231:P$251,3)-_xlfn.QUARTILE.EXC('Base de dados'!P$231:P$251,1)))),'Base de dados'!P237&lt;(AVERAGE('Base de dados'!P$231:P$251)+(1.5*(_xlfn.QUARTILE.EXC('Base de dados'!P$231:P$251,3)-_xlfn.QUARTILE.EXC('Base de dados'!P$231:P$251,1))))),'Base de dados'!P237,"")</f>
        <v>12901341</v>
      </c>
      <c r="Q237" s="7">
        <f>IF(AND('Base de dados'!Q237&gt;(AVERAGE('Base de dados'!Q$231:Q$251)-(1.5*(_xlfn.QUARTILE.EXC('Base de dados'!Q$231:Q$251,3)-_xlfn.QUARTILE.EXC('Base de dados'!Q$231:Q$251,1)))),'Base de dados'!Q237&lt;(AVERAGE('Base de dados'!Q$231:Q$251)+(1.5*(_xlfn.QUARTILE.EXC('Base de dados'!Q$231:Q$251,3)-_xlfn.QUARTILE.EXC('Base de dados'!Q$231:Q$251,1))))),'Base de dados'!Q237,"")</f>
        <v>117250379</v>
      </c>
      <c r="R237" s="7">
        <f>IF(AND('Base de dados'!R237&gt;(AVERAGE('Base de dados'!R$231:R$251)-(1.5*(_xlfn.QUARTILE.EXC('Base de dados'!R$231:R$251,3)-_xlfn.QUARTILE.EXC('Base de dados'!R$231:R$251,1)))),'Base de dados'!R237&lt;(AVERAGE('Base de dados'!R$231:R$251)+(1.5*(_xlfn.QUARTILE.EXC('Base de dados'!R$231:R$251,3)-_xlfn.QUARTILE.EXC('Base de dados'!R$231:R$251,1))))),'Base de dados'!R237,"")</f>
        <v>218325814</v>
      </c>
      <c r="S237" s="7">
        <f>IF(AND('Base de dados'!S237&gt;(AVERAGE('Base de dados'!S$231:S$251)-(1.5*(_xlfn.QUARTILE.EXC('Base de dados'!S$231:S$251,3)-_xlfn.QUARTILE.EXC('Base de dados'!S$231:S$251,1)))),'Base de dados'!S237&lt;(AVERAGE('Base de dados'!S$231:S$251)+(1.5*(_xlfn.QUARTILE.EXC('Base de dados'!S$231:S$251,3)-_xlfn.QUARTILE.EXC('Base de dados'!S$231:S$251,1))))),'Base de dados'!S237,"")</f>
        <v>82309018</v>
      </c>
      <c r="T237" s="7">
        <f>IF(AND('Base de dados'!T237&gt;(AVERAGE('Base de dados'!T$231:T$251)-(1.5*(_xlfn.QUARTILE.EXC('Base de dados'!T$231:T$251,3)-_xlfn.QUARTILE.EXC('Base de dados'!T$231:T$251,1)))),'Base de dados'!T237&lt;(AVERAGE('Base de dados'!T$231:T$251)+(1.5*(_xlfn.QUARTILE.EXC('Base de dados'!T$231:T$251,3)-_xlfn.QUARTILE.EXC('Base de dados'!T$231:T$251,1))))),'Base de dados'!T237,"")</f>
        <v>1582</v>
      </c>
      <c r="U237" s="7">
        <f>IF(AND('Base de dados'!U237&gt;(AVERAGE('Base de dados'!U$231:U$251)-(1.5*(_xlfn.QUARTILE.EXC('Base de dados'!U$231:U$251,3)-_xlfn.QUARTILE.EXC('Base de dados'!U$231:U$251,1)))),'Base de dados'!U237&lt;(AVERAGE('Base de dados'!U$231:U$251)+(1.5*(_xlfn.QUARTILE.EXC('Base de dados'!U$231:U$251,3)-_xlfn.QUARTILE.EXC('Base de dados'!U$231:U$251,1))))),'Base de dados'!U237,"")</f>
        <v>31577958</v>
      </c>
    </row>
    <row r="238" spans="2:21" s="1" customFormat="1" x14ac:dyDescent="0.25">
      <c r="B238" s="51">
        <v>150140</v>
      </c>
      <c r="C238" s="51" t="s">
        <v>213</v>
      </c>
      <c r="D238" s="51" t="s">
        <v>214</v>
      </c>
      <c r="E238" s="51">
        <v>2012</v>
      </c>
      <c r="F238" s="51">
        <v>15014000</v>
      </c>
      <c r="G238" s="51" t="s">
        <v>92</v>
      </c>
      <c r="H238" s="325" t="s">
        <v>41</v>
      </c>
      <c r="I238" s="51" t="s">
        <v>188</v>
      </c>
      <c r="J238" s="51" t="s">
        <v>189</v>
      </c>
      <c r="K238" s="51" t="s">
        <v>190</v>
      </c>
      <c r="L238" s="7">
        <f>IF(AND('Base de dados'!L238&gt;(AVERAGE('Base de dados'!L$231:L$251)-(1.5*(_xlfn.QUARTILE.EXC('Base de dados'!L$231:L$251,3)-_xlfn.QUARTILE.EXC('Base de dados'!L$231:L$251,1)))),'Base de dados'!L238&lt;(AVERAGE('Base de dados'!L$231:L$251)+(1.5*(_xlfn.QUARTILE.EXC('Base de dados'!L$231:L$251,3)-_xlfn.QUARTILE.EXC('Base de dados'!L$231:L$251,1))))),'Base de dados'!L238,"")</f>
        <v>85094</v>
      </c>
      <c r="M238" s="7">
        <f>IF(AND('Base de dados'!M238&gt;(AVERAGE('Base de dados'!M$231:M$251)-(1.5*(_xlfn.QUARTILE.EXC('Base de dados'!M$231:M$251,3)-_xlfn.QUARTILE.EXC('Base de dados'!M$231:M$251,1)))),'Base de dados'!M238&lt;(AVERAGE('Base de dados'!M$231:M$251)+(1.5*(_xlfn.QUARTILE.EXC('Base de dados'!M$231:M$251,3)-_xlfn.QUARTILE.EXC('Base de dados'!M$231:M$251,1))))),'Base de dados'!M238,"")</f>
        <v>1284863.03</v>
      </c>
      <c r="N238" s="7">
        <f>IF(AND('Base de dados'!N238&gt;(AVERAGE('Base de dados'!N$231:N$251)-(1.5*(_xlfn.QUARTILE.EXC('Base de dados'!N$231:N$251,3)-_xlfn.QUARTILE.EXC('Base de dados'!N$231:N$251,1)))),'Base de dados'!N238&lt;(AVERAGE('Base de dados'!N$231:N$251)+(1.5*(_xlfn.QUARTILE.EXC('Base de dados'!N$231:N$251,3)-_xlfn.QUARTILE.EXC('Base de dados'!N$231:N$251,1))))),'Base de dados'!N238,"")</f>
        <v>1963</v>
      </c>
      <c r="O238" s="7">
        <f>IF(AND('Base de dados'!O238&gt;(AVERAGE('Base de dados'!O$231:O$251)-(1.5*(_xlfn.QUARTILE.EXC('Base de dados'!O$231:O$251,3)-_xlfn.QUARTILE.EXC('Base de dados'!O$231:O$251,1)))),'Base de dados'!O238&lt;(AVERAGE('Base de dados'!O$231:O$251)+(1.5*(_xlfn.QUARTILE.EXC('Base de dados'!O$231:O$251,3)-_xlfn.QUARTILE.EXC('Base de dados'!O$231:O$251,1))))),'Base de dados'!O238,"")</f>
        <v>165698553</v>
      </c>
      <c r="P238" s="7">
        <f>IF(AND('Base de dados'!P238&gt;(AVERAGE('Base de dados'!P$231:P$251)-(1.5*(_xlfn.QUARTILE.EXC('Base de dados'!P$231:P$251,3)-_xlfn.QUARTILE.EXC('Base de dados'!P$231:P$251,1)))),'Base de dados'!P238&lt;(AVERAGE('Base de dados'!P$231:P$251)+(1.5*(_xlfn.QUARTILE.EXC('Base de dados'!P$231:P$251,3)-_xlfn.QUARTILE.EXC('Base de dados'!P$231:P$251,1))))),'Base de dados'!P238,"")</f>
        <v>12724660</v>
      </c>
      <c r="Q238" s="7">
        <f>IF(AND('Base de dados'!Q238&gt;(AVERAGE('Base de dados'!Q$231:Q$251)-(1.5*(_xlfn.QUARTILE.EXC('Base de dados'!Q$231:Q$251,3)-_xlfn.QUARTILE.EXC('Base de dados'!Q$231:Q$251,1)))),'Base de dados'!Q238&lt;(AVERAGE('Base de dados'!Q$231:Q$251)+(1.5*(_xlfn.QUARTILE.EXC('Base de dados'!Q$231:Q$251,3)-_xlfn.QUARTILE.EXC('Base de dados'!Q$231:Q$251,1))))),'Base de dados'!Q238,"")</f>
        <v>110245168</v>
      </c>
      <c r="R238" s="7">
        <f>IF(AND('Base de dados'!R238&gt;(AVERAGE('Base de dados'!R$231:R$251)-(1.5*(_xlfn.QUARTILE.EXC('Base de dados'!R$231:R$251,3)-_xlfn.QUARTILE.EXC('Base de dados'!R$231:R$251,1)))),'Base de dados'!R238&lt;(AVERAGE('Base de dados'!R$231:R$251)+(1.5*(_xlfn.QUARTILE.EXC('Base de dados'!R$231:R$251,3)-_xlfn.QUARTILE.EXC('Base de dados'!R$231:R$251,1))))),'Base de dados'!R238,"")</f>
        <v>209663327</v>
      </c>
      <c r="S238" s="7">
        <f>IF(AND('Base de dados'!S238&gt;(AVERAGE('Base de dados'!S$231:S$251)-(1.5*(_xlfn.QUARTILE.EXC('Base de dados'!S$231:S$251,3)-_xlfn.QUARTILE.EXC('Base de dados'!S$231:S$251,1)))),'Base de dados'!S238&lt;(AVERAGE('Base de dados'!S$231:S$251)+(1.5*(_xlfn.QUARTILE.EXC('Base de dados'!S$231:S$251,3)-_xlfn.QUARTILE.EXC('Base de dados'!S$231:S$251,1))))),'Base de dados'!S238,"")</f>
        <v>77752979</v>
      </c>
      <c r="T238" s="7">
        <f>IF(AND('Base de dados'!T238&gt;(AVERAGE('Base de dados'!T$231:T$251)-(1.5*(_xlfn.QUARTILE.EXC('Base de dados'!T$231:T$251,3)-_xlfn.QUARTILE.EXC('Base de dados'!T$231:T$251,1)))),'Base de dados'!T238&lt;(AVERAGE('Base de dados'!T$231:T$251)+(1.5*(_xlfn.QUARTILE.EXC('Base de dados'!T$231:T$251,3)-_xlfn.QUARTILE.EXC('Base de dados'!T$231:T$251,1))))),'Base de dados'!T238,"")</f>
        <v>1412</v>
      </c>
      <c r="U238" s="7">
        <f>IF(AND('Base de dados'!U238&gt;(AVERAGE('Base de dados'!U$231:U$251)-(1.5*(_xlfn.QUARTILE.EXC('Base de dados'!U$231:U$251,3)-_xlfn.QUARTILE.EXC('Base de dados'!U$231:U$251,1)))),'Base de dados'!U238&lt;(AVERAGE('Base de dados'!U$231:U$251)+(1.5*(_xlfn.QUARTILE.EXC('Base de dados'!U$231:U$251,3)-_xlfn.QUARTILE.EXC('Base de dados'!U$231:U$251,1))))),'Base de dados'!U238,"")</f>
        <v>25917755</v>
      </c>
    </row>
    <row r="239" spans="2:21" s="1" customFormat="1" x14ac:dyDescent="0.25">
      <c r="B239" s="51">
        <v>150140</v>
      </c>
      <c r="C239" s="51" t="s">
        <v>213</v>
      </c>
      <c r="D239" s="51" t="s">
        <v>214</v>
      </c>
      <c r="E239" s="51">
        <v>2011</v>
      </c>
      <c r="F239" s="51">
        <v>15014000</v>
      </c>
      <c r="G239" s="51" t="s">
        <v>92</v>
      </c>
      <c r="H239" s="325" t="s">
        <v>41</v>
      </c>
      <c r="I239" s="51" t="s">
        <v>188</v>
      </c>
      <c r="J239" s="51" t="s">
        <v>189</v>
      </c>
      <c r="K239" s="51" t="s">
        <v>190</v>
      </c>
      <c r="L239" s="7">
        <f>IF(AND('Base de dados'!L239&gt;(AVERAGE('Base de dados'!L$231:L$251)-(1.5*(_xlfn.QUARTILE.EXC('Base de dados'!L$231:L$251,3)-_xlfn.QUARTILE.EXC('Base de dados'!L$231:L$251,1)))),'Base de dados'!L239&lt;(AVERAGE('Base de dados'!L$231:L$251)+(1.5*(_xlfn.QUARTILE.EXC('Base de dados'!L$231:L$251,3)-_xlfn.QUARTILE.EXC('Base de dados'!L$231:L$251,1))))),'Base de dados'!L239,"")</f>
        <v>88427</v>
      </c>
      <c r="M239" s="7">
        <f>IF(AND('Base de dados'!M239&gt;(AVERAGE('Base de dados'!M$231:M$251)-(1.5*(_xlfn.QUARTILE.EXC('Base de dados'!M$231:M$251,3)-_xlfn.QUARTILE.EXC('Base de dados'!M$231:M$251,1)))),'Base de dados'!M239&lt;(AVERAGE('Base de dados'!M$231:M$251)+(1.5*(_xlfn.QUARTILE.EXC('Base de dados'!M$231:M$251,3)-_xlfn.QUARTILE.EXC('Base de dados'!M$231:M$251,1))))),'Base de dados'!M239,"")</f>
        <v>1230106.53</v>
      </c>
      <c r="N239" s="7">
        <f>IF(AND('Base de dados'!N239&gt;(AVERAGE('Base de dados'!N$231:N$251)-(1.5*(_xlfn.QUARTILE.EXC('Base de dados'!N$231:N$251,3)-_xlfn.QUARTILE.EXC('Base de dados'!N$231:N$251,1)))),'Base de dados'!N239&lt;(AVERAGE('Base de dados'!N$231:N$251)+(1.5*(_xlfn.QUARTILE.EXC('Base de dados'!N$231:N$251,3)-_xlfn.QUARTILE.EXC('Base de dados'!N$231:N$251,1))))),'Base de dados'!N239,"")</f>
        <v>0</v>
      </c>
      <c r="O239" s="7">
        <f>IF(AND('Base de dados'!O239&gt;(AVERAGE('Base de dados'!O$231:O$251)-(1.5*(_xlfn.QUARTILE.EXC('Base de dados'!O$231:O$251,3)-_xlfn.QUARTILE.EXC('Base de dados'!O$231:O$251,1)))),'Base de dados'!O239&lt;(AVERAGE('Base de dados'!O$231:O$251)+(1.5*(_xlfn.QUARTILE.EXC('Base de dados'!O$231:O$251,3)-_xlfn.QUARTILE.EXC('Base de dados'!O$231:O$251,1))))),'Base de dados'!O239,"")</f>
        <v>170581804</v>
      </c>
      <c r="P239" s="7">
        <f>IF(AND('Base de dados'!P239&gt;(AVERAGE('Base de dados'!P$231:P$251)-(1.5*(_xlfn.QUARTILE.EXC('Base de dados'!P$231:P$251,3)-_xlfn.QUARTILE.EXC('Base de dados'!P$231:P$251,1)))),'Base de dados'!P239&lt;(AVERAGE('Base de dados'!P$231:P$251)+(1.5*(_xlfn.QUARTILE.EXC('Base de dados'!P$231:P$251,3)-_xlfn.QUARTILE.EXC('Base de dados'!P$231:P$251,1))))),'Base de dados'!P239,"")</f>
        <v>11679281</v>
      </c>
      <c r="Q239" s="7">
        <f>IF(AND('Base de dados'!Q239&gt;(AVERAGE('Base de dados'!Q$231:Q$251)-(1.5*(_xlfn.QUARTILE.EXC('Base de dados'!Q$231:Q$251,3)-_xlfn.QUARTILE.EXC('Base de dados'!Q$231:Q$251,1)))),'Base de dados'!Q239&lt;(AVERAGE('Base de dados'!Q$231:Q$251)+(1.5*(_xlfn.QUARTILE.EXC('Base de dados'!Q$231:Q$251,3)-_xlfn.QUARTILE.EXC('Base de dados'!Q$231:Q$251,1))))),'Base de dados'!Q239,"")</f>
        <v>93043597</v>
      </c>
      <c r="R239" s="7">
        <f>IF(AND('Base de dados'!R239&gt;(AVERAGE('Base de dados'!R$231:R$251)-(1.5*(_xlfn.QUARTILE.EXC('Base de dados'!R$231:R$251,3)-_xlfn.QUARTILE.EXC('Base de dados'!R$231:R$251,1)))),'Base de dados'!R239&lt;(AVERAGE('Base de dados'!R$231:R$251)+(1.5*(_xlfn.QUARTILE.EXC('Base de dados'!R$231:R$251,3)-_xlfn.QUARTILE.EXC('Base de dados'!R$231:R$251,1))))),'Base de dados'!R239,"")</f>
        <v>194017291</v>
      </c>
      <c r="S239" s="7">
        <f>IF(AND('Base de dados'!S239&gt;(AVERAGE('Base de dados'!S$231:S$251)-(1.5*(_xlfn.QUARTILE.EXC('Base de dados'!S$231:S$251,3)-_xlfn.QUARTILE.EXC('Base de dados'!S$231:S$251,1)))),'Base de dados'!S239&lt;(AVERAGE('Base de dados'!S$231:S$251)+(1.5*(_xlfn.QUARTILE.EXC('Base de dados'!S$231:S$251,3)-_xlfn.QUARTILE.EXC('Base de dados'!S$231:S$251,1))))),'Base de dados'!S239,"")</f>
        <v>70000413</v>
      </c>
      <c r="T239" s="7">
        <f>IF(AND('Base de dados'!T239&gt;(AVERAGE('Base de dados'!T$231:T$251)-(1.5*(_xlfn.QUARTILE.EXC('Base de dados'!T$231:T$251,3)-_xlfn.QUARTILE.EXC('Base de dados'!T$231:T$251,1)))),'Base de dados'!T239&lt;(AVERAGE('Base de dados'!T$231:T$251)+(1.5*(_xlfn.QUARTILE.EXC('Base de dados'!T$231:T$251,3)-_xlfn.QUARTILE.EXC('Base de dados'!T$231:T$251,1))))),'Base de dados'!T239,"")</f>
        <v>1433</v>
      </c>
      <c r="U239" s="7">
        <f>IF(AND('Base de dados'!U239&gt;(AVERAGE('Base de dados'!U$231:U$251)-(1.5*(_xlfn.QUARTILE.EXC('Base de dados'!U$231:U$251,3)-_xlfn.QUARTILE.EXC('Base de dados'!U$231:U$251,1)))),'Base de dados'!U239&lt;(AVERAGE('Base de dados'!U$231:U$251)+(1.5*(_xlfn.QUARTILE.EXC('Base de dados'!U$231:U$251,3)-_xlfn.QUARTILE.EXC('Base de dados'!U$231:U$251,1))))),'Base de dados'!U239,"")</f>
        <v>61273708</v>
      </c>
    </row>
    <row r="240" spans="2:21" s="1" customFormat="1" x14ac:dyDescent="0.25">
      <c r="B240" s="51">
        <v>150140</v>
      </c>
      <c r="C240" s="51" t="s">
        <v>213</v>
      </c>
      <c r="D240" s="51" t="s">
        <v>214</v>
      </c>
      <c r="E240" s="51">
        <v>2010</v>
      </c>
      <c r="F240" s="51">
        <v>15014000</v>
      </c>
      <c r="G240" s="51" t="s">
        <v>92</v>
      </c>
      <c r="H240" s="325" t="s">
        <v>41</v>
      </c>
      <c r="I240" s="51" t="s">
        <v>188</v>
      </c>
      <c r="J240" s="51" t="s">
        <v>189</v>
      </c>
      <c r="K240" s="51" t="s">
        <v>190</v>
      </c>
      <c r="L240" s="7">
        <f>IF(AND('Base de dados'!L240&gt;(AVERAGE('Base de dados'!L$231:L$251)-(1.5*(_xlfn.QUARTILE.EXC('Base de dados'!L$231:L$251,3)-_xlfn.QUARTILE.EXC('Base de dados'!L$231:L$251,1)))),'Base de dados'!L240&lt;(AVERAGE('Base de dados'!L$231:L$251)+(1.5*(_xlfn.QUARTILE.EXC('Base de dados'!L$231:L$251,3)-_xlfn.QUARTILE.EXC('Base de dados'!L$231:L$251,1))))),'Base de dados'!L240,"")</f>
        <v>86937.38</v>
      </c>
      <c r="M240" s="7">
        <f>IF(AND('Base de dados'!M240&gt;(AVERAGE('Base de dados'!M$231:M$251)-(1.5*(_xlfn.QUARTILE.EXC('Base de dados'!M$231:M$251,3)-_xlfn.QUARTILE.EXC('Base de dados'!M$231:M$251,1)))),'Base de dados'!M240&lt;(AVERAGE('Base de dados'!M$231:M$251)+(1.5*(_xlfn.QUARTILE.EXC('Base de dados'!M$231:M$251,3)-_xlfn.QUARTILE.EXC('Base de dados'!M$231:M$251,1))))),'Base de dados'!M240,"")</f>
        <v>1196328.96</v>
      </c>
      <c r="N240" s="7">
        <f>IF(AND('Base de dados'!N240&gt;(AVERAGE('Base de dados'!N$231:N$251)-(1.5*(_xlfn.QUARTILE.EXC('Base de dados'!N$231:N$251,3)-_xlfn.QUARTILE.EXC('Base de dados'!N$231:N$251,1)))),'Base de dados'!N240&lt;(AVERAGE('Base de dados'!N$231:N$251)+(1.5*(_xlfn.QUARTILE.EXC('Base de dados'!N$231:N$251,3)-_xlfn.QUARTILE.EXC('Base de dados'!N$231:N$251,1))))),'Base de dados'!N240,"")</f>
        <v>6637</v>
      </c>
      <c r="O240" s="7">
        <f>IF(AND('Base de dados'!O240&gt;(AVERAGE('Base de dados'!O$231:O$251)-(1.5*(_xlfn.QUARTILE.EXC('Base de dados'!O$231:O$251,3)-_xlfn.QUARTILE.EXC('Base de dados'!O$231:O$251,1)))),'Base de dados'!O240&lt;(AVERAGE('Base de dados'!O$231:O$251)+(1.5*(_xlfn.QUARTILE.EXC('Base de dados'!O$231:O$251,3)-_xlfn.QUARTILE.EXC('Base de dados'!O$231:O$251,1))))),'Base de dados'!O240,"")</f>
        <v>165974586.38999999</v>
      </c>
      <c r="P240" s="7">
        <f>IF(AND('Base de dados'!P240&gt;(AVERAGE('Base de dados'!P$231:P$251)-(1.5*(_xlfn.QUARTILE.EXC('Base de dados'!P$231:P$251,3)-_xlfn.QUARTILE.EXC('Base de dados'!P$231:P$251,1)))),'Base de dados'!P240&lt;(AVERAGE('Base de dados'!P$231:P$251)+(1.5*(_xlfn.QUARTILE.EXC('Base de dados'!P$231:P$251,3)-_xlfn.QUARTILE.EXC('Base de dados'!P$231:P$251,1))))),'Base de dados'!P240,"")</f>
        <v>10576481</v>
      </c>
      <c r="Q240" s="7">
        <f>IF(AND('Base de dados'!Q240&gt;(AVERAGE('Base de dados'!Q$231:Q$251)-(1.5*(_xlfn.QUARTILE.EXC('Base de dados'!Q$231:Q$251,3)-_xlfn.QUARTILE.EXC('Base de dados'!Q$231:Q$251,1)))),'Base de dados'!Q240&lt;(AVERAGE('Base de dados'!Q$231:Q$251)+(1.5*(_xlfn.QUARTILE.EXC('Base de dados'!Q$231:Q$251,3)-_xlfn.QUARTILE.EXC('Base de dados'!Q$231:Q$251,1))))),'Base de dados'!Q240,"")</f>
        <v>95687468.969999999</v>
      </c>
      <c r="R240" s="7">
        <f>IF(AND('Base de dados'!R240&gt;(AVERAGE('Base de dados'!R$231:R$251)-(1.5*(_xlfn.QUARTILE.EXC('Base de dados'!R$231:R$251,3)-_xlfn.QUARTILE.EXC('Base de dados'!R$231:R$251,1)))),'Base de dados'!R240&lt;(AVERAGE('Base de dados'!R$231:R$251)+(1.5*(_xlfn.QUARTILE.EXC('Base de dados'!R$231:R$251,3)-_xlfn.QUARTILE.EXC('Base de dados'!R$231:R$251,1))))),'Base de dados'!R240,"")</f>
        <v>195743186.44</v>
      </c>
      <c r="S240" s="7">
        <f>IF(AND('Base de dados'!S240&gt;(AVERAGE('Base de dados'!S$231:S$251)-(1.5*(_xlfn.QUARTILE.EXC('Base de dados'!S$231:S$251,3)-_xlfn.QUARTILE.EXC('Base de dados'!S$231:S$251,1)))),'Base de dados'!S240&lt;(AVERAGE('Base de dados'!S$231:S$251)+(1.5*(_xlfn.QUARTILE.EXC('Base de dados'!S$231:S$251,3)-_xlfn.QUARTILE.EXC('Base de dados'!S$231:S$251,1))))),'Base de dados'!S240,"")</f>
        <v>101473470</v>
      </c>
      <c r="T240" s="7">
        <f>IF(AND('Base de dados'!T240&gt;(AVERAGE('Base de dados'!T$231:T$251)-(1.5*(_xlfn.QUARTILE.EXC('Base de dados'!T$231:T$251,3)-_xlfn.QUARTILE.EXC('Base de dados'!T$231:T$251,1)))),'Base de dados'!T240&lt;(AVERAGE('Base de dados'!T$231:T$251)+(1.5*(_xlfn.QUARTILE.EXC('Base de dados'!T$231:T$251,3)-_xlfn.QUARTILE.EXC('Base de dados'!T$231:T$251,1))))),'Base de dados'!T240,"")</f>
        <v>1404</v>
      </c>
      <c r="U240" s="7">
        <f>IF(AND('Base de dados'!U240&gt;(AVERAGE('Base de dados'!U$231:U$251)-(1.5*(_xlfn.QUARTILE.EXC('Base de dados'!U$231:U$251,3)-_xlfn.QUARTILE.EXC('Base de dados'!U$231:U$251,1)))),'Base de dados'!U240&lt;(AVERAGE('Base de dados'!U$231:U$251)+(1.5*(_xlfn.QUARTILE.EXC('Base de dados'!U$231:U$251,3)-_xlfn.QUARTILE.EXC('Base de dados'!U$231:U$251,1))))),'Base de dados'!U240,"")</f>
        <v>22208954</v>
      </c>
    </row>
    <row r="241" spans="2:21" s="1" customFormat="1" x14ac:dyDescent="0.25">
      <c r="B241" s="51">
        <v>150140</v>
      </c>
      <c r="C241" s="51" t="s">
        <v>213</v>
      </c>
      <c r="D241" s="51" t="s">
        <v>214</v>
      </c>
      <c r="E241" s="51">
        <v>2009</v>
      </c>
      <c r="F241" s="51">
        <v>15014000</v>
      </c>
      <c r="G241" s="51" t="s">
        <v>92</v>
      </c>
      <c r="H241" s="325" t="s">
        <v>41</v>
      </c>
      <c r="I241" s="51" t="s">
        <v>188</v>
      </c>
      <c r="J241" s="51" t="s">
        <v>189</v>
      </c>
      <c r="K241" s="51" t="s">
        <v>190</v>
      </c>
      <c r="L241" s="7">
        <f>IF(AND('Base de dados'!L241&gt;(AVERAGE('Base de dados'!L$231:L$251)-(1.5*(_xlfn.QUARTILE.EXC('Base de dados'!L$231:L$251,3)-_xlfn.QUARTILE.EXC('Base de dados'!L$231:L$251,1)))),'Base de dados'!L241&lt;(AVERAGE('Base de dados'!L$231:L$251)+(1.5*(_xlfn.QUARTILE.EXC('Base de dados'!L$231:L$251,3)-_xlfn.QUARTILE.EXC('Base de dados'!L$231:L$251,1))))),'Base de dados'!L241,"")</f>
        <v>83439.47</v>
      </c>
      <c r="M241" s="7">
        <f>IF(AND('Base de dados'!M241&gt;(AVERAGE('Base de dados'!M$231:M$251)-(1.5*(_xlfn.QUARTILE.EXC('Base de dados'!M$231:M$251,3)-_xlfn.QUARTILE.EXC('Base de dados'!M$231:M$251,1)))),'Base de dados'!M241&lt;(AVERAGE('Base de dados'!M$231:M$251)+(1.5*(_xlfn.QUARTILE.EXC('Base de dados'!M$231:M$251,3)-_xlfn.QUARTILE.EXC('Base de dados'!M$231:M$251,1))))),'Base de dados'!M241,"")</f>
        <v>1124158.8899999999</v>
      </c>
      <c r="N241" s="7">
        <f>IF(AND('Base de dados'!N241&gt;(AVERAGE('Base de dados'!N$231:N$251)-(1.5*(_xlfn.QUARTILE.EXC('Base de dados'!N$231:N$251,3)-_xlfn.QUARTILE.EXC('Base de dados'!N$231:N$251,1)))),'Base de dados'!N241&lt;(AVERAGE('Base de dados'!N$231:N$251)+(1.5*(_xlfn.QUARTILE.EXC('Base de dados'!N$231:N$251,3)-_xlfn.QUARTILE.EXC('Base de dados'!N$231:N$251,1))))),'Base de dados'!N241,"")</f>
        <v>6489.08</v>
      </c>
      <c r="O241" s="7">
        <f>IF(AND('Base de dados'!O241&gt;(AVERAGE('Base de dados'!O$231:O$251)-(1.5*(_xlfn.QUARTILE.EXC('Base de dados'!O$231:O$251,3)-_xlfn.QUARTILE.EXC('Base de dados'!O$231:O$251,1)))),'Base de dados'!O241&lt;(AVERAGE('Base de dados'!O$231:O$251)+(1.5*(_xlfn.QUARTILE.EXC('Base de dados'!O$231:O$251,3)-_xlfn.QUARTILE.EXC('Base de dados'!O$231:O$251,1))))),'Base de dados'!O241,"")</f>
        <v>168602129.38999999</v>
      </c>
      <c r="P241" s="7">
        <f>IF(AND('Base de dados'!P241&gt;(AVERAGE('Base de dados'!P$231:P$251)-(1.5*(_xlfn.QUARTILE.EXC('Base de dados'!P$231:P$251,3)-_xlfn.QUARTILE.EXC('Base de dados'!P$231:P$251,1)))),'Base de dados'!P241&lt;(AVERAGE('Base de dados'!P$231:P$251)+(1.5*(_xlfn.QUARTILE.EXC('Base de dados'!P$231:P$251,3)-_xlfn.QUARTILE.EXC('Base de dados'!P$231:P$251,1))))),'Base de dados'!P241,"")</f>
        <v>10063131.16</v>
      </c>
      <c r="Q241" s="7">
        <f>IF(AND('Base de dados'!Q241&gt;(AVERAGE('Base de dados'!Q$231:Q$251)-(1.5*(_xlfn.QUARTILE.EXC('Base de dados'!Q$231:Q$251,3)-_xlfn.QUARTILE.EXC('Base de dados'!Q$231:Q$251,1)))),'Base de dados'!Q241&lt;(AVERAGE('Base de dados'!Q$231:Q$251)+(1.5*(_xlfn.QUARTILE.EXC('Base de dados'!Q$231:Q$251,3)-_xlfn.QUARTILE.EXC('Base de dados'!Q$231:Q$251,1))))),'Base de dados'!Q241,"")</f>
        <v>84859797.239999995</v>
      </c>
      <c r="R241" s="7">
        <f>IF(AND('Base de dados'!R241&gt;(AVERAGE('Base de dados'!R$231:R$251)-(1.5*(_xlfn.QUARTILE.EXC('Base de dados'!R$231:R$251,3)-_xlfn.QUARTILE.EXC('Base de dados'!R$231:R$251,1)))),'Base de dados'!R241&lt;(AVERAGE('Base de dados'!R$231:R$251)+(1.5*(_xlfn.QUARTILE.EXC('Base de dados'!R$231:R$251,3)-_xlfn.QUARTILE.EXC('Base de dados'!R$231:R$251,1))))),'Base de dados'!R241,"")</f>
        <v>184774013.41</v>
      </c>
      <c r="S241" s="7">
        <f>IF(AND('Base de dados'!S241&gt;(AVERAGE('Base de dados'!S$231:S$251)-(1.5*(_xlfn.QUARTILE.EXC('Base de dados'!S$231:S$251,3)-_xlfn.QUARTILE.EXC('Base de dados'!S$231:S$251,1)))),'Base de dados'!S241&lt;(AVERAGE('Base de dados'!S$231:S$251)+(1.5*(_xlfn.QUARTILE.EXC('Base de dados'!S$231:S$251,3)-_xlfn.QUARTILE.EXC('Base de dados'!S$231:S$251,1))))),'Base de dados'!S241,"")</f>
        <v>98247184.469999999</v>
      </c>
      <c r="T241" s="7">
        <f>IF(AND('Base de dados'!T241&gt;(AVERAGE('Base de dados'!T$231:T$251)-(1.5*(_xlfn.QUARTILE.EXC('Base de dados'!T$231:T$251,3)-_xlfn.QUARTILE.EXC('Base de dados'!T$231:T$251,1)))),'Base de dados'!T241&lt;(AVERAGE('Base de dados'!T$231:T$251)+(1.5*(_xlfn.QUARTILE.EXC('Base de dados'!T$231:T$251,3)-_xlfn.QUARTILE.EXC('Base de dados'!T$231:T$251,1))))),'Base de dados'!T241,"")</f>
        <v>1429</v>
      </c>
      <c r="U241" s="7">
        <f>IF(AND('Base de dados'!U241&gt;(AVERAGE('Base de dados'!U$231:U$251)-(1.5*(_xlfn.QUARTILE.EXC('Base de dados'!U$231:U$251,3)-_xlfn.QUARTILE.EXC('Base de dados'!U$231:U$251,1)))),'Base de dados'!U241&lt;(AVERAGE('Base de dados'!U$231:U$251)+(1.5*(_xlfn.QUARTILE.EXC('Base de dados'!U$231:U$251,3)-_xlfn.QUARTILE.EXC('Base de dados'!U$231:U$251,1))))),'Base de dados'!U241,"")</f>
        <v>45378119.990000002</v>
      </c>
    </row>
    <row r="242" spans="2:21" s="1" customFormat="1" x14ac:dyDescent="0.25">
      <c r="B242" s="51">
        <v>150140</v>
      </c>
      <c r="C242" s="51" t="s">
        <v>213</v>
      </c>
      <c r="D242" s="51" t="s">
        <v>214</v>
      </c>
      <c r="E242" s="51">
        <v>2008</v>
      </c>
      <c r="F242" s="51">
        <v>15014000</v>
      </c>
      <c r="G242" s="51" t="s">
        <v>92</v>
      </c>
      <c r="H242" s="325" t="s">
        <v>41</v>
      </c>
      <c r="I242" s="51" t="s">
        <v>188</v>
      </c>
      <c r="J242" s="51" t="s">
        <v>189</v>
      </c>
      <c r="K242" s="51" t="s">
        <v>190</v>
      </c>
      <c r="L242" s="7">
        <f>IF(AND('Base de dados'!L242&gt;(AVERAGE('Base de dados'!L$231:L$251)-(1.5*(_xlfn.QUARTILE.EXC('Base de dados'!L$231:L$251,3)-_xlfn.QUARTILE.EXC('Base de dados'!L$231:L$251,1)))),'Base de dados'!L242&lt;(AVERAGE('Base de dados'!L$231:L$251)+(1.5*(_xlfn.QUARTILE.EXC('Base de dados'!L$231:L$251,3)-_xlfn.QUARTILE.EXC('Base de dados'!L$231:L$251,1))))),'Base de dados'!L242,"")</f>
        <v>82663.34</v>
      </c>
      <c r="M242" s="7">
        <f>IF(AND('Base de dados'!M242&gt;(AVERAGE('Base de dados'!M$231:M$251)-(1.5*(_xlfn.QUARTILE.EXC('Base de dados'!M$231:M$251,3)-_xlfn.QUARTILE.EXC('Base de dados'!M$231:M$251,1)))),'Base de dados'!M242&lt;(AVERAGE('Base de dados'!M$231:M$251)+(1.5*(_xlfn.QUARTILE.EXC('Base de dados'!M$231:M$251,3)-_xlfn.QUARTILE.EXC('Base de dados'!M$231:M$251,1))))),'Base de dados'!M242,"")</f>
        <v>1012368</v>
      </c>
      <c r="N242" s="7">
        <f>IF(AND('Base de dados'!N242&gt;(AVERAGE('Base de dados'!N$231:N$251)-(1.5*(_xlfn.QUARTILE.EXC('Base de dados'!N$231:N$251,3)-_xlfn.QUARTILE.EXC('Base de dados'!N$231:N$251,1)))),'Base de dados'!N242&lt;(AVERAGE('Base de dados'!N$231:N$251)+(1.5*(_xlfn.QUARTILE.EXC('Base de dados'!N$231:N$251,3)-_xlfn.QUARTILE.EXC('Base de dados'!N$231:N$251,1))))),'Base de dados'!N242,"")</f>
        <v>3600.7</v>
      </c>
      <c r="O242" s="7">
        <f>IF(AND('Base de dados'!O242&gt;(AVERAGE('Base de dados'!O$231:O$251)-(1.5*(_xlfn.QUARTILE.EXC('Base de dados'!O$231:O$251,3)-_xlfn.QUARTILE.EXC('Base de dados'!O$231:O$251,1)))),'Base de dados'!O242&lt;(AVERAGE('Base de dados'!O$231:O$251)+(1.5*(_xlfn.QUARTILE.EXC('Base de dados'!O$231:O$251,3)-_xlfn.QUARTILE.EXC('Base de dados'!O$231:O$251,1))))),'Base de dados'!O242,"")</f>
        <v>160753202.63</v>
      </c>
      <c r="P242" s="7">
        <f>IF(AND('Base de dados'!P242&gt;(AVERAGE('Base de dados'!P$231:P$251)-(1.5*(_xlfn.QUARTILE.EXC('Base de dados'!P$231:P$251,3)-_xlfn.QUARTILE.EXC('Base de dados'!P$231:P$251,1)))),'Base de dados'!P242&lt;(AVERAGE('Base de dados'!P$231:P$251)+(1.5*(_xlfn.QUARTILE.EXC('Base de dados'!P$231:P$251,3)-_xlfn.QUARTILE.EXC('Base de dados'!P$231:P$251,1))))),'Base de dados'!P242,"")</f>
        <v>10221655.449999999</v>
      </c>
      <c r="Q242" s="7">
        <f>IF(AND('Base de dados'!Q242&gt;(AVERAGE('Base de dados'!Q$231:Q$251)-(1.5*(_xlfn.QUARTILE.EXC('Base de dados'!Q$231:Q$251,3)-_xlfn.QUARTILE.EXC('Base de dados'!Q$231:Q$251,1)))),'Base de dados'!Q242&lt;(AVERAGE('Base de dados'!Q$231:Q$251)+(1.5*(_xlfn.QUARTILE.EXC('Base de dados'!Q$231:Q$251,3)-_xlfn.QUARTILE.EXC('Base de dados'!Q$231:Q$251,1))))),'Base de dados'!Q242,"")</f>
        <v>72612690</v>
      </c>
      <c r="R242" s="7">
        <f>IF(AND('Base de dados'!R242&gt;(AVERAGE('Base de dados'!R$231:R$251)-(1.5*(_xlfn.QUARTILE.EXC('Base de dados'!R$231:R$251,3)-_xlfn.QUARTILE.EXC('Base de dados'!R$231:R$251,1)))),'Base de dados'!R242&lt;(AVERAGE('Base de dados'!R$231:R$251)+(1.5*(_xlfn.QUARTILE.EXC('Base de dados'!R$231:R$251,3)-_xlfn.QUARTILE.EXC('Base de dados'!R$231:R$251,1))))),'Base de dados'!R242,"")</f>
        <v>168931030.99000001</v>
      </c>
      <c r="S242" s="7">
        <f>IF(AND('Base de dados'!S242&gt;(AVERAGE('Base de dados'!S$231:S$251)-(1.5*(_xlfn.QUARTILE.EXC('Base de dados'!S$231:S$251,3)-_xlfn.QUARTILE.EXC('Base de dados'!S$231:S$251,1)))),'Base de dados'!S242&lt;(AVERAGE('Base de dados'!S$231:S$251)+(1.5*(_xlfn.QUARTILE.EXC('Base de dados'!S$231:S$251,3)-_xlfn.QUARTILE.EXC('Base de dados'!S$231:S$251,1))))),'Base de dados'!S242,"")</f>
        <v>57960718.560000002</v>
      </c>
      <c r="T242" s="7">
        <f>IF(AND('Base de dados'!T242&gt;(AVERAGE('Base de dados'!T$231:T$251)-(1.5*(_xlfn.QUARTILE.EXC('Base de dados'!T$231:T$251,3)-_xlfn.QUARTILE.EXC('Base de dados'!T$231:T$251,1)))),'Base de dados'!T242&lt;(AVERAGE('Base de dados'!T$231:T$251)+(1.5*(_xlfn.QUARTILE.EXC('Base de dados'!T$231:T$251,3)-_xlfn.QUARTILE.EXC('Base de dados'!T$231:T$251,1))))),'Base de dados'!T242,"")</f>
        <v>1438</v>
      </c>
      <c r="U242" s="7">
        <f>IF(AND('Base de dados'!U242&gt;(AVERAGE('Base de dados'!U$231:U$251)-(1.5*(_xlfn.QUARTILE.EXC('Base de dados'!U$231:U$251,3)-_xlfn.QUARTILE.EXC('Base de dados'!U$231:U$251,1)))),'Base de dados'!U242&lt;(AVERAGE('Base de dados'!U$231:U$251)+(1.5*(_xlfn.QUARTILE.EXC('Base de dados'!U$231:U$251,3)-_xlfn.QUARTILE.EXC('Base de dados'!U$231:U$251,1))))),'Base de dados'!U242,"")</f>
        <v>61451345.399999999</v>
      </c>
    </row>
    <row r="243" spans="2:21" s="1" customFormat="1" x14ac:dyDescent="0.25">
      <c r="B243" s="51">
        <v>150140</v>
      </c>
      <c r="C243" s="51" t="s">
        <v>213</v>
      </c>
      <c r="D243" s="51" t="s">
        <v>214</v>
      </c>
      <c r="E243" s="51">
        <v>2007</v>
      </c>
      <c r="F243" s="51">
        <v>15014000</v>
      </c>
      <c r="G243" s="51" t="s">
        <v>92</v>
      </c>
      <c r="H243" s="325" t="s">
        <v>41</v>
      </c>
      <c r="I243" s="51" t="s">
        <v>188</v>
      </c>
      <c r="J243" s="51" t="s">
        <v>189</v>
      </c>
      <c r="K243" s="51" t="s">
        <v>190</v>
      </c>
      <c r="L243" s="7">
        <f>IF(AND('Base de dados'!L243&gt;(AVERAGE('Base de dados'!L$231:L$251)-(1.5*(_xlfn.QUARTILE.EXC('Base de dados'!L$231:L$251,3)-_xlfn.QUARTILE.EXC('Base de dados'!L$231:L$251,1)))),'Base de dados'!L243&lt;(AVERAGE('Base de dados'!L$231:L$251)+(1.5*(_xlfn.QUARTILE.EXC('Base de dados'!L$231:L$251,3)-_xlfn.QUARTILE.EXC('Base de dados'!L$231:L$251,1))))),'Base de dados'!L243,"")</f>
        <v>81473.649999999994</v>
      </c>
      <c r="M243" s="7">
        <f>IF(AND('Base de dados'!M243&gt;(AVERAGE('Base de dados'!M$231:M$251)-(1.5*(_xlfn.QUARTILE.EXC('Base de dados'!M$231:M$251,3)-_xlfn.QUARTILE.EXC('Base de dados'!M$231:M$251,1)))),'Base de dados'!M243&lt;(AVERAGE('Base de dados'!M$231:M$251)+(1.5*(_xlfn.QUARTILE.EXC('Base de dados'!M$231:M$251,3)-_xlfn.QUARTILE.EXC('Base de dados'!M$231:M$251,1))))),'Base de dados'!M243,"")</f>
        <v>943512.45</v>
      </c>
      <c r="N243" s="7">
        <f>IF(AND('Base de dados'!N243&gt;(AVERAGE('Base de dados'!N$231:N$251)-(1.5*(_xlfn.QUARTILE.EXC('Base de dados'!N$231:N$251,3)-_xlfn.QUARTILE.EXC('Base de dados'!N$231:N$251,1)))),'Base de dados'!N243&lt;(AVERAGE('Base de dados'!N$231:N$251)+(1.5*(_xlfn.QUARTILE.EXC('Base de dados'!N$231:N$251,3)-_xlfn.QUARTILE.EXC('Base de dados'!N$231:N$251,1))))),'Base de dados'!N243,"")</f>
        <v>1132.32</v>
      </c>
      <c r="O243" s="7">
        <f>IF(AND('Base de dados'!O243&gt;(AVERAGE('Base de dados'!O$231:O$251)-(1.5*(_xlfn.QUARTILE.EXC('Base de dados'!O$231:O$251,3)-_xlfn.QUARTILE.EXC('Base de dados'!O$231:O$251,1)))),'Base de dados'!O243&lt;(AVERAGE('Base de dados'!O$231:O$251)+(1.5*(_xlfn.QUARTILE.EXC('Base de dados'!O$231:O$251,3)-_xlfn.QUARTILE.EXC('Base de dados'!O$231:O$251,1))))),'Base de dados'!O243,"")</f>
        <v>146483697.97999999</v>
      </c>
      <c r="P243" s="7">
        <f>IF(AND('Base de dados'!P243&gt;(AVERAGE('Base de dados'!P$231:P$251)-(1.5*(_xlfn.QUARTILE.EXC('Base de dados'!P$231:P$251,3)-_xlfn.QUARTILE.EXC('Base de dados'!P$231:P$251,1)))),'Base de dados'!P243&lt;(AVERAGE('Base de dados'!P$231:P$251)+(1.5*(_xlfn.QUARTILE.EXC('Base de dados'!P$231:P$251,3)-_xlfn.QUARTILE.EXC('Base de dados'!P$231:P$251,1))))),'Base de dados'!P243,"")</f>
        <v>8842712.9900000002</v>
      </c>
      <c r="Q243" s="7">
        <f>IF(AND('Base de dados'!Q243&gt;(AVERAGE('Base de dados'!Q$231:Q$251)-(1.5*(_xlfn.QUARTILE.EXC('Base de dados'!Q$231:Q$251,3)-_xlfn.QUARTILE.EXC('Base de dados'!Q$231:Q$251,1)))),'Base de dados'!Q243&lt;(AVERAGE('Base de dados'!Q$231:Q$251)+(1.5*(_xlfn.QUARTILE.EXC('Base de dados'!Q$231:Q$251,3)-_xlfn.QUARTILE.EXC('Base de dados'!Q$231:Q$251,1))))),'Base de dados'!Q243,"")</f>
        <v>63076982</v>
      </c>
      <c r="R243" s="7">
        <f>IF(AND('Base de dados'!R243&gt;(AVERAGE('Base de dados'!R$231:R$251)-(1.5*(_xlfn.QUARTILE.EXC('Base de dados'!R$231:R$251,3)-_xlfn.QUARTILE.EXC('Base de dados'!R$231:R$251,1)))),'Base de dados'!R243&lt;(AVERAGE('Base de dados'!R$231:R$251)+(1.5*(_xlfn.QUARTILE.EXC('Base de dados'!R$231:R$251,3)-_xlfn.QUARTILE.EXC('Base de dados'!R$231:R$251,1))))),'Base de dados'!R243,"")</f>
        <v>152150413</v>
      </c>
      <c r="S243" s="7">
        <f>IF(AND('Base de dados'!S243&gt;(AVERAGE('Base de dados'!S$231:S$251)-(1.5*(_xlfn.QUARTILE.EXC('Base de dados'!S$231:S$251,3)-_xlfn.QUARTILE.EXC('Base de dados'!S$231:S$251,1)))),'Base de dados'!S243&lt;(AVERAGE('Base de dados'!S$231:S$251)+(1.5*(_xlfn.QUARTILE.EXC('Base de dados'!S$231:S$251,3)-_xlfn.QUARTILE.EXC('Base de dados'!S$231:S$251,1))))),'Base de dados'!S243,"")</f>
        <v>69972360</v>
      </c>
      <c r="T243" s="7">
        <f>IF(AND('Base de dados'!T243&gt;(AVERAGE('Base de dados'!T$231:T$251)-(1.5*(_xlfn.QUARTILE.EXC('Base de dados'!T$231:T$251,3)-_xlfn.QUARTILE.EXC('Base de dados'!T$231:T$251,1)))),'Base de dados'!T243&lt;(AVERAGE('Base de dados'!T$231:T$251)+(1.5*(_xlfn.QUARTILE.EXC('Base de dados'!T$231:T$251,3)-_xlfn.QUARTILE.EXC('Base de dados'!T$231:T$251,1))))),'Base de dados'!T243,"")</f>
        <v>1236</v>
      </c>
      <c r="U243" s="7">
        <f>IF(AND('Base de dados'!U243&gt;(AVERAGE('Base de dados'!U$231:U$251)-(1.5*(_xlfn.QUARTILE.EXC('Base de dados'!U$231:U$251,3)-_xlfn.QUARTILE.EXC('Base de dados'!U$231:U$251,1)))),'Base de dados'!U243&lt;(AVERAGE('Base de dados'!U$231:U$251)+(1.5*(_xlfn.QUARTILE.EXC('Base de dados'!U$231:U$251,3)-_xlfn.QUARTILE.EXC('Base de dados'!U$231:U$251,1))))),'Base de dados'!U243,"")</f>
        <v>35905260</v>
      </c>
    </row>
    <row r="244" spans="2:21" s="1" customFormat="1" x14ac:dyDescent="0.25">
      <c r="B244" s="51">
        <v>150140</v>
      </c>
      <c r="C244" s="51" t="s">
        <v>213</v>
      </c>
      <c r="D244" s="51" t="s">
        <v>214</v>
      </c>
      <c r="E244" s="51">
        <v>2006</v>
      </c>
      <c r="F244" s="51">
        <v>15014000</v>
      </c>
      <c r="G244" s="51" t="s">
        <v>92</v>
      </c>
      <c r="H244" s="325" t="s">
        <v>41</v>
      </c>
      <c r="I244" s="51" t="s">
        <v>188</v>
      </c>
      <c r="J244" s="51" t="s">
        <v>189</v>
      </c>
      <c r="K244" s="51" t="s">
        <v>190</v>
      </c>
      <c r="L244" s="7">
        <f>IF(AND('Base de dados'!L244&gt;(AVERAGE('Base de dados'!L$231:L$251)-(1.5*(_xlfn.QUARTILE.EXC('Base de dados'!L$231:L$251,3)-_xlfn.QUARTILE.EXC('Base de dados'!L$231:L$251,1)))),'Base de dados'!L244&lt;(AVERAGE('Base de dados'!L$231:L$251)+(1.5*(_xlfn.QUARTILE.EXC('Base de dados'!L$231:L$251,3)-_xlfn.QUARTILE.EXC('Base de dados'!L$231:L$251,1))))),'Base de dados'!L244,"")</f>
        <v>81029.100000000006</v>
      </c>
      <c r="M244" s="7" t="str">
        <f>IF(AND('Base de dados'!M244&gt;(AVERAGE('Base de dados'!M$231:M$251)-(1.5*(_xlfn.QUARTILE.EXC('Base de dados'!M$231:M$251,3)-_xlfn.QUARTILE.EXC('Base de dados'!M$231:M$251,1)))),'Base de dados'!M244&lt;(AVERAGE('Base de dados'!M$231:M$251)+(1.5*(_xlfn.QUARTILE.EXC('Base de dados'!M$231:M$251,3)-_xlfn.QUARTILE.EXC('Base de dados'!M$231:M$251,1))))),'Base de dados'!M244,"")</f>
        <v/>
      </c>
      <c r="N244" s="7">
        <f>IF(AND('Base de dados'!N244&gt;(AVERAGE('Base de dados'!N$231:N$251)-(1.5*(_xlfn.QUARTILE.EXC('Base de dados'!N$231:N$251,3)-_xlfn.QUARTILE.EXC('Base de dados'!N$231:N$251,1)))),'Base de dados'!N244&lt;(AVERAGE('Base de dados'!N$231:N$251)+(1.5*(_xlfn.QUARTILE.EXC('Base de dados'!N$231:N$251,3)-_xlfn.QUARTILE.EXC('Base de dados'!N$231:N$251,1))))),'Base de dados'!N244,"")</f>
        <v>5831</v>
      </c>
      <c r="O244" s="7">
        <f>IF(AND('Base de dados'!O244&gt;(AVERAGE('Base de dados'!O$231:O$251)-(1.5*(_xlfn.QUARTILE.EXC('Base de dados'!O$231:O$251,3)-_xlfn.QUARTILE.EXC('Base de dados'!O$231:O$251,1)))),'Base de dados'!O244&lt;(AVERAGE('Base de dados'!O$231:O$251)+(1.5*(_xlfn.QUARTILE.EXC('Base de dados'!O$231:O$251,3)-_xlfn.QUARTILE.EXC('Base de dados'!O$231:O$251,1))))),'Base de dados'!O244,"")</f>
        <v>145278392.38999999</v>
      </c>
      <c r="P244" s="7">
        <f>IF(AND('Base de dados'!P244&gt;(AVERAGE('Base de dados'!P$231:P$251)-(1.5*(_xlfn.QUARTILE.EXC('Base de dados'!P$231:P$251,3)-_xlfn.QUARTILE.EXC('Base de dados'!P$231:P$251,1)))),'Base de dados'!P244&lt;(AVERAGE('Base de dados'!P$231:P$251)+(1.5*(_xlfn.QUARTILE.EXC('Base de dados'!P$231:P$251,3)-_xlfn.QUARTILE.EXC('Base de dados'!P$231:P$251,1))))),'Base de dados'!P244,"")</f>
        <v>8647840.8499999996</v>
      </c>
      <c r="Q244" s="7">
        <f>IF(AND('Base de dados'!Q244&gt;(AVERAGE('Base de dados'!Q$231:Q$251)-(1.5*(_xlfn.QUARTILE.EXC('Base de dados'!Q$231:Q$251,3)-_xlfn.QUARTILE.EXC('Base de dados'!Q$231:Q$251,1)))),'Base de dados'!Q244&lt;(AVERAGE('Base de dados'!Q$231:Q$251)+(1.5*(_xlfn.QUARTILE.EXC('Base de dados'!Q$231:Q$251,3)-_xlfn.QUARTILE.EXC('Base de dados'!Q$231:Q$251,1))))),'Base de dados'!Q244,"")</f>
        <v>56430920.670000002</v>
      </c>
      <c r="R244" s="7">
        <f>IF(AND('Base de dados'!R244&gt;(AVERAGE('Base de dados'!R$231:R$251)-(1.5*(_xlfn.QUARTILE.EXC('Base de dados'!R$231:R$251,3)-_xlfn.QUARTILE.EXC('Base de dados'!R$231:R$251,1)))),'Base de dados'!R244&lt;(AVERAGE('Base de dados'!R$231:R$251)+(1.5*(_xlfn.QUARTILE.EXC('Base de dados'!R$231:R$251,3)-_xlfn.QUARTILE.EXC('Base de dados'!R$231:R$251,1))))),'Base de dados'!R244,"")</f>
        <v>139925930.97999999</v>
      </c>
      <c r="S244" s="7">
        <f>IF(AND('Base de dados'!S244&gt;(AVERAGE('Base de dados'!S$231:S$251)-(1.5*(_xlfn.QUARTILE.EXC('Base de dados'!S$231:S$251,3)-_xlfn.QUARTILE.EXC('Base de dados'!S$231:S$251,1)))),'Base de dados'!S244&lt;(AVERAGE('Base de dados'!S$231:S$251)+(1.5*(_xlfn.QUARTILE.EXC('Base de dados'!S$231:S$251,3)-_xlfn.QUARTILE.EXC('Base de dados'!S$231:S$251,1))))),'Base de dados'!S244,"")</f>
        <v>99155991.650000006</v>
      </c>
      <c r="T244" s="7">
        <f>IF(AND('Base de dados'!T244&gt;(AVERAGE('Base de dados'!T$231:T$251)-(1.5*(_xlfn.QUARTILE.EXC('Base de dados'!T$231:T$251,3)-_xlfn.QUARTILE.EXC('Base de dados'!T$231:T$251,1)))),'Base de dados'!T244&lt;(AVERAGE('Base de dados'!T$231:T$251)+(1.5*(_xlfn.QUARTILE.EXC('Base de dados'!T$231:T$251,3)-_xlfn.QUARTILE.EXC('Base de dados'!T$231:T$251,1))))),'Base de dados'!T244,"")</f>
        <v>1219</v>
      </c>
      <c r="U244" s="7">
        <f>IF(AND('Base de dados'!U244&gt;(AVERAGE('Base de dados'!U$231:U$251)-(1.5*(_xlfn.QUARTILE.EXC('Base de dados'!U$231:U$251,3)-_xlfn.QUARTILE.EXC('Base de dados'!U$231:U$251,1)))),'Base de dados'!U244&lt;(AVERAGE('Base de dados'!U$231:U$251)+(1.5*(_xlfn.QUARTILE.EXC('Base de dados'!U$231:U$251,3)-_xlfn.QUARTILE.EXC('Base de dados'!U$231:U$251,1))))),'Base de dados'!U244,"")</f>
        <v>26431621.449999999</v>
      </c>
    </row>
    <row r="245" spans="2:21" s="1" customFormat="1" x14ac:dyDescent="0.25">
      <c r="B245" s="51">
        <v>150140</v>
      </c>
      <c r="C245" s="51" t="s">
        <v>213</v>
      </c>
      <c r="D245" s="51" t="s">
        <v>214</v>
      </c>
      <c r="E245" s="51">
        <v>2005</v>
      </c>
      <c r="F245" s="51">
        <v>15014000</v>
      </c>
      <c r="G245" s="51" t="s">
        <v>92</v>
      </c>
      <c r="H245" s="325" t="s">
        <v>41</v>
      </c>
      <c r="I245" s="51" t="s">
        <v>188</v>
      </c>
      <c r="J245" s="51" t="s">
        <v>189</v>
      </c>
      <c r="K245" s="51" t="s">
        <v>190</v>
      </c>
      <c r="L245" s="7">
        <f>IF(AND('Base de dados'!L245&gt;(AVERAGE('Base de dados'!L$231:L$251)-(1.5*(_xlfn.QUARTILE.EXC('Base de dados'!L$231:L$251,3)-_xlfn.QUARTILE.EXC('Base de dados'!L$231:L$251,1)))),'Base de dados'!L245&lt;(AVERAGE('Base de dados'!L$231:L$251)+(1.5*(_xlfn.QUARTILE.EXC('Base de dados'!L$231:L$251,3)-_xlfn.QUARTILE.EXC('Base de dados'!L$231:L$251,1))))),'Base de dados'!L245,"")</f>
        <v>80179.399999999994</v>
      </c>
      <c r="M245" s="7">
        <f>IF(AND('Base de dados'!M245&gt;(AVERAGE('Base de dados'!M$231:M$251)-(1.5*(_xlfn.QUARTILE.EXC('Base de dados'!M$231:M$251,3)-_xlfn.QUARTILE.EXC('Base de dados'!M$231:M$251,1)))),'Base de dados'!M245&lt;(AVERAGE('Base de dados'!M$231:M$251)+(1.5*(_xlfn.QUARTILE.EXC('Base de dados'!M$231:M$251,3)-_xlfn.QUARTILE.EXC('Base de dados'!M$231:M$251,1))))),'Base de dados'!M245,"")</f>
        <v>1391548</v>
      </c>
      <c r="N245" s="7">
        <f>IF(AND('Base de dados'!N245&gt;(AVERAGE('Base de dados'!N$231:N$251)-(1.5*(_xlfn.QUARTILE.EXC('Base de dados'!N$231:N$251,3)-_xlfn.QUARTILE.EXC('Base de dados'!N$231:N$251,1)))),'Base de dados'!N245&lt;(AVERAGE('Base de dados'!N$231:N$251)+(1.5*(_xlfn.QUARTILE.EXC('Base de dados'!N$231:N$251,3)-_xlfn.QUARTILE.EXC('Base de dados'!N$231:N$251,1))))),'Base de dados'!N245,"")</f>
        <v>5638</v>
      </c>
      <c r="O245" s="7">
        <f>IF(AND('Base de dados'!O245&gt;(AVERAGE('Base de dados'!O$231:O$251)-(1.5*(_xlfn.QUARTILE.EXC('Base de dados'!O$231:O$251,3)-_xlfn.QUARTILE.EXC('Base de dados'!O$231:O$251,1)))),'Base de dados'!O245&lt;(AVERAGE('Base de dados'!O$231:O$251)+(1.5*(_xlfn.QUARTILE.EXC('Base de dados'!O$231:O$251,3)-_xlfn.QUARTILE.EXC('Base de dados'!O$231:O$251,1))))),'Base de dados'!O245,"")</f>
        <v>126999455.64</v>
      </c>
      <c r="P245" s="7">
        <f>IF(AND('Base de dados'!P245&gt;(AVERAGE('Base de dados'!P$231:P$251)-(1.5*(_xlfn.QUARTILE.EXC('Base de dados'!P$231:P$251,3)-_xlfn.QUARTILE.EXC('Base de dados'!P$231:P$251,1)))),'Base de dados'!P245&lt;(AVERAGE('Base de dados'!P$231:P$251)+(1.5*(_xlfn.QUARTILE.EXC('Base de dados'!P$231:P$251,3)-_xlfn.QUARTILE.EXC('Base de dados'!P$231:P$251,1))))),'Base de dados'!P245,"")</f>
        <v>7190287.29</v>
      </c>
      <c r="Q245" s="7">
        <f>IF(AND('Base de dados'!Q245&gt;(AVERAGE('Base de dados'!Q$231:Q$251)-(1.5*(_xlfn.QUARTILE.EXC('Base de dados'!Q$231:Q$251,3)-_xlfn.QUARTILE.EXC('Base de dados'!Q$231:Q$251,1)))),'Base de dados'!Q245&lt;(AVERAGE('Base de dados'!Q$231:Q$251)+(1.5*(_xlfn.QUARTILE.EXC('Base de dados'!Q$231:Q$251,3)-_xlfn.QUARTILE.EXC('Base de dados'!Q$231:Q$251,1))))),'Base de dados'!Q245,"")</f>
        <v>52594731.640000001</v>
      </c>
      <c r="R245" s="7">
        <f>IF(AND('Base de dados'!R245&gt;(AVERAGE('Base de dados'!R$231:R$251)-(1.5*(_xlfn.QUARTILE.EXC('Base de dados'!R$231:R$251,3)-_xlfn.QUARTILE.EXC('Base de dados'!R$231:R$251,1)))),'Base de dados'!R245&lt;(AVERAGE('Base de dados'!R$231:R$251)+(1.5*(_xlfn.QUARTILE.EXC('Base de dados'!R$231:R$251,3)-_xlfn.QUARTILE.EXC('Base de dados'!R$231:R$251,1))))),'Base de dados'!R245,"")</f>
        <v>131751441.75</v>
      </c>
      <c r="S245" s="7">
        <f>IF(AND('Base de dados'!S245&gt;(AVERAGE('Base de dados'!S$231:S$251)-(1.5*(_xlfn.QUARTILE.EXC('Base de dados'!S$231:S$251,3)-_xlfn.QUARTILE.EXC('Base de dados'!S$231:S$251,1)))),'Base de dados'!S245&lt;(AVERAGE('Base de dados'!S$231:S$251)+(1.5*(_xlfn.QUARTILE.EXC('Base de dados'!S$231:S$251,3)-_xlfn.QUARTILE.EXC('Base de dados'!S$231:S$251,1))))),'Base de dados'!S245,"")</f>
        <v>87328940.700000003</v>
      </c>
      <c r="T245" s="7">
        <f>IF(AND('Base de dados'!T245&gt;(AVERAGE('Base de dados'!T$231:T$251)-(1.5*(_xlfn.QUARTILE.EXC('Base de dados'!T$231:T$251,3)-_xlfn.QUARTILE.EXC('Base de dados'!T$231:T$251,1)))),'Base de dados'!T245&lt;(AVERAGE('Base de dados'!T$231:T$251)+(1.5*(_xlfn.QUARTILE.EXC('Base de dados'!T$231:T$251,3)-_xlfn.QUARTILE.EXC('Base de dados'!T$231:T$251,1))))),'Base de dados'!T245,"")</f>
        <v>1231</v>
      </c>
      <c r="U245" s="7">
        <f>IF(AND('Base de dados'!U245&gt;(AVERAGE('Base de dados'!U$231:U$251)-(1.5*(_xlfn.QUARTILE.EXC('Base de dados'!U$231:U$251,3)-_xlfn.QUARTILE.EXC('Base de dados'!U$231:U$251,1)))),'Base de dados'!U245&lt;(AVERAGE('Base de dados'!U$231:U$251)+(1.5*(_xlfn.QUARTILE.EXC('Base de dados'!U$231:U$251,3)-_xlfn.QUARTILE.EXC('Base de dados'!U$231:U$251,1))))),'Base de dados'!U245,"")</f>
        <v>39751449.25</v>
      </c>
    </row>
    <row r="246" spans="2:21" s="1" customFormat="1" x14ac:dyDescent="0.25">
      <c r="B246" s="51">
        <v>150140</v>
      </c>
      <c r="C246" s="51" t="s">
        <v>213</v>
      </c>
      <c r="D246" s="51" t="s">
        <v>214</v>
      </c>
      <c r="E246" s="51">
        <v>2004</v>
      </c>
      <c r="F246" s="51">
        <v>15014000</v>
      </c>
      <c r="G246" s="51" t="s">
        <v>92</v>
      </c>
      <c r="H246" s="325" t="s">
        <v>41</v>
      </c>
      <c r="I246" s="51" t="s">
        <v>188</v>
      </c>
      <c r="J246" s="51" t="s">
        <v>189</v>
      </c>
      <c r="K246" s="51" t="s">
        <v>190</v>
      </c>
      <c r="L246" s="7">
        <f>IF(AND('Base de dados'!L246&gt;(AVERAGE('Base de dados'!L$231:L$251)-(1.5*(_xlfn.QUARTILE.EXC('Base de dados'!L$231:L$251,3)-_xlfn.QUARTILE.EXC('Base de dados'!L$231:L$251,1)))),'Base de dados'!L246&lt;(AVERAGE('Base de dados'!L$231:L$251)+(1.5*(_xlfn.QUARTILE.EXC('Base de dados'!L$231:L$251,3)-_xlfn.QUARTILE.EXC('Base de dados'!L$231:L$251,1))))),'Base de dados'!L246,"")</f>
        <v>77826.2</v>
      </c>
      <c r="M246" s="7">
        <f>IF(AND('Base de dados'!M246&gt;(AVERAGE('Base de dados'!M$231:M$251)-(1.5*(_xlfn.QUARTILE.EXC('Base de dados'!M$231:M$251,3)-_xlfn.QUARTILE.EXC('Base de dados'!M$231:M$251,1)))),'Base de dados'!M246&lt;(AVERAGE('Base de dados'!M$231:M$251)+(1.5*(_xlfn.QUARTILE.EXC('Base de dados'!M$231:M$251,3)-_xlfn.QUARTILE.EXC('Base de dados'!M$231:M$251,1))))),'Base de dados'!M246,"")</f>
        <v>1343878</v>
      </c>
      <c r="N246" s="7">
        <f>IF(AND('Base de dados'!N246&gt;(AVERAGE('Base de dados'!N$231:N$251)-(1.5*(_xlfn.QUARTILE.EXC('Base de dados'!N$231:N$251,3)-_xlfn.QUARTILE.EXC('Base de dados'!N$231:N$251,1)))),'Base de dados'!N246&lt;(AVERAGE('Base de dados'!N$231:N$251)+(1.5*(_xlfn.QUARTILE.EXC('Base de dados'!N$231:N$251,3)-_xlfn.QUARTILE.EXC('Base de dados'!N$231:N$251,1))))),'Base de dados'!N246,"")</f>
        <v>5147</v>
      </c>
      <c r="O246" s="7">
        <f>IF(AND('Base de dados'!O246&gt;(AVERAGE('Base de dados'!O$231:O$251)-(1.5*(_xlfn.QUARTILE.EXC('Base de dados'!O$231:O$251,3)-_xlfn.QUARTILE.EXC('Base de dados'!O$231:O$251,1)))),'Base de dados'!O246&lt;(AVERAGE('Base de dados'!O$231:O$251)+(1.5*(_xlfn.QUARTILE.EXC('Base de dados'!O$231:O$251,3)-_xlfn.QUARTILE.EXC('Base de dados'!O$231:O$251,1))))),'Base de dados'!O246,"")</f>
        <v>111270424.84</v>
      </c>
      <c r="P246" s="7">
        <f>IF(AND('Base de dados'!P246&gt;(AVERAGE('Base de dados'!P$231:P$251)-(1.5*(_xlfn.QUARTILE.EXC('Base de dados'!P$231:P$251,3)-_xlfn.QUARTILE.EXC('Base de dados'!P$231:P$251,1)))),'Base de dados'!P246&lt;(AVERAGE('Base de dados'!P$231:P$251)+(1.5*(_xlfn.QUARTILE.EXC('Base de dados'!P$231:P$251,3)-_xlfn.QUARTILE.EXC('Base de dados'!P$231:P$251,1))))),'Base de dados'!P246,"")</f>
        <v>5622672.9100000001</v>
      </c>
      <c r="Q246" s="7">
        <f>IF(AND('Base de dados'!Q246&gt;(AVERAGE('Base de dados'!Q$231:Q$251)-(1.5*(_xlfn.QUARTILE.EXC('Base de dados'!Q$231:Q$251,3)-_xlfn.QUARTILE.EXC('Base de dados'!Q$231:Q$251,1)))),'Base de dados'!Q246&lt;(AVERAGE('Base de dados'!Q$231:Q$251)+(1.5*(_xlfn.QUARTILE.EXC('Base de dados'!Q$231:Q$251,3)-_xlfn.QUARTILE.EXC('Base de dados'!Q$231:Q$251,1))))),'Base de dados'!Q246,"")</f>
        <v>52398650.409999996</v>
      </c>
      <c r="R246" s="7">
        <f>IF(AND('Base de dados'!R246&gt;(AVERAGE('Base de dados'!R$231:R$251)-(1.5*(_xlfn.QUARTILE.EXC('Base de dados'!R$231:R$251,3)-_xlfn.QUARTILE.EXC('Base de dados'!R$231:R$251,1)))),'Base de dados'!R246&lt;(AVERAGE('Base de dados'!R$231:R$251)+(1.5*(_xlfn.QUARTILE.EXC('Base de dados'!R$231:R$251,3)-_xlfn.QUARTILE.EXC('Base de dados'!R$231:R$251,1))))),'Base de dados'!R246,"")</f>
        <v>120638668.69</v>
      </c>
      <c r="S246" s="7">
        <f>IF(AND('Base de dados'!S246&gt;(AVERAGE('Base de dados'!S$231:S$251)-(1.5*(_xlfn.QUARTILE.EXC('Base de dados'!S$231:S$251,3)-_xlfn.QUARTILE.EXC('Base de dados'!S$231:S$251,1)))),'Base de dados'!S246&lt;(AVERAGE('Base de dados'!S$231:S$251)+(1.5*(_xlfn.QUARTILE.EXC('Base de dados'!S$231:S$251,3)-_xlfn.QUARTILE.EXC('Base de dados'!S$231:S$251,1))))),'Base de dados'!S246,"")</f>
        <v>52746841.469999999</v>
      </c>
      <c r="T246" s="7">
        <f>IF(AND('Base de dados'!T246&gt;(AVERAGE('Base de dados'!T$231:T$251)-(1.5*(_xlfn.QUARTILE.EXC('Base de dados'!T$231:T$251,3)-_xlfn.QUARTILE.EXC('Base de dados'!T$231:T$251,1)))),'Base de dados'!T246&lt;(AVERAGE('Base de dados'!T$231:T$251)+(1.5*(_xlfn.QUARTILE.EXC('Base de dados'!T$231:T$251,3)-_xlfn.QUARTILE.EXC('Base de dados'!T$231:T$251,1))))),'Base de dados'!T246,"")</f>
        <v>1306</v>
      </c>
      <c r="U246" s="7">
        <f>IF(AND('Base de dados'!U246&gt;(AVERAGE('Base de dados'!U$231:U$251)-(1.5*(_xlfn.QUARTILE.EXC('Base de dados'!U$231:U$251,3)-_xlfn.QUARTILE.EXC('Base de dados'!U$231:U$251,1)))),'Base de dados'!U246&lt;(AVERAGE('Base de dados'!U$231:U$251)+(1.5*(_xlfn.QUARTILE.EXC('Base de dados'!U$231:U$251,3)-_xlfn.QUARTILE.EXC('Base de dados'!U$231:U$251,1))))),'Base de dados'!U246,"")</f>
        <v>56945390.619999997</v>
      </c>
    </row>
    <row r="247" spans="2:21" s="1" customFormat="1" x14ac:dyDescent="0.25">
      <c r="B247" s="51">
        <v>150140</v>
      </c>
      <c r="C247" s="51" t="s">
        <v>213</v>
      </c>
      <c r="D247" s="51" t="s">
        <v>214</v>
      </c>
      <c r="E247" s="51">
        <v>2003</v>
      </c>
      <c r="F247" s="51">
        <v>15014000</v>
      </c>
      <c r="G247" s="51" t="s">
        <v>92</v>
      </c>
      <c r="H247" s="325" t="s">
        <v>41</v>
      </c>
      <c r="I247" s="51" t="s">
        <v>188</v>
      </c>
      <c r="J247" s="51" t="s">
        <v>189</v>
      </c>
      <c r="K247" s="51" t="s">
        <v>190</v>
      </c>
      <c r="L247" s="7">
        <f>IF(AND('Base de dados'!L247&gt;(AVERAGE('Base de dados'!L$231:L$251)-(1.5*(_xlfn.QUARTILE.EXC('Base de dados'!L$231:L$251,3)-_xlfn.QUARTILE.EXC('Base de dados'!L$231:L$251,1)))),'Base de dados'!L247&lt;(AVERAGE('Base de dados'!L$231:L$251)+(1.5*(_xlfn.QUARTILE.EXC('Base de dados'!L$231:L$251,3)-_xlfn.QUARTILE.EXC('Base de dados'!L$231:L$251,1))))),'Base de dados'!L247,"")</f>
        <v>79270</v>
      </c>
      <c r="M247" s="7">
        <f>IF(AND('Base de dados'!M247&gt;(AVERAGE('Base de dados'!M$231:M$251)-(1.5*(_xlfn.QUARTILE.EXC('Base de dados'!M$231:M$251,3)-_xlfn.QUARTILE.EXC('Base de dados'!M$231:M$251,1)))),'Base de dados'!M247&lt;(AVERAGE('Base de dados'!M$231:M$251)+(1.5*(_xlfn.QUARTILE.EXC('Base de dados'!M$231:M$251,3)-_xlfn.QUARTILE.EXC('Base de dados'!M$231:M$251,1))))),'Base de dados'!M247,"")</f>
        <v>1122497</v>
      </c>
      <c r="N247" s="7">
        <f>IF(AND('Base de dados'!N247&gt;(AVERAGE('Base de dados'!N$231:N$251)-(1.5*(_xlfn.QUARTILE.EXC('Base de dados'!N$231:N$251,3)-_xlfn.QUARTILE.EXC('Base de dados'!N$231:N$251,1)))),'Base de dados'!N247&lt;(AVERAGE('Base de dados'!N$231:N$251)+(1.5*(_xlfn.QUARTILE.EXC('Base de dados'!N$231:N$251,3)-_xlfn.QUARTILE.EXC('Base de dados'!N$231:N$251,1))))),'Base de dados'!N247,"")</f>
        <v>5205</v>
      </c>
      <c r="O247" s="7">
        <f>IF(AND('Base de dados'!O247&gt;(AVERAGE('Base de dados'!O$231:O$251)-(1.5*(_xlfn.QUARTILE.EXC('Base de dados'!O$231:O$251,3)-_xlfn.QUARTILE.EXC('Base de dados'!O$231:O$251,1)))),'Base de dados'!O247&lt;(AVERAGE('Base de dados'!O$231:O$251)+(1.5*(_xlfn.QUARTILE.EXC('Base de dados'!O$231:O$251,3)-_xlfn.QUARTILE.EXC('Base de dados'!O$231:O$251,1))))),'Base de dados'!O247,"")</f>
        <v>114323494.69</v>
      </c>
      <c r="P247" s="7">
        <f>IF(AND('Base de dados'!P247&gt;(AVERAGE('Base de dados'!P$231:P$251)-(1.5*(_xlfn.QUARTILE.EXC('Base de dados'!P$231:P$251,3)-_xlfn.QUARTILE.EXC('Base de dados'!P$231:P$251,1)))),'Base de dados'!P247&lt;(AVERAGE('Base de dados'!P$231:P$251)+(1.5*(_xlfn.QUARTILE.EXC('Base de dados'!P$231:P$251,3)-_xlfn.QUARTILE.EXC('Base de dados'!P$231:P$251,1))))),'Base de dados'!P247,"")</f>
        <v>6306637.0899999999</v>
      </c>
      <c r="Q247" s="7">
        <f>IF(AND('Base de dados'!Q247&gt;(AVERAGE('Base de dados'!Q$231:Q$251)-(1.5*(_xlfn.QUARTILE.EXC('Base de dados'!Q$231:Q$251,3)-_xlfn.QUARTILE.EXC('Base de dados'!Q$231:Q$251,1)))),'Base de dados'!Q247&lt;(AVERAGE('Base de dados'!Q$231:Q$251)+(1.5*(_xlfn.QUARTILE.EXC('Base de dados'!Q$231:Q$251,3)-_xlfn.QUARTILE.EXC('Base de dados'!Q$231:Q$251,1))))),'Base de dados'!Q247,"")</f>
        <v>48400317.200000003</v>
      </c>
      <c r="R247" s="7">
        <f>IF(AND('Base de dados'!R247&gt;(AVERAGE('Base de dados'!R$231:R$251)-(1.5*(_xlfn.QUARTILE.EXC('Base de dados'!R$231:R$251,3)-_xlfn.QUARTILE.EXC('Base de dados'!R$231:R$251,1)))),'Base de dados'!R247&lt;(AVERAGE('Base de dados'!R$231:R$251)+(1.5*(_xlfn.QUARTILE.EXC('Base de dados'!R$231:R$251,3)-_xlfn.QUARTILE.EXC('Base de dados'!R$231:R$251,1))))),'Base de dados'!R247,"")</f>
        <v>101685567.91</v>
      </c>
      <c r="S247" s="7">
        <f>IF(AND('Base de dados'!S247&gt;(AVERAGE('Base de dados'!S$231:S$251)-(1.5*(_xlfn.QUARTILE.EXC('Base de dados'!S$231:S$251,3)-_xlfn.QUARTILE.EXC('Base de dados'!S$231:S$251,1)))),'Base de dados'!S247&lt;(AVERAGE('Base de dados'!S$231:S$251)+(1.5*(_xlfn.QUARTILE.EXC('Base de dados'!S$231:S$251,3)-_xlfn.QUARTILE.EXC('Base de dados'!S$231:S$251,1))))),'Base de dados'!S247,"")</f>
        <v>52672778.740000002</v>
      </c>
      <c r="T247" s="7">
        <f>IF(AND('Base de dados'!T247&gt;(AVERAGE('Base de dados'!T$231:T$251)-(1.5*(_xlfn.QUARTILE.EXC('Base de dados'!T$231:T$251,3)-_xlfn.QUARTILE.EXC('Base de dados'!T$231:T$251,1)))),'Base de dados'!T247&lt;(AVERAGE('Base de dados'!T$231:T$251)+(1.5*(_xlfn.QUARTILE.EXC('Base de dados'!T$231:T$251,3)-_xlfn.QUARTILE.EXC('Base de dados'!T$231:T$251,1))))),'Base de dados'!T247,"")</f>
        <v>1390</v>
      </c>
      <c r="U247" s="7">
        <f>IF(AND('Base de dados'!U247&gt;(AVERAGE('Base de dados'!U$231:U$251)-(1.5*(_xlfn.QUARTILE.EXC('Base de dados'!U$231:U$251,3)-_xlfn.QUARTILE.EXC('Base de dados'!U$231:U$251,1)))),'Base de dados'!U247&lt;(AVERAGE('Base de dados'!U$231:U$251)+(1.5*(_xlfn.QUARTILE.EXC('Base de dados'!U$231:U$251,3)-_xlfn.QUARTILE.EXC('Base de dados'!U$231:U$251,1))))),'Base de dados'!U247,"")</f>
        <v>44824860.939999998</v>
      </c>
    </row>
    <row r="248" spans="2:21" s="1" customFormat="1" x14ac:dyDescent="0.25">
      <c r="B248" s="51">
        <v>150140</v>
      </c>
      <c r="C248" s="51" t="s">
        <v>213</v>
      </c>
      <c r="D248" s="51" t="s">
        <v>214</v>
      </c>
      <c r="E248" s="51">
        <v>2002</v>
      </c>
      <c r="F248" s="51">
        <v>15014000</v>
      </c>
      <c r="G248" s="51" t="s">
        <v>92</v>
      </c>
      <c r="H248" s="325" t="s">
        <v>41</v>
      </c>
      <c r="I248" s="51" t="s">
        <v>188</v>
      </c>
      <c r="J248" s="51" t="s">
        <v>189</v>
      </c>
      <c r="K248" s="51" t="s">
        <v>190</v>
      </c>
      <c r="L248" s="7">
        <f>IF(AND('Base de dados'!L248&gt;(AVERAGE('Base de dados'!L$231:L$251)-(1.5*(_xlfn.QUARTILE.EXC('Base de dados'!L$231:L$251,3)-_xlfn.QUARTILE.EXC('Base de dados'!L$231:L$251,1)))),'Base de dados'!L248&lt;(AVERAGE('Base de dados'!L$231:L$251)+(1.5*(_xlfn.QUARTILE.EXC('Base de dados'!L$231:L$251,3)-_xlfn.QUARTILE.EXC('Base de dados'!L$231:L$251,1))))),'Base de dados'!L248,"")</f>
        <v>80743</v>
      </c>
      <c r="M248" s="7">
        <f>IF(AND('Base de dados'!M248&gt;(AVERAGE('Base de dados'!M$231:M$251)-(1.5*(_xlfn.QUARTILE.EXC('Base de dados'!M$231:M$251,3)-_xlfn.QUARTILE.EXC('Base de dados'!M$231:M$251,1)))),'Base de dados'!M248&lt;(AVERAGE('Base de dados'!M$231:M$251)+(1.5*(_xlfn.QUARTILE.EXC('Base de dados'!M$231:M$251,3)-_xlfn.QUARTILE.EXC('Base de dados'!M$231:M$251,1))))),'Base de dados'!M248,"")</f>
        <v>1057256.8899999999</v>
      </c>
      <c r="N248" s="7">
        <f>IF(AND('Base de dados'!N248&gt;(AVERAGE('Base de dados'!N$231:N$251)-(1.5*(_xlfn.QUARTILE.EXC('Base de dados'!N$231:N$251,3)-_xlfn.QUARTILE.EXC('Base de dados'!N$231:N$251,1)))),'Base de dados'!N248&lt;(AVERAGE('Base de dados'!N$231:N$251)+(1.5*(_xlfn.QUARTILE.EXC('Base de dados'!N$231:N$251,3)-_xlfn.QUARTILE.EXC('Base de dados'!N$231:N$251,1))))),'Base de dados'!N248,"")</f>
        <v>5530</v>
      </c>
      <c r="O248" s="7">
        <f>IF(AND('Base de dados'!O248&gt;(AVERAGE('Base de dados'!O$231:O$251)-(1.5*(_xlfn.QUARTILE.EXC('Base de dados'!O$231:O$251,3)-_xlfn.QUARTILE.EXC('Base de dados'!O$231:O$251,1)))),'Base de dados'!O248&lt;(AVERAGE('Base de dados'!O$231:O$251)+(1.5*(_xlfn.QUARTILE.EXC('Base de dados'!O$231:O$251,3)-_xlfn.QUARTILE.EXC('Base de dados'!O$231:O$251,1))))),'Base de dados'!O248,"")</f>
        <v>116491080.37</v>
      </c>
      <c r="P248" s="7">
        <f>IF(AND('Base de dados'!P248&gt;(AVERAGE('Base de dados'!P$231:P$251)-(1.5*(_xlfn.QUARTILE.EXC('Base de dados'!P$231:P$251,3)-_xlfn.QUARTILE.EXC('Base de dados'!P$231:P$251,1)))),'Base de dados'!P248&lt;(AVERAGE('Base de dados'!P$231:P$251)+(1.5*(_xlfn.QUARTILE.EXC('Base de dados'!P$231:P$251,3)-_xlfn.QUARTILE.EXC('Base de dados'!P$231:P$251,1))))),'Base de dados'!P248,"")</f>
        <v>6142949.1799999997</v>
      </c>
      <c r="Q248" s="7">
        <f>IF(AND('Base de dados'!Q248&gt;(AVERAGE('Base de dados'!Q$231:Q$251)-(1.5*(_xlfn.QUARTILE.EXC('Base de dados'!Q$231:Q$251,3)-_xlfn.QUARTILE.EXC('Base de dados'!Q$231:Q$251,1)))),'Base de dados'!Q248&lt;(AVERAGE('Base de dados'!Q$231:Q$251)+(1.5*(_xlfn.QUARTILE.EXC('Base de dados'!Q$231:Q$251,3)-_xlfn.QUARTILE.EXC('Base de dados'!Q$231:Q$251,1))))),'Base de dados'!Q248,"")</f>
        <v>42124492.210000001</v>
      </c>
      <c r="R248" s="7">
        <f>IF(AND('Base de dados'!R248&gt;(AVERAGE('Base de dados'!R$231:R$251)-(1.5*(_xlfn.QUARTILE.EXC('Base de dados'!R$231:R$251,3)-_xlfn.QUARTILE.EXC('Base de dados'!R$231:R$251,1)))),'Base de dados'!R248&lt;(AVERAGE('Base de dados'!R$231:R$251)+(1.5*(_xlfn.QUARTILE.EXC('Base de dados'!R$231:R$251,3)-_xlfn.QUARTILE.EXC('Base de dados'!R$231:R$251,1))))),'Base de dados'!R248,"")</f>
        <v>89786969.180000007</v>
      </c>
      <c r="S248" s="7">
        <f>IF(AND('Base de dados'!S248&gt;(AVERAGE('Base de dados'!S$231:S$251)-(1.5*(_xlfn.QUARTILE.EXC('Base de dados'!S$231:S$251,3)-_xlfn.QUARTILE.EXC('Base de dados'!S$231:S$251,1)))),'Base de dados'!S248&lt;(AVERAGE('Base de dados'!S$231:S$251)+(1.5*(_xlfn.QUARTILE.EXC('Base de dados'!S$231:S$251,3)-_xlfn.QUARTILE.EXC('Base de dados'!S$231:S$251,1))))),'Base de dados'!S248,"")</f>
        <v>61948104.420000002</v>
      </c>
      <c r="T248" s="7">
        <f>IF(AND('Base de dados'!T248&gt;(AVERAGE('Base de dados'!T$231:T$251)-(1.5*(_xlfn.QUARTILE.EXC('Base de dados'!T$231:T$251,3)-_xlfn.QUARTILE.EXC('Base de dados'!T$231:T$251,1)))),'Base de dados'!T248&lt;(AVERAGE('Base de dados'!T$231:T$251)+(1.5*(_xlfn.QUARTILE.EXC('Base de dados'!T$231:T$251,3)-_xlfn.QUARTILE.EXC('Base de dados'!T$231:T$251,1))))),'Base de dados'!T248,"")</f>
        <v>1417</v>
      </c>
      <c r="U248" s="7">
        <f>IF(AND('Base de dados'!U248&gt;(AVERAGE('Base de dados'!U$231:U$251)-(1.5*(_xlfn.QUARTILE.EXC('Base de dados'!U$231:U$251,3)-_xlfn.QUARTILE.EXC('Base de dados'!U$231:U$251,1)))),'Base de dados'!U248&lt;(AVERAGE('Base de dados'!U$231:U$251)+(1.5*(_xlfn.QUARTILE.EXC('Base de dados'!U$231:U$251,3)-_xlfn.QUARTILE.EXC('Base de dados'!U$231:U$251,1))))),'Base de dados'!U248,"")</f>
        <v>104975555.31999999</v>
      </c>
    </row>
    <row r="249" spans="2:21" s="1" customFormat="1" x14ac:dyDescent="0.25">
      <c r="B249" s="51">
        <v>150140</v>
      </c>
      <c r="C249" s="51" t="s">
        <v>213</v>
      </c>
      <c r="D249" s="51" t="s">
        <v>214</v>
      </c>
      <c r="E249" s="51">
        <v>2001</v>
      </c>
      <c r="F249" s="51">
        <v>15014000</v>
      </c>
      <c r="G249" s="51" t="s">
        <v>92</v>
      </c>
      <c r="H249" s="325" t="s">
        <v>41</v>
      </c>
      <c r="I249" s="51" t="s">
        <v>188</v>
      </c>
      <c r="J249" s="51" t="s">
        <v>189</v>
      </c>
      <c r="K249" s="51" t="s">
        <v>190</v>
      </c>
      <c r="L249" s="7">
        <f>IF(AND('Base de dados'!L249&gt;(AVERAGE('Base de dados'!L$231:L$251)-(1.5*(_xlfn.QUARTILE.EXC('Base de dados'!L$231:L$251,3)-_xlfn.QUARTILE.EXC('Base de dados'!L$231:L$251,1)))),'Base de dados'!L249&lt;(AVERAGE('Base de dados'!L$231:L$251)+(1.5*(_xlfn.QUARTILE.EXC('Base de dados'!L$231:L$251,3)-_xlfn.QUARTILE.EXC('Base de dados'!L$231:L$251,1))))),'Base de dados'!L249,"")</f>
        <v>81105.78</v>
      </c>
      <c r="M249" s="7" t="str">
        <f>IF(AND('Base de dados'!M249&gt;(AVERAGE('Base de dados'!M$231:M$251)-(1.5*(_xlfn.QUARTILE.EXC('Base de dados'!M$231:M$251,3)-_xlfn.QUARTILE.EXC('Base de dados'!M$231:M$251,1)))),'Base de dados'!M249&lt;(AVERAGE('Base de dados'!M$231:M$251)+(1.5*(_xlfn.QUARTILE.EXC('Base de dados'!M$231:M$251,3)-_xlfn.QUARTILE.EXC('Base de dados'!M$231:M$251,1))))),'Base de dados'!M249,"")</f>
        <v/>
      </c>
      <c r="N249" s="7">
        <f>IF(AND('Base de dados'!N249&gt;(AVERAGE('Base de dados'!N$231:N$251)-(1.5*(_xlfn.QUARTILE.EXC('Base de dados'!N$231:N$251,3)-_xlfn.QUARTILE.EXC('Base de dados'!N$231:N$251,1)))),'Base de dados'!N249&lt;(AVERAGE('Base de dados'!N$231:N$251)+(1.5*(_xlfn.QUARTILE.EXC('Base de dados'!N$231:N$251,3)-_xlfn.QUARTILE.EXC('Base de dados'!N$231:N$251,1))))),'Base de dados'!N249,"")</f>
        <v>5552.6</v>
      </c>
      <c r="O249" s="7">
        <f>IF(AND('Base de dados'!O249&gt;(AVERAGE('Base de dados'!O$231:O$251)-(1.5*(_xlfn.QUARTILE.EXC('Base de dados'!O$231:O$251,3)-_xlfn.QUARTILE.EXC('Base de dados'!O$231:O$251,1)))),'Base de dados'!O249&lt;(AVERAGE('Base de dados'!O$231:O$251)+(1.5*(_xlfn.QUARTILE.EXC('Base de dados'!O$231:O$251,3)-_xlfn.QUARTILE.EXC('Base de dados'!O$231:O$251,1))))),'Base de dados'!O249,"")</f>
        <v>107517850</v>
      </c>
      <c r="P249" s="7">
        <f>IF(AND('Base de dados'!P249&gt;(AVERAGE('Base de dados'!P$231:P$251)-(1.5*(_xlfn.QUARTILE.EXC('Base de dados'!P$231:P$251,3)-_xlfn.QUARTILE.EXC('Base de dados'!P$231:P$251,1)))),'Base de dados'!P249&lt;(AVERAGE('Base de dados'!P$231:P$251)+(1.5*(_xlfn.QUARTILE.EXC('Base de dados'!P$231:P$251,3)-_xlfn.QUARTILE.EXC('Base de dados'!P$231:P$251,1))))),'Base de dados'!P249,"")</f>
        <v>5750657</v>
      </c>
      <c r="Q249" s="7">
        <f>IF(AND('Base de dados'!Q249&gt;(AVERAGE('Base de dados'!Q$231:Q$251)-(1.5*(_xlfn.QUARTILE.EXC('Base de dados'!Q$231:Q$251,3)-_xlfn.QUARTILE.EXC('Base de dados'!Q$231:Q$251,1)))),'Base de dados'!Q249&lt;(AVERAGE('Base de dados'!Q$231:Q$251)+(1.5*(_xlfn.QUARTILE.EXC('Base de dados'!Q$231:Q$251,3)-_xlfn.QUARTILE.EXC('Base de dados'!Q$231:Q$251,1))))),'Base de dados'!Q249,"")</f>
        <v>39642752</v>
      </c>
      <c r="R249" s="7">
        <f>IF(AND('Base de dados'!R249&gt;(AVERAGE('Base de dados'!R$231:R$251)-(1.5*(_xlfn.QUARTILE.EXC('Base de dados'!R$231:R$251,3)-_xlfn.QUARTILE.EXC('Base de dados'!R$231:R$251,1)))),'Base de dados'!R249&lt;(AVERAGE('Base de dados'!R$231:R$251)+(1.5*(_xlfn.QUARTILE.EXC('Base de dados'!R$231:R$251,3)-_xlfn.QUARTILE.EXC('Base de dados'!R$231:R$251,1))))),'Base de dados'!R249,"")</f>
        <v>84723226</v>
      </c>
      <c r="S249" s="7">
        <f>IF(AND('Base de dados'!S249&gt;(AVERAGE('Base de dados'!S$231:S$251)-(1.5*(_xlfn.QUARTILE.EXC('Base de dados'!S$231:S$251,3)-_xlfn.QUARTILE.EXC('Base de dados'!S$231:S$251,1)))),'Base de dados'!S249&lt;(AVERAGE('Base de dados'!S$231:S$251)+(1.5*(_xlfn.QUARTILE.EXC('Base de dados'!S$231:S$251,3)-_xlfn.QUARTILE.EXC('Base de dados'!S$231:S$251,1))))),'Base de dados'!S249,"")</f>
        <v>19314233</v>
      </c>
      <c r="T249" s="7">
        <f>IF(AND('Base de dados'!T249&gt;(AVERAGE('Base de dados'!T$231:T$251)-(1.5*(_xlfn.QUARTILE.EXC('Base de dados'!T$231:T$251,3)-_xlfn.QUARTILE.EXC('Base de dados'!T$231:T$251,1)))),'Base de dados'!T249&lt;(AVERAGE('Base de dados'!T$231:T$251)+(1.5*(_xlfn.QUARTILE.EXC('Base de dados'!T$231:T$251,3)-_xlfn.QUARTILE.EXC('Base de dados'!T$231:T$251,1))))),'Base de dados'!T249,"")</f>
        <v>1431</v>
      </c>
      <c r="U249" s="7">
        <f>IF(AND('Base de dados'!U249&gt;(AVERAGE('Base de dados'!U$231:U$251)-(1.5*(_xlfn.QUARTILE.EXC('Base de dados'!U$231:U$251,3)-_xlfn.QUARTILE.EXC('Base de dados'!U$231:U$251,1)))),'Base de dados'!U249&lt;(AVERAGE('Base de dados'!U$231:U$251)+(1.5*(_xlfn.QUARTILE.EXC('Base de dados'!U$231:U$251,3)-_xlfn.QUARTILE.EXC('Base de dados'!U$231:U$251,1))))),'Base de dados'!U249,"")</f>
        <v>50719090</v>
      </c>
    </row>
    <row r="250" spans="2:21" s="1" customFormat="1" x14ac:dyDescent="0.25">
      <c r="B250" s="51">
        <v>150140</v>
      </c>
      <c r="C250" s="51" t="s">
        <v>213</v>
      </c>
      <c r="D250" s="51" t="s">
        <v>214</v>
      </c>
      <c r="E250" s="51">
        <v>2000</v>
      </c>
      <c r="F250" s="51">
        <v>15014000</v>
      </c>
      <c r="G250" s="51" t="s">
        <v>92</v>
      </c>
      <c r="H250" s="325" t="s">
        <v>41</v>
      </c>
      <c r="I250" s="51" t="s">
        <v>188</v>
      </c>
      <c r="J250" s="51" t="s">
        <v>189</v>
      </c>
      <c r="K250" s="51" t="s">
        <v>190</v>
      </c>
      <c r="L250" s="7">
        <f>IF(AND('Base de dados'!L250&gt;(AVERAGE('Base de dados'!L$231:L$251)-(1.5*(_xlfn.QUARTILE.EXC('Base de dados'!L$231:L$251,3)-_xlfn.QUARTILE.EXC('Base de dados'!L$231:L$251,1)))),'Base de dados'!L250&lt;(AVERAGE('Base de dados'!L$231:L$251)+(1.5*(_xlfn.QUARTILE.EXC('Base de dados'!L$231:L$251,3)-_xlfn.QUARTILE.EXC('Base de dados'!L$231:L$251,1))))),'Base de dados'!L250,"")</f>
        <v>79898.399999999994</v>
      </c>
      <c r="M250" s="7" t="str">
        <f>IF(AND('Base de dados'!M250&gt;(AVERAGE('Base de dados'!M$231:M$251)-(1.5*(_xlfn.QUARTILE.EXC('Base de dados'!M$231:M$251,3)-_xlfn.QUARTILE.EXC('Base de dados'!M$231:M$251,1)))),'Base de dados'!M250&lt;(AVERAGE('Base de dados'!M$231:M$251)+(1.5*(_xlfn.QUARTILE.EXC('Base de dados'!M$231:M$251,3)-_xlfn.QUARTILE.EXC('Base de dados'!M$231:M$251,1))))),'Base de dados'!M250,"")</f>
        <v/>
      </c>
      <c r="N250" s="7">
        <f>IF(AND('Base de dados'!N250&gt;(AVERAGE('Base de dados'!N$231:N$251)-(1.5*(_xlfn.QUARTILE.EXC('Base de dados'!N$231:N$251,3)-_xlfn.QUARTILE.EXC('Base de dados'!N$231:N$251,1)))),'Base de dados'!N250&lt;(AVERAGE('Base de dados'!N$231:N$251)+(1.5*(_xlfn.QUARTILE.EXC('Base de dados'!N$231:N$251,3)-_xlfn.QUARTILE.EXC('Base de dados'!N$231:N$251,1))))),'Base de dados'!N250,"")</f>
        <v>5808.29</v>
      </c>
      <c r="O250" s="7">
        <f>IF(AND('Base de dados'!O250&gt;(AVERAGE('Base de dados'!O$231:O$251)-(1.5*(_xlfn.QUARTILE.EXC('Base de dados'!O$231:O$251,3)-_xlfn.QUARTILE.EXC('Base de dados'!O$231:O$251,1)))),'Base de dados'!O250&lt;(AVERAGE('Base de dados'!O$231:O$251)+(1.5*(_xlfn.QUARTILE.EXC('Base de dados'!O$231:O$251,3)-_xlfn.QUARTILE.EXC('Base de dados'!O$231:O$251,1))))),'Base de dados'!O250,"")</f>
        <v>87778350</v>
      </c>
      <c r="P250" s="7">
        <f>IF(AND('Base de dados'!P250&gt;(AVERAGE('Base de dados'!P$231:P$251)-(1.5*(_xlfn.QUARTILE.EXC('Base de dados'!P$231:P$251,3)-_xlfn.QUARTILE.EXC('Base de dados'!P$231:P$251,1)))),'Base de dados'!P250&lt;(AVERAGE('Base de dados'!P$231:P$251)+(1.5*(_xlfn.QUARTILE.EXC('Base de dados'!P$231:P$251,3)-_xlfn.QUARTILE.EXC('Base de dados'!P$231:P$251,1))))),'Base de dados'!P250,"")</f>
        <v>5092939</v>
      </c>
      <c r="Q250" s="7">
        <f>IF(AND('Base de dados'!Q250&gt;(AVERAGE('Base de dados'!Q$231:Q$251)-(1.5*(_xlfn.QUARTILE.EXC('Base de dados'!Q$231:Q$251,3)-_xlfn.QUARTILE.EXC('Base de dados'!Q$231:Q$251,1)))),'Base de dados'!Q250&lt;(AVERAGE('Base de dados'!Q$231:Q$251)+(1.5*(_xlfn.QUARTILE.EXC('Base de dados'!Q$231:Q$251,3)-_xlfn.QUARTILE.EXC('Base de dados'!Q$231:Q$251,1))))),'Base de dados'!Q250,"")</f>
        <v>35632316</v>
      </c>
      <c r="R250" s="7">
        <f>IF(AND('Base de dados'!R250&gt;(AVERAGE('Base de dados'!R$231:R$251)-(1.5*(_xlfn.QUARTILE.EXC('Base de dados'!R$231:R$251,3)-_xlfn.QUARTILE.EXC('Base de dados'!R$231:R$251,1)))),'Base de dados'!R250&lt;(AVERAGE('Base de dados'!R$231:R$251)+(1.5*(_xlfn.QUARTILE.EXC('Base de dados'!R$231:R$251,3)-_xlfn.QUARTILE.EXC('Base de dados'!R$231:R$251,1))))),'Base de dados'!R250,"")</f>
        <v>77122425</v>
      </c>
      <c r="S250" s="7">
        <f>IF(AND('Base de dados'!S250&gt;(AVERAGE('Base de dados'!S$231:S$251)-(1.5*(_xlfn.QUARTILE.EXC('Base de dados'!S$231:S$251,3)-_xlfn.QUARTILE.EXC('Base de dados'!S$231:S$251,1)))),'Base de dados'!S250&lt;(AVERAGE('Base de dados'!S$231:S$251)+(1.5*(_xlfn.QUARTILE.EXC('Base de dados'!S$231:S$251,3)-_xlfn.QUARTILE.EXC('Base de dados'!S$231:S$251,1))))),'Base de dados'!S250,"")</f>
        <v>18795699.379999999</v>
      </c>
      <c r="T250" s="7">
        <f>IF(AND('Base de dados'!T250&gt;(AVERAGE('Base de dados'!T$231:T$251)-(1.5*(_xlfn.QUARTILE.EXC('Base de dados'!T$231:T$251,3)-_xlfn.QUARTILE.EXC('Base de dados'!T$231:T$251,1)))),'Base de dados'!T250&lt;(AVERAGE('Base de dados'!T$231:T$251)+(1.5*(_xlfn.QUARTILE.EXC('Base de dados'!T$231:T$251,3)-_xlfn.QUARTILE.EXC('Base de dados'!T$231:T$251,1))))),'Base de dados'!T250,"")</f>
        <v>1425</v>
      </c>
      <c r="U250" s="7">
        <f>IF(AND('Base de dados'!U250&gt;(AVERAGE('Base de dados'!U$231:U$251)-(1.5*(_xlfn.QUARTILE.EXC('Base de dados'!U$231:U$251,3)-_xlfn.QUARTILE.EXC('Base de dados'!U$231:U$251,1)))),'Base de dados'!U250&lt;(AVERAGE('Base de dados'!U$231:U$251)+(1.5*(_xlfn.QUARTILE.EXC('Base de dados'!U$231:U$251,3)-_xlfn.QUARTILE.EXC('Base de dados'!U$231:U$251,1))))),'Base de dados'!U250,"")</f>
        <v>9041320.3200000003</v>
      </c>
    </row>
    <row r="251" spans="2:21" s="1" customFormat="1" x14ac:dyDescent="0.25">
      <c r="B251" s="51">
        <v>150140</v>
      </c>
      <c r="C251" s="51" t="s">
        <v>213</v>
      </c>
      <c r="D251" s="51" t="s">
        <v>214</v>
      </c>
      <c r="E251" s="51">
        <v>1999</v>
      </c>
      <c r="F251" s="51">
        <v>15014000</v>
      </c>
      <c r="G251" s="51" t="s">
        <v>92</v>
      </c>
      <c r="H251" s="325" t="s">
        <v>41</v>
      </c>
      <c r="I251" s="51" t="s">
        <v>188</v>
      </c>
      <c r="J251" s="51" t="s">
        <v>189</v>
      </c>
      <c r="K251" s="51" t="s">
        <v>190</v>
      </c>
      <c r="L251" s="7">
        <f>IF(AND('Base de dados'!L251&gt;(AVERAGE('Base de dados'!L$231:L$251)-(1.5*(_xlfn.QUARTILE.EXC('Base de dados'!L$231:L$251,3)-_xlfn.QUARTILE.EXC('Base de dados'!L$231:L$251,1)))),'Base de dados'!L251&lt;(AVERAGE('Base de dados'!L$231:L$251)+(1.5*(_xlfn.QUARTILE.EXC('Base de dados'!L$231:L$251,3)-_xlfn.QUARTILE.EXC('Base de dados'!L$231:L$251,1))))),'Base de dados'!L251,"")</f>
        <v>80980.61</v>
      </c>
      <c r="M251" s="7" t="str">
        <f>IF(AND('Base de dados'!M251&gt;(AVERAGE('Base de dados'!M$231:M$251)-(1.5*(_xlfn.QUARTILE.EXC('Base de dados'!M$231:M$251,3)-_xlfn.QUARTILE.EXC('Base de dados'!M$231:M$251,1)))),'Base de dados'!M251&lt;(AVERAGE('Base de dados'!M$231:M$251)+(1.5*(_xlfn.QUARTILE.EXC('Base de dados'!M$231:M$251,3)-_xlfn.QUARTILE.EXC('Base de dados'!M$231:M$251,1))))),'Base de dados'!M251,"")</f>
        <v/>
      </c>
      <c r="N251" s="7">
        <f>IF(AND('Base de dados'!N251&gt;(AVERAGE('Base de dados'!N$231:N$251)-(1.5*(_xlfn.QUARTILE.EXC('Base de dados'!N$231:N$251,3)-_xlfn.QUARTILE.EXC('Base de dados'!N$231:N$251,1)))),'Base de dados'!N251&lt;(AVERAGE('Base de dados'!N$231:N$251)+(1.5*(_xlfn.QUARTILE.EXC('Base de dados'!N$231:N$251,3)-_xlfn.QUARTILE.EXC('Base de dados'!N$231:N$251,1))))),'Base de dados'!N251,"")</f>
        <v>6246.91</v>
      </c>
      <c r="O251" s="7">
        <f>IF(AND('Base de dados'!O251&gt;(AVERAGE('Base de dados'!O$231:O$251)-(1.5*(_xlfn.QUARTILE.EXC('Base de dados'!O$231:O$251,3)-_xlfn.QUARTILE.EXC('Base de dados'!O$231:O$251,1)))),'Base de dados'!O251&lt;(AVERAGE('Base de dados'!O$231:O$251)+(1.5*(_xlfn.QUARTILE.EXC('Base de dados'!O$231:O$251,3)-_xlfn.QUARTILE.EXC('Base de dados'!O$231:O$251,1))))),'Base de dados'!O251,"")</f>
        <v>82854642</v>
      </c>
      <c r="P251" s="7">
        <f>IF(AND('Base de dados'!P251&gt;(AVERAGE('Base de dados'!P$231:P$251)-(1.5*(_xlfn.QUARTILE.EXC('Base de dados'!P$231:P$251,3)-_xlfn.QUARTILE.EXC('Base de dados'!P$231:P$251,1)))),'Base de dados'!P251&lt;(AVERAGE('Base de dados'!P$231:P$251)+(1.5*(_xlfn.QUARTILE.EXC('Base de dados'!P$231:P$251,3)-_xlfn.QUARTILE.EXC('Base de dados'!P$231:P$251,1))))),'Base de dados'!P251,"")</f>
        <v>5191986</v>
      </c>
      <c r="Q251" s="7">
        <f>IF(AND('Base de dados'!Q251&gt;(AVERAGE('Base de dados'!Q$231:Q$251)-(1.5*(_xlfn.QUARTILE.EXC('Base de dados'!Q$231:Q$251,3)-_xlfn.QUARTILE.EXC('Base de dados'!Q$231:Q$251,1)))),'Base de dados'!Q251&lt;(AVERAGE('Base de dados'!Q$231:Q$251)+(1.5*(_xlfn.QUARTILE.EXC('Base de dados'!Q$231:Q$251,3)-_xlfn.QUARTILE.EXC('Base de dados'!Q$231:Q$251,1))))),'Base de dados'!Q251,"")</f>
        <v>35205648</v>
      </c>
      <c r="R251" s="7">
        <f>IF(AND('Base de dados'!R251&gt;(AVERAGE('Base de dados'!R$231:R$251)-(1.5*(_xlfn.QUARTILE.EXC('Base de dados'!R$231:R$251,3)-_xlfn.QUARTILE.EXC('Base de dados'!R$231:R$251,1)))),'Base de dados'!R251&lt;(AVERAGE('Base de dados'!R$231:R$251)+(1.5*(_xlfn.QUARTILE.EXC('Base de dados'!R$231:R$251,3)-_xlfn.QUARTILE.EXC('Base de dados'!R$231:R$251,1))))),'Base de dados'!R251,"")</f>
        <v>75412580</v>
      </c>
      <c r="S251" s="7">
        <f>IF(AND('Base de dados'!S251&gt;(AVERAGE('Base de dados'!S$231:S$251)-(1.5*(_xlfn.QUARTILE.EXC('Base de dados'!S$231:S$251,3)-_xlfn.QUARTILE.EXC('Base de dados'!S$231:S$251,1)))),'Base de dados'!S251&lt;(AVERAGE('Base de dados'!S$231:S$251)+(1.5*(_xlfn.QUARTILE.EXC('Base de dados'!S$231:S$251,3)-_xlfn.QUARTILE.EXC('Base de dados'!S$231:S$251,1))))),'Base de dados'!S251,"")</f>
        <v>18212434.140000001</v>
      </c>
      <c r="T251" s="7">
        <f>IF(AND('Base de dados'!T251&gt;(AVERAGE('Base de dados'!T$231:T$251)-(1.5*(_xlfn.QUARTILE.EXC('Base de dados'!T$231:T$251,3)-_xlfn.QUARTILE.EXC('Base de dados'!T$231:T$251,1)))),'Base de dados'!T251&lt;(AVERAGE('Base de dados'!T$231:T$251)+(1.5*(_xlfn.QUARTILE.EXC('Base de dados'!T$231:T$251,3)-_xlfn.QUARTILE.EXC('Base de dados'!T$231:T$251,1))))),'Base de dados'!T251,"")</f>
        <v>1432</v>
      </c>
      <c r="U251" s="7">
        <f>IF(AND('Base de dados'!U251&gt;(AVERAGE('Base de dados'!U$231:U$251)-(1.5*(_xlfn.QUARTILE.EXC('Base de dados'!U$231:U$251,3)-_xlfn.QUARTILE.EXC('Base de dados'!U$231:U$251,1)))),'Base de dados'!U251&lt;(AVERAGE('Base de dados'!U$231:U$251)+(1.5*(_xlfn.QUARTILE.EXC('Base de dados'!U$231:U$251,3)-_xlfn.QUARTILE.EXC('Base de dados'!U$231:U$251,1))))),'Base de dados'!U251,"")</f>
        <v>0</v>
      </c>
    </row>
    <row r="252" spans="2:21" s="1" customFormat="1" x14ac:dyDescent="0.25">
      <c r="B252" s="51">
        <v>250750</v>
      </c>
      <c r="C252" s="51" t="s">
        <v>215</v>
      </c>
      <c r="D252" s="51" t="s">
        <v>216</v>
      </c>
      <c r="E252" s="51">
        <v>2019</v>
      </c>
      <c r="F252" s="51">
        <v>25075000</v>
      </c>
      <c r="G252" s="51" t="s">
        <v>93</v>
      </c>
      <c r="H252" s="325" t="s">
        <v>45</v>
      </c>
      <c r="I252" s="51" t="s">
        <v>188</v>
      </c>
      <c r="J252" s="51" t="s">
        <v>189</v>
      </c>
      <c r="K252" s="51" t="s">
        <v>190</v>
      </c>
      <c r="L252" s="7">
        <f>IF(AND('Base de dados'!L252&gt;(AVERAGE('Base de dados'!L$252:L$272)-(1.5*(_xlfn.QUARTILE.EXC('Base de dados'!L$252:L$272,3)-_xlfn.QUARTILE.EXC('Base de dados'!L$252:L$272,1)))),'Base de dados'!L252&lt;(AVERAGE('Base de dados'!L$252:L$272)+(1.5*(_xlfn.QUARTILE.EXC('Base de dados'!L$252:L$272,3)-_xlfn.QUARTILE.EXC('Base de dados'!L$252:L$272,1))))),'Base de dados'!L252,"")</f>
        <v>149944.73000000001</v>
      </c>
      <c r="M252" s="7">
        <f>IF(AND('Base de dados'!M252&gt;(AVERAGE('Base de dados'!M$252:M$272)-(1.5*(_xlfn.QUARTILE.EXC('Base de dados'!M$252:M$272,3)-_xlfn.QUARTILE.EXC('Base de dados'!M$252:M$272,1)))),'Base de dados'!M252&lt;(AVERAGE('Base de dados'!M$252:M$272)+(1.5*(_xlfn.QUARTILE.EXC('Base de dados'!M$252:M$272,3)-_xlfn.QUARTILE.EXC('Base de dados'!M$252:M$272,1))))),'Base de dados'!M252,"")</f>
        <v>1520791</v>
      </c>
      <c r="N252" s="7">
        <f>IF(AND('Base de dados'!N252&gt;(AVERAGE('Base de dados'!N$252:N$272)-(1.5*(_xlfn.QUARTILE.EXC('Base de dados'!N$252:N$272,3)-_xlfn.QUARTILE.EXC('Base de dados'!N$252:N$272,1)))),'Base de dados'!N252&lt;(AVERAGE('Base de dados'!N$252:N$272)+(1.5*(_xlfn.QUARTILE.EXC('Base de dados'!N$252:N$272,3)-_xlfn.QUARTILE.EXC('Base de dados'!N$252:N$272,1))))),'Base de dados'!N252,"")</f>
        <v>60957.279999999999</v>
      </c>
      <c r="O252" s="7">
        <f>IF(AND('Base de dados'!O252&gt;(AVERAGE('Base de dados'!O$252:O$272)-(1.5*(_xlfn.QUARTILE.EXC('Base de dados'!O$252:O$272,3)-_xlfn.QUARTILE.EXC('Base de dados'!O$252:O$272,1)))),'Base de dados'!O252&lt;(AVERAGE('Base de dados'!O$252:O$272)+(1.5*(_xlfn.QUARTILE.EXC('Base de dados'!O$252:O$272,3)-_xlfn.QUARTILE.EXC('Base de dados'!O$252:O$272,1))))),'Base de dados'!O252,"")</f>
        <v>640698943.87</v>
      </c>
      <c r="P252" s="7">
        <f>IF(AND('Base de dados'!P252&gt;(AVERAGE('Base de dados'!P$252:P$272)-(1.5*(_xlfn.QUARTILE.EXC('Base de dados'!P$252:P$272,3)-_xlfn.QUARTILE.EXC('Base de dados'!P$252:P$272,1)))),'Base de dados'!P252&lt;(AVERAGE('Base de dados'!P$252:P$272)+(1.5*(_xlfn.QUARTILE.EXC('Base de dados'!P$252:P$272,3)-_xlfn.QUARTILE.EXC('Base de dados'!P$252:P$272,1))))),'Base de dados'!P252,"")</f>
        <v>246219024.97</v>
      </c>
      <c r="Q252" s="7">
        <f>IF(AND('Base de dados'!Q252&gt;(AVERAGE('Base de dados'!Q$252:Q$272)-(1.5*(_xlfn.QUARTILE.EXC('Base de dados'!Q$252:Q$272,3)-_xlfn.QUARTILE.EXC('Base de dados'!Q$252:Q$272,1)))),'Base de dados'!Q252&lt;(AVERAGE('Base de dados'!Q$252:Q$272)+(1.5*(_xlfn.QUARTILE.EXC('Base de dados'!Q$252:Q$272,3)-_xlfn.QUARTILE.EXC('Base de dados'!Q$252:Q$272,1))))),'Base de dados'!Q252,"")</f>
        <v>390684357.82999998</v>
      </c>
      <c r="R252" s="7">
        <f>IF(AND('Base de dados'!R252&gt;(AVERAGE('Base de dados'!R$252:R$272)-(1.5*(_xlfn.QUARTILE.EXC('Base de dados'!R$252:R$272,3)-_xlfn.QUARTILE.EXC('Base de dados'!R$252:R$272,1)))),'Base de dados'!R252&lt;(AVERAGE('Base de dados'!R$252:R$272)+(1.5*(_xlfn.QUARTILE.EXC('Base de dados'!R$252:R$272,3)-_xlfn.QUARTILE.EXC('Base de dados'!R$252:R$272,1))))),'Base de dados'!R252,"")</f>
        <v>753784414.12</v>
      </c>
      <c r="S252" s="7">
        <f>IF(AND('Base de dados'!S252&gt;(AVERAGE('Base de dados'!S$252:S$272)-(1.5*(_xlfn.QUARTILE.EXC('Base de dados'!S$252:S$272,3)-_xlfn.QUARTILE.EXC('Base de dados'!S$252:S$272,1)))),'Base de dados'!S252&lt;(AVERAGE('Base de dados'!S$252:S$272)+(1.5*(_xlfn.QUARTILE.EXC('Base de dados'!S$252:S$272,3)-_xlfn.QUARTILE.EXC('Base de dados'!S$252:S$272,1))))),'Base de dados'!S252,"")</f>
        <v>20984961.399999999</v>
      </c>
      <c r="T252" s="7">
        <f>IF(AND('Base de dados'!T252&gt;(AVERAGE('Base de dados'!T$252:T$272)-(1.5*(_xlfn.QUARTILE.EXC('Base de dados'!T$252:T$272,3)-_xlfn.QUARTILE.EXC('Base de dados'!T$252:T$272,1)))),'Base de dados'!T252&lt;(AVERAGE('Base de dados'!T$252:T$272)+(1.5*(_xlfn.QUARTILE.EXC('Base de dados'!T$252:T$272,3)-_xlfn.QUARTILE.EXC('Base de dados'!T$252:T$272,1))))),'Base de dados'!T252,"")</f>
        <v>2998</v>
      </c>
      <c r="U252" s="7">
        <f>IF(AND('Base de dados'!U252&gt;(AVERAGE('Base de dados'!U$252:U$272)-(1.5*(_xlfn.QUARTILE.EXC('Base de dados'!U$252:U$272,3)-_xlfn.QUARTILE.EXC('Base de dados'!U$252:U$272,1)))),'Base de dados'!U252&lt;(AVERAGE('Base de dados'!U$252:U$272)+(1.5*(_xlfn.QUARTILE.EXC('Base de dados'!U$252:U$272,3)-_xlfn.QUARTILE.EXC('Base de dados'!U$252:U$272,1))))),'Base de dados'!U252,"")</f>
        <v>5558232.2300000004</v>
      </c>
    </row>
    <row r="253" spans="2:21" s="1" customFormat="1" x14ac:dyDescent="0.25">
      <c r="B253" s="51">
        <v>250750</v>
      </c>
      <c r="C253" s="51" t="s">
        <v>215</v>
      </c>
      <c r="D253" s="51" t="s">
        <v>216</v>
      </c>
      <c r="E253" s="51">
        <v>2018</v>
      </c>
      <c r="F253" s="51">
        <v>25075000</v>
      </c>
      <c r="G253" s="51" t="s">
        <v>93</v>
      </c>
      <c r="H253" s="325" t="s">
        <v>45</v>
      </c>
      <c r="I253" s="51" t="s">
        <v>188</v>
      </c>
      <c r="J253" s="51" t="s">
        <v>189</v>
      </c>
      <c r="K253" s="51" t="s">
        <v>190</v>
      </c>
      <c r="L253" s="7">
        <f>IF(AND('Base de dados'!L253&gt;(AVERAGE('Base de dados'!L$252:L$272)-(1.5*(_xlfn.QUARTILE.EXC('Base de dados'!L$252:L$272,3)-_xlfn.QUARTILE.EXC('Base de dados'!L$252:L$272,1)))),'Base de dados'!L253&lt;(AVERAGE('Base de dados'!L$252:L$272)+(1.5*(_xlfn.QUARTILE.EXC('Base de dados'!L$252:L$272,3)-_xlfn.QUARTILE.EXC('Base de dados'!L$252:L$272,1))))),'Base de dados'!L253,"")</f>
        <v>152006.29</v>
      </c>
      <c r="M253" s="7">
        <f>IF(AND('Base de dados'!M253&gt;(AVERAGE('Base de dados'!M$252:M$272)-(1.5*(_xlfn.QUARTILE.EXC('Base de dados'!M$252:M$272,3)-_xlfn.QUARTILE.EXC('Base de dados'!M$252:M$272,1)))),'Base de dados'!M253&lt;(AVERAGE('Base de dados'!M$252:M$272)+(1.5*(_xlfn.QUARTILE.EXC('Base de dados'!M$252:M$272,3)-_xlfn.QUARTILE.EXC('Base de dados'!M$252:M$272,1))))),'Base de dados'!M253,"")</f>
        <v>1454959</v>
      </c>
      <c r="N253" s="7">
        <f>IF(AND('Base de dados'!N253&gt;(AVERAGE('Base de dados'!N$252:N$272)-(1.5*(_xlfn.QUARTILE.EXC('Base de dados'!N$252:N$272,3)-_xlfn.QUARTILE.EXC('Base de dados'!N$252:N$272,1)))),'Base de dados'!N253&lt;(AVERAGE('Base de dados'!N$252:N$272)+(1.5*(_xlfn.QUARTILE.EXC('Base de dados'!N$252:N$272,3)-_xlfn.QUARTILE.EXC('Base de dados'!N$252:N$272,1))))),'Base de dados'!N253,"")</f>
        <v>56455.3</v>
      </c>
      <c r="O253" s="7">
        <f>IF(AND('Base de dados'!O253&gt;(AVERAGE('Base de dados'!O$252:O$272)-(1.5*(_xlfn.QUARTILE.EXC('Base de dados'!O$252:O$272,3)-_xlfn.QUARTILE.EXC('Base de dados'!O$252:O$272,1)))),'Base de dados'!O253&lt;(AVERAGE('Base de dados'!O$252:O$272)+(1.5*(_xlfn.QUARTILE.EXC('Base de dados'!O$252:O$272,3)-_xlfn.QUARTILE.EXC('Base de dados'!O$252:O$272,1))))),'Base de dados'!O253,"")</f>
        <v>619685301.91999996</v>
      </c>
      <c r="P253" s="7">
        <f>IF(AND('Base de dados'!P253&gt;(AVERAGE('Base de dados'!P$252:P$272)-(1.5*(_xlfn.QUARTILE.EXC('Base de dados'!P$252:P$272,3)-_xlfn.QUARTILE.EXC('Base de dados'!P$252:P$272,1)))),'Base de dados'!P253&lt;(AVERAGE('Base de dados'!P$252:P$272)+(1.5*(_xlfn.QUARTILE.EXC('Base de dados'!P$252:P$272,3)-_xlfn.QUARTILE.EXC('Base de dados'!P$252:P$272,1))))),'Base de dados'!P253,"")</f>
        <v>240829664.97999999</v>
      </c>
      <c r="Q253" s="7">
        <f>IF(AND('Base de dados'!Q253&gt;(AVERAGE('Base de dados'!Q$252:Q$272)-(1.5*(_xlfn.QUARTILE.EXC('Base de dados'!Q$252:Q$272,3)-_xlfn.QUARTILE.EXC('Base de dados'!Q$252:Q$272,1)))),'Base de dados'!Q253&lt;(AVERAGE('Base de dados'!Q$252:Q$272)+(1.5*(_xlfn.QUARTILE.EXC('Base de dados'!Q$252:Q$272,3)-_xlfn.QUARTILE.EXC('Base de dados'!Q$252:Q$272,1))))),'Base de dados'!Q253,"")</f>
        <v>371233506.25</v>
      </c>
      <c r="R253" s="7">
        <f>IF(AND('Base de dados'!R253&gt;(AVERAGE('Base de dados'!R$252:R$272)-(1.5*(_xlfn.QUARTILE.EXC('Base de dados'!R$252:R$272,3)-_xlfn.QUARTILE.EXC('Base de dados'!R$252:R$272,1)))),'Base de dados'!R253&lt;(AVERAGE('Base de dados'!R$252:R$272)+(1.5*(_xlfn.QUARTILE.EXC('Base de dados'!R$252:R$272,3)-_xlfn.QUARTILE.EXC('Base de dados'!R$252:R$272,1))))),'Base de dados'!R253,"")</f>
        <v>667230700.16999996</v>
      </c>
      <c r="S253" s="7">
        <f>IF(AND('Base de dados'!S253&gt;(AVERAGE('Base de dados'!S$252:S$272)-(1.5*(_xlfn.QUARTILE.EXC('Base de dados'!S$252:S$272,3)-_xlfn.QUARTILE.EXC('Base de dados'!S$252:S$272,1)))),'Base de dados'!S253&lt;(AVERAGE('Base de dados'!S$252:S$272)+(1.5*(_xlfn.QUARTILE.EXC('Base de dados'!S$252:S$272,3)-_xlfn.QUARTILE.EXC('Base de dados'!S$252:S$272,1))))),'Base de dados'!S253,"")</f>
        <v>58971391.689999998</v>
      </c>
      <c r="T253" s="7">
        <f>IF(AND('Base de dados'!T253&gt;(AVERAGE('Base de dados'!T$252:T$272)-(1.5*(_xlfn.QUARTILE.EXC('Base de dados'!T$252:T$272,3)-_xlfn.QUARTILE.EXC('Base de dados'!T$252:T$272,1)))),'Base de dados'!T253&lt;(AVERAGE('Base de dados'!T$252:T$272)+(1.5*(_xlfn.QUARTILE.EXC('Base de dados'!T$252:T$272,3)-_xlfn.QUARTILE.EXC('Base de dados'!T$252:T$272,1))))),'Base de dados'!T253,"")</f>
        <v>2984</v>
      </c>
      <c r="U253" s="7">
        <f>IF(AND('Base de dados'!U253&gt;(AVERAGE('Base de dados'!U$252:U$272)-(1.5*(_xlfn.QUARTILE.EXC('Base de dados'!U$252:U$272,3)-_xlfn.QUARTILE.EXC('Base de dados'!U$252:U$272,1)))),'Base de dados'!U253&lt;(AVERAGE('Base de dados'!U$252:U$272)+(1.5*(_xlfn.QUARTILE.EXC('Base de dados'!U$252:U$272,3)-_xlfn.QUARTILE.EXC('Base de dados'!U$252:U$272,1))))),'Base de dados'!U253,"")</f>
        <v>10460828.83</v>
      </c>
    </row>
    <row r="254" spans="2:21" s="1" customFormat="1" x14ac:dyDescent="0.25">
      <c r="B254" s="51">
        <v>250750</v>
      </c>
      <c r="C254" s="51" t="s">
        <v>215</v>
      </c>
      <c r="D254" s="51" t="s">
        <v>216</v>
      </c>
      <c r="E254" s="51">
        <v>2017</v>
      </c>
      <c r="F254" s="51">
        <v>25075000</v>
      </c>
      <c r="G254" s="51" t="s">
        <v>93</v>
      </c>
      <c r="H254" s="325" t="s">
        <v>45</v>
      </c>
      <c r="I254" s="51" t="s">
        <v>188</v>
      </c>
      <c r="J254" s="51" t="s">
        <v>189</v>
      </c>
      <c r="K254" s="51" t="s">
        <v>190</v>
      </c>
      <c r="L254" s="7">
        <f>IF(AND('Base de dados'!L254&gt;(AVERAGE('Base de dados'!L$252:L$272)-(1.5*(_xlfn.QUARTILE.EXC('Base de dados'!L$252:L$272,3)-_xlfn.QUARTILE.EXC('Base de dados'!L$252:L$272,1)))),'Base de dados'!L254&lt;(AVERAGE('Base de dados'!L$252:L$272)+(1.5*(_xlfn.QUARTILE.EXC('Base de dados'!L$252:L$272,3)-_xlfn.QUARTILE.EXC('Base de dados'!L$252:L$272,1))))),'Base de dados'!L254,"")</f>
        <v>138317.76000000001</v>
      </c>
      <c r="M254" s="7">
        <f>IF(AND('Base de dados'!M254&gt;(AVERAGE('Base de dados'!M$252:M$272)-(1.5*(_xlfn.QUARTILE.EXC('Base de dados'!M$252:M$272,3)-_xlfn.QUARTILE.EXC('Base de dados'!M$252:M$272,1)))),'Base de dados'!M254&lt;(AVERAGE('Base de dados'!M$252:M$272)+(1.5*(_xlfn.QUARTILE.EXC('Base de dados'!M$252:M$272,3)-_xlfn.QUARTILE.EXC('Base de dados'!M$252:M$272,1))))),'Base de dados'!M254,"")</f>
        <v>1413172</v>
      </c>
      <c r="N254" s="7">
        <f>IF(AND('Base de dados'!N254&gt;(AVERAGE('Base de dados'!N$252:N$272)-(1.5*(_xlfn.QUARTILE.EXC('Base de dados'!N$252:N$272,3)-_xlfn.QUARTILE.EXC('Base de dados'!N$252:N$272,1)))),'Base de dados'!N254&lt;(AVERAGE('Base de dados'!N$252:N$272)+(1.5*(_xlfn.QUARTILE.EXC('Base de dados'!N$252:N$272,3)-_xlfn.QUARTILE.EXC('Base de dados'!N$252:N$272,1))))),'Base de dados'!N254,"")</f>
        <v>56548.09</v>
      </c>
      <c r="O254" s="7">
        <f>IF(AND('Base de dados'!O254&gt;(AVERAGE('Base de dados'!O$252:O$272)-(1.5*(_xlfn.QUARTILE.EXC('Base de dados'!O$252:O$272,3)-_xlfn.QUARTILE.EXC('Base de dados'!O$252:O$272,1)))),'Base de dados'!O254&lt;(AVERAGE('Base de dados'!O$252:O$272)+(1.5*(_xlfn.QUARTILE.EXC('Base de dados'!O$252:O$272,3)-_xlfn.QUARTILE.EXC('Base de dados'!O$252:O$272,1))))),'Base de dados'!O254,"")</f>
        <v>563815619.26999998</v>
      </c>
      <c r="P254" s="7">
        <f>IF(AND('Base de dados'!P254&gt;(AVERAGE('Base de dados'!P$252:P$272)-(1.5*(_xlfn.QUARTILE.EXC('Base de dados'!P$252:P$272,3)-_xlfn.QUARTILE.EXC('Base de dados'!P$252:P$272,1)))),'Base de dados'!P254&lt;(AVERAGE('Base de dados'!P$252:P$272)+(1.5*(_xlfn.QUARTILE.EXC('Base de dados'!P$252:P$272,3)-_xlfn.QUARTILE.EXC('Base de dados'!P$252:P$272,1))))),'Base de dados'!P254,"")</f>
        <v>218510488.84</v>
      </c>
      <c r="Q254" s="7">
        <f>IF(AND('Base de dados'!Q254&gt;(AVERAGE('Base de dados'!Q$252:Q$272)-(1.5*(_xlfn.QUARTILE.EXC('Base de dados'!Q$252:Q$272,3)-_xlfn.QUARTILE.EXC('Base de dados'!Q$252:Q$272,1)))),'Base de dados'!Q254&lt;(AVERAGE('Base de dados'!Q$252:Q$272)+(1.5*(_xlfn.QUARTILE.EXC('Base de dados'!Q$252:Q$272,3)-_xlfn.QUARTILE.EXC('Base de dados'!Q$252:Q$272,1))))),'Base de dados'!Q254,"")</f>
        <v>345830052.48000002</v>
      </c>
      <c r="R254" s="7">
        <f>IF(AND('Base de dados'!R254&gt;(AVERAGE('Base de dados'!R$252:R$272)-(1.5*(_xlfn.QUARTILE.EXC('Base de dados'!R$252:R$272,3)-_xlfn.QUARTILE.EXC('Base de dados'!R$252:R$272,1)))),'Base de dados'!R254&lt;(AVERAGE('Base de dados'!R$252:R$272)+(1.5*(_xlfn.QUARTILE.EXC('Base de dados'!R$252:R$272,3)-_xlfn.QUARTILE.EXC('Base de dados'!R$252:R$272,1))))),'Base de dados'!R254,"")</f>
        <v>626260223.12</v>
      </c>
      <c r="S254" s="7">
        <f>IF(AND('Base de dados'!S254&gt;(AVERAGE('Base de dados'!S$252:S$272)-(1.5*(_xlfn.QUARTILE.EXC('Base de dados'!S$252:S$272,3)-_xlfn.QUARTILE.EXC('Base de dados'!S$252:S$272,1)))),'Base de dados'!S254&lt;(AVERAGE('Base de dados'!S$252:S$272)+(1.5*(_xlfn.QUARTILE.EXC('Base de dados'!S$252:S$272,3)-_xlfn.QUARTILE.EXC('Base de dados'!S$252:S$272,1))))),'Base de dados'!S254,"")</f>
        <v>50639656.369999997</v>
      </c>
      <c r="T254" s="7">
        <f>IF(AND('Base de dados'!T254&gt;(AVERAGE('Base de dados'!T$252:T$272)-(1.5*(_xlfn.QUARTILE.EXC('Base de dados'!T$252:T$272,3)-_xlfn.QUARTILE.EXC('Base de dados'!T$252:T$272,1)))),'Base de dados'!T254&lt;(AVERAGE('Base de dados'!T$252:T$272)+(1.5*(_xlfn.QUARTILE.EXC('Base de dados'!T$252:T$272,3)-_xlfn.QUARTILE.EXC('Base de dados'!T$252:T$272,1))))),'Base de dados'!T254,"")</f>
        <v>2910</v>
      </c>
      <c r="U254" s="7">
        <f>IF(AND('Base de dados'!U254&gt;(AVERAGE('Base de dados'!U$252:U$272)-(1.5*(_xlfn.QUARTILE.EXC('Base de dados'!U$252:U$272,3)-_xlfn.QUARTILE.EXC('Base de dados'!U$252:U$272,1)))),'Base de dados'!U254&lt;(AVERAGE('Base de dados'!U$252:U$272)+(1.5*(_xlfn.QUARTILE.EXC('Base de dados'!U$252:U$272,3)-_xlfn.QUARTILE.EXC('Base de dados'!U$252:U$272,1))))),'Base de dados'!U254,"")</f>
        <v>15326247.4</v>
      </c>
    </row>
    <row r="255" spans="2:21" s="1" customFormat="1" x14ac:dyDescent="0.25">
      <c r="B255" s="51">
        <v>250750</v>
      </c>
      <c r="C255" s="51" t="s">
        <v>215</v>
      </c>
      <c r="D255" s="51" t="s">
        <v>216</v>
      </c>
      <c r="E255" s="51">
        <v>2016</v>
      </c>
      <c r="F255" s="51">
        <v>25075000</v>
      </c>
      <c r="G255" s="51" t="s">
        <v>93</v>
      </c>
      <c r="H255" s="325" t="s">
        <v>45</v>
      </c>
      <c r="I255" s="51" t="s">
        <v>188</v>
      </c>
      <c r="J255" s="51" t="s">
        <v>189</v>
      </c>
      <c r="K255" s="51" t="s">
        <v>190</v>
      </c>
      <c r="L255" s="7">
        <f>IF(AND('Base de dados'!L255&gt;(AVERAGE('Base de dados'!L$252:L$272)-(1.5*(_xlfn.QUARTILE.EXC('Base de dados'!L$252:L$272,3)-_xlfn.QUARTILE.EXC('Base de dados'!L$252:L$272,1)))),'Base de dados'!L255&lt;(AVERAGE('Base de dados'!L$252:L$272)+(1.5*(_xlfn.QUARTILE.EXC('Base de dados'!L$252:L$272,3)-_xlfn.QUARTILE.EXC('Base de dados'!L$252:L$272,1))))),'Base de dados'!L255,"")</f>
        <v>133278.29</v>
      </c>
      <c r="M255" s="7">
        <f>IF(AND('Base de dados'!M255&gt;(AVERAGE('Base de dados'!M$252:M$272)-(1.5*(_xlfn.QUARTILE.EXC('Base de dados'!M$252:M$272,3)-_xlfn.QUARTILE.EXC('Base de dados'!M$252:M$272,1)))),'Base de dados'!M255&lt;(AVERAGE('Base de dados'!M$252:M$272)+(1.5*(_xlfn.QUARTILE.EXC('Base de dados'!M$252:M$272,3)-_xlfn.QUARTILE.EXC('Base de dados'!M$252:M$272,1))))),'Base de dados'!M255,"")</f>
        <v>1304064</v>
      </c>
      <c r="N255" s="7">
        <f>IF(AND('Base de dados'!N255&gt;(AVERAGE('Base de dados'!N$252:N$272)-(1.5*(_xlfn.QUARTILE.EXC('Base de dados'!N$252:N$272,3)-_xlfn.QUARTILE.EXC('Base de dados'!N$252:N$272,1)))),'Base de dados'!N255&lt;(AVERAGE('Base de dados'!N$252:N$272)+(1.5*(_xlfn.QUARTILE.EXC('Base de dados'!N$252:N$272,3)-_xlfn.QUARTILE.EXC('Base de dados'!N$252:N$272,1))))),'Base de dados'!N255,"")</f>
        <v>55084.2</v>
      </c>
      <c r="O255" s="7">
        <f>IF(AND('Base de dados'!O255&gt;(AVERAGE('Base de dados'!O$252:O$272)-(1.5*(_xlfn.QUARTILE.EXC('Base de dados'!O$252:O$272,3)-_xlfn.QUARTILE.EXC('Base de dados'!O$252:O$272,1)))),'Base de dados'!O255&lt;(AVERAGE('Base de dados'!O$252:O$272)+(1.5*(_xlfn.QUARTILE.EXC('Base de dados'!O$252:O$272,3)-_xlfn.QUARTILE.EXC('Base de dados'!O$252:O$272,1))))),'Base de dados'!O255,"")</f>
        <v>500234562.72000003</v>
      </c>
      <c r="P255" s="7">
        <f>IF(AND('Base de dados'!P255&gt;(AVERAGE('Base de dados'!P$252:P$272)-(1.5*(_xlfn.QUARTILE.EXC('Base de dados'!P$252:P$272,3)-_xlfn.QUARTILE.EXC('Base de dados'!P$252:P$272,1)))),'Base de dados'!P255&lt;(AVERAGE('Base de dados'!P$252:P$272)+(1.5*(_xlfn.QUARTILE.EXC('Base de dados'!P$252:P$272,3)-_xlfn.QUARTILE.EXC('Base de dados'!P$252:P$272,1))))),'Base de dados'!P255,"")</f>
        <v>190583175.31999999</v>
      </c>
      <c r="Q255" s="7">
        <f>IF(AND('Base de dados'!Q255&gt;(AVERAGE('Base de dados'!Q$252:Q$272)-(1.5*(_xlfn.QUARTILE.EXC('Base de dados'!Q$252:Q$272,3)-_xlfn.QUARTILE.EXC('Base de dados'!Q$252:Q$272,1)))),'Base de dados'!Q255&lt;(AVERAGE('Base de dados'!Q$252:Q$272)+(1.5*(_xlfn.QUARTILE.EXC('Base de dados'!Q$252:Q$272,3)-_xlfn.QUARTILE.EXC('Base de dados'!Q$252:Q$272,1))))),'Base de dados'!Q255,"")</f>
        <v>328287133.05000001</v>
      </c>
      <c r="R255" s="7">
        <f>IF(AND('Base de dados'!R255&gt;(AVERAGE('Base de dados'!R$252:R$272)-(1.5*(_xlfn.QUARTILE.EXC('Base de dados'!R$252:R$272,3)-_xlfn.QUARTILE.EXC('Base de dados'!R$252:R$272,1)))),'Base de dados'!R255&lt;(AVERAGE('Base de dados'!R$252:R$272)+(1.5*(_xlfn.QUARTILE.EXC('Base de dados'!R$252:R$272,3)-_xlfn.QUARTILE.EXC('Base de dados'!R$252:R$272,1))))),'Base de dados'!R255,"")</f>
        <v>575503329.52999997</v>
      </c>
      <c r="S255" s="7">
        <f>IF(AND('Base de dados'!S255&gt;(AVERAGE('Base de dados'!S$252:S$272)-(1.5*(_xlfn.QUARTILE.EXC('Base de dados'!S$252:S$272,3)-_xlfn.QUARTILE.EXC('Base de dados'!S$252:S$272,1)))),'Base de dados'!S255&lt;(AVERAGE('Base de dados'!S$252:S$272)+(1.5*(_xlfn.QUARTILE.EXC('Base de dados'!S$252:S$272,3)-_xlfn.QUARTILE.EXC('Base de dados'!S$252:S$272,1))))),'Base de dados'!S255,"")</f>
        <v>88259803.530000001</v>
      </c>
      <c r="T255" s="7">
        <f>IF(AND('Base de dados'!T255&gt;(AVERAGE('Base de dados'!T$252:T$272)-(1.5*(_xlfn.QUARTILE.EXC('Base de dados'!T$252:T$272,3)-_xlfn.QUARTILE.EXC('Base de dados'!T$252:T$272,1)))),'Base de dados'!T255&lt;(AVERAGE('Base de dados'!T$252:T$272)+(1.5*(_xlfn.QUARTILE.EXC('Base de dados'!T$252:T$272,3)-_xlfn.QUARTILE.EXC('Base de dados'!T$252:T$272,1))))),'Base de dados'!T255,"")</f>
        <v>2980</v>
      </c>
      <c r="U255" s="7">
        <f>IF(AND('Base de dados'!U255&gt;(AVERAGE('Base de dados'!U$252:U$272)-(1.5*(_xlfn.QUARTILE.EXC('Base de dados'!U$252:U$272,3)-_xlfn.QUARTILE.EXC('Base de dados'!U$252:U$272,1)))),'Base de dados'!U255&lt;(AVERAGE('Base de dados'!U$252:U$272)+(1.5*(_xlfn.QUARTILE.EXC('Base de dados'!U$252:U$272,3)-_xlfn.QUARTILE.EXC('Base de dados'!U$252:U$272,1))))),'Base de dados'!U255,"")</f>
        <v>21893539.739999998</v>
      </c>
    </row>
    <row r="256" spans="2:21" s="1" customFormat="1" x14ac:dyDescent="0.25">
      <c r="B256" s="51">
        <v>250750</v>
      </c>
      <c r="C256" s="51" t="s">
        <v>215</v>
      </c>
      <c r="D256" s="51" t="s">
        <v>216</v>
      </c>
      <c r="E256" s="51">
        <v>2015</v>
      </c>
      <c r="F256" s="51">
        <v>25075000</v>
      </c>
      <c r="G256" s="51" t="s">
        <v>93</v>
      </c>
      <c r="H256" s="325" t="s">
        <v>45</v>
      </c>
      <c r="I256" s="51" t="s">
        <v>188</v>
      </c>
      <c r="J256" s="51" t="s">
        <v>189</v>
      </c>
      <c r="K256" s="51" t="s">
        <v>190</v>
      </c>
      <c r="L256" s="7">
        <f>IF(AND('Base de dados'!L256&gt;(AVERAGE('Base de dados'!L$252:L$272)-(1.5*(_xlfn.QUARTILE.EXC('Base de dados'!L$252:L$272,3)-_xlfn.QUARTILE.EXC('Base de dados'!L$252:L$272,1)))),'Base de dados'!L256&lt;(AVERAGE('Base de dados'!L$252:L$272)+(1.5*(_xlfn.QUARTILE.EXC('Base de dados'!L$252:L$272,3)-_xlfn.QUARTILE.EXC('Base de dados'!L$252:L$272,1))))),'Base de dados'!L256,"")</f>
        <v>135539.71</v>
      </c>
      <c r="M256" s="7">
        <f>IF(AND('Base de dados'!M256&gt;(AVERAGE('Base de dados'!M$252:M$272)-(1.5*(_xlfn.QUARTILE.EXC('Base de dados'!M$252:M$272,3)-_xlfn.QUARTILE.EXC('Base de dados'!M$252:M$272,1)))),'Base de dados'!M256&lt;(AVERAGE('Base de dados'!M$252:M$272)+(1.5*(_xlfn.QUARTILE.EXC('Base de dados'!M$252:M$272,3)-_xlfn.QUARTILE.EXC('Base de dados'!M$252:M$272,1))))),'Base de dados'!M256,"")</f>
        <v>1238741</v>
      </c>
      <c r="N256" s="7">
        <f>IF(AND('Base de dados'!N256&gt;(AVERAGE('Base de dados'!N$252:N$272)-(1.5*(_xlfn.QUARTILE.EXC('Base de dados'!N$252:N$272,3)-_xlfn.QUARTILE.EXC('Base de dados'!N$252:N$272,1)))),'Base de dados'!N256&lt;(AVERAGE('Base de dados'!N$252:N$272)+(1.5*(_xlfn.QUARTILE.EXC('Base de dados'!N$252:N$272,3)-_xlfn.QUARTILE.EXC('Base de dados'!N$252:N$272,1))))),'Base de dados'!N256,"")</f>
        <v>52025.24</v>
      </c>
      <c r="O256" s="7">
        <f>IF(AND('Base de dados'!O256&gt;(AVERAGE('Base de dados'!O$252:O$272)-(1.5*(_xlfn.QUARTILE.EXC('Base de dados'!O$252:O$272,3)-_xlfn.QUARTILE.EXC('Base de dados'!O$252:O$272,1)))),'Base de dados'!O256&lt;(AVERAGE('Base de dados'!O$252:O$272)+(1.5*(_xlfn.QUARTILE.EXC('Base de dados'!O$252:O$272,3)-_xlfn.QUARTILE.EXC('Base de dados'!O$252:O$272,1))))),'Base de dados'!O256,"")</f>
        <v>422429840.02999997</v>
      </c>
      <c r="P256" s="7">
        <f>IF(AND('Base de dados'!P256&gt;(AVERAGE('Base de dados'!P$252:P$272)-(1.5*(_xlfn.QUARTILE.EXC('Base de dados'!P$252:P$272,3)-_xlfn.QUARTILE.EXC('Base de dados'!P$252:P$272,1)))),'Base de dados'!P256&lt;(AVERAGE('Base de dados'!P$252:P$272)+(1.5*(_xlfn.QUARTILE.EXC('Base de dados'!P$252:P$272,3)-_xlfn.QUARTILE.EXC('Base de dados'!P$252:P$272,1))))),'Base de dados'!P256,"")</f>
        <v>156997242.41</v>
      </c>
      <c r="Q256" s="7">
        <f>IF(AND('Base de dados'!Q256&gt;(AVERAGE('Base de dados'!Q$252:Q$272)-(1.5*(_xlfn.QUARTILE.EXC('Base de dados'!Q$252:Q$272,3)-_xlfn.QUARTILE.EXC('Base de dados'!Q$252:Q$272,1)))),'Base de dados'!Q256&lt;(AVERAGE('Base de dados'!Q$252:Q$272)+(1.5*(_xlfn.QUARTILE.EXC('Base de dados'!Q$252:Q$272,3)-_xlfn.QUARTILE.EXC('Base de dados'!Q$252:Q$272,1))))),'Base de dados'!Q256,"")</f>
        <v>301142858.18000001</v>
      </c>
      <c r="R256" s="7">
        <f>IF(AND('Base de dados'!R256&gt;(AVERAGE('Base de dados'!R$252:R$272)-(1.5*(_xlfn.QUARTILE.EXC('Base de dados'!R$252:R$272,3)-_xlfn.QUARTILE.EXC('Base de dados'!R$252:R$272,1)))),'Base de dados'!R256&lt;(AVERAGE('Base de dados'!R$252:R$272)+(1.5*(_xlfn.QUARTILE.EXC('Base de dados'!R$252:R$272,3)-_xlfn.QUARTILE.EXC('Base de dados'!R$252:R$272,1))))),'Base de dados'!R256,"")</f>
        <v>549875450.58000004</v>
      </c>
      <c r="S256" s="7">
        <f>IF(AND('Base de dados'!S256&gt;(AVERAGE('Base de dados'!S$252:S$272)-(1.5*(_xlfn.QUARTILE.EXC('Base de dados'!S$252:S$272,3)-_xlfn.QUARTILE.EXC('Base de dados'!S$252:S$272,1)))),'Base de dados'!S256&lt;(AVERAGE('Base de dados'!S$252:S$272)+(1.5*(_xlfn.QUARTILE.EXC('Base de dados'!S$252:S$272,3)-_xlfn.QUARTILE.EXC('Base de dados'!S$252:S$272,1))))),'Base de dados'!S256,"")</f>
        <v>74273793.120000005</v>
      </c>
      <c r="T256" s="7">
        <f>IF(AND('Base de dados'!T256&gt;(AVERAGE('Base de dados'!T$252:T$272)-(1.5*(_xlfn.QUARTILE.EXC('Base de dados'!T$252:T$272,3)-_xlfn.QUARTILE.EXC('Base de dados'!T$252:T$272,1)))),'Base de dados'!T256&lt;(AVERAGE('Base de dados'!T$252:T$272)+(1.5*(_xlfn.QUARTILE.EXC('Base de dados'!T$252:T$272,3)-_xlfn.QUARTILE.EXC('Base de dados'!T$252:T$272,1))))),'Base de dados'!T256,"")</f>
        <v>2957</v>
      </c>
      <c r="U256" s="7">
        <f>IF(AND('Base de dados'!U256&gt;(AVERAGE('Base de dados'!U$252:U$272)-(1.5*(_xlfn.QUARTILE.EXC('Base de dados'!U$252:U$272,3)-_xlfn.QUARTILE.EXC('Base de dados'!U$252:U$272,1)))),'Base de dados'!U256&lt;(AVERAGE('Base de dados'!U$252:U$272)+(1.5*(_xlfn.QUARTILE.EXC('Base de dados'!U$252:U$272,3)-_xlfn.QUARTILE.EXC('Base de dados'!U$252:U$272,1))))),'Base de dados'!U256,"")</f>
        <v>26779957.789999999</v>
      </c>
    </row>
    <row r="257" spans="2:21" s="1" customFormat="1" x14ac:dyDescent="0.25">
      <c r="B257" s="51">
        <v>250750</v>
      </c>
      <c r="C257" s="51" t="s">
        <v>215</v>
      </c>
      <c r="D257" s="51" t="s">
        <v>216</v>
      </c>
      <c r="E257" s="51">
        <v>2014</v>
      </c>
      <c r="F257" s="51">
        <v>25075000</v>
      </c>
      <c r="G257" s="51" t="s">
        <v>93</v>
      </c>
      <c r="H257" s="325" t="s">
        <v>45</v>
      </c>
      <c r="I257" s="51" t="s">
        <v>188</v>
      </c>
      <c r="J257" s="51" t="s">
        <v>189</v>
      </c>
      <c r="K257" s="51" t="s">
        <v>190</v>
      </c>
      <c r="L257" s="7">
        <f>IF(AND('Base de dados'!L257&gt;(AVERAGE('Base de dados'!L$252:L$272)-(1.5*(_xlfn.QUARTILE.EXC('Base de dados'!L$252:L$272,3)-_xlfn.QUARTILE.EXC('Base de dados'!L$252:L$272,1)))),'Base de dados'!L257&lt;(AVERAGE('Base de dados'!L$252:L$272)+(1.5*(_xlfn.QUARTILE.EXC('Base de dados'!L$252:L$272,3)-_xlfn.QUARTILE.EXC('Base de dados'!L$252:L$272,1))))),'Base de dados'!L257,"")</f>
        <v>136381.12</v>
      </c>
      <c r="M257" s="7">
        <f>IF(AND('Base de dados'!M257&gt;(AVERAGE('Base de dados'!M$252:M$272)-(1.5*(_xlfn.QUARTILE.EXC('Base de dados'!M$252:M$272,3)-_xlfn.QUARTILE.EXC('Base de dados'!M$252:M$272,1)))),'Base de dados'!M257&lt;(AVERAGE('Base de dados'!M$252:M$272)+(1.5*(_xlfn.QUARTILE.EXC('Base de dados'!M$252:M$272,3)-_xlfn.QUARTILE.EXC('Base de dados'!M$252:M$272,1))))),'Base de dados'!M257,"")</f>
        <v>1180246</v>
      </c>
      <c r="N257" s="7">
        <f>IF(AND('Base de dados'!N257&gt;(AVERAGE('Base de dados'!N$252:N$272)-(1.5*(_xlfn.QUARTILE.EXC('Base de dados'!N$252:N$272,3)-_xlfn.QUARTILE.EXC('Base de dados'!N$252:N$272,1)))),'Base de dados'!N257&lt;(AVERAGE('Base de dados'!N$252:N$272)+(1.5*(_xlfn.QUARTILE.EXC('Base de dados'!N$252:N$272,3)-_xlfn.QUARTILE.EXC('Base de dados'!N$252:N$272,1))))),'Base de dados'!N257,"")</f>
        <v>52710.84</v>
      </c>
      <c r="O257" s="7">
        <f>IF(AND('Base de dados'!O257&gt;(AVERAGE('Base de dados'!O$252:O$272)-(1.5*(_xlfn.QUARTILE.EXC('Base de dados'!O$252:O$272,3)-_xlfn.QUARTILE.EXC('Base de dados'!O$252:O$272,1)))),'Base de dados'!O257&lt;(AVERAGE('Base de dados'!O$252:O$272)+(1.5*(_xlfn.QUARTILE.EXC('Base de dados'!O$252:O$272,3)-_xlfn.QUARTILE.EXC('Base de dados'!O$252:O$272,1))))),'Base de dados'!O257,"")</f>
        <v>400902430.73000002</v>
      </c>
      <c r="P257" s="7">
        <f>IF(AND('Base de dados'!P257&gt;(AVERAGE('Base de dados'!P$252:P$272)-(1.5*(_xlfn.QUARTILE.EXC('Base de dados'!P$252:P$272,3)-_xlfn.QUARTILE.EXC('Base de dados'!P$252:P$272,1)))),'Base de dados'!P257&lt;(AVERAGE('Base de dados'!P$252:P$272)+(1.5*(_xlfn.QUARTILE.EXC('Base de dados'!P$252:P$272,3)-_xlfn.QUARTILE.EXC('Base de dados'!P$252:P$272,1))))),'Base de dados'!P257,"")</f>
        <v>142415351.53</v>
      </c>
      <c r="Q257" s="7">
        <f>IF(AND('Base de dados'!Q257&gt;(AVERAGE('Base de dados'!Q$252:Q$272)-(1.5*(_xlfn.QUARTILE.EXC('Base de dados'!Q$252:Q$272,3)-_xlfn.QUARTILE.EXC('Base de dados'!Q$252:Q$272,1)))),'Base de dados'!Q257&lt;(AVERAGE('Base de dados'!Q$252:Q$272)+(1.5*(_xlfn.QUARTILE.EXC('Base de dados'!Q$252:Q$272,3)-_xlfn.QUARTILE.EXC('Base de dados'!Q$252:Q$272,1))))),'Base de dados'!Q257,"")</f>
        <v>283289750.51999998</v>
      </c>
      <c r="R257" s="7">
        <f>IF(AND('Base de dados'!R257&gt;(AVERAGE('Base de dados'!R$252:R$272)-(1.5*(_xlfn.QUARTILE.EXC('Base de dados'!R$252:R$272,3)-_xlfn.QUARTILE.EXC('Base de dados'!R$252:R$272,1)))),'Base de dados'!R257&lt;(AVERAGE('Base de dados'!R$252:R$272)+(1.5*(_xlfn.QUARTILE.EXC('Base de dados'!R$252:R$272,3)-_xlfn.QUARTILE.EXC('Base de dados'!R$252:R$272,1))))),'Base de dados'!R257,"")</f>
        <v>490217407.10000002</v>
      </c>
      <c r="S257" s="7">
        <f>IF(AND('Base de dados'!S257&gt;(AVERAGE('Base de dados'!S$252:S$272)-(1.5*(_xlfn.QUARTILE.EXC('Base de dados'!S$252:S$272,3)-_xlfn.QUARTILE.EXC('Base de dados'!S$252:S$272,1)))),'Base de dados'!S257&lt;(AVERAGE('Base de dados'!S$252:S$272)+(1.5*(_xlfn.QUARTILE.EXC('Base de dados'!S$252:S$272,3)-_xlfn.QUARTILE.EXC('Base de dados'!S$252:S$272,1))))),'Base de dados'!S257,"")</f>
        <v>67431853.430000007</v>
      </c>
      <c r="T257" s="7">
        <f>IF(AND('Base de dados'!T257&gt;(AVERAGE('Base de dados'!T$252:T$272)-(1.5*(_xlfn.QUARTILE.EXC('Base de dados'!T$252:T$272,3)-_xlfn.QUARTILE.EXC('Base de dados'!T$252:T$272,1)))),'Base de dados'!T257&lt;(AVERAGE('Base de dados'!T$252:T$272)+(1.5*(_xlfn.QUARTILE.EXC('Base de dados'!T$252:T$272,3)-_xlfn.QUARTILE.EXC('Base de dados'!T$252:T$272,1))))),'Base de dados'!T257,"")</f>
        <v>3303</v>
      </c>
      <c r="U257" s="7">
        <f>IF(AND('Base de dados'!U257&gt;(AVERAGE('Base de dados'!U$252:U$272)-(1.5*(_xlfn.QUARTILE.EXC('Base de dados'!U$252:U$272,3)-_xlfn.QUARTILE.EXC('Base de dados'!U$252:U$272,1)))),'Base de dados'!U257&lt;(AVERAGE('Base de dados'!U$252:U$272)+(1.5*(_xlfn.QUARTILE.EXC('Base de dados'!U$252:U$272,3)-_xlfn.QUARTILE.EXC('Base de dados'!U$252:U$272,1))))),'Base de dados'!U257,"")</f>
        <v>24144047.260000002</v>
      </c>
    </row>
    <row r="258" spans="2:21" s="1" customFormat="1" x14ac:dyDescent="0.25">
      <c r="B258" s="51">
        <v>250750</v>
      </c>
      <c r="C258" s="51" t="s">
        <v>215</v>
      </c>
      <c r="D258" s="51" t="s">
        <v>216</v>
      </c>
      <c r="E258" s="51">
        <v>2013</v>
      </c>
      <c r="F258" s="51">
        <v>25075000</v>
      </c>
      <c r="G258" s="51" t="s">
        <v>93</v>
      </c>
      <c r="H258" s="325" t="s">
        <v>45</v>
      </c>
      <c r="I258" s="51" t="s">
        <v>188</v>
      </c>
      <c r="J258" s="51" t="s">
        <v>189</v>
      </c>
      <c r="K258" s="51" t="s">
        <v>190</v>
      </c>
      <c r="L258" s="7">
        <f>IF(AND('Base de dados'!L258&gt;(AVERAGE('Base de dados'!L$252:L$272)-(1.5*(_xlfn.QUARTILE.EXC('Base de dados'!L$252:L$272,3)-_xlfn.QUARTILE.EXC('Base de dados'!L$252:L$272,1)))),'Base de dados'!L258&lt;(AVERAGE('Base de dados'!L$252:L$272)+(1.5*(_xlfn.QUARTILE.EXC('Base de dados'!L$252:L$272,3)-_xlfn.QUARTILE.EXC('Base de dados'!L$252:L$272,1))))),'Base de dados'!L258,"")</f>
        <v>139699.41</v>
      </c>
      <c r="M258" s="7">
        <f>IF(AND('Base de dados'!M258&gt;(AVERAGE('Base de dados'!M$252:M$272)-(1.5*(_xlfn.QUARTILE.EXC('Base de dados'!M$252:M$272,3)-_xlfn.QUARTILE.EXC('Base de dados'!M$252:M$272,1)))),'Base de dados'!M258&lt;(AVERAGE('Base de dados'!M$252:M$272)+(1.5*(_xlfn.QUARTILE.EXC('Base de dados'!M$252:M$272,3)-_xlfn.QUARTILE.EXC('Base de dados'!M$252:M$272,1))))),'Base de dados'!M258,"")</f>
        <v>1131778</v>
      </c>
      <c r="N258" s="7">
        <f>IF(AND('Base de dados'!N258&gt;(AVERAGE('Base de dados'!N$252:N$272)-(1.5*(_xlfn.QUARTILE.EXC('Base de dados'!N$252:N$272,3)-_xlfn.QUARTILE.EXC('Base de dados'!N$252:N$272,1)))),'Base de dados'!N258&lt;(AVERAGE('Base de dados'!N$252:N$272)+(1.5*(_xlfn.QUARTILE.EXC('Base de dados'!N$252:N$272,3)-_xlfn.QUARTILE.EXC('Base de dados'!N$252:N$272,1))))),'Base de dados'!N258,"")</f>
        <v>49825.01</v>
      </c>
      <c r="O258" s="7">
        <f>IF(AND('Base de dados'!O258&gt;(AVERAGE('Base de dados'!O$252:O$272)-(1.5*(_xlfn.QUARTILE.EXC('Base de dados'!O$252:O$272,3)-_xlfn.QUARTILE.EXC('Base de dados'!O$252:O$272,1)))),'Base de dados'!O258&lt;(AVERAGE('Base de dados'!O$252:O$272)+(1.5*(_xlfn.QUARTILE.EXC('Base de dados'!O$252:O$272,3)-_xlfn.QUARTILE.EXC('Base de dados'!O$252:O$272,1))))),'Base de dados'!O258,"")</f>
        <v>382917583.44</v>
      </c>
      <c r="P258" s="7">
        <f>IF(AND('Base de dados'!P258&gt;(AVERAGE('Base de dados'!P$252:P$272)-(1.5*(_xlfn.QUARTILE.EXC('Base de dados'!P$252:P$272,3)-_xlfn.QUARTILE.EXC('Base de dados'!P$252:P$272,1)))),'Base de dados'!P258&lt;(AVERAGE('Base de dados'!P$252:P$272)+(1.5*(_xlfn.QUARTILE.EXC('Base de dados'!P$252:P$272,3)-_xlfn.QUARTILE.EXC('Base de dados'!P$252:P$272,1))))),'Base de dados'!P258,"")</f>
        <v>137393032.66999999</v>
      </c>
      <c r="Q258" s="7">
        <f>IF(AND('Base de dados'!Q258&gt;(AVERAGE('Base de dados'!Q$252:Q$272)-(1.5*(_xlfn.QUARTILE.EXC('Base de dados'!Q$252:Q$272,3)-_xlfn.QUARTILE.EXC('Base de dados'!Q$252:Q$272,1)))),'Base de dados'!Q258&lt;(AVERAGE('Base de dados'!Q$252:Q$272)+(1.5*(_xlfn.QUARTILE.EXC('Base de dados'!Q$252:Q$272,3)-_xlfn.QUARTILE.EXC('Base de dados'!Q$252:Q$272,1))))),'Base de dados'!Q258,"")</f>
        <v>257499395.41</v>
      </c>
      <c r="R258" s="7">
        <f>IF(AND('Base de dados'!R258&gt;(AVERAGE('Base de dados'!R$252:R$272)-(1.5*(_xlfn.QUARTILE.EXC('Base de dados'!R$252:R$272,3)-_xlfn.QUARTILE.EXC('Base de dados'!R$252:R$272,1)))),'Base de dados'!R258&lt;(AVERAGE('Base de dados'!R$252:R$272)+(1.5*(_xlfn.QUARTILE.EXC('Base de dados'!R$252:R$272,3)-_xlfn.QUARTILE.EXC('Base de dados'!R$252:R$272,1))))),'Base de dados'!R258,"")</f>
        <v>443155976.95999998</v>
      </c>
      <c r="S258" s="7">
        <f>IF(AND('Base de dados'!S258&gt;(AVERAGE('Base de dados'!S$252:S$272)-(1.5*(_xlfn.QUARTILE.EXC('Base de dados'!S$252:S$272,3)-_xlfn.QUARTILE.EXC('Base de dados'!S$252:S$272,1)))),'Base de dados'!S258&lt;(AVERAGE('Base de dados'!S$252:S$272)+(1.5*(_xlfn.QUARTILE.EXC('Base de dados'!S$252:S$272,3)-_xlfn.QUARTILE.EXC('Base de dados'!S$252:S$272,1))))),'Base de dados'!S258,"")</f>
        <v>55486425.240000002</v>
      </c>
      <c r="T258" s="7">
        <f>IF(AND('Base de dados'!T258&gt;(AVERAGE('Base de dados'!T$252:T$272)-(1.5*(_xlfn.QUARTILE.EXC('Base de dados'!T$252:T$272,3)-_xlfn.QUARTILE.EXC('Base de dados'!T$252:T$272,1)))),'Base de dados'!T258&lt;(AVERAGE('Base de dados'!T$252:T$272)+(1.5*(_xlfn.QUARTILE.EXC('Base de dados'!T$252:T$272,3)-_xlfn.QUARTILE.EXC('Base de dados'!T$252:T$272,1))))),'Base de dados'!T258,"")</f>
        <v>3079</v>
      </c>
      <c r="U258" s="7">
        <f>IF(AND('Base de dados'!U258&gt;(AVERAGE('Base de dados'!U$252:U$272)-(1.5*(_xlfn.QUARTILE.EXC('Base de dados'!U$252:U$272,3)-_xlfn.QUARTILE.EXC('Base de dados'!U$252:U$272,1)))),'Base de dados'!U258&lt;(AVERAGE('Base de dados'!U$252:U$272)+(1.5*(_xlfn.QUARTILE.EXC('Base de dados'!U$252:U$272,3)-_xlfn.QUARTILE.EXC('Base de dados'!U$252:U$272,1))))),'Base de dados'!U258,"")</f>
        <v>28360224.890000001</v>
      </c>
    </row>
    <row r="259" spans="2:21" s="1" customFormat="1" x14ac:dyDescent="0.25">
      <c r="B259" s="51">
        <v>250750</v>
      </c>
      <c r="C259" s="51" t="s">
        <v>215</v>
      </c>
      <c r="D259" s="51" t="s">
        <v>216</v>
      </c>
      <c r="E259" s="51">
        <v>2012</v>
      </c>
      <c r="F259" s="51">
        <v>25075000</v>
      </c>
      <c r="G259" s="51" t="s">
        <v>93</v>
      </c>
      <c r="H259" s="325" t="s">
        <v>45</v>
      </c>
      <c r="I259" s="51" t="s">
        <v>188</v>
      </c>
      <c r="J259" s="51" t="s">
        <v>189</v>
      </c>
      <c r="K259" s="51" t="s">
        <v>190</v>
      </c>
      <c r="L259" s="7">
        <f>IF(AND('Base de dados'!L259&gt;(AVERAGE('Base de dados'!L$252:L$272)-(1.5*(_xlfn.QUARTILE.EXC('Base de dados'!L$252:L$272,3)-_xlfn.QUARTILE.EXC('Base de dados'!L$252:L$272,1)))),'Base de dados'!L259&lt;(AVERAGE('Base de dados'!L$252:L$272)+(1.5*(_xlfn.QUARTILE.EXC('Base de dados'!L$252:L$272,3)-_xlfn.QUARTILE.EXC('Base de dados'!L$252:L$272,1))))),'Base de dados'!L259,"")</f>
        <v>136382.64000000001</v>
      </c>
      <c r="M259" s="7">
        <f>IF(AND('Base de dados'!M259&gt;(AVERAGE('Base de dados'!M$252:M$272)-(1.5*(_xlfn.QUARTILE.EXC('Base de dados'!M$252:M$272,3)-_xlfn.QUARTILE.EXC('Base de dados'!M$252:M$272,1)))),'Base de dados'!M259&lt;(AVERAGE('Base de dados'!M$252:M$272)+(1.5*(_xlfn.QUARTILE.EXC('Base de dados'!M$252:M$272,3)-_xlfn.QUARTILE.EXC('Base de dados'!M$252:M$272,1))))),'Base de dados'!M259,"")</f>
        <v>1088282</v>
      </c>
      <c r="N259" s="7">
        <f>IF(AND('Base de dados'!N259&gt;(AVERAGE('Base de dados'!N$252:N$272)-(1.5*(_xlfn.QUARTILE.EXC('Base de dados'!N$252:N$272,3)-_xlfn.QUARTILE.EXC('Base de dados'!N$252:N$272,1)))),'Base de dados'!N259&lt;(AVERAGE('Base de dados'!N$252:N$272)+(1.5*(_xlfn.QUARTILE.EXC('Base de dados'!N$252:N$272,3)-_xlfn.QUARTILE.EXC('Base de dados'!N$252:N$272,1))))),'Base de dados'!N259,"")</f>
        <v>47875.53</v>
      </c>
      <c r="O259" s="7">
        <f>IF(AND('Base de dados'!O259&gt;(AVERAGE('Base de dados'!O$252:O$272)-(1.5*(_xlfn.QUARTILE.EXC('Base de dados'!O$252:O$272,3)-_xlfn.QUARTILE.EXC('Base de dados'!O$252:O$272,1)))),'Base de dados'!O259&lt;(AVERAGE('Base de dados'!O$252:O$272)+(1.5*(_xlfn.QUARTILE.EXC('Base de dados'!O$252:O$272,3)-_xlfn.QUARTILE.EXC('Base de dados'!O$252:O$272,1))))),'Base de dados'!O259,"")</f>
        <v>348966726.00999999</v>
      </c>
      <c r="P259" s="7">
        <f>IF(AND('Base de dados'!P259&gt;(AVERAGE('Base de dados'!P$252:P$272)-(1.5*(_xlfn.QUARTILE.EXC('Base de dados'!P$252:P$272,3)-_xlfn.QUARTILE.EXC('Base de dados'!P$252:P$272,1)))),'Base de dados'!P259&lt;(AVERAGE('Base de dados'!P$252:P$272)+(1.5*(_xlfn.QUARTILE.EXC('Base de dados'!P$252:P$272,3)-_xlfn.QUARTILE.EXC('Base de dados'!P$252:P$272,1))))),'Base de dados'!P259,"")</f>
        <v>123807776.27</v>
      </c>
      <c r="Q259" s="7">
        <f>IF(AND('Base de dados'!Q259&gt;(AVERAGE('Base de dados'!Q$252:Q$272)-(1.5*(_xlfn.QUARTILE.EXC('Base de dados'!Q$252:Q$272,3)-_xlfn.QUARTILE.EXC('Base de dados'!Q$252:Q$272,1)))),'Base de dados'!Q259&lt;(AVERAGE('Base de dados'!Q$252:Q$272)+(1.5*(_xlfn.QUARTILE.EXC('Base de dados'!Q$252:Q$272,3)-_xlfn.QUARTILE.EXC('Base de dados'!Q$252:Q$272,1))))),'Base de dados'!Q259,"")</f>
        <v>225197709.36000001</v>
      </c>
      <c r="R259" s="7">
        <f>IF(AND('Base de dados'!R259&gt;(AVERAGE('Base de dados'!R$252:R$272)-(1.5*(_xlfn.QUARTILE.EXC('Base de dados'!R$252:R$272,3)-_xlfn.QUARTILE.EXC('Base de dados'!R$252:R$272,1)))),'Base de dados'!R259&lt;(AVERAGE('Base de dados'!R$252:R$272)+(1.5*(_xlfn.QUARTILE.EXC('Base de dados'!R$252:R$272,3)-_xlfn.QUARTILE.EXC('Base de dados'!R$252:R$272,1))))),'Base de dados'!R259,"")</f>
        <v>387690839.30000001</v>
      </c>
      <c r="S259" s="7">
        <f>IF(AND('Base de dados'!S259&gt;(AVERAGE('Base de dados'!S$252:S$272)-(1.5*(_xlfn.QUARTILE.EXC('Base de dados'!S$252:S$272,3)-_xlfn.QUARTILE.EXC('Base de dados'!S$252:S$272,1)))),'Base de dados'!S259&lt;(AVERAGE('Base de dados'!S$252:S$272)+(1.5*(_xlfn.QUARTILE.EXC('Base de dados'!S$252:S$272,3)-_xlfn.QUARTILE.EXC('Base de dados'!S$252:S$272,1))))),'Base de dados'!S259,"")</f>
        <v>54147134.530000001</v>
      </c>
      <c r="T259" s="7">
        <f>IF(AND('Base de dados'!T259&gt;(AVERAGE('Base de dados'!T$252:T$272)-(1.5*(_xlfn.QUARTILE.EXC('Base de dados'!T$252:T$272,3)-_xlfn.QUARTILE.EXC('Base de dados'!T$252:T$272,1)))),'Base de dados'!T259&lt;(AVERAGE('Base de dados'!T$252:T$272)+(1.5*(_xlfn.QUARTILE.EXC('Base de dados'!T$252:T$272,3)-_xlfn.QUARTILE.EXC('Base de dados'!T$252:T$272,1))))),'Base de dados'!T259,"")</f>
        <v>3184</v>
      </c>
      <c r="U259" s="7">
        <f>IF(AND('Base de dados'!U259&gt;(AVERAGE('Base de dados'!U$252:U$272)-(1.5*(_xlfn.QUARTILE.EXC('Base de dados'!U$252:U$272,3)-_xlfn.QUARTILE.EXC('Base de dados'!U$252:U$272,1)))),'Base de dados'!U259&lt;(AVERAGE('Base de dados'!U$252:U$272)+(1.5*(_xlfn.QUARTILE.EXC('Base de dados'!U$252:U$272,3)-_xlfn.QUARTILE.EXC('Base de dados'!U$252:U$272,1))))),'Base de dados'!U259,"")</f>
        <v>51446036.18</v>
      </c>
    </row>
    <row r="260" spans="2:21" s="1" customFormat="1" x14ac:dyDescent="0.25">
      <c r="B260" s="51">
        <v>250750</v>
      </c>
      <c r="C260" s="51" t="s">
        <v>215</v>
      </c>
      <c r="D260" s="51" t="s">
        <v>216</v>
      </c>
      <c r="E260" s="51">
        <v>2011</v>
      </c>
      <c r="F260" s="51">
        <v>25075000</v>
      </c>
      <c r="G260" s="51" t="s">
        <v>93</v>
      </c>
      <c r="H260" s="325" t="s">
        <v>45</v>
      </c>
      <c r="I260" s="51" t="s">
        <v>188</v>
      </c>
      <c r="J260" s="51" t="s">
        <v>189</v>
      </c>
      <c r="K260" s="51" t="s">
        <v>190</v>
      </c>
      <c r="L260" s="7">
        <f>IF(AND('Base de dados'!L260&gt;(AVERAGE('Base de dados'!L$252:L$272)-(1.5*(_xlfn.QUARTILE.EXC('Base de dados'!L$252:L$272,3)-_xlfn.QUARTILE.EXC('Base de dados'!L$252:L$272,1)))),'Base de dados'!L260&lt;(AVERAGE('Base de dados'!L$252:L$272)+(1.5*(_xlfn.QUARTILE.EXC('Base de dados'!L$252:L$272,3)-_xlfn.QUARTILE.EXC('Base de dados'!L$252:L$272,1))))),'Base de dados'!L260,"")</f>
        <v>134664.1</v>
      </c>
      <c r="M260" s="7">
        <f>IF(AND('Base de dados'!M260&gt;(AVERAGE('Base de dados'!M$252:M$272)-(1.5*(_xlfn.QUARTILE.EXC('Base de dados'!M$252:M$272,3)-_xlfn.QUARTILE.EXC('Base de dados'!M$252:M$272,1)))),'Base de dados'!M260&lt;(AVERAGE('Base de dados'!M$252:M$272)+(1.5*(_xlfn.QUARTILE.EXC('Base de dados'!M$252:M$272,3)-_xlfn.QUARTILE.EXC('Base de dados'!M$252:M$272,1))))),'Base de dados'!M260,"")</f>
        <v>1027172</v>
      </c>
      <c r="N260" s="7">
        <f>IF(AND('Base de dados'!N260&gt;(AVERAGE('Base de dados'!N$252:N$272)-(1.5*(_xlfn.QUARTILE.EXC('Base de dados'!N$252:N$272,3)-_xlfn.QUARTILE.EXC('Base de dados'!N$252:N$272,1)))),'Base de dados'!N260&lt;(AVERAGE('Base de dados'!N$252:N$272)+(1.5*(_xlfn.QUARTILE.EXC('Base de dados'!N$252:N$272,3)-_xlfn.QUARTILE.EXC('Base de dados'!N$252:N$272,1))))),'Base de dados'!N260,"")</f>
        <v>45405.02</v>
      </c>
      <c r="O260" s="7">
        <f>IF(AND('Base de dados'!O260&gt;(AVERAGE('Base de dados'!O$252:O$272)-(1.5*(_xlfn.QUARTILE.EXC('Base de dados'!O$252:O$272,3)-_xlfn.QUARTILE.EXC('Base de dados'!O$252:O$272,1)))),'Base de dados'!O260&lt;(AVERAGE('Base de dados'!O$252:O$272)+(1.5*(_xlfn.QUARTILE.EXC('Base de dados'!O$252:O$272,3)-_xlfn.QUARTILE.EXC('Base de dados'!O$252:O$272,1))))),'Base de dados'!O260,"")</f>
        <v>312548285.49000001</v>
      </c>
      <c r="P260" s="7">
        <f>IF(AND('Base de dados'!P260&gt;(AVERAGE('Base de dados'!P$252:P$272)-(1.5*(_xlfn.QUARTILE.EXC('Base de dados'!P$252:P$272,3)-_xlfn.QUARTILE.EXC('Base de dados'!P$252:P$272,1)))),'Base de dados'!P260&lt;(AVERAGE('Base de dados'!P$252:P$272)+(1.5*(_xlfn.QUARTILE.EXC('Base de dados'!P$252:P$272,3)-_xlfn.QUARTILE.EXC('Base de dados'!P$252:P$272,1))))),'Base de dados'!P260,"")</f>
        <v>107292410.14</v>
      </c>
      <c r="Q260" s="7">
        <f>IF(AND('Base de dados'!Q260&gt;(AVERAGE('Base de dados'!Q$252:Q$272)-(1.5*(_xlfn.QUARTILE.EXC('Base de dados'!Q$252:Q$272,3)-_xlfn.QUARTILE.EXC('Base de dados'!Q$252:Q$272,1)))),'Base de dados'!Q260&lt;(AVERAGE('Base de dados'!Q$252:Q$272)+(1.5*(_xlfn.QUARTILE.EXC('Base de dados'!Q$252:Q$272,3)-_xlfn.QUARTILE.EXC('Base de dados'!Q$252:Q$272,1))))),'Base de dados'!Q260,"")</f>
        <v>208609326.41999999</v>
      </c>
      <c r="R260" s="7">
        <f>IF(AND('Base de dados'!R260&gt;(AVERAGE('Base de dados'!R$252:R$272)-(1.5*(_xlfn.QUARTILE.EXC('Base de dados'!R$252:R$272,3)-_xlfn.QUARTILE.EXC('Base de dados'!R$252:R$272,1)))),'Base de dados'!R260&lt;(AVERAGE('Base de dados'!R$252:R$272)+(1.5*(_xlfn.QUARTILE.EXC('Base de dados'!R$252:R$272,3)-_xlfn.QUARTILE.EXC('Base de dados'!R$252:R$272,1))))),'Base de dados'!R260,"")</f>
        <v>374778419.08999997</v>
      </c>
      <c r="S260" s="7">
        <f>IF(AND('Base de dados'!S260&gt;(AVERAGE('Base de dados'!S$252:S$272)-(1.5*(_xlfn.QUARTILE.EXC('Base de dados'!S$252:S$272,3)-_xlfn.QUARTILE.EXC('Base de dados'!S$252:S$272,1)))),'Base de dados'!S260&lt;(AVERAGE('Base de dados'!S$252:S$272)+(1.5*(_xlfn.QUARTILE.EXC('Base de dados'!S$252:S$272,3)-_xlfn.QUARTILE.EXC('Base de dados'!S$252:S$272,1))))),'Base de dados'!S260,"")</f>
        <v>43519867.810000002</v>
      </c>
      <c r="T260" s="7">
        <f>IF(AND('Base de dados'!T260&gt;(AVERAGE('Base de dados'!T$252:T$272)-(1.5*(_xlfn.QUARTILE.EXC('Base de dados'!T$252:T$272,3)-_xlfn.QUARTILE.EXC('Base de dados'!T$252:T$272,1)))),'Base de dados'!T260&lt;(AVERAGE('Base de dados'!T$252:T$272)+(1.5*(_xlfn.QUARTILE.EXC('Base de dados'!T$252:T$272,3)-_xlfn.QUARTILE.EXC('Base de dados'!T$252:T$272,1))))),'Base de dados'!T260,"")</f>
        <v>3219</v>
      </c>
      <c r="U260" s="7">
        <f>IF(AND('Base de dados'!U260&gt;(AVERAGE('Base de dados'!U$252:U$272)-(1.5*(_xlfn.QUARTILE.EXC('Base de dados'!U$252:U$272,3)-_xlfn.QUARTILE.EXC('Base de dados'!U$252:U$272,1)))),'Base de dados'!U260&lt;(AVERAGE('Base de dados'!U$252:U$272)+(1.5*(_xlfn.QUARTILE.EXC('Base de dados'!U$252:U$272,3)-_xlfn.QUARTILE.EXC('Base de dados'!U$252:U$272,1))))),'Base de dados'!U260,"")</f>
        <v>42163313.159999996</v>
      </c>
    </row>
    <row r="261" spans="2:21" s="1" customFormat="1" x14ac:dyDescent="0.25">
      <c r="B261" s="51">
        <v>250750</v>
      </c>
      <c r="C261" s="51" t="s">
        <v>215</v>
      </c>
      <c r="D261" s="51" t="s">
        <v>216</v>
      </c>
      <c r="E261" s="51">
        <v>2010</v>
      </c>
      <c r="F261" s="51">
        <v>25075000</v>
      </c>
      <c r="G261" s="51" t="s">
        <v>93</v>
      </c>
      <c r="H261" s="325" t="s">
        <v>45</v>
      </c>
      <c r="I261" s="51" t="s">
        <v>188</v>
      </c>
      <c r="J261" s="51" t="s">
        <v>189</v>
      </c>
      <c r="K261" s="51" t="s">
        <v>190</v>
      </c>
      <c r="L261" s="7">
        <f>IF(AND('Base de dados'!L261&gt;(AVERAGE('Base de dados'!L$252:L$272)-(1.5*(_xlfn.QUARTILE.EXC('Base de dados'!L$252:L$272,3)-_xlfn.QUARTILE.EXC('Base de dados'!L$252:L$272,1)))),'Base de dados'!L261&lt;(AVERAGE('Base de dados'!L$252:L$272)+(1.5*(_xlfn.QUARTILE.EXC('Base de dados'!L$252:L$272,3)-_xlfn.QUARTILE.EXC('Base de dados'!L$252:L$272,1))))),'Base de dados'!L261,"")</f>
        <v>124334.39</v>
      </c>
      <c r="M261" s="7">
        <f>IF(AND('Base de dados'!M261&gt;(AVERAGE('Base de dados'!M$252:M$272)-(1.5*(_xlfn.QUARTILE.EXC('Base de dados'!M$252:M$272,3)-_xlfn.QUARTILE.EXC('Base de dados'!M$252:M$272,1)))),'Base de dados'!M261&lt;(AVERAGE('Base de dados'!M$252:M$272)+(1.5*(_xlfn.QUARTILE.EXC('Base de dados'!M$252:M$272,3)-_xlfn.QUARTILE.EXC('Base de dados'!M$252:M$272,1))))),'Base de dados'!M261,"")</f>
        <v>948073</v>
      </c>
      <c r="N261" s="7">
        <f>IF(AND('Base de dados'!N261&gt;(AVERAGE('Base de dados'!N$252:N$272)-(1.5*(_xlfn.QUARTILE.EXC('Base de dados'!N$252:N$272,3)-_xlfn.QUARTILE.EXC('Base de dados'!N$252:N$272,1)))),'Base de dados'!N261&lt;(AVERAGE('Base de dados'!N$252:N$272)+(1.5*(_xlfn.QUARTILE.EXC('Base de dados'!N$252:N$272,3)-_xlfn.QUARTILE.EXC('Base de dados'!N$252:N$272,1))))),'Base de dados'!N261,"")</f>
        <v>43152.4</v>
      </c>
      <c r="O261" s="7">
        <f>IF(AND('Base de dados'!O261&gt;(AVERAGE('Base de dados'!O$252:O$272)-(1.5*(_xlfn.QUARTILE.EXC('Base de dados'!O$252:O$272,3)-_xlfn.QUARTILE.EXC('Base de dados'!O$252:O$272,1)))),'Base de dados'!O261&lt;(AVERAGE('Base de dados'!O$252:O$272)+(1.5*(_xlfn.QUARTILE.EXC('Base de dados'!O$252:O$272,3)-_xlfn.QUARTILE.EXC('Base de dados'!O$252:O$272,1))))),'Base de dados'!O261,"")</f>
        <v>275864904.19</v>
      </c>
      <c r="P261" s="7">
        <f>IF(AND('Base de dados'!P261&gt;(AVERAGE('Base de dados'!P$252:P$272)-(1.5*(_xlfn.QUARTILE.EXC('Base de dados'!P$252:P$272,3)-_xlfn.QUARTILE.EXC('Base de dados'!P$252:P$272,1)))),'Base de dados'!P261&lt;(AVERAGE('Base de dados'!P$252:P$272)+(1.5*(_xlfn.QUARTILE.EXC('Base de dados'!P$252:P$272,3)-_xlfn.QUARTILE.EXC('Base de dados'!P$252:P$272,1))))),'Base de dados'!P261,"")</f>
        <v>92226793.579999998</v>
      </c>
      <c r="Q261" s="7">
        <f>IF(AND('Base de dados'!Q261&gt;(AVERAGE('Base de dados'!Q$252:Q$272)-(1.5*(_xlfn.QUARTILE.EXC('Base de dados'!Q$252:Q$272,3)-_xlfn.QUARTILE.EXC('Base de dados'!Q$252:Q$272,1)))),'Base de dados'!Q261&lt;(AVERAGE('Base de dados'!Q$252:Q$272)+(1.5*(_xlfn.QUARTILE.EXC('Base de dados'!Q$252:Q$272,3)-_xlfn.QUARTILE.EXC('Base de dados'!Q$252:Q$272,1))))),'Base de dados'!Q261,"")</f>
        <v>194357908.49000001</v>
      </c>
      <c r="R261" s="7">
        <f>IF(AND('Base de dados'!R261&gt;(AVERAGE('Base de dados'!R$252:R$272)-(1.5*(_xlfn.QUARTILE.EXC('Base de dados'!R$252:R$272,3)-_xlfn.QUARTILE.EXC('Base de dados'!R$252:R$272,1)))),'Base de dados'!R261&lt;(AVERAGE('Base de dados'!R$252:R$272)+(1.5*(_xlfn.QUARTILE.EXC('Base de dados'!R$252:R$272,3)-_xlfn.QUARTILE.EXC('Base de dados'!R$252:R$272,1))))),'Base de dados'!R261,"")</f>
        <v>380562439.23000002</v>
      </c>
      <c r="S261" s="7">
        <f>IF(AND('Base de dados'!S261&gt;(AVERAGE('Base de dados'!S$252:S$272)-(1.5*(_xlfn.QUARTILE.EXC('Base de dados'!S$252:S$272,3)-_xlfn.QUARTILE.EXC('Base de dados'!S$252:S$272,1)))),'Base de dados'!S261&lt;(AVERAGE('Base de dados'!S$252:S$272)+(1.5*(_xlfn.QUARTILE.EXC('Base de dados'!S$252:S$272,3)-_xlfn.QUARTILE.EXC('Base de dados'!S$252:S$272,1))))),'Base de dados'!S261,"")</f>
        <v>51706116</v>
      </c>
      <c r="T261" s="7">
        <f>IF(AND('Base de dados'!T261&gt;(AVERAGE('Base de dados'!T$252:T$272)-(1.5*(_xlfn.QUARTILE.EXC('Base de dados'!T$252:T$272,3)-_xlfn.QUARTILE.EXC('Base de dados'!T$252:T$272,1)))),'Base de dados'!T261&lt;(AVERAGE('Base de dados'!T$252:T$272)+(1.5*(_xlfn.QUARTILE.EXC('Base de dados'!T$252:T$272,3)-_xlfn.QUARTILE.EXC('Base de dados'!T$252:T$272,1))))),'Base de dados'!T261,"")</f>
        <v>2898</v>
      </c>
      <c r="U261" s="7">
        <f>IF(AND('Base de dados'!U261&gt;(AVERAGE('Base de dados'!U$252:U$272)-(1.5*(_xlfn.QUARTILE.EXC('Base de dados'!U$252:U$272,3)-_xlfn.QUARTILE.EXC('Base de dados'!U$252:U$272,1)))),'Base de dados'!U261&lt;(AVERAGE('Base de dados'!U$252:U$272)+(1.5*(_xlfn.QUARTILE.EXC('Base de dados'!U$252:U$272,3)-_xlfn.QUARTILE.EXC('Base de dados'!U$252:U$272,1))))),'Base de dados'!U261,"")</f>
        <v>44868674.119999997</v>
      </c>
    </row>
    <row r="262" spans="2:21" s="1" customFormat="1" x14ac:dyDescent="0.25">
      <c r="B262" s="51">
        <v>250750</v>
      </c>
      <c r="C262" s="51" t="s">
        <v>215</v>
      </c>
      <c r="D262" s="51" t="s">
        <v>216</v>
      </c>
      <c r="E262" s="51">
        <v>2009</v>
      </c>
      <c r="F262" s="51">
        <v>25075000</v>
      </c>
      <c r="G262" s="51" t="s">
        <v>93</v>
      </c>
      <c r="H262" s="325" t="s">
        <v>45</v>
      </c>
      <c r="I262" s="51" t="s">
        <v>188</v>
      </c>
      <c r="J262" s="51" t="s">
        <v>189</v>
      </c>
      <c r="K262" s="51" t="s">
        <v>190</v>
      </c>
      <c r="L262" s="7">
        <f>IF(AND('Base de dados'!L262&gt;(AVERAGE('Base de dados'!L$252:L$272)-(1.5*(_xlfn.QUARTILE.EXC('Base de dados'!L$252:L$272,3)-_xlfn.QUARTILE.EXC('Base de dados'!L$252:L$272,1)))),'Base de dados'!L262&lt;(AVERAGE('Base de dados'!L$252:L$272)+(1.5*(_xlfn.QUARTILE.EXC('Base de dados'!L$252:L$272,3)-_xlfn.QUARTILE.EXC('Base de dados'!L$252:L$272,1))))),'Base de dados'!L262,"")</f>
        <v>124943.14</v>
      </c>
      <c r="M262" s="7">
        <f>IF(AND('Base de dados'!M262&gt;(AVERAGE('Base de dados'!M$252:M$272)-(1.5*(_xlfn.QUARTILE.EXC('Base de dados'!M$252:M$272,3)-_xlfn.QUARTILE.EXC('Base de dados'!M$252:M$272,1)))),'Base de dados'!M262&lt;(AVERAGE('Base de dados'!M$252:M$272)+(1.5*(_xlfn.QUARTILE.EXC('Base de dados'!M$252:M$272,3)-_xlfn.QUARTILE.EXC('Base de dados'!M$252:M$272,1))))),'Base de dados'!M262,"")</f>
        <v>950045</v>
      </c>
      <c r="N262" s="7">
        <f>IF(AND('Base de dados'!N262&gt;(AVERAGE('Base de dados'!N$252:N$272)-(1.5*(_xlfn.QUARTILE.EXC('Base de dados'!N$252:N$272,3)-_xlfn.QUARTILE.EXC('Base de dados'!N$252:N$272,1)))),'Base de dados'!N262&lt;(AVERAGE('Base de dados'!N$252:N$272)+(1.5*(_xlfn.QUARTILE.EXC('Base de dados'!N$252:N$272,3)-_xlfn.QUARTILE.EXC('Base de dados'!N$252:N$272,1))))),'Base de dados'!N262,"")</f>
        <v>40107.1</v>
      </c>
      <c r="O262" s="7">
        <f>IF(AND('Base de dados'!O262&gt;(AVERAGE('Base de dados'!O$252:O$272)-(1.5*(_xlfn.QUARTILE.EXC('Base de dados'!O$252:O$272,3)-_xlfn.QUARTILE.EXC('Base de dados'!O$252:O$272,1)))),'Base de dados'!O262&lt;(AVERAGE('Base de dados'!O$252:O$272)+(1.5*(_xlfn.QUARTILE.EXC('Base de dados'!O$252:O$272,3)-_xlfn.QUARTILE.EXC('Base de dados'!O$252:O$272,1))))),'Base de dados'!O262,"")</f>
        <v>261637429.38999999</v>
      </c>
      <c r="P262" s="7">
        <f>IF(AND('Base de dados'!P262&gt;(AVERAGE('Base de dados'!P$252:P$272)-(1.5*(_xlfn.QUARTILE.EXC('Base de dados'!P$252:P$272,3)-_xlfn.QUARTILE.EXC('Base de dados'!P$252:P$272,1)))),'Base de dados'!P262&lt;(AVERAGE('Base de dados'!P$252:P$272)+(1.5*(_xlfn.QUARTILE.EXC('Base de dados'!P$252:P$272,3)-_xlfn.QUARTILE.EXC('Base de dados'!P$252:P$272,1))))),'Base de dados'!P262,"")</f>
        <v>86413409.180000007</v>
      </c>
      <c r="Q262" s="7">
        <f>IF(AND('Base de dados'!Q262&gt;(AVERAGE('Base de dados'!Q$252:Q$272)-(1.5*(_xlfn.QUARTILE.EXC('Base de dados'!Q$252:Q$272,3)-_xlfn.QUARTILE.EXC('Base de dados'!Q$252:Q$272,1)))),'Base de dados'!Q262&lt;(AVERAGE('Base de dados'!Q$252:Q$272)+(1.5*(_xlfn.QUARTILE.EXC('Base de dados'!Q$252:Q$272,3)-_xlfn.QUARTILE.EXC('Base de dados'!Q$252:Q$272,1))))),'Base de dados'!Q262,"")</f>
        <v>143102686.69</v>
      </c>
      <c r="R262" s="7">
        <f>IF(AND('Base de dados'!R262&gt;(AVERAGE('Base de dados'!R$252:R$272)-(1.5*(_xlfn.QUARTILE.EXC('Base de dados'!R$252:R$272,3)-_xlfn.QUARTILE.EXC('Base de dados'!R$252:R$272,1)))),'Base de dados'!R262&lt;(AVERAGE('Base de dados'!R$252:R$272)+(1.5*(_xlfn.QUARTILE.EXC('Base de dados'!R$252:R$272,3)-_xlfn.QUARTILE.EXC('Base de dados'!R$252:R$272,1))))),'Base de dados'!R262,"")</f>
        <v>295916060.55000001</v>
      </c>
      <c r="S262" s="7">
        <f>IF(AND('Base de dados'!S262&gt;(AVERAGE('Base de dados'!S$252:S$272)-(1.5*(_xlfn.QUARTILE.EXC('Base de dados'!S$252:S$272,3)-_xlfn.QUARTILE.EXC('Base de dados'!S$252:S$272,1)))),'Base de dados'!S262&lt;(AVERAGE('Base de dados'!S$252:S$272)+(1.5*(_xlfn.QUARTILE.EXC('Base de dados'!S$252:S$272,3)-_xlfn.QUARTILE.EXC('Base de dados'!S$252:S$272,1))))),'Base de dados'!S262,"")</f>
        <v>44136499.590000004</v>
      </c>
      <c r="T262" s="7">
        <f>IF(AND('Base de dados'!T262&gt;(AVERAGE('Base de dados'!T$252:T$272)-(1.5*(_xlfn.QUARTILE.EXC('Base de dados'!T$252:T$272,3)-_xlfn.QUARTILE.EXC('Base de dados'!T$252:T$272,1)))),'Base de dados'!T262&lt;(AVERAGE('Base de dados'!T$252:T$272)+(1.5*(_xlfn.QUARTILE.EXC('Base de dados'!T$252:T$272,3)-_xlfn.QUARTILE.EXC('Base de dados'!T$252:T$272,1))))),'Base de dados'!T262,"")</f>
        <v>2973</v>
      </c>
      <c r="U262" s="7">
        <f>IF(AND('Base de dados'!U262&gt;(AVERAGE('Base de dados'!U$252:U$272)-(1.5*(_xlfn.QUARTILE.EXC('Base de dados'!U$252:U$272,3)-_xlfn.QUARTILE.EXC('Base de dados'!U$252:U$272,1)))),'Base de dados'!U262&lt;(AVERAGE('Base de dados'!U$252:U$272)+(1.5*(_xlfn.QUARTILE.EXC('Base de dados'!U$252:U$272,3)-_xlfn.QUARTILE.EXC('Base de dados'!U$252:U$272,1))))),'Base de dados'!U262,"")</f>
        <v>24721631.52</v>
      </c>
    </row>
    <row r="263" spans="2:21" s="1" customFormat="1" x14ac:dyDescent="0.25">
      <c r="B263" s="51">
        <v>250750</v>
      </c>
      <c r="C263" s="51" t="s">
        <v>215</v>
      </c>
      <c r="D263" s="51" t="s">
        <v>216</v>
      </c>
      <c r="E263" s="51">
        <v>2008</v>
      </c>
      <c r="F263" s="51">
        <v>25075000</v>
      </c>
      <c r="G263" s="51" t="s">
        <v>93</v>
      </c>
      <c r="H263" s="325" t="s">
        <v>45</v>
      </c>
      <c r="I263" s="51" t="s">
        <v>188</v>
      </c>
      <c r="J263" s="51" t="s">
        <v>189</v>
      </c>
      <c r="K263" s="51" t="s">
        <v>190</v>
      </c>
      <c r="L263" s="7">
        <f>IF(AND('Base de dados'!L263&gt;(AVERAGE('Base de dados'!L$252:L$272)-(1.5*(_xlfn.QUARTILE.EXC('Base de dados'!L$252:L$272,3)-_xlfn.QUARTILE.EXC('Base de dados'!L$252:L$272,1)))),'Base de dados'!L263&lt;(AVERAGE('Base de dados'!L$252:L$272)+(1.5*(_xlfn.QUARTILE.EXC('Base de dados'!L$252:L$272,3)-_xlfn.QUARTILE.EXC('Base de dados'!L$252:L$272,1))))),'Base de dados'!L263,"")</f>
        <v>120993.34</v>
      </c>
      <c r="M263" s="7">
        <f>IF(AND('Base de dados'!M263&gt;(AVERAGE('Base de dados'!M$252:M$272)-(1.5*(_xlfn.QUARTILE.EXC('Base de dados'!M$252:M$272,3)-_xlfn.QUARTILE.EXC('Base de dados'!M$252:M$272,1)))),'Base de dados'!M263&lt;(AVERAGE('Base de dados'!M$252:M$272)+(1.5*(_xlfn.QUARTILE.EXC('Base de dados'!M$252:M$272,3)-_xlfn.QUARTILE.EXC('Base de dados'!M$252:M$272,1))))),'Base de dados'!M263,"")</f>
        <v>905791</v>
      </c>
      <c r="N263" s="7">
        <f>IF(AND('Base de dados'!N263&gt;(AVERAGE('Base de dados'!N$252:N$272)-(1.5*(_xlfn.QUARTILE.EXC('Base de dados'!N$252:N$272,3)-_xlfn.QUARTILE.EXC('Base de dados'!N$252:N$272,1)))),'Base de dados'!N263&lt;(AVERAGE('Base de dados'!N$252:N$272)+(1.5*(_xlfn.QUARTILE.EXC('Base de dados'!N$252:N$272,3)-_xlfn.QUARTILE.EXC('Base de dados'!N$252:N$272,1))))),'Base de dados'!N263,"")</f>
        <v>39123.410000000003</v>
      </c>
      <c r="O263" s="7">
        <f>IF(AND('Base de dados'!O263&gt;(AVERAGE('Base de dados'!O$252:O$272)-(1.5*(_xlfn.QUARTILE.EXC('Base de dados'!O$252:O$272,3)-_xlfn.QUARTILE.EXC('Base de dados'!O$252:O$272,1)))),'Base de dados'!O263&lt;(AVERAGE('Base de dados'!O$252:O$272)+(1.5*(_xlfn.QUARTILE.EXC('Base de dados'!O$252:O$272,3)-_xlfn.QUARTILE.EXC('Base de dados'!O$252:O$272,1))))),'Base de dados'!O263,"")</f>
        <v>245504180.28</v>
      </c>
      <c r="P263" s="7">
        <f>IF(AND('Base de dados'!P263&gt;(AVERAGE('Base de dados'!P$252:P$272)-(1.5*(_xlfn.QUARTILE.EXC('Base de dados'!P$252:P$272,3)-_xlfn.QUARTILE.EXC('Base de dados'!P$252:P$272,1)))),'Base de dados'!P263&lt;(AVERAGE('Base de dados'!P$252:P$272)+(1.5*(_xlfn.QUARTILE.EXC('Base de dados'!P$252:P$272,3)-_xlfn.QUARTILE.EXC('Base de dados'!P$252:P$272,1))))),'Base de dados'!P263,"")</f>
        <v>76237930.829999998</v>
      </c>
      <c r="Q263" s="7">
        <f>IF(AND('Base de dados'!Q263&gt;(AVERAGE('Base de dados'!Q$252:Q$272)-(1.5*(_xlfn.QUARTILE.EXC('Base de dados'!Q$252:Q$272,3)-_xlfn.QUARTILE.EXC('Base de dados'!Q$252:Q$272,1)))),'Base de dados'!Q263&lt;(AVERAGE('Base de dados'!Q$252:Q$272)+(1.5*(_xlfn.QUARTILE.EXC('Base de dados'!Q$252:Q$272,3)-_xlfn.QUARTILE.EXC('Base de dados'!Q$252:Q$272,1))))),'Base de dados'!Q263,"")</f>
        <v>123092259.06999999</v>
      </c>
      <c r="R263" s="7">
        <f>IF(AND('Base de dados'!R263&gt;(AVERAGE('Base de dados'!R$252:R$272)-(1.5*(_xlfn.QUARTILE.EXC('Base de dados'!R$252:R$272,3)-_xlfn.QUARTILE.EXC('Base de dados'!R$252:R$272,1)))),'Base de dados'!R263&lt;(AVERAGE('Base de dados'!R$252:R$272)+(1.5*(_xlfn.QUARTILE.EXC('Base de dados'!R$252:R$272,3)-_xlfn.QUARTILE.EXC('Base de dados'!R$252:R$272,1))))),'Base de dados'!R263,"")</f>
        <v>279346710.81</v>
      </c>
      <c r="S263" s="7">
        <f>IF(AND('Base de dados'!S263&gt;(AVERAGE('Base de dados'!S$252:S$272)-(1.5*(_xlfn.QUARTILE.EXC('Base de dados'!S$252:S$272,3)-_xlfn.QUARTILE.EXC('Base de dados'!S$252:S$272,1)))),'Base de dados'!S263&lt;(AVERAGE('Base de dados'!S$252:S$272)+(1.5*(_xlfn.QUARTILE.EXC('Base de dados'!S$252:S$272,3)-_xlfn.QUARTILE.EXC('Base de dados'!S$252:S$272,1))))),'Base de dados'!S263,"")</f>
        <v>39110565.780000001</v>
      </c>
      <c r="T263" s="7">
        <f>IF(AND('Base de dados'!T263&gt;(AVERAGE('Base de dados'!T$252:T$272)-(1.5*(_xlfn.QUARTILE.EXC('Base de dados'!T$252:T$272,3)-_xlfn.QUARTILE.EXC('Base de dados'!T$252:T$272,1)))),'Base de dados'!T263&lt;(AVERAGE('Base de dados'!T$252:T$272)+(1.5*(_xlfn.QUARTILE.EXC('Base de dados'!T$252:T$272,3)-_xlfn.QUARTILE.EXC('Base de dados'!T$252:T$272,1))))),'Base de dados'!T263,"")</f>
        <v>2674</v>
      </c>
      <c r="U263" s="7">
        <f>IF(AND('Base de dados'!U263&gt;(AVERAGE('Base de dados'!U$252:U$272)-(1.5*(_xlfn.QUARTILE.EXC('Base de dados'!U$252:U$272,3)-_xlfn.QUARTILE.EXC('Base de dados'!U$252:U$272,1)))),'Base de dados'!U263&lt;(AVERAGE('Base de dados'!U$252:U$272)+(1.5*(_xlfn.QUARTILE.EXC('Base de dados'!U$252:U$272,3)-_xlfn.QUARTILE.EXC('Base de dados'!U$252:U$272,1))))),'Base de dados'!U263,"")</f>
        <v>29870489.100000001</v>
      </c>
    </row>
    <row r="264" spans="2:21" s="1" customFormat="1" x14ac:dyDescent="0.25">
      <c r="B264" s="51">
        <v>250750</v>
      </c>
      <c r="C264" s="51" t="s">
        <v>215</v>
      </c>
      <c r="D264" s="51" t="s">
        <v>216</v>
      </c>
      <c r="E264" s="51">
        <v>2007</v>
      </c>
      <c r="F264" s="51">
        <v>25075000</v>
      </c>
      <c r="G264" s="51" t="s">
        <v>93</v>
      </c>
      <c r="H264" s="325" t="s">
        <v>45</v>
      </c>
      <c r="I264" s="51" t="s">
        <v>188</v>
      </c>
      <c r="J264" s="51" t="s">
        <v>189</v>
      </c>
      <c r="K264" s="51" t="s">
        <v>190</v>
      </c>
      <c r="L264" s="7">
        <f>IF(AND('Base de dados'!L264&gt;(AVERAGE('Base de dados'!L$252:L$272)-(1.5*(_xlfn.QUARTILE.EXC('Base de dados'!L$252:L$272,3)-_xlfn.QUARTILE.EXC('Base de dados'!L$252:L$272,1)))),'Base de dados'!L264&lt;(AVERAGE('Base de dados'!L$252:L$272)+(1.5*(_xlfn.QUARTILE.EXC('Base de dados'!L$252:L$272,3)-_xlfn.QUARTILE.EXC('Base de dados'!L$252:L$272,1))))),'Base de dados'!L264,"")</f>
        <v>119621.44</v>
      </c>
      <c r="M264" s="7">
        <f>IF(AND('Base de dados'!M264&gt;(AVERAGE('Base de dados'!M$252:M$272)-(1.5*(_xlfn.QUARTILE.EXC('Base de dados'!M$252:M$272,3)-_xlfn.QUARTILE.EXC('Base de dados'!M$252:M$272,1)))),'Base de dados'!M264&lt;(AVERAGE('Base de dados'!M$252:M$272)+(1.5*(_xlfn.QUARTILE.EXC('Base de dados'!M$252:M$272,3)-_xlfn.QUARTILE.EXC('Base de dados'!M$252:M$272,1))))),'Base de dados'!M264,"")</f>
        <v>870545</v>
      </c>
      <c r="N264" s="7">
        <f>IF(AND('Base de dados'!N264&gt;(AVERAGE('Base de dados'!N$252:N$272)-(1.5*(_xlfn.QUARTILE.EXC('Base de dados'!N$252:N$272,3)-_xlfn.QUARTILE.EXC('Base de dados'!N$252:N$272,1)))),'Base de dados'!N264&lt;(AVERAGE('Base de dados'!N$252:N$272)+(1.5*(_xlfn.QUARTILE.EXC('Base de dados'!N$252:N$272,3)-_xlfn.QUARTILE.EXC('Base de dados'!N$252:N$272,1))))),'Base de dados'!N264,"")</f>
        <v>37962</v>
      </c>
      <c r="O264" s="7">
        <f>IF(AND('Base de dados'!O264&gt;(AVERAGE('Base de dados'!O$252:O$272)-(1.5*(_xlfn.QUARTILE.EXC('Base de dados'!O$252:O$272,3)-_xlfn.QUARTILE.EXC('Base de dados'!O$252:O$272,1)))),'Base de dados'!O264&lt;(AVERAGE('Base de dados'!O$252:O$272)+(1.5*(_xlfn.QUARTILE.EXC('Base de dados'!O$252:O$272,3)-_xlfn.QUARTILE.EXC('Base de dados'!O$252:O$272,1))))),'Base de dados'!O264,"")</f>
        <v>221357161</v>
      </c>
      <c r="P264" s="7">
        <f>IF(AND('Base de dados'!P264&gt;(AVERAGE('Base de dados'!P$252:P$272)-(1.5*(_xlfn.QUARTILE.EXC('Base de dados'!P$252:P$272,3)-_xlfn.QUARTILE.EXC('Base de dados'!P$252:P$272,1)))),'Base de dados'!P264&lt;(AVERAGE('Base de dados'!P$252:P$272)+(1.5*(_xlfn.QUARTILE.EXC('Base de dados'!P$252:P$272,3)-_xlfn.QUARTILE.EXC('Base de dados'!P$252:P$272,1))))),'Base de dados'!P264,"")</f>
        <v>64519139.789999999</v>
      </c>
      <c r="Q264" s="7">
        <f>IF(AND('Base de dados'!Q264&gt;(AVERAGE('Base de dados'!Q$252:Q$272)-(1.5*(_xlfn.QUARTILE.EXC('Base de dados'!Q$252:Q$272,3)-_xlfn.QUARTILE.EXC('Base de dados'!Q$252:Q$272,1)))),'Base de dados'!Q264&lt;(AVERAGE('Base de dados'!Q$252:Q$272)+(1.5*(_xlfn.QUARTILE.EXC('Base de dados'!Q$252:Q$272,3)-_xlfn.QUARTILE.EXC('Base de dados'!Q$252:Q$272,1))))),'Base de dados'!Q264,"")</f>
        <v>113749127.88</v>
      </c>
      <c r="R264" s="7">
        <f>IF(AND('Base de dados'!R264&gt;(AVERAGE('Base de dados'!R$252:R$272)-(1.5*(_xlfn.QUARTILE.EXC('Base de dados'!R$252:R$272,3)-_xlfn.QUARTILE.EXC('Base de dados'!R$252:R$272,1)))),'Base de dados'!R264&lt;(AVERAGE('Base de dados'!R$252:R$272)+(1.5*(_xlfn.QUARTILE.EXC('Base de dados'!R$252:R$272,3)-_xlfn.QUARTILE.EXC('Base de dados'!R$252:R$272,1))))),'Base de dados'!R264,"")</f>
        <v>249388063.28</v>
      </c>
      <c r="S264" s="7">
        <f>IF(AND('Base de dados'!S264&gt;(AVERAGE('Base de dados'!S$252:S$272)-(1.5*(_xlfn.QUARTILE.EXC('Base de dados'!S$252:S$272,3)-_xlfn.QUARTILE.EXC('Base de dados'!S$252:S$272,1)))),'Base de dados'!S264&lt;(AVERAGE('Base de dados'!S$252:S$272)+(1.5*(_xlfn.QUARTILE.EXC('Base de dados'!S$252:S$272,3)-_xlfn.QUARTILE.EXC('Base de dados'!S$252:S$272,1))))),'Base de dados'!S264,"")</f>
        <v>38631225.090000004</v>
      </c>
      <c r="T264" s="7">
        <f>IF(AND('Base de dados'!T264&gt;(AVERAGE('Base de dados'!T$252:T$272)-(1.5*(_xlfn.QUARTILE.EXC('Base de dados'!T$252:T$272,3)-_xlfn.QUARTILE.EXC('Base de dados'!T$252:T$272,1)))),'Base de dados'!T264&lt;(AVERAGE('Base de dados'!T$252:T$272)+(1.5*(_xlfn.QUARTILE.EXC('Base de dados'!T$252:T$272,3)-_xlfn.QUARTILE.EXC('Base de dados'!T$252:T$272,1))))),'Base de dados'!T264,"")</f>
        <v>2668</v>
      </c>
      <c r="U264" s="7">
        <f>IF(AND('Base de dados'!U264&gt;(AVERAGE('Base de dados'!U$252:U$272)-(1.5*(_xlfn.QUARTILE.EXC('Base de dados'!U$252:U$272,3)-_xlfn.QUARTILE.EXC('Base de dados'!U$252:U$272,1)))),'Base de dados'!U264&lt;(AVERAGE('Base de dados'!U$252:U$272)+(1.5*(_xlfn.QUARTILE.EXC('Base de dados'!U$252:U$272,3)-_xlfn.QUARTILE.EXC('Base de dados'!U$252:U$272,1))))),'Base de dados'!U264,"")</f>
        <v>27454198</v>
      </c>
    </row>
    <row r="265" spans="2:21" s="1" customFormat="1" x14ac:dyDescent="0.25">
      <c r="B265" s="51">
        <v>250750</v>
      </c>
      <c r="C265" s="51" t="s">
        <v>215</v>
      </c>
      <c r="D265" s="51" t="s">
        <v>216</v>
      </c>
      <c r="E265" s="51">
        <v>2006</v>
      </c>
      <c r="F265" s="51">
        <v>25075000</v>
      </c>
      <c r="G265" s="51" t="s">
        <v>93</v>
      </c>
      <c r="H265" s="325" t="s">
        <v>45</v>
      </c>
      <c r="I265" s="51" t="s">
        <v>188</v>
      </c>
      <c r="J265" s="51" t="s">
        <v>189</v>
      </c>
      <c r="K265" s="51" t="s">
        <v>190</v>
      </c>
      <c r="L265" s="7">
        <f>IF(AND('Base de dados'!L265&gt;(AVERAGE('Base de dados'!L$252:L$272)-(1.5*(_xlfn.QUARTILE.EXC('Base de dados'!L$252:L$272,3)-_xlfn.QUARTILE.EXC('Base de dados'!L$252:L$272,1)))),'Base de dados'!L265&lt;(AVERAGE('Base de dados'!L$252:L$272)+(1.5*(_xlfn.QUARTILE.EXC('Base de dados'!L$252:L$272,3)-_xlfn.QUARTILE.EXC('Base de dados'!L$252:L$272,1))))),'Base de dados'!L265,"")</f>
        <v>112402</v>
      </c>
      <c r="M265" s="7">
        <f>IF(AND('Base de dados'!M265&gt;(AVERAGE('Base de dados'!M$252:M$272)-(1.5*(_xlfn.QUARTILE.EXC('Base de dados'!M$252:M$272,3)-_xlfn.QUARTILE.EXC('Base de dados'!M$252:M$272,1)))),'Base de dados'!M265&lt;(AVERAGE('Base de dados'!M$252:M$272)+(1.5*(_xlfn.QUARTILE.EXC('Base de dados'!M$252:M$272,3)-_xlfn.QUARTILE.EXC('Base de dados'!M$252:M$272,1))))),'Base de dados'!M265,"")</f>
        <v>791343</v>
      </c>
      <c r="N265" s="7">
        <f>IF(AND('Base de dados'!N265&gt;(AVERAGE('Base de dados'!N$252:N$272)-(1.5*(_xlfn.QUARTILE.EXC('Base de dados'!N$252:N$272,3)-_xlfn.QUARTILE.EXC('Base de dados'!N$252:N$272,1)))),'Base de dados'!N265&lt;(AVERAGE('Base de dados'!N$252:N$272)+(1.5*(_xlfn.QUARTILE.EXC('Base de dados'!N$252:N$272,3)-_xlfn.QUARTILE.EXC('Base de dados'!N$252:N$272,1))))),'Base de dados'!N265,"")</f>
        <v>37960.800000000003</v>
      </c>
      <c r="O265" s="7">
        <f>IF(AND('Base de dados'!O265&gt;(AVERAGE('Base de dados'!O$252:O$272)-(1.5*(_xlfn.QUARTILE.EXC('Base de dados'!O$252:O$272,3)-_xlfn.QUARTILE.EXC('Base de dados'!O$252:O$272,1)))),'Base de dados'!O265&lt;(AVERAGE('Base de dados'!O$252:O$272)+(1.5*(_xlfn.QUARTILE.EXC('Base de dados'!O$252:O$272,3)-_xlfn.QUARTILE.EXC('Base de dados'!O$252:O$272,1))))),'Base de dados'!O265,"")</f>
        <v>202017549</v>
      </c>
      <c r="P265" s="7">
        <f>IF(AND('Base de dados'!P265&gt;(AVERAGE('Base de dados'!P$252:P$272)-(1.5*(_xlfn.QUARTILE.EXC('Base de dados'!P$252:P$272,3)-_xlfn.QUARTILE.EXC('Base de dados'!P$252:P$272,1)))),'Base de dados'!P265&lt;(AVERAGE('Base de dados'!P$252:P$272)+(1.5*(_xlfn.QUARTILE.EXC('Base de dados'!P$252:P$272,3)-_xlfn.QUARTILE.EXC('Base de dados'!P$252:P$272,1))))),'Base de dados'!P265,"")</f>
        <v>60981696</v>
      </c>
      <c r="Q265" s="7">
        <f>IF(AND('Base de dados'!Q265&gt;(AVERAGE('Base de dados'!Q$252:Q$272)-(1.5*(_xlfn.QUARTILE.EXC('Base de dados'!Q$252:Q$272,3)-_xlfn.QUARTILE.EXC('Base de dados'!Q$252:Q$272,1)))),'Base de dados'!Q265&lt;(AVERAGE('Base de dados'!Q$252:Q$272)+(1.5*(_xlfn.QUARTILE.EXC('Base de dados'!Q$252:Q$272,3)-_xlfn.QUARTILE.EXC('Base de dados'!Q$252:Q$272,1))))),'Base de dados'!Q265,"")</f>
        <v>104518007</v>
      </c>
      <c r="R265" s="7">
        <f>IF(AND('Base de dados'!R265&gt;(AVERAGE('Base de dados'!R$252:R$272)-(1.5*(_xlfn.QUARTILE.EXC('Base de dados'!R$252:R$272,3)-_xlfn.QUARTILE.EXC('Base de dados'!R$252:R$272,1)))),'Base de dados'!R265&lt;(AVERAGE('Base de dados'!R$252:R$272)+(1.5*(_xlfn.QUARTILE.EXC('Base de dados'!R$252:R$272,3)-_xlfn.QUARTILE.EXC('Base de dados'!R$252:R$272,1))))),'Base de dados'!R265,"")</f>
        <v>231192648</v>
      </c>
      <c r="S265" s="7">
        <f>IF(AND('Base de dados'!S265&gt;(AVERAGE('Base de dados'!S$252:S$272)-(1.5*(_xlfn.QUARTILE.EXC('Base de dados'!S$252:S$272,3)-_xlfn.QUARTILE.EXC('Base de dados'!S$252:S$272,1)))),'Base de dados'!S265&lt;(AVERAGE('Base de dados'!S$252:S$272)+(1.5*(_xlfn.QUARTILE.EXC('Base de dados'!S$252:S$272,3)-_xlfn.QUARTILE.EXC('Base de dados'!S$252:S$272,1))))),'Base de dados'!S265,"")</f>
        <v>38050610</v>
      </c>
      <c r="T265" s="7">
        <f>IF(AND('Base de dados'!T265&gt;(AVERAGE('Base de dados'!T$252:T$272)-(1.5*(_xlfn.QUARTILE.EXC('Base de dados'!T$252:T$272,3)-_xlfn.QUARTILE.EXC('Base de dados'!T$252:T$272,1)))),'Base de dados'!T265&lt;(AVERAGE('Base de dados'!T$252:T$272)+(1.5*(_xlfn.QUARTILE.EXC('Base de dados'!T$252:T$272,3)-_xlfn.QUARTILE.EXC('Base de dados'!T$252:T$272,1))))),'Base de dados'!T265,"")</f>
        <v>2850</v>
      </c>
      <c r="U265" s="7">
        <f>IF(AND('Base de dados'!U265&gt;(AVERAGE('Base de dados'!U$252:U$272)-(1.5*(_xlfn.QUARTILE.EXC('Base de dados'!U$252:U$272,3)-_xlfn.QUARTILE.EXC('Base de dados'!U$252:U$272,1)))),'Base de dados'!U265&lt;(AVERAGE('Base de dados'!U$252:U$272)+(1.5*(_xlfn.QUARTILE.EXC('Base de dados'!U$252:U$272,3)-_xlfn.QUARTILE.EXC('Base de dados'!U$252:U$272,1))))),'Base de dados'!U265,"")</f>
        <v>21929537</v>
      </c>
    </row>
    <row r="266" spans="2:21" s="1" customFormat="1" x14ac:dyDescent="0.25">
      <c r="B266" s="51">
        <v>250750</v>
      </c>
      <c r="C266" s="51" t="s">
        <v>215</v>
      </c>
      <c r="D266" s="51" t="s">
        <v>216</v>
      </c>
      <c r="E266" s="51">
        <v>2005</v>
      </c>
      <c r="F266" s="51">
        <v>25075000</v>
      </c>
      <c r="G266" s="51" t="s">
        <v>93</v>
      </c>
      <c r="H266" s="325" t="s">
        <v>45</v>
      </c>
      <c r="I266" s="51" t="s">
        <v>188</v>
      </c>
      <c r="J266" s="51" t="s">
        <v>189</v>
      </c>
      <c r="K266" s="51" t="s">
        <v>190</v>
      </c>
      <c r="L266" s="7">
        <f>IF(AND('Base de dados'!L266&gt;(AVERAGE('Base de dados'!L$252:L$272)-(1.5*(_xlfn.QUARTILE.EXC('Base de dados'!L$252:L$272,3)-_xlfn.QUARTILE.EXC('Base de dados'!L$252:L$272,1)))),'Base de dados'!L266&lt;(AVERAGE('Base de dados'!L$252:L$272)+(1.5*(_xlfn.QUARTILE.EXC('Base de dados'!L$252:L$272,3)-_xlfn.QUARTILE.EXC('Base de dados'!L$252:L$272,1))))),'Base de dados'!L266,"")</f>
        <v>113609</v>
      </c>
      <c r="M266" s="7">
        <f>IF(AND('Base de dados'!M266&gt;(AVERAGE('Base de dados'!M$252:M$272)-(1.5*(_xlfn.QUARTILE.EXC('Base de dados'!M$252:M$272,3)-_xlfn.QUARTILE.EXC('Base de dados'!M$252:M$272,1)))),'Base de dados'!M266&lt;(AVERAGE('Base de dados'!M$252:M$272)+(1.5*(_xlfn.QUARTILE.EXC('Base de dados'!M$252:M$272,3)-_xlfn.QUARTILE.EXC('Base de dados'!M$252:M$272,1))))),'Base de dados'!M266,"")</f>
        <v>714496</v>
      </c>
      <c r="N266" s="7">
        <f>IF(AND('Base de dados'!N266&gt;(AVERAGE('Base de dados'!N$252:N$272)-(1.5*(_xlfn.QUARTILE.EXC('Base de dados'!N$252:N$272,3)-_xlfn.QUARTILE.EXC('Base de dados'!N$252:N$272,1)))),'Base de dados'!N266&lt;(AVERAGE('Base de dados'!N$252:N$272)+(1.5*(_xlfn.QUARTILE.EXC('Base de dados'!N$252:N$272,3)-_xlfn.QUARTILE.EXC('Base de dados'!N$252:N$272,1))))),'Base de dados'!N266,"")</f>
        <v>36206.9</v>
      </c>
      <c r="O266" s="7">
        <f>IF(AND('Base de dados'!O266&gt;(AVERAGE('Base de dados'!O$252:O$272)-(1.5*(_xlfn.QUARTILE.EXC('Base de dados'!O$252:O$272,3)-_xlfn.QUARTILE.EXC('Base de dados'!O$252:O$272,1)))),'Base de dados'!O266&lt;(AVERAGE('Base de dados'!O$252:O$272)+(1.5*(_xlfn.QUARTILE.EXC('Base de dados'!O$252:O$272,3)-_xlfn.QUARTILE.EXC('Base de dados'!O$252:O$272,1))))),'Base de dados'!O266,"")</f>
        <v>188127665</v>
      </c>
      <c r="P266" s="7">
        <f>IF(AND('Base de dados'!P266&gt;(AVERAGE('Base de dados'!P$252:P$272)-(1.5*(_xlfn.QUARTILE.EXC('Base de dados'!P$252:P$272,3)-_xlfn.QUARTILE.EXC('Base de dados'!P$252:P$272,1)))),'Base de dados'!P266&lt;(AVERAGE('Base de dados'!P$252:P$272)+(1.5*(_xlfn.QUARTILE.EXC('Base de dados'!P$252:P$272,3)-_xlfn.QUARTILE.EXC('Base de dados'!P$252:P$272,1))))),'Base de dados'!P266,"")</f>
        <v>54641635</v>
      </c>
      <c r="Q266" s="7">
        <f>IF(AND('Base de dados'!Q266&gt;(AVERAGE('Base de dados'!Q$252:Q$272)-(1.5*(_xlfn.QUARTILE.EXC('Base de dados'!Q$252:Q$272,3)-_xlfn.QUARTILE.EXC('Base de dados'!Q$252:Q$272,1)))),'Base de dados'!Q266&lt;(AVERAGE('Base de dados'!Q$252:Q$272)+(1.5*(_xlfn.QUARTILE.EXC('Base de dados'!Q$252:Q$272,3)-_xlfn.QUARTILE.EXC('Base de dados'!Q$252:Q$272,1))))),'Base de dados'!Q266,"")</f>
        <v>88728540</v>
      </c>
      <c r="R266" s="7">
        <f>IF(AND('Base de dados'!R266&gt;(AVERAGE('Base de dados'!R$252:R$272)-(1.5*(_xlfn.QUARTILE.EXC('Base de dados'!R$252:R$272,3)-_xlfn.QUARTILE.EXC('Base de dados'!R$252:R$272,1)))),'Base de dados'!R266&lt;(AVERAGE('Base de dados'!R$252:R$272)+(1.5*(_xlfn.QUARTILE.EXC('Base de dados'!R$252:R$272,3)-_xlfn.QUARTILE.EXC('Base de dados'!R$252:R$272,1))))),'Base de dados'!R266,"")</f>
        <v>211034714</v>
      </c>
      <c r="S266" s="7">
        <f>IF(AND('Base de dados'!S266&gt;(AVERAGE('Base de dados'!S$252:S$272)-(1.5*(_xlfn.QUARTILE.EXC('Base de dados'!S$252:S$272,3)-_xlfn.QUARTILE.EXC('Base de dados'!S$252:S$272,1)))),'Base de dados'!S266&lt;(AVERAGE('Base de dados'!S$252:S$272)+(1.5*(_xlfn.QUARTILE.EXC('Base de dados'!S$252:S$272,3)-_xlfn.QUARTILE.EXC('Base de dados'!S$252:S$272,1))))),'Base de dados'!S266,"")</f>
        <v>34457413</v>
      </c>
      <c r="T266" s="7">
        <f>IF(AND('Base de dados'!T266&gt;(AVERAGE('Base de dados'!T$252:T$272)-(1.5*(_xlfn.QUARTILE.EXC('Base de dados'!T$252:T$272,3)-_xlfn.QUARTILE.EXC('Base de dados'!T$252:T$272,1)))),'Base de dados'!T266&lt;(AVERAGE('Base de dados'!T$252:T$272)+(1.5*(_xlfn.QUARTILE.EXC('Base de dados'!T$252:T$272,3)-_xlfn.QUARTILE.EXC('Base de dados'!T$252:T$272,1))))),'Base de dados'!T266,"")</f>
        <v>2663</v>
      </c>
      <c r="U266" s="7">
        <f>IF(AND('Base de dados'!U266&gt;(AVERAGE('Base de dados'!U$252:U$272)-(1.5*(_xlfn.QUARTILE.EXC('Base de dados'!U$252:U$272,3)-_xlfn.QUARTILE.EXC('Base de dados'!U$252:U$272,1)))),'Base de dados'!U266&lt;(AVERAGE('Base de dados'!U$252:U$272)+(1.5*(_xlfn.QUARTILE.EXC('Base de dados'!U$252:U$272,3)-_xlfn.QUARTILE.EXC('Base de dados'!U$252:U$272,1))))),'Base de dados'!U266,"")</f>
        <v>21661300</v>
      </c>
    </row>
    <row r="267" spans="2:21" s="1" customFormat="1" x14ac:dyDescent="0.25">
      <c r="B267" s="51">
        <v>250750</v>
      </c>
      <c r="C267" s="51" t="s">
        <v>215</v>
      </c>
      <c r="D267" s="51" t="s">
        <v>216</v>
      </c>
      <c r="E267" s="51">
        <v>2004</v>
      </c>
      <c r="F267" s="51">
        <v>25075000</v>
      </c>
      <c r="G267" s="51" t="s">
        <v>93</v>
      </c>
      <c r="H267" s="325" t="s">
        <v>45</v>
      </c>
      <c r="I267" s="51" t="s">
        <v>188</v>
      </c>
      <c r="J267" s="51" t="s">
        <v>189</v>
      </c>
      <c r="K267" s="51" t="s">
        <v>190</v>
      </c>
      <c r="L267" s="7">
        <f>IF(AND('Base de dados'!L267&gt;(AVERAGE('Base de dados'!L$252:L$272)-(1.5*(_xlfn.QUARTILE.EXC('Base de dados'!L$252:L$272,3)-_xlfn.QUARTILE.EXC('Base de dados'!L$252:L$272,1)))),'Base de dados'!L267&lt;(AVERAGE('Base de dados'!L$252:L$272)+(1.5*(_xlfn.QUARTILE.EXC('Base de dados'!L$252:L$272,3)-_xlfn.QUARTILE.EXC('Base de dados'!L$252:L$272,1))))),'Base de dados'!L267,"")</f>
        <v>110471</v>
      </c>
      <c r="M267" s="7">
        <f>IF(AND('Base de dados'!M267&gt;(AVERAGE('Base de dados'!M$252:M$272)-(1.5*(_xlfn.QUARTILE.EXC('Base de dados'!M$252:M$272,3)-_xlfn.QUARTILE.EXC('Base de dados'!M$252:M$272,1)))),'Base de dados'!M267&lt;(AVERAGE('Base de dados'!M$252:M$272)+(1.5*(_xlfn.QUARTILE.EXC('Base de dados'!M$252:M$272,3)-_xlfn.QUARTILE.EXC('Base de dados'!M$252:M$272,1))))),'Base de dados'!M267,"")</f>
        <v>655048</v>
      </c>
      <c r="N267" s="7">
        <f>IF(AND('Base de dados'!N267&gt;(AVERAGE('Base de dados'!N$252:N$272)-(1.5*(_xlfn.QUARTILE.EXC('Base de dados'!N$252:N$272,3)-_xlfn.QUARTILE.EXC('Base de dados'!N$252:N$272,1)))),'Base de dados'!N267&lt;(AVERAGE('Base de dados'!N$252:N$272)+(1.5*(_xlfn.QUARTILE.EXC('Base de dados'!N$252:N$272,3)-_xlfn.QUARTILE.EXC('Base de dados'!N$252:N$272,1))))),'Base de dados'!N267,"")</f>
        <v>36054</v>
      </c>
      <c r="O267" s="7">
        <f>IF(AND('Base de dados'!O267&gt;(AVERAGE('Base de dados'!O$252:O$272)-(1.5*(_xlfn.QUARTILE.EXC('Base de dados'!O$252:O$272,3)-_xlfn.QUARTILE.EXC('Base de dados'!O$252:O$272,1)))),'Base de dados'!O267&lt;(AVERAGE('Base de dados'!O$252:O$272)+(1.5*(_xlfn.QUARTILE.EXC('Base de dados'!O$252:O$272,3)-_xlfn.QUARTILE.EXC('Base de dados'!O$252:O$272,1))))),'Base de dados'!O267,"")</f>
        <v>160443967</v>
      </c>
      <c r="P267" s="7">
        <f>IF(AND('Base de dados'!P267&gt;(AVERAGE('Base de dados'!P$252:P$272)-(1.5*(_xlfn.QUARTILE.EXC('Base de dados'!P$252:P$272,3)-_xlfn.QUARTILE.EXC('Base de dados'!P$252:P$272,1)))),'Base de dados'!P267&lt;(AVERAGE('Base de dados'!P$252:P$272)+(1.5*(_xlfn.QUARTILE.EXC('Base de dados'!P$252:P$272,3)-_xlfn.QUARTILE.EXC('Base de dados'!P$252:P$272,1))))),'Base de dados'!P267,"")</f>
        <v>45650889</v>
      </c>
      <c r="Q267" s="7">
        <f>IF(AND('Base de dados'!Q267&gt;(AVERAGE('Base de dados'!Q$252:Q$272)-(1.5*(_xlfn.QUARTILE.EXC('Base de dados'!Q$252:Q$272,3)-_xlfn.QUARTILE.EXC('Base de dados'!Q$252:Q$272,1)))),'Base de dados'!Q267&lt;(AVERAGE('Base de dados'!Q$252:Q$272)+(1.5*(_xlfn.QUARTILE.EXC('Base de dados'!Q$252:Q$272,3)-_xlfn.QUARTILE.EXC('Base de dados'!Q$252:Q$272,1))))),'Base de dados'!Q267,"")</f>
        <v>74792539</v>
      </c>
      <c r="R267" s="7">
        <f>IF(AND('Base de dados'!R267&gt;(AVERAGE('Base de dados'!R$252:R$272)-(1.5*(_xlfn.QUARTILE.EXC('Base de dados'!R$252:R$272,3)-_xlfn.QUARTILE.EXC('Base de dados'!R$252:R$272,1)))),'Base de dados'!R267&lt;(AVERAGE('Base de dados'!R$252:R$272)+(1.5*(_xlfn.QUARTILE.EXC('Base de dados'!R$252:R$272,3)-_xlfn.QUARTILE.EXC('Base de dados'!R$252:R$272,1))))),'Base de dados'!R267,"")</f>
        <v>190036594</v>
      </c>
      <c r="S267" s="7">
        <f>IF(AND('Base de dados'!S267&gt;(AVERAGE('Base de dados'!S$252:S$272)-(1.5*(_xlfn.QUARTILE.EXC('Base de dados'!S$252:S$272,3)-_xlfn.QUARTILE.EXC('Base de dados'!S$252:S$272,1)))),'Base de dados'!S267&lt;(AVERAGE('Base de dados'!S$252:S$272)+(1.5*(_xlfn.QUARTILE.EXC('Base de dados'!S$252:S$272,3)-_xlfn.QUARTILE.EXC('Base de dados'!S$252:S$272,1))))),'Base de dados'!S267,"")</f>
        <v>29818401</v>
      </c>
      <c r="T267" s="7">
        <f>IF(AND('Base de dados'!T267&gt;(AVERAGE('Base de dados'!T$252:T$272)-(1.5*(_xlfn.QUARTILE.EXC('Base de dados'!T$252:T$272,3)-_xlfn.QUARTILE.EXC('Base de dados'!T$252:T$272,1)))),'Base de dados'!T267&lt;(AVERAGE('Base de dados'!T$252:T$272)+(1.5*(_xlfn.QUARTILE.EXC('Base de dados'!T$252:T$272,3)-_xlfn.QUARTILE.EXC('Base de dados'!T$252:T$272,1))))),'Base de dados'!T267,"")</f>
        <v>2432</v>
      </c>
      <c r="U267" s="7">
        <f>IF(AND('Base de dados'!U267&gt;(AVERAGE('Base de dados'!U$252:U$272)-(1.5*(_xlfn.QUARTILE.EXC('Base de dados'!U$252:U$272,3)-_xlfn.QUARTILE.EXC('Base de dados'!U$252:U$272,1)))),'Base de dados'!U267&lt;(AVERAGE('Base de dados'!U$252:U$272)+(1.5*(_xlfn.QUARTILE.EXC('Base de dados'!U$252:U$272,3)-_xlfn.QUARTILE.EXC('Base de dados'!U$252:U$272,1))))),'Base de dados'!U267,"")</f>
        <v>7042888</v>
      </c>
    </row>
    <row r="268" spans="2:21" s="1" customFormat="1" x14ac:dyDescent="0.25">
      <c r="B268" s="51">
        <v>250750</v>
      </c>
      <c r="C268" s="51" t="s">
        <v>215</v>
      </c>
      <c r="D268" s="51" t="s">
        <v>216</v>
      </c>
      <c r="E268" s="51">
        <v>2003</v>
      </c>
      <c r="F268" s="51">
        <v>25075000</v>
      </c>
      <c r="G268" s="51" t="s">
        <v>93</v>
      </c>
      <c r="H268" s="325" t="s">
        <v>45</v>
      </c>
      <c r="I268" s="51" t="s">
        <v>188</v>
      </c>
      <c r="J268" s="51" t="s">
        <v>189</v>
      </c>
      <c r="K268" s="51" t="s">
        <v>190</v>
      </c>
      <c r="L268" s="7">
        <f>IF(AND('Base de dados'!L268&gt;(AVERAGE('Base de dados'!L$252:L$272)-(1.5*(_xlfn.QUARTILE.EXC('Base de dados'!L$252:L$272,3)-_xlfn.QUARTILE.EXC('Base de dados'!L$252:L$272,1)))),'Base de dados'!L268&lt;(AVERAGE('Base de dados'!L$252:L$272)+(1.5*(_xlfn.QUARTILE.EXC('Base de dados'!L$252:L$272,3)-_xlfn.QUARTILE.EXC('Base de dados'!L$252:L$272,1))))),'Base de dados'!L268,"")</f>
        <v>107092</v>
      </c>
      <c r="M268" s="7">
        <f>IF(AND('Base de dados'!M268&gt;(AVERAGE('Base de dados'!M$252:M$272)-(1.5*(_xlfn.QUARTILE.EXC('Base de dados'!M$252:M$272,3)-_xlfn.QUARTILE.EXC('Base de dados'!M$252:M$272,1)))),'Base de dados'!M268&lt;(AVERAGE('Base de dados'!M$252:M$272)+(1.5*(_xlfn.QUARTILE.EXC('Base de dados'!M$252:M$272,3)-_xlfn.QUARTILE.EXC('Base de dados'!M$252:M$272,1))))),'Base de dados'!M268,"")</f>
        <v>642310</v>
      </c>
      <c r="N268" s="7">
        <f>IF(AND('Base de dados'!N268&gt;(AVERAGE('Base de dados'!N$252:N$272)-(1.5*(_xlfn.QUARTILE.EXC('Base de dados'!N$252:N$272,3)-_xlfn.QUARTILE.EXC('Base de dados'!N$252:N$272,1)))),'Base de dados'!N268&lt;(AVERAGE('Base de dados'!N$252:N$272)+(1.5*(_xlfn.QUARTILE.EXC('Base de dados'!N$252:N$272,3)-_xlfn.QUARTILE.EXC('Base de dados'!N$252:N$272,1))))),'Base de dados'!N268,"")</f>
        <v>35448</v>
      </c>
      <c r="O268" s="7">
        <f>IF(AND('Base de dados'!O268&gt;(AVERAGE('Base de dados'!O$252:O$272)-(1.5*(_xlfn.QUARTILE.EXC('Base de dados'!O$252:O$272,3)-_xlfn.QUARTILE.EXC('Base de dados'!O$252:O$272,1)))),'Base de dados'!O268&lt;(AVERAGE('Base de dados'!O$252:O$272)+(1.5*(_xlfn.QUARTILE.EXC('Base de dados'!O$252:O$272,3)-_xlfn.QUARTILE.EXC('Base de dados'!O$252:O$272,1))))),'Base de dados'!O268,"")</f>
        <v>137277007</v>
      </c>
      <c r="P268" s="7">
        <f>IF(AND('Base de dados'!P268&gt;(AVERAGE('Base de dados'!P$252:P$272)-(1.5*(_xlfn.QUARTILE.EXC('Base de dados'!P$252:P$272,3)-_xlfn.QUARTILE.EXC('Base de dados'!P$252:P$272,1)))),'Base de dados'!P268&lt;(AVERAGE('Base de dados'!P$252:P$272)+(1.5*(_xlfn.QUARTILE.EXC('Base de dados'!P$252:P$272,3)-_xlfn.QUARTILE.EXC('Base de dados'!P$252:P$272,1))))),'Base de dados'!P268,"")</f>
        <v>41067749</v>
      </c>
      <c r="Q268" s="7">
        <f>IF(AND('Base de dados'!Q268&gt;(AVERAGE('Base de dados'!Q$252:Q$272)-(1.5*(_xlfn.QUARTILE.EXC('Base de dados'!Q$252:Q$272,3)-_xlfn.QUARTILE.EXC('Base de dados'!Q$252:Q$272,1)))),'Base de dados'!Q268&lt;(AVERAGE('Base de dados'!Q$252:Q$272)+(1.5*(_xlfn.QUARTILE.EXC('Base de dados'!Q$252:Q$272,3)-_xlfn.QUARTILE.EXC('Base de dados'!Q$252:Q$272,1))))),'Base de dados'!Q268,"")</f>
        <v>69985569</v>
      </c>
      <c r="R268" s="7">
        <f>IF(AND('Base de dados'!R268&gt;(AVERAGE('Base de dados'!R$252:R$272)-(1.5*(_xlfn.QUARTILE.EXC('Base de dados'!R$252:R$272,3)-_xlfn.QUARTILE.EXC('Base de dados'!R$252:R$272,1)))),'Base de dados'!R268&lt;(AVERAGE('Base de dados'!R$252:R$272)+(1.5*(_xlfn.QUARTILE.EXC('Base de dados'!R$252:R$272,3)-_xlfn.QUARTILE.EXC('Base de dados'!R$252:R$272,1))))),'Base de dados'!R268,"")</f>
        <v>153286741</v>
      </c>
      <c r="S268" s="7">
        <f>IF(AND('Base de dados'!S268&gt;(AVERAGE('Base de dados'!S$252:S$272)-(1.5*(_xlfn.QUARTILE.EXC('Base de dados'!S$252:S$272,3)-_xlfn.QUARTILE.EXC('Base de dados'!S$252:S$272,1)))),'Base de dados'!S268&lt;(AVERAGE('Base de dados'!S$252:S$272)+(1.5*(_xlfn.QUARTILE.EXC('Base de dados'!S$252:S$272,3)-_xlfn.QUARTILE.EXC('Base de dados'!S$252:S$272,1))))),'Base de dados'!S268,"")</f>
        <v>16905071</v>
      </c>
      <c r="T268" s="7">
        <f>IF(AND('Base de dados'!T268&gt;(AVERAGE('Base de dados'!T$252:T$272)-(1.5*(_xlfn.QUARTILE.EXC('Base de dados'!T$252:T$272,3)-_xlfn.QUARTILE.EXC('Base de dados'!T$252:T$272,1)))),'Base de dados'!T268&lt;(AVERAGE('Base de dados'!T$252:T$272)+(1.5*(_xlfn.QUARTILE.EXC('Base de dados'!T$252:T$272,3)-_xlfn.QUARTILE.EXC('Base de dados'!T$252:T$272,1))))),'Base de dados'!T268,"")</f>
        <v>2241</v>
      </c>
      <c r="U268" s="7">
        <f>IF(AND('Base de dados'!U268&gt;(AVERAGE('Base de dados'!U$252:U$272)-(1.5*(_xlfn.QUARTILE.EXC('Base de dados'!U$252:U$272,3)-_xlfn.QUARTILE.EXC('Base de dados'!U$252:U$272,1)))),'Base de dados'!U268&lt;(AVERAGE('Base de dados'!U$252:U$272)+(1.5*(_xlfn.QUARTILE.EXC('Base de dados'!U$252:U$272,3)-_xlfn.QUARTILE.EXC('Base de dados'!U$252:U$272,1))))),'Base de dados'!U268,"")</f>
        <v>6820691</v>
      </c>
    </row>
    <row r="269" spans="2:21" s="1" customFormat="1" x14ac:dyDescent="0.25">
      <c r="B269" s="51">
        <v>250750</v>
      </c>
      <c r="C269" s="51" t="s">
        <v>215</v>
      </c>
      <c r="D269" s="51" t="s">
        <v>216</v>
      </c>
      <c r="E269" s="51">
        <v>2002</v>
      </c>
      <c r="F269" s="51">
        <v>25075000</v>
      </c>
      <c r="G269" s="51" t="s">
        <v>93</v>
      </c>
      <c r="H269" s="325" t="s">
        <v>45</v>
      </c>
      <c r="I269" s="51" t="s">
        <v>188</v>
      </c>
      <c r="J269" s="51" t="s">
        <v>189</v>
      </c>
      <c r="K269" s="51" t="s">
        <v>190</v>
      </c>
      <c r="L269" s="7">
        <f>IF(AND('Base de dados'!L269&gt;(AVERAGE('Base de dados'!L$252:L$272)-(1.5*(_xlfn.QUARTILE.EXC('Base de dados'!L$252:L$272,3)-_xlfn.QUARTILE.EXC('Base de dados'!L$252:L$272,1)))),'Base de dados'!L269&lt;(AVERAGE('Base de dados'!L$252:L$272)+(1.5*(_xlfn.QUARTILE.EXC('Base de dados'!L$252:L$272,3)-_xlfn.QUARTILE.EXC('Base de dados'!L$252:L$272,1))))),'Base de dados'!L269,"")</f>
        <v>102275</v>
      </c>
      <c r="M269" s="7">
        <f>IF(AND('Base de dados'!M269&gt;(AVERAGE('Base de dados'!M$252:M$272)-(1.5*(_xlfn.QUARTILE.EXC('Base de dados'!M$252:M$272,3)-_xlfn.QUARTILE.EXC('Base de dados'!M$252:M$272,1)))),'Base de dados'!M269&lt;(AVERAGE('Base de dados'!M$252:M$272)+(1.5*(_xlfn.QUARTILE.EXC('Base de dados'!M$252:M$272,3)-_xlfn.QUARTILE.EXC('Base de dados'!M$252:M$272,1))))),'Base de dados'!M269,"")</f>
        <v>624215.94999999995</v>
      </c>
      <c r="N269" s="7">
        <f>IF(AND('Base de dados'!N269&gt;(AVERAGE('Base de dados'!N$252:N$272)-(1.5*(_xlfn.QUARTILE.EXC('Base de dados'!N$252:N$272,3)-_xlfn.QUARTILE.EXC('Base de dados'!N$252:N$272,1)))),'Base de dados'!N269&lt;(AVERAGE('Base de dados'!N$252:N$272)+(1.5*(_xlfn.QUARTILE.EXC('Base de dados'!N$252:N$272,3)-_xlfn.QUARTILE.EXC('Base de dados'!N$252:N$272,1))))),'Base de dados'!N269,"")</f>
        <v>32355</v>
      </c>
      <c r="O269" s="7">
        <f>IF(AND('Base de dados'!O269&gt;(AVERAGE('Base de dados'!O$252:O$272)-(1.5*(_xlfn.QUARTILE.EXC('Base de dados'!O$252:O$272,3)-_xlfn.QUARTILE.EXC('Base de dados'!O$252:O$272,1)))),'Base de dados'!O269&lt;(AVERAGE('Base de dados'!O$252:O$272)+(1.5*(_xlfn.QUARTILE.EXC('Base de dados'!O$252:O$272,3)-_xlfn.QUARTILE.EXC('Base de dados'!O$252:O$272,1))))),'Base de dados'!O269,"")</f>
        <v>117175844</v>
      </c>
      <c r="P269" s="7">
        <f>IF(AND('Base de dados'!P269&gt;(AVERAGE('Base de dados'!P$252:P$272)-(1.5*(_xlfn.QUARTILE.EXC('Base de dados'!P$252:P$272,3)-_xlfn.QUARTILE.EXC('Base de dados'!P$252:P$272,1)))),'Base de dados'!P269&lt;(AVERAGE('Base de dados'!P$252:P$272)+(1.5*(_xlfn.QUARTILE.EXC('Base de dados'!P$252:P$272,3)-_xlfn.QUARTILE.EXC('Base de dados'!P$252:P$272,1))))),'Base de dados'!P269,"")</f>
        <v>38731937</v>
      </c>
      <c r="Q269" s="7">
        <f>IF(AND('Base de dados'!Q269&gt;(AVERAGE('Base de dados'!Q$252:Q$272)-(1.5*(_xlfn.QUARTILE.EXC('Base de dados'!Q$252:Q$272,3)-_xlfn.QUARTILE.EXC('Base de dados'!Q$252:Q$272,1)))),'Base de dados'!Q269&lt;(AVERAGE('Base de dados'!Q$252:Q$272)+(1.5*(_xlfn.QUARTILE.EXC('Base de dados'!Q$252:Q$272,3)-_xlfn.QUARTILE.EXC('Base de dados'!Q$252:Q$272,1))))),'Base de dados'!Q269,"")</f>
        <v>61046821</v>
      </c>
      <c r="R269" s="7">
        <f>IF(AND('Base de dados'!R269&gt;(AVERAGE('Base de dados'!R$252:R$272)-(1.5*(_xlfn.QUARTILE.EXC('Base de dados'!R$252:R$272,3)-_xlfn.QUARTILE.EXC('Base de dados'!R$252:R$272,1)))),'Base de dados'!R269&lt;(AVERAGE('Base de dados'!R$252:R$272)+(1.5*(_xlfn.QUARTILE.EXC('Base de dados'!R$252:R$272,3)-_xlfn.QUARTILE.EXC('Base de dados'!R$252:R$272,1))))),'Base de dados'!R269,"")</f>
        <v>140795311</v>
      </c>
      <c r="S269" s="7">
        <f>IF(AND('Base de dados'!S269&gt;(AVERAGE('Base de dados'!S$252:S$272)-(1.5*(_xlfn.QUARTILE.EXC('Base de dados'!S$252:S$272,3)-_xlfn.QUARTILE.EXC('Base de dados'!S$252:S$272,1)))),'Base de dados'!S269&lt;(AVERAGE('Base de dados'!S$252:S$272)+(1.5*(_xlfn.QUARTILE.EXC('Base de dados'!S$252:S$272,3)-_xlfn.QUARTILE.EXC('Base de dados'!S$252:S$272,1))))),'Base de dados'!S269,"")</f>
        <v>15789766</v>
      </c>
      <c r="T269" s="7">
        <f>IF(AND('Base de dados'!T269&gt;(AVERAGE('Base de dados'!T$252:T$272)-(1.5*(_xlfn.QUARTILE.EXC('Base de dados'!T$252:T$272,3)-_xlfn.QUARTILE.EXC('Base de dados'!T$252:T$272,1)))),'Base de dados'!T269&lt;(AVERAGE('Base de dados'!T$252:T$272)+(1.5*(_xlfn.QUARTILE.EXC('Base de dados'!T$252:T$272,3)-_xlfn.QUARTILE.EXC('Base de dados'!T$252:T$272,1))))),'Base de dados'!T269,"")</f>
        <v>2058</v>
      </c>
      <c r="U269" s="7">
        <f>IF(AND('Base de dados'!U269&gt;(AVERAGE('Base de dados'!U$252:U$272)-(1.5*(_xlfn.QUARTILE.EXC('Base de dados'!U$252:U$272,3)-_xlfn.QUARTILE.EXC('Base de dados'!U$252:U$272,1)))),'Base de dados'!U269&lt;(AVERAGE('Base de dados'!U$252:U$272)+(1.5*(_xlfn.QUARTILE.EXC('Base de dados'!U$252:U$272,3)-_xlfn.QUARTILE.EXC('Base de dados'!U$252:U$272,1))))),'Base de dados'!U269,"")</f>
        <v>5110086</v>
      </c>
    </row>
    <row r="270" spans="2:21" s="1" customFormat="1" x14ac:dyDescent="0.25">
      <c r="B270" s="51">
        <v>250750</v>
      </c>
      <c r="C270" s="51" t="s">
        <v>215</v>
      </c>
      <c r="D270" s="51" t="s">
        <v>216</v>
      </c>
      <c r="E270" s="51">
        <v>2001</v>
      </c>
      <c r="F270" s="51">
        <v>25075000</v>
      </c>
      <c r="G270" s="51" t="s">
        <v>93</v>
      </c>
      <c r="H270" s="325" t="s">
        <v>45</v>
      </c>
      <c r="I270" s="51" t="s">
        <v>188</v>
      </c>
      <c r="J270" s="51" t="s">
        <v>189</v>
      </c>
      <c r="K270" s="51" t="s">
        <v>190</v>
      </c>
      <c r="L270" s="7">
        <f>IF(AND('Base de dados'!L270&gt;(AVERAGE('Base de dados'!L$252:L$272)-(1.5*(_xlfn.QUARTILE.EXC('Base de dados'!L$252:L$272,3)-_xlfn.QUARTILE.EXC('Base de dados'!L$252:L$272,1)))),'Base de dados'!L270&lt;(AVERAGE('Base de dados'!L$252:L$272)+(1.5*(_xlfn.QUARTILE.EXC('Base de dados'!L$252:L$272,3)-_xlfn.QUARTILE.EXC('Base de dados'!L$252:L$272,1))))),'Base de dados'!L270,"")</f>
        <v>97608</v>
      </c>
      <c r="M270" s="7">
        <f>IF(AND('Base de dados'!M270&gt;(AVERAGE('Base de dados'!M$252:M$272)-(1.5*(_xlfn.QUARTILE.EXC('Base de dados'!M$252:M$272,3)-_xlfn.QUARTILE.EXC('Base de dados'!M$252:M$272,1)))),'Base de dados'!M270&lt;(AVERAGE('Base de dados'!M$252:M$272)+(1.5*(_xlfn.QUARTILE.EXC('Base de dados'!M$252:M$272,3)-_xlfn.QUARTILE.EXC('Base de dados'!M$252:M$272,1))))),'Base de dados'!M270,"")</f>
        <v>584914</v>
      </c>
      <c r="N270" s="7">
        <f>IF(AND('Base de dados'!N270&gt;(AVERAGE('Base de dados'!N$252:N$272)-(1.5*(_xlfn.QUARTILE.EXC('Base de dados'!N$252:N$272,3)-_xlfn.QUARTILE.EXC('Base de dados'!N$252:N$272,1)))),'Base de dados'!N270&lt;(AVERAGE('Base de dados'!N$252:N$272)+(1.5*(_xlfn.QUARTILE.EXC('Base de dados'!N$252:N$272,3)-_xlfn.QUARTILE.EXC('Base de dados'!N$252:N$272,1))))),'Base de dados'!N270,"")</f>
        <v>30048</v>
      </c>
      <c r="O270" s="7">
        <f>IF(AND('Base de dados'!O270&gt;(AVERAGE('Base de dados'!O$252:O$272)-(1.5*(_xlfn.QUARTILE.EXC('Base de dados'!O$252:O$272,3)-_xlfn.QUARTILE.EXC('Base de dados'!O$252:O$272,1)))),'Base de dados'!O270&lt;(AVERAGE('Base de dados'!O$252:O$272)+(1.5*(_xlfn.QUARTILE.EXC('Base de dados'!O$252:O$272,3)-_xlfn.QUARTILE.EXC('Base de dados'!O$252:O$272,1))))),'Base de dados'!O270,"")</f>
        <v>111379397</v>
      </c>
      <c r="P270" s="7">
        <f>IF(AND('Base de dados'!P270&gt;(AVERAGE('Base de dados'!P$252:P$272)-(1.5*(_xlfn.QUARTILE.EXC('Base de dados'!P$252:P$272,3)-_xlfn.QUARTILE.EXC('Base de dados'!P$252:P$272,1)))),'Base de dados'!P270&lt;(AVERAGE('Base de dados'!P$252:P$272)+(1.5*(_xlfn.QUARTILE.EXC('Base de dados'!P$252:P$272,3)-_xlfn.QUARTILE.EXC('Base de dados'!P$252:P$272,1))))),'Base de dados'!P270,"")</f>
        <v>35765364</v>
      </c>
      <c r="Q270" s="7">
        <f>IF(AND('Base de dados'!Q270&gt;(AVERAGE('Base de dados'!Q$252:Q$272)-(1.5*(_xlfn.QUARTILE.EXC('Base de dados'!Q$252:Q$272,3)-_xlfn.QUARTILE.EXC('Base de dados'!Q$252:Q$272,1)))),'Base de dados'!Q270&lt;(AVERAGE('Base de dados'!Q$252:Q$272)+(1.5*(_xlfn.QUARTILE.EXC('Base de dados'!Q$252:Q$272,3)-_xlfn.QUARTILE.EXC('Base de dados'!Q$252:Q$272,1))))),'Base de dados'!Q270,"")</f>
        <v>55833261</v>
      </c>
      <c r="R270" s="7">
        <f>IF(AND('Base de dados'!R270&gt;(AVERAGE('Base de dados'!R$252:R$272)-(1.5*(_xlfn.QUARTILE.EXC('Base de dados'!R$252:R$272,3)-_xlfn.QUARTILE.EXC('Base de dados'!R$252:R$272,1)))),'Base de dados'!R270&lt;(AVERAGE('Base de dados'!R$252:R$272)+(1.5*(_xlfn.QUARTILE.EXC('Base de dados'!R$252:R$272,3)-_xlfn.QUARTILE.EXC('Base de dados'!R$252:R$272,1))))),'Base de dados'!R270,"")</f>
        <v>125717321</v>
      </c>
      <c r="S270" s="7">
        <f>IF(AND('Base de dados'!S270&gt;(AVERAGE('Base de dados'!S$252:S$272)-(1.5*(_xlfn.QUARTILE.EXC('Base de dados'!S$252:S$272,3)-_xlfn.QUARTILE.EXC('Base de dados'!S$252:S$272,1)))),'Base de dados'!S270&lt;(AVERAGE('Base de dados'!S$252:S$272)+(1.5*(_xlfn.QUARTILE.EXC('Base de dados'!S$252:S$272,3)-_xlfn.QUARTILE.EXC('Base de dados'!S$252:S$272,1))))),'Base de dados'!S270,"")</f>
        <v>14167676</v>
      </c>
      <c r="T270" s="7" t="str">
        <f>IF(AND('Base de dados'!T270&gt;(AVERAGE('Base de dados'!T$252:T$272)-(1.5*(_xlfn.QUARTILE.EXC('Base de dados'!T$252:T$272,3)-_xlfn.QUARTILE.EXC('Base de dados'!T$252:T$272,1)))),'Base de dados'!T270&lt;(AVERAGE('Base de dados'!T$252:T$272)+(1.5*(_xlfn.QUARTILE.EXC('Base de dados'!T$252:T$272,3)-_xlfn.QUARTILE.EXC('Base de dados'!T$252:T$272,1))))),'Base de dados'!T270,"")</f>
        <v/>
      </c>
      <c r="U270" s="7">
        <f>IF(AND('Base de dados'!U270&gt;(AVERAGE('Base de dados'!U$252:U$272)-(1.5*(_xlfn.QUARTILE.EXC('Base de dados'!U$252:U$272,3)-_xlfn.QUARTILE.EXC('Base de dados'!U$252:U$272,1)))),'Base de dados'!U270&lt;(AVERAGE('Base de dados'!U$252:U$272)+(1.5*(_xlfn.QUARTILE.EXC('Base de dados'!U$252:U$272,3)-_xlfn.QUARTILE.EXC('Base de dados'!U$252:U$272,1))))),'Base de dados'!U270,"")</f>
        <v>3383663</v>
      </c>
    </row>
    <row r="271" spans="2:21" s="1" customFormat="1" x14ac:dyDescent="0.25">
      <c r="B271" s="51">
        <v>250750</v>
      </c>
      <c r="C271" s="51" t="s">
        <v>215</v>
      </c>
      <c r="D271" s="51" t="s">
        <v>216</v>
      </c>
      <c r="E271" s="51">
        <v>2000</v>
      </c>
      <c r="F271" s="51">
        <v>25075000</v>
      </c>
      <c r="G271" s="51" t="s">
        <v>93</v>
      </c>
      <c r="H271" s="325" t="s">
        <v>45</v>
      </c>
      <c r="I271" s="51" t="s">
        <v>188</v>
      </c>
      <c r="J271" s="51" t="s">
        <v>189</v>
      </c>
      <c r="K271" s="51" t="s">
        <v>190</v>
      </c>
      <c r="L271" s="7">
        <f>IF(AND('Base de dados'!L271&gt;(AVERAGE('Base de dados'!L$252:L$272)-(1.5*(_xlfn.QUARTILE.EXC('Base de dados'!L$252:L$272,3)-_xlfn.QUARTILE.EXC('Base de dados'!L$252:L$272,1)))),'Base de dados'!L271&lt;(AVERAGE('Base de dados'!L$252:L$272)+(1.5*(_xlfn.QUARTILE.EXC('Base de dados'!L$252:L$272,3)-_xlfn.QUARTILE.EXC('Base de dados'!L$252:L$272,1))))),'Base de dados'!L271,"")</f>
        <v>93235</v>
      </c>
      <c r="M271" s="7">
        <f>IF(AND('Base de dados'!M271&gt;(AVERAGE('Base de dados'!M$252:M$272)-(1.5*(_xlfn.QUARTILE.EXC('Base de dados'!M$252:M$272,3)-_xlfn.QUARTILE.EXC('Base de dados'!M$252:M$272,1)))),'Base de dados'!M271&lt;(AVERAGE('Base de dados'!M$252:M$272)+(1.5*(_xlfn.QUARTILE.EXC('Base de dados'!M$252:M$272,3)-_xlfn.QUARTILE.EXC('Base de dados'!M$252:M$272,1))))),'Base de dados'!M271,"")</f>
        <v>574504</v>
      </c>
      <c r="N271" s="7">
        <f>IF(AND('Base de dados'!N271&gt;(AVERAGE('Base de dados'!N$252:N$272)-(1.5*(_xlfn.QUARTILE.EXC('Base de dados'!N$252:N$272,3)-_xlfn.QUARTILE.EXC('Base de dados'!N$252:N$272,1)))),'Base de dados'!N271&lt;(AVERAGE('Base de dados'!N$252:N$272)+(1.5*(_xlfn.QUARTILE.EXC('Base de dados'!N$252:N$272,3)-_xlfn.QUARTILE.EXC('Base de dados'!N$252:N$272,1))))),'Base de dados'!N271,"")</f>
        <v>29124</v>
      </c>
      <c r="O271" s="7">
        <f>IF(AND('Base de dados'!O271&gt;(AVERAGE('Base de dados'!O$252:O$272)-(1.5*(_xlfn.QUARTILE.EXC('Base de dados'!O$252:O$272,3)-_xlfn.QUARTILE.EXC('Base de dados'!O$252:O$272,1)))),'Base de dados'!O271&lt;(AVERAGE('Base de dados'!O$252:O$272)+(1.5*(_xlfn.QUARTILE.EXC('Base de dados'!O$252:O$272,3)-_xlfn.QUARTILE.EXC('Base de dados'!O$252:O$272,1))))),'Base de dados'!O271,"")</f>
        <v>77048000</v>
      </c>
      <c r="P271" s="7">
        <f>IF(AND('Base de dados'!P271&gt;(AVERAGE('Base de dados'!P$252:P$272)-(1.5*(_xlfn.QUARTILE.EXC('Base de dados'!P$252:P$272,3)-_xlfn.QUARTILE.EXC('Base de dados'!P$252:P$272,1)))),'Base de dados'!P271&lt;(AVERAGE('Base de dados'!P$252:P$272)+(1.5*(_xlfn.QUARTILE.EXC('Base de dados'!P$252:P$272,3)-_xlfn.QUARTILE.EXC('Base de dados'!P$252:P$272,1))))),'Base de dados'!P271,"")</f>
        <v>26208279</v>
      </c>
      <c r="Q271" s="7">
        <f>IF(AND('Base de dados'!Q271&gt;(AVERAGE('Base de dados'!Q$252:Q$272)-(1.5*(_xlfn.QUARTILE.EXC('Base de dados'!Q$252:Q$272,3)-_xlfn.QUARTILE.EXC('Base de dados'!Q$252:Q$272,1)))),'Base de dados'!Q271&lt;(AVERAGE('Base de dados'!Q$252:Q$272)+(1.5*(_xlfn.QUARTILE.EXC('Base de dados'!Q$252:Q$272,3)-_xlfn.QUARTILE.EXC('Base de dados'!Q$252:Q$272,1))))),'Base de dados'!Q271,"")</f>
        <v>56934646</v>
      </c>
      <c r="R271" s="7">
        <f>IF(AND('Base de dados'!R271&gt;(AVERAGE('Base de dados'!R$252:R$272)-(1.5*(_xlfn.QUARTILE.EXC('Base de dados'!R$252:R$272,3)-_xlfn.QUARTILE.EXC('Base de dados'!R$252:R$272,1)))),'Base de dados'!R271&lt;(AVERAGE('Base de dados'!R$252:R$272)+(1.5*(_xlfn.QUARTILE.EXC('Base de dados'!R$252:R$272,3)-_xlfn.QUARTILE.EXC('Base de dados'!R$252:R$272,1))))),'Base de dados'!R271,"")</f>
        <v>102268015</v>
      </c>
      <c r="S271" s="7">
        <f>IF(AND('Base de dados'!S271&gt;(AVERAGE('Base de dados'!S$252:S$272)-(1.5*(_xlfn.QUARTILE.EXC('Base de dados'!S$252:S$272,3)-_xlfn.QUARTILE.EXC('Base de dados'!S$252:S$272,1)))),'Base de dados'!S271&lt;(AVERAGE('Base de dados'!S$252:S$272)+(1.5*(_xlfn.QUARTILE.EXC('Base de dados'!S$252:S$272,3)-_xlfn.QUARTILE.EXC('Base de dados'!S$252:S$272,1))))),'Base de dados'!S271,"")</f>
        <v>13161840</v>
      </c>
      <c r="T271" s="7">
        <f>IF(AND('Base de dados'!T271&gt;(AVERAGE('Base de dados'!T$252:T$272)-(1.5*(_xlfn.QUARTILE.EXC('Base de dados'!T$252:T$272,3)-_xlfn.QUARTILE.EXC('Base de dados'!T$252:T$272,1)))),'Base de dados'!T271&lt;(AVERAGE('Base de dados'!T$252:T$272)+(1.5*(_xlfn.QUARTILE.EXC('Base de dados'!T$252:T$272,3)-_xlfn.QUARTILE.EXC('Base de dados'!T$252:T$272,1))))),'Base de dados'!T271,"")</f>
        <v>1707</v>
      </c>
      <c r="U271" s="7">
        <f>IF(AND('Base de dados'!U271&gt;(AVERAGE('Base de dados'!U$252:U$272)-(1.5*(_xlfn.QUARTILE.EXC('Base de dados'!U$252:U$272,3)-_xlfn.QUARTILE.EXC('Base de dados'!U$252:U$272,1)))),'Base de dados'!U271&lt;(AVERAGE('Base de dados'!U$252:U$272)+(1.5*(_xlfn.QUARTILE.EXC('Base de dados'!U$252:U$272,3)-_xlfn.QUARTILE.EXC('Base de dados'!U$252:U$272,1))))),'Base de dados'!U271,"")</f>
        <v>2415617</v>
      </c>
    </row>
    <row r="272" spans="2:21" s="1" customFormat="1" x14ac:dyDescent="0.25">
      <c r="B272" s="51">
        <v>250750</v>
      </c>
      <c r="C272" s="51" t="s">
        <v>215</v>
      </c>
      <c r="D272" s="51" t="s">
        <v>216</v>
      </c>
      <c r="E272" s="51">
        <v>1999</v>
      </c>
      <c r="F272" s="51">
        <v>25075000</v>
      </c>
      <c r="G272" s="51" t="s">
        <v>93</v>
      </c>
      <c r="H272" s="325" t="s">
        <v>45</v>
      </c>
      <c r="I272" s="51" t="s">
        <v>188</v>
      </c>
      <c r="J272" s="51" t="s">
        <v>189</v>
      </c>
      <c r="K272" s="51" t="s">
        <v>190</v>
      </c>
      <c r="L272" s="7">
        <f>IF(AND('Base de dados'!L272&gt;(AVERAGE('Base de dados'!L$252:L$272)-(1.5*(_xlfn.QUARTILE.EXC('Base de dados'!L$252:L$272,3)-_xlfn.QUARTILE.EXC('Base de dados'!L$252:L$272,1)))),'Base de dados'!L272&lt;(AVERAGE('Base de dados'!L$252:L$272)+(1.5*(_xlfn.QUARTILE.EXC('Base de dados'!L$252:L$272,3)-_xlfn.QUARTILE.EXC('Base de dados'!L$252:L$272,1))))),'Base de dados'!L272,"")</f>
        <v>89599</v>
      </c>
      <c r="M272" s="7">
        <f>IF(AND('Base de dados'!M272&gt;(AVERAGE('Base de dados'!M$252:M$272)-(1.5*(_xlfn.QUARTILE.EXC('Base de dados'!M$252:M$272,3)-_xlfn.QUARTILE.EXC('Base de dados'!M$252:M$272,1)))),'Base de dados'!M272&lt;(AVERAGE('Base de dados'!M$252:M$272)+(1.5*(_xlfn.QUARTILE.EXC('Base de dados'!M$252:M$272,3)-_xlfn.QUARTILE.EXC('Base de dados'!M$252:M$272,1))))),'Base de dados'!M272,"")</f>
        <v>557903.92000000004</v>
      </c>
      <c r="N272" s="7">
        <f>IF(AND('Base de dados'!N272&gt;(AVERAGE('Base de dados'!N$252:N$272)-(1.5*(_xlfn.QUARTILE.EXC('Base de dados'!N$252:N$272,3)-_xlfn.QUARTILE.EXC('Base de dados'!N$252:N$272,1)))),'Base de dados'!N272&lt;(AVERAGE('Base de dados'!N$252:N$272)+(1.5*(_xlfn.QUARTILE.EXC('Base de dados'!N$252:N$272,3)-_xlfn.QUARTILE.EXC('Base de dados'!N$252:N$272,1))))),'Base de dados'!N272,"")</f>
        <v>27671</v>
      </c>
      <c r="O272" s="7">
        <f>IF(AND('Base de dados'!O272&gt;(AVERAGE('Base de dados'!O$252:O$272)-(1.5*(_xlfn.QUARTILE.EXC('Base de dados'!O$252:O$272,3)-_xlfn.QUARTILE.EXC('Base de dados'!O$252:O$272,1)))),'Base de dados'!O272&lt;(AVERAGE('Base de dados'!O$252:O$272)+(1.5*(_xlfn.QUARTILE.EXC('Base de dados'!O$252:O$272,3)-_xlfn.QUARTILE.EXC('Base de dados'!O$252:O$272,1))))),'Base de dados'!O272,"")</f>
        <v>65593009</v>
      </c>
      <c r="P272" s="7">
        <f>IF(AND('Base de dados'!P272&gt;(AVERAGE('Base de dados'!P$252:P$272)-(1.5*(_xlfn.QUARTILE.EXC('Base de dados'!P$252:P$272,3)-_xlfn.QUARTILE.EXC('Base de dados'!P$252:P$272,1)))),'Base de dados'!P272&lt;(AVERAGE('Base de dados'!P$252:P$272)+(1.5*(_xlfn.QUARTILE.EXC('Base de dados'!P$252:P$272,3)-_xlfn.QUARTILE.EXC('Base de dados'!P$252:P$272,1))))),'Base de dados'!P272,"")</f>
        <v>21753348</v>
      </c>
      <c r="Q272" s="7">
        <f>IF(AND('Base de dados'!Q272&gt;(AVERAGE('Base de dados'!Q$252:Q$272)-(1.5*(_xlfn.QUARTILE.EXC('Base de dados'!Q$252:Q$272,3)-_xlfn.QUARTILE.EXC('Base de dados'!Q$252:Q$272,1)))),'Base de dados'!Q272&lt;(AVERAGE('Base de dados'!Q$252:Q$272)+(1.5*(_xlfn.QUARTILE.EXC('Base de dados'!Q$252:Q$272,3)-_xlfn.QUARTILE.EXC('Base de dados'!Q$252:Q$272,1))))),'Base de dados'!Q272,"")</f>
        <v>52042152</v>
      </c>
      <c r="R272" s="7">
        <f>IF(AND('Base de dados'!R272&gt;(AVERAGE('Base de dados'!R$252:R$272)-(1.5*(_xlfn.QUARTILE.EXC('Base de dados'!R$252:R$272,3)-_xlfn.QUARTILE.EXC('Base de dados'!R$252:R$272,1)))),'Base de dados'!R272&lt;(AVERAGE('Base de dados'!R$252:R$272)+(1.5*(_xlfn.QUARTILE.EXC('Base de dados'!R$252:R$272,3)-_xlfn.QUARTILE.EXC('Base de dados'!R$252:R$272,1))))),'Base de dados'!R272,"")</f>
        <v>89999988</v>
      </c>
      <c r="S272" s="7">
        <f>IF(AND('Base de dados'!S272&gt;(AVERAGE('Base de dados'!S$252:S$272)-(1.5*(_xlfn.QUARTILE.EXC('Base de dados'!S$252:S$272,3)-_xlfn.QUARTILE.EXC('Base de dados'!S$252:S$272,1)))),'Base de dados'!S272&lt;(AVERAGE('Base de dados'!S$252:S$272)+(1.5*(_xlfn.QUARTILE.EXC('Base de dados'!S$252:S$272,3)-_xlfn.QUARTILE.EXC('Base de dados'!S$252:S$272,1))))),'Base de dados'!S272,"")</f>
        <v>12497810</v>
      </c>
      <c r="T272" s="7">
        <f>IF(AND('Base de dados'!T272&gt;(AVERAGE('Base de dados'!T$252:T$272)-(1.5*(_xlfn.QUARTILE.EXC('Base de dados'!T$252:T$272,3)-_xlfn.QUARTILE.EXC('Base de dados'!T$252:T$272,1)))),'Base de dados'!T272&lt;(AVERAGE('Base de dados'!T$252:T$272)+(1.5*(_xlfn.QUARTILE.EXC('Base de dados'!T$252:T$272,3)-_xlfn.QUARTILE.EXC('Base de dados'!T$252:T$272,1))))),'Base de dados'!T272,"")</f>
        <v>1781</v>
      </c>
      <c r="U272" s="7">
        <f>IF(AND('Base de dados'!U272&gt;(AVERAGE('Base de dados'!U$252:U$272)-(1.5*(_xlfn.QUARTILE.EXC('Base de dados'!U$252:U$272,3)-_xlfn.QUARTILE.EXC('Base de dados'!U$252:U$272,1)))),'Base de dados'!U272&lt;(AVERAGE('Base de dados'!U$252:U$272)+(1.5*(_xlfn.QUARTILE.EXC('Base de dados'!U$252:U$272,3)-_xlfn.QUARTILE.EXC('Base de dados'!U$252:U$272,1))))),'Base de dados'!U272,"")</f>
        <v>2017067</v>
      </c>
    </row>
    <row r="273" spans="2:21" s="1" customFormat="1" x14ac:dyDescent="0.25">
      <c r="B273" s="51">
        <v>261160</v>
      </c>
      <c r="C273" s="51" t="s">
        <v>217</v>
      </c>
      <c r="D273" s="51" t="s">
        <v>218</v>
      </c>
      <c r="E273" s="51">
        <v>2019</v>
      </c>
      <c r="F273" s="51">
        <v>26116000</v>
      </c>
      <c r="G273" s="51" t="s">
        <v>94</v>
      </c>
      <c r="H273" s="325" t="s">
        <v>57</v>
      </c>
      <c r="I273" s="51" t="s">
        <v>188</v>
      </c>
      <c r="J273" s="51" t="s">
        <v>189</v>
      </c>
      <c r="K273" s="51" t="s">
        <v>190</v>
      </c>
      <c r="L273" s="7">
        <f>IF(AND('Base de dados'!L273&gt;(AVERAGE('Base de dados'!L$273:L$293)-(1.5*(_xlfn.QUARTILE.EXC('Base de dados'!L$273:L$293,3)-_xlfn.QUARTILE.EXC('Base de dados'!L$273:L$293,1)))),'Base de dados'!L273&lt;(AVERAGE('Base de dados'!L$273:L$293)+(1.5*(_xlfn.QUARTILE.EXC('Base de dados'!L$273:L$293,3)-_xlfn.QUARTILE.EXC('Base de dados'!L$273:L$293,1))))),'Base de dados'!L273,"")</f>
        <v>346561.9</v>
      </c>
      <c r="M273" s="7">
        <f>IF(AND('Base de dados'!M273&gt;(AVERAGE('Base de dados'!M$273:M$293)-(1.5*(_xlfn.QUARTILE.EXC('Base de dados'!M$273:M$293,3)-_xlfn.QUARTILE.EXC('Base de dados'!M$273:M$293,1)))),'Base de dados'!M273&lt;(AVERAGE('Base de dados'!M$273:M$293)+(1.5*(_xlfn.QUARTILE.EXC('Base de dados'!M$273:M$293,3)-_xlfn.QUARTILE.EXC('Base de dados'!M$273:M$293,1))))),'Base de dados'!M273,"")</f>
        <v>8141050.7300000004</v>
      </c>
      <c r="N273" s="7" t="str">
        <f>IF(AND('Base de dados'!N273&gt;(AVERAGE('Base de dados'!N$273:N$293)-(1.5*(_xlfn.QUARTILE.EXC('Base de dados'!N$273:N$293,3)-_xlfn.QUARTILE.EXC('Base de dados'!N$273:N$293,1)))),'Base de dados'!N273&lt;(AVERAGE('Base de dados'!N$273:N$293)+(1.5*(_xlfn.QUARTILE.EXC('Base de dados'!N$273:N$293,3)-_xlfn.QUARTILE.EXC('Base de dados'!N$273:N$293,1))))),'Base de dados'!N273,"")</f>
        <v/>
      </c>
      <c r="O273" s="7">
        <f>IF(AND('Base de dados'!O273&gt;(AVERAGE('Base de dados'!O$273:O$293)-(1.5*(_xlfn.QUARTILE.EXC('Base de dados'!O$273:O$293,3)-_xlfn.QUARTILE.EXC('Base de dados'!O$273:O$293,1)))),'Base de dados'!O273&lt;(AVERAGE('Base de dados'!O$273:O$293)+(1.5*(_xlfn.QUARTILE.EXC('Base de dados'!O$273:O$293,3)-_xlfn.QUARTILE.EXC('Base de dados'!O$273:O$293,1))))),'Base de dados'!O273,"")</f>
        <v>1329540340.5</v>
      </c>
      <c r="P273" s="7">
        <f>IF(AND('Base de dados'!P273&gt;(AVERAGE('Base de dados'!P$273:P$293)-(1.5*(_xlfn.QUARTILE.EXC('Base de dados'!P$273:P$293,3)-_xlfn.QUARTILE.EXC('Base de dados'!P$273:P$293,1)))),'Base de dados'!P273&lt;(AVERAGE('Base de dados'!P$273:P$293)+(1.5*(_xlfn.QUARTILE.EXC('Base de dados'!P$273:P$293,3)-_xlfn.QUARTILE.EXC('Base de dados'!P$273:P$293,1))))),'Base de dados'!P273,"")</f>
        <v>383629486.93000001</v>
      </c>
      <c r="Q273" s="7">
        <f>IF(AND('Base de dados'!Q273&gt;(AVERAGE('Base de dados'!Q$273:Q$293)-(1.5*(_xlfn.QUARTILE.EXC('Base de dados'!Q$273:Q$293,3)-_xlfn.QUARTILE.EXC('Base de dados'!Q$273:Q$293,1)))),'Base de dados'!Q273&lt;(AVERAGE('Base de dados'!Q$273:Q$293)+(1.5*(_xlfn.QUARTILE.EXC('Base de dados'!Q$273:Q$293,3)-_xlfn.QUARTILE.EXC('Base de dados'!Q$273:Q$293,1))))),'Base de dados'!Q273,"")</f>
        <v>360691058.58999997</v>
      </c>
      <c r="R273" s="7">
        <f>IF(AND('Base de dados'!R273&gt;(AVERAGE('Base de dados'!R$273:R$293)-(1.5*(_xlfn.QUARTILE.EXC('Base de dados'!R$273:R$293,3)-_xlfn.QUARTILE.EXC('Base de dados'!R$273:R$293,1)))),'Base de dados'!R273&lt;(AVERAGE('Base de dados'!R$273:R$293)+(1.5*(_xlfn.QUARTILE.EXC('Base de dados'!R$273:R$293,3)-_xlfn.QUARTILE.EXC('Base de dados'!R$273:R$293,1))))),'Base de dados'!R273,"")</f>
        <v>1457676473.45</v>
      </c>
      <c r="S273" s="7">
        <f>IF(AND('Base de dados'!S273&gt;(AVERAGE('Base de dados'!S$273:S$293)-(1.5*(_xlfn.QUARTILE.EXC('Base de dados'!S$273:S$293,3)-_xlfn.QUARTILE.EXC('Base de dados'!S$273:S$293,1)))),'Base de dados'!S273&lt;(AVERAGE('Base de dados'!S$273:S$293)+(1.5*(_xlfn.QUARTILE.EXC('Base de dados'!S$273:S$293,3)-_xlfn.QUARTILE.EXC('Base de dados'!S$273:S$293,1))))),'Base de dados'!S273,"")</f>
        <v>62075826.32</v>
      </c>
      <c r="T273" s="7">
        <f>IF(AND('Base de dados'!T273&gt;(AVERAGE('Base de dados'!T$273:T$293)-(1.5*(_xlfn.QUARTILE.EXC('Base de dados'!T$273:T$293,3)-_xlfn.QUARTILE.EXC('Base de dados'!T$273:T$293,1)))),'Base de dados'!T273&lt;(AVERAGE('Base de dados'!T$273:T$293)+(1.5*(_xlfn.QUARTILE.EXC('Base de dados'!T$273:T$293,3)-_xlfn.QUARTILE.EXC('Base de dados'!T$273:T$293,1))))),'Base de dados'!T273,"")</f>
        <v>3263</v>
      </c>
      <c r="U273" s="7">
        <f>IF(AND('Base de dados'!U273&gt;(AVERAGE('Base de dados'!U$273:U$293)-(1.5*(_xlfn.QUARTILE.EXC('Base de dados'!U$273:U$293,3)-_xlfn.QUARTILE.EXC('Base de dados'!U$273:U$293,1)))),'Base de dados'!U273&lt;(AVERAGE('Base de dados'!U$273:U$293)+(1.5*(_xlfn.QUARTILE.EXC('Base de dados'!U$273:U$293,3)-_xlfn.QUARTILE.EXC('Base de dados'!U$273:U$293,1))))),'Base de dados'!U273,"")</f>
        <v>25265109.039999999</v>
      </c>
    </row>
    <row r="274" spans="2:21" s="1" customFormat="1" x14ac:dyDescent="0.25">
      <c r="B274" s="51">
        <v>261160</v>
      </c>
      <c r="C274" s="51" t="s">
        <v>217</v>
      </c>
      <c r="D274" s="51" t="s">
        <v>218</v>
      </c>
      <c r="E274" s="51">
        <v>2018</v>
      </c>
      <c r="F274" s="51">
        <v>26116000</v>
      </c>
      <c r="G274" s="51" t="s">
        <v>94</v>
      </c>
      <c r="H274" s="325" t="s">
        <v>57</v>
      </c>
      <c r="I274" s="51" t="s">
        <v>188</v>
      </c>
      <c r="J274" s="51" t="s">
        <v>189</v>
      </c>
      <c r="K274" s="51" t="s">
        <v>190</v>
      </c>
      <c r="L274" s="7">
        <f>IF(AND('Base de dados'!L274&gt;(AVERAGE('Base de dados'!L$273:L$293)-(1.5*(_xlfn.QUARTILE.EXC('Base de dados'!L$273:L$293,3)-_xlfn.QUARTILE.EXC('Base de dados'!L$273:L$293,1)))),'Base de dados'!L274&lt;(AVERAGE('Base de dados'!L$273:L$293)+(1.5*(_xlfn.QUARTILE.EXC('Base de dados'!L$273:L$293,3)-_xlfn.QUARTILE.EXC('Base de dados'!L$273:L$293,1))))),'Base de dados'!L274,"")</f>
        <v>323943.56</v>
      </c>
      <c r="M274" s="7">
        <f>IF(AND('Base de dados'!M274&gt;(AVERAGE('Base de dados'!M$273:M$293)-(1.5*(_xlfn.QUARTILE.EXC('Base de dados'!M$273:M$293,3)-_xlfn.QUARTILE.EXC('Base de dados'!M$273:M$293,1)))),'Base de dados'!M274&lt;(AVERAGE('Base de dados'!M$273:M$293)+(1.5*(_xlfn.QUARTILE.EXC('Base de dados'!M$273:M$293,3)-_xlfn.QUARTILE.EXC('Base de dados'!M$273:M$293,1))))),'Base de dados'!M274,"")</f>
        <v>7348431</v>
      </c>
      <c r="N274" s="7">
        <f>IF(AND('Base de dados'!N274&gt;(AVERAGE('Base de dados'!N$273:N$293)-(1.5*(_xlfn.QUARTILE.EXC('Base de dados'!N$273:N$293,3)-_xlfn.QUARTILE.EXC('Base de dados'!N$273:N$293,1)))),'Base de dados'!N274&lt;(AVERAGE('Base de dados'!N$273:N$293)+(1.5*(_xlfn.QUARTILE.EXC('Base de dados'!N$273:N$293,3)-_xlfn.QUARTILE.EXC('Base de dados'!N$273:N$293,1))))),'Base de dados'!N274,"")</f>
        <v>101419.7</v>
      </c>
      <c r="O274" s="7">
        <f>IF(AND('Base de dados'!O274&gt;(AVERAGE('Base de dados'!O$273:O$293)-(1.5*(_xlfn.QUARTILE.EXC('Base de dados'!O$273:O$293,3)-_xlfn.QUARTILE.EXC('Base de dados'!O$273:O$293,1)))),'Base de dados'!O274&lt;(AVERAGE('Base de dados'!O$273:O$293)+(1.5*(_xlfn.QUARTILE.EXC('Base de dados'!O$273:O$293,3)-_xlfn.QUARTILE.EXC('Base de dados'!O$273:O$293,1))))),'Base de dados'!O274,"")</f>
        <v>1232623156.72</v>
      </c>
      <c r="P274" s="7">
        <f>IF(AND('Base de dados'!P274&gt;(AVERAGE('Base de dados'!P$273:P$293)-(1.5*(_xlfn.QUARTILE.EXC('Base de dados'!P$273:P$293,3)-_xlfn.QUARTILE.EXC('Base de dados'!P$273:P$293,1)))),'Base de dados'!P274&lt;(AVERAGE('Base de dados'!P$273:P$293)+(1.5*(_xlfn.QUARTILE.EXC('Base de dados'!P$273:P$293,3)-_xlfn.QUARTILE.EXC('Base de dados'!P$273:P$293,1))))),'Base de dados'!P274,"")</f>
        <v>360959365.48000002</v>
      </c>
      <c r="Q274" s="7">
        <f>IF(AND('Base de dados'!Q274&gt;(AVERAGE('Base de dados'!Q$273:Q$293)-(1.5*(_xlfn.QUARTILE.EXC('Base de dados'!Q$273:Q$293,3)-_xlfn.QUARTILE.EXC('Base de dados'!Q$273:Q$293,1)))),'Base de dados'!Q274&lt;(AVERAGE('Base de dados'!Q$273:Q$293)+(1.5*(_xlfn.QUARTILE.EXC('Base de dados'!Q$273:Q$293,3)-_xlfn.QUARTILE.EXC('Base de dados'!Q$273:Q$293,1))))),'Base de dados'!Q274,"")</f>
        <v>365548726.62</v>
      </c>
      <c r="R274" s="7">
        <f>IF(AND('Base de dados'!R274&gt;(AVERAGE('Base de dados'!R$273:R$293)-(1.5*(_xlfn.QUARTILE.EXC('Base de dados'!R$273:R$293,3)-_xlfn.QUARTILE.EXC('Base de dados'!R$273:R$293,1)))),'Base de dados'!R274&lt;(AVERAGE('Base de dados'!R$273:R$293)+(1.5*(_xlfn.QUARTILE.EXC('Base de dados'!R$273:R$293,3)-_xlfn.QUARTILE.EXC('Base de dados'!R$273:R$293,1))))),'Base de dados'!R274,"")</f>
        <v>1364113368.4300001</v>
      </c>
      <c r="S274" s="7">
        <f>IF(AND('Base de dados'!S274&gt;(AVERAGE('Base de dados'!S$273:S$293)-(1.5*(_xlfn.QUARTILE.EXC('Base de dados'!S$273:S$293,3)-_xlfn.QUARTILE.EXC('Base de dados'!S$273:S$293,1)))),'Base de dados'!S274&lt;(AVERAGE('Base de dados'!S$273:S$293)+(1.5*(_xlfn.QUARTILE.EXC('Base de dados'!S$273:S$293,3)-_xlfn.QUARTILE.EXC('Base de dados'!S$273:S$293,1))))),'Base de dados'!S274,"")</f>
        <v>13855225.67</v>
      </c>
      <c r="T274" s="7">
        <f>IF(AND('Base de dados'!T274&gt;(AVERAGE('Base de dados'!T$273:T$293)-(1.5*(_xlfn.QUARTILE.EXC('Base de dados'!T$273:T$293,3)-_xlfn.QUARTILE.EXC('Base de dados'!T$273:T$293,1)))),'Base de dados'!T274&lt;(AVERAGE('Base de dados'!T$273:T$293)+(1.5*(_xlfn.QUARTILE.EXC('Base de dados'!T$273:T$293,3)-_xlfn.QUARTILE.EXC('Base de dados'!T$273:T$293,1))))),'Base de dados'!T274,"")</f>
        <v>3471</v>
      </c>
      <c r="U274" s="7">
        <f>IF(AND('Base de dados'!U274&gt;(AVERAGE('Base de dados'!U$273:U$293)-(1.5*(_xlfn.QUARTILE.EXC('Base de dados'!U$273:U$293,3)-_xlfn.QUARTILE.EXC('Base de dados'!U$273:U$293,1)))),'Base de dados'!U274&lt;(AVERAGE('Base de dados'!U$273:U$293)+(1.5*(_xlfn.QUARTILE.EXC('Base de dados'!U$273:U$293,3)-_xlfn.QUARTILE.EXC('Base de dados'!U$273:U$293,1))))),'Base de dados'!U274,"")</f>
        <v>31393748.859999999</v>
      </c>
    </row>
    <row r="275" spans="2:21" s="1" customFormat="1" x14ac:dyDescent="0.25">
      <c r="B275" s="51">
        <v>261160</v>
      </c>
      <c r="C275" s="51" t="s">
        <v>217</v>
      </c>
      <c r="D275" s="51" t="s">
        <v>218</v>
      </c>
      <c r="E275" s="51">
        <v>2017</v>
      </c>
      <c r="F275" s="51">
        <v>26116000</v>
      </c>
      <c r="G275" s="51" t="s">
        <v>94</v>
      </c>
      <c r="H275" s="325" t="s">
        <v>57</v>
      </c>
      <c r="I275" s="51" t="s">
        <v>188</v>
      </c>
      <c r="J275" s="51" t="s">
        <v>189</v>
      </c>
      <c r="K275" s="51" t="s">
        <v>190</v>
      </c>
      <c r="L275" s="7">
        <f>IF(AND('Base de dados'!L275&gt;(AVERAGE('Base de dados'!L$273:L$293)-(1.5*(_xlfn.QUARTILE.EXC('Base de dados'!L$273:L$293,3)-_xlfn.QUARTILE.EXC('Base de dados'!L$273:L$293,1)))),'Base de dados'!L275&lt;(AVERAGE('Base de dados'!L$273:L$293)+(1.5*(_xlfn.QUARTILE.EXC('Base de dados'!L$273:L$293,3)-_xlfn.QUARTILE.EXC('Base de dados'!L$273:L$293,1))))),'Base de dados'!L275,"")</f>
        <v>326681.18</v>
      </c>
      <c r="M275" s="7">
        <f>IF(AND('Base de dados'!M275&gt;(AVERAGE('Base de dados'!M$273:M$293)-(1.5*(_xlfn.QUARTILE.EXC('Base de dados'!M$273:M$293,3)-_xlfn.QUARTILE.EXC('Base de dados'!M$273:M$293,1)))),'Base de dados'!M275&lt;(AVERAGE('Base de dados'!M$273:M$293)+(1.5*(_xlfn.QUARTILE.EXC('Base de dados'!M$273:M$293,3)-_xlfn.QUARTILE.EXC('Base de dados'!M$273:M$293,1))))),'Base de dados'!M275,"")</f>
        <v>6674906</v>
      </c>
      <c r="N275" s="7">
        <f>IF(AND('Base de dados'!N275&gt;(AVERAGE('Base de dados'!N$273:N$293)-(1.5*(_xlfn.QUARTILE.EXC('Base de dados'!N$273:N$293,3)-_xlfn.QUARTILE.EXC('Base de dados'!N$273:N$293,1)))),'Base de dados'!N275&lt;(AVERAGE('Base de dados'!N$273:N$293)+(1.5*(_xlfn.QUARTILE.EXC('Base de dados'!N$273:N$293,3)-_xlfn.QUARTILE.EXC('Base de dados'!N$273:N$293,1))))),'Base de dados'!N275,"")</f>
        <v>99068.5</v>
      </c>
      <c r="O275" s="7">
        <f>IF(AND('Base de dados'!O275&gt;(AVERAGE('Base de dados'!O$273:O$293)-(1.5*(_xlfn.QUARTILE.EXC('Base de dados'!O$273:O$293,3)-_xlfn.QUARTILE.EXC('Base de dados'!O$273:O$293,1)))),'Base de dados'!O275&lt;(AVERAGE('Base de dados'!O$273:O$293)+(1.5*(_xlfn.QUARTILE.EXC('Base de dados'!O$273:O$293,3)-_xlfn.QUARTILE.EXC('Base de dados'!O$273:O$293,1))))),'Base de dados'!O275,"")</f>
        <v>1141797881.25</v>
      </c>
      <c r="P275" s="7">
        <f>IF(AND('Base de dados'!P275&gt;(AVERAGE('Base de dados'!P$273:P$293)-(1.5*(_xlfn.QUARTILE.EXC('Base de dados'!P$273:P$293,3)-_xlfn.QUARTILE.EXC('Base de dados'!P$273:P$293,1)))),'Base de dados'!P275&lt;(AVERAGE('Base de dados'!P$273:P$293)+(1.5*(_xlfn.QUARTILE.EXC('Base de dados'!P$273:P$293,3)-_xlfn.QUARTILE.EXC('Base de dados'!P$273:P$293,1))))),'Base de dados'!P275,"")</f>
        <v>344126904.60000002</v>
      </c>
      <c r="Q275" s="7">
        <f>IF(AND('Base de dados'!Q275&gt;(AVERAGE('Base de dados'!Q$273:Q$293)-(1.5*(_xlfn.QUARTILE.EXC('Base de dados'!Q$273:Q$293,3)-_xlfn.QUARTILE.EXC('Base de dados'!Q$273:Q$293,1)))),'Base de dados'!Q275&lt;(AVERAGE('Base de dados'!Q$273:Q$293)+(1.5*(_xlfn.QUARTILE.EXC('Base de dados'!Q$273:Q$293,3)-_xlfn.QUARTILE.EXC('Base de dados'!Q$273:Q$293,1))))),'Base de dados'!Q275,"")</f>
        <v>351507422.79000002</v>
      </c>
      <c r="R275" s="7">
        <f>IF(AND('Base de dados'!R275&gt;(AVERAGE('Base de dados'!R$273:R$293)-(1.5*(_xlfn.QUARTILE.EXC('Base de dados'!R$273:R$293,3)-_xlfn.QUARTILE.EXC('Base de dados'!R$273:R$293,1)))),'Base de dados'!R275&lt;(AVERAGE('Base de dados'!R$273:R$293)+(1.5*(_xlfn.QUARTILE.EXC('Base de dados'!R$273:R$293,3)-_xlfn.QUARTILE.EXC('Base de dados'!R$273:R$293,1))))),'Base de dados'!R275,"")</f>
        <v>1270785671.73</v>
      </c>
      <c r="S275" s="7">
        <f>IF(AND('Base de dados'!S275&gt;(AVERAGE('Base de dados'!S$273:S$293)-(1.5*(_xlfn.QUARTILE.EXC('Base de dados'!S$273:S$293,3)-_xlfn.QUARTILE.EXC('Base de dados'!S$273:S$293,1)))),'Base de dados'!S275&lt;(AVERAGE('Base de dados'!S$273:S$293)+(1.5*(_xlfn.QUARTILE.EXC('Base de dados'!S$273:S$293,3)-_xlfn.QUARTILE.EXC('Base de dados'!S$273:S$293,1))))),'Base de dados'!S275,"")</f>
        <v>17988257.190000001</v>
      </c>
      <c r="T275" s="7">
        <f>IF(AND('Base de dados'!T275&gt;(AVERAGE('Base de dados'!T$273:T$293)-(1.5*(_xlfn.QUARTILE.EXC('Base de dados'!T$273:T$293,3)-_xlfn.QUARTILE.EXC('Base de dados'!T$273:T$293,1)))),'Base de dados'!T275&lt;(AVERAGE('Base de dados'!T$273:T$293)+(1.5*(_xlfn.QUARTILE.EXC('Base de dados'!T$273:T$293,3)-_xlfn.QUARTILE.EXC('Base de dados'!T$273:T$293,1))))),'Base de dados'!T275,"")</f>
        <v>3456</v>
      </c>
      <c r="U275" s="7">
        <f>IF(AND('Base de dados'!U275&gt;(AVERAGE('Base de dados'!U$273:U$293)-(1.5*(_xlfn.QUARTILE.EXC('Base de dados'!U$273:U$293,3)-_xlfn.QUARTILE.EXC('Base de dados'!U$273:U$293,1)))),'Base de dados'!U275&lt;(AVERAGE('Base de dados'!U$273:U$293)+(1.5*(_xlfn.QUARTILE.EXC('Base de dados'!U$273:U$293,3)-_xlfn.QUARTILE.EXC('Base de dados'!U$273:U$293,1))))),'Base de dados'!U275,"")</f>
        <v>55679595.380000003</v>
      </c>
    </row>
    <row r="276" spans="2:21" s="1" customFormat="1" x14ac:dyDescent="0.25">
      <c r="B276" s="51">
        <v>261160</v>
      </c>
      <c r="C276" s="51" t="s">
        <v>217</v>
      </c>
      <c r="D276" s="51" t="s">
        <v>218</v>
      </c>
      <c r="E276" s="51">
        <v>2016</v>
      </c>
      <c r="F276" s="51">
        <v>26116000</v>
      </c>
      <c r="G276" s="51" t="s">
        <v>94</v>
      </c>
      <c r="H276" s="325" t="s">
        <v>57</v>
      </c>
      <c r="I276" s="51" t="s">
        <v>188</v>
      </c>
      <c r="J276" s="51" t="s">
        <v>189</v>
      </c>
      <c r="K276" s="51" t="s">
        <v>190</v>
      </c>
      <c r="L276" s="7">
        <f>IF(AND('Base de dados'!L276&gt;(AVERAGE('Base de dados'!L$273:L$293)-(1.5*(_xlfn.QUARTILE.EXC('Base de dados'!L$273:L$293,3)-_xlfn.QUARTILE.EXC('Base de dados'!L$273:L$293,1)))),'Base de dados'!L276&lt;(AVERAGE('Base de dados'!L$273:L$293)+(1.5*(_xlfn.QUARTILE.EXC('Base de dados'!L$273:L$293,3)-_xlfn.QUARTILE.EXC('Base de dados'!L$273:L$293,1))))),'Base de dados'!L276,"")</f>
        <v>310638.14</v>
      </c>
      <c r="M276" s="7">
        <f>IF(AND('Base de dados'!M276&gt;(AVERAGE('Base de dados'!M$273:M$293)-(1.5*(_xlfn.QUARTILE.EXC('Base de dados'!M$273:M$293,3)-_xlfn.QUARTILE.EXC('Base de dados'!M$273:M$293,1)))),'Base de dados'!M276&lt;(AVERAGE('Base de dados'!M$273:M$293)+(1.5*(_xlfn.QUARTILE.EXC('Base de dados'!M$273:M$293,3)-_xlfn.QUARTILE.EXC('Base de dados'!M$273:M$293,1))))),'Base de dados'!M276,"")</f>
        <v>6044429</v>
      </c>
      <c r="N276" s="7">
        <f>IF(AND('Base de dados'!N276&gt;(AVERAGE('Base de dados'!N$273:N$293)-(1.5*(_xlfn.QUARTILE.EXC('Base de dados'!N$273:N$293,3)-_xlfn.QUARTILE.EXC('Base de dados'!N$273:N$293,1)))),'Base de dados'!N276&lt;(AVERAGE('Base de dados'!N$273:N$293)+(1.5*(_xlfn.QUARTILE.EXC('Base de dados'!N$273:N$293,3)-_xlfn.QUARTILE.EXC('Base de dados'!N$273:N$293,1))))),'Base de dados'!N276,"")</f>
        <v>90852.39</v>
      </c>
      <c r="O276" s="7">
        <f>IF(AND('Base de dados'!O276&gt;(AVERAGE('Base de dados'!O$273:O$293)-(1.5*(_xlfn.QUARTILE.EXC('Base de dados'!O$273:O$293,3)-_xlfn.QUARTILE.EXC('Base de dados'!O$273:O$293,1)))),'Base de dados'!O276&lt;(AVERAGE('Base de dados'!O$273:O$293)+(1.5*(_xlfn.QUARTILE.EXC('Base de dados'!O$273:O$293,3)-_xlfn.QUARTILE.EXC('Base de dados'!O$273:O$293,1))))),'Base de dados'!O276,"")</f>
        <v>1096222708.03</v>
      </c>
      <c r="P276" s="7">
        <f>IF(AND('Base de dados'!P276&gt;(AVERAGE('Base de dados'!P$273:P$293)-(1.5*(_xlfn.QUARTILE.EXC('Base de dados'!P$273:P$293,3)-_xlfn.QUARTILE.EXC('Base de dados'!P$273:P$293,1)))),'Base de dados'!P276&lt;(AVERAGE('Base de dados'!P$273:P$293)+(1.5*(_xlfn.QUARTILE.EXC('Base de dados'!P$273:P$293,3)-_xlfn.QUARTILE.EXC('Base de dados'!P$273:P$293,1))))),'Base de dados'!P276,"")</f>
        <v>313406151.12</v>
      </c>
      <c r="Q276" s="7">
        <f>IF(AND('Base de dados'!Q276&gt;(AVERAGE('Base de dados'!Q$273:Q$293)-(1.5*(_xlfn.QUARTILE.EXC('Base de dados'!Q$273:Q$293,3)-_xlfn.QUARTILE.EXC('Base de dados'!Q$273:Q$293,1)))),'Base de dados'!Q276&lt;(AVERAGE('Base de dados'!Q$273:Q$293)+(1.5*(_xlfn.QUARTILE.EXC('Base de dados'!Q$273:Q$293,3)-_xlfn.QUARTILE.EXC('Base de dados'!Q$273:Q$293,1))))),'Base de dados'!Q276,"")</f>
        <v>327469228.74000001</v>
      </c>
      <c r="R276" s="7">
        <f>IF(AND('Base de dados'!R276&gt;(AVERAGE('Base de dados'!R$273:R$293)-(1.5*(_xlfn.QUARTILE.EXC('Base de dados'!R$273:R$293,3)-_xlfn.QUARTILE.EXC('Base de dados'!R$273:R$293,1)))),'Base de dados'!R276&lt;(AVERAGE('Base de dados'!R$273:R$293)+(1.5*(_xlfn.QUARTILE.EXC('Base de dados'!R$273:R$293,3)-_xlfn.QUARTILE.EXC('Base de dados'!R$273:R$293,1))))),'Base de dados'!R276,"")</f>
        <v>1199896405.53</v>
      </c>
      <c r="S276" s="7">
        <f>IF(AND('Base de dados'!S276&gt;(AVERAGE('Base de dados'!S$273:S$293)-(1.5*(_xlfn.QUARTILE.EXC('Base de dados'!S$273:S$293,3)-_xlfn.QUARTILE.EXC('Base de dados'!S$273:S$293,1)))),'Base de dados'!S276&lt;(AVERAGE('Base de dados'!S$273:S$293)+(1.5*(_xlfn.QUARTILE.EXC('Base de dados'!S$273:S$293,3)-_xlfn.QUARTILE.EXC('Base de dados'!S$273:S$293,1))))),'Base de dados'!S276,"")</f>
        <v>25945780.109999999</v>
      </c>
      <c r="T276" s="7">
        <f>IF(AND('Base de dados'!T276&gt;(AVERAGE('Base de dados'!T$273:T$293)-(1.5*(_xlfn.QUARTILE.EXC('Base de dados'!T$273:T$293,3)-_xlfn.QUARTILE.EXC('Base de dados'!T$273:T$293,1)))),'Base de dados'!T276&lt;(AVERAGE('Base de dados'!T$273:T$293)+(1.5*(_xlfn.QUARTILE.EXC('Base de dados'!T$273:T$293,3)-_xlfn.QUARTILE.EXC('Base de dados'!T$273:T$293,1))))),'Base de dados'!T276,"")</f>
        <v>3457</v>
      </c>
      <c r="U276" s="7">
        <f>IF(AND('Base de dados'!U276&gt;(AVERAGE('Base de dados'!U$273:U$293)-(1.5*(_xlfn.QUARTILE.EXC('Base de dados'!U$273:U$293,3)-_xlfn.QUARTILE.EXC('Base de dados'!U$273:U$293,1)))),'Base de dados'!U276&lt;(AVERAGE('Base de dados'!U$273:U$293)+(1.5*(_xlfn.QUARTILE.EXC('Base de dados'!U$273:U$293,3)-_xlfn.QUARTILE.EXC('Base de dados'!U$273:U$293,1))))),'Base de dados'!U276,"")</f>
        <v>65982068.43</v>
      </c>
    </row>
    <row r="277" spans="2:21" s="1" customFormat="1" x14ac:dyDescent="0.25">
      <c r="B277" s="51">
        <v>261160</v>
      </c>
      <c r="C277" s="51" t="s">
        <v>217</v>
      </c>
      <c r="D277" s="51" t="s">
        <v>218</v>
      </c>
      <c r="E277" s="51">
        <v>2015</v>
      </c>
      <c r="F277" s="51">
        <v>26116000</v>
      </c>
      <c r="G277" s="51" t="s">
        <v>94</v>
      </c>
      <c r="H277" s="325" t="s">
        <v>57</v>
      </c>
      <c r="I277" s="51" t="s">
        <v>188</v>
      </c>
      <c r="J277" s="51" t="s">
        <v>189</v>
      </c>
      <c r="K277" s="51" t="s">
        <v>190</v>
      </c>
      <c r="L277" s="7">
        <f>IF(AND('Base de dados'!L277&gt;(AVERAGE('Base de dados'!L$273:L$293)-(1.5*(_xlfn.QUARTILE.EXC('Base de dados'!L$273:L$293,3)-_xlfn.QUARTILE.EXC('Base de dados'!L$273:L$293,1)))),'Base de dados'!L277&lt;(AVERAGE('Base de dados'!L$273:L$293)+(1.5*(_xlfn.QUARTILE.EXC('Base de dados'!L$273:L$293,3)-_xlfn.QUARTILE.EXC('Base de dados'!L$273:L$293,1))))),'Base de dados'!L277,"")</f>
        <v>331763.21999999997</v>
      </c>
      <c r="M277" s="7">
        <f>IF(AND('Base de dados'!M277&gt;(AVERAGE('Base de dados'!M$273:M$293)-(1.5*(_xlfn.QUARTILE.EXC('Base de dados'!M$273:M$293,3)-_xlfn.QUARTILE.EXC('Base de dados'!M$273:M$293,1)))),'Base de dados'!M277&lt;(AVERAGE('Base de dados'!M$273:M$293)+(1.5*(_xlfn.QUARTILE.EXC('Base de dados'!M$273:M$293,3)-_xlfn.QUARTILE.EXC('Base de dados'!M$273:M$293,1))))),'Base de dados'!M277,"")</f>
        <v>5546941</v>
      </c>
      <c r="N277" s="7">
        <f>IF(AND('Base de dados'!N277&gt;(AVERAGE('Base de dados'!N$273:N$293)-(1.5*(_xlfn.QUARTILE.EXC('Base de dados'!N$273:N$293,3)-_xlfn.QUARTILE.EXC('Base de dados'!N$273:N$293,1)))),'Base de dados'!N277&lt;(AVERAGE('Base de dados'!N$273:N$293)+(1.5*(_xlfn.QUARTILE.EXC('Base de dados'!N$273:N$293,3)-_xlfn.QUARTILE.EXC('Base de dados'!N$273:N$293,1))))),'Base de dados'!N277,"")</f>
        <v>84131.02</v>
      </c>
      <c r="O277" s="7">
        <f>IF(AND('Base de dados'!O277&gt;(AVERAGE('Base de dados'!O$273:O$293)-(1.5*(_xlfn.QUARTILE.EXC('Base de dados'!O$273:O$293,3)-_xlfn.QUARTILE.EXC('Base de dados'!O$273:O$293,1)))),'Base de dados'!O277&lt;(AVERAGE('Base de dados'!O$273:O$293)+(1.5*(_xlfn.QUARTILE.EXC('Base de dados'!O$273:O$293,3)-_xlfn.QUARTILE.EXC('Base de dados'!O$273:O$293,1))))),'Base de dados'!O277,"")</f>
        <v>1044005253.52</v>
      </c>
      <c r="P277" s="7">
        <f>IF(AND('Base de dados'!P277&gt;(AVERAGE('Base de dados'!P$273:P$293)-(1.5*(_xlfn.QUARTILE.EXC('Base de dados'!P$273:P$293,3)-_xlfn.QUARTILE.EXC('Base de dados'!P$273:P$293,1)))),'Base de dados'!P277&lt;(AVERAGE('Base de dados'!P$273:P$293)+(1.5*(_xlfn.QUARTILE.EXC('Base de dados'!P$273:P$293,3)-_xlfn.QUARTILE.EXC('Base de dados'!P$273:P$293,1))))),'Base de dados'!P277,"")</f>
        <v>271099994.11000001</v>
      </c>
      <c r="Q277" s="7">
        <f>IF(AND('Base de dados'!Q277&gt;(AVERAGE('Base de dados'!Q$273:Q$293)-(1.5*(_xlfn.QUARTILE.EXC('Base de dados'!Q$273:Q$293,3)-_xlfn.QUARTILE.EXC('Base de dados'!Q$273:Q$293,1)))),'Base de dados'!Q277&lt;(AVERAGE('Base de dados'!Q$273:Q$293)+(1.5*(_xlfn.QUARTILE.EXC('Base de dados'!Q$273:Q$293,3)-_xlfn.QUARTILE.EXC('Base de dados'!Q$273:Q$293,1))))),'Base de dados'!Q277,"")</f>
        <v>302627233.91000003</v>
      </c>
      <c r="R277" s="7">
        <f>IF(AND('Base de dados'!R277&gt;(AVERAGE('Base de dados'!R$273:R$293)-(1.5*(_xlfn.QUARTILE.EXC('Base de dados'!R$273:R$293,3)-_xlfn.QUARTILE.EXC('Base de dados'!R$273:R$293,1)))),'Base de dados'!R277&lt;(AVERAGE('Base de dados'!R$273:R$293)+(1.5*(_xlfn.QUARTILE.EXC('Base de dados'!R$273:R$293,3)-_xlfn.QUARTILE.EXC('Base de dados'!R$273:R$293,1))))),'Base de dados'!R277,"")</f>
        <v>1116440007.6800001</v>
      </c>
      <c r="S277" s="7">
        <f>IF(AND('Base de dados'!S277&gt;(AVERAGE('Base de dados'!S$273:S$293)-(1.5*(_xlfn.QUARTILE.EXC('Base de dados'!S$273:S$293,3)-_xlfn.QUARTILE.EXC('Base de dados'!S$273:S$293,1)))),'Base de dados'!S277&lt;(AVERAGE('Base de dados'!S$273:S$293)+(1.5*(_xlfn.QUARTILE.EXC('Base de dados'!S$273:S$293,3)-_xlfn.QUARTILE.EXC('Base de dados'!S$273:S$293,1))))),'Base de dados'!S277,"")</f>
        <v>47007178</v>
      </c>
      <c r="T277" s="7">
        <f>IF(AND('Base de dados'!T277&gt;(AVERAGE('Base de dados'!T$273:T$293)-(1.5*(_xlfn.QUARTILE.EXC('Base de dados'!T$273:T$293,3)-_xlfn.QUARTILE.EXC('Base de dados'!T$273:T$293,1)))),'Base de dados'!T277&lt;(AVERAGE('Base de dados'!T$273:T$293)+(1.5*(_xlfn.QUARTILE.EXC('Base de dados'!T$273:T$293,3)-_xlfn.QUARTILE.EXC('Base de dados'!T$273:T$293,1))))),'Base de dados'!T277,"")</f>
        <v>3470</v>
      </c>
      <c r="U277" s="7">
        <f>IF(AND('Base de dados'!U277&gt;(AVERAGE('Base de dados'!U$273:U$293)-(1.5*(_xlfn.QUARTILE.EXC('Base de dados'!U$273:U$293,3)-_xlfn.QUARTILE.EXC('Base de dados'!U$273:U$293,1)))),'Base de dados'!U277&lt;(AVERAGE('Base de dados'!U$273:U$293)+(1.5*(_xlfn.QUARTILE.EXC('Base de dados'!U$273:U$293,3)-_xlfn.QUARTILE.EXC('Base de dados'!U$273:U$293,1))))),'Base de dados'!U277,"")</f>
        <v>61180181.590000004</v>
      </c>
    </row>
    <row r="278" spans="2:21" s="1" customFormat="1" x14ac:dyDescent="0.25">
      <c r="B278" s="51">
        <v>261160</v>
      </c>
      <c r="C278" s="51" t="s">
        <v>217</v>
      </c>
      <c r="D278" s="51" t="s">
        <v>218</v>
      </c>
      <c r="E278" s="51">
        <v>2014</v>
      </c>
      <c r="F278" s="51">
        <v>26116000</v>
      </c>
      <c r="G278" s="51" t="s">
        <v>94</v>
      </c>
      <c r="H278" s="325" t="s">
        <v>57</v>
      </c>
      <c r="I278" s="51" t="s">
        <v>188</v>
      </c>
      <c r="J278" s="51" t="s">
        <v>189</v>
      </c>
      <c r="K278" s="51" t="s">
        <v>190</v>
      </c>
      <c r="L278" s="7">
        <f>IF(AND('Base de dados'!L278&gt;(AVERAGE('Base de dados'!L$273:L$293)-(1.5*(_xlfn.QUARTILE.EXC('Base de dados'!L$273:L$293,3)-_xlfn.QUARTILE.EXC('Base de dados'!L$273:L$293,1)))),'Base de dados'!L278&lt;(AVERAGE('Base de dados'!L$273:L$293)+(1.5*(_xlfn.QUARTILE.EXC('Base de dados'!L$273:L$293,3)-_xlfn.QUARTILE.EXC('Base de dados'!L$273:L$293,1))))),'Base de dados'!L278,"")</f>
        <v>328104.51</v>
      </c>
      <c r="M278" s="7">
        <f>IF(AND('Base de dados'!M278&gt;(AVERAGE('Base de dados'!M$273:M$293)-(1.5*(_xlfn.QUARTILE.EXC('Base de dados'!M$273:M$293,3)-_xlfn.QUARTILE.EXC('Base de dados'!M$273:M$293,1)))),'Base de dados'!M278&lt;(AVERAGE('Base de dados'!M$273:M$293)+(1.5*(_xlfn.QUARTILE.EXC('Base de dados'!M$273:M$293,3)-_xlfn.QUARTILE.EXC('Base de dados'!M$273:M$293,1))))),'Base de dados'!M278,"")</f>
        <v>5130296</v>
      </c>
      <c r="N278" s="7">
        <f>IF(AND('Base de dados'!N278&gt;(AVERAGE('Base de dados'!N$273:N$293)-(1.5*(_xlfn.QUARTILE.EXC('Base de dados'!N$273:N$293,3)-_xlfn.QUARTILE.EXC('Base de dados'!N$273:N$293,1)))),'Base de dados'!N278&lt;(AVERAGE('Base de dados'!N$273:N$293)+(1.5*(_xlfn.QUARTILE.EXC('Base de dados'!N$273:N$293,3)-_xlfn.QUARTILE.EXC('Base de dados'!N$273:N$293,1))))),'Base de dados'!N278,"")</f>
        <v>79493</v>
      </c>
      <c r="O278" s="7">
        <f>IF(AND('Base de dados'!O278&gt;(AVERAGE('Base de dados'!O$273:O$293)-(1.5*(_xlfn.QUARTILE.EXC('Base de dados'!O$273:O$293,3)-_xlfn.QUARTILE.EXC('Base de dados'!O$273:O$293,1)))),'Base de dados'!O278&lt;(AVERAGE('Base de dados'!O$273:O$293)+(1.5*(_xlfn.QUARTILE.EXC('Base de dados'!O$273:O$293,3)-_xlfn.QUARTILE.EXC('Base de dados'!O$273:O$293,1))))),'Base de dados'!O278,"")</f>
        <v>940963776.36000001</v>
      </c>
      <c r="P278" s="7">
        <f>IF(AND('Base de dados'!P278&gt;(AVERAGE('Base de dados'!P$273:P$293)-(1.5*(_xlfn.QUARTILE.EXC('Base de dados'!P$273:P$293,3)-_xlfn.QUARTILE.EXC('Base de dados'!P$273:P$293,1)))),'Base de dados'!P278&lt;(AVERAGE('Base de dados'!P$273:P$293)+(1.5*(_xlfn.QUARTILE.EXC('Base de dados'!P$273:P$293,3)-_xlfn.QUARTILE.EXC('Base de dados'!P$273:P$293,1))))),'Base de dados'!P278,"")</f>
        <v>231833712.65000001</v>
      </c>
      <c r="Q278" s="7">
        <f>IF(AND('Base de dados'!Q278&gt;(AVERAGE('Base de dados'!Q$273:Q$293)-(1.5*(_xlfn.QUARTILE.EXC('Base de dados'!Q$273:Q$293,3)-_xlfn.QUARTILE.EXC('Base de dados'!Q$273:Q$293,1)))),'Base de dados'!Q278&lt;(AVERAGE('Base de dados'!Q$273:Q$293)+(1.5*(_xlfn.QUARTILE.EXC('Base de dados'!Q$273:Q$293,3)-_xlfn.QUARTILE.EXC('Base de dados'!Q$273:Q$293,1))))),'Base de dados'!Q278,"")</f>
        <v>286551578.07999998</v>
      </c>
      <c r="R278" s="7">
        <f>IF(AND('Base de dados'!R278&gt;(AVERAGE('Base de dados'!R$273:R$293)-(1.5*(_xlfn.QUARTILE.EXC('Base de dados'!R$273:R$293,3)-_xlfn.QUARTILE.EXC('Base de dados'!R$273:R$293,1)))),'Base de dados'!R278&lt;(AVERAGE('Base de dados'!R$273:R$293)+(1.5*(_xlfn.QUARTILE.EXC('Base de dados'!R$273:R$293,3)-_xlfn.QUARTILE.EXC('Base de dados'!R$273:R$293,1))))),'Base de dados'!R278,"")</f>
        <v>997070611.57000005</v>
      </c>
      <c r="S278" s="7">
        <f>IF(AND('Base de dados'!S278&gt;(AVERAGE('Base de dados'!S$273:S$293)-(1.5*(_xlfn.QUARTILE.EXC('Base de dados'!S$273:S$293,3)-_xlfn.QUARTILE.EXC('Base de dados'!S$273:S$293,1)))),'Base de dados'!S278&lt;(AVERAGE('Base de dados'!S$273:S$293)+(1.5*(_xlfn.QUARTILE.EXC('Base de dados'!S$273:S$293,3)-_xlfn.QUARTILE.EXC('Base de dados'!S$273:S$293,1))))),'Base de dados'!S278,"")</f>
        <v>44100205.509999998</v>
      </c>
      <c r="T278" s="7">
        <f>IF(AND('Base de dados'!T278&gt;(AVERAGE('Base de dados'!T$273:T$293)-(1.5*(_xlfn.QUARTILE.EXC('Base de dados'!T$273:T$293,3)-_xlfn.QUARTILE.EXC('Base de dados'!T$273:T$293,1)))),'Base de dados'!T278&lt;(AVERAGE('Base de dados'!T$273:T$293)+(1.5*(_xlfn.QUARTILE.EXC('Base de dados'!T$273:T$293,3)-_xlfn.QUARTILE.EXC('Base de dados'!T$273:T$293,1))))),'Base de dados'!T278,"")</f>
        <v>3379</v>
      </c>
      <c r="U278" s="7">
        <f>IF(AND('Base de dados'!U278&gt;(AVERAGE('Base de dados'!U$273:U$293)-(1.5*(_xlfn.QUARTILE.EXC('Base de dados'!U$273:U$293,3)-_xlfn.QUARTILE.EXC('Base de dados'!U$273:U$293,1)))),'Base de dados'!U278&lt;(AVERAGE('Base de dados'!U$273:U$293)+(1.5*(_xlfn.QUARTILE.EXC('Base de dados'!U$273:U$293,3)-_xlfn.QUARTILE.EXC('Base de dados'!U$273:U$293,1))))),'Base de dados'!U278,"")</f>
        <v>46733225.520000003</v>
      </c>
    </row>
    <row r="279" spans="2:21" s="1" customFormat="1" x14ac:dyDescent="0.25">
      <c r="B279" s="51">
        <v>261160</v>
      </c>
      <c r="C279" s="51" t="s">
        <v>217</v>
      </c>
      <c r="D279" s="51" t="s">
        <v>218</v>
      </c>
      <c r="E279" s="51">
        <v>2013</v>
      </c>
      <c r="F279" s="51">
        <v>26116000</v>
      </c>
      <c r="G279" s="51" t="s">
        <v>94</v>
      </c>
      <c r="H279" s="325" t="s">
        <v>57</v>
      </c>
      <c r="I279" s="51" t="s">
        <v>188</v>
      </c>
      <c r="J279" s="51" t="s">
        <v>189</v>
      </c>
      <c r="K279" s="51" t="s">
        <v>190</v>
      </c>
      <c r="L279" s="7">
        <f>IF(AND('Base de dados'!L279&gt;(AVERAGE('Base de dados'!L$273:L$293)-(1.5*(_xlfn.QUARTILE.EXC('Base de dados'!L$273:L$293,3)-_xlfn.QUARTILE.EXC('Base de dados'!L$273:L$293,1)))),'Base de dados'!L279&lt;(AVERAGE('Base de dados'!L$273:L$293)+(1.5*(_xlfn.QUARTILE.EXC('Base de dados'!L$273:L$293,3)-_xlfn.QUARTILE.EXC('Base de dados'!L$273:L$293,1))))),'Base de dados'!L279,"")</f>
        <v>306309.24</v>
      </c>
      <c r="M279" s="7">
        <f>IF(AND('Base de dados'!M279&gt;(AVERAGE('Base de dados'!M$273:M$293)-(1.5*(_xlfn.QUARTILE.EXC('Base de dados'!M$273:M$293,3)-_xlfn.QUARTILE.EXC('Base de dados'!M$273:M$293,1)))),'Base de dados'!M279&lt;(AVERAGE('Base de dados'!M$273:M$293)+(1.5*(_xlfn.QUARTILE.EXC('Base de dados'!M$273:M$293,3)-_xlfn.QUARTILE.EXC('Base de dados'!M$273:M$293,1))))),'Base de dados'!M279,"")</f>
        <v>4371312</v>
      </c>
      <c r="N279" s="7">
        <f>IF(AND('Base de dados'!N279&gt;(AVERAGE('Base de dados'!N$273:N$293)-(1.5*(_xlfn.QUARTILE.EXC('Base de dados'!N$273:N$293,3)-_xlfn.QUARTILE.EXC('Base de dados'!N$273:N$293,1)))),'Base de dados'!N279&lt;(AVERAGE('Base de dados'!N$273:N$293)+(1.5*(_xlfn.QUARTILE.EXC('Base de dados'!N$273:N$293,3)-_xlfn.QUARTILE.EXC('Base de dados'!N$273:N$293,1))))),'Base de dados'!N279,"")</f>
        <v>67372.639999999999</v>
      </c>
      <c r="O279" s="7">
        <f>IF(AND('Base de dados'!O279&gt;(AVERAGE('Base de dados'!O$273:O$293)-(1.5*(_xlfn.QUARTILE.EXC('Base de dados'!O$273:O$293,3)-_xlfn.QUARTILE.EXC('Base de dados'!O$273:O$293,1)))),'Base de dados'!O279&lt;(AVERAGE('Base de dados'!O$273:O$293)+(1.5*(_xlfn.QUARTILE.EXC('Base de dados'!O$273:O$293,3)-_xlfn.QUARTILE.EXC('Base de dados'!O$273:O$293,1))))),'Base de dados'!O279,"")</f>
        <v>832913918.53999996</v>
      </c>
      <c r="P279" s="7">
        <f>IF(AND('Base de dados'!P279&gt;(AVERAGE('Base de dados'!P$273:P$293)-(1.5*(_xlfn.QUARTILE.EXC('Base de dados'!P$273:P$293,3)-_xlfn.QUARTILE.EXC('Base de dados'!P$273:P$293,1)))),'Base de dados'!P279&lt;(AVERAGE('Base de dados'!P$273:P$293)+(1.5*(_xlfn.QUARTILE.EXC('Base de dados'!P$273:P$293,3)-_xlfn.QUARTILE.EXC('Base de dados'!P$273:P$293,1))))),'Base de dados'!P279,"")</f>
        <v>201938619.91</v>
      </c>
      <c r="Q279" s="7">
        <f>IF(AND('Base de dados'!Q279&gt;(AVERAGE('Base de dados'!Q$273:Q$293)-(1.5*(_xlfn.QUARTILE.EXC('Base de dados'!Q$273:Q$293,3)-_xlfn.QUARTILE.EXC('Base de dados'!Q$273:Q$293,1)))),'Base de dados'!Q279&lt;(AVERAGE('Base de dados'!Q$273:Q$293)+(1.5*(_xlfn.QUARTILE.EXC('Base de dados'!Q$273:Q$293,3)-_xlfn.QUARTILE.EXC('Base de dados'!Q$273:Q$293,1))))),'Base de dados'!Q279,"")</f>
        <v>260207084.37</v>
      </c>
      <c r="R279" s="7">
        <f>IF(AND('Base de dados'!R279&gt;(AVERAGE('Base de dados'!R$273:R$293)-(1.5*(_xlfn.QUARTILE.EXC('Base de dados'!R$273:R$293,3)-_xlfn.QUARTILE.EXC('Base de dados'!R$273:R$293,1)))),'Base de dados'!R279&lt;(AVERAGE('Base de dados'!R$273:R$293)+(1.5*(_xlfn.QUARTILE.EXC('Base de dados'!R$273:R$293,3)-_xlfn.QUARTILE.EXC('Base de dados'!R$273:R$293,1))))),'Base de dados'!R279,"")</f>
        <v>891092842.39999998</v>
      </c>
      <c r="S279" s="7">
        <f>IF(AND('Base de dados'!S279&gt;(AVERAGE('Base de dados'!S$273:S$293)-(1.5*(_xlfn.QUARTILE.EXC('Base de dados'!S$273:S$293,3)-_xlfn.QUARTILE.EXC('Base de dados'!S$273:S$293,1)))),'Base de dados'!S279&lt;(AVERAGE('Base de dados'!S$273:S$293)+(1.5*(_xlfn.QUARTILE.EXC('Base de dados'!S$273:S$293,3)-_xlfn.QUARTILE.EXC('Base de dados'!S$273:S$293,1))))),'Base de dados'!S279,"")</f>
        <v>45163047.899999999</v>
      </c>
      <c r="T279" s="7">
        <f>IF(AND('Base de dados'!T279&gt;(AVERAGE('Base de dados'!T$273:T$293)-(1.5*(_xlfn.QUARTILE.EXC('Base de dados'!T$273:T$293,3)-_xlfn.QUARTILE.EXC('Base de dados'!T$273:T$293,1)))),'Base de dados'!T279&lt;(AVERAGE('Base de dados'!T$273:T$293)+(1.5*(_xlfn.QUARTILE.EXC('Base de dados'!T$273:T$293,3)-_xlfn.QUARTILE.EXC('Base de dados'!T$273:T$293,1))))),'Base de dados'!T279,"")</f>
        <v>3457</v>
      </c>
      <c r="U279" s="7">
        <f>IF(AND('Base de dados'!U279&gt;(AVERAGE('Base de dados'!U$273:U$293)-(1.5*(_xlfn.QUARTILE.EXC('Base de dados'!U$273:U$293,3)-_xlfn.QUARTILE.EXC('Base de dados'!U$273:U$293,1)))),'Base de dados'!U279&lt;(AVERAGE('Base de dados'!U$273:U$293)+(1.5*(_xlfn.QUARTILE.EXC('Base de dados'!U$273:U$293,3)-_xlfn.QUARTILE.EXC('Base de dados'!U$273:U$293,1))))),'Base de dados'!U279,"")</f>
        <v>35391316.439999998</v>
      </c>
    </row>
    <row r="280" spans="2:21" s="1" customFormat="1" x14ac:dyDescent="0.25">
      <c r="B280" s="51">
        <v>261160</v>
      </c>
      <c r="C280" s="51" t="s">
        <v>217</v>
      </c>
      <c r="D280" s="51" t="s">
        <v>218</v>
      </c>
      <c r="E280" s="51">
        <v>2012</v>
      </c>
      <c r="F280" s="51">
        <v>26116000</v>
      </c>
      <c r="G280" s="51" t="s">
        <v>94</v>
      </c>
      <c r="H280" s="325" t="s">
        <v>57</v>
      </c>
      <c r="I280" s="51" t="s">
        <v>188</v>
      </c>
      <c r="J280" s="51" t="s">
        <v>189</v>
      </c>
      <c r="K280" s="51" t="s">
        <v>190</v>
      </c>
      <c r="L280" s="7">
        <f>IF(AND('Base de dados'!L280&gt;(AVERAGE('Base de dados'!L$273:L$293)-(1.5*(_xlfn.QUARTILE.EXC('Base de dados'!L$273:L$293,3)-_xlfn.QUARTILE.EXC('Base de dados'!L$273:L$293,1)))),'Base de dados'!L280&lt;(AVERAGE('Base de dados'!L$273:L$293)+(1.5*(_xlfn.QUARTILE.EXC('Base de dados'!L$273:L$293,3)-_xlfn.QUARTILE.EXC('Base de dados'!L$273:L$293,1))))),'Base de dados'!L280,"")</f>
        <v>299519.93</v>
      </c>
      <c r="M280" s="7">
        <f>IF(AND('Base de dados'!M280&gt;(AVERAGE('Base de dados'!M$273:M$293)-(1.5*(_xlfn.QUARTILE.EXC('Base de dados'!M$273:M$293,3)-_xlfn.QUARTILE.EXC('Base de dados'!M$273:M$293,1)))),'Base de dados'!M280&lt;(AVERAGE('Base de dados'!M$273:M$293)+(1.5*(_xlfn.QUARTILE.EXC('Base de dados'!M$273:M$293,3)-_xlfn.QUARTILE.EXC('Base de dados'!M$273:M$293,1))))),'Base de dados'!M280,"")</f>
        <v>3479323</v>
      </c>
      <c r="N280" s="7">
        <f>IF(AND('Base de dados'!N280&gt;(AVERAGE('Base de dados'!N$273:N$293)-(1.5*(_xlfn.QUARTILE.EXC('Base de dados'!N$273:N$293,3)-_xlfn.QUARTILE.EXC('Base de dados'!N$273:N$293,1)))),'Base de dados'!N280&lt;(AVERAGE('Base de dados'!N$273:N$293)+(1.5*(_xlfn.QUARTILE.EXC('Base de dados'!N$273:N$293,3)-_xlfn.QUARTILE.EXC('Base de dados'!N$273:N$293,1))))),'Base de dados'!N280,"")</f>
        <v>64349.65</v>
      </c>
      <c r="O280" s="7">
        <f>IF(AND('Base de dados'!O280&gt;(AVERAGE('Base de dados'!O$273:O$293)-(1.5*(_xlfn.QUARTILE.EXC('Base de dados'!O$273:O$293,3)-_xlfn.QUARTILE.EXC('Base de dados'!O$273:O$293,1)))),'Base de dados'!O280&lt;(AVERAGE('Base de dados'!O$273:O$293)+(1.5*(_xlfn.QUARTILE.EXC('Base de dados'!O$273:O$293,3)-_xlfn.QUARTILE.EXC('Base de dados'!O$273:O$293,1))))),'Base de dados'!O280,"")</f>
        <v>786842921.61000001</v>
      </c>
      <c r="P280" s="7">
        <f>IF(AND('Base de dados'!P280&gt;(AVERAGE('Base de dados'!P$273:P$293)-(1.5*(_xlfn.QUARTILE.EXC('Base de dados'!P$273:P$293,3)-_xlfn.QUARTILE.EXC('Base de dados'!P$273:P$293,1)))),'Base de dados'!P280&lt;(AVERAGE('Base de dados'!P$273:P$293)+(1.5*(_xlfn.QUARTILE.EXC('Base de dados'!P$273:P$293,3)-_xlfn.QUARTILE.EXC('Base de dados'!P$273:P$293,1))))),'Base de dados'!P280,"")</f>
        <v>187430578.05000001</v>
      </c>
      <c r="Q280" s="7">
        <f>IF(AND('Base de dados'!Q280&gt;(AVERAGE('Base de dados'!Q$273:Q$293)-(1.5*(_xlfn.QUARTILE.EXC('Base de dados'!Q$273:Q$293,3)-_xlfn.QUARTILE.EXC('Base de dados'!Q$273:Q$293,1)))),'Base de dados'!Q280&lt;(AVERAGE('Base de dados'!Q$273:Q$293)+(1.5*(_xlfn.QUARTILE.EXC('Base de dados'!Q$273:Q$293,3)-_xlfn.QUARTILE.EXC('Base de dados'!Q$273:Q$293,1))))),'Base de dados'!Q280,"")</f>
        <v>249676711.03999999</v>
      </c>
      <c r="R280" s="7">
        <f>IF(AND('Base de dados'!R280&gt;(AVERAGE('Base de dados'!R$273:R$293)-(1.5*(_xlfn.QUARTILE.EXC('Base de dados'!R$273:R$293,3)-_xlfn.QUARTILE.EXC('Base de dados'!R$273:R$293,1)))),'Base de dados'!R280&lt;(AVERAGE('Base de dados'!R$273:R$293)+(1.5*(_xlfn.QUARTILE.EXC('Base de dados'!R$273:R$293,3)-_xlfn.QUARTILE.EXC('Base de dados'!R$273:R$293,1))))),'Base de dados'!R280,"")</f>
        <v>856449456.39999998</v>
      </c>
      <c r="S280" s="7">
        <f>IF(AND('Base de dados'!S280&gt;(AVERAGE('Base de dados'!S$273:S$293)-(1.5*(_xlfn.QUARTILE.EXC('Base de dados'!S$273:S$293,3)-_xlfn.QUARTILE.EXC('Base de dados'!S$273:S$293,1)))),'Base de dados'!S280&lt;(AVERAGE('Base de dados'!S$273:S$293)+(1.5*(_xlfn.QUARTILE.EXC('Base de dados'!S$273:S$293,3)-_xlfn.QUARTILE.EXC('Base de dados'!S$273:S$293,1))))),'Base de dados'!S280,"")</f>
        <v>84959793.689999998</v>
      </c>
      <c r="T280" s="7">
        <f>IF(AND('Base de dados'!T280&gt;(AVERAGE('Base de dados'!T$273:T$293)-(1.5*(_xlfn.QUARTILE.EXC('Base de dados'!T$273:T$293,3)-_xlfn.QUARTILE.EXC('Base de dados'!T$273:T$293,1)))),'Base de dados'!T280&lt;(AVERAGE('Base de dados'!T$273:T$293)+(1.5*(_xlfn.QUARTILE.EXC('Base de dados'!T$273:T$293,3)-_xlfn.QUARTILE.EXC('Base de dados'!T$273:T$293,1))))),'Base de dados'!T280,"")</f>
        <v>3531</v>
      </c>
      <c r="U280" s="7">
        <f>IF(AND('Base de dados'!U280&gt;(AVERAGE('Base de dados'!U$273:U$293)-(1.5*(_xlfn.QUARTILE.EXC('Base de dados'!U$273:U$293,3)-_xlfn.QUARTILE.EXC('Base de dados'!U$273:U$293,1)))),'Base de dados'!U280&lt;(AVERAGE('Base de dados'!U$273:U$293)+(1.5*(_xlfn.QUARTILE.EXC('Base de dados'!U$273:U$293,3)-_xlfn.QUARTILE.EXC('Base de dados'!U$273:U$293,1))))),'Base de dados'!U280,"")</f>
        <v>34145832.020000003</v>
      </c>
    </row>
    <row r="281" spans="2:21" s="1" customFormat="1" x14ac:dyDescent="0.25">
      <c r="B281" s="51">
        <v>261160</v>
      </c>
      <c r="C281" s="51" t="s">
        <v>217</v>
      </c>
      <c r="D281" s="51" t="s">
        <v>218</v>
      </c>
      <c r="E281" s="51">
        <v>2011</v>
      </c>
      <c r="F281" s="51">
        <v>26116000</v>
      </c>
      <c r="G281" s="51" t="s">
        <v>94</v>
      </c>
      <c r="H281" s="325" t="s">
        <v>57</v>
      </c>
      <c r="I281" s="51" t="s">
        <v>188</v>
      </c>
      <c r="J281" s="51" t="s">
        <v>189</v>
      </c>
      <c r="K281" s="51" t="s">
        <v>190</v>
      </c>
      <c r="L281" s="7">
        <f>IF(AND('Base de dados'!L281&gt;(AVERAGE('Base de dados'!L$273:L$293)-(1.5*(_xlfn.QUARTILE.EXC('Base de dados'!L$273:L$293,3)-_xlfn.QUARTILE.EXC('Base de dados'!L$273:L$293,1)))),'Base de dados'!L281&lt;(AVERAGE('Base de dados'!L$273:L$293)+(1.5*(_xlfn.QUARTILE.EXC('Base de dados'!L$273:L$293,3)-_xlfn.QUARTILE.EXC('Base de dados'!L$273:L$293,1))))),'Base de dados'!L281,"")</f>
        <v>284734.44</v>
      </c>
      <c r="M281" s="7">
        <f>IF(AND('Base de dados'!M281&gt;(AVERAGE('Base de dados'!M$273:M$293)-(1.5*(_xlfn.QUARTILE.EXC('Base de dados'!M$273:M$293,3)-_xlfn.QUARTILE.EXC('Base de dados'!M$273:M$293,1)))),'Base de dados'!M281&lt;(AVERAGE('Base de dados'!M$273:M$293)+(1.5*(_xlfn.QUARTILE.EXC('Base de dados'!M$273:M$293,3)-_xlfn.QUARTILE.EXC('Base de dados'!M$273:M$293,1))))),'Base de dados'!M281,"")</f>
        <v>3086417</v>
      </c>
      <c r="N281" s="7">
        <f>IF(AND('Base de dados'!N281&gt;(AVERAGE('Base de dados'!N$273:N$293)-(1.5*(_xlfn.QUARTILE.EXC('Base de dados'!N$273:N$293,3)-_xlfn.QUARTILE.EXC('Base de dados'!N$273:N$293,1)))),'Base de dados'!N281&lt;(AVERAGE('Base de dados'!N$273:N$293)+(1.5*(_xlfn.QUARTILE.EXC('Base de dados'!N$273:N$293,3)-_xlfn.QUARTILE.EXC('Base de dados'!N$273:N$293,1))))),'Base de dados'!N281,"")</f>
        <v>61083.45</v>
      </c>
      <c r="O281" s="7">
        <f>IF(AND('Base de dados'!O281&gt;(AVERAGE('Base de dados'!O$273:O$293)-(1.5*(_xlfn.QUARTILE.EXC('Base de dados'!O$273:O$293,3)-_xlfn.QUARTILE.EXC('Base de dados'!O$273:O$293,1)))),'Base de dados'!O281&lt;(AVERAGE('Base de dados'!O$273:O$293)+(1.5*(_xlfn.QUARTILE.EXC('Base de dados'!O$273:O$293,3)-_xlfn.QUARTILE.EXC('Base de dados'!O$273:O$293,1))))),'Base de dados'!O281,"")</f>
        <v>673152038.5</v>
      </c>
      <c r="P281" s="7">
        <f>IF(AND('Base de dados'!P281&gt;(AVERAGE('Base de dados'!P$273:P$293)-(1.5*(_xlfn.QUARTILE.EXC('Base de dados'!P$273:P$293,3)-_xlfn.QUARTILE.EXC('Base de dados'!P$273:P$293,1)))),'Base de dados'!P281&lt;(AVERAGE('Base de dados'!P$273:P$293)+(1.5*(_xlfn.QUARTILE.EXC('Base de dados'!P$273:P$293,3)-_xlfn.QUARTILE.EXC('Base de dados'!P$273:P$293,1))))),'Base de dados'!P281,"")</f>
        <v>174732036.22</v>
      </c>
      <c r="Q281" s="7">
        <f>IF(AND('Base de dados'!Q281&gt;(AVERAGE('Base de dados'!Q$273:Q$293)-(1.5*(_xlfn.QUARTILE.EXC('Base de dados'!Q$273:Q$293,3)-_xlfn.QUARTILE.EXC('Base de dados'!Q$273:Q$293,1)))),'Base de dados'!Q281&lt;(AVERAGE('Base de dados'!Q$273:Q$293)+(1.5*(_xlfn.QUARTILE.EXC('Base de dados'!Q$273:Q$293,3)-_xlfn.QUARTILE.EXC('Base de dados'!Q$273:Q$293,1))))),'Base de dados'!Q281,"")</f>
        <v>213668911.22</v>
      </c>
      <c r="R281" s="7">
        <f>IF(AND('Base de dados'!R281&gt;(AVERAGE('Base de dados'!R$273:R$293)-(1.5*(_xlfn.QUARTILE.EXC('Base de dados'!R$273:R$293,3)-_xlfn.QUARTILE.EXC('Base de dados'!R$273:R$293,1)))),'Base de dados'!R281&lt;(AVERAGE('Base de dados'!R$273:R$293)+(1.5*(_xlfn.QUARTILE.EXC('Base de dados'!R$273:R$293,3)-_xlfn.QUARTILE.EXC('Base de dados'!R$273:R$293,1))))),'Base de dados'!R281,"")</f>
        <v>727429110.74000001</v>
      </c>
      <c r="S281" s="7">
        <f>IF(AND('Base de dados'!S281&gt;(AVERAGE('Base de dados'!S$273:S$293)-(1.5*(_xlfn.QUARTILE.EXC('Base de dados'!S$273:S$293,3)-_xlfn.QUARTILE.EXC('Base de dados'!S$273:S$293,1)))),'Base de dados'!S281&lt;(AVERAGE('Base de dados'!S$273:S$293)+(1.5*(_xlfn.QUARTILE.EXC('Base de dados'!S$273:S$293,3)-_xlfn.QUARTILE.EXC('Base de dados'!S$273:S$293,1))))),'Base de dados'!S281,"")</f>
        <v>71421157.730000004</v>
      </c>
      <c r="T281" s="7">
        <f>IF(AND('Base de dados'!T281&gt;(AVERAGE('Base de dados'!T$273:T$293)-(1.5*(_xlfn.QUARTILE.EXC('Base de dados'!T$273:T$293,3)-_xlfn.QUARTILE.EXC('Base de dados'!T$273:T$293,1)))),'Base de dados'!T281&lt;(AVERAGE('Base de dados'!T$273:T$293)+(1.5*(_xlfn.QUARTILE.EXC('Base de dados'!T$273:T$293,3)-_xlfn.QUARTILE.EXC('Base de dados'!T$273:T$293,1))))),'Base de dados'!T281,"")</f>
        <v>3619</v>
      </c>
      <c r="U281" s="7">
        <f>IF(AND('Base de dados'!U281&gt;(AVERAGE('Base de dados'!U$273:U$293)-(1.5*(_xlfn.QUARTILE.EXC('Base de dados'!U$273:U$293,3)-_xlfn.QUARTILE.EXC('Base de dados'!U$273:U$293,1)))),'Base de dados'!U281&lt;(AVERAGE('Base de dados'!U$273:U$293)+(1.5*(_xlfn.QUARTILE.EXC('Base de dados'!U$273:U$293,3)-_xlfn.QUARTILE.EXC('Base de dados'!U$273:U$293,1))))),'Base de dados'!U281,"")</f>
        <v>39594506.32</v>
      </c>
    </row>
    <row r="282" spans="2:21" s="1" customFormat="1" x14ac:dyDescent="0.25">
      <c r="B282" s="51">
        <v>261160</v>
      </c>
      <c r="C282" s="51" t="s">
        <v>217</v>
      </c>
      <c r="D282" s="51" t="s">
        <v>218</v>
      </c>
      <c r="E282" s="51">
        <v>2010</v>
      </c>
      <c r="F282" s="51">
        <v>26116000</v>
      </c>
      <c r="G282" s="51" t="s">
        <v>94</v>
      </c>
      <c r="H282" s="325" t="s">
        <v>57</v>
      </c>
      <c r="I282" s="51" t="s">
        <v>188</v>
      </c>
      <c r="J282" s="51" t="s">
        <v>189</v>
      </c>
      <c r="K282" s="51" t="s">
        <v>190</v>
      </c>
      <c r="L282" s="7">
        <f>IF(AND('Base de dados'!L282&gt;(AVERAGE('Base de dados'!L$273:L$293)-(1.5*(_xlfn.QUARTILE.EXC('Base de dados'!L$273:L$293,3)-_xlfn.QUARTILE.EXC('Base de dados'!L$273:L$293,1)))),'Base de dados'!L282&lt;(AVERAGE('Base de dados'!L$273:L$293)+(1.5*(_xlfn.QUARTILE.EXC('Base de dados'!L$273:L$293,3)-_xlfn.QUARTILE.EXC('Base de dados'!L$273:L$293,1))))),'Base de dados'!L282,"")</f>
        <v>268341.24</v>
      </c>
      <c r="M282" s="7">
        <f>IF(AND('Base de dados'!M282&gt;(AVERAGE('Base de dados'!M$273:M$293)-(1.5*(_xlfn.QUARTILE.EXC('Base de dados'!M$273:M$293,3)-_xlfn.QUARTILE.EXC('Base de dados'!M$273:M$293,1)))),'Base de dados'!M282&lt;(AVERAGE('Base de dados'!M$273:M$293)+(1.5*(_xlfn.QUARTILE.EXC('Base de dados'!M$273:M$293,3)-_xlfn.QUARTILE.EXC('Base de dados'!M$273:M$293,1))))),'Base de dados'!M282,"")</f>
        <v>2708097</v>
      </c>
      <c r="N282" s="7">
        <f>IF(AND('Base de dados'!N282&gt;(AVERAGE('Base de dados'!N$273:N$293)-(1.5*(_xlfn.QUARTILE.EXC('Base de dados'!N$273:N$293,3)-_xlfn.QUARTILE.EXC('Base de dados'!N$273:N$293,1)))),'Base de dados'!N282&lt;(AVERAGE('Base de dados'!N$273:N$293)+(1.5*(_xlfn.QUARTILE.EXC('Base de dados'!N$273:N$293,3)-_xlfn.QUARTILE.EXC('Base de dados'!N$273:N$293,1))))),'Base de dados'!N282,"")</f>
        <v>61996.11</v>
      </c>
      <c r="O282" s="7">
        <f>IF(AND('Base de dados'!O282&gt;(AVERAGE('Base de dados'!O$273:O$293)-(1.5*(_xlfn.QUARTILE.EXC('Base de dados'!O$273:O$293,3)-_xlfn.QUARTILE.EXC('Base de dados'!O$273:O$293,1)))),'Base de dados'!O282&lt;(AVERAGE('Base de dados'!O$273:O$293)+(1.5*(_xlfn.QUARTILE.EXC('Base de dados'!O$273:O$293,3)-_xlfn.QUARTILE.EXC('Base de dados'!O$273:O$293,1))))),'Base de dados'!O282,"")</f>
        <v>613761083.90999997</v>
      </c>
      <c r="P282" s="7">
        <f>IF(AND('Base de dados'!P282&gt;(AVERAGE('Base de dados'!P$273:P$293)-(1.5*(_xlfn.QUARTILE.EXC('Base de dados'!P$273:P$293,3)-_xlfn.QUARTILE.EXC('Base de dados'!P$273:P$293,1)))),'Base de dados'!P282&lt;(AVERAGE('Base de dados'!P$273:P$293)+(1.5*(_xlfn.QUARTILE.EXC('Base de dados'!P$273:P$293,3)-_xlfn.QUARTILE.EXC('Base de dados'!P$273:P$293,1))))),'Base de dados'!P282,"")</f>
        <v>156333099.47</v>
      </c>
      <c r="Q282" s="7">
        <f>IF(AND('Base de dados'!Q282&gt;(AVERAGE('Base de dados'!Q$273:Q$293)-(1.5*(_xlfn.QUARTILE.EXC('Base de dados'!Q$273:Q$293,3)-_xlfn.QUARTILE.EXC('Base de dados'!Q$273:Q$293,1)))),'Base de dados'!Q282&lt;(AVERAGE('Base de dados'!Q$273:Q$293)+(1.5*(_xlfn.QUARTILE.EXC('Base de dados'!Q$273:Q$293,3)-_xlfn.QUARTILE.EXC('Base de dados'!Q$273:Q$293,1))))),'Base de dados'!Q282,"")</f>
        <v>182871286.53999999</v>
      </c>
      <c r="R282" s="7">
        <f>IF(AND('Base de dados'!R282&gt;(AVERAGE('Base de dados'!R$273:R$293)-(1.5*(_xlfn.QUARTILE.EXC('Base de dados'!R$273:R$293,3)-_xlfn.QUARTILE.EXC('Base de dados'!R$273:R$293,1)))),'Base de dados'!R282&lt;(AVERAGE('Base de dados'!R$273:R$293)+(1.5*(_xlfn.QUARTILE.EXC('Base de dados'!R$273:R$293,3)-_xlfn.QUARTILE.EXC('Base de dados'!R$273:R$293,1))))),'Base de dados'!R282,"")</f>
        <v>653883767.59000003</v>
      </c>
      <c r="S282" s="7">
        <f>IF(AND('Base de dados'!S282&gt;(AVERAGE('Base de dados'!S$273:S$293)-(1.5*(_xlfn.QUARTILE.EXC('Base de dados'!S$273:S$293,3)-_xlfn.QUARTILE.EXC('Base de dados'!S$273:S$293,1)))),'Base de dados'!S282&lt;(AVERAGE('Base de dados'!S$273:S$293)+(1.5*(_xlfn.QUARTILE.EXC('Base de dados'!S$273:S$293,3)-_xlfn.QUARTILE.EXC('Base de dados'!S$273:S$293,1))))),'Base de dados'!S282,"")</f>
        <v>101338123.2</v>
      </c>
      <c r="T282" s="7">
        <f>IF(AND('Base de dados'!T282&gt;(AVERAGE('Base de dados'!T$273:T$293)-(1.5*(_xlfn.QUARTILE.EXC('Base de dados'!T$273:T$293,3)-_xlfn.QUARTILE.EXC('Base de dados'!T$273:T$293,1)))),'Base de dados'!T282&lt;(AVERAGE('Base de dados'!T$273:T$293)+(1.5*(_xlfn.QUARTILE.EXC('Base de dados'!T$273:T$293,3)-_xlfn.QUARTILE.EXC('Base de dados'!T$273:T$293,1))))),'Base de dados'!T282,"")</f>
        <v>3467</v>
      </c>
      <c r="U282" s="7">
        <f>IF(AND('Base de dados'!U282&gt;(AVERAGE('Base de dados'!U$273:U$293)-(1.5*(_xlfn.QUARTILE.EXC('Base de dados'!U$273:U$293,3)-_xlfn.QUARTILE.EXC('Base de dados'!U$273:U$293,1)))),'Base de dados'!U282&lt;(AVERAGE('Base de dados'!U$273:U$293)+(1.5*(_xlfn.QUARTILE.EXC('Base de dados'!U$273:U$293,3)-_xlfn.QUARTILE.EXC('Base de dados'!U$273:U$293,1))))),'Base de dados'!U282,"")</f>
        <v>19655963.760000002</v>
      </c>
    </row>
    <row r="283" spans="2:21" s="1" customFormat="1" x14ac:dyDescent="0.25">
      <c r="B283" s="51">
        <v>261160</v>
      </c>
      <c r="C283" s="51" t="s">
        <v>217</v>
      </c>
      <c r="D283" s="51" t="s">
        <v>218</v>
      </c>
      <c r="E283" s="51">
        <v>2009</v>
      </c>
      <c r="F283" s="51">
        <v>26116000</v>
      </c>
      <c r="G283" s="51" t="s">
        <v>94</v>
      </c>
      <c r="H283" s="325" t="s">
        <v>57</v>
      </c>
      <c r="I283" s="51" t="s">
        <v>188</v>
      </c>
      <c r="J283" s="51" t="s">
        <v>189</v>
      </c>
      <c r="K283" s="51" t="s">
        <v>190</v>
      </c>
      <c r="L283" s="7">
        <f>IF(AND('Base de dados'!L283&gt;(AVERAGE('Base de dados'!L$273:L$293)-(1.5*(_xlfn.QUARTILE.EXC('Base de dados'!L$273:L$293,3)-_xlfn.QUARTILE.EXC('Base de dados'!L$273:L$293,1)))),'Base de dados'!L283&lt;(AVERAGE('Base de dados'!L$273:L$293)+(1.5*(_xlfn.QUARTILE.EXC('Base de dados'!L$273:L$293,3)-_xlfn.QUARTILE.EXC('Base de dados'!L$273:L$293,1))))),'Base de dados'!L283,"")</f>
        <v>256944.04</v>
      </c>
      <c r="M283" s="7">
        <f>IF(AND('Base de dados'!M283&gt;(AVERAGE('Base de dados'!M$273:M$293)-(1.5*(_xlfn.QUARTILE.EXC('Base de dados'!M$273:M$293,3)-_xlfn.QUARTILE.EXC('Base de dados'!M$273:M$293,1)))),'Base de dados'!M283&lt;(AVERAGE('Base de dados'!M$273:M$293)+(1.5*(_xlfn.QUARTILE.EXC('Base de dados'!M$273:M$293,3)-_xlfn.QUARTILE.EXC('Base de dados'!M$273:M$293,1))))),'Base de dados'!M283,"")</f>
        <v>2150839</v>
      </c>
      <c r="N283" s="7">
        <f>IF(AND('Base de dados'!N283&gt;(AVERAGE('Base de dados'!N$273:N$293)-(1.5*(_xlfn.QUARTILE.EXC('Base de dados'!N$273:N$293,3)-_xlfn.QUARTILE.EXC('Base de dados'!N$273:N$293,1)))),'Base de dados'!N283&lt;(AVERAGE('Base de dados'!N$273:N$293)+(1.5*(_xlfn.QUARTILE.EXC('Base de dados'!N$273:N$293,3)-_xlfn.QUARTILE.EXC('Base de dados'!N$273:N$293,1))))),'Base de dados'!N283,"")</f>
        <v>68405.73</v>
      </c>
      <c r="O283" s="7">
        <f>IF(AND('Base de dados'!O283&gt;(AVERAGE('Base de dados'!O$273:O$293)-(1.5*(_xlfn.QUARTILE.EXC('Base de dados'!O$273:O$293,3)-_xlfn.QUARTILE.EXC('Base de dados'!O$273:O$293,1)))),'Base de dados'!O283&lt;(AVERAGE('Base de dados'!O$273:O$293)+(1.5*(_xlfn.QUARTILE.EXC('Base de dados'!O$273:O$293,3)-_xlfn.QUARTILE.EXC('Base de dados'!O$273:O$293,1))))),'Base de dados'!O283,"")</f>
        <v>566758385.95000005</v>
      </c>
      <c r="P283" s="7">
        <f>IF(AND('Base de dados'!P283&gt;(AVERAGE('Base de dados'!P$273:P$293)-(1.5*(_xlfn.QUARTILE.EXC('Base de dados'!P$273:P$293,3)-_xlfn.QUARTILE.EXC('Base de dados'!P$273:P$293,1)))),'Base de dados'!P283&lt;(AVERAGE('Base de dados'!P$273:P$293)+(1.5*(_xlfn.QUARTILE.EXC('Base de dados'!P$273:P$293,3)-_xlfn.QUARTILE.EXC('Base de dados'!P$273:P$293,1))))),'Base de dados'!P283,"")</f>
        <v>144327868.63</v>
      </c>
      <c r="Q283" s="7">
        <f>IF(AND('Base de dados'!Q283&gt;(AVERAGE('Base de dados'!Q$273:Q$293)-(1.5*(_xlfn.QUARTILE.EXC('Base de dados'!Q$273:Q$293,3)-_xlfn.QUARTILE.EXC('Base de dados'!Q$273:Q$293,1)))),'Base de dados'!Q283&lt;(AVERAGE('Base de dados'!Q$273:Q$293)+(1.5*(_xlfn.QUARTILE.EXC('Base de dados'!Q$273:Q$293,3)-_xlfn.QUARTILE.EXC('Base de dados'!Q$273:Q$293,1))))),'Base de dados'!Q283,"")</f>
        <v>170488045.93000001</v>
      </c>
      <c r="R283" s="7">
        <f>IF(AND('Base de dados'!R283&gt;(AVERAGE('Base de dados'!R$273:R$293)-(1.5*(_xlfn.QUARTILE.EXC('Base de dados'!R$273:R$293,3)-_xlfn.QUARTILE.EXC('Base de dados'!R$273:R$293,1)))),'Base de dados'!R283&lt;(AVERAGE('Base de dados'!R$273:R$293)+(1.5*(_xlfn.QUARTILE.EXC('Base de dados'!R$273:R$293,3)-_xlfn.QUARTILE.EXC('Base de dados'!R$273:R$293,1))))),'Base de dados'!R283,"")</f>
        <v>599592588.88999999</v>
      </c>
      <c r="S283" s="7">
        <f>IF(AND('Base de dados'!S283&gt;(AVERAGE('Base de dados'!S$273:S$293)-(1.5*(_xlfn.QUARTILE.EXC('Base de dados'!S$273:S$293,3)-_xlfn.QUARTILE.EXC('Base de dados'!S$273:S$293,1)))),'Base de dados'!S283&lt;(AVERAGE('Base de dados'!S$273:S$293)+(1.5*(_xlfn.QUARTILE.EXC('Base de dados'!S$273:S$293,3)-_xlfn.QUARTILE.EXC('Base de dados'!S$273:S$293,1))))),'Base de dados'!S283,"")</f>
        <v>115513680.09</v>
      </c>
      <c r="T283" s="7">
        <f>IF(AND('Base de dados'!T283&gt;(AVERAGE('Base de dados'!T$273:T$293)-(1.5*(_xlfn.QUARTILE.EXC('Base de dados'!T$273:T$293,3)-_xlfn.QUARTILE.EXC('Base de dados'!T$273:T$293,1)))),'Base de dados'!T283&lt;(AVERAGE('Base de dados'!T$273:T$293)+(1.5*(_xlfn.QUARTILE.EXC('Base de dados'!T$273:T$293,3)-_xlfn.QUARTILE.EXC('Base de dados'!T$273:T$293,1))))),'Base de dados'!T283,"")</f>
        <v>3882</v>
      </c>
      <c r="U283" s="7">
        <f>IF(AND('Base de dados'!U283&gt;(AVERAGE('Base de dados'!U$273:U$293)-(1.5*(_xlfn.QUARTILE.EXC('Base de dados'!U$273:U$293,3)-_xlfn.QUARTILE.EXC('Base de dados'!U$273:U$293,1)))),'Base de dados'!U283&lt;(AVERAGE('Base de dados'!U$273:U$293)+(1.5*(_xlfn.QUARTILE.EXC('Base de dados'!U$273:U$293,3)-_xlfn.QUARTILE.EXC('Base de dados'!U$273:U$293,1))))),'Base de dados'!U283,"")</f>
        <v>6446667.7300000004</v>
      </c>
    </row>
    <row r="284" spans="2:21" s="1" customFormat="1" x14ac:dyDescent="0.25">
      <c r="B284" s="51">
        <v>261160</v>
      </c>
      <c r="C284" s="51" t="s">
        <v>217</v>
      </c>
      <c r="D284" s="51" t="s">
        <v>218</v>
      </c>
      <c r="E284" s="51">
        <v>2008</v>
      </c>
      <c r="F284" s="51">
        <v>26116000</v>
      </c>
      <c r="G284" s="51" t="s">
        <v>94</v>
      </c>
      <c r="H284" s="325" t="s">
        <v>57</v>
      </c>
      <c r="I284" s="51" t="s">
        <v>188</v>
      </c>
      <c r="J284" s="51" t="s">
        <v>189</v>
      </c>
      <c r="K284" s="51" t="s">
        <v>190</v>
      </c>
      <c r="L284" s="7">
        <f>IF(AND('Base de dados'!L284&gt;(AVERAGE('Base de dados'!L$273:L$293)-(1.5*(_xlfn.QUARTILE.EXC('Base de dados'!L$273:L$293,3)-_xlfn.QUARTILE.EXC('Base de dados'!L$273:L$293,1)))),'Base de dados'!L284&lt;(AVERAGE('Base de dados'!L$273:L$293)+(1.5*(_xlfn.QUARTILE.EXC('Base de dados'!L$273:L$293,3)-_xlfn.QUARTILE.EXC('Base de dados'!L$273:L$293,1))))),'Base de dados'!L284,"")</f>
        <v>241809.18</v>
      </c>
      <c r="M284" s="7">
        <f>IF(AND('Base de dados'!M284&gt;(AVERAGE('Base de dados'!M$273:M$293)-(1.5*(_xlfn.QUARTILE.EXC('Base de dados'!M$273:M$293,3)-_xlfn.QUARTILE.EXC('Base de dados'!M$273:M$293,1)))),'Base de dados'!M284&lt;(AVERAGE('Base de dados'!M$273:M$293)+(1.5*(_xlfn.QUARTILE.EXC('Base de dados'!M$273:M$293,3)-_xlfn.QUARTILE.EXC('Base de dados'!M$273:M$293,1))))),'Base de dados'!M284,"")</f>
        <v>1766419</v>
      </c>
      <c r="N284" s="7">
        <f>IF(AND('Base de dados'!N284&gt;(AVERAGE('Base de dados'!N$273:N$293)-(1.5*(_xlfn.QUARTILE.EXC('Base de dados'!N$273:N$293,3)-_xlfn.QUARTILE.EXC('Base de dados'!N$273:N$293,1)))),'Base de dados'!N284&lt;(AVERAGE('Base de dados'!N$273:N$293)+(1.5*(_xlfn.QUARTILE.EXC('Base de dados'!N$273:N$293,3)-_xlfn.QUARTILE.EXC('Base de dados'!N$273:N$293,1))))),'Base de dados'!N284,"")</f>
        <v>65279.360000000001</v>
      </c>
      <c r="O284" s="7">
        <f>IF(AND('Base de dados'!O284&gt;(AVERAGE('Base de dados'!O$273:O$293)-(1.5*(_xlfn.QUARTILE.EXC('Base de dados'!O$273:O$293,3)-_xlfn.QUARTILE.EXC('Base de dados'!O$273:O$293,1)))),'Base de dados'!O284&lt;(AVERAGE('Base de dados'!O$273:O$293)+(1.5*(_xlfn.QUARTILE.EXC('Base de dados'!O$273:O$293,3)-_xlfn.QUARTILE.EXC('Base de dados'!O$273:O$293,1))))),'Base de dados'!O284,"")</f>
        <v>471064188.64999998</v>
      </c>
      <c r="P284" s="7">
        <f>IF(AND('Base de dados'!P284&gt;(AVERAGE('Base de dados'!P$273:P$293)-(1.5*(_xlfn.QUARTILE.EXC('Base de dados'!P$273:P$293,3)-_xlfn.QUARTILE.EXC('Base de dados'!P$273:P$293,1)))),'Base de dados'!P284&lt;(AVERAGE('Base de dados'!P$273:P$293)+(1.5*(_xlfn.QUARTILE.EXC('Base de dados'!P$273:P$293,3)-_xlfn.QUARTILE.EXC('Base de dados'!P$273:P$293,1))))),'Base de dados'!P284,"")</f>
        <v>126851186.54000001</v>
      </c>
      <c r="Q284" s="7">
        <f>IF(AND('Base de dados'!Q284&gt;(AVERAGE('Base de dados'!Q$273:Q$293)-(1.5*(_xlfn.QUARTILE.EXC('Base de dados'!Q$273:Q$293,3)-_xlfn.QUARTILE.EXC('Base de dados'!Q$273:Q$293,1)))),'Base de dados'!Q284&lt;(AVERAGE('Base de dados'!Q$273:Q$293)+(1.5*(_xlfn.QUARTILE.EXC('Base de dados'!Q$273:Q$293,3)-_xlfn.QUARTILE.EXC('Base de dados'!Q$273:Q$293,1))))),'Base de dados'!Q284,"")</f>
        <v>145508056.56</v>
      </c>
      <c r="R284" s="7">
        <f>IF(AND('Base de dados'!R284&gt;(AVERAGE('Base de dados'!R$273:R$293)-(1.5*(_xlfn.QUARTILE.EXC('Base de dados'!R$273:R$293,3)-_xlfn.QUARTILE.EXC('Base de dados'!R$273:R$293,1)))),'Base de dados'!R284&lt;(AVERAGE('Base de dados'!R$273:R$293)+(1.5*(_xlfn.QUARTILE.EXC('Base de dados'!R$273:R$293,3)-_xlfn.QUARTILE.EXC('Base de dados'!R$273:R$293,1))))),'Base de dados'!R284,"")</f>
        <v>536662406.43000001</v>
      </c>
      <c r="S284" s="7">
        <f>IF(AND('Base de dados'!S284&gt;(AVERAGE('Base de dados'!S$273:S$293)-(1.5*(_xlfn.QUARTILE.EXC('Base de dados'!S$273:S$293,3)-_xlfn.QUARTILE.EXC('Base de dados'!S$273:S$293,1)))),'Base de dados'!S284&lt;(AVERAGE('Base de dados'!S$273:S$293)+(1.5*(_xlfn.QUARTILE.EXC('Base de dados'!S$273:S$293,3)-_xlfn.QUARTILE.EXC('Base de dados'!S$273:S$293,1))))),'Base de dados'!S284,"")</f>
        <v>104036204.42</v>
      </c>
      <c r="T284" s="7">
        <f>IF(AND('Base de dados'!T284&gt;(AVERAGE('Base de dados'!T$273:T$293)-(1.5*(_xlfn.QUARTILE.EXC('Base de dados'!T$273:T$293,3)-_xlfn.QUARTILE.EXC('Base de dados'!T$273:T$293,1)))),'Base de dados'!T284&lt;(AVERAGE('Base de dados'!T$273:T$293)+(1.5*(_xlfn.QUARTILE.EXC('Base de dados'!T$273:T$293,3)-_xlfn.QUARTILE.EXC('Base de dados'!T$273:T$293,1))))),'Base de dados'!T284,"")</f>
        <v>3950</v>
      </c>
      <c r="U284" s="7">
        <f>IF(AND('Base de dados'!U284&gt;(AVERAGE('Base de dados'!U$273:U$293)-(1.5*(_xlfn.QUARTILE.EXC('Base de dados'!U$273:U$293,3)-_xlfn.QUARTILE.EXC('Base de dados'!U$273:U$293,1)))),'Base de dados'!U284&lt;(AVERAGE('Base de dados'!U$273:U$293)+(1.5*(_xlfn.QUARTILE.EXC('Base de dados'!U$273:U$293,3)-_xlfn.QUARTILE.EXC('Base de dados'!U$273:U$293,1))))),'Base de dados'!U284,"")</f>
        <v>4451939.5999999996</v>
      </c>
    </row>
    <row r="285" spans="2:21" s="1" customFormat="1" x14ac:dyDescent="0.25">
      <c r="B285" s="51">
        <v>261160</v>
      </c>
      <c r="C285" s="51" t="s">
        <v>217</v>
      </c>
      <c r="D285" s="51" t="s">
        <v>218</v>
      </c>
      <c r="E285" s="51">
        <v>2007</v>
      </c>
      <c r="F285" s="51">
        <v>26116000</v>
      </c>
      <c r="G285" s="51" t="s">
        <v>94</v>
      </c>
      <c r="H285" s="325" t="s">
        <v>57</v>
      </c>
      <c r="I285" s="51" t="s">
        <v>188</v>
      </c>
      <c r="J285" s="51" t="s">
        <v>189</v>
      </c>
      <c r="K285" s="51" t="s">
        <v>190</v>
      </c>
      <c r="L285" s="7">
        <f>IF(AND('Base de dados'!L285&gt;(AVERAGE('Base de dados'!L$273:L$293)-(1.5*(_xlfn.QUARTILE.EXC('Base de dados'!L$273:L$293,3)-_xlfn.QUARTILE.EXC('Base de dados'!L$273:L$293,1)))),'Base de dados'!L285&lt;(AVERAGE('Base de dados'!L$273:L$293)+(1.5*(_xlfn.QUARTILE.EXC('Base de dados'!L$273:L$293,3)-_xlfn.QUARTILE.EXC('Base de dados'!L$273:L$293,1))))),'Base de dados'!L285,"")</f>
        <v>221571.63</v>
      </c>
      <c r="M285" s="7">
        <f>IF(AND('Base de dados'!M285&gt;(AVERAGE('Base de dados'!M$273:M$293)-(1.5*(_xlfn.QUARTILE.EXC('Base de dados'!M$273:M$293,3)-_xlfn.QUARTILE.EXC('Base de dados'!M$273:M$293,1)))),'Base de dados'!M285&lt;(AVERAGE('Base de dados'!M$273:M$293)+(1.5*(_xlfn.QUARTILE.EXC('Base de dados'!M$273:M$293,3)-_xlfn.QUARTILE.EXC('Base de dados'!M$273:M$293,1))))),'Base de dados'!M285,"")</f>
        <v>1528558</v>
      </c>
      <c r="N285" s="7">
        <f>IF(AND('Base de dados'!N285&gt;(AVERAGE('Base de dados'!N$273:N$293)-(1.5*(_xlfn.QUARTILE.EXC('Base de dados'!N$273:N$293,3)-_xlfn.QUARTILE.EXC('Base de dados'!N$273:N$293,1)))),'Base de dados'!N285&lt;(AVERAGE('Base de dados'!N$273:N$293)+(1.5*(_xlfn.QUARTILE.EXC('Base de dados'!N$273:N$293,3)-_xlfn.QUARTILE.EXC('Base de dados'!N$273:N$293,1))))),'Base de dados'!N285,"")</f>
        <v>62179.54</v>
      </c>
      <c r="O285" s="7">
        <f>IF(AND('Base de dados'!O285&gt;(AVERAGE('Base de dados'!O$273:O$293)-(1.5*(_xlfn.QUARTILE.EXC('Base de dados'!O$273:O$293,3)-_xlfn.QUARTILE.EXC('Base de dados'!O$273:O$293,1)))),'Base de dados'!O285&lt;(AVERAGE('Base de dados'!O$273:O$293)+(1.5*(_xlfn.QUARTILE.EXC('Base de dados'!O$273:O$293,3)-_xlfn.QUARTILE.EXC('Base de dados'!O$273:O$293,1))))),'Base de dados'!O285,"")</f>
        <v>454049433.45999998</v>
      </c>
      <c r="P285" s="7">
        <f>IF(AND('Base de dados'!P285&gt;(AVERAGE('Base de dados'!P$273:P$293)-(1.5*(_xlfn.QUARTILE.EXC('Base de dados'!P$273:P$293,3)-_xlfn.QUARTILE.EXC('Base de dados'!P$273:P$293,1)))),'Base de dados'!P285&lt;(AVERAGE('Base de dados'!P$273:P$293)+(1.5*(_xlfn.QUARTILE.EXC('Base de dados'!P$273:P$293,3)-_xlfn.QUARTILE.EXC('Base de dados'!P$273:P$293,1))))),'Base de dados'!P285,"")</f>
        <v>126188042.7</v>
      </c>
      <c r="Q285" s="7">
        <f>IF(AND('Base de dados'!Q285&gt;(AVERAGE('Base de dados'!Q$273:Q$293)-(1.5*(_xlfn.QUARTILE.EXC('Base de dados'!Q$273:Q$293,3)-_xlfn.QUARTILE.EXC('Base de dados'!Q$273:Q$293,1)))),'Base de dados'!Q285&lt;(AVERAGE('Base de dados'!Q$273:Q$293)+(1.5*(_xlfn.QUARTILE.EXC('Base de dados'!Q$273:Q$293,3)-_xlfn.QUARTILE.EXC('Base de dados'!Q$273:Q$293,1))))),'Base de dados'!Q285,"")</f>
        <v>117846613.98</v>
      </c>
      <c r="R285" s="7">
        <f>IF(AND('Base de dados'!R285&gt;(AVERAGE('Base de dados'!R$273:R$293)-(1.5*(_xlfn.QUARTILE.EXC('Base de dados'!R$273:R$293,3)-_xlfn.QUARTILE.EXC('Base de dados'!R$273:R$293,1)))),'Base de dados'!R285&lt;(AVERAGE('Base de dados'!R$273:R$293)+(1.5*(_xlfn.QUARTILE.EXC('Base de dados'!R$273:R$293,3)-_xlfn.QUARTILE.EXC('Base de dados'!R$273:R$293,1))))),'Base de dados'!R285,"")</f>
        <v>462425425.13</v>
      </c>
      <c r="S285" s="7">
        <f>IF(AND('Base de dados'!S285&gt;(AVERAGE('Base de dados'!S$273:S$293)-(1.5*(_xlfn.QUARTILE.EXC('Base de dados'!S$273:S$293,3)-_xlfn.QUARTILE.EXC('Base de dados'!S$273:S$293,1)))),'Base de dados'!S285&lt;(AVERAGE('Base de dados'!S$273:S$293)+(1.5*(_xlfn.QUARTILE.EXC('Base de dados'!S$273:S$293,3)-_xlfn.QUARTILE.EXC('Base de dados'!S$273:S$293,1))))),'Base de dados'!S285,"")</f>
        <v>94234613.549999997</v>
      </c>
      <c r="T285" s="7">
        <f>IF(AND('Base de dados'!T285&gt;(AVERAGE('Base de dados'!T$273:T$293)-(1.5*(_xlfn.QUARTILE.EXC('Base de dados'!T$273:T$293,3)-_xlfn.QUARTILE.EXC('Base de dados'!T$273:T$293,1)))),'Base de dados'!T285&lt;(AVERAGE('Base de dados'!T$273:T$293)+(1.5*(_xlfn.QUARTILE.EXC('Base de dados'!T$273:T$293,3)-_xlfn.QUARTILE.EXC('Base de dados'!T$273:T$293,1))))),'Base de dados'!T285,"")</f>
        <v>3100</v>
      </c>
      <c r="U285" s="7">
        <f>IF(AND('Base de dados'!U285&gt;(AVERAGE('Base de dados'!U$273:U$293)-(1.5*(_xlfn.QUARTILE.EXC('Base de dados'!U$273:U$293,3)-_xlfn.QUARTILE.EXC('Base de dados'!U$273:U$293,1)))),'Base de dados'!U285&lt;(AVERAGE('Base de dados'!U$273:U$293)+(1.5*(_xlfn.QUARTILE.EXC('Base de dados'!U$273:U$293,3)-_xlfn.QUARTILE.EXC('Base de dados'!U$273:U$293,1))))),'Base de dados'!U285,"")</f>
        <v>5239083.54</v>
      </c>
    </row>
    <row r="286" spans="2:21" s="1" customFormat="1" x14ac:dyDescent="0.25">
      <c r="B286" s="51">
        <v>261160</v>
      </c>
      <c r="C286" s="51" t="s">
        <v>217</v>
      </c>
      <c r="D286" s="51" t="s">
        <v>218</v>
      </c>
      <c r="E286" s="51">
        <v>2006</v>
      </c>
      <c r="F286" s="51">
        <v>26116000</v>
      </c>
      <c r="G286" s="51" t="s">
        <v>94</v>
      </c>
      <c r="H286" s="325" t="s">
        <v>57</v>
      </c>
      <c r="I286" s="51" t="s">
        <v>188</v>
      </c>
      <c r="J286" s="51" t="s">
        <v>189</v>
      </c>
      <c r="K286" s="51" t="s">
        <v>190</v>
      </c>
      <c r="L286" s="7">
        <f>IF(AND('Base de dados'!L286&gt;(AVERAGE('Base de dados'!L$273:L$293)-(1.5*(_xlfn.QUARTILE.EXC('Base de dados'!L$273:L$293,3)-_xlfn.QUARTILE.EXC('Base de dados'!L$273:L$293,1)))),'Base de dados'!L286&lt;(AVERAGE('Base de dados'!L$273:L$293)+(1.5*(_xlfn.QUARTILE.EXC('Base de dados'!L$273:L$293,3)-_xlfn.QUARTILE.EXC('Base de dados'!L$273:L$293,1))))),'Base de dados'!L286,"")</f>
        <v>214191</v>
      </c>
      <c r="M286" s="7">
        <f>IF(AND('Base de dados'!M286&gt;(AVERAGE('Base de dados'!M$273:M$293)-(1.5*(_xlfn.QUARTILE.EXC('Base de dados'!M$273:M$293,3)-_xlfn.QUARTILE.EXC('Base de dados'!M$273:M$293,1)))),'Base de dados'!M286&lt;(AVERAGE('Base de dados'!M$273:M$293)+(1.5*(_xlfn.QUARTILE.EXC('Base de dados'!M$273:M$293,3)-_xlfn.QUARTILE.EXC('Base de dados'!M$273:M$293,1))))),'Base de dados'!M286,"")</f>
        <v>1318219</v>
      </c>
      <c r="N286" s="7">
        <f>IF(AND('Base de dados'!N286&gt;(AVERAGE('Base de dados'!N$273:N$293)-(1.5*(_xlfn.QUARTILE.EXC('Base de dados'!N$273:N$293,3)-_xlfn.QUARTILE.EXC('Base de dados'!N$273:N$293,1)))),'Base de dados'!N286&lt;(AVERAGE('Base de dados'!N$273:N$293)+(1.5*(_xlfn.QUARTILE.EXC('Base de dados'!N$273:N$293,3)-_xlfn.QUARTILE.EXC('Base de dados'!N$273:N$293,1))))),'Base de dados'!N286,"")</f>
        <v>65012.9</v>
      </c>
      <c r="O286" s="7">
        <f>IF(AND('Base de dados'!O286&gt;(AVERAGE('Base de dados'!O$273:O$293)-(1.5*(_xlfn.QUARTILE.EXC('Base de dados'!O$273:O$293,3)-_xlfn.QUARTILE.EXC('Base de dados'!O$273:O$293,1)))),'Base de dados'!O286&lt;(AVERAGE('Base de dados'!O$273:O$293)+(1.5*(_xlfn.QUARTILE.EXC('Base de dados'!O$273:O$293,3)-_xlfn.QUARTILE.EXC('Base de dados'!O$273:O$293,1))))),'Base de dados'!O286,"")</f>
        <v>395077474.52999997</v>
      </c>
      <c r="P286" s="7">
        <f>IF(AND('Base de dados'!P286&gt;(AVERAGE('Base de dados'!P$273:P$293)-(1.5*(_xlfn.QUARTILE.EXC('Base de dados'!P$273:P$293,3)-_xlfn.QUARTILE.EXC('Base de dados'!P$273:P$293,1)))),'Base de dados'!P286&lt;(AVERAGE('Base de dados'!P$273:P$293)+(1.5*(_xlfn.QUARTILE.EXC('Base de dados'!P$273:P$293,3)-_xlfn.QUARTILE.EXC('Base de dados'!P$273:P$293,1))))),'Base de dados'!P286,"")</f>
        <v>112553140.76000001</v>
      </c>
      <c r="Q286" s="7">
        <f>IF(AND('Base de dados'!Q286&gt;(AVERAGE('Base de dados'!Q$273:Q$293)-(1.5*(_xlfn.QUARTILE.EXC('Base de dados'!Q$273:Q$293,3)-_xlfn.QUARTILE.EXC('Base de dados'!Q$273:Q$293,1)))),'Base de dados'!Q286&lt;(AVERAGE('Base de dados'!Q$273:Q$293)+(1.5*(_xlfn.QUARTILE.EXC('Base de dados'!Q$273:Q$293,3)-_xlfn.QUARTILE.EXC('Base de dados'!Q$273:Q$293,1))))),'Base de dados'!Q286,"")</f>
        <v>109684518.81999999</v>
      </c>
      <c r="R286" s="7">
        <f>IF(AND('Base de dados'!R286&gt;(AVERAGE('Base de dados'!R$273:R$293)-(1.5*(_xlfn.QUARTILE.EXC('Base de dados'!R$273:R$293,3)-_xlfn.QUARTILE.EXC('Base de dados'!R$273:R$293,1)))),'Base de dados'!R286&lt;(AVERAGE('Base de dados'!R$273:R$293)+(1.5*(_xlfn.QUARTILE.EXC('Base de dados'!R$273:R$293,3)-_xlfn.QUARTILE.EXC('Base de dados'!R$273:R$293,1))))),'Base de dados'!R286,"")</f>
        <v>441262254.89999998</v>
      </c>
      <c r="S286" s="7">
        <f>IF(AND('Base de dados'!S286&gt;(AVERAGE('Base de dados'!S$273:S$293)-(1.5*(_xlfn.QUARTILE.EXC('Base de dados'!S$273:S$293,3)-_xlfn.QUARTILE.EXC('Base de dados'!S$273:S$293,1)))),'Base de dados'!S286&lt;(AVERAGE('Base de dados'!S$273:S$293)+(1.5*(_xlfn.QUARTILE.EXC('Base de dados'!S$273:S$293,3)-_xlfn.QUARTILE.EXC('Base de dados'!S$273:S$293,1))))),'Base de dados'!S286,"")</f>
        <v>76707521.989999995</v>
      </c>
      <c r="T286" s="7">
        <f>IF(AND('Base de dados'!T286&gt;(AVERAGE('Base de dados'!T$273:T$293)-(1.5*(_xlfn.QUARTILE.EXC('Base de dados'!T$273:T$293,3)-_xlfn.QUARTILE.EXC('Base de dados'!T$273:T$293,1)))),'Base de dados'!T286&lt;(AVERAGE('Base de dados'!T$273:T$293)+(1.5*(_xlfn.QUARTILE.EXC('Base de dados'!T$273:T$293,3)-_xlfn.QUARTILE.EXC('Base de dados'!T$273:T$293,1))))),'Base de dados'!T286,"")</f>
        <v>3162</v>
      </c>
      <c r="U286" s="7">
        <f>IF(AND('Base de dados'!U286&gt;(AVERAGE('Base de dados'!U$273:U$293)-(1.5*(_xlfn.QUARTILE.EXC('Base de dados'!U$273:U$293,3)-_xlfn.QUARTILE.EXC('Base de dados'!U$273:U$293,1)))),'Base de dados'!U286&lt;(AVERAGE('Base de dados'!U$273:U$293)+(1.5*(_xlfn.QUARTILE.EXC('Base de dados'!U$273:U$293,3)-_xlfn.QUARTILE.EXC('Base de dados'!U$273:U$293,1))))),'Base de dados'!U286,"")</f>
        <v>5523365.71</v>
      </c>
    </row>
    <row r="287" spans="2:21" s="1" customFormat="1" x14ac:dyDescent="0.25">
      <c r="B287" s="51">
        <v>261160</v>
      </c>
      <c r="C287" s="51" t="s">
        <v>217</v>
      </c>
      <c r="D287" s="51" t="s">
        <v>218</v>
      </c>
      <c r="E287" s="51">
        <v>2005</v>
      </c>
      <c r="F287" s="51">
        <v>26116000</v>
      </c>
      <c r="G287" s="51" t="s">
        <v>94</v>
      </c>
      <c r="H287" s="325" t="s">
        <v>57</v>
      </c>
      <c r="I287" s="51" t="s">
        <v>188</v>
      </c>
      <c r="J287" s="51" t="s">
        <v>189</v>
      </c>
      <c r="K287" s="51" t="s">
        <v>190</v>
      </c>
      <c r="L287" s="7">
        <f>IF(AND('Base de dados'!L287&gt;(AVERAGE('Base de dados'!L$273:L$293)-(1.5*(_xlfn.QUARTILE.EXC('Base de dados'!L$273:L$293,3)-_xlfn.QUARTILE.EXC('Base de dados'!L$273:L$293,1)))),'Base de dados'!L287&lt;(AVERAGE('Base de dados'!L$273:L$293)+(1.5*(_xlfn.QUARTILE.EXC('Base de dados'!L$273:L$293,3)-_xlfn.QUARTILE.EXC('Base de dados'!L$273:L$293,1))))),'Base de dados'!L287,"")</f>
        <v>212370.1</v>
      </c>
      <c r="M287" s="7">
        <f>IF(AND('Base de dados'!M287&gt;(AVERAGE('Base de dados'!M$273:M$293)-(1.5*(_xlfn.QUARTILE.EXC('Base de dados'!M$273:M$293,3)-_xlfn.QUARTILE.EXC('Base de dados'!M$273:M$293,1)))),'Base de dados'!M287&lt;(AVERAGE('Base de dados'!M$273:M$293)+(1.5*(_xlfn.QUARTILE.EXC('Base de dados'!M$273:M$293,3)-_xlfn.QUARTILE.EXC('Base de dados'!M$273:M$293,1))))),'Base de dados'!M287,"")</f>
        <v>1276949</v>
      </c>
      <c r="N287" s="7">
        <f>IF(AND('Base de dados'!N287&gt;(AVERAGE('Base de dados'!N$273:N$293)-(1.5*(_xlfn.QUARTILE.EXC('Base de dados'!N$273:N$293,3)-_xlfn.QUARTILE.EXC('Base de dados'!N$273:N$293,1)))),'Base de dados'!N287&lt;(AVERAGE('Base de dados'!N$273:N$293)+(1.5*(_xlfn.QUARTILE.EXC('Base de dados'!N$273:N$293,3)-_xlfn.QUARTILE.EXC('Base de dados'!N$273:N$293,1))))),'Base de dados'!N287,"")</f>
        <v>63413</v>
      </c>
      <c r="O287" s="7">
        <f>IF(AND('Base de dados'!O287&gt;(AVERAGE('Base de dados'!O$273:O$293)-(1.5*(_xlfn.QUARTILE.EXC('Base de dados'!O$273:O$293,3)-_xlfn.QUARTILE.EXC('Base de dados'!O$273:O$293,1)))),'Base de dados'!O287&lt;(AVERAGE('Base de dados'!O$273:O$293)+(1.5*(_xlfn.QUARTILE.EXC('Base de dados'!O$273:O$293,3)-_xlfn.QUARTILE.EXC('Base de dados'!O$273:O$293,1))))),'Base de dados'!O287,"")</f>
        <v>349464665.13</v>
      </c>
      <c r="P287" s="7">
        <f>IF(AND('Base de dados'!P287&gt;(AVERAGE('Base de dados'!P$273:P$293)-(1.5*(_xlfn.QUARTILE.EXC('Base de dados'!P$273:P$293,3)-_xlfn.QUARTILE.EXC('Base de dados'!P$273:P$293,1)))),'Base de dados'!P287&lt;(AVERAGE('Base de dados'!P$273:P$293)+(1.5*(_xlfn.QUARTILE.EXC('Base de dados'!P$273:P$293,3)-_xlfn.QUARTILE.EXC('Base de dados'!P$273:P$293,1))))),'Base de dados'!P287,"")</f>
        <v>98939060.579999998</v>
      </c>
      <c r="Q287" s="7">
        <f>IF(AND('Base de dados'!Q287&gt;(AVERAGE('Base de dados'!Q$273:Q$293)-(1.5*(_xlfn.QUARTILE.EXC('Base de dados'!Q$273:Q$293,3)-_xlfn.QUARTILE.EXC('Base de dados'!Q$273:Q$293,1)))),'Base de dados'!Q287&lt;(AVERAGE('Base de dados'!Q$273:Q$293)+(1.5*(_xlfn.QUARTILE.EXC('Base de dados'!Q$273:Q$293,3)-_xlfn.QUARTILE.EXC('Base de dados'!Q$273:Q$293,1))))),'Base de dados'!Q287,"")</f>
        <v>105412343.19</v>
      </c>
      <c r="R287" s="7">
        <f>IF(AND('Base de dados'!R287&gt;(AVERAGE('Base de dados'!R$273:R$293)-(1.5*(_xlfn.QUARTILE.EXC('Base de dados'!R$273:R$293,3)-_xlfn.QUARTILE.EXC('Base de dados'!R$273:R$293,1)))),'Base de dados'!R287&lt;(AVERAGE('Base de dados'!R$273:R$293)+(1.5*(_xlfn.QUARTILE.EXC('Base de dados'!R$273:R$293,3)-_xlfn.QUARTILE.EXC('Base de dados'!R$273:R$293,1))))),'Base de dados'!R287,"")</f>
        <v>378684690.10000002</v>
      </c>
      <c r="S287" s="7">
        <f>IF(AND('Base de dados'!S287&gt;(AVERAGE('Base de dados'!S$273:S$293)-(1.5*(_xlfn.QUARTILE.EXC('Base de dados'!S$273:S$293,3)-_xlfn.QUARTILE.EXC('Base de dados'!S$273:S$293,1)))),'Base de dados'!S287&lt;(AVERAGE('Base de dados'!S$273:S$293)+(1.5*(_xlfn.QUARTILE.EXC('Base de dados'!S$273:S$293,3)-_xlfn.QUARTILE.EXC('Base de dados'!S$273:S$293,1))))),'Base de dados'!S287,"")</f>
        <v>58555049.359999999</v>
      </c>
      <c r="T287" s="7">
        <f>IF(AND('Base de dados'!T287&gt;(AVERAGE('Base de dados'!T$273:T$293)-(1.5*(_xlfn.QUARTILE.EXC('Base de dados'!T$273:T$293,3)-_xlfn.QUARTILE.EXC('Base de dados'!T$273:T$293,1)))),'Base de dados'!T287&lt;(AVERAGE('Base de dados'!T$273:T$293)+(1.5*(_xlfn.QUARTILE.EXC('Base de dados'!T$273:T$293,3)-_xlfn.QUARTILE.EXC('Base de dados'!T$273:T$293,1))))),'Base de dados'!T287,"")</f>
        <v>3027</v>
      </c>
      <c r="U287" s="7">
        <f>IF(AND('Base de dados'!U287&gt;(AVERAGE('Base de dados'!U$273:U$293)-(1.5*(_xlfn.QUARTILE.EXC('Base de dados'!U$273:U$293,3)-_xlfn.QUARTILE.EXC('Base de dados'!U$273:U$293,1)))),'Base de dados'!U287&lt;(AVERAGE('Base de dados'!U$273:U$293)+(1.5*(_xlfn.QUARTILE.EXC('Base de dados'!U$273:U$293,3)-_xlfn.QUARTILE.EXC('Base de dados'!U$273:U$293,1))))),'Base de dados'!U287,"")</f>
        <v>6686592.5</v>
      </c>
    </row>
    <row r="288" spans="2:21" s="1" customFormat="1" x14ac:dyDescent="0.25">
      <c r="B288" s="51">
        <v>261160</v>
      </c>
      <c r="C288" s="51" t="s">
        <v>217</v>
      </c>
      <c r="D288" s="51" t="s">
        <v>218</v>
      </c>
      <c r="E288" s="51">
        <v>2004</v>
      </c>
      <c r="F288" s="51">
        <v>26116000</v>
      </c>
      <c r="G288" s="51" t="s">
        <v>94</v>
      </c>
      <c r="H288" s="325" t="s">
        <v>57</v>
      </c>
      <c r="I288" s="51" t="s">
        <v>188</v>
      </c>
      <c r="J288" s="51" t="s">
        <v>189</v>
      </c>
      <c r="K288" s="51" t="s">
        <v>190</v>
      </c>
      <c r="L288" s="7">
        <f>IF(AND('Base de dados'!L288&gt;(AVERAGE('Base de dados'!L$273:L$293)-(1.5*(_xlfn.QUARTILE.EXC('Base de dados'!L$273:L$293,3)-_xlfn.QUARTILE.EXC('Base de dados'!L$273:L$293,1)))),'Base de dados'!L288&lt;(AVERAGE('Base de dados'!L$273:L$293)+(1.5*(_xlfn.QUARTILE.EXC('Base de dados'!L$273:L$293,3)-_xlfn.QUARTILE.EXC('Base de dados'!L$273:L$293,1))))),'Base de dados'!L288,"")</f>
        <v>212537.1</v>
      </c>
      <c r="M288" s="7">
        <f>IF(AND('Base de dados'!M288&gt;(AVERAGE('Base de dados'!M$273:M$293)-(1.5*(_xlfn.QUARTILE.EXC('Base de dados'!M$273:M$293,3)-_xlfn.QUARTILE.EXC('Base de dados'!M$273:M$293,1)))),'Base de dados'!M288&lt;(AVERAGE('Base de dados'!M$273:M$293)+(1.5*(_xlfn.QUARTILE.EXC('Base de dados'!M$273:M$293,3)-_xlfn.QUARTILE.EXC('Base de dados'!M$273:M$293,1))))),'Base de dados'!M288,"")</f>
        <v>1193925</v>
      </c>
      <c r="N288" s="7">
        <f>IF(AND('Base de dados'!N288&gt;(AVERAGE('Base de dados'!N$273:N$293)-(1.5*(_xlfn.QUARTILE.EXC('Base de dados'!N$273:N$293,3)-_xlfn.QUARTILE.EXC('Base de dados'!N$273:N$293,1)))),'Base de dados'!N288&lt;(AVERAGE('Base de dados'!N$273:N$293)+(1.5*(_xlfn.QUARTILE.EXC('Base de dados'!N$273:N$293,3)-_xlfn.QUARTILE.EXC('Base de dados'!N$273:N$293,1))))),'Base de dados'!N288,"")</f>
        <v>58781.3</v>
      </c>
      <c r="O288" s="7">
        <f>IF(AND('Base de dados'!O288&gt;(AVERAGE('Base de dados'!O$273:O$293)-(1.5*(_xlfn.QUARTILE.EXC('Base de dados'!O$273:O$293,3)-_xlfn.QUARTILE.EXC('Base de dados'!O$273:O$293,1)))),'Base de dados'!O288&lt;(AVERAGE('Base de dados'!O$273:O$293)+(1.5*(_xlfn.QUARTILE.EXC('Base de dados'!O$273:O$293,3)-_xlfn.QUARTILE.EXC('Base de dados'!O$273:O$293,1))))),'Base de dados'!O288,"")</f>
        <v>319944000</v>
      </c>
      <c r="P288" s="7">
        <f>IF(AND('Base de dados'!P288&gt;(AVERAGE('Base de dados'!P$273:P$293)-(1.5*(_xlfn.QUARTILE.EXC('Base de dados'!P$273:P$293,3)-_xlfn.QUARTILE.EXC('Base de dados'!P$273:P$293,1)))),'Base de dados'!P288&lt;(AVERAGE('Base de dados'!P$273:P$293)+(1.5*(_xlfn.QUARTILE.EXC('Base de dados'!P$273:P$293,3)-_xlfn.QUARTILE.EXC('Base de dados'!P$273:P$293,1))))),'Base de dados'!P288,"")</f>
        <v>91257000</v>
      </c>
      <c r="Q288" s="7">
        <f>IF(AND('Base de dados'!Q288&gt;(AVERAGE('Base de dados'!Q$273:Q$293)-(1.5*(_xlfn.QUARTILE.EXC('Base de dados'!Q$273:Q$293,3)-_xlfn.QUARTILE.EXC('Base de dados'!Q$273:Q$293,1)))),'Base de dados'!Q288&lt;(AVERAGE('Base de dados'!Q$273:Q$293)+(1.5*(_xlfn.QUARTILE.EXC('Base de dados'!Q$273:Q$293,3)-_xlfn.QUARTILE.EXC('Base de dados'!Q$273:Q$293,1))))),'Base de dados'!Q288,"")</f>
        <v>93706000</v>
      </c>
      <c r="R288" s="7">
        <f>IF(AND('Base de dados'!R288&gt;(AVERAGE('Base de dados'!R$273:R$293)-(1.5*(_xlfn.QUARTILE.EXC('Base de dados'!R$273:R$293,3)-_xlfn.QUARTILE.EXC('Base de dados'!R$273:R$293,1)))),'Base de dados'!R288&lt;(AVERAGE('Base de dados'!R$273:R$293)+(1.5*(_xlfn.QUARTILE.EXC('Base de dados'!R$273:R$293,3)-_xlfn.QUARTILE.EXC('Base de dados'!R$273:R$293,1))))),'Base de dados'!R288,"")</f>
        <v>299661000</v>
      </c>
      <c r="S288" s="7">
        <f>IF(AND('Base de dados'!S288&gt;(AVERAGE('Base de dados'!S$273:S$293)-(1.5*(_xlfn.QUARTILE.EXC('Base de dados'!S$273:S$293,3)-_xlfn.QUARTILE.EXC('Base de dados'!S$273:S$293,1)))),'Base de dados'!S288&lt;(AVERAGE('Base de dados'!S$273:S$293)+(1.5*(_xlfn.QUARTILE.EXC('Base de dados'!S$273:S$293,3)-_xlfn.QUARTILE.EXC('Base de dados'!S$273:S$293,1))))),'Base de dados'!S288,"")</f>
        <v>110048000</v>
      </c>
      <c r="T288" s="7">
        <f>IF(AND('Base de dados'!T288&gt;(AVERAGE('Base de dados'!T$273:T$293)-(1.5*(_xlfn.QUARTILE.EXC('Base de dados'!T$273:T$293,3)-_xlfn.QUARTILE.EXC('Base de dados'!T$273:T$293,1)))),'Base de dados'!T288&lt;(AVERAGE('Base de dados'!T$273:T$293)+(1.5*(_xlfn.QUARTILE.EXC('Base de dados'!T$273:T$293,3)-_xlfn.QUARTILE.EXC('Base de dados'!T$273:T$293,1))))),'Base de dados'!T288,"")</f>
        <v>3120</v>
      </c>
      <c r="U288" s="7">
        <f>IF(AND('Base de dados'!U288&gt;(AVERAGE('Base de dados'!U$273:U$293)-(1.5*(_xlfn.QUARTILE.EXC('Base de dados'!U$273:U$293,3)-_xlfn.QUARTILE.EXC('Base de dados'!U$273:U$293,1)))),'Base de dados'!U288&lt;(AVERAGE('Base de dados'!U$273:U$293)+(1.5*(_xlfn.QUARTILE.EXC('Base de dados'!U$273:U$293,3)-_xlfn.QUARTILE.EXC('Base de dados'!U$273:U$293,1))))),'Base de dados'!U288,"")</f>
        <v>5989000</v>
      </c>
    </row>
    <row r="289" spans="2:21" s="1" customFormat="1" x14ac:dyDescent="0.25">
      <c r="B289" s="51">
        <v>261160</v>
      </c>
      <c r="C289" s="51" t="s">
        <v>217</v>
      </c>
      <c r="D289" s="51" t="s">
        <v>218</v>
      </c>
      <c r="E289" s="51">
        <v>2003</v>
      </c>
      <c r="F289" s="51">
        <v>26116000</v>
      </c>
      <c r="G289" s="51" t="s">
        <v>94</v>
      </c>
      <c r="H289" s="325" t="s">
        <v>57</v>
      </c>
      <c r="I289" s="51" t="s">
        <v>188</v>
      </c>
      <c r="J289" s="51" t="s">
        <v>189</v>
      </c>
      <c r="K289" s="51" t="s">
        <v>190</v>
      </c>
      <c r="L289" s="7">
        <f>IF(AND('Base de dados'!L289&gt;(AVERAGE('Base de dados'!L$273:L$293)-(1.5*(_xlfn.QUARTILE.EXC('Base de dados'!L$273:L$293,3)-_xlfn.QUARTILE.EXC('Base de dados'!L$273:L$293,1)))),'Base de dados'!L289&lt;(AVERAGE('Base de dados'!L$273:L$293)+(1.5*(_xlfn.QUARTILE.EXC('Base de dados'!L$273:L$293,3)-_xlfn.QUARTILE.EXC('Base de dados'!L$273:L$293,1))))),'Base de dados'!L289,"")</f>
        <v>208039.3</v>
      </c>
      <c r="M289" s="7">
        <f>IF(AND('Base de dados'!M289&gt;(AVERAGE('Base de dados'!M$273:M$293)-(1.5*(_xlfn.QUARTILE.EXC('Base de dados'!M$273:M$293,3)-_xlfn.QUARTILE.EXC('Base de dados'!M$273:M$293,1)))),'Base de dados'!M289&lt;(AVERAGE('Base de dados'!M$273:M$293)+(1.5*(_xlfn.QUARTILE.EXC('Base de dados'!M$273:M$293,3)-_xlfn.QUARTILE.EXC('Base de dados'!M$273:M$293,1))))),'Base de dados'!M289,"")</f>
        <v>1173289</v>
      </c>
      <c r="N289" s="7">
        <f>IF(AND('Base de dados'!N289&gt;(AVERAGE('Base de dados'!N$273:N$293)-(1.5*(_xlfn.QUARTILE.EXC('Base de dados'!N$273:N$293,3)-_xlfn.QUARTILE.EXC('Base de dados'!N$273:N$293,1)))),'Base de dados'!N289&lt;(AVERAGE('Base de dados'!N$273:N$293)+(1.5*(_xlfn.QUARTILE.EXC('Base de dados'!N$273:N$293,3)-_xlfn.QUARTILE.EXC('Base de dados'!N$273:N$293,1))))),'Base de dados'!N289,"")</f>
        <v>58584.9</v>
      </c>
      <c r="O289" s="7">
        <f>IF(AND('Base de dados'!O289&gt;(AVERAGE('Base de dados'!O$273:O$293)-(1.5*(_xlfn.QUARTILE.EXC('Base de dados'!O$273:O$293,3)-_xlfn.QUARTILE.EXC('Base de dados'!O$273:O$293,1)))),'Base de dados'!O289&lt;(AVERAGE('Base de dados'!O$273:O$293)+(1.5*(_xlfn.QUARTILE.EXC('Base de dados'!O$273:O$293,3)-_xlfn.QUARTILE.EXC('Base de dados'!O$273:O$293,1))))),'Base de dados'!O289,"")</f>
        <v>248090000</v>
      </c>
      <c r="P289" s="7">
        <f>IF(AND('Base de dados'!P289&gt;(AVERAGE('Base de dados'!P$273:P$293)-(1.5*(_xlfn.QUARTILE.EXC('Base de dados'!P$273:P$293,3)-_xlfn.QUARTILE.EXC('Base de dados'!P$273:P$293,1)))),'Base de dados'!P289&lt;(AVERAGE('Base de dados'!P$273:P$293)+(1.5*(_xlfn.QUARTILE.EXC('Base de dados'!P$273:P$293,3)-_xlfn.QUARTILE.EXC('Base de dados'!P$273:P$293,1))))),'Base de dados'!P289,"")</f>
        <v>76898000</v>
      </c>
      <c r="Q289" s="7">
        <f>IF(AND('Base de dados'!Q289&gt;(AVERAGE('Base de dados'!Q$273:Q$293)-(1.5*(_xlfn.QUARTILE.EXC('Base de dados'!Q$273:Q$293,3)-_xlfn.QUARTILE.EXC('Base de dados'!Q$273:Q$293,1)))),'Base de dados'!Q289&lt;(AVERAGE('Base de dados'!Q$273:Q$293)+(1.5*(_xlfn.QUARTILE.EXC('Base de dados'!Q$273:Q$293,3)-_xlfn.QUARTILE.EXC('Base de dados'!Q$273:Q$293,1))))),'Base de dados'!Q289,"")</f>
        <v>94251566.920000002</v>
      </c>
      <c r="R289" s="7">
        <f>IF(AND('Base de dados'!R289&gt;(AVERAGE('Base de dados'!R$273:R$293)-(1.5*(_xlfn.QUARTILE.EXC('Base de dados'!R$273:R$293,3)-_xlfn.QUARTILE.EXC('Base de dados'!R$273:R$293,1)))),'Base de dados'!R289&lt;(AVERAGE('Base de dados'!R$273:R$293)+(1.5*(_xlfn.QUARTILE.EXC('Base de dados'!R$273:R$293,3)-_xlfn.QUARTILE.EXC('Base de dados'!R$273:R$293,1))))),'Base de dados'!R289,"")</f>
        <v>254938758.46000001</v>
      </c>
      <c r="S289" s="7">
        <f>IF(AND('Base de dados'!S289&gt;(AVERAGE('Base de dados'!S$273:S$293)-(1.5*(_xlfn.QUARTILE.EXC('Base de dados'!S$273:S$293,3)-_xlfn.QUARTILE.EXC('Base de dados'!S$273:S$293,1)))),'Base de dados'!S289&lt;(AVERAGE('Base de dados'!S$273:S$293)+(1.5*(_xlfn.QUARTILE.EXC('Base de dados'!S$273:S$293,3)-_xlfn.QUARTILE.EXC('Base de dados'!S$273:S$293,1))))),'Base de dados'!S289,"")</f>
        <v>63191829.590000004</v>
      </c>
      <c r="T289" s="7">
        <f>IF(AND('Base de dados'!T289&gt;(AVERAGE('Base de dados'!T$273:T$293)-(1.5*(_xlfn.QUARTILE.EXC('Base de dados'!T$273:T$293,3)-_xlfn.QUARTILE.EXC('Base de dados'!T$273:T$293,1)))),'Base de dados'!T289&lt;(AVERAGE('Base de dados'!T$273:T$293)+(1.5*(_xlfn.QUARTILE.EXC('Base de dados'!T$273:T$293,3)-_xlfn.QUARTILE.EXC('Base de dados'!T$273:T$293,1))))),'Base de dados'!T289,"")</f>
        <v>3333</v>
      </c>
      <c r="U289" s="7">
        <f>IF(AND('Base de dados'!U289&gt;(AVERAGE('Base de dados'!U$273:U$293)-(1.5*(_xlfn.QUARTILE.EXC('Base de dados'!U$273:U$293,3)-_xlfn.QUARTILE.EXC('Base de dados'!U$273:U$293,1)))),'Base de dados'!U289&lt;(AVERAGE('Base de dados'!U$273:U$293)+(1.5*(_xlfn.QUARTILE.EXC('Base de dados'!U$273:U$293,3)-_xlfn.QUARTILE.EXC('Base de dados'!U$273:U$293,1))))),'Base de dados'!U289,"")</f>
        <v>4850057.05</v>
      </c>
    </row>
    <row r="290" spans="2:21" s="1" customFormat="1" x14ac:dyDescent="0.25">
      <c r="B290" s="51">
        <v>261160</v>
      </c>
      <c r="C290" s="51" t="s">
        <v>217</v>
      </c>
      <c r="D290" s="51" t="s">
        <v>218</v>
      </c>
      <c r="E290" s="51">
        <v>2002</v>
      </c>
      <c r="F290" s="51">
        <v>26116000</v>
      </c>
      <c r="G290" s="51" t="s">
        <v>94</v>
      </c>
      <c r="H290" s="325" t="s">
        <v>57</v>
      </c>
      <c r="I290" s="51" t="s">
        <v>188</v>
      </c>
      <c r="J290" s="51" t="s">
        <v>189</v>
      </c>
      <c r="K290" s="51" t="s">
        <v>190</v>
      </c>
      <c r="L290" s="7">
        <f>IF(AND('Base de dados'!L290&gt;(AVERAGE('Base de dados'!L$273:L$293)-(1.5*(_xlfn.QUARTILE.EXC('Base de dados'!L$273:L$293,3)-_xlfn.QUARTILE.EXC('Base de dados'!L$273:L$293,1)))),'Base de dados'!L290&lt;(AVERAGE('Base de dados'!L$273:L$293)+(1.5*(_xlfn.QUARTILE.EXC('Base de dados'!L$273:L$293,3)-_xlfn.QUARTILE.EXC('Base de dados'!L$273:L$293,1))))),'Base de dados'!L290,"")</f>
        <v>206048.9</v>
      </c>
      <c r="M290" s="7">
        <f>IF(AND('Base de dados'!M290&gt;(AVERAGE('Base de dados'!M$273:M$293)-(1.5*(_xlfn.QUARTILE.EXC('Base de dados'!M$273:M$293,3)-_xlfn.QUARTILE.EXC('Base de dados'!M$273:M$293,1)))),'Base de dados'!M290&lt;(AVERAGE('Base de dados'!M$273:M$293)+(1.5*(_xlfn.QUARTILE.EXC('Base de dados'!M$273:M$293,3)-_xlfn.QUARTILE.EXC('Base de dados'!M$273:M$293,1))))),'Base de dados'!M290,"")</f>
        <v>1156047.5</v>
      </c>
      <c r="N290" s="7">
        <f>IF(AND('Base de dados'!N290&gt;(AVERAGE('Base de dados'!N$273:N$293)-(1.5*(_xlfn.QUARTILE.EXC('Base de dados'!N$273:N$293,3)-_xlfn.QUARTILE.EXC('Base de dados'!N$273:N$293,1)))),'Base de dados'!N290&lt;(AVERAGE('Base de dados'!N$273:N$293)+(1.5*(_xlfn.QUARTILE.EXC('Base de dados'!N$273:N$293,3)-_xlfn.QUARTILE.EXC('Base de dados'!N$273:N$293,1))))),'Base de dados'!N290,"")</f>
        <v>53319.1</v>
      </c>
      <c r="O290" s="7">
        <f>IF(AND('Base de dados'!O290&gt;(AVERAGE('Base de dados'!O$273:O$293)-(1.5*(_xlfn.QUARTILE.EXC('Base de dados'!O$273:O$293,3)-_xlfn.QUARTILE.EXC('Base de dados'!O$273:O$293,1)))),'Base de dados'!O290&lt;(AVERAGE('Base de dados'!O$273:O$293)+(1.5*(_xlfn.QUARTILE.EXC('Base de dados'!O$273:O$293,3)-_xlfn.QUARTILE.EXC('Base de dados'!O$273:O$293,1))))),'Base de dados'!O290,"")</f>
        <v>209569625.77000001</v>
      </c>
      <c r="P290" s="7">
        <f>IF(AND('Base de dados'!P290&gt;(AVERAGE('Base de dados'!P$273:P$293)-(1.5*(_xlfn.QUARTILE.EXC('Base de dados'!P$273:P$293,3)-_xlfn.QUARTILE.EXC('Base de dados'!P$273:P$293,1)))),'Base de dados'!P290&lt;(AVERAGE('Base de dados'!P$273:P$293)+(1.5*(_xlfn.QUARTILE.EXC('Base de dados'!P$273:P$293,3)-_xlfn.QUARTILE.EXC('Base de dados'!P$273:P$293,1))))),'Base de dados'!P290,"")</f>
        <v>60375885.950000003</v>
      </c>
      <c r="Q290" s="7">
        <f>IF(AND('Base de dados'!Q290&gt;(AVERAGE('Base de dados'!Q$273:Q$293)-(1.5*(_xlfn.QUARTILE.EXC('Base de dados'!Q$273:Q$293,3)-_xlfn.QUARTILE.EXC('Base de dados'!Q$273:Q$293,1)))),'Base de dados'!Q290&lt;(AVERAGE('Base de dados'!Q$273:Q$293)+(1.5*(_xlfn.QUARTILE.EXC('Base de dados'!Q$273:Q$293,3)-_xlfn.QUARTILE.EXC('Base de dados'!Q$273:Q$293,1))))),'Base de dados'!Q290,"")</f>
        <v>78747246.680000007</v>
      </c>
      <c r="R290" s="7">
        <f>IF(AND('Base de dados'!R290&gt;(AVERAGE('Base de dados'!R$273:R$293)-(1.5*(_xlfn.QUARTILE.EXC('Base de dados'!R$273:R$293,3)-_xlfn.QUARTILE.EXC('Base de dados'!R$273:R$293,1)))),'Base de dados'!R290&lt;(AVERAGE('Base de dados'!R$273:R$293)+(1.5*(_xlfn.QUARTILE.EXC('Base de dados'!R$273:R$293,3)-_xlfn.QUARTILE.EXC('Base de dados'!R$273:R$293,1))))),'Base de dados'!R290,"")</f>
        <v>214626519</v>
      </c>
      <c r="S290" s="7">
        <f>IF(AND('Base de dados'!S290&gt;(AVERAGE('Base de dados'!S$273:S$293)-(1.5*(_xlfn.QUARTILE.EXC('Base de dados'!S$273:S$293,3)-_xlfn.QUARTILE.EXC('Base de dados'!S$273:S$293,1)))),'Base de dados'!S290&lt;(AVERAGE('Base de dados'!S$273:S$293)+(1.5*(_xlfn.QUARTILE.EXC('Base de dados'!S$273:S$293,3)-_xlfn.QUARTILE.EXC('Base de dados'!S$273:S$293,1))))),'Base de dados'!S290,"")</f>
        <v>39899062.100000001</v>
      </c>
      <c r="T290" s="7">
        <f>IF(AND('Base de dados'!T290&gt;(AVERAGE('Base de dados'!T$273:T$293)-(1.5*(_xlfn.QUARTILE.EXC('Base de dados'!T$273:T$293,3)-_xlfn.QUARTILE.EXC('Base de dados'!T$273:T$293,1)))),'Base de dados'!T290&lt;(AVERAGE('Base de dados'!T$273:T$293)+(1.5*(_xlfn.QUARTILE.EXC('Base de dados'!T$273:T$293,3)-_xlfn.QUARTILE.EXC('Base de dados'!T$273:T$293,1))))),'Base de dados'!T290,"")</f>
        <v>3501</v>
      </c>
      <c r="U290" s="7">
        <f>IF(AND('Base de dados'!U290&gt;(AVERAGE('Base de dados'!U$273:U$293)-(1.5*(_xlfn.QUARTILE.EXC('Base de dados'!U$273:U$293,3)-_xlfn.QUARTILE.EXC('Base de dados'!U$273:U$293,1)))),'Base de dados'!U290&lt;(AVERAGE('Base de dados'!U$273:U$293)+(1.5*(_xlfn.QUARTILE.EXC('Base de dados'!U$273:U$293,3)-_xlfn.QUARTILE.EXC('Base de dados'!U$273:U$293,1))))),'Base de dados'!U290,"")</f>
        <v>4366512.6500000004</v>
      </c>
    </row>
    <row r="291" spans="2:21" s="1" customFormat="1" x14ac:dyDescent="0.25">
      <c r="B291" s="51">
        <v>261160</v>
      </c>
      <c r="C291" s="51" t="s">
        <v>217</v>
      </c>
      <c r="D291" s="51" t="s">
        <v>218</v>
      </c>
      <c r="E291" s="51">
        <v>2001</v>
      </c>
      <c r="F291" s="51">
        <v>26116000</v>
      </c>
      <c r="G291" s="51" t="s">
        <v>94</v>
      </c>
      <c r="H291" s="325" t="s">
        <v>57</v>
      </c>
      <c r="I291" s="51" t="s">
        <v>188</v>
      </c>
      <c r="J291" s="51" t="s">
        <v>189</v>
      </c>
      <c r="K291" s="51" t="s">
        <v>190</v>
      </c>
      <c r="L291" s="7">
        <f>IF(AND('Base de dados'!L291&gt;(AVERAGE('Base de dados'!L$273:L$293)-(1.5*(_xlfn.QUARTILE.EXC('Base de dados'!L$273:L$293,3)-_xlfn.QUARTILE.EXC('Base de dados'!L$273:L$293,1)))),'Base de dados'!L291&lt;(AVERAGE('Base de dados'!L$273:L$293)+(1.5*(_xlfn.QUARTILE.EXC('Base de dados'!L$273:L$293,3)-_xlfn.QUARTILE.EXC('Base de dados'!L$273:L$293,1))))),'Base de dados'!L291,"")</f>
        <v>201146.79</v>
      </c>
      <c r="M291" s="7">
        <f>IF(AND('Base de dados'!M291&gt;(AVERAGE('Base de dados'!M$273:M$293)-(1.5*(_xlfn.QUARTILE.EXC('Base de dados'!M$273:M$293,3)-_xlfn.QUARTILE.EXC('Base de dados'!M$273:M$293,1)))),'Base de dados'!M291&lt;(AVERAGE('Base de dados'!M$273:M$293)+(1.5*(_xlfn.QUARTILE.EXC('Base de dados'!M$273:M$293,3)-_xlfn.QUARTILE.EXC('Base de dados'!M$273:M$293,1))))),'Base de dados'!M291,"")</f>
        <v>1069564</v>
      </c>
      <c r="N291" s="7">
        <f>IF(AND('Base de dados'!N291&gt;(AVERAGE('Base de dados'!N$273:N$293)-(1.5*(_xlfn.QUARTILE.EXC('Base de dados'!N$273:N$293,3)-_xlfn.QUARTILE.EXC('Base de dados'!N$273:N$293,1)))),'Base de dados'!N291&lt;(AVERAGE('Base de dados'!N$273:N$293)+(1.5*(_xlfn.QUARTILE.EXC('Base de dados'!N$273:N$293,3)-_xlfn.QUARTILE.EXC('Base de dados'!N$273:N$293,1))))),'Base de dados'!N291,"")</f>
        <v>55531</v>
      </c>
      <c r="O291" s="7">
        <f>IF(AND('Base de dados'!O291&gt;(AVERAGE('Base de dados'!O$273:O$293)-(1.5*(_xlfn.QUARTILE.EXC('Base de dados'!O$273:O$293,3)-_xlfn.QUARTILE.EXC('Base de dados'!O$273:O$293,1)))),'Base de dados'!O291&lt;(AVERAGE('Base de dados'!O$273:O$293)+(1.5*(_xlfn.QUARTILE.EXC('Base de dados'!O$273:O$293,3)-_xlfn.QUARTILE.EXC('Base de dados'!O$273:O$293,1))))),'Base de dados'!O291,"")</f>
        <v>179052619.78</v>
      </c>
      <c r="P291" s="7">
        <f>IF(AND('Base de dados'!P291&gt;(AVERAGE('Base de dados'!P$273:P$293)-(1.5*(_xlfn.QUARTILE.EXC('Base de dados'!P$273:P$293,3)-_xlfn.QUARTILE.EXC('Base de dados'!P$273:P$293,1)))),'Base de dados'!P291&lt;(AVERAGE('Base de dados'!P$273:P$293)+(1.5*(_xlfn.QUARTILE.EXC('Base de dados'!P$273:P$293,3)-_xlfn.QUARTILE.EXC('Base de dados'!P$273:P$293,1))))),'Base de dados'!P291,"")</f>
        <v>54497095.18</v>
      </c>
      <c r="Q291" s="7">
        <f>IF(AND('Base de dados'!Q291&gt;(AVERAGE('Base de dados'!Q$273:Q$293)-(1.5*(_xlfn.QUARTILE.EXC('Base de dados'!Q$273:Q$293,3)-_xlfn.QUARTILE.EXC('Base de dados'!Q$273:Q$293,1)))),'Base de dados'!Q291&lt;(AVERAGE('Base de dados'!Q$273:Q$293)+(1.5*(_xlfn.QUARTILE.EXC('Base de dados'!Q$273:Q$293,3)-_xlfn.QUARTILE.EXC('Base de dados'!Q$273:Q$293,1))))),'Base de dados'!Q291,"")</f>
        <v>83136000</v>
      </c>
      <c r="R291" s="7">
        <f>IF(AND('Base de dados'!R291&gt;(AVERAGE('Base de dados'!R$273:R$293)-(1.5*(_xlfn.QUARTILE.EXC('Base de dados'!R$273:R$293,3)-_xlfn.QUARTILE.EXC('Base de dados'!R$273:R$293,1)))),'Base de dados'!R291&lt;(AVERAGE('Base de dados'!R$273:R$293)+(1.5*(_xlfn.QUARTILE.EXC('Base de dados'!R$273:R$293,3)-_xlfn.QUARTILE.EXC('Base de dados'!R$273:R$293,1))))),'Base de dados'!R291,"")</f>
        <v>214021000</v>
      </c>
      <c r="S291" s="7">
        <f>IF(AND('Base de dados'!S291&gt;(AVERAGE('Base de dados'!S$273:S$293)-(1.5*(_xlfn.QUARTILE.EXC('Base de dados'!S$273:S$293,3)-_xlfn.QUARTILE.EXC('Base de dados'!S$273:S$293,1)))),'Base de dados'!S291&lt;(AVERAGE('Base de dados'!S$273:S$293)+(1.5*(_xlfn.QUARTILE.EXC('Base de dados'!S$273:S$293,3)-_xlfn.QUARTILE.EXC('Base de dados'!S$273:S$293,1))))),'Base de dados'!S291,"")</f>
        <v>18312014.82</v>
      </c>
      <c r="T291" s="7">
        <f>IF(AND('Base de dados'!T291&gt;(AVERAGE('Base de dados'!T$273:T$293)-(1.5*(_xlfn.QUARTILE.EXC('Base de dados'!T$273:T$293,3)-_xlfn.QUARTILE.EXC('Base de dados'!T$273:T$293,1)))),'Base de dados'!T291&lt;(AVERAGE('Base de dados'!T$273:T$293)+(1.5*(_xlfn.QUARTILE.EXC('Base de dados'!T$273:T$293,3)-_xlfn.QUARTILE.EXC('Base de dados'!T$273:T$293,1))))),'Base de dados'!T291,"")</f>
        <v>3649</v>
      </c>
      <c r="U291" s="7">
        <f>IF(AND('Base de dados'!U291&gt;(AVERAGE('Base de dados'!U$273:U$293)-(1.5*(_xlfn.QUARTILE.EXC('Base de dados'!U$273:U$293,3)-_xlfn.QUARTILE.EXC('Base de dados'!U$273:U$293,1)))),'Base de dados'!U291&lt;(AVERAGE('Base de dados'!U$273:U$293)+(1.5*(_xlfn.QUARTILE.EXC('Base de dados'!U$273:U$293,3)-_xlfn.QUARTILE.EXC('Base de dados'!U$273:U$293,1))))),'Base de dados'!U291,"")</f>
        <v>4309698.5</v>
      </c>
    </row>
    <row r="292" spans="2:21" s="1" customFormat="1" x14ac:dyDescent="0.25">
      <c r="B292" s="51">
        <v>261160</v>
      </c>
      <c r="C292" s="51" t="s">
        <v>217</v>
      </c>
      <c r="D292" s="51" t="s">
        <v>218</v>
      </c>
      <c r="E292" s="51">
        <v>2000</v>
      </c>
      <c r="F292" s="51">
        <v>26116000</v>
      </c>
      <c r="G292" s="51" t="s">
        <v>94</v>
      </c>
      <c r="H292" s="325" t="s">
        <v>57</v>
      </c>
      <c r="I292" s="51" t="s">
        <v>188</v>
      </c>
      <c r="J292" s="51" t="s">
        <v>189</v>
      </c>
      <c r="K292" s="51" t="s">
        <v>190</v>
      </c>
      <c r="L292" s="7">
        <f>IF(AND('Base de dados'!L292&gt;(AVERAGE('Base de dados'!L$273:L$293)-(1.5*(_xlfn.QUARTILE.EXC('Base de dados'!L$273:L$293,3)-_xlfn.QUARTILE.EXC('Base de dados'!L$273:L$293,1)))),'Base de dados'!L292&lt;(AVERAGE('Base de dados'!L$273:L$293)+(1.5*(_xlfn.QUARTILE.EXC('Base de dados'!L$273:L$293,3)-_xlfn.QUARTILE.EXC('Base de dados'!L$273:L$293,1))))),'Base de dados'!L292,"")</f>
        <v>187733</v>
      </c>
      <c r="M292" s="7">
        <f>IF(AND('Base de dados'!M292&gt;(AVERAGE('Base de dados'!M$273:M$293)-(1.5*(_xlfn.QUARTILE.EXC('Base de dados'!M$273:M$293,3)-_xlfn.QUARTILE.EXC('Base de dados'!M$273:M$293,1)))),'Base de dados'!M292&lt;(AVERAGE('Base de dados'!M$273:M$293)+(1.5*(_xlfn.QUARTILE.EXC('Base de dados'!M$273:M$293,3)-_xlfn.QUARTILE.EXC('Base de dados'!M$273:M$293,1))))),'Base de dados'!M292,"")</f>
        <v>970198</v>
      </c>
      <c r="N292" s="7">
        <f>IF(AND('Base de dados'!N292&gt;(AVERAGE('Base de dados'!N$273:N$293)-(1.5*(_xlfn.QUARTILE.EXC('Base de dados'!N$273:N$293,3)-_xlfn.QUARTILE.EXC('Base de dados'!N$273:N$293,1)))),'Base de dados'!N292&lt;(AVERAGE('Base de dados'!N$273:N$293)+(1.5*(_xlfn.QUARTILE.EXC('Base de dados'!N$273:N$293,3)-_xlfn.QUARTILE.EXC('Base de dados'!N$273:N$293,1))))),'Base de dados'!N292,"")</f>
        <v>57379</v>
      </c>
      <c r="O292" s="7">
        <f>IF(AND('Base de dados'!O292&gt;(AVERAGE('Base de dados'!O$273:O$293)-(1.5*(_xlfn.QUARTILE.EXC('Base de dados'!O$273:O$293,3)-_xlfn.QUARTILE.EXC('Base de dados'!O$273:O$293,1)))),'Base de dados'!O292&lt;(AVERAGE('Base de dados'!O$273:O$293)+(1.5*(_xlfn.QUARTILE.EXC('Base de dados'!O$273:O$293,3)-_xlfn.QUARTILE.EXC('Base de dados'!O$273:O$293,1))))),'Base de dados'!O292,"")</f>
        <v>146200082</v>
      </c>
      <c r="P292" s="7">
        <f>IF(AND('Base de dados'!P292&gt;(AVERAGE('Base de dados'!P$273:P$293)-(1.5*(_xlfn.QUARTILE.EXC('Base de dados'!P$273:P$293,3)-_xlfn.QUARTILE.EXC('Base de dados'!P$273:P$293,1)))),'Base de dados'!P292&lt;(AVERAGE('Base de dados'!P$273:P$293)+(1.5*(_xlfn.QUARTILE.EXC('Base de dados'!P$273:P$293,3)-_xlfn.QUARTILE.EXC('Base de dados'!P$273:P$293,1))))),'Base de dados'!P292,"")</f>
        <v>45480711</v>
      </c>
      <c r="Q292" s="7">
        <f>IF(AND('Base de dados'!Q292&gt;(AVERAGE('Base de dados'!Q$273:Q$293)-(1.5*(_xlfn.QUARTILE.EXC('Base de dados'!Q$273:Q$293,3)-_xlfn.QUARTILE.EXC('Base de dados'!Q$273:Q$293,1)))),'Base de dados'!Q292&lt;(AVERAGE('Base de dados'!Q$273:Q$293)+(1.5*(_xlfn.QUARTILE.EXC('Base de dados'!Q$273:Q$293,3)-_xlfn.QUARTILE.EXC('Base de dados'!Q$273:Q$293,1))))),'Base de dados'!Q292,"")</f>
        <v>87283165.670000002</v>
      </c>
      <c r="R292" s="7">
        <f>IF(AND('Base de dados'!R292&gt;(AVERAGE('Base de dados'!R$273:R$293)-(1.5*(_xlfn.QUARTILE.EXC('Base de dados'!R$273:R$293,3)-_xlfn.QUARTILE.EXC('Base de dados'!R$273:R$293,1)))),'Base de dados'!R292&lt;(AVERAGE('Base de dados'!R$273:R$293)+(1.5*(_xlfn.QUARTILE.EXC('Base de dados'!R$273:R$293,3)-_xlfn.QUARTILE.EXC('Base de dados'!R$273:R$293,1))))),'Base de dados'!R292,"")</f>
        <v>185937939.5</v>
      </c>
      <c r="S292" s="7">
        <f>IF(AND('Base de dados'!S292&gt;(AVERAGE('Base de dados'!S$273:S$293)-(1.5*(_xlfn.QUARTILE.EXC('Base de dados'!S$273:S$293,3)-_xlfn.QUARTILE.EXC('Base de dados'!S$273:S$293,1)))),'Base de dados'!S292&lt;(AVERAGE('Base de dados'!S$273:S$293)+(1.5*(_xlfn.QUARTILE.EXC('Base de dados'!S$273:S$293,3)-_xlfn.QUARTILE.EXC('Base de dados'!S$273:S$293,1))))),'Base de dados'!S292,"")</f>
        <v>21690185.039999999</v>
      </c>
      <c r="T292" s="7">
        <f>IF(AND('Base de dados'!T292&gt;(AVERAGE('Base de dados'!T$273:T$293)-(1.5*(_xlfn.QUARTILE.EXC('Base de dados'!T$273:T$293,3)-_xlfn.QUARTILE.EXC('Base de dados'!T$273:T$293,1)))),'Base de dados'!T292&lt;(AVERAGE('Base de dados'!T$273:T$293)+(1.5*(_xlfn.QUARTILE.EXC('Base de dados'!T$273:T$293,3)-_xlfn.QUARTILE.EXC('Base de dados'!T$273:T$293,1))))),'Base de dados'!T292,"")</f>
        <v>3737</v>
      </c>
      <c r="U292" s="7">
        <f>IF(AND('Base de dados'!U292&gt;(AVERAGE('Base de dados'!U$273:U$293)-(1.5*(_xlfn.QUARTILE.EXC('Base de dados'!U$273:U$293,3)-_xlfn.QUARTILE.EXC('Base de dados'!U$273:U$293,1)))),'Base de dados'!U292&lt;(AVERAGE('Base de dados'!U$273:U$293)+(1.5*(_xlfn.QUARTILE.EXC('Base de dados'!U$273:U$293,3)-_xlfn.QUARTILE.EXC('Base de dados'!U$273:U$293,1))))),'Base de dados'!U292,"")</f>
        <v>4239174.5999999996</v>
      </c>
    </row>
    <row r="293" spans="2:21" s="1" customFormat="1" x14ac:dyDescent="0.25">
      <c r="B293" s="51">
        <v>261160</v>
      </c>
      <c r="C293" s="51" t="s">
        <v>217</v>
      </c>
      <c r="D293" s="51" t="s">
        <v>218</v>
      </c>
      <c r="E293" s="51">
        <v>1999</v>
      </c>
      <c r="F293" s="51">
        <v>26116000</v>
      </c>
      <c r="G293" s="51" t="s">
        <v>94</v>
      </c>
      <c r="H293" s="325" t="s">
        <v>57</v>
      </c>
      <c r="I293" s="51" t="s">
        <v>188</v>
      </c>
      <c r="J293" s="51" t="s">
        <v>189</v>
      </c>
      <c r="K293" s="51" t="s">
        <v>190</v>
      </c>
      <c r="L293" s="7">
        <f>IF(AND('Base de dados'!L293&gt;(AVERAGE('Base de dados'!L$273:L$293)-(1.5*(_xlfn.QUARTILE.EXC('Base de dados'!L$273:L$293,3)-_xlfn.QUARTILE.EXC('Base de dados'!L$273:L$293,1)))),'Base de dados'!L293&lt;(AVERAGE('Base de dados'!L$273:L$293)+(1.5*(_xlfn.QUARTILE.EXC('Base de dados'!L$273:L$293,3)-_xlfn.QUARTILE.EXC('Base de dados'!L$273:L$293,1))))),'Base de dados'!L293,"")</f>
        <v>181775</v>
      </c>
      <c r="M293" s="7">
        <f>IF(AND('Base de dados'!M293&gt;(AVERAGE('Base de dados'!M$273:M$293)-(1.5*(_xlfn.QUARTILE.EXC('Base de dados'!M$273:M$293,3)-_xlfn.QUARTILE.EXC('Base de dados'!M$273:M$293,1)))),'Base de dados'!M293&lt;(AVERAGE('Base de dados'!M$273:M$293)+(1.5*(_xlfn.QUARTILE.EXC('Base de dados'!M$273:M$293,3)-_xlfn.QUARTILE.EXC('Base de dados'!M$273:M$293,1))))),'Base de dados'!M293,"")</f>
        <v>871430.47</v>
      </c>
      <c r="N293" s="7">
        <f>IF(AND('Base de dados'!N293&gt;(AVERAGE('Base de dados'!N$273:N$293)-(1.5*(_xlfn.QUARTILE.EXC('Base de dados'!N$273:N$293,3)-_xlfn.QUARTILE.EXC('Base de dados'!N$273:N$293,1)))),'Base de dados'!N293&lt;(AVERAGE('Base de dados'!N$273:N$293)+(1.5*(_xlfn.QUARTILE.EXC('Base de dados'!N$273:N$293,3)-_xlfn.QUARTILE.EXC('Base de dados'!N$273:N$293,1))))),'Base de dados'!N293,"")</f>
        <v>54326</v>
      </c>
      <c r="O293" s="7">
        <f>IF(AND('Base de dados'!O293&gt;(AVERAGE('Base de dados'!O$273:O$293)-(1.5*(_xlfn.QUARTILE.EXC('Base de dados'!O$273:O$293,3)-_xlfn.QUARTILE.EXC('Base de dados'!O$273:O$293,1)))),'Base de dados'!O293&lt;(AVERAGE('Base de dados'!O$273:O$293)+(1.5*(_xlfn.QUARTILE.EXC('Base de dados'!O$273:O$293,3)-_xlfn.QUARTILE.EXC('Base de dados'!O$273:O$293,1))))),'Base de dados'!O293,"")</f>
        <v>143647667.97</v>
      </c>
      <c r="P293" s="7">
        <f>IF(AND('Base de dados'!P293&gt;(AVERAGE('Base de dados'!P$273:P$293)-(1.5*(_xlfn.QUARTILE.EXC('Base de dados'!P$273:P$293,3)-_xlfn.QUARTILE.EXC('Base de dados'!P$273:P$293,1)))),'Base de dados'!P293&lt;(AVERAGE('Base de dados'!P$273:P$293)+(1.5*(_xlfn.QUARTILE.EXC('Base de dados'!P$273:P$293,3)-_xlfn.QUARTILE.EXC('Base de dados'!P$273:P$293,1))))),'Base de dados'!P293,"")</f>
        <v>39299137</v>
      </c>
      <c r="Q293" s="7">
        <f>IF(AND('Base de dados'!Q293&gt;(AVERAGE('Base de dados'!Q$273:Q$293)-(1.5*(_xlfn.QUARTILE.EXC('Base de dados'!Q$273:Q$293,3)-_xlfn.QUARTILE.EXC('Base de dados'!Q$273:Q$293,1)))),'Base de dados'!Q293&lt;(AVERAGE('Base de dados'!Q$273:Q$293)+(1.5*(_xlfn.QUARTILE.EXC('Base de dados'!Q$273:Q$293,3)-_xlfn.QUARTILE.EXC('Base de dados'!Q$273:Q$293,1))))),'Base de dados'!Q293,"")</f>
        <v>102374025</v>
      </c>
      <c r="R293" s="7">
        <f>IF(AND('Base de dados'!R293&gt;(AVERAGE('Base de dados'!R$273:R$293)-(1.5*(_xlfn.QUARTILE.EXC('Base de dados'!R$273:R$293,3)-_xlfn.QUARTILE.EXC('Base de dados'!R$273:R$293,1)))),'Base de dados'!R293&lt;(AVERAGE('Base de dados'!R$273:R$293)+(1.5*(_xlfn.QUARTILE.EXC('Base de dados'!R$273:R$293,3)-_xlfn.QUARTILE.EXC('Base de dados'!R$273:R$293,1))))),'Base de dados'!R293,"")</f>
        <v>201069361</v>
      </c>
      <c r="S293" s="7">
        <f>IF(AND('Base de dados'!S293&gt;(AVERAGE('Base de dados'!S$273:S$293)-(1.5*(_xlfn.QUARTILE.EXC('Base de dados'!S$273:S$293,3)-_xlfn.QUARTILE.EXC('Base de dados'!S$273:S$293,1)))),'Base de dados'!S293&lt;(AVERAGE('Base de dados'!S$273:S$293)+(1.5*(_xlfn.QUARTILE.EXC('Base de dados'!S$273:S$293,3)-_xlfn.QUARTILE.EXC('Base de dados'!S$273:S$293,1))))),'Base de dados'!S293,"")</f>
        <v>15771180</v>
      </c>
      <c r="T293" s="7">
        <f>IF(AND('Base de dados'!T293&gt;(AVERAGE('Base de dados'!T$273:T$293)-(1.5*(_xlfn.QUARTILE.EXC('Base de dados'!T$273:T$293,3)-_xlfn.QUARTILE.EXC('Base de dados'!T$273:T$293,1)))),'Base de dados'!T293&lt;(AVERAGE('Base de dados'!T$273:T$293)+(1.5*(_xlfn.QUARTILE.EXC('Base de dados'!T$273:T$293,3)-_xlfn.QUARTILE.EXC('Base de dados'!T$273:T$293,1))))),'Base de dados'!T293,"")</f>
        <v>3902</v>
      </c>
      <c r="U293" s="7">
        <f>IF(AND('Base de dados'!U293&gt;(AVERAGE('Base de dados'!U$273:U$293)-(1.5*(_xlfn.QUARTILE.EXC('Base de dados'!U$273:U$293,3)-_xlfn.QUARTILE.EXC('Base de dados'!U$273:U$293,1)))),'Base de dados'!U293&lt;(AVERAGE('Base de dados'!U$273:U$293)+(1.5*(_xlfn.QUARTILE.EXC('Base de dados'!U$273:U$293,3)-_xlfn.QUARTILE.EXC('Base de dados'!U$273:U$293,1))))),'Base de dados'!U293,"")</f>
        <v>4228582</v>
      </c>
    </row>
    <row r="294" spans="2:21" s="1" customFormat="1" x14ac:dyDescent="0.25">
      <c r="B294" s="51">
        <v>221100</v>
      </c>
      <c r="C294" s="51" t="s">
        <v>219</v>
      </c>
      <c r="D294" s="51" t="s">
        <v>220</v>
      </c>
      <c r="E294" s="51">
        <v>2019</v>
      </c>
      <c r="F294" s="51">
        <v>22110000</v>
      </c>
      <c r="G294" s="51" t="s">
        <v>95</v>
      </c>
      <c r="H294" s="325" t="s">
        <v>65</v>
      </c>
      <c r="I294" s="51" t="s">
        <v>188</v>
      </c>
      <c r="J294" s="51" t="s">
        <v>189</v>
      </c>
      <c r="K294" s="51" t="s">
        <v>190</v>
      </c>
      <c r="L294" s="7">
        <f>IF(AND('Base de dados'!L294&gt;(AVERAGE('Base de dados'!L$294:L$314)-(1.5*(_xlfn.QUARTILE.EXC('Base de dados'!L$294:L$314,3)-_xlfn.QUARTILE.EXC('Base de dados'!L$294:L$314,1)))),'Base de dados'!L294&lt;(AVERAGE('Base de dados'!L$294:L$314)+(1.5*(_xlfn.QUARTILE.EXC('Base de dados'!L$294:L$314,3)-_xlfn.QUARTILE.EXC('Base de dados'!L$294:L$314,1))))),'Base de dados'!L294,"")</f>
        <v>61834.2</v>
      </c>
      <c r="M294" s="7">
        <f>IF(AND('Base de dados'!M294&gt;(AVERAGE('Base de dados'!M$294:M$314)-(1.5*(_xlfn.QUARTILE.EXC('Base de dados'!M$294:M$314,3)-_xlfn.QUARTILE.EXC('Base de dados'!M$294:M$314,1)))),'Base de dados'!M294&lt;(AVERAGE('Base de dados'!M$294:M$314)+(1.5*(_xlfn.QUARTILE.EXC('Base de dados'!M$294:M$314,3)-_xlfn.QUARTILE.EXC('Base de dados'!M$294:M$314,1))))),'Base de dados'!M294,"")</f>
        <v>1154877.47</v>
      </c>
      <c r="N294" s="7">
        <f>IF(AND('Base de dados'!N294&gt;(AVERAGE('Base de dados'!N$294:N$314)-(1.5*(_xlfn.QUARTILE.EXC('Base de dados'!N$294:N$314,3)-_xlfn.QUARTILE.EXC('Base de dados'!N$294:N$314,1)))),'Base de dados'!N294&lt;(AVERAGE('Base de dados'!N$294:N$314)+(1.5*(_xlfn.QUARTILE.EXC('Base de dados'!N$294:N$314,3)-_xlfn.QUARTILE.EXC('Base de dados'!N$294:N$314,1))))),'Base de dados'!N294,"")</f>
        <v>5445.72</v>
      </c>
      <c r="O294" s="7">
        <f>IF(AND('Base de dados'!O294&gt;(AVERAGE('Base de dados'!O$294:O$314)-(1.5*(_xlfn.QUARTILE.EXC('Base de dados'!O$294:O$314,3)-_xlfn.QUARTILE.EXC('Base de dados'!O$294:O$314,1)))),'Base de dados'!O294&lt;(AVERAGE('Base de dados'!O$294:O$314)+(1.5*(_xlfn.QUARTILE.EXC('Base de dados'!O$294:O$314,3)-_xlfn.QUARTILE.EXC('Base de dados'!O$294:O$314,1))))),'Base de dados'!O294,"")</f>
        <v>235103907.06</v>
      </c>
      <c r="P294" s="7">
        <f>IF(AND('Base de dados'!P294&gt;(AVERAGE('Base de dados'!P$294:P$314)-(1.5*(_xlfn.QUARTILE.EXC('Base de dados'!P$294:P$314,3)-_xlfn.QUARTILE.EXC('Base de dados'!P$294:P$314,1)))),'Base de dados'!P294&lt;(AVERAGE('Base de dados'!P$294:P$314)+(1.5*(_xlfn.QUARTILE.EXC('Base de dados'!P$294:P$314,3)-_xlfn.QUARTILE.EXC('Base de dados'!P$294:P$314,1))))),'Base de dados'!P294,"")</f>
        <v>16071144.6</v>
      </c>
      <c r="Q294" s="7">
        <f>IF(AND('Base de dados'!Q294&gt;(AVERAGE('Base de dados'!Q$294:Q$314)-(1.5*(_xlfn.QUARTILE.EXC('Base de dados'!Q$294:Q$314,3)-_xlfn.QUARTILE.EXC('Base de dados'!Q$294:Q$314,1)))),'Base de dados'!Q294&lt;(AVERAGE('Base de dados'!Q$294:Q$314)+(1.5*(_xlfn.QUARTILE.EXC('Base de dados'!Q$294:Q$314,3)-_xlfn.QUARTILE.EXC('Base de dados'!Q$294:Q$314,1))))),'Base de dados'!Q294,"")</f>
        <v>216243314.06999999</v>
      </c>
      <c r="R294" s="7">
        <f>IF(AND('Base de dados'!R294&gt;(AVERAGE('Base de dados'!R$294:R$314)-(1.5*(_xlfn.QUARTILE.EXC('Base de dados'!R$294:R$314,3)-_xlfn.QUARTILE.EXC('Base de dados'!R$294:R$314,1)))),'Base de dados'!R294&lt;(AVERAGE('Base de dados'!R$294:R$314)+(1.5*(_xlfn.QUARTILE.EXC('Base de dados'!R$294:R$314,3)-_xlfn.QUARTILE.EXC('Base de dados'!R$294:R$314,1))))),'Base de dados'!R294,"")</f>
        <v>360468256.68000001</v>
      </c>
      <c r="S294" s="7">
        <f>IF(AND('Base de dados'!S294&gt;(AVERAGE('Base de dados'!S$294:S$314)-(1.5*(_xlfn.QUARTILE.EXC('Base de dados'!S$294:S$314,3)-_xlfn.QUARTILE.EXC('Base de dados'!S$294:S$314,1)))),'Base de dados'!S294&lt;(AVERAGE('Base de dados'!S$294:S$314)+(1.5*(_xlfn.QUARTILE.EXC('Base de dados'!S$294:S$314,3)-_xlfn.QUARTILE.EXC('Base de dados'!S$294:S$314,1))))),'Base de dados'!S294,"")</f>
        <v>26157298.300000001</v>
      </c>
      <c r="T294" s="7" t="str">
        <f>IF(AND('Base de dados'!T294&gt;(AVERAGE('Base de dados'!T$294:T$314)-(1.5*(_xlfn.QUARTILE.EXC('Base de dados'!T$294:T$314,3)-_xlfn.QUARTILE.EXC('Base de dados'!T$294:T$314,1)))),'Base de dados'!T294&lt;(AVERAGE('Base de dados'!T$294:T$314)+(1.5*(_xlfn.QUARTILE.EXC('Base de dados'!T$294:T$314,3)-_xlfn.QUARTILE.EXC('Base de dados'!T$294:T$314,1))))),'Base de dados'!T294,"")</f>
        <v/>
      </c>
      <c r="U294" s="7">
        <f>IF(AND('Base de dados'!U294&gt;(AVERAGE('Base de dados'!U$294:U$314)-(1.5*(_xlfn.QUARTILE.EXC('Base de dados'!U$294:U$314,3)-_xlfn.QUARTILE.EXC('Base de dados'!U$294:U$314,1)))),'Base de dados'!U294&lt;(AVERAGE('Base de dados'!U$294:U$314)+(1.5*(_xlfn.QUARTILE.EXC('Base de dados'!U$294:U$314,3)-_xlfn.QUARTILE.EXC('Base de dados'!U$294:U$314,1))))),'Base de dados'!U294,"")</f>
        <v>0</v>
      </c>
    </row>
    <row r="295" spans="2:21" s="1" customFormat="1" x14ac:dyDescent="0.25">
      <c r="B295" s="51">
        <v>221100</v>
      </c>
      <c r="C295" s="51" t="s">
        <v>219</v>
      </c>
      <c r="D295" s="51" t="s">
        <v>220</v>
      </c>
      <c r="E295" s="51">
        <v>2018</v>
      </c>
      <c r="F295" s="51">
        <v>22110000</v>
      </c>
      <c r="G295" s="51" t="s">
        <v>95</v>
      </c>
      <c r="H295" s="325" t="s">
        <v>65</v>
      </c>
      <c r="I295" s="51" t="s">
        <v>188</v>
      </c>
      <c r="J295" s="51" t="s">
        <v>189</v>
      </c>
      <c r="K295" s="51" t="s">
        <v>190</v>
      </c>
      <c r="L295" s="7">
        <f>IF(AND('Base de dados'!L295&gt;(AVERAGE('Base de dados'!L$294:L$314)-(1.5*(_xlfn.QUARTILE.EXC('Base de dados'!L$294:L$314,3)-_xlfn.QUARTILE.EXC('Base de dados'!L$294:L$314,1)))),'Base de dados'!L295&lt;(AVERAGE('Base de dados'!L$294:L$314)+(1.5*(_xlfn.QUARTILE.EXC('Base de dados'!L$294:L$314,3)-_xlfn.QUARTILE.EXC('Base de dados'!L$294:L$314,1))))),'Base de dados'!L295,"")</f>
        <v>62176.89</v>
      </c>
      <c r="M295" s="7">
        <f>IF(AND('Base de dados'!M295&gt;(AVERAGE('Base de dados'!M$294:M$314)-(1.5*(_xlfn.QUARTILE.EXC('Base de dados'!M$294:M$314,3)-_xlfn.QUARTILE.EXC('Base de dados'!M$294:M$314,1)))),'Base de dados'!M295&lt;(AVERAGE('Base de dados'!M$294:M$314)+(1.5*(_xlfn.QUARTILE.EXC('Base de dados'!M$294:M$314,3)-_xlfn.QUARTILE.EXC('Base de dados'!M$294:M$314,1))))),'Base de dados'!M295,"")</f>
        <v>1151588.47</v>
      </c>
      <c r="N295" s="7">
        <f>IF(AND('Base de dados'!N295&gt;(AVERAGE('Base de dados'!N$294:N$314)-(1.5*(_xlfn.QUARTILE.EXC('Base de dados'!N$294:N$314,3)-_xlfn.QUARTILE.EXC('Base de dados'!N$294:N$314,1)))),'Base de dados'!N295&lt;(AVERAGE('Base de dados'!N$294:N$314)+(1.5*(_xlfn.QUARTILE.EXC('Base de dados'!N$294:N$314,3)-_xlfn.QUARTILE.EXC('Base de dados'!N$294:N$314,1))))),'Base de dados'!N295,"")</f>
        <v>6679.47</v>
      </c>
      <c r="O295" s="7">
        <f>IF(AND('Base de dados'!O295&gt;(AVERAGE('Base de dados'!O$294:O$314)-(1.5*(_xlfn.QUARTILE.EXC('Base de dados'!O$294:O$314,3)-_xlfn.QUARTILE.EXC('Base de dados'!O$294:O$314,1)))),'Base de dados'!O295&lt;(AVERAGE('Base de dados'!O$294:O$314)+(1.5*(_xlfn.QUARTILE.EXC('Base de dados'!O$294:O$314,3)-_xlfn.QUARTILE.EXC('Base de dados'!O$294:O$314,1))))),'Base de dados'!O295,"")</f>
        <v>208072125.02000001</v>
      </c>
      <c r="P295" s="7">
        <f>IF(AND('Base de dados'!P295&gt;(AVERAGE('Base de dados'!P$294:P$314)-(1.5*(_xlfn.QUARTILE.EXC('Base de dados'!P$294:P$314,3)-_xlfn.QUARTILE.EXC('Base de dados'!P$294:P$314,1)))),'Base de dados'!P295&lt;(AVERAGE('Base de dados'!P$294:P$314)+(1.5*(_xlfn.QUARTILE.EXC('Base de dados'!P$294:P$314,3)-_xlfn.QUARTILE.EXC('Base de dados'!P$294:P$314,1))))),'Base de dados'!P295,"")</f>
        <v>12691750.689999999</v>
      </c>
      <c r="Q295" s="7">
        <f>IF(AND('Base de dados'!Q295&gt;(AVERAGE('Base de dados'!Q$294:Q$314)-(1.5*(_xlfn.QUARTILE.EXC('Base de dados'!Q$294:Q$314,3)-_xlfn.QUARTILE.EXC('Base de dados'!Q$294:Q$314,1)))),'Base de dados'!Q295&lt;(AVERAGE('Base de dados'!Q$294:Q$314)+(1.5*(_xlfn.QUARTILE.EXC('Base de dados'!Q$294:Q$314,3)-_xlfn.QUARTILE.EXC('Base de dados'!Q$294:Q$314,1))))),'Base de dados'!Q295,"")</f>
        <v>211076171.94999999</v>
      </c>
      <c r="R295" s="7">
        <f>IF(AND('Base de dados'!R295&gt;(AVERAGE('Base de dados'!R$294:R$314)-(1.5*(_xlfn.QUARTILE.EXC('Base de dados'!R$294:R$314,3)-_xlfn.QUARTILE.EXC('Base de dados'!R$294:R$314,1)))),'Base de dados'!R295&lt;(AVERAGE('Base de dados'!R$294:R$314)+(1.5*(_xlfn.QUARTILE.EXC('Base de dados'!R$294:R$314,3)-_xlfn.QUARTILE.EXC('Base de dados'!R$294:R$314,1))))),'Base de dados'!R295,"")</f>
        <v>349355361.94</v>
      </c>
      <c r="S295" s="7">
        <f>IF(AND('Base de dados'!S295&gt;(AVERAGE('Base de dados'!S$294:S$314)-(1.5*(_xlfn.QUARTILE.EXC('Base de dados'!S$294:S$314,3)-_xlfn.QUARTILE.EXC('Base de dados'!S$294:S$314,1)))),'Base de dados'!S295&lt;(AVERAGE('Base de dados'!S$294:S$314)+(1.5*(_xlfn.QUARTILE.EXC('Base de dados'!S$294:S$314,3)-_xlfn.QUARTILE.EXC('Base de dados'!S$294:S$314,1))))),'Base de dados'!S295,"")</f>
        <v>25814098.109999999</v>
      </c>
      <c r="T295" s="7">
        <f>IF(AND('Base de dados'!T295&gt;(AVERAGE('Base de dados'!T$294:T$314)-(1.5*(_xlfn.QUARTILE.EXC('Base de dados'!T$294:T$314,3)-_xlfn.QUARTILE.EXC('Base de dados'!T$294:T$314,1)))),'Base de dados'!T295&lt;(AVERAGE('Base de dados'!T$294:T$314)+(1.5*(_xlfn.QUARTILE.EXC('Base de dados'!T$294:T$314,3)-_xlfn.QUARTILE.EXC('Base de dados'!T$294:T$314,1))))),'Base de dados'!T295,"")</f>
        <v>1159</v>
      </c>
      <c r="U295" s="7">
        <f>IF(AND('Base de dados'!U295&gt;(AVERAGE('Base de dados'!U$294:U$314)-(1.5*(_xlfn.QUARTILE.EXC('Base de dados'!U$294:U$314,3)-_xlfn.QUARTILE.EXC('Base de dados'!U$294:U$314,1)))),'Base de dados'!U295&lt;(AVERAGE('Base de dados'!U$294:U$314)+(1.5*(_xlfn.QUARTILE.EXC('Base de dados'!U$294:U$314,3)-_xlfn.QUARTILE.EXC('Base de dados'!U$294:U$314,1))))),'Base de dados'!U295,"")</f>
        <v>0</v>
      </c>
    </row>
    <row r="296" spans="2:21" s="1" customFormat="1" x14ac:dyDescent="0.25">
      <c r="B296" s="51">
        <v>221100</v>
      </c>
      <c r="C296" s="51" t="s">
        <v>219</v>
      </c>
      <c r="D296" s="51" t="s">
        <v>220</v>
      </c>
      <c r="E296" s="51">
        <v>2017</v>
      </c>
      <c r="F296" s="51">
        <v>22110000</v>
      </c>
      <c r="G296" s="51" t="s">
        <v>95</v>
      </c>
      <c r="H296" s="325" t="s">
        <v>65</v>
      </c>
      <c r="I296" s="51" t="s">
        <v>188</v>
      </c>
      <c r="J296" s="51" t="s">
        <v>189</v>
      </c>
      <c r="K296" s="51" t="s">
        <v>190</v>
      </c>
      <c r="L296" s="7">
        <f>IF(AND('Base de dados'!L296&gt;(AVERAGE('Base de dados'!L$294:L$314)-(1.5*(_xlfn.QUARTILE.EXC('Base de dados'!L$294:L$314,3)-_xlfn.QUARTILE.EXC('Base de dados'!L$294:L$314,1)))),'Base de dados'!L296&lt;(AVERAGE('Base de dados'!L$294:L$314)+(1.5*(_xlfn.QUARTILE.EXC('Base de dados'!L$294:L$314,3)-_xlfn.QUARTILE.EXC('Base de dados'!L$294:L$314,1))))),'Base de dados'!L296,"")</f>
        <v>114341.1</v>
      </c>
      <c r="M296" s="7">
        <f>IF(AND('Base de dados'!M296&gt;(AVERAGE('Base de dados'!M$294:M$314)-(1.5*(_xlfn.QUARTILE.EXC('Base de dados'!M$294:M$314,3)-_xlfn.QUARTILE.EXC('Base de dados'!M$294:M$314,1)))),'Base de dados'!M296&lt;(AVERAGE('Base de dados'!M$294:M$314)+(1.5*(_xlfn.QUARTILE.EXC('Base de dados'!M$294:M$314,3)-_xlfn.QUARTILE.EXC('Base de dados'!M$294:M$314,1))))),'Base de dados'!M296,"")</f>
        <v>1162088.83</v>
      </c>
      <c r="N296" s="7" t="str">
        <f>IF(AND('Base de dados'!N296&gt;(AVERAGE('Base de dados'!N$294:N$314)-(1.5*(_xlfn.QUARTILE.EXC('Base de dados'!N$294:N$314,3)-_xlfn.QUARTILE.EXC('Base de dados'!N$294:N$314,1)))),'Base de dados'!N296&lt;(AVERAGE('Base de dados'!N$294:N$314)+(1.5*(_xlfn.QUARTILE.EXC('Base de dados'!N$294:N$314,3)-_xlfn.QUARTILE.EXC('Base de dados'!N$294:N$314,1))))),'Base de dados'!N296,"")</f>
        <v/>
      </c>
      <c r="O296" s="7">
        <f>IF(AND('Base de dados'!O296&gt;(AVERAGE('Base de dados'!O$294:O$314)-(1.5*(_xlfn.QUARTILE.EXC('Base de dados'!O$294:O$314,3)-_xlfn.QUARTILE.EXC('Base de dados'!O$294:O$314,1)))),'Base de dados'!O296&lt;(AVERAGE('Base de dados'!O$294:O$314)+(1.5*(_xlfn.QUARTILE.EXC('Base de dados'!O$294:O$314,3)-_xlfn.QUARTILE.EXC('Base de dados'!O$294:O$314,1))))),'Base de dados'!O296,"")</f>
        <v>374523079.47000003</v>
      </c>
      <c r="P296" s="7">
        <f>IF(AND('Base de dados'!P296&gt;(AVERAGE('Base de dados'!P$294:P$314)-(1.5*(_xlfn.QUARTILE.EXC('Base de dados'!P$294:P$314,3)-_xlfn.QUARTILE.EXC('Base de dados'!P$294:P$314,1)))),'Base de dados'!P296&lt;(AVERAGE('Base de dados'!P$294:P$314)+(1.5*(_xlfn.QUARTILE.EXC('Base de dados'!P$294:P$314,3)-_xlfn.QUARTILE.EXC('Base de dados'!P$294:P$314,1))))),'Base de dados'!P296,"")</f>
        <v>40653995.270000003</v>
      </c>
      <c r="Q296" s="7" t="str">
        <f>IF(AND('Base de dados'!Q296&gt;(AVERAGE('Base de dados'!Q$294:Q$314)-(1.5*(_xlfn.QUARTILE.EXC('Base de dados'!Q$294:Q$314,3)-_xlfn.QUARTILE.EXC('Base de dados'!Q$294:Q$314,1)))),'Base de dados'!Q296&lt;(AVERAGE('Base de dados'!Q$294:Q$314)+(1.5*(_xlfn.QUARTILE.EXC('Base de dados'!Q$294:Q$314,3)-_xlfn.QUARTILE.EXC('Base de dados'!Q$294:Q$314,1))))),'Base de dados'!Q296,"")</f>
        <v/>
      </c>
      <c r="R296" s="7">
        <f>IF(AND('Base de dados'!R296&gt;(AVERAGE('Base de dados'!R$294:R$314)-(1.5*(_xlfn.QUARTILE.EXC('Base de dados'!R$294:R$314,3)-_xlfn.QUARTILE.EXC('Base de dados'!R$294:R$314,1)))),'Base de dados'!R296&lt;(AVERAGE('Base de dados'!R$294:R$314)+(1.5*(_xlfn.QUARTILE.EXC('Base de dados'!R$294:R$314,3)-_xlfn.QUARTILE.EXC('Base de dados'!R$294:R$314,1))))),'Base de dados'!R296,"")</f>
        <v>547185725.19000006</v>
      </c>
      <c r="S296" s="7">
        <f>IF(AND('Base de dados'!S296&gt;(AVERAGE('Base de dados'!S$294:S$314)-(1.5*(_xlfn.QUARTILE.EXC('Base de dados'!S$294:S$314,3)-_xlfn.QUARTILE.EXC('Base de dados'!S$294:S$314,1)))),'Base de dados'!S296&lt;(AVERAGE('Base de dados'!S$294:S$314)+(1.5*(_xlfn.QUARTILE.EXC('Base de dados'!S$294:S$314,3)-_xlfn.QUARTILE.EXC('Base de dados'!S$294:S$314,1))))),'Base de dados'!S296,"")</f>
        <v>23950250.34</v>
      </c>
      <c r="T296" s="7">
        <f>IF(AND('Base de dados'!T296&gt;(AVERAGE('Base de dados'!T$294:T$314)-(1.5*(_xlfn.QUARTILE.EXC('Base de dados'!T$294:T$314,3)-_xlfn.QUARTILE.EXC('Base de dados'!T$294:T$314,1)))),'Base de dados'!T296&lt;(AVERAGE('Base de dados'!T$294:T$314)+(1.5*(_xlfn.QUARTILE.EXC('Base de dados'!T$294:T$314,3)-_xlfn.QUARTILE.EXC('Base de dados'!T$294:T$314,1))))),'Base de dados'!T296,"")</f>
        <v>1166</v>
      </c>
      <c r="U296" s="7">
        <f>IF(AND('Base de dados'!U296&gt;(AVERAGE('Base de dados'!U$294:U$314)-(1.5*(_xlfn.QUARTILE.EXC('Base de dados'!U$294:U$314,3)-_xlfn.QUARTILE.EXC('Base de dados'!U$294:U$314,1)))),'Base de dados'!U296&lt;(AVERAGE('Base de dados'!U$294:U$314)+(1.5*(_xlfn.QUARTILE.EXC('Base de dados'!U$294:U$314,3)-_xlfn.QUARTILE.EXC('Base de dados'!U$294:U$314,1))))),'Base de dados'!U296,"")</f>
        <v>5002212.9400000004</v>
      </c>
    </row>
    <row r="297" spans="2:21" s="1" customFormat="1" x14ac:dyDescent="0.25">
      <c r="B297" s="51">
        <v>221100</v>
      </c>
      <c r="C297" s="51" t="s">
        <v>219</v>
      </c>
      <c r="D297" s="51" t="s">
        <v>220</v>
      </c>
      <c r="E297" s="51">
        <v>2016</v>
      </c>
      <c r="F297" s="51">
        <v>22110000</v>
      </c>
      <c r="G297" s="51" t="s">
        <v>95</v>
      </c>
      <c r="H297" s="325" t="s">
        <v>65</v>
      </c>
      <c r="I297" s="51" t="s">
        <v>188</v>
      </c>
      <c r="J297" s="51" t="s">
        <v>189</v>
      </c>
      <c r="K297" s="51" t="s">
        <v>190</v>
      </c>
      <c r="L297" s="7">
        <f>IF(AND('Base de dados'!L297&gt;(AVERAGE('Base de dados'!L$294:L$314)-(1.5*(_xlfn.QUARTILE.EXC('Base de dados'!L$294:L$314,3)-_xlfn.QUARTILE.EXC('Base de dados'!L$294:L$314,1)))),'Base de dados'!L297&lt;(AVERAGE('Base de dados'!L$294:L$314)+(1.5*(_xlfn.QUARTILE.EXC('Base de dados'!L$294:L$314,3)-_xlfn.QUARTILE.EXC('Base de dados'!L$294:L$314,1))))),'Base de dados'!L297,"")</f>
        <v>111313.65</v>
      </c>
      <c r="M297" s="7">
        <f>IF(AND('Base de dados'!M297&gt;(AVERAGE('Base de dados'!M$294:M$314)-(1.5*(_xlfn.QUARTILE.EXC('Base de dados'!M$294:M$314,3)-_xlfn.QUARTILE.EXC('Base de dados'!M$294:M$314,1)))),'Base de dados'!M297&lt;(AVERAGE('Base de dados'!M$294:M$314)+(1.5*(_xlfn.QUARTILE.EXC('Base de dados'!M$294:M$314,3)-_xlfn.QUARTILE.EXC('Base de dados'!M$294:M$314,1))))),'Base de dados'!M297,"")</f>
        <v>1166262.76</v>
      </c>
      <c r="N297" s="7">
        <f>IF(AND('Base de dados'!N297&gt;(AVERAGE('Base de dados'!N$294:N$314)-(1.5*(_xlfn.QUARTILE.EXC('Base de dados'!N$294:N$314,3)-_xlfn.QUARTILE.EXC('Base de dados'!N$294:N$314,1)))),'Base de dados'!N297&lt;(AVERAGE('Base de dados'!N$294:N$314)+(1.5*(_xlfn.QUARTILE.EXC('Base de dados'!N$294:N$314,3)-_xlfn.QUARTILE.EXC('Base de dados'!N$294:N$314,1))))),'Base de dados'!N297,"")</f>
        <v>14607.11</v>
      </c>
      <c r="O297" s="7">
        <f>IF(AND('Base de dados'!O297&gt;(AVERAGE('Base de dados'!O$294:O$314)-(1.5*(_xlfn.QUARTILE.EXC('Base de dados'!O$294:O$314,3)-_xlfn.QUARTILE.EXC('Base de dados'!O$294:O$314,1)))),'Base de dados'!O297&lt;(AVERAGE('Base de dados'!O$294:O$314)+(1.5*(_xlfn.QUARTILE.EXC('Base de dados'!O$294:O$314,3)-_xlfn.QUARTILE.EXC('Base de dados'!O$294:O$314,1))))),'Base de dados'!O297,"")</f>
        <v>348777142.27999997</v>
      </c>
      <c r="P297" s="7">
        <f>IF(AND('Base de dados'!P297&gt;(AVERAGE('Base de dados'!P$294:P$314)-(1.5*(_xlfn.QUARTILE.EXC('Base de dados'!P$294:P$314,3)-_xlfn.QUARTILE.EXC('Base de dados'!P$294:P$314,1)))),'Base de dados'!P297&lt;(AVERAGE('Base de dados'!P$294:P$314)+(1.5*(_xlfn.QUARTILE.EXC('Base de dados'!P$294:P$314,3)-_xlfn.QUARTILE.EXC('Base de dados'!P$294:P$314,1))))),'Base de dados'!P297,"")</f>
        <v>36696646.759999998</v>
      </c>
      <c r="Q297" s="7">
        <f>IF(AND('Base de dados'!Q297&gt;(AVERAGE('Base de dados'!Q$294:Q$314)-(1.5*(_xlfn.QUARTILE.EXC('Base de dados'!Q$294:Q$314,3)-_xlfn.QUARTILE.EXC('Base de dados'!Q$294:Q$314,1)))),'Base de dados'!Q297&lt;(AVERAGE('Base de dados'!Q$294:Q$314)+(1.5*(_xlfn.QUARTILE.EXC('Base de dados'!Q$294:Q$314,3)-_xlfn.QUARTILE.EXC('Base de dados'!Q$294:Q$314,1))))),'Base de dados'!Q297,"")</f>
        <v>251089487.13</v>
      </c>
      <c r="R297" s="7">
        <f>IF(AND('Base de dados'!R297&gt;(AVERAGE('Base de dados'!R$294:R$314)-(1.5*(_xlfn.QUARTILE.EXC('Base de dados'!R$294:R$314,3)-_xlfn.QUARTILE.EXC('Base de dados'!R$294:R$314,1)))),'Base de dados'!R297&lt;(AVERAGE('Base de dados'!R$294:R$314)+(1.5*(_xlfn.QUARTILE.EXC('Base de dados'!R$294:R$314,3)-_xlfn.QUARTILE.EXC('Base de dados'!R$294:R$314,1))))),'Base de dados'!R297,"")</f>
        <v>463430274.38</v>
      </c>
      <c r="S297" s="7">
        <f>IF(AND('Base de dados'!S297&gt;(AVERAGE('Base de dados'!S$294:S$314)-(1.5*(_xlfn.QUARTILE.EXC('Base de dados'!S$294:S$314,3)-_xlfn.QUARTILE.EXC('Base de dados'!S$294:S$314,1)))),'Base de dados'!S297&lt;(AVERAGE('Base de dados'!S$294:S$314)+(1.5*(_xlfn.QUARTILE.EXC('Base de dados'!S$294:S$314,3)-_xlfn.QUARTILE.EXC('Base de dados'!S$294:S$314,1))))),'Base de dados'!S297,"")</f>
        <v>22868662.390000001</v>
      </c>
      <c r="T297" s="7">
        <f>IF(AND('Base de dados'!T297&gt;(AVERAGE('Base de dados'!T$294:T$314)-(1.5*(_xlfn.QUARTILE.EXC('Base de dados'!T$294:T$314,3)-_xlfn.QUARTILE.EXC('Base de dados'!T$294:T$314,1)))),'Base de dados'!T297&lt;(AVERAGE('Base de dados'!T$294:T$314)+(1.5*(_xlfn.QUARTILE.EXC('Base de dados'!T$294:T$314,3)-_xlfn.QUARTILE.EXC('Base de dados'!T$294:T$314,1))))),'Base de dados'!T297,"")</f>
        <v>1441</v>
      </c>
      <c r="U297" s="7">
        <f>IF(AND('Base de dados'!U297&gt;(AVERAGE('Base de dados'!U$294:U$314)-(1.5*(_xlfn.QUARTILE.EXC('Base de dados'!U$294:U$314,3)-_xlfn.QUARTILE.EXC('Base de dados'!U$294:U$314,1)))),'Base de dados'!U297&lt;(AVERAGE('Base de dados'!U$294:U$314)+(1.5*(_xlfn.QUARTILE.EXC('Base de dados'!U$294:U$314,3)-_xlfn.QUARTILE.EXC('Base de dados'!U$294:U$314,1))))),'Base de dados'!U297,"")</f>
        <v>0</v>
      </c>
    </row>
    <row r="298" spans="2:21" s="1" customFormat="1" x14ac:dyDescent="0.25">
      <c r="B298" s="51">
        <v>221100</v>
      </c>
      <c r="C298" s="51" t="s">
        <v>219</v>
      </c>
      <c r="D298" s="51" t="s">
        <v>220</v>
      </c>
      <c r="E298" s="51">
        <v>2015</v>
      </c>
      <c r="F298" s="51">
        <v>22110000</v>
      </c>
      <c r="G298" s="51" t="s">
        <v>95</v>
      </c>
      <c r="H298" s="325" t="s">
        <v>65</v>
      </c>
      <c r="I298" s="51" t="s">
        <v>188</v>
      </c>
      <c r="J298" s="51" t="s">
        <v>189</v>
      </c>
      <c r="K298" s="51" t="s">
        <v>190</v>
      </c>
      <c r="L298" s="7">
        <f>IF(AND('Base de dados'!L298&gt;(AVERAGE('Base de dados'!L$294:L$314)-(1.5*(_xlfn.QUARTILE.EXC('Base de dados'!L$294:L$314,3)-_xlfn.QUARTILE.EXC('Base de dados'!L$294:L$314,1)))),'Base de dados'!L298&lt;(AVERAGE('Base de dados'!L$294:L$314)+(1.5*(_xlfn.QUARTILE.EXC('Base de dados'!L$294:L$314,3)-_xlfn.QUARTILE.EXC('Base de dados'!L$294:L$314,1))))),'Base de dados'!L298,"")</f>
        <v>112586.9</v>
      </c>
      <c r="M298" s="7">
        <f>IF(AND('Base de dados'!M298&gt;(AVERAGE('Base de dados'!M$294:M$314)-(1.5*(_xlfn.QUARTILE.EXC('Base de dados'!M$294:M$314,3)-_xlfn.QUARTILE.EXC('Base de dados'!M$294:M$314,1)))),'Base de dados'!M298&lt;(AVERAGE('Base de dados'!M$294:M$314)+(1.5*(_xlfn.QUARTILE.EXC('Base de dados'!M$294:M$314,3)-_xlfn.QUARTILE.EXC('Base de dados'!M$294:M$314,1))))),'Base de dados'!M298,"")</f>
        <v>1135276.67</v>
      </c>
      <c r="N298" s="7">
        <f>IF(AND('Base de dados'!N298&gt;(AVERAGE('Base de dados'!N$294:N$314)-(1.5*(_xlfn.QUARTILE.EXC('Base de dados'!N$294:N$314,3)-_xlfn.QUARTILE.EXC('Base de dados'!N$294:N$314,1)))),'Base de dados'!N298&lt;(AVERAGE('Base de dados'!N$294:N$314)+(1.5*(_xlfn.QUARTILE.EXC('Base de dados'!N$294:N$314,3)-_xlfn.QUARTILE.EXC('Base de dados'!N$294:N$314,1))))),'Base de dados'!N298,"")</f>
        <v>14509.21</v>
      </c>
      <c r="O298" s="7">
        <f>IF(AND('Base de dados'!O298&gt;(AVERAGE('Base de dados'!O$294:O$314)-(1.5*(_xlfn.QUARTILE.EXC('Base de dados'!O$294:O$314,3)-_xlfn.QUARTILE.EXC('Base de dados'!O$294:O$314,1)))),'Base de dados'!O298&lt;(AVERAGE('Base de dados'!O$294:O$314)+(1.5*(_xlfn.QUARTILE.EXC('Base de dados'!O$294:O$314,3)-_xlfn.QUARTILE.EXC('Base de dados'!O$294:O$314,1))))),'Base de dados'!O298,"")</f>
        <v>310696522.80000001</v>
      </c>
      <c r="P298" s="7">
        <f>IF(AND('Base de dados'!P298&gt;(AVERAGE('Base de dados'!P$294:P$314)-(1.5*(_xlfn.QUARTILE.EXC('Base de dados'!P$294:P$314,3)-_xlfn.QUARTILE.EXC('Base de dados'!P$294:P$314,1)))),'Base de dados'!P298&lt;(AVERAGE('Base de dados'!P$294:P$314)+(1.5*(_xlfn.QUARTILE.EXC('Base de dados'!P$294:P$314,3)-_xlfn.QUARTILE.EXC('Base de dados'!P$294:P$314,1))))),'Base de dados'!P298,"")</f>
        <v>30927748.129999999</v>
      </c>
      <c r="Q298" s="7">
        <f>IF(AND('Base de dados'!Q298&gt;(AVERAGE('Base de dados'!Q$294:Q$314)-(1.5*(_xlfn.QUARTILE.EXC('Base de dados'!Q$294:Q$314,3)-_xlfn.QUARTILE.EXC('Base de dados'!Q$294:Q$314,1)))),'Base de dados'!Q298&lt;(AVERAGE('Base de dados'!Q$294:Q$314)+(1.5*(_xlfn.QUARTILE.EXC('Base de dados'!Q$294:Q$314,3)-_xlfn.QUARTILE.EXC('Base de dados'!Q$294:Q$314,1))))),'Base de dados'!Q298,"")</f>
        <v>153146503.22999999</v>
      </c>
      <c r="R298" s="7">
        <f>IF(AND('Base de dados'!R298&gt;(AVERAGE('Base de dados'!R$294:R$314)-(1.5*(_xlfn.QUARTILE.EXC('Base de dados'!R$294:R$314,3)-_xlfn.QUARTILE.EXC('Base de dados'!R$294:R$314,1)))),'Base de dados'!R298&lt;(AVERAGE('Base de dados'!R$294:R$314)+(1.5*(_xlfn.QUARTILE.EXC('Base de dados'!R$294:R$314,3)-_xlfn.QUARTILE.EXC('Base de dados'!R$294:R$314,1))))),'Base de dados'!R298,"")</f>
        <v>317177716.98000002</v>
      </c>
      <c r="S298" s="7">
        <f>IF(AND('Base de dados'!S298&gt;(AVERAGE('Base de dados'!S$294:S$314)-(1.5*(_xlfn.QUARTILE.EXC('Base de dados'!S$294:S$314,3)-_xlfn.QUARTILE.EXC('Base de dados'!S$294:S$314,1)))),'Base de dados'!S298&lt;(AVERAGE('Base de dados'!S$294:S$314)+(1.5*(_xlfn.QUARTILE.EXC('Base de dados'!S$294:S$314,3)-_xlfn.QUARTILE.EXC('Base de dados'!S$294:S$314,1))))),'Base de dados'!S298,"")</f>
        <v>23196361.149999999</v>
      </c>
      <c r="T298" s="7">
        <f>IF(AND('Base de dados'!T298&gt;(AVERAGE('Base de dados'!T$294:T$314)-(1.5*(_xlfn.QUARTILE.EXC('Base de dados'!T$294:T$314,3)-_xlfn.QUARTILE.EXC('Base de dados'!T$294:T$314,1)))),'Base de dados'!T298&lt;(AVERAGE('Base de dados'!T$294:T$314)+(1.5*(_xlfn.QUARTILE.EXC('Base de dados'!T$294:T$314,3)-_xlfn.QUARTILE.EXC('Base de dados'!T$294:T$314,1))))),'Base de dados'!T298,"")</f>
        <v>1343</v>
      </c>
      <c r="U298" s="7">
        <f>IF(AND('Base de dados'!U298&gt;(AVERAGE('Base de dados'!U$294:U$314)-(1.5*(_xlfn.QUARTILE.EXC('Base de dados'!U$294:U$314,3)-_xlfn.QUARTILE.EXC('Base de dados'!U$294:U$314,1)))),'Base de dados'!U298&lt;(AVERAGE('Base de dados'!U$294:U$314)+(1.5*(_xlfn.QUARTILE.EXC('Base de dados'!U$294:U$314,3)-_xlfn.QUARTILE.EXC('Base de dados'!U$294:U$314,1))))),'Base de dados'!U298,"")</f>
        <v>0</v>
      </c>
    </row>
    <row r="299" spans="2:21" s="1" customFormat="1" x14ac:dyDescent="0.25">
      <c r="B299" s="51">
        <v>221100</v>
      </c>
      <c r="C299" s="51" t="s">
        <v>219</v>
      </c>
      <c r="D299" s="51" t="s">
        <v>220</v>
      </c>
      <c r="E299" s="51">
        <v>2014</v>
      </c>
      <c r="F299" s="51">
        <v>22110000</v>
      </c>
      <c r="G299" s="51" t="s">
        <v>95</v>
      </c>
      <c r="H299" s="325" t="s">
        <v>65</v>
      </c>
      <c r="I299" s="51" t="s">
        <v>188</v>
      </c>
      <c r="J299" s="51" t="s">
        <v>189</v>
      </c>
      <c r="K299" s="51" t="s">
        <v>190</v>
      </c>
      <c r="L299" s="7">
        <f>IF(AND('Base de dados'!L299&gt;(AVERAGE('Base de dados'!L$294:L$314)-(1.5*(_xlfn.QUARTILE.EXC('Base de dados'!L$294:L$314,3)-_xlfn.QUARTILE.EXC('Base de dados'!L$294:L$314,1)))),'Base de dados'!L299&lt;(AVERAGE('Base de dados'!L$294:L$314)+(1.5*(_xlfn.QUARTILE.EXC('Base de dados'!L$294:L$314,3)-_xlfn.QUARTILE.EXC('Base de dados'!L$294:L$314,1))))),'Base de dados'!L299,"")</f>
        <v>110229.99</v>
      </c>
      <c r="M299" s="7">
        <f>IF(AND('Base de dados'!M299&gt;(AVERAGE('Base de dados'!M$294:M$314)-(1.5*(_xlfn.QUARTILE.EXC('Base de dados'!M$294:M$314,3)-_xlfn.QUARTILE.EXC('Base de dados'!M$294:M$314,1)))),'Base de dados'!M299&lt;(AVERAGE('Base de dados'!M$294:M$314)+(1.5*(_xlfn.QUARTILE.EXC('Base de dados'!M$294:M$314,3)-_xlfn.QUARTILE.EXC('Base de dados'!M$294:M$314,1))))),'Base de dados'!M299,"")</f>
        <v>1123184.07</v>
      </c>
      <c r="N299" s="7">
        <f>IF(AND('Base de dados'!N299&gt;(AVERAGE('Base de dados'!N$294:N$314)-(1.5*(_xlfn.QUARTILE.EXC('Base de dados'!N$294:N$314,3)-_xlfn.QUARTILE.EXC('Base de dados'!N$294:N$314,1)))),'Base de dados'!N299&lt;(AVERAGE('Base de dados'!N$294:N$314)+(1.5*(_xlfn.QUARTILE.EXC('Base de dados'!N$294:N$314,3)-_xlfn.QUARTILE.EXC('Base de dados'!N$294:N$314,1))))),'Base de dados'!N299,"")</f>
        <v>12812.65</v>
      </c>
      <c r="O299" s="7">
        <f>IF(AND('Base de dados'!O299&gt;(AVERAGE('Base de dados'!O$294:O$314)-(1.5*(_xlfn.QUARTILE.EXC('Base de dados'!O$294:O$314,3)-_xlfn.QUARTILE.EXC('Base de dados'!O$294:O$314,1)))),'Base de dados'!O299&lt;(AVERAGE('Base de dados'!O$294:O$314)+(1.5*(_xlfn.QUARTILE.EXC('Base de dados'!O$294:O$314,3)-_xlfn.QUARTILE.EXC('Base de dados'!O$294:O$314,1))))),'Base de dados'!O299,"")</f>
        <v>289708612.08999997</v>
      </c>
      <c r="P299" s="7">
        <f>IF(AND('Base de dados'!P299&gt;(AVERAGE('Base de dados'!P$294:P$314)-(1.5*(_xlfn.QUARTILE.EXC('Base de dados'!P$294:P$314,3)-_xlfn.QUARTILE.EXC('Base de dados'!P$294:P$314,1)))),'Base de dados'!P299&lt;(AVERAGE('Base de dados'!P$294:P$314)+(1.5*(_xlfn.QUARTILE.EXC('Base de dados'!P$294:P$314,3)-_xlfn.QUARTILE.EXC('Base de dados'!P$294:P$314,1))))),'Base de dados'!P299,"")</f>
        <v>29257404.899999999</v>
      </c>
      <c r="Q299" s="7">
        <f>IF(AND('Base de dados'!Q299&gt;(AVERAGE('Base de dados'!Q$294:Q$314)-(1.5*(_xlfn.QUARTILE.EXC('Base de dados'!Q$294:Q$314,3)-_xlfn.QUARTILE.EXC('Base de dados'!Q$294:Q$314,1)))),'Base de dados'!Q299&lt;(AVERAGE('Base de dados'!Q$294:Q$314)+(1.5*(_xlfn.QUARTILE.EXC('Base de dados'!Q$294:Q$314,3)-_xlfn.QUARTILE.EXC('Base de dados'!Q$294:Q$314,1))))),'Base de dados'!Q299,"")</f>
        <v>199399259.53999999</v>
      </c>
      <c r="R299" s="7">
        <f>IF(AND('Base de dados'!R299&gt;(AVERAGE('Base de dados'!R$294:R$314)-(1.5*(_xlfn.QUARTILE.EXC('Base de dados'!R$294:R$314,3)-_xlfn.QUARTILE.EXC('Base de dados'!R$294:R$314,1)))),'Base de dados'!R299&lt;(AVERAGE('Base de dados'!R$294:R$314)+(1.5*(_xlfn.QUARTILE.EXC('Base de dados'!R$294:R$314,3)-_xlfn.QUARTILE.EXC('Base de dados'!R$294:R$314,1))))),'Base de dados'!R299,"")</f>
        <v>364220428.58999997</v>
      </c>
      <c r="S299" s="7">
        <f>IF(AND('Base de dados'!S299&gt;(AVERAGE('Base de dados'!S$294:S$314)-(1.5*(_xlfn.QUARTILE.EXC('Base de dados'!S$294:S$314,3)-_xlfn.QUARTILE.EXC('Base de dados'!S$294:S$314,1)))),'Base de dados'!S299&lt;(AVERAGE('Base de dados'!S$294:S$314)+(1.5*(_xlfn.QUARTILE.EXC('Base de dados'!S$294:S$314,3)-_xlfn.QUARTILE.EXC('Base de dados'!S$294:S$314,1))))),'Base de dados'!S299,"")</f>
        <v>22527679.699999999</v>
      </c>
      <c r="T299" s="7">
        <f>IF(AND('Base de dados'!T299&gt;(AVERAGE('Base de dados'!T$294:T$314)-(1.5*(_xlfn.QUARTILE.EXC('Base de dados'!T$294:T$314,3)-_xlfn.QUARTILE.EXC('Base de dados'!T$294:T$314,1)))),'Base de dados'!T299&lt;(AVERAGE('Base de dados'!T$294:T$314)+(1.5*(_xlfn.QUARTILE.EXC('Base de dados'!T$294:T$314,3)-_xlfn.QUARTILE.EXC('Base de dados'!T$294:T$314,1))))),'Base de dados'!T299,"")</f>
        <v>1414</v>
      </c>
      <c r="U299" s="7">
        <f>IF(AND('Base de dados'!U299&gt;(AVERAGE('Base de dados'!U$294:U$314)-(1.5*(_xlfn.QUARTILE.EXC('Base de dados'!U$294:U$314,3)-_xlfn.QUARTILE.EXC('Base de dados'!U$294:U$314,1)))),'Base de dados'!U299&lt;(AVERAGE('Base de dados'!U$294:U$314)+(1.5*(_xlfn.QUARTILE.EXC('Base de dados'!U$294:U$314,3)-_xlfn.QUARTILE.EXC('Base de dados'!U$294:U$314,1))))),'Base de dados'!U299,"")</f>
        <v>271251.65000000002</v>
      </c>
    </row>
    <row r="300" spans="2:21" s="1" customFormat="1" x14ac:dyDescent="0.25">
      <c r="B300" s="51">
        <v>221100</v>
      </c>
      <c r="C300" s="51" t="s">
        <v>219</v>
      </c>
      <c r="D300" s="51" t="s">
        <v>220</v>
      </c>
      <c r="E300" s="51">
        <v>2013</v>
      </c>
      <c r="F300" s="51">
        <v>22110000</v>
      </c>
      <c r="G300" s="51" t="s">
        <v>95</v>
      </c>
      <c r="H300" s="325" t="s">
        <v>65</v>
      </c>
      <c r="I300" s="51" t="s">
        <v>188</v>
      </c>
      <c r="J300" s="51" t="s">
        <v>189</v>
      </c>
      <c r="K300" s="51" t="s">
        <v>190</v>
      </c>
      <c r="L300" s="7">
        <f>IF(AND('Base de dados'!L300&gt;(AVERAGE('Base de dados'!L$294:L$314)-(1.5*(_xlfn.QUARTILE.EXC('Base de dados'!L$294:L$314,3)-_xlfn.QUARTILE.EXC('Base de dados'!L$294:L$314,1)))),'Base de dados'!L300&lt;(AVERAGE('Base de dados'!L$294:L$314)+(1.5*(_xlfn.QUARTILE.EXC('Base de dados'!L$294:L$314,3)-_xlfn.QUARTILE.EXC('Base de dados'!L$294:L$314,1))))),'Base de dados'!L300,"")</f>
        <v>105071.12</v>
      </c>
      <c r="M300" s="7">
        <f>IF(AND('Base de dados'!M300&gt;(AVERAGE('Base de dados'!M$294:M$314)-(1.5*(_xlfn.QUARTILE.EXC('Base de dados'!M$294:M$314,3)-_xlfn.QUARTILE.EXC('Base de dados'!M$294:M$314,1)))),'Base de dados'!M300&lt;(AVERAGE('Base de dados'!M$294:M$314)+(1.5*(_xlfn.QUARTILE.EXC('Base de dados'!M$294:M$314,3)-_xlfn.QUARTILE.EXC('Base de dados'!M$294:M$314,1))))),'Base de dados'!M300,"")</f>
        <v>1091735.3500000001</v>
      </c>
      <c r="N300" s="7">
        <f>IF(AND('Base de dados'!N300&gt;(AVERAGE('Base de dados'!N$294:N$314)-(1.5*(_xlfn.QUARTILE.EXC('Base de dados'!N$294:N$314,3)-_xlfn.QUARTILE.EXC('Base de dados'!N$294:N$314,1)))),'Base de dados'!N300&lt;(AVERAGE('Base de dados'!N$294:N$314)+(1.5*(_xlfn.QUARTILE.EXC('Base de dados'!N$294:N$314,3)-_xlfn.QUARTILE.EXC('Base de dados'!N$294:N$314,1))))),'Base de dados'!N300,"")</f>
        <v>10991.66</v>
      </c>
      <c r="O300" s="7">
        <f>IF(AND('Base de dados'!O300&gt;(AVERAGE('Base de dados'!O$294:O$314)-(1.5*(_xlfn.QUARTILE.EXC('Base de dados'!O$294:O$314,3)-_xlfn.QUARTILE.EXC('Base de dados'!O$294:O$314,1)))),'Base de dados'!O300&lt;(AVERAGE('Base de dados'!O$294:O$314)+(1.5*(_xlfn.QUARTILE.EXC('Base de dados'!O$294:O$314,3)-_xlfn.QUARTILE.EXC('Base de dados'!O$294:O$314,1))))),'Base de dados'!O300,"")</f>
        <v>286329805.97000003</v>
      </c>
      <c r="P300" s="7">
        <f>IF(AND('Base de dados'!P300&gt;(AVERAGE('Base de dados'!P$294:P$314)-(1.5*(_xlfn.QUARTILE.EXC('Base de dados'!P$294:P$314,3)-_xlfn.QUARTILE.EXC('Base de dados'!P$294:P$314,1)))),'Base de dados'!P300&lt;(AVERAGE('Base de dados'!P$294:P$314)+(1.5*(_xlfn.QUARTILE.EXC('Base de dados'!P$294:P$314,3)-_xlfn.QUARTILE.EXC('Base de dados'!P$294:P$314,1))))),'Base de dados'!P300,"")</f>
        <v>25398768.68</v>
      </c>
      <c r="Q300" s="7">
        <f>IF(AND('Base de dados'!Q300&gt;(AVERAGE('Base de dados'!Q$294:Q$314)-(1.5*(_xlfn.QUARTILE.EXC('Base de dados'!Q$294:Q$314,3)-_xlfn.QUARTILE.EXC('Base de dados'!Q$294:Q$314,1)))),'Base de dados'!Q300&lt;(AVERAGE('Base de dados'!Q$294:Q$314)+(1.5*(_xlfn.QUARTILE.EXC('Base de dados'!Q$294:Q$314,3)-_xlfn.QUARTILE.EXC('Base de dados'!Q$294:Q$314,1))))),'Base de dados'!Q300,"")</f>
        <v>180252880.25</v>
      </c>
      <c r="R300" s="7">
        <f>IF(AND('Base de dados'!R300&gt;(AVERAGE('Base de dados'!R$294:R$314)-(1.5*(_xlfn.QUARTILE.EXC('Base de dados'!R$294:R$314,3)-_xlfn.QUARTILE.EXC('Base de dados'!R$294:R$314,1)))),'Base de dados'!R300&lt;(AVERAGE('Base de dados'!R$294:R$314)+(1.5*(_xlfn.QUARTILE.EXC('Base de dados'!R$294:R$314,3)-_xlfn.QUARTILE.EXC('Base de dados'!R$294:R$314,1))))),'Base de dados'!R300,"")</f>
        <v>334454872.25</v>
      </c>
      <c r="S300" s="7">
        <f>IF(AND('Base de dados'!S300&gt;(AVERAGE('Base de dados'!S$294:S$314)-(1.5*(_xlfn.QUARTILE.EXC('Base de dados'!S$294:S$314,3)-_xlfn.QUARTILE.EXC('Base de dados'!S$294:S$314,1)))),'Base de dados'!S300&lt;(AVERAGE('Base de dados'!S$294:S$314)+(1.5*(_xlfn.QUARTILE.EXC('Base de dados'!S$294:S$314,3)-_xlfn.QUARTILE.EXC('Base de dados'!S$294:S$314,1))))),'Base de dados'!S300,"")</f>
        <v>21859782.739999998</v>
      </c>
      <c r="T300" s="7">
        <f>IF(AND('Base de dados'!T300&gt;(AVERAGE('Base de dados'!T$294:T$314)-(1.5*(_xlfn.QUARTILE.EXC('Base de dados'!T$294:T$314,3)-_xlfn.QUARTILE.EXC('Base de dados'!T$294:T$314,1)))),'Base de dados'!T300&lt;(AVERAGE('Base de dados'!T$294:T$314)+(1.5*(_xlfn.QUARTILE.EXC('Base de dados'!T$294:T$314,3)-_xlfn.QUARTILE.EXC('Base de dados'!T$294:T$314,1))))),'Base de dados'!T300,"")</f>
        <v>1369</v>
      </c>
      <c r="U300" s="7">
        <f>IF(AND('Base de dados'!U300&gt;(AVERAGE('Base de dados'!U$294:U$314)-(1.5*(_xlfn.QUARTILE.EXC('Base de dados'!U$294:U$314,3)-_xlfn.QUARTILE.EXC('Base de dados'!U$294:U$314,1)))),'Base de dados'!U300&lt;(AVERAGE('Base de dados'!U$294:U$314)+(1.5*(_xlfn.QUARTILE.EXC('Base de dados'!U$294:U$314,3)-_xlfn.QUARTILE.EXC('Base de dados'!U$294:U$314,1))))),'Base de dados'!U300,"")</f>
        <v>817858.49</v>
      </c>
    </row>
    <row r="301" spans="2:21" s="1" customFormat="1" x14ac:dyDescent="0.25">
      <c r="B301" s="51">
        <v>221100</v>
      </c>
      <c r="C301" s="51" t="s">
        <v>219</v>
      </c>
      <c r="D301" s="51" t="s">
        <v>220</v>
      </c>
      <c r="E301" s="51">
        <v>2012</v>
      </c>
      <c r="F301" s="51">
        <v>22110000</v>
      </c>
      <c r="G301" s="51" t="s">
        <v>95</v>
      </c>
      <c r="H301" s="325" t="s">
        <v>65</v>
      </c>
      <c r="I301" s="51" t="s">
        <v>188</v>
      </c>
      <c r="J301" s="51" t="s">
        <v>189</v>
      </c>
      <c r="K301" s="51" t="s">
        <v>190</v>
      </c>
      <c r="L301" s="7">
        <f>IF(AND('Base de dados'!L301&gt;(AVERAGE('Base de dados'!L$294:L$314)-(1.5*(_xlfn.QUARTILE.EXC('Base de dados'!L$294:L$314,3)-_xlfn.QUARTILE.EXC('Base de dados'!L$294:L$314,1)))),'Base de dados'!L301&lt;(AVERAGE('Base de dados'!L$294:L$314)+(1.5*(_xlfn.QUARTILE.EXC('Base de dados'!L$294:L$314,3)-_xlfn.QUARTILE.EXC('Base de dados'!L$294:L$314,1))))),'Base de dados'!L301,"")</f>
        <v>100397.66</v>
      </c>
      <c r="M301" s="7">
        <f>IF(AND('Base de dados'!M301&gt;(AVERAGE('Base de dados'!M$294:M$314)-(1.5*(_xlfn.QUARTILE.EXC('Base de dados'!M$294:M$314,3)-_xlfn.QUARTILE.EXC('Base de dados'!M$294:M$314,1)))),'Base de dados'!M301&lt;(AVERAGE('Base de dados'!M$294:M$314)+(1.5*(_xlfn.QUARTILE.EXC('Base de dados'!M$294:M$314,3)-_xlfn.QUARTILE.EXC('Base de dados'!M$294:M$314,1))))),'Base de dados'!M301,"")</f>
        <v>989820.02</v>
      </c>
      <c r="N301" s="7">
        <f>IF(AND('Base de dados'!N301&gt;(AVERAGE('Base de dados'!N$294:N$314)-(1.5*(_xlfn.QUARTILE.EXC('Base de dados'!N$294:N$314,3)-_xlfn.QUARTILE.EXC('Base de dados'!N$294:N$314,1)))),'Base de dados'!N301&lt;(AVERAGE('Base de dados'!N$294:N$314)+(1.5*(_xlfn.QUARTILE.EXC('Base de dados'!N$294:N$314,3)-_xlfn.QUARTILE.EXC('Base de dados'!N$294:N$314,1))))),'Base de dados'!N301,"")</f>
        <v>10582.23</v>
      </c>
      <c r="O301" s="7">
        <f>IF(AND('Base de dados'!O301&gt;(AVERAGE('Base de dados'!O$294:O$314)-(1.5*(_xlfn.QUARTILE.EXC('Base de dados'!O$294:O$314,3)-_xlfn.QUARTILE.EXC('Base de dados'!O$294:O$314,1)))),'Base de dados'!O301&lt;(AVERAGE('Base de dados'!O$294:O$314)+(1.5*(_xlfn.QUARTILE.EXC('Base de dados'!O$294:O$314,3)-_xlfn.QUARTILE.EXC('Base de dados'!O$294:O$314,1))))),'Base de dados'!O301,"")</f>
        <v>272607194.97000003</v>
      </c>
      <c r="P301" s="7">
        <f>IF(AND('Base de dados'!P301&gt;(AVERAGE('Base de dados'!P$294:P$314)-(1.5*(_xlfn.QUARTILE.EXC('Base de dados'!P$294:P$314,3)-_xlfn.QUARTILE.EXC('Base de dados'!P$294:P$314,1)))),'Base de dados'!P301&lt;(AVERAGE('Base de dados'!P$294:P$314)+(1.5*(_xlfn.QUARTILE.EXC('Base de dados'!P$294:P$314,3)-_xlfn.QUARTILE.EXC('Base de dados'!P$294:P$314,1))))),'Base de dados'!P301,"")</f>
        <v>23857798.690000001</v>
      </c>
      <c r="Q301" s="7">
        <f>IF(AND('Base de dados'!Q301&gt;(AVERAGE('Base de dados'!Q$294:Q$314)-(1.5*(_xlfn.QUARTILE.EXC('Base de dados'!Q$294:Q$314,3)-_xlfn.QUARTILE.EXC('Base de dados'!Q$294:Q$314,1)))),'Base de dados'!Q301&lt;(AVERAGE('Base de dados'!Q$294:Q$314)+(1.5*(_xlfn.QUARTILE.EXC('Base de dados'!Q$294:Q$314,3)-_xlfn.QUARTILE.EXC('Base de dados'!Q$294:Q$314,1))))),'Base de dados'!Q301,"")</f>
        <v>161784993.66999999</v>
      </c>
      <c r="R301" s="7">
        <f>IF(AND('Base de dados'!R301&gt;(AVERAGE('Base de dados'!R$294:R$314)-(1.5*(_xlfn.QUARTILE.EXC('Base de dados'!R$294:R$314,3)-_xlfn.QUARTILE.EXC('Base de dados'!R$294:R$314,1)))),'Base de dados'!R301&lt;(AVERAGE('Base de dados'!R$294:R$314)+(1.5*(_xlfn.QUARTILE.EXC('Base de dados'!R$294:R$314,3)-_xlfn.QUARTILE.EXC('Base de dados'!R$294:R$314,1))))),'Base de dados'!R301,"")</f>
        <v>298255784.44999999</v>
      </c>
      <c r="S301" s="7">
        <f>IF(AND('Base de dados'!S301&gt;(AVERAGE('Base de dados'!S$294:S$314)-(1.5*(_xlfn.QUARTILE.EXC('Base de dados'!S$294:S$314,3)-_xlfn.QUARTILE.EXC('Base de dados'!S$294:S$314,1)))),'Base de dados'!S301&lt;(AVERAGE('Base de dados'!S$294:S$314)+(1.5*(_xlfn.QUARTILE.EXC('Base de dados'!S$294:S$314,3)-_xlfn.QUARTILE.EXC('Base de dados'!S$294:S$314,1))))),'Base de dados'!S301,"")</f>
        <v>20402778.190000001</v>
      </c>
      <c r="T301" s="7">
        <f>IF(AND('Base de dados'!T301&gt;(AVERAGE('Base de dados'!T$294:T$314)-(1.5*(_xlfn.QUARTILE.EXC('Base de dados'!T$294:T$314,3)-_xlfn.QUARTILE.EXC('Base de dados'!T$294:T$314,1)))),'Base de dados'!T301&lt;(AVERAGE('Base de dados'!T$294:T$314)+(1.5*(_xlfn.QUARTILE.EXC('Base de dados'!T$294:T$314,3)-_xlfn.QUARTILE.EXC('Base de dados'!T$294:T$314,1))))),'Base de dados'!T301,"")</f>
        <v>1442</v>
      </c>
      <c r="U301" s="7">
        <f>IF(AND('Base de dados'!U301&gt;(AVERAGE('Base de dados'!U$294:U$314)-(1.5*(_xlfn.QUARTILE.EXC('Base de dados'!U$294:U$314,3)-_xlfn.QUARTILE.EXC('Base de dados'!U$294:U$314,1)))),'Base de dados'!U301&lt;(AVERAGE('Base de dados'!U$294:U$314)+(1.5*(_xlfn.QUARTILE.EXC('Base de dados'!U$294:U$314,3)-_xlfn.QUARTILE.EXC('Base de dados'!U$294:U$314,1))))),'Base de dados'!U301,"")</f>
        <v>1248397</v>
      </c>
    </row>
    <row r="302" spans="2:21" s="1" customFormat="1" x14ac:dyDescent="0.25">
      <c r="B302" s="51">
        <v>221100</v>
      </c>
      <c r="C302" s="51" t="s">
        <v>219</v>
      </c>
      <c r="D302" s="51" t="s">
        <v>220</v>
      </c>
      <c r="E302" s="51">
        <v>2011</v>
      </c>
      <c r="F302" s="51">
        <v>22110000</v>
      </c>
      <c r="G302" s="51" t="s">
        <v>95</v>
      </c>
      <c r="H302" s="325" t="s">
        <v>65</v>
      </c>
      <c r="I302" s="51" t="s">
        <v>188</v>
      </c>
      <c r="J302" s="51" t="s">
        <v>189</v>
      </c>
      <c r="K302" s="51" t="s">
        <v>190</v>
      </c>
      <c r="L302" s="7">
        <f>IF(AND('Base de dados'!L302&gt;(AVERAGE('Base de dados'!L$294:L$314)-(1.5*(_xlfn.QUARTILE.EXC('Base de dados'!L$294:L$314,3)-_xlfn.QUARTILE.EXC('Base de dados'!L$294:L$314,1)))),'Base de dados'!L302&lt;(AVERAGE('Base de dados'!L$294:L$314)+(1.5*(_xlfn.QUARTILE.EXC('Base de dados'!L$294:L$314,3)-_xlfn.QUARTILE.EXC('Base de dados'!L$294:L$314,1))))),'Base de dados'!L302,"")</f>
        <v>89801.34</v>
      </c>
      <c r="M302" s="7">
        <f>IF(AND('Base de dados'!M302&gt;(AVERAGE('Base de dados'!M$294:M$314)-(1.5*(_xlfn.QUARTILE.EXC('Base de dados'!M$294:M$314,3)-_xlfn.QUARTILE.EXC('Base de dados'!M$294:M$314,1)))),'Base de dados'!M302&lt;(AVERAGE('Base de dados'!M$294:M$314)+(1.5*(_xlfn.QUARTILE.EXC('Base de dados'!M$294:M$314,3)-_xlfn.QUARTILE.EXC('Base de dados'!M$294:M$314,1))))),'Base de dados'!M302,"")</f>
        <v>900473</v>
      </c>
      <c r="N302" s="7">
        <f>IF(AND('Base de dados'!N302&gt;(AVERAGE('Base de dados'!N$294:N$314)-(1.5*(_xlfn.QUARTILE.EXC('Base de dados'!N$294:N$314,3)-_xlfn.QUARTILE.EXC('Base de dados'!N$294:N$314,1)))),'Base de dados'!N302&lt;(AVERAGE('Base de dados'!N$294:N$314)+(1.5*(_xlfn.QUARTILE.EXC('Base de dados'!N$294:N$314,3)-_xlfn.QUARTILE.EXC('Base de dados'!N$294:N$314,1))))),'Base de dados'!N302,"")</f>
        <v>10599.83</v>
      </c>
      <c r="O302" s="7">
        <f>IF(AND('Base de dados'!O302&gt;(AVERAGE('Base de dados'!O$294:O$314)-(1.5*(_xlfn.QUARTILE.EXC('Base de dados'!O$294:O$314,3)-_xlfn.QUARTILE.EXC('Base de dados'!O$294:O$314,1)))),'Base de dados'!O302&lt;(AVERAGE('Base de dados'!O$294:O$314)+(1.5*(_xlfn.QUARTILE.EXC('Base de dados'!O$294:O$314,3)-_xlfn.QUARTILE.EXC('Base de dados'!O$294:O$314,1))))),'Base de dados'!O302,"")</f>
        <v>235268626.59</v>
      </c>
      <c r="P302" s="7">
        <f>IF(AND('Base de dados'!P302&gt;(AVERAGE('Base de dados'!P$294:P$314)-(1.5*(_xlfn.QUARTILE.EXC('Base de dados'!P$294:P$314,3)-_xlfn.QUARTILE.EXC('Base de dados'!P$294:P$314,1)))),'Base de dados'!P302&lt;(AVERAGE('Base de dados'!P$294:P$314)+(1.5*(_xlfn.QUARTILE.EXC('Base de dados'!P$294:P$314,3)-_xlfn.QUARTILE.EXC('Base de dados'!P$294:P$314,1))))),'Base de dados'!P302,"")</f>
        <v>21006015.899999999</v>
      </c>
      <c r="Q302" s="7">
        <f>IF(AND('Base de dados'!Q302&gt;(AVERAGE('Base de dados'!Q$294:Q$314)-(1.5*(_xlfn.QUARTILE.EXC('Base de dados'!Q$294:Q$314,3)-_xlfn.QUARTILE.EXC('Base de dados'!Q$294:Q$314,1)))),'Base de dados'!Q302&lt;(AVERAGE('Base de dados'!Q$294:Q$314)+(1.5*(_xlfn.QUARTILE.EXC('Base de dados'!Q$294:Q$314,3)-_xlfn.QUARTILE.EXC('Base de dados'!Q$294:Q$314,1))))),'Base de dados'!Q302,"")</f>
        <v>145103226.40000001</v>
      </c>
      <c r="R302" s="7">
        <f>IF(AND('Base de dados'!R302&gt;(AVERAGE('Base de dados'!R$294:R$314)-(1.5*(_xlfn.QUARTILE.EXC('Base de dados'!R$294:R$314,3)-_xlfn.QUARTILE.EXC('Base de dados'!R$294:R$314,1)))),'Base de dados'!R302&lt;(AVERAGE('Base de dados'!R$294:R$314)+(1.5*(_xlfn.QUARTILE.EXC('Base de dados'!R$294:R$314,3)-_xlfn.QUARTILE.EXC('Base de dados'!R$294:R$314,1))))),'Base de dados'!R302,"")</f>
        <v>258354727.13999999</v>
      </c>
      <c r="S302" s="7">
        <f>IF(AND('Base de dados'!S302&gt;(AVERAGE('Base de dados'!S$294:S$314)-(1.5*(_xlfn.QUARTILE.EXC('Base de dados'!S$294:S$314,3)-_xlfn.QUARTILE.EXC('Base de dados'!S$294:S$314,1)))),'Base de dados'!S302&lt;(AVERAGE('Base de dados'!S$294:S$314)+(1.5*(_xlfn.QUARTILE.EXC('Base de dados'!S$294:S$314,3)-_xlfn.QUARTILE.EXC('Base de dados'!S$294:S$314,1))))),'Base de dados'!S302,"")</f>
        <v>19752287.140000001</v>
      </c>
      <c r="T302" s="7">
        <f>IF(AND('Base de dados'!T302&gt;(AVERAGE('Base de dados'!T$294:T$314)-(1.5*(_xlfn.QUARTILE.EXC('Base de dados'!T$294:T$314,3)-_xlfn.QUARTILE.EXC('Base de dados'!T$294:T$314,1)))),'Base de dados'!T302&lt;(AVERAGE('Base de dados'!T$294:T$314)+(1.5*(_xlfn.QUARTILE.EXC('Base de dados'!T$294:T$314,3)-_xlfn.QUARTILE.EXC('Base de dados'!T$294:T$314,1))))),'Base de dados'!T302,"")</f>
        <v>1380</v>
      </c>
      <c r="U302" s="7">
        <f>IF(AND('Base de dados'!U302&gt;(AVERAGE('Base de dados'!U$294:U$314)-(1.5*(_xlfn.QUARTILE.EXC('Base de dados'!U$294:U$314,3)-_xlfn.QUARTILE.EXC('Base de dados'!U$294:U$314,1)))),'Base de dados'!U302&lt;(AVERAGE('Base de dados'!U$294:U$314)+(1.5*(_xlfn.QUARTILE.EXC('Base de dados'!U$294:U$314,3)-_xlfn.QUARTILE.EXC('Base de dados'!U$294:U$314,1))))),'Base de dados'!U302,"")</f>
        <v>1582731.18</v>
      </c>
    </row>
    <row r="303" spans="2:21" s="1" customFormat="1" x14ac:dyDescent="0.25">
      <c r="B303" s="51">
        <v>221100</v>
      </c>
      <c r="C303" s="51" t="s">
        <v>219</v>
      </c>
      <c r="D303" s="51" t="s">
        <v>220</v>
      </c>
      <c r="E303" s="51">
        <v>2010</v>
      </c>
      <c r="F303" s="51">
        <v>22110000</v>
      </c>
      <c r="G303" s="51" t="s">
        <v>95</v>
      </c>
      <c r="H303" s="325" t="s">
        <v>65</v>
      </c>
      <c r="I303" s="51" t="s">
        <v>188</v>
      </c>
      <c r="J303" s="51" t="s">
        <v>189</v>
      </c>
      <c r="K303" s="51" t="s">
        <v>190</v>
      </c>
      <c r="L303" s="7">
        <f>IF(AND('Base de dados'!L303&gt;(AVERAGE('Base de dados'!L$294:L$314)-(1.5*(_xlfn.QUARTILE.EXC('Base de dados'!L$294:L$314,3)-_xlfn.QUARTILE.EXC('Base de dados'!L$294:L$314,1)))),'Base de dados'!L303&lt;(AVERAGE('Base de dados'!L$294:L$314)+(1.5*(_xlfn.QUARTILE.EXC('Base de dados'!L$294:L$314,3)-_xlfn.QUARTILE.EXC('Base de dados'!L$294:L$314,1))))),'Base de dados'!L303,"")</f>
        <v>86016.59</v>
      </c>
      <c r="M303" s="7">
        <f>IF(AND('Base de dados'!M303&gt;(AVERAGE('Base de dados'!M$294:M$314)-(1.5*(_xlfn.QUARTILE.EXC('Base de dados'!M$294:M$314,3)-_xlfn.QUARTILE.EXC('Base de dados'!M$294:M$314,1)))),'Base de dados'!M303&lt;(AVERAGE('Base de dados'!M$294:M$314)+(1.5*(_xlfn.QUARTILE.EXC('Base de dados'!M$294:M$314,3)-_xlfn.QUARTILE.EXC('Base de dados'!M$294:M$314,1))))),'Base de dados'!M303,"")</f>
        <v>819943.34</v>
      </c>
      <c r="N303" s="7">
        <f>IF(AND('Base de dados'!N303&gt;(AVERAGE('Base de dados'!N$294:N$314)-(1.5*(_xlfn.QUARTILE.EXC('Base de dados'!N$294:N$314,3)-_xlfn.QUARTILE.EXC('Base de dados'!N$294:N$314,1)))),'Base de dados'!N303&lt;(AVERAGE('Base de dados'!N$294:N$314)+(1.5*(_xlfn.QUARTILE.EXC('Base de dados'!N$294:N$314,3)-_xlfn.QUARTILE.EXC('Base de dados'!N$294:N$314,1))))),'Base de dados'!N303,"")</f>
        <v>10118.26</v>
      </c>
      <c r="O303" s="7">
        <f>IF(AND('Base de dados'!O303&gt;(AVERAGE('Base de dados'!O$294:O$314)-(1.5*(_xlfn.QUARTILE.EXC('Base de dados'!O$294:O$314,3)-_xlfn.QUARTILE.EXC('Base de dados'!O$294:O$314,1)))),'Base de dados'!O303&lt;(AVERAGE('Base de dados'!O$294:O$314)+(1.5*(_xlfn.QUARTILE.EXC('Base de dados'!O$294:O$314,3)-_xlfn.QUARTILE.EXC('Base de dados'!O$294:O$314,1))))),'Base de dados'!O303,"")</f>
        <v>214860654.66999999</v>
      </c>
      <c r="P303" s="7">
        <f>IF(AND('Base de dados'!P303&gt;(AVERAGE('Base de dados'!P$294:P$314)-(1.5*(_xlfn.QUARTILE.EXC('Base de dados'!P$294:P$314,3)-_xlfn.QUARTILE.EXC('Base de dados'!P$294:P$314,1)))),'Base de dados'!P303&lt;(AVERAGE('Base de dados'!P$294:P$314)+(1.5*(_xlfn.QUARTILE.EXC('Base de dados'!P$294:P$314,3)-_xlfn.QUARTILE.EXC('Base de dados'!P$294:P$314,1))))),'Base de dados'!P303,"")</f>
        <v>18729002.399999999</v>
      </c>
      <c r="Q303" s="7">
        <f>IF(AND('Base de dados'!Q303&gt;(AVERAGE('Base de dados'!Q$294:Q$314)-(1.5*(_xlfn.QUARTILE.EXC('Base de dados'!Q$294:Q$314,3)-_xlfn.QUARTILE.EXC('Base de dados'!Q$294:Q$314,1)))),'Base de dados'!Q303&lt;(AVERAGE('Base de dados'!Q$294:Q$314)+(1.5*(_xlfn.QUARTILE.EXC('Base de dados'!Q$294:Q$314,3)-_xlfn.QUARTILE.EXC('Base de dados'!Q$294:Q$314,1))))),'Base de dados'!Q303,"")</f>
        <v>132338130.56999999</v>
      </c>
      <c r="R303" s="7">
        <f>IF(AND('Base de dados'!R303&gt;(AVERAGE('Base de dados'!R$294:R$314)-(1.5*(_xlfn.QUARTILE.EXC('Base de dados'!R$294:R$314,3)-_xlfn.QUARTILE.EXC('Base de dados'!R$294:R$314,1)))),'Base de dados'!R303&lt;(AVERAGE('Base de dados'!R$294:R$314)+(1.5*(_xlfn.QUARTILE.EXC('Base de dados'!R$294:R$314,3)-_xlfn.QUARTILE.EXC('Base de dados'!R$294:R$314,1))))),'Base de dados'!R303,"")</f>
        <v>325113235.31</v>
      </c>
      <c r="S303" s="7">
        <f>IF(AND('Base de dados'!S303&gt;(AVERAGE('Base de dados'!S$294:S$314)-(1.5*(_xlfn.QUARTILE.EXC('Base de dados'!S$294:S$314,3)-_xlfn.QUARTILE.EXC('Base de dados'!S$294:S$314,1)))),'Base de dados'!S303&lt;(AVERAGE('Base de dados'!S$294:S$314)+(1.5*(_xlfn.QUARTILE.EXC('Base de dados'!S$294:S$314,3)-_xlfn.QUARTILE.EXC('Base de dados'!S$294:S$314,1))))),'Base de dados'!S303,"")</f>
        <v>19494713.25</v>
      </c>
      <c r="T303" s="7">
        <f>IF(AND('Base de dados'!T303&gt;(AVERAGE('Base de dados'!T$294:T$314)-(1.5*(_xlfn.QUARTILE.EXC('Base de dados'!T$294:T$314,3)-_xlfn.QUARTILE.EXC('Base de dados'!T$294:T$314,1)))),'Base de dados'!T303&lt;(AVERAGE('Base de dados'!T$294:T$314)+(1.5*(_xlfn.QUARTILE.EXC('Base de dados'!T$294:T$314,3)-_xlfn.QUARTILE.EXC('Base de dados'!T$294:T$314,1))))),'Base de dados'!T303,"")</f>
        <v>1459</v>
      </c>
      <c r="U303" s="7">
        <f>IF(AND('Base de dados'!U303&gt;(AVERAGE('Base de dados'!U$294:U$314)-(1.5*(_xlfn.QUARTILE.EXC('Base de dados'!U$294:U$314,3)-_xlfn.QUARTILE.EXC('Base de dados'!U$294:U$314,1)))),'Base de dados'!U303&lt;(AVERAGE('Base de dados'!U$294:U$314)+(1.5*(_xlfn.QUARTILE.EXC('Base de dados'!U$294:U$314,3)-_xlfn.QUARTILE.EXC('Base de dados'!U$294:U$314,1))))),'Base de dados'!U303,"")</f>
        <v>0</v>
      </c>
    </row>
    <row r="304" spans="2:21" s="1" customFormat="1" x14ac:dyDescent="0.25">
      <c r="B304" s="51">
        <v>221100</v>
      </c>
      <c r="C304" s="51" t="s">
        <v>219</v>
      </c>
      <c r="D304" s="51" t="s">
        <v>220</v>
      </c>
      <c r="E304" s="51">
        <v>2009</v>
      </c>
      <c r="F304" s="51">
        <v>22110000</v>
      </c>
      <c r="G304" s="51" t="s">
        <v>95</v>
      </c>
      <c r="H304" s="325" t="s">
        <v>65</v>
      </c>
      <c r="I304" s="51" t="s">
        <v>188</v>
      </c>
      <c r="J304" s="51" t="s">
        <v>189</v>
      </c>
      <c r="K304" s="51" t="s">
        <v>190</v>
      </c>
      <c r="L304" s="7">
        <f>IF(AND('Base de dados'!L304&gt;(AVERAGE('Base de dados'!L$294:L$314)-(1.5*(_xlfn.QUARTILE.EXC('Base de dados'!L$294:L$314,3)-_xlfn.QUARTILE.EXC('Base de dados'!L$294:L$314,1)))),'Base de dados'!L304&lt;(AVERAGE('Base de dados'!L$294:L$314)+(1.5*(_xlfn.QUARTILE.EXC('Base de dados'!L$294:L$314,3)-_xlfn.QUARTILE.EXC('Base de dados'!L$294:L$314,1))))),'Base de dados'!L304,"")</f>
        <v>81696</v>
      </c>
      <c r="M304" s="7">
        <f>IF(AND('Base de dados'!M304&gt;(AVERAGE('Base de dados'!M$294:M$314)-(1.5*(_xlfn.QUARTILE.EXC('Base de dados'!M$294:M$314,3)-_xlfn.QUARTILE.EXC('Base de dados'!M$294:M$314,1)))),'Base de dados'!M304&lt;(AVERAGE('Base de dados'!M$294:M$314)+(1.5*(_xlfn.QUARTILE.EXC('Base de dados'!M$294:M$314,3)-_xlfn.QUARTILE.EXC('Base de dados'!M$294:M$314,1))))),'Base de dados'!M304,"")</f>
        <v>800525.97</v>
      </c>
      <c r="N304" s="7">
        <f>IF(AND('Base de dados'!N304&gt;(AVERAGE('Base de dados'!N$294:N$314)-(1.5*(_xlfn.QUARTILE.EXC('Base de dados'!N$294:N$314,3)-_xlfn.QUARTILE.EXC('Base de dados'!N$294:N$314,1)))),'Base de dados'!N304&lt;(AVERAGE('Base de dados'!N$294:N$314)+(1.5*(_xlfn.QUARTILE.EXC('Base de dados'!N$294:N$314,3)-_xlfn.QUARTILE.EXC('Base de dados'!N$294:N$314,1))))),'Base de dados'!N304,"")</f>
        <v>9548</v>
      </c>
      <c r="O304" s="7">
        <f>IF(AND('Base de dados'!O304&gt;(AVERAGE('Base de dados'!O$294:O$314)-(1.5*(_xlfn.QUARTILE.EXC('Base de dados'!O$294:O$314,3)-_xlfn.QUARTILE.EXC('Base de dados'!O$294:O$314,1)))),'Base de dados'!O304&lt;(AVERAGE('Base de dados'!O$294:O$314)+(1.5*(_xlfn.QUARTILE.EXC('Base de dados'!O$294:O$314,3)-_xlfn.QUARTILE.EXC('Base de dados'!O$294:O$314,1))))),'Base de dados'!O304,"")</f>
        <v>187037593.47999999</v>
      </c>
      <c r="P304" s="7">
        <f>IF(AND('Base de dados'!P304&gt;(AVERAGE('Base de dados'!P$294:P$314)-(1.5*(_xlfn.QUARTILE.EXC('Base de dados'!P$294:P$314,3)-_xlfn.QUARTILE.EXC('Base de dados'!P$294:P$314,1)))),'Base de dados'!P304&lt;(AVERAGE('Base de dados'!P$294:P$314)+(1.5*(_xlfn.QUARTILE.EXC('Base de dados'!P$294:P$314,3)-_xlfn.QUARTILE.EXC('Base de dados'!P$294:P$314,1))))),'Base de dados'!P304,"")</f>
        <v>16215001.08</v>
      </c>
      <c r="Q304" s="7">
        <f>IF(AND('Base de dados'!Q304&gt;(AVERAGE('Base de dados'!Q$294:Q$314)-(1.5*(_xlfn.QUARTILE.EXC('Base de dados'!Q$294:Q$314,3)-_xlfn.QUARTILE.EXC('Base de dados'!Q$294:Q$314,1)))),'Base de dados'!Q304&lt;(AVERAGE('Base de dados'!Q$294:Q$314)+(1.5*(_xlfn.QUARTILE.EXC('Base de dados'!Q$294:Q$314,3)-_xlfn.QUARTILE.EXC('Base de dados'!Q$294:Q$314,1))))),'Base de dados'!Q304,"")</f>
        <v>117942132.69</v>
      </c>
      <c r="R304" s="7">
        <f>IF(AND('Base de dados'!R304&gt;(AVERAGE('Base de dados'!R$294:R$314)-(1.5*(_xlfn.QUARTILE.EXC('Base de dados'!R$294:R$314,3)-_xlfn.QUARTILE.EXC('Base de dados'!R$294:R$314,1)))),'Base de dados'!R304&lt;(AVERAGE('Base de dados'!R$294:R$314)+(1.5*(_xlfn.QUARTILE.EXC('Base de dados'!R$294:R$314,3)-_xlfn.QUARTILE.EXC('Base de dados'!R$294:R$314,1))))),'Base de dados'!R304,"")</f>
        <v>260746054.34</v>
      </c>
      <c r="S304" s="7">
        <f>IF(AND('Base de dados'!S304&gt;(AVERAGE('Base de dados'!S$294:S$314)-(1.5*(_xlfn.QUARTILE.EXC('Base de dados'!S$294:S$314,3)-_xlfn.QUARTILE.EXC('Base de dados'!S$294:S$314,1)))),'Base de dados'!S304&lt;(AVERAGE('Base de dados'!S$294:S$314)+(1.5*(_xlfn.QUARTILE.EXC('Base de dados'!S$294:S$314,3)-_xlfn.QUARTILE.EXC('Base de dados'!S$294:S$314,1))))),'Base de dados'!S304,"")</f>
        <v>22664271.969999999</v>
      </c>
      <c r="T304" s="7">
        <f>IF(AND('Base de dados'!T304&gt;(AVERAGE('Base de dados'!T$294:T$314)-(1.5*(_xlfn.QUARTILE.EXC('Base de dados'!T$294:T$314,3)-_xlfn.QUARTILE.EXC('Base de dados'!T$294:T$314,1)))),'Base de dados'!T304&lt;(AVERAGE('Base de dados'!T$294:T$314)+(1.5*(_xlfn.QUARTILE.EXC('Base de dados'!T$294:T$314,3)-_xlfn.QUARTILE.EXC('Base de dados'!T$294:T$314,1))))),'Base de dados'!T304,"")</f>
        <v>1425</v>
      </c>
      <c r="U304" s="7">
        <f>IF(AND('Base de dados'!U304&gt;(AVERAGE('Base de dados'!U$294:U$314)-(1.5*(_xlfn.QUARTILE.EXC('Base de dados'!U$294:U$314,3)-_xlfn.QUARTILE.EXC('Base de dados'!U$294:U$314,1)))),'Base de dados'!U304&lt;(AVERAGE('Base de dados'!U$294:U$314)+(1.5*(_xlfn.QUARTILE.EXC('Base de dados'!U$294:U$314,3)-_xlfn.QUARTILE.EXC('Base de dados'!U$294:U$314,1))))),'Base de dados'!U304,"")</f>
        <v>2272744.35</v>
      </c>
    </row>
    <row r="305" spans="2:21" s="1" customFormat="1" x14ac:dyDescent="0.25">
      <c r="B305" s="51">
        <v>221100</v>
      </c>
      <c r="C305" s="51" t="s">
        <v>219</v>
      </c>
      <c r="D305" s="51" t="s">
        <v>220</v>
      </c>
      <c r="E305" s="51">
        <v>2008</v>
      </c>
      <c r="F305" s="51">
        <v>22110000</v>
      </c>
      <c r="G305" s="51" t="s">
        <v>95</v>
      </c>
      <c r="H305" s="325" t="s">
        <v>65</v>
      </c>
      <c r="I305" s="51" t="s">
        <v>188</v>
      </c>
      <c r="J305" s="51" t="s">
        <v>189</v>
      </c>
      <c r="K305" s="51" t="s">
        <v>190</v>
      </c>
      <c r="L305" s="7">
        <f>IF(AND('Base de dados'!L305&gt;(AVERAGE('Base de dados'!L$294:L$314)-(1.5*(_xlfn.QUARTILE.EXC('Base de dados'!L$294:L$314,3)-_xlfn.QUARTILE.EXC('Base de dados'!L$294:L$314,1)))),'Base de dados'!L305&lt;(AVERAGE('Base de dados'!L$294:L$314)+(1.5*(_xlfn.QUARTILE.EXC('Base de dados'!L$294:L$314,3)-_xlfn.QUARTILE.EXC('Base de dados'!L$294:L$314,1))))),'Base de dados'!L305,"")</f>
        <v>82440.91</v>
      </c>
      <c r="M305" s="7">
        <f>IF(AND('Base de dados'!M305&gt;(AVERAGE('Base de dados'!M$294:M$314)-(1.5*(_xlfn.QUARTILE.EXC('Base de dados'!M$294:M$314,3)-_xlfn.QUARTILE.EXC('Base de dados'!M$294:M$314,1)))),'Base de dados'!M305&lt;(AVERAGE('Base de dados'!M$294:M$314)+(1.5*(_xlfn.QUARTILE.EXC('Base de dados'!M$294:M$314,3)-_xlfn.QUARTILE.EXC('Base de dados'!M$294:M$314,1))))),'Base de dados'!M305,"")</f>
        <v>754604</v>
      </c>
      <c r="N305" s="7">
        <f>IF(AND('Base de dados'!N305&gt;(AVERAGE('Base de dados'!N$294:N$314)-(1.5*(_xlfn.QUARTILE.EXC('Base de dados'!N$294:N$314,3)-_xlfn.QUARTILE.EXC('Base de dados'!N$294:N$314,1)))),'Base de dados'!N305&lt;(AVERAGE('Base de dados'!N$294:N$314)+(1.5*(_xlfn.QUARTILE.EXC('Base de dados'!N$294:N$314,3)-_xlfn.QUARTILE.EXC('Base de dados'!N$294:N$314,1))))),'Base de dados'!N305,"")</f>
        <v>9243</v>
      </c>
      <c r="O305" s="7">
        <f>IF(AND('Base de dados'!O305&gt;(AVERAGE('Base de dados'!O$294:O$314)-(1.5*(_xlfn.QUARTILE.EXC('Base de dados'!O$294:O$314,3)-_xlfn.QUARTILE.EXC('Base de dados'!O$294:O$314,1)))),'Base de dados'!O305&lt;(AVERAGE('Base de dados'!O$294:O$314)+(1.5*(_xlfn.QUARTILE.EXC('Base de dados'!O$294:O$314,3)-_xlfn.QUARTILE.EXC('Base de dados'!O$294:O$314,1))))),'Base de dados'!O305,"")</f>
        <v>168284163.99000001</v>
      </c>
      <c r="P305" s="7">
        <f>IF(AND('Base de dados'!P305&gt;(AVERAGE('Base de dados'!P$294:P$314)-(1.5*(_xlfn.QUARTILE.EXC('Base de dados'!P$294:P$314,3)-_xlfn.QUARTILE.EXC('Base de dados'!P$294:P$314,1)))),'Base de dados'!P305&lt;(AVERAGE('Base de dados'!P$294:P$314)+(1.5*(_xlfn.QUARTILE.EXC('Base de dados'!P$294:P$314,3)-_xlfn.QUARTILE.EXC('Base de dados'!P$294:P$314,1))))),'Base de dados'!P305,"")</f>
        <v>14338983.800000001</v>
      </c>
      <c r="Q305" s="7">
        <f>IF(AND('Base de dados'!Q305&gt;(AVERAGE('Base de dados'!Q$294:Q$314)-(1.5*(_xlfn.QUARTILE.EXC('Base de dados'!Q$294:Q$314,3)-_xlfn.QUARTILE.EXC('Base de dados'!Q$294:Q$314,1)))),'Base de dados'!Q305&lt;(AVERAGE('Base de dados'!Q$294:Q$314)+(1.5*(_xlfn.QUARTILE.EXC('Base de dados'!Q$294:Q$314,3)-_xlfn.QUARTILE.EXC('Base de dados'!Q$294:Q$314,1))))),'Base de dados'!Q305,"")</f>
        <v>112893073.84</v>
      </c>
      <c r="R305" s="7">
        <f>IF(AND('Base de dados'!R305&gt;(AVERAGE('Base de dados'!R$294:R$314)-(1.5*(_xlfn.QUARTILE.EXC('Base de dados'!R$294:R$314,3)-_xlfn.QUARTILE.EXC('Base de dados'!R$294:R$314,1)))),'Base de dados'!R305&lt;(AVERAGE('Base de dados'!R$294:R$314)+(1.5*(_xlfn.QUARTILE.EXC('Base de dados'!R$294:R$314,3)-_xlfn.QUARTILE.EXC('Base de dados'!R$294:R$314,1))))),'Base de dados'!R305,"")</f>
        <v>197289355.66999999</v>
      </c>
      <c r="S305" s="7" t="str">
        <f>IF(AND('Base de dados'!S305&gt;(AVERAGE('Base de dados'!S$294:S$314)-(1.5*(_xlfn.QUARTILE.EXC('Base de dados'!S$294:S$314,3)-_xlfn.QUARTILE.EXC('Base de dados'!S$294:S$314,1)))),'Base de dados'!S305&lt;(AVERAGE('Base de dados'!S$294:S$314)+(1.5*(_xlfn.QUARTILE.EXC('Base de dados'!S$294:S$314,3)-_xlfn.QUARTILE.EXC('Base de dados'!S$294:S$314,1))))),'Base de dados'!S305,"")</f>
        <v/>
      </c>
      <c r="T305" s="7">
        <f>IF(AND('Base de dados'!T305&gt;(AVERAGE('Base de dados'!T$294:T$314)-(1.5*(_xlfn.QUARTILE.EXC('Base de dados'!T$294:T$314,3)-_xlfn.QUARTILE.EXC('Base de dados'!T$294:T$314,1)))),'Base de dados'!T305&lt;(AVERAGE('Base de dados'!T$294:T$314)+(1.5*(_xlfn.QUARTILE.EXC('Base de dados'!T$294:T$314,3)-_xlfn.QUARTILE.EXC('Base de dados'!T$294:T$314,1))))),'Base de dados'!T305,"")</f>
        <v>1458</v>
      </c>
      <c r="U305" s="7">
        <f>IF(AND('Base de dados'!U305&gt;(AVERAGE('Base de dados'!U$294:U$314)-(1.5*(_xlfn.QUARTILE.EXC('Base de dados'!U$294:U$314,3)-_xlfn.QUARTILE.EXC('Base de dados'!U$294:U$314,1)))),'Base de dados'!U305&lt;(AVERAGE('Base de dados'!U$294:U$314)+(1.5*(_xlfn.QUARTILE.EXC('Base de dados'!U$294:U$314,3)-_xlfn.QUARTILE.EXC('Base de dados'!U$294:U$314,1))))),'Base de dados'!U305,"")</f>
        <v>2987760.22</v>
      </c>
    </row>
    <row r="306" spans="2:21" s="1" customFormat="1" x14ac:dyDescent="0.25">
      <c r="B306" s="51">
        <v>221100</v>
      </c>
      <c r="C306" s="51" t="s">
        <v>219</v>
      </c>
      <c r="D306" s="51" t="s">
        <v>220</v>
      </c>
      <c r="E306" s="51">
        <v>2007</v>
      </c>
      <c r="F306" s="51">
        <v>22110000</v>
      </c>
      <c r="G306" s="51" t="s">
        <v>95</v>
      </c>
      <c r="H306" s="325" t="s">
        <v>65</v>
      </c>
      <c r="I306" s="51" t="s">
        <v>188</v>
      </c>
      <c r="J306" s="51" t="s">
        <v>189</v>
      </c>
      <c r="K306" s="51" t="s">
        <v>190</v>
      </c>
      <c r="L306" s="7">
        <f>IF(AND('Base de dados'!L306&gt;(AVERAGE('Base de dados'!L$294:L$314)-(1.5*(_xlfn.QUARTILE.EXC('Base de dados'!L$294:L$314,3)-_xlfn.QUARTILE.EXC('Base de dados'!L$294:L$314,1)))),'Base de dados'!L306&lt;(AVERAGE('Base de dados'!L$294:L$314)+(1.5*(_xlfn.QUARTILE.EXC('Base de dados'!L$294:L$314,3)-_xlfn.QUARTILE.EXC('Base de dados'!L$294:L$314,1))))),'Base de dados'!L306,"")</f>
        <v>79628.59</v>
      </c>
      <c r="M306" s="7">
        <f>IF(AND('Base de dados'!M306&gt;(AVERAGE('Base de dados'!M$294:M$314)-(1.5*(_xlfn.QUARTILE.EXC('Base de dados'!M$294:M$314,3)-_xlfn.QUARTILE.EXC('Base de dados'!M$294:M$314,1)))),'Base de dados'!M306&lt;(AVERAGE('Base de dados'!M$294:M$314)+(1.5*(_xlfn.QUARTILE.EXC('Base de dados'!M$294:M$314,3)-_xlfn.QUARTILE.EXC('Base de dados'!M$294:M$314,1))))),'Base de dados'!M306,"")</f>
        <v>720114</v>
      </c>
      <c r="N306" s="7">
        <f>IF(AND('Base de dados'!N306&gt;(AVERAGE('Base de dados'!N$294:N$314)-(1.5*(_xlfn.QUARTILE.EXC('Base de dados'!N$294:N$314,3)-_xlfn.QUARTILE.EXC('Base de dados'!N$294:N$314,1)))),'Base de dados'!N306&lt;(AVERAGE('Base de dados'!N$294:N$314)+(1.5*(_xlfn.QUARTILE.EXC('Base de dados'!N$294:N$314,3)-_xlfn.QUARTILE.EXC('Base de dados'!N$294:N$314,1))))),'Base de dados'!N306,"")</f>
        <v>8468</v>
      </c>
      <c r="O306" s="7">
        <f>IF(AND('Base de dados'!O306&gt;(AVERAGE('Base de dados'!O$294:O$314)-(1.5*(_xlfn.QUARTILE.EXC('Base de dados'!O$294:O$314,3)-_xlfn.QUARTILE.EXC('Base de dados'!O$294:O$314,1)))),'Base de dados'!O306&lt;(AVERAGE('Base de dados'!O$294:O$314)+(1.5*(_xlfn.QUARTILE.EXC('Base de dados'!O$294:O$314,3)-_xlfn.QUARTILE.EXC('Base de dados'!O$294:O$314,1))))),'Base de dados'!O306,"")</f>
        <v>147615687.41999999</v>
      </c>
      <c r="P306" s="7">
        <f>IF(AND('Base de dados'!P306&gt;(AVERAGE('Base de dados'!P$294:P$314)-(1.5*(_xlfn.QUARTILE.EXC('Base de dados'!P$294:P$314,3)-_xlfn.QUARTILE.EXC('Base de dados'!P$294:P$314,1)))),'Base de dados'!P306&lt;(AVERAGE('Base de dados'!P$294:P$314)+(1.5*(_xlfn.QUARTILE.EXC('Base de dados'!P$294:P$314,3)-_xlfn.QUARTILE.EXC('Base de dados'!P$294:P$314,1))))),'Base de dados'!P306,"")</f>
        <v>12280649.279999999</v>
      </c>
      <c r="Q306" s="7">
        <f>IF(AND('Base de dados'!Q306&gt;(AVERAGE('Base de dados'!Q$294:Q$314)-(1.5*(_xlfn.QUARTILE.EXC('Base de dados'!Q$294:Q$314,3)-_xlfn.QUARTILE.EXC('Base de dados'!Q$294:Q$314,1)))),'Base de dados'!Q306&lt;(AVERAGE('Base de dados'!Q$294:Q$314)+(1.5*(_xlfn.QUARTILE.EXC('Base de dados'!Q$294:Q$314,3)-_xlfn.QUARTILE.EXC('Base de dados'!Q$294:Q$314,1))))),'Base de dados'!Q306,"")</f>
        <v>103244899.27</v>
      </c>
      <c r="R306" s="7">
        <f>IF(AND('Base de dados'!R306&gt;(AVERAGE('Base de dados'!R$294:R$314)-(1.5*(_xlfn.QUARTILE.EXC('Base de dados'!R$294:R$314,3)-_xlfn.QUARTILE.EXC('Base de dados'!R$294:R$314,1)))),'Base de dados'!R306&lt;(AVERAGE('Base de dados'!R$294:R$314)+(1.5*(_xlfn.QUARTILE.EXC('Base de dados'!R$294:R$314,3)-_xlfn.QUARTILE.EXC('Base de dados'!R$294:R$314,1))))),'Base de dados'!R306,"")</f>
        <v>186920265.15000001</v>
      </c>
      <c r="S306" s="7">
        <f>IF(AND('Base de dados'!S306&gt;(AVERAGE('Base de dados'!S$294:S$314)-(1.5*(_xlfn.QUARTILE.EXC('Base de dados'!S$294:S$314,3)-_xlfn.QUARTILE.EXC('Base de dados'!S$294:S$314,1)))),'Base de dados'!S306&lt;(AVERAGE('Base de dados'!S$294:S$314)+(1.5*(_xlfn.QUARTILE.EXC('Base de dados'!S$294:S$314,3)-_xlfn.QUARTILE.EXC('Base de dados'!S$294:S$314,1))))),'Base de dados'!S306,"")</f>
        <v>19560380.420000002</v>
      </c>
      <c r="T306" s="7">
        <f>IF(AND('Base de dados'!T306&gt;(AVERAGE('Base de dados'!T$294:T$314)-(1.5*(_xlfn.QUARTILE.EXC('Base de dados'!T$294:T$314,3)-_xlfn.QUARTILE.EXC('Base de dados'!T$294:T$314,1)))),'Base de dados'!T306&lt;(AVERAGE('Base de dados'!T$294:T$314)+(1.5*(_xlfn.QUARTILE.EXC('Base de dados'!T$294:T$314,3)-_xlfn.QUARTILE.EXC('Base de dados'!T$294:T$314,1))))),'Base de dados'!T306,"")</f>
        <v>1492</v>
      </c>
      <c r="U306" s="7">
        <f>IF(AND('Base de dados'!U306&gt;(AVERAGE('Base de dados'!U$294:U$314)-(1.5*(_xlfn.QUARTILE.EXC('Base de dados'!U$294:U$314,3)-_xlfn.QUARTILE.EXC('Base de dados'!U$294:U$314,1)))),'Base de dados'!U306&lt;(AVERAGE('Base de dados'!U$294:U$314)+(1.5*(_xlfn.QUARTILE.EXC('Base de dados'!U$294:U$314,3)-_xlfn.QUARTILE.EXC('Base de dados'!U$294:U$314,1))))),'Base de dados'!U306,"")</f>
        <v>2798194.31</v>
      </c>
    </row>
    <row r="307" spans="2:21" s="1" customFormat="1" x14ac:dyDescent="0.25">
      <c r="B307" s="51">
        <v>221100</v>
      </c>
      <c r="C307" s="51" t="s">
        <v>219</v>
      </c>
      <c r="D307" s="51" t="s">
        <v>220</v>
      </c>
      <c r="E307" s="51">
        <v>2006</v>
      </c>
      <c r="F307" s="51">
        <v>22110000</v>
      </c>
      <c r="G307" s="51" t="s">
        <v>95</v>
      </c>
      <c r="H307" s="325" t="s">
        <v>65</v>
      </c>
      <c r="I307" s="51" t="s">
        <v>188</v>
      </c>
      <c r="J307" s="51" t="s">
        <v>189</v>
      </c>
      <c r="K307" s="51" t="s">
        <v>190</v>
      </c>
      <c r="L307" s="7">
        <f>IF(AND('Base de dados'!L307&gt;(AVERAGE('Base de dados'!L$294:L$314)-(1.5*(_xlfn.QUARTILE.EXC('Base de dados'!L$294:L$314,3)-_xlfn.QUARTILE.EXC('Base de dados'!L$294:L$314,1)))),'Base de dados'!L307&lt;(AVERAGE('Base de dados'!L$294:L$314)+(1.5*(_xlfn.QUARTILE.EXC('Base de dados'!L$294:L$314,3)-_xlfn.QUARTILE.EXC('Base de dados'!L$294:L$314,1))))),'Base de dados'!L307,"")</f>
        <v>71932</v>
      </c>
      <c r="M307" s="7">
        <f>IF(AND('Base de dados'!M307&gt;(AVERAGE('Base de dados'!M$294:M$314)-(1.5*(_xlfn.QUARTILE.EXC('Base de dados'!M$294:M$314,3)-_xlfn.QUARTILE.EXC('Base de dados'!M$294:M$314,1)))),'Base de dados'!M307&lt;(AVERAGE('Base de dados'!M$294:M$314)+(1.5*(_xlfn.QUARTILE.EXC('Base de dados'!M$294:M$314,3)-_xlfn.QUARTILE.EXC('Base de dados'!M$294:M$314,1))))),'Base de dados'!M307,"")</f>
        <v>712967</v>
      </c>
      <c r="N307" s="7">
        <f>IF(AND('Base de dados'!N307&gt;(AVERAGE('Base de dados'!N$294:N$314)-(1.5*(_xlfn.QUARTILE.EXC('Base de dados'!N$294:N$314,3)-_xlfn.QUARTILE.EXC('Base de dados'!N$294:N$314,1)))),'Base de dados'!N307&lt;(AVERAGE('Base de dados'!N$294:N$314)+(1.5*(_xlfn.QUARTILE.EXC('Base de dados'!N$294:N$314,3)-_xlfn.QUARTILE.EXC('Base de dados'!N$294:N$314,1))))),'Base de dados'!N307,"")</f>
        <v>8508</v>
      </c>
      <c r="O307" s="7">
        <f>IF(AND('Base de dados'!O307&gt;(AVERAGE('Base de dados'!O$294:O$314)-(1.5*(_xlfn.QUARTILE.EXC('Base de dados'!O$294:O$314,3)-_xlfn.QUARTILE.EXC('Base de dados'!O$294:O$314,1)))),'Base de dados'!O307&lt;(AVERAGE('Base de dados'!O$294:O$314)+(1.5*(_xlfn.QUARTILE.EXC('Base de dados'!O$294:O$314,3)-_xlfn.QUARTILE.EXC('Base de dados'!O$294:O$314,1))))),'Base de dados'!O307,"")</f>
        <v>129894540.70999999</v>
      </c>
      <c r="P307" s="7">
        <f>IF(AND('Base de dados'!P307&gt;(AVERAGE('Base de dados'!P$294:P$314)-(1.5*(_xlfn.QUARTILE.EXC('Base de dados'!P$294:P$314,3)-_xlfn.QUARTILE.EXC('Base de dados'!P$294:P$314,1)))),'Base de dados'!P307&lt;(AVERAGE('Base de dados'!P$294:P$314)+(1.5*(_xlfn.QUARTILE.EXC('Base de dados'!P$294:P$314,3)-_xlfn.QUARTILE.EXC('Base de dados'!P$294:P$314,1))))),'Base de dados'!P307,"")</f>
        <v>10000846</v>
      </c>
      <c r="Q307" s="7">
        <f>IF(AND('Base de dados'!Q307&gt;(AVERAGE('Base de dados'!Q$294:Q$314)-(1.5*(_xlfn.QUARTILE.EXC('Base de dados'!Q$294:Q$314,3)-_xlfn.QUARTILE.EXC('Base de dados'!Q$294:Q$314,1)))),'Base de dados'!Q307&lt;(AVERAGE('Base de dados'!Q$294:Q$314)+(1.5*(_xlfn.QUARTILE.EXC('Base de dados'!Q$294:Q$314,3)-_xlfn.QUARTILE.EXC('Base de dados'!Q$294:Q$314,1))))),'Base de dados'!Q307,"")</f>
        <v>98592883.200000003</v>
      </c>
      <c r="R307" s="7">
        <f>IF(AND('Base de dados'!R307&gt;(AVERAGE('Base de dados'!R$294:R$314)-(1.5*(_xlfn.QUARTILE.EXC('Base de dados'!R$294:R$314,3)-_xlfn.QUARTILE.EXC('Base de dados'!R$294:R$314,1)))),'Base de dados'!R307&lt;(AVERAGE('Base de dados'!R$294:R$314)+(1.5*(_xlfn.QUARTILE.EXC('Base de dados'!R$294:R$314,3)-_xlfn.QUARTILE.EXC('Base de dados'!R$294:R$314,1))))),'Base de dados'!R307,"")</f>
        <v>176151377.03999999</v>
      </c>
      <c r="S307" s="7">
        <f>IF(AND('Base de dados'!S307&gt;(AVERAGE('Base de dados'!S$294:S$314)-(1.5*(_xlfn.QUARTILE.EXC('Base de dados'!S$294:S$314,3)-_xlfn.QUARTILE.EXC('Base de dados'!S$294:S$314,1)))),'Base de dados'!S307&lt;(AVERAGE('Base de dados'!S$294:S$314)+(1.5*(_xlfn.QUARTILE.EXC('Base de dados'!S$294:S$314,3)-_xlfn.QUARTILE.EXC('Base de dados'!S$294:S$314,1))))),'Base de dados'!S307,"")</f>
        <v>16013609.77</v>
      </c>
      <c r="T307" s="7">
        <f>IF(AND('Base de dados'!T307&gt;(AVERAGE('Base de dados'!T$294:T$314)-(1.5*(_xlfn.QUARTILE.EXC('Base de dados'!T$294:T$314,3)-_xlfn.QUARTILE.EXC('Base de dados'!T$294:T$314,1)))),'Base de dados'!T307&lt;(AVERAGE('Base de dados'!T$294:T$314)+(1.5*(_xlfn.QUARTILE.EXC('Base de dados'!T$294:T$314,3)-_xlfn.QUARTILE.EXC('Base de dados'!T$294:T$314,1))))),'Base de dados'!T307,"")</f>
        <v>1494</v>
      </c>
      <c r="U307" s="7">
        <f>IF(AND('Base de dados'!U307&gt;(AVERAGE('Base de dados'!U$294:U$314)-(1.5*(_xlfn.QUARTILE.EXC('Base de dados'!U$294:U$314,3)-_xlfn.QUARTILE.EXC('Base de dados'!U$294:U$314,1)))),'Base de dados'!U307&lt;(AVERAGE('Base de dados'!U$294:U$314)+(1.5*(_xlfn.QUARTILE.EXC('Base de dados'!U$294:U$314,3)-_xlfn.QUARTILE.EXC('Base de dados'!U$294:U$314,1))))),'Base de dados'!U307,"")</f>
        <v>3259302.24</v>
      </c>
    </row>
    <row r="308" spans="2:21" s="1" customFormat="1" x14ac:dyDescent="0.25">
      <c r="B308" s="51">
        <v>221100</v>
      </c>
      <c r="C308" s="51" t="s">
        <v>219</v>
      </c>
      <c r="D308" s="51" t="s">
        <v>220</v>
      </c>
      <c r="E308" s="51">
        <v>2005</v>
      </c>
      <c r="F308" s="51">
        <v>22110000</v>
      </c>
      <c r="G308" s="51" t="s">
        <v>95</v>
      </c>
      <c r="H308" s="325" t="s">
        <v>65</v>
      </c>
      <c r="I308" s="51" t="s">
        <v>188</v>
      </c>
      <c r="J308" s="51" t="s">
        <v>189</v>
      </c>
      <c r="K308" s="51" t="s">
        <v>190</v>
      </c>
      <c r="L308" s="7">
        <f>IF(AND('Base de dados'!L308&gt;(AVERAGE('Base de dados'!L$294:L$314)-(1.5*(_xlfn.QUARTILE.EXC('Base de dados'!L$294:L$314,3)-_xlfn.QUARTILE.EXC('Base de dados'!L$294:L$314,1)))),'Base de dados'!L308&lt;(AVERAGE('Base de dados'!L$294:L$314)+(1.5*(_xlfn.QUARTILE.EXC('Base de dados'!L$294:L$314,3)-_xlfn.QUARTILE.EXC('Base de dados'!L$294:L$314,1))))),'Base de dados'!L308,"")</f>
        <v>79779</v>
      </c>
      <c r="M308" s="7">
        <f>IF(AND('Base de dados'!M308&gt;(AVERAGE('Base de dados'!M$294:M$314)-(1.5*(_xlfn.QUARTILE.EXC('Base de dados'!M$294:M$314,3)-_xlfn.QUARTILE.EXC('Base de dados'!M$294:M$314,1)))),'Base de dados'!M308&lt;(AVERAGE('Base de dados'!M$294:M$314)+(1.5*(_xlfn.QUARTILE.EXC('Base de dados'!M$294:M$314,3)-_xlfn.QUARTILE.EXC('Base de dados'!M$294:M$314,1))))),'Base de dados'!M308,"")</f>
        <v>685962</v>
      </c>
      <c r="N308" s="7">
        <f>IF(AND('Base de dados'!N308&gt;(AVERAGE('Base de dados'!N$294:N$314)-(1.5*(_xlfn.QUARTILE.EXC('Base de dados'!N$294:N$314,3)-_xlfn.QUARTILE.EXC('Base de dados'!N$294:N$314,1)))),'Base de dados'!N308&lt;(AVERAGE('Base de dados'!N$294:N$314)+(1.5*(_xlfn.QUARTILE.EXC('Base de dados'!N$294:N$314,3)-_xlfn.QUARTILE.EXC('Base de dados'!N$294:N$314,1))))),'Base de dados'!N308,"")</f>
        <v>7580</v>
      </c>
      <c r="O308" s="7">
        <f>IF(AND('Base de dados'!O308&gt;(AVERAGE('Base de dados'!O$294:O$314)-(1.5*(_xlfn.QUARTILE.EXC('Base de dados'!O$294:O$314,3)-_xlfn.QUARTILE.EXC('Base de dados'!O$294:O$314,1)))),'Base de dados'!O308&lt;(AVERAGE('Base de dados'!O$294:O$314)+(1.5*(_xlfn.QUARTILE.EXC('Base de dados'!O$294:O$314,3)-_xlfn.QUARTILE.EXC('Base de dados'!O$294:O$314,1))))),'Base de dados'!O308,"")</f>
        <v>116746981.01000001</v>
      </c>
      <c r="P308" s="7">
        <f>IF(AND('Base de dados'!P308&gt;(AVERAGE('Base de dados'!P$294:P$314)-(1.5*(_xlfn.QUARTILE.EXC('Base de dados'!P$294:P$314,3)-_xlfn.QUARTILE.EXC('Base de dados'!P$294:P$314,1)))),'Base de dados'!P308&lt;(AVERAGE('Base de dados'!P$294:P$314)+(1.5*(_xlfn.QUARTILE.EXC('Base de dados'!P$294:P$314,3)-_xlfn.QUARTILE.EXC('Base de dados'!P$294:P$314,1))))),'Base de dados'!P308,"")</f>
        <v>9150323.75</v>
      </c>
      <c r="Q308" s="7">
        <f>IF(AND('Base de dados'!Q308&gt;(AVERAGE('Base de dados'!Q$294:Q$314)-(1.5*(_xlfn.QUARTILE.EXC('Base de dados'!Q$294:Q$314,3)-_xlfn.QUARTILE.EXC('Base de dados'!Q$294:Q$314,1)))),'Base de dados'!Q308&lt;(AVERAGE('Base de dados'!Q$294:Q$314)+(1.5*(_xlfn.QUARTILE.EXC('Base de dados'!Q$294:Q$314,3)-_xlfn.QUARTILE.EXC('Base de dados'!Q$294:Q$314,1))))),'Base de dados'!Q308,"")</f>
        <v>76924994.859999999</v>
      </c>
      <c r="R308" s="7">
        <f>IF(AND('Base de dados'!R308&gt;(AVERAGE('Base de dados'!R$294:R$314)-(1.5*(_xlfn.QUARTILE.EXC('Base de dados'!R$294:R$314,3)-_xlfn.QUARTILE.EXC('Base de dados'!R$294:R$314,1)))),'Base de dados'!R308&lt;(AVERAGE('Base de dados'!R$294:R$314)+(1.5*(_xlfn.QUARTILE.EXC('Base de dados'!R$294:R$314,3)-_xlfn.QUARTILE.EXC('Base de dados'!R$294:R$314,1))))),'Base de dados'!R308,"")</f>
        <v>157388344.86000001</v>
      </c>
      <c r="S308" s="7">
        <f>IF(AND('Base de dados'!S308&gt;(AVERAGE('Base de dados'!S$294:S$314)-(1.5*(_xlfn.QUARTILE.EXC('Base de dados'!S$294:S$314,3)-_xlfn.QUARTILE.EXC('Base de dados'!S$294:S$314,1)))),'Base de dados'!S308&lt;(AVERAGE('Base de dados'!S$294:S$314)+(1.5*(_xlfn.QUARTILE.EXC('Base de dados'!S$294:S$314,3)-_xlfn.QUARTILE.EXC('Base de dados'!S$294:S$314,1))))),'Base de dados'!S308,"")</f>
        <v>14532915.32</v>
      </c>
      <c r="T308" s="7">
        <f>IF(AND('Base de dados'!T308&gt;(AVERAGE('Base de dados'!T$294:T$314)-(1.5*(_xlfn.QUARTILE.EXC('Base de dados'!T$294:T$314,3)-_xlfn.QUARTILE.EXC('Base de dados'!T$294:T$314,1)))),'Base de dados'!T308&lt;(AVERAGE('Base de dados'!T$294:T$314)+(1.5*(_xlfn.QUARTILE.EXC('Base de dados'!T$294:T$314,3)-_xlfn.QUARTILE.EXC('Base de dados'!T$294:T$314,1))))),'Base de dados'!T308,"")</f>
        <v>1540</v>
      </c>
      <c r="U308" s="7">
        <f>IF(AND('Base de dados'!U308&gt;(AVERAGE('Base de dados'!U$294:U$314)-(1.5*(_xlfn.QUARTILE.EXC('Base de dados'!U$294:U$314,3)-_xlfn.QUARTILE.EXC('Base de dados'!U$294:U$314,1)))),'Base de dados'!U308&lt;(AVERAGE('Base de dados'!U$294:U$314)+(1.5*(_xlfn.QUARTILE.EXC('Base de dados'!U$294:U$314,3)-_xlfn.QUARTILE.EXC('Base de dados'!U$294:U$314,1))))),'Base de dados'!U308,"")</f>
        <v>3990341.32</v>
      </c>
    </row>
    <row r="309" spans="2:21" s="1" customFormat="1" x14ac:dyDescent="0.25">
      <c r="B309" s="51">
        <v>221100</v>
      </c>
      <c r="C309" s="51" t="s">
        <v>219</v>
      </c>
      <c r="D309" s="51" t="s">
        <v>220</v>
      </c>
      <c r="E309" s="51">
        <v>2004</v>
      </c>
      <c r="F309" s="51">
        <v>22110000</v>
      </c>
      <c r="G309" s="51" t="s">
        <v>95</v>
      </c>
      <c r="H309" s="325" t="s">
        <v>65</v>
      </c>
      <c r="I309" s="51" t="s">
        <v>188</v>
      </c>
      <c r="J309" s="51" t="s">
        <v>189</v>
      </c>
      <c r="K309" s="51" t="s">
        <v>190</v>
      </c>
      <c r="L309" s="7">
        <f>IF(AND('Base de dados'!L309&gt;(AVERAGE('Base de dados'!L$294:L$314)-(1.5*(_xlfn.QUARTILE.EXC('Base de dados'!L$294:L$314,3)-_xlfn.QUARTILE.EXC('Base de dados'!L$294:L$314,1)))),'Base de dados'!L309&lt;(AVERAGE('Base de dados'!L$294:L$314)+(1.5*(_xlfn.QUARTILE.EXC('Base de dados'!L$294:L$314,3)-_xlfn.QUARTILE.EXC('Base de dados'!L$294:L$314,1))))),'Base de dados'!L309,"")</f>
        <v>73609</v>
      </c>
      <c r="M309" s="7">
        <f>IF(AND('Base de dados'!M309&gt;(AVERAGE('Base de dados'!M$294:M$314)-(1.5*(_xlfn.QUARTILE.EXC('Base de dados'!M$294:M$314,3)-_xlfn.QUARTILE.EXC('Base de dados'!M$294:M$314,1)))),'Base de dados'!M309&lt;(AVERAGE('Base de dados'!M$294:M$314)+(1.5*(_xlfn.QUARTILE.EXC('Base de dados'!M$294:M$314,3)-_xlfn.QUARTILE.EXC('Base de dados'!M$294:M$314,1))))),'Base de dados'!M309,"")</f>
        <v>649252</v>
      </c>
      <c r="N309" s="7">
        <f>IF(AND('Base de dados'!N309&gt;(AVERAGE('Base de dados'!N$294:N$314)-(1.5*(_xlfn.QUARTILE.EXC('Base de dados'!N$294:N$314,3)-_xlfn.QUARTILE.EXC('Base de dados'!N$294:N$314,1)))),'Base de dados'!N309&lt;(AVERAGE('Base de dados'!N$294:N$314)+(1.5*(_xlfn.QUARTILE.EXC('Base de dados'!N$294:N$314,3)-_xlfn.QUARTILE.EXC('Base de dados'!N$294:N$314,1))))),'Base de dados'!N309,"")</f>
        <v>6778</v>
      </c>
      <c r="O309" s="7">
        <f>IF(AND('Base de dados'!O309&gt;(AVERAGE('Base de dados'!O$294:O$314)-(1.5*(_xlfn.QUARTILE.EXC('Base de dados'!O$294:O$314,3)-_xlfn.QUARTILE.EXC('Base de dados'!O$294:O$314,1)))),'Base de dados'!O309&lt;(AVERAGE('Base de dados'!O$294:O$314)+(1.5*(_xlfn.QUARTILE.EXC('Base de dados'!O$294:O$314,3)-_xlfn.QUARTILE.EXC('Base de dados'!O$294:O$314,1))))),'Base de dados'!O309,"")</f>
        <v>91323647</v>
      </c>
      <c r="P309" s="7">
        <f>IF(AND('Base de dados'!P309&gt;(AVERAGE('Base de dados'!P$294:P$314)-(1.5*(_xlfn.QUARTILE.EXC('Base de dados'!P$294:P$314,3)-_xlfn.QUARTILE.EXC('Base de dados'!P$294:P$314,1)))),'Base de dados'!P309&lt;(AVERAGE('Base de dados'!P$294:P$314)+(1.5*(_xlfn.QUARTILE.EXC('Base de dados'!P$294:P$314,3)-_xlfn.QUARTILE.EXC('Base de dados'!P$294:P$314,1))))),'Base de dados'!P309,"")</f>
        <v>7919279</v>
      </c>
      <c r="Q309" s="7">
        <f>IF(AND('Base de dados'!Q309&gt;(AVERAGE('Base de dados'!Q$294:Q$314)-(1.5*(_xlfn.QUARTILE.EXC('Base de dados'!Q$294:Q$314,3)-_xlfn.QUARTILE.EXC('Base de dados'!Q$294:Q$314,1)))),'Base de dados'!Q309&lt;(AVERAGE('Base de dados'!Q$294:Q$314)+(1.5*(_xlfn.QUARTILE.EXC('Base de dados'!Q$294:Q$314,3)-_xlfn.QUARTILE.EXC('Base de dados'!Q$294:Q$314,1))))),'Base de dados'!Q309,"")</f>
        <v>74456928</v>
      </c>
      <c r="R309" s="7">
        <f>IF(AND('Base de dados'!R309&gt;(AVERAGE('Base de dados'!R$294:R$314)-(1.5*(_xlfn.QUARTILE.EXC('Base de dados'!R$294:R$314,3)-_xlfn.QUARTILE.EXC('Base de dados'!R$294:R$314,1)))),'Base de dados'!R309&lt;(AVERAGE('Base de dados'!R$294:R$314)+(1.5*(_xlfn.QUARTILE.EXC('Base de dados'!R$294:R$314,3)-_xlfn.QUARTILE.EXC('Base de dados'!R$294:R$314,1))))),'Base de dados'!R309,"")</f>
        <v>123794991</v>
      </c>
      <c r="S309" s="7">
        <f>IF(AND('Base de dados'!S309&gt;(AVERAGE('Base de dados'!S$294:S$314)-(1.5*(_xlfn.QUARTILE.EXC('Base de dados'!S$294:S$314,3)-_xlfn.QUARTILE.EXC('Base de dados'!S$294:S$314,1)))),'Base de dados'!S309&lt;(AVERAGE('Base de dados'!S$294:S$314)+(1.5*(_xlfn.QUARTILE.EXC('Base de dados'!S$294:S$314,3)-_xlfn.QUARTILE.EXC('Base de dados'!S$294:S$314,1))))),'Base de dados'!S309,"")</f>
        <v>24406802</v>
      </c>
      <c r="T309" s="7">
        <f>IF(AND('Base de dados'!T309&gt;(AVERAGE('Base de dados'!T$294:T$314)-(1.5*(_xlfn.QUARTILE.EXC('Base de dados'!T$294:T$314,3)-_xlfn.QUARTILE.EXC('Base de dados'!T$294:T$314,1)))),'Base de dados'!T309&lt;(AVERAGE('Base de dados'!T$294:T$314)+(1.5*(_xlfn.QUARTILE.EXC('Base de dados'!T$294:T$314,3)-_xlfn.QUARTILE.EXC('Base de dados'!T$294:T$314,1))))),'Base de dados'!T309,"")</f>
        <v>1517</v>
      </c>
      <c r="U309" s="7" t="str">
        <f>IF(AND('Base de dados'!U309&gt;(AVERAGE('Base de dados'!U$294:U$314)-(1.5*(_xlfn.QUARTILE.EXC('Base de dados'!U$294:U$314,3)-_xlfn.QUARTILE.EXC('Base de dados'!U$294:U$314,1)))),'Base de dados'!U309&lt;(AVERAGE('Base de dados'!U$294:U$314)+(1.5*(_xlfn.QUARTILE.EXC('Base de dados'!U$294:U$314,3)-_xlfn.QUARTILE.EXC('Base de dados'!U$294:U$314,1))))),'Base de dados'!U309,"")</f>
        <v/>
      </c>
    </row>
    <row r="310" spans="2:21" s="1" customFormat="1" x14ac:dyDescent="0.25">
      <c r="B310" s="51">
        <v>221100</v>
      </c>
      <c r="C310" s="51" t="s">
        <v>219</v>
      </c>
      <c r="D310" s="51" t="s">
        <v>220</v>
      </c>
      <c r="E310" s="51">
        <v>2003</v>
      </c>
      <c r="F310" s="51">
        <v>22110000</v>
      </c>
      <c r="G310" s="51" t="s">
        <v>95</v>
      </c>
      <c r="H310" s="325" t="s">
        <v>65</v>
      </c>
      <c r="I310" s="51" t="s">
        <v>188</v>
      </c>
      <c r="J310" s="51" t="s">
        <v>189</v>
      </c>
      <c r="K310" s="51" t="s">
        <v>190</v>
      </c>
      <c r="L310" s="7">
        <f>IF(AND('Base de dados'!L310&gt;(AVERAGE('Base de dados'!L$294:L$314)-(1.5*(_xlfn.QUARTILE.EXC('Base de dados'!L$294:L$314,3)-_xlfn.QUARTILE.EXC('Base de dados'!L$294:L$314,1)))),'Base de dados'!L310&lt;(AVERAGE('Base de dados'!L$294:L$314)+(1.5*(_xlfn.QUARTILE.EXC('Base de dados'!L$294:L$314,3)-_xlfn.QUARTILE.EXC('Base de dados'!L$294:L$314,1))))),'Base de dados'!L310,"")</f>
        <v>64139</v>
      </c>
      <c r="M310" s="7">
        <f>IF(AND('Base de dados'!M310&gt;(AVERAGE('Base de dados'!M$294:M$314)-(1.5*(_xlfn.QUARTILE.EXC('Base de dados'!M$294:M$314,3)-_xlfn.QUARTILE.EXC('Base de dados'!M$294:M$314,1)))),'Base de dados'!M310&lt;(AVERAGE('Base de dados'!M$294:M$314)+(1.5*(_xlfn.QUARTILE.EXC('Base de dados'!M$294:M$314,3)-_xlfn.QUARTILE.EXC('Base de dados'!M$294:M$314,1))))),'Base de dados'!M310,"")</f>
        <v>639756</v>
      </c>
      <c r="N310" s="7">
        <f>IF(AND('Base de dados'!N310&gt;(AVERAGE('Base de dados'!N$294:N$314)-(1.5*(_xlfn.QUARTILE.EXC('Base de dados'!N$294:N$314,3)-_xlfn.QUARTILE.EXC('Base de dados'!N$294:N$314,1)))),'Base de dados'!N310&lt;(AVERAGE('Base de dados'!N$294:N$314)+(1.5*(_xlfn.QUARTILE.EXC('Base de dados'!N$294:N$314,3)-_xlfn.QUARTILE.EXC('Base de dados'!N$294:N$314,1))))),'Base de dados'!N310,"")</f>
        <v>6753</v>
      </c>
      <c r="O310" s="7">
        <f>IF(AND('Base de dados'!O310&gt;(AVERAGE('Base de dados'!O$294:O$314)-(1.5*(_xlfn.QUARTILE.EXC('Base de dados'!O$294:O$314,3)-_xlfn.QUARTILE.EXC('Base de dados'!O$294:O$314,1)))),'Base de dados'!O310&lt;(AVERAGE('Base de dados'!O$294:O$314)+(1.5*(_xlfn.QUARTILE.EXC('Base de dados'!O$294:O$314,3)-_xlfn.QUARTILE.EXC('Base de dados'!O$294:O$314,1))))),'Base de dados'!O310,"")</f>
        <v>82601090</v>
      </c>
      <c r="P310" s="7">
        <f>IF(AND('Base de dados'!P310&gt;(AVERAGE('Base de dados'!P$294:P$314)-(1.5*(_xlfn.QUARTILE.EXC('Base de dados'!P$294:P$314,3)-_xlfn.QUARTILE.EXC('Base de dados'!P$294:P$314,1)))),'Base de dados'!P310&lt;(AVERAGE('Base de dados'!P$294:P$314)+(1.5*(_xlfn.QUARTILE.EXC('Base de dados'!P$294:P$314,3)-_xlfn.QUARTILE.EXC('Base de dados'!P$294:P$314,1))))),'Base de dados'!P310,"")</f>
        <v>6876684</v>
      </c>
      <c r="Q310" s="7">
        <f>IF(AND('Base de dados'!Q310&gt;(AVERAGE('Base de dados'!Q$294:Q$314)-(1.5*(_xlfn.QUARTILE.EXC('Base de dados'!Q$294:Q$314,3)-_xlfn.QUARTILE.EXC('Base de dados'!Q$294:Q$314,1)))),'Base de dados'!Q310&lt;(AVERAGE('Base de dados'!Q$294:Q$314)+(1.5*(_xlfn.QUARTILE.EXC('Base de dados'!Q$294:Q$314,3)-_xlfn.QUARTILE.EXC('Base de dados'!Q$294:Q$314,1))))),'Base de dados'!Q310,"")</f>
        <v>68614895</v>
      </c>
      <c r="R310" s="7">
        <f>IF(AND('Base de dados'!R310&gt;(AVERAGE('Base de dados'!R$294:R$314)-(1.5*(_xlfn.QUARTILE.EXC('Base de dados'!R$294:R$314,3)-_xlfn.QUARTILE.EXC('Base de dados'!R$294:R$314,1)))),'Base de dados'!R310&lt;(AVERAGE('Base de dados'!R$294:R$314)+(1.5*(_xlfn.QUARTILE.EXC('Base de dados'!R$294:R$314,3)-_xlfn.QUARTILE.EXC('Base de dados'!R$294:R$314,1))))),'Base de dados'!R310,"")</f>
        <v>106227859</v>
      </c>
      <c r="S310" s="7">
        <f>IF(AND('Base de dados'!S310&gt;(AVERAGE('Base de dados'!S$294:S$314)-(1.5*(_xlfn.QUARTILE.EXC('Base de dados'!S$294:S$314,3)-_xlfn.QUARTILE.EXC('Base de dados'!S$294:S$314,1)))),'Base de dados'!S310&lt;(AVERAGE('Base de dados'!S$294:S$314)+(1.5*(_xlfn.QUARTILE.EXC('Base de dados'!S$294:S$314,3)-_xlfn.QUARTILE.EXC('Base de dados'!S$294:S$314,1))))),'Base de dados'!S310,"")</f>
        <v>20388151</v>
      </c>
      <c r="T310" s="7">
        <f>IF(AND('Base de dados'!T310&gt;(AVERAGE('Base de dados'!T$294:T$314)-(1.5*(_xlfn.QUARTILE.EXC('Base de dados'!T$294:T$314,3)-_xlfn.QUARTILE.EXC('Base de dados'!T$294:T$314,1)))),'Base de dados'!T310&lt;(AVERAGE('Base de dados'!T$294:T$314)+(1.5*(_xlfn.QUARTILE.EXC('Base de dados'!T$294:T$314,3)-_xlfn.QUARTILE.EXC('Base de dados'!T$294:T$314,1))))),'Base de dados'!T310,"")</f>
        <v>1578</v>
      </c>
      <c r="U310" s="7" t="str">
        <f>IF(AND('Base de dados'!U310&gt;(AVERAGE('Base de dados'!U$294:U$314)-(1.5*(_xlfn.QUARTILE.EXC('Base de dados'!U$294:U$314,3)-_xlfn.QUARTILE.EXC('Base de dados'!U$294:U$314,1)))),'Base de dados'!U310&lt;(AVERAGE('Base de dados'!U$294:U$314)+(1.5*(_xlfn.QUARTILE.EXC('Base de dados'!U$294:U$314,3)-_xlfn.QUARTILE.EXC('Base de dados'!U$294:U$314,1))))),'Base de dados'!U310,"")</f>
        <v/>
      </c>
    </row>
    <row r="311" spans="2:21" s="1" customFormat="1" x14ac:dyDescent="0.25">
      <c r="B311" s="51">
        <v>221100</v>
      </c>
      <c r="C311" s="51" t="s">
        <v>219</v>
      </c>
      <c r="D311" s="51" t="s">
        <v>220</v>
      </c>
      <c r="E311" s="51">
        <v>2002</v>
      </c>
      <c r="F311" s="51">
        <v>22110000</v>
      </c>
      <c r="G311" s="51" t="s">
        <v>95</v>
      </c>
      <c r="H311" s="325" t="s">
        <v>65</v>
      </c>
      <c r="I311" s="51" t="s">
        <v>188</v>
      </c>
      <c r="J311" s="51" t="s">
        <v>189</v>
      </c>
      <c r="K311" s="51" t="s">
        <v>190</v>
      </c>
      <c r="L311" s="7">
        <f>IF(AND('Base de dados'!L311&gt;(AVERAGE('Base de dados'!L$294:L$314)-(1.5*(_xlfn.QUARTILE.EXC('Base de dados'!L$294:L$314,3)-_xlfn.QUARTILE.EXC('Base de dados'!L$294:L$314,1)))),'Base de dados'!L311&lt;(AVERAGE('Base de dados'!L$294:L$314)+(1.5*(_xlfn.QUARTILE.EXC('Base de dados'!L$294:L$314,3)-_xlfn.QUARTILE.EXC('Base de dados'!L$294:L$314,1))))),'Base de dados'!L311,"")</f>
        <v>64619</v>
      </c>
      <c r="M311" s="7">
        <f>IF(AND('Base de dados'!M311&gt;(AVERAGE('Base de dados'!M$294:M$314)-(1.5*(_xlfn.QUARTILE.EXC('Base de dados'!M$294:M$314,3)-_xlfn.QUARTILE.EXC('Base de dados'!M$294:M$314,1)))),'Base de dados'!M311&lt;(AVERAGE('Base de dados'!M$294:M$314)+(1.5*(_xlfn.QUARTILE.EXC('Base de dados'!M$294:M$314,3)-_xlfn.QUARTILE.EXC('Base de dados'!M$294:M$314,1))))),'Base de dados'!M311,"")</f>
        <v>635384.18999999994</v>
      </c>
      <c r="N311" s="7">
        <f>IF(AND('Base de dados'!N311&gt;(AVERAGE('Base de dados'!N$294:N$314)-(1.5*(_xlfn.QUARTILE.EXC('Base de dados'!N$294:N$314,3)-_xlfn.QUARTILE.EXC('Base de dados'!N$294:N$314,1)))),'Base de dados'!N311&lt;(AVERAGE('Base de dados'!N$294:N$314)+(1.5*(_xlfn.QUARTILE.EXC('Base de dados'!N$294:N$314,3)-_xlfn.QUARTILE.EXC('Base de dados'!N$294:N$314,1))))),'Base de dados'!N311,"")</f>
        <v>6632</v>
      </c>
      <c r="O311" s="7">
        <f>IF(AND('Base de dados'!O311&gt;(AVERAGE('Base de dados'!O$294:O$314)-(1.5*(_xlfn.QUARTILE.EXC('Base de dados'!O$294:O$314,3)-_xlfn.QUARTILE.EXC('Base de dados'!O$294:O$314,1)))),'Base de dados'!O311&lt;(AVERAGE('Base de dados'!O$294:O$314)+(1.5*(_xlfn.QUARTILE.EXC('Base de dados'!O$294:O$314,3)-_xlfn.QUARTILE.EXC('Base de dados'!O$294:O$314,1))))),'Base de dados'!O311,"")</f>
        <v>77012819.579999998</v>
      </c>
      <c r="P311" s="7">
        <f>IF(AND('Base de dados'!P311&gt;(AVERAGE('Base de dados'!P$294:P$314)-(1.5*(_xlfn.QUARTILE.EXC('Base de dados'!P$294:P$314,3)-_xlfn.QUARTILE.EXC('Base de dados'!P$294:P$314,1)))),'Base de dados'!P311&lt;(AVERAGE('Base de dados'!P$294:P$314)+(1.5*(_xlfn.QUARTILE.EXC('Base de dados'!P$294:P$314,3)-_xlfn.QUARTILE.EXC('Base de dados'!P$294:P$314,1))))),'Base de dados'!P311,"")</f>
        <v>6383479.2400000002</v>
      </c>
      <c r="Q311" s="7">
        <f>IF(AND('Base de dados'!Q311&gt;(AVERAGE('Base de dados'!Q$294:Q$314)-(1.5*(_xlfn.QUARTILE.EXC('Base de dados'!Q$294:Q$314,3)-_xlfn.QUARTILE.EXC('Base de dados'!Q$294:Q$314,1)))),'Base de dados'!Q311&lt;(AVERAGE('Base de dados'!Q$294:Q$314)+(1.5*(_xlfn.QUARTILE.EXC('Base de dados'!Q$294:Q$314,3)-_xlfn.QUARTILE.EXC('Base de dados'!Q$294:Q$314,1))))),'Base de dados'!Q311,"")</f>
        <v>60146140.859999999</v>
      </c>
      <c r="R311" s="7">
        <f>IF(AND('Base de dados'!R311&gt;(AVERAGE('Base de dados'!R$294:R$314)-(1.5*(_xlfn.QUARTILE.EXC('Base de dados'!R$294:R$314,3)-_xlfn.QUARTILE.EXC('Base de dados'!R$294:R$314,1)))),'Base de dados'!R311&lt;(AVERAGE('Base de dados'!R$294:R$314)+(1.5*(_xlfn.QUARTILE.EXC('Base de dados'!R$294:R$314,3)-_xlfn.QUARTILE.EXC('Base de dados'!R$294:R$314,1))))),'Base de dados'!R311,"")</f>
        <v>104906411.05</v>
      </c>
      <c r="S311" s="7" t="str">
        <f>IF(AND('Base de dados'!S311&gt;(AVERAGE('Base de dados'!S$294:S$314)-(1.5*(_xlfn.QUARTILE.EXC('Base de dados'!S$294:S$314,3)-_xlfn.QUARTILE.EXC('Base de dados'!S$294:S$314,1)))),'Base de dados'!S311&lt;(AVERAGE('Base de dados'!S$294:S$314)+(1.5*(_xlfn.QUARTILE.EXC('Base de dados'!S$294:S$314,3)-_xlfn.QUARTILE.EXC('Base de dados'!S$294:S$314,1))))),'Base de dados'!S311,"")</f>
        <v/>
      </c>
      <c r="T311" s="7">
        <f>IF(AND('Base de dados'!T311&gt;(AVERAGE('Base de dados'!T$294:T$314)-(1.5*(_xlfn.QUARTILE.EXC('Base de dados'!T$294:T$314,3)-_xlfn.QUARTILE.EXC('Base de dados'!T$294:T$314,1)))),'Base de dados'!T311&lt;(AVERAGE('Base de dados'!T$294:T$314)+(1.5*(_xlfn.QUARTILE.EXC('Base de dados'!T$294:T$314,3)-_xlfn.QUARTILE.EXC('Base de dados'!T$294:T$314,1))))),'Base de dados'!T311,"")</f>
        <v>1585</v>
      </c>
      <c r="U311" s="7">
        <f>IF(AND('Base de dados'!U311&gt;(AVERAGE('Base de dados'!U$294:U$314)-(1.5*(_xlfn.QUARTILE.EXC('Base de dados'!U$294:U$314,3)-_xlfn.QUARTILE.EXC('Base de dados'!U$294:U$314,1)))),'Base de dados'!U311&lt;(AVERAGE('Base de dados'!U$294:U$314)+(1.5*(_xlfn.QUARTILE.EXC('Base de dados'!U$294:U$314,3)-_xlfn.QUARTILE.EXC('Base de dados'!U$294:U$314,1))))),'Base de dados'!U311,"")</f>
        <v>0</v>
      </c>
    </row>
    <row r="312" spans="2:21" s="1" customFormat="1" x14ac:dyDescent="0.25">
      <c r="B312" s="51">
        <v>221100</v>
      </c>
      <c r="C312" s="51" t="s">
        <v>219</v>
      </c>
      <c r="D312" s="51" t="s">
        <v>220</v>
      </c>
      <c r="E312" s="51">
        <v>2001</v>
      </c>
      <c r="F312" s="51">
        <v>22110000</v>
      </c>
      <c r="G312" s="51" t="s">
        <v>95</v>
      </c>
      <c r="H312" s="325" t="s">
        <v>65</v>
      </c>
      <c r="I312" s="51" t="s">
        <v>188</v>
      </c>
      <c r="J312" s="51" t="s">
        <v>189</v>
      </c>
      <c r="K312" s="51" t="s">
        <v>190</v>
      </c>
      <c r="L312" s="7">
        <f>IF(AND('Base de dados'!L312&gt;(AVERAGE('Base de dados'!L$294:L$314)-(1.5*(_xlfn.QUARTILE.EXC('Base de dados'!L$294:L$314,3)-_xlfn.QUARTILE.EXC('Base de dados'!L$294:L$314,1)))),'Base de dados'!L312&lt;(AVERAGE('Base de dados'!L$294:L$314)+(1.5*(_xlfn.QUARTILE.EXC('Base de dados'!L$294:L$314,3)-_xlfn.QUARTILE.EXC('Base de dados'!L$294:L$314,1))))),'Base de dados'!L312,"")</f>
        <v>63443</v>
      </c>
      <c r="M312" s="7">
        <f>IF(AND('Base de dados'!M312&gt;(AVERAGE('Base de dados'!M$294:M$314)-(1.5*(_xlfn.QUARTILE.EXC('Base de dados'!M$294:M$314,3)-_xlfn.QUARTILE.EXC('Base de dados'!M$294:M$314,1)))),'Base de dados'!M312&lt;(AVERAGE('Base de dados'!M$294:M$314)+(1.5*(_xlfn.QUARTILE.EXC('Base de dados'!M$294:M$314,3)-_xlfn.QUARTILE.EXC('Base de dados'!M$294:M$314,1))))),'Base de dados'!M312,"")</f>
        <v>635370</v>
      </c>
      <c r="N312" s="7">
        <f>IF(AND('Base de dados'!N312&gt;(AVERAGE('Base de dados'!N$294:N$314)-(1.5*(_xlfn.QUARTILE.EXC('Base de dados'!N$294:N$314,3)-_xlfn.QUARTILE.EXC('Base de dados'!N$294:N$314,1)))),'Base de dados'!N312&lt;(AVERAGE('Base de dados'!N$294:N$314)+(1.5*(_xlfn.QUARTILE.EXC('Base de dados'!N$294:N$314,3)-_xlfn.QUARTILE.EXC('Base de dados'!N$294:N$314,1))))),'Base de dados'!N312,"")</f>
        <v>6312</v>
      </c>
      <c r="O312" s="7">
        <f>IF(AND('Base de dados'!O312&gt;(AVERAGE('Base de dados'!O$294:O$314)-(1.5*(_xlfn.QUARTILE.EXC('Base de dados'!O$294:O$314,3)-_xlfn.QUARTILE.EXC('Base de dados'!O$294:O$314,1)))),'Base de dados'!O312&lt;(AVERAGE('Base de dados'!O$294:O$314)+(1.5*(_xlfn.QUARTILE.EXC('Base de dados'!O$294:O$314,3)-_xlfn.QUARTILE.EXC('Base de dados'!O$294:O$314,1))))),'Base de dados'!O312,"")</f>
        <v>76824381</v>
      </c>
      <c r="P312" s="7">
        <f>IF(AND('Base de dados'!P312&gt;(AVERAGE('Base de dados'!P$294:P$314)-(1.5*(_xlfn.QUARTILE.EXC('Base de dados'!P$294:P$314,3)-_xlfn.QUARTILE.EXC('Base de dados'!P$294:P$314,1)))),'Base de dados'!P312&lt;(AVERAGE('Base de dados'!P$294:P$314)+(1.5*(_xlfn.QUARTILE.EXC('Base de dados'!P$294:P$314,3)-_xlfn.QUARTILE.EXC('Base de dados'!P$294:P$314,1))))),'Base de dados'!P312,"")</f>
        <v>6100549</v>
      </c>
      <c r="Q312" s="7">
        <f>IF(AND('Base de dados'!Q312&gt;(AVERAGE('Base de dados'!Q$294:Q$314)-(1.5*(_xlfn.QUARTILE.EXC('Base de dados'!Q$294:Q$314,3)-_xlfn.QUARTILE.EXC('Base de dados'!Q$294:Q$314,1)))),'Base de dados'!Q312&lt;(AVERAGE('Base de dados'!Q$294:Q$314)+(1.5*(_xlfn.QUARTILE.EXC('Base de dados'!Q$294:Q$314,3)-_xlfn.QUARTILE.EXC('Base de dados'!Q$294:Q$314,1))))),'Base de dados'!Q312,"")</f>
        <v>52093368</v>
      </c>
      <c r="R312" s="7">
        <f>IF(AND('Base de dados'!R312&gt;(AVERAGE('Base de dados'!R$294:R$314)-(1.5*(_xlfn.QUARTILE.EXC('Base de dados'!R$294:R$314,3)-_xlfn.QUARTILE.EXC('Base de dados'!R$294:R$314,1)))),'Base de dados'!R312&lt;(AVERAGE('Base de dados'!R$294:R$314)+(1.5*(_xlfn.QUARTILE.EXC('Base de dados'!R$294:R$314,3)-_xlfn.QUARTILE.EXC('Base de dados'!R$294:R$314,1))))),'Base de dados'!R312,"")</f>
        <v>92933539</v>
      </c>
      <c r="S312" s="7">
        <f>IF(AND('Base de dados'!S312&gt;(AVERAGE('Base de dados'!S$294:S$314)-(1.5*(_xlfn.QUARTILE.EXC('Base de dados'!S$294:S$314,3)-_xlfn.QUARTILE.EXC('Base de dados'!S$294:S$314,1)))),'Base de dados'!S312&lt;(AVERAGE('Base de dados'!S$294:S$314)+(1.5*(_xlfn.QUARTILE.EXC('Base de dados'!S$294:S$314,3)-_xlfn.QUARTILE.EXC('Base de dados'!S$294:S$314,1))))),'Base de dados'!S312,"")</f>
        <v>13550593</v>
      </c>
      <c r="T312" s="7">
        <f>IF(AND('Base de dados'!T312&gt;(AVERAGE('Base de dados'!T$294:T$314)-(1.5*(_xlfn.QUARTILE.EXC('Base de dados'!T$294:T$314,3)-_xlfn.QUARTILE.EXC('Base de dados'!T$294:T$314,1)))),'Base de dados'!T312&lt;(AVERAGE('Base de dados'!T$294:T$314)+(1.5*(_xlfn.QUARTILE.EXC('Base de dados'!T$294:T$314,3)-_xlfn.QUARTILE.EXC('Base de dados'!T$294:T$314,1))))),'Base de dados'!T312,"")</f>
        <v>1610</v>
      </c>
      <c r="U312" s="7" t="str">
        <f>IF(AND('Base de dados'!U312&gt;(AVERAGE('Base de dados'!U$294:U$314)-(1.5*(_xlfn.QUARTILE.EXC('Base de dados'!U$294:U$314,3)-_xlfn.QUARTILE.EXC('Base de dados'!U$294:U$314,1)))),'Base de dados'!U312&lt;(AVERAGE('Base de dados'!U$294:U$314)+(1.5*(_xlfn.QUARTILE.EXC('Base de dados'!U$294:U$314,3)-_xlfn.QUARTILE.EXC('Base de dados'!U$294:U$314,1))))),'Base de dados'!U312,"")</f>
        <v/>
      </c>
    </row>
    <row r="313" spans="2:21" s="1" customFormat="1" x14ac:dyDescent="0.25">
      <c r="B313" s="51">
        <v>221100</v>
      </c>
      <c r="C313" s="51" t="s">
        <v>219</v>
      </c>
      <c r="D313" s="51" t="s">
        <v>220</v>
      </c>
      <c r="E313" s="51">
        <v>2000</v>
      </c>
      <c r="F313" s="51">
        <v>22110000</v>
      </c>
      <c r="G313" s="51" t="s">
        <v>95</v>
      </c>
      <c r="H313" s="325" t="s">
        <v>65</v>
      </c>
      <c r="I313" s="51" t="s">
        <v>188</v>
      </c>
      <c r="J313" s="51" t="s">
        <v>189</v>
      </c>
      <c r="K313" s="51" t="s">
        <v>190</v>
      </c>
      <c r="L313" s="7">
        <f>IF(AND('Base de dados'!L313&gt;(AVERAGE('Base de dados'!L$294:L$314)-(1.5*(_xlfn.QUARTILE.EXC('Base de dados'!L$294:L$314,3)-_xlfn.QUARTILE.EXC('Base de dados'!L$294:L$314,1)))),'Base de dados'!L313&lt;(AVERAGE('Base de dados'!L$294:L$314)+(1.5*(_xlfn.QUARTILE.EXC('Base de dados'!L$294:L$314,3)-_xlfn.QUARTILE.EXC('Base de dados'!L$294:L$314,1))))),'Base de dados'!L313,"")</f>
        <v>53706</v>
      </c>
      <c r="M313" s="7">
        <f>IF(AND('Base de dados'!M313&gt;(AVERAGE('Base de dados'!M$294:M$314)-(1.5*(_xlfn.QUARTILE.EXC('Base de dados'!M$294:M$314,3)-_xlfn.QUARTILE.EXC('Base de dados'!M$294:M$314,1)))),'Base de dados'!M313&lt;(AVERAGE('Base de dados'!M$294:M$314)+(1.5*(_xlfn.QUARTILE.EXC('Base de dados'!M$294:M$314,3)-_xlfn.QUARTILE.EXC('Base de dados'!M$294:M$314,1))))),'Base de dados'!M313,"")</f>
        <v>618313</v>
      </c>
      <c r="N313" s="7">
        <f>IF(AND('Base de dados'!N313&gt;(AVERAGE('Base de dados'!N$294:N$314)-(1.5*(_xlfn.QUARTILE.EXC('Base de dados'!N$294:N$314,3)-_xlfn.QUARTILE.EXC('Base de dados'!N$294:N$314,1)))),'Base de dados'!N313&lt;(AVERAGE('Base de dados'!N$294:N$314)+(1.5*(_xlfn.QUARTILE.EXC('Base de dados'!N$294:N$314,3)-_xlfn.QUARTILE.EXC('Base de dados'!N$294:N$314,1))))),'Base de dados'!N313,"")</f>
        <v>7431</v>
      </c>
      <c r="O313" s="7">
        <f>IF(AND('Base de dados'!O313&gt;(AVERAGE('Base de dados'!O$294:O$314)-(1.5*(_xlfn.QUARTILE.EXC('Base de dados'!O$294:O$314,3)-_xlfn.QUARTILE.EXC('Base de dados'!O$294:O$314,1)))),'Base de dados'!O313&lt;(AVERAGE('Base de dados'!O$294:O$314)+(1.5*(_xlfn.QUARTILE.EXC('Base de dados'!O$294:O$314,3)-_xlfn.QUARTILE.EXC('Base de dados'!O$294:O$314,1))))),'Base de dados'!O313,"")</f>
        <v>79460502</v>
      </c>
      <c r="P313" s="7">
        <f>IF(AND('Base de dados'!P313&gt;(AVERAGE('Base de dados'!P$294:P$314)-(1.5*(_xlfn.QUARTILE.EXC('Base de dados'!P$294:P$314,3)-_xlfn.QUARTILE.EXC('Base de dados'!P$294:P$314,1)))),'Base de dados'!P313&lt;(AVERAGE('Base de dados'!P$294:P$314)+(1.5*(_xlfn.QUARTILE.EXC('Base de dados'!P$294:P$314,3)-_xlfn.QUARTILE.EXC('Base de dados'!P$294:P$314,1))))),'Base de dados'!P313,"")</f>
        <v>7616044</v>
      </c>
      <c r="Q313" s="7">
        <f>IF(AND('Base de dados'!Q313&gt;(AVERAGE('Base de dados'!Q$294:Q$314)-(1.5*(_xlfn.QUARTILE.EXC('Base de dados'!Q$294:Q$314,3)-_xlfn.QUARTILE.EXC('Base de dados'!Q$294:Q$314,1)))),'Base de dados'!Q313&lt;(AVERAGE('Base de dados'!Q$294:Q$314)+(1.5*(_xlfn.QUARTILE.EXC('Base de dados'!Q$294:Q$314,3)-_xlfn.QUARTILE.EXC('Base de dados'!Q$294:Q$314,1))))),'Base de dados'!Q313,"")</f>
        <v>48189039</v>
      </c>
      <c r="R313" s="7">
        <f>IF(AND('Base de dados'!R313&gt;(AVERAGE('Base de dados'!R$294:R$314)-(1.5*(_xlfn.QUARTILE.EXC('Base de dados'!R$294:R$314,3)-_xlfn.QUARTILE.EXC('Base de dados'!R$294:R$314,1)))),'Base de dados'!R313&lt;(AVERAGE('Base de dados'!R$294:R$314)+(1.5*(_xlfn.QUARTILE.EXC('Base de dados'!R$294:R$314,3)-_xlfn.QUARTILE.EXC('Base de dados'!R$294:R$314,1))))),'Base de dados'!R313,"")</f>
        <v>78154639</v>
      </c>
      <c r="S313" s="7">
        <f>IF(AND('Base de dados'!S313&gt;(AVERAGE('Base de dados'!S$294:S$314)-(1.5*(_xlfn.QUARTILE.EXC('Base de dados'!S$294:S$314,3)-_xlfn.QUARTILE.EXC('Base de dados'!S$294:S$314,1)))),'Base de dados'!S313&lt;(AVERAGE('Base de dados'!S$294:S$314)+(1.5*(_xlfn.QUARTILE.EXC('Base de dados'!S$294:S$314,3)-_xlfn.QUARTILE.EXC('Base de dados'!S$294:S$314,1))))),'Base de dados'!S313,"")</f>
        <v>15841518</v>
      </c>
      <c r="T313" s="7">
        <f>IF(AND('Base de dados'!T313&gt;(AVERAGE('Base de dados'!T$294:T$314)-(1.5*(_xlfn.QUARTILE.EXC('Base de dados'!T$294:T$314,3)-_xlfn.QUARTILE.EXC('Base de dados'!T$294:T$314,1)))),'Base de dados'!T313&lt;(AVERAGE('Base de dados'!T$294:T$314)+(1.5*(_xlfn.QUARTILE.EXC('Base de dados'!T$294:T$314,3)-_xlfn.QUARTILE.EXC('Base de dados'!T$294:T$314,1))))),'Base de dados'!T313,"")</f>
        <v>1585</v>
      </c>
      <c r="U313" s="7">
        <f>IF(AND('Base de dados'!U313&gt;(AVERAGE('Base de dados'!U$294:U$314)-(1.5*(_xlfn.QUARTILE.EXC('Base de dados'!U$294:U$314,3)-_xlfn.QUARTILE.EXC('Base de dados'!U$294:U$314,1)))),'Base de dados'!U313&lt;(AVERAGE('Base de dados'!U$294:U$314)+(1.5*(_xlfn.QUARTILE.EXC('Base de dados'!U$294:U$314,3)-_xlfn.QUARTILE.EXC('Base de dados'!U$294:U$314,1))))),'Base de dados'!U313,"")</f>
        <v>3022.03</v>
      </c>
    </row>
    <row r="314" spans="2:21" s="1" customFormat="1" x14ac:dyDescent="0.25">
      <c r="B314" s="51">
        <v>221100</v>
      </c>
      <c r="C314" s="51" t="s">
        <v>219</v>
      </c>
      <c r="D314" s="51" t="s">
        <v>220</v>
      </c>
      <c r="E314" s="51">
        <v>1999</v>
      </c>
      <c r="F314" s="51">
        <v>22110000</v>
      </c>
      <c r="G314" s="51" t="s">
        <v>95</v>
      </c>
      <c r="H314" s="325" t="s">
        <v>65</v>
      </c>
      <c r="I314" s="51" t="s">
        <v>188</v>
      </c>
      <c r="J314" s="51" t="s">
        <v>189</v>
      </c>
      <c r="K314" s="51" t="s">
        <v>190</v>
      </c>
      <c r="L314" s="7">
        <f>IF(AND('Base de dados'!L314&gt;(AVERAGE('Base de dados'!L$294:L$314)-(1.5*(_xlfn.QUARTILE.EXC('Base de dados'!L$294:L$314,3)-_xlfn.QUARTILE.EXC('Base de dados'!L$294:L$314,1)))),'Base de dados'!L314&lt;(AVERAGE('Base de dados'!L$294:L$314)+(1.5*(_xlfn.QUARTILE.EXC('Base de dados'!L$294:L$314,3)-_xlfn.QUARTILE.EXC('Base de dados'!L$294:L$314,1))))),'Base de dados'!L314,"")</f>
        <v>57124</v>
      </c>
      <c r="M314" s="7">
        <f>IF(AND('Base de dados'!M314&gt;(AVERAGE('Base de dados'!M$294:M$314)-(1.5*(_xlfn.QUARTILE.EXC('Base de dados'!M$294:M$314,3)-_xlfn.QUARTILE.EXC('Base de dados'!M$294:M$314,1)))),'Base de dados'!M314&lt;(AVERAGE('Base de dados'!M$294:M$314)+(1.5*(_xlfn.QUARTILE.EXC('Base de dados'!M$294:M$314,3)-_xlfn.QUARTILE.EXC('Base de dados'!M$294:M$314,1))))),'Base de dados'!M314,"")</f>
        <v>607774.02</v>
      </c>
      <c r="N314" s="7">
        <f>IF(AND('Base de dados'!N314&gt;(AVERAGE('Base de dados'!N$294:N$314)-(1.5*(_xlfn.QUARTILE.EXC('Base de dados'!N$294:N$314,3)-_xlfn.QUARTILE.EXC('Base de dados'!N$294:N$314,1)))),'Base de dados'!N314&lt;(AVERAGE('Base de dados'!N$294:N$314)+(1.5*(_xlfn.QUARTILE.EXC('Base de dados'!N$294:N$314,3)-_xlfn.QUARTILE.EXC('Base de dados'!N$294:N$314,1))))),'Base de dados'!N314,"")</f>
        <v>6551</v>
      </c>
      <c r="O314" s="7">
        <f>IF(AND('Base de dados'!O314&gt;(AVERAGE('Base de dados'!O$294:O$314)-(1.5*(_xlfn.QUARTILE.EXC('Base de dados'!O$294:O$314,3)-_xlfn.QUARTILE.EXC('Base de dados'!O$294:O$314,1)))),'Base de dados'!O314&lt;(AVERAGE('Base de dados'!O$294:O$314)+(1.5*(_xlfn.QUARTILE.EXC('Base de dados'!O$294:O$314,3)-_xlfn.QUARTILE.EXC('Base de dados'!O$294:O$314,1))))),'Base de dados'!O314,"")</f>
        <v>75870458</v>
      </c>
      <c r="P314" s="7">
        <f>IF(AND('Base de dados'!P314&gt;(AVERAGE('Base de dados'!P$294:P$314)-(1.5*(_xlfn.QUARTILE.EXC('Base de dados'!P$294:P$314,3)-_xlfn.QUARTILE.EXC('Base de dados'!P$294:P$314,1)))),'Base de dados'!P314&lt;(AVERAGE('Base de dados'!P$294:P$314)+(1.5*(_xlfn.QUARTILE.EXC('Base de dados'!P$294:P$314,3)-_xlfn.QUARTILE.EXC('Base de dados'!P$294:P$314,1))))),'Base de dados'!P314,"")</f>
        <v>7867257</v>
      </c>
      <c r="Q314" s="7">
        <f>IF(AND('Base de dados'!Q314&gt;(AVERAGE('Base de dados'!Q$294:Q$314)-(1.5*(_xlfn.QUARTILE.EXC('Base de dados'!Q$294:Q$314,3)-_xlfn.QUARTILE.EXC('Base de dados'!Q$294:Q$314,1)))),'Base de dados'!Q314&lt;(AVERAGE('Base de dados'!Q$294:Q$314)+(1.5*(_xlfn.QUARTILE.EXC('Base de dados'!Q$294:Q$314,3)-_xlfn.QUARTILE.EXC('Base de dados'!Q$294:Q$314,1))))),'Base de dados'!Q314,"")</f>
        <v>43987113</v>
      </c>
      <c r="R314" s="7">
        <f>IF(AND('Base de dados'!R314&gt;(AVERAGE('Base de dados'!R$294:R$314)-(1.5*(_xlfn.QUARTILE.EXC('Base de dados'!R$294:R$314,3)-_xlfn.QUARTILE.EXC('Base de dados'!R$294:R$314,1)))),'Base de dados'!R314&lt;(AVERAGE('Base de dados'!R$294:R$314)+(1.5*(_xlfn.QUARTILE.EXC('Base de dados'!R$294:R$314,3)-_xlfn.QUARTILE.EXC('Base de dados'!R$294:R$314,1))))),'Base de dados'!R314,"")</f>
        <v>66284022</v>
      </c>
      <c r="S314" s="7">
        <f>IF(AND('Base de dados'!S314&gt;(AVERAGE('Base de dados'!S$294:S$314)-(1.5*(_xlfn.QUARTILE.EXC('Base de dados'!S$294:S$314,3)-_xlfn.QUARTILE.EXC('Base de dados'!S$294:S$314,1)))),'Base de dados'!S314&lt;(AVERAGE('Base de dados'!S$294:S$314)+(1.5*(_xlfn.QUARTILE.EXC('Base de dados'!S$294:S$314,3)-_xlfn.QUARTILE.EXC('Base de dados'!S$294:S$314,1))))),'Base de dados'!S314,"")</f>
        <v>15841518</v>
      </c>
      <c r="T314" s="7">
        <f>IF(AND('Base de dados'!T314&gt;(AVERAGE('Base de dados'!T$294:T$314)-(1.5*(_xlfn.QUARTILE.EXC('Base de dados'!T$294:T$314,3)-_xlfn.QUARTILE.EXC('Base de dados'!T$294:T$314,1)))),'Base de dados'!T314&lt;(AVERAGE('Base de dados'!T$294:T$314)+(1.5*(_xlfn.QUARTILE.EXC('Base de dados'!T$294:T$314,3)-_xlfn.QUARTILE.EXC('Base de dados'!T$294:T$314,1))))),'Base de dados'!T314,"")</f>
        <v>1626</v>
      </c>
      <c r="U314" s="7">
        <f>IF(AND('Base de dados'!U314&gt;(AVERAGE('Base de dados'!U$294:U$314)-(1.5*(_xlfn.QUARTILE.EXC('Base de dados'!U$294:U$314,3)-_xlfn.QUARTILE.EXC('Base de dados'!U$294:U$314,1)))),'Base de dados'!U314&lt;(AVERAGE('Base de dados'!U$294:U$314)+(1.5*(_xlfn.QUARTILE.EXC('Base de dados'!U$294:U$314,3)-_xlfn.QUARTILE.EXC('Base de dados'!U$294:U$314,1))))),'Base de dados'!U314,"")</f>
        <v>12600030</v>
      </c>
    </row>
    <row r="315" spans="2:21" s="1" customFormat="1" x14ac:dyDescent="0.25">
      <c r="B315" s="51">
        <v>410690</v>
      </c>
      <c r="C315" s="51" t="s">
        <v>221</v>
      </c>
      <c r="D315" s="51" t="s">
        <v>222</v>
      </c>
      <c r="E315" s="51">
        <v>2019</v>
      </c>
      <c r="F315" s="51">
        <v>41069000</v>
      </c>
      <c r="G315" s="51" t="s">
        <v>96</v>
      </c>
      <c r="H315" s="325" t="s">
        <v>39</v>
      </c>
      <c r="I315" s="51" t="s">
        <v>188</v>
      </c>
      <c r="J315" s="51" t="s">
        <v>189</v>
      </c>
      <c r="K315" s="51" t="s">
        <v>190</v>
      </c>
      <c r="L315" s="7">
        <f>IF(AND('Base de dados'!L315&gt;(AVERAGE('Base de dados'!L$315:L$335)-(1.5*(_xlfn.QUARTILE.EXC('Base de dados'!L$315:L$335,3)-_xlfn.QUARTILE.EXC('Base de dados'!L$315:L$335,1)))),'Base de dados'!L315&lt;(AVERAGE('Base de dados'!L$315:L$335)+(1.5*(_xlfn.QUARTILE.EXC('Base de dados'!L$315:L$335,3)-_xlfn.QUARTILE.EXC('Base de dados'!L$315:L$335,1))))),'Base de dados'!L315,"")</f>
        <v>528465.72</v>
      </c>
      <c r="M315" s="7">
        <f>IF(AND('Base de dados'!M315&gt;(AVERAGE('Base de dados'!M$315:M$335)-(1.5*(_xlfn.QUARTILE.EXC('Base de dados'!M$315:M$335,3)-_xlfn.QUARTILE.EXC('Base de dados'!M$315:M$335,1)))),'Base de dados'!M315&lt;(AVERAGE('Base de dados'!M$315:M$335)+(1.5*(_xlfn.QUARTILE.EXC('Base de dados'!M$315:M$335,3)-_xlfn.QUARTILE.EXC('Base de dados'!M$315:M$335,1))))),'Base de dados'!M315,"")</f>
        <v>11939604</v>
      </c>
      <c r="N315" s="7">
        <f>IF(AND('Base de dados'!N315&gt;(AVERAGE('Base de dados'!N$315:N$335)-(1.5*(_xlfn.QUARTILE.EXC('Base de dados'!N$315:N$335,3)-_xlfn.QUARTILE.EXC('Base de dados'!N$315:N$335,1)))),'Base de dados'!N315&lt;(AVERAGE('Base de dados'!N$315:N$335)+(1.5*(_xlfn.QUARTILE.EXC('Base de dados'!N$315:N$335,3)-_xlfn.QUARTILE.EXC('Base de dados'!N$315:N$335,1))))),'Base de dados'!N315,"")</f>
        <v>399190.17</v>
      </c>
      <c r="O315" s="7" t="str">
        <f>IF(AND('Base de dados'!O315&gt;(AVERAGE('Base de dados'!O$315:O$335)-(1.5*(_xlfn.QUARTILE.EXC('Base de dados'!O$315:O$335,3)-_xlfn.QUARTILE.EXC('Base de dados'!O$315:O$335,1)))),'Base de dados'!O315&lt;(AVERAGE('Base de dados'!O$315:O$335)+(1.5*(_xlfn.QUARTILE.EXC('Base de dados'!O$315:O$335,3)-_xlfn.QUARTILE.EXC('Base de dados'!O$315:O$335,1))))),'Base de dados'!O315,"")</f>
        <v/>
      </c>
      <c r="P315" s="7" t="str">
        <f>IF(AND('Base de dados'!P315&gt;(AVERAGE('Base de dados'!P$315:P$335)-(1.5*(_xlfn.QUARTILE.EXC('Base de dados'!P$315:P$335,3)-_xlfn.QUARTILE.EXC('Base de dados'!P$315:P$335,1)))),'Base de dados'!P315&lt;(AVERAGE('Base de dados'!P$315:P$335)+(1.5*(_xlfn.QUARTILE.EXC('Base de dados'!P$315:P$335,3)-_xlfn.QUARTILE.EXC('Base de dados'!P$315:P$335,1))))),'Base de dados'!P315,"")</f>
        <v/>
      </c>
      <c r="Q315" s="7">
        <f>IF(AND('Base de dados'!Q315&gt;(AVERAGE('Base de dados'!Q$315:Q$335)-(1.5*(_xlfn.QUARTILE.EXC('Base de dados'!Q$315:Q$335,3)-_xlfn.QUARTILE.EXC('Base de dados'!Q$315:Q$335,1)))),'Base de dados'!Q315&lt;(AVERAGE('Base de dados'!Q$315:Q$335)+(1.5*(_xlfn.QUARTILE.EXC('Base de dados'!Q$315:Q$335,3)-_xlfn.QUARTILE.EXC('Base de dados'!Q$315:Q$335,1))))),'Base de dados'!Q315,"")</f>
        <v>1094750860.9100001</v>
      </c>
      <c r="R315" s="7">
        <f>IF(AND('Base de dados'!R315&gt;(AVERAGE('Base de dados'!R$315:R$335)-(1.5*(_xlfn.QUARTILE.EXC('Base de dados'!R$315:R$335,3)-_xlfn.QUARTILE.EXC('Base de dados'!R$315:R$335,1)))),'Base de dados'!R315&lt;(AVERAGE('Base de dados'!R$315:R$335)+(1.5*(_xlfn.QUARTILE.EXC('Base de dados'!R$315:R$335,3)-_xlfn.QUARTILE.EXC('Base de dados'!R$315:R$335,1))))),'Base de dados'!R315,"")</f>
        <v>2799405801.9899998</v>
      </c>
      <c r="S315" s="7" t="str">
        <f>IF(AND('Base de dados'!S315&gt;(AVERAGE('Base de dados'!S$315:S$335)-(1.5*(_xlfn.QUARTILE.EXC('Base de dados'!S$315:S$335,3)-_xlfn.QUARTILE.EXC('Base de dados'!S$315:S$335,1)))),'Base de dados'!S315&lt;(AVERAGE('Base de dados'!S$315:S$335)+(1.5*(_xlfn.QUARTILE.EXC('Base de dados'!S$315:S$335,3)-_xlfn.QUARTILE.EXC('Base de dados'!S$315:S$335,1))))),'Base de dados'!S315,"")</f>
        <v/>
      </c>
      <c r="T315" s="7">
        <f>IF(AND('Base de dados'!T315&gt;(AVERAGE('Base de dados'!T$315:T$335)-(1.5*(_xlfn.QUARTILE.EXC('Base de dados'!T$315:T$335,3)-_xlfn.QUARTILE.EXC('Base de dados'!T$315:T$335,1)))),'Base de dados'!T315&lt;(AVERAGE('Base de dados'!T$315:T$335)+(1.5*(_xlfn.QUARTILE.EXC('Base de dados'!T$315:T$335,3)-_xlfn.QUARTILE.EXC('Base de dados'!T$315:T$335,1))))),'Base de dados'!T315,"")</f>
        <v>6981</v>
      </c>
      <c r="U315" s="7">
        <f>IF(AND('Base de dados'!U315&gt;(AVERAGE('Base de dados'!U$315:U$335)-(1.5*(_xlfn.QUARTILE.EXC('Base de dados'!U$315:U$335,3)-_xlfn.QUARTILE.EXC('Base de dados'!U$315:U$335,1)))),'Base de dados'!U315&lt;(AVERAGE('Base de dados'!U$315:U$335)+(1.5*(_xlfn.QUARTILE.EXC('Base de dados'!U$315:U$335,3)-_xlfn.QUARTILE.EXC('Base de dados'!U$315:U$335,1))))),'Base de dados'!U315,"")</f>
        <v>194276214.46000001</v>
      </c>
    </row>
    <row r="316" spans="2:21" s="1" customFormat="1" x14ac:dyDescent="0.25">
      <c r="B316" s="51">
        <v>410690</v>
      </c>
      <c r="C316" s="51" t="s">
        <v>221</v>
      </c>
      <c r="D316" s="51" t="s">
        <v>222</v>
      </c>
      <c r="E316" s="51">
        <v>2018</v>
      </c>
      <c r="F316" s="51">
        <v>41069000</v>
      </c>
      <c r="G316" s="51" t="s">
        <v>96</v>
      </c>
      <c r="H316" s="325" t="s">
        <v>39</v>
      </c>
      <c r="I316" s="51" t="s">
        <v>188</v>
      </c>
      <c r="J316" s="51" t="s">
        <v>189</v>
      </c>
      <c r="K316" s="51" t="s">
        <v>190</v>
      </c>
      <c r="L316" s="7">
        <f>IF(AND('Base de dados'!L316&gt;(AVERAGE('Base de dados'!L$315:L$335)-(1.5*(_xlfn.QUARTILE.EXC('Base de dados'!L$315:L$335,3)-_xlfn.QUARTILE.EXC('Base de dados'!L$315:L$335,1)))),'Base de dados'!L316&lt;(AVERAGE('Base de dados'!L$315:L$335)+(1.5*(_xlfn.QUARTILE.EXC('Base de dados'!L$315:L$335,3)-_xlfn.QUARTILE.EXC('Base de dados'!L$315:L$335,1))))),'Base de dados'!L316,"")</f>
        <v>512579.84000000003</v>
      </c>
      <c r="M316" s="7">
        <f>IF(AND('Base de dados'!M316&gt;(AVERAGE('Base de dados'!M$315:M$335)-(1.5*(_xlfn.QUARTILE.EXC('Base de dados'!M$315:M$335,3)-_xlfn.QUARTILE.EXC('Base de dados'!M$315:M$335,1)))),'Base de dados'!M316&lt;(AVERAGE('Base de dados'!M$315:M$335)+(1.5*(_xlfn.QUARTILE.EXC('Base de dados'!M$315:M$335,3)-_xlfn.QUARTILE.EXC('Base de dados'!M$315:M$335,1))))),'Base de dados'!M316,"")</f>
        <v>10781322</v>
      </c>
      <c r="N316" s="7">
        <f>IF(AND('Base de dados'!N316&gt;(AVERAGE('Base de dados'!N$315:N$335)-(1.5*(_xlfn.QUARTILE.EXC('Base de dados'!N$315:N$335,3)-_xlfn.QUARTILE.EXC('Base de dados'!N$315:N$335,1)))),'Base de dados'!N316&lt;(AVERAGE('Base de dados'!N$315:N$335)+(1.5*(_xlfn.QUARTILE.EXC('Base de dados'!N$315:N$335,3)-_xlfn.QUARTILE.EXC('Base de dados'!N$315:N$335,1))))),'Base de dados'!N316,"")</f>
        <v>378878.03</v>
      </c>
      <c r="O316" s="7">
        <f>IF(AND('Base de dados'!O316&gt;(AVERAGE('Base de dados'!O$315:O$335)-(1.5*(_xlfn.QUARTILE.EXC('Base de dados'!O$315:O$335,3)-_xlfn.QUARTILE.EXC('Base de dados'!O$315:O$335,1)))),'Base de dados'!O316&lt;(AVERAGE('Base de dados'!O$315:O$335)+(1.5*(_xlfn.QUARTILE.EXC('Base de dados'!O$315:O$335,3)-_xlfn.QUARTILE.EXC('Base de dados'!O$315:O$335,1))))),'Base de dados'!O316,"")</f>
        <v>2716897759.0799999</v>
      </c>
      <c r="P316" s="7">
        <f>IF(AND('Base de dados'!P316&gt;(AVERAGE('Base de dados'!P$315:P$335)-(1.5*(_xlfn.QUARTILE.EXC('Base de dados'!P$315:P$335,3)-_xlfn.QUARTILE.EXC('Base de dados'!P$315:P$335,1)))),'Base de dados'!P316&lt;(AVERAGE('Base de dados'!P$315:P$335)+(1.5*(_xlfn.QUARTILE.EXC('Base de dados'!P$315:P$335,3)-_xlfn.QUARTILE.EXC('Base de dados'!P$315:P$335,1))))),'Base de dados'!P316,"")</f>
        <v>1572970804.45</v>
      </c>
      <c r="Q316" s="7">
        <f>IF(AND('Base de dados'!Q316&gt;(AVERAGE('Base de dados'!Q$315:Q$335)-(1.5*(_xlfn.QUARTILE.EXC('Base de dados'!Q$315:Q$335,3)-_xlfn.QUARTILE.EXC('Base de dados'!Q$315:Q$335,1)))),'Base de dados'!Q316&lt;(AVERAGE('Base de dados'!Q$315:Q$335)+(1.5*(_xlfn.QUARTILE.EXC('Base de dados'!Q$315:Q$335,3)-_xlfn.QUARTILE.EXC('Base de dados'!Q$315:Q$335,1))))),'Base de dados'!Q316,"")</f>
        <v>1037464355.45</v>
      </c>
      <c r="R316" s="7">
        <f>IF(AND('Base de dados'!R316&gt;(AVERAGE('Base de dados'!R$315:R$335)-(1.5*(_xlfn.QUARTILE.EXC('Base de dados'!R$315:R$335,3)-_xlfn.QUARTILE.EXC('Base de dados'!R$315:R$335,1)))),'Base de dados'!R316&lt;(AVERAGE('Base de dados'!R$315:R$335)+(1.5*(_xlfn.QUARTILE.EXC('Base de dados'!R$315:R$335,3)-_xlfn.QUARTILE.EXC('Base de dados'!R$315:R$335,1))))),'Base de dados'!R316,"")</f>
        <v>2626831130.77</v>
      </c>
      <c r="S316" s="7">
        <f>IF(AND('Base de dados'!S316&gt;(AVERAGE('Base de dados'!S$315:S$335)-(1.5*(_xlfn.QUARTILE.EXC('Base de dados'!S$315:S$335,3)-_xlfn.QUARTILE.EXC('Base de dados'!S$315:S$335,1)))),'Base de dados'!S316&lt;(AVERAGE('Base de dados'!S$315:S$335)+(1.5*(_xlfn.QUARTILE.EXC('Base de dados'!S$315:S$335,3)-_xlfn.QUARTILE.EXC('Base de dados'!S$315:S$335,1))))),'Base de dados'!S316,"")</f>
        <v>279134376.75</v>
      </c>
      <c r="T316" s="7">
        <f>IF(AND('Base de dados'!T316&gt;(AVERAGE('Base de dados'!T$315:T$335)-(1.5*(_xlfn.QUARTILE.EXC('Base de dados'!T$315:T$335,3)-_xlfn.QUARTILE.EXC('Base de dados'!T$315:T$335,1)))),'Base de dados'!T316&lt;(AVERAGE('Base de dados'!T$315:T$335)+(1.5*(_xlfn.QUARTILE.EXC('Base de dados'!T$315:T$335,3)-_xlfn.QUARTILE.EXC('Base de dados'!T$315:T$335,1))))),'Base de dados'!T316,"")</f>
        <v>7018</v>
      </c>
      <c r="U316" s="7">
        <f>IF(AND('Base de dados'!U316&gt;(AVERAGE('Base de dados'!U$315:U$335)-(1.5*(_xlfn.QUARTILE.EXC('Base de dados'!U$315:U$335,3)-_xlfn.QUARTILE.EXC('Base de dados'!U$315:U$335,1)))),'Base de dados'!U316&lt;(AVERAGE('Base de dados'!U$315:U$335)+(1.5*(_xlfn.QUARTILE.EXC('Base de dados'!U$315:U$335,3)-_xlfn.QUARTILE.EXC('Base de dados'!U$315:U$335,1))))),'Base de dados'!U316,"")</f>
        <v>252293272.47999999</v>
      </c>
    </row>
    <row r="317" spans="2:21" s="1" customFormat="1" x14ac:dyDescent="0.25">
      <c r="B317" s="51">
        <v>410690</v>
      </c>
      <c r="C317" s="51" t="s">
        <v>221</v>
      </c>
      <c r="D317" s="51" t="s">
        <v>222</v>
      </c>
      <c r="E317" s="51">
        <v>2017</v>
      </c>
      <c r="F317" s="51">
        <v>41069000</v>
      </c>
      <c r="G317" s="51" t="s">
        <v>96</v>
      </c>
      <c r="H317" s="325" t="s">
        <v>39</v>
      </c>
      <c r="I317" s="51" t="s">
        <v>188</v>
      </c>
      <c r="J317" s="51" t="s">
        <v>189</v>
      </c>
      <c r="K317" s="51" t="s">
        <v>190</v>
      </c>
      <c r="L317" s="7">
        <f>IF(AND('Base de dados'!L317&gt;(AVERAGE('Base de dados'!L$315:L$335)-(1.5*(_xlfn.QUARTILE.EXC('Base de dados'!L$315:L$335,3)-_xlfn.QUARTILE.EXC('Base de dados'!L$315:L$335,1)))),'Base de dados'!L317&lt;(AVERAGE('Base de dados'!L$315:L$335)+(1.5*(_xlfn.QUARTILE.EXC('Base de dados'!L$315:L$335,3)-_xlfn.QUARTILE.EXC('Base de dados'!L$315:L$335,1))))),'Base de dados'!L317,"")</f>
        <v>547582.77</v>
      </c>
      <c r="M317" s="7">
        <f>IF(AND('Base de dados'!M317&gt;(AVERAGE('Base de dados'!M$315:M$335)-(1.5*(_xlfn.QUARTILE.EXC('Base de dados'!M$315:M$335,3)-_xlfn.QUARTILE.EXC('Base de dados'!M$315:M$335,1)))),'Base de dados'!M317&lt;(AVERAGE('Base de dados'!M$315:M$335)+(1.5*(_xlfn.QUARTILE.EXC('Base de dados'!M$315:M$335,3)-_xlfn.QUARTILE.EXC('Base de dados'!M$315:M$335,1))))),'Base de dados'!M317,"")</f>
        <v>10122671</v>
      </c>
      <c r="N317" s="7">
        <f>IF(AND('Base de dados'!N317&gt;(AVERAGE('Base de dados'!N$315:N$335)-(1.5*(_xlfn.QUARTILE.EXC('Base de dados'!N$315:N$335,3)-_xlfn.QUARTILE.EXC('Base de dados'!N$315:N$335,1)))),'Base de dados'!N317&lt;(AVERAGE('Base de dados'!N$315:N$335)+(1.5*(_xlfn.QUARTILE.EXC('Base de dados'!N$315:N$335,3)-_xlfn.QUARTILE.EXC('Base de dados'!N$315:N$335,1))))),'Base de dados'!N317,"")</f>
        <v>393639.94</v>
      </c>
      <c r="O317" s="7">
        <f>IF(AND('Base de dados'!O317&gt;(AVERAGE('Base de dados'!O$315:O$335)-(1.5*(_xlfn.QUARTILE.EXC('Base de dados'!O$315:O$335,3)-_xlfn.QUARTILE.EXC('Base de dados'!O$315:O$335,1)))),'Base de dados'!O317&lt;(AVERAGE('Base de dados'!O$315:O$335)+(1.5*(_xlfn.QUARTILE.EXC('Base de dados'!O$315:O$335,3)-_xlfn.QUARTILE.EXC('Base de dados'!O$315:O$335,1))))),'Base de dados'!O317,"")</f>
        <v>2539746799.0900002</v>
      </c>
      <c r="P317" s="7">
        <f>IF(AND('Base de dados'!P317&gt;(AVERAGE('Base de dados'!P$315:P$335)-(1.5*(_xlfn.QUARTILE.EXC('Base de dados'!P$315:P$335,3)-_xlfn.QUARTILE.EXC('Base de dados'!P$315:P$335,1)))),'Base de dados'!P317&lt;(AVERAGE('Base de dados'!P$315:P$335)+(1.5*(_xlfn.QUARTILE.EXC('Base de dados'!P$315:P$335,3)-_xlfn.QUARTILE.EXC('Base de dados'!P$315:P$335,1))))),'Base de dados'!P317,"")</f>
        <v>1444407150.9300001</v>
      </c>
      <c r="Q317" s="7">
        <f>IF(AND('Base de dados'!Q317&gt;(AVERAGE('Base de dados'!Q$315:Q$335)-(1.5*(_xlfn.QUARTILE.EXC('Base de dados'!Q$315:Q$335,3)-_xlfn.QUARTILE.EXC('Base de dados'!Q$315:Q$335,1)))),'Base de dados'!Q317&lt;(AVERAGE('Base de dados'!Q$315:Q$335)+(1.5*(_xlfn.QUARTILE.EXC('Base de dados'!Q$315:Q$335,3)-_xlfn.QUARTILE.EXC('Base de dados'!Q$315:Q$335,1))))),'Base de dados'!Q317,"")</f>
        <v>1069446063.6799999</v>
      </c>
      <c r="R317" s="7">
        <f>IF(AND('Base de dados'!R317&gt;(AVERAGE('Base de dados'!R$315:R$335)-(1.5*(_xlfn.QUARTILE.EXC('Base de dados'!R$315:R$335,3)-_xlfn.QUARTILE.EXC('Base de dados'!R$315:R$335,1)))),'Base de dados'!R317&lt;(AVERAGE('Base de dados'!R$315:R$335)+(1.5*(_xlfn.QUARTILE.EXC('Base de dados'!R$315:R$335,3)-_xlfn.QUARTILE.EXC('Base de dados'!R$315:R$335,1))))),'Base de dados'!R317,"")</f>
        <v>2525579850.98</v>
      </c>
      <c r="S317" s="7">
        <f>IF(AND('Base de dados'!S317&gt;(AVERAGE('Base de dados'!S$315:S$335)-(1.5*(_xlfn.QUARTILE.EXC('Base de dados'!S$315:S$335,3)-_xlfn.QUARTILE.EXC('Base de dados'!S$315:S$335,1)))),'Base de dados'!S317&lt;(AVERAGE('Base de dados'!S$315:S$335)+(1.5*(_xlfn.QUARTILE.EXC('Base de dados'!S$315:S$335,3)-_xlfn.QUARTILE.EXC('Base de dados'!S$315:S$335,1))))),'Base de dados'!S317,"")</f>
        <v>276081439.56999999</v>
      </c>
      <c r="T317" s="7">
        <f>IF(AND('Base de dados'!T317&gt;(AVERAGE('Base de dados'!T$315:T$335)-(1.5*(_xlfn.QUARTILE.EXC('Base de dados'!T$315:T$335,3)-_xlfn.QUARTILE.EXC('Base de dados'!T$315:T$335,1)))),'Base de dados'!T317&lt;(AVERAGE('Base de dados'!T$315:T$335)+(1.5*(_xlfn.QUARTILE.EXC('Base de dados'!T$315:T$335,3)-_xlfn.QUARTILE.EXC('Base de dados'!T$315:T$335,1))))),'Base de dados'!T317,"")</f>
        <v>7114</v>
      </c>
      <c r="U317" s="7">
        <f>IF(AND('Base de dados'!U317&gt;(AVERAGE('Base de dados'!U$315:U$335)-(1.5*(_xlfn.QUARTILE.EXC('Base de dados'!U$315:U$335,3)-_xlfn.QUARTILE.EXC('Base de dados'!U$315:U$335,1)))),'Base de dados'!U317&lt;(AVERAGE('Base de dados'!U$315:U$335)+(1.5*(_xlfn.QUARTILE.EXC('Base de dados'!U$315:U$335,3)-_xlfn.QUARTILE.EXC('Base de dados'!U$315:U$335,1))))),'Base de dados'!U317,"")</f>
        <v>241795560.81999999</v>
      </c>
    </row>
    <row r="318" spans="2:21" s="1" customFormat="1" x14ac:dyDescent="0.25">
      <c r="B318" s="51">
        <v>410690</v>
      </c>
      <c r="C318" s="51" t="s">
        <v>221</v>
      </c>
      <c r="D318" s="51" t="s">
        <v>222</v>
      </c>
      <c r="E318" s="51">
        <v>2016</v>
      </c>
      <c r="F318" s="51">
        <v>41069000</v>
      </c>
      <c r="G318" s="51" t="s">
        <v>96</v>
      </c>
      <c r="H318" s="325" t="s">
        <v>39</v>
      </c>
      <c r="I318" s="51" t="s">
        <v>188</v>
      </c>
      <c r="J318" s="51" t="s">
        <v>189</v>
      </c>
      <c r="K318" s="51" t="s">
        <v>223</v>
      </c>
      <c r="L318" s="7">
        <f>IF(AND('Base de dados'!L318&gt;(AVERAGE('Base de dados'!L$315:L$335)-(1.5*(_xlfn.QUARTILE.EXC('Base de dados'!L$315:L$335,3)-_xlfn.QUARTILE.EXC('Base de dados'!L$315:L$335,1)))),'Base de dados'!L318&lt;(AVERAGE('Base de dados'!L$315:L$335)+(1.5*(_xlfn.QUARTILE.EXC('Base de dados'!L$315:L$335,3)-_xlfn.QUARTILE.EXC('Base de dados'!L$315:L$335,1))))),'Base de dados'!L318,"")</f>
        <v>585885.46</v>
      </c>
      <c r="M318" s="7">
        <f>IF(AND('Base de dados'!M318&gt;(AVERAGE('Base de dados'!M$315:M$335)-(1.5*(_xlfn.QUARTILE.EXC('Base de dados'!M$315:M$335,3)-_xlfn.QUARTILE.EXC('Base de dados'!M$315:M$335,1)))),'Base de dados'!M318&lt;(AVERAGE('Base de dados'!M$315:M$335)+(1.5*(_xlfn.QUARTILE.EXC('Base de dados'!M$315:M$335,3)-_xlfn.QUARTILE.EXC('Base de dados'!M$315:M$335,1))))),'Base de dados'!M318,"")</f>
        <v>9454119</v>
      </c>
      <c r="N318" s="7">
        <f>IF(AND('Base de dados'!N318&gt;(AVERAGE('Base de dados'!N$315:N$335)-(1.5*(_xlfn.QUARTILE.EXC('Base de dados'!N$315:N$335,3)-_xlfn.QUARTILE.EXC('Base de dados'!N$315:N$335,1)))),'Base de dados'!N318&lt;(AVERAGE('Base de dados'!N$315:N$335)+(1.5*(_xlfn.QUARTILE.EXC('Base de dados'!N$315:N$335,3)-_xlfn.QUARTILE.EXC('Base de dados'!N$315:N$335,1))))),'Base de dados'!N318,"")</f>
        <v>408498.51</v>
      </c>
      <c r="O318" s="7">
        <f>IF(AND('Base de dados'!O318&gt;(AVERAGE('Base de dados'!O$315:O$335)-(1.5*(_xlfn.QUARTILE.EXC('Base de dados'!O$315:O$335,3)-_xlfn.QUARTILE.EXC('Base de dados'!O$315:O$335,1)))),'Base de dados'!O318&lt;(AVERAGE('Base de dados'!O$315:O$335)+(1.5*(_xlfn.QUARTILE.EXC('Base de dados'!O$315:O$335,3)-_xlfn.QUARTILE.EXC('Base de dados'!O$315:O$335,1))))),'Base de dados'!O318,"")</f>
        <v>2309458124.21</v>
      </c>
      <c r="P318" s="7">
        <f>IF(AND('Base de dados'!P318&gt;(AVERAGE('Base de dados'!P$315:P$335)-(1.5*(_xlfn.QUARTILE.EXC('Base de dados'!P$315:P$335,3)-_xlfn.QUARTILE.EXC('Base de dados'!P$315:P$335,1)))),'Base de dados'!P318&lt;(AVERAGE('Base de dados'!P$315:P$335)+(1.5*(_xlfn.QUARTILE.EXC('Base de dados'!P$315:P$335,3)-_xlfn.QUARTILE.EXC('Base de dados'!P$315:P$335,1))))),'Base de dados'!P318,"")</f>
        <v>1270631098.49</v>
      </c>
      <c r="Q318" s="7">
        <f>IF(AND('Base de dados'!Q318&gt;(AVERAGE('Base de dados'!Q$315:Q$335)-(1.5*(_xlfn.QUARTILE.EXC('Base de dados'!Q$315:Q$335,3)-_xlfn.QUARTILE.EXC('Base de dados'!Q$315:Q$335,1)))),'Base de dados'!Q318&lt;(AVERAGE('Base de dados'!Q$315:Q$335)+(1.5*(_xlfn.QUARTILE.EXC('Base de dados'!Q$315:Q$335,3)-_xlfn.QUARTILE.EXC('Base de dados'!Q$315:Q$335,1))))),'Base de dados'!Q318,"")</f>
        <v>1021210059.11</v>
      </c>
      <c r="R318" s="7">
        <f>IF(AND('Base de dados'!R318&gt;(AVERAGE('Base de dados'!R$315:R$335)-(1.5*(_xlfn.QUARTILE.EXC('Base de dados'!R$315:R$335,3)-_xlfn.QUARTILE.EXC('Base de dados'!R$315:R$335,1)))),'Base de dados'!R318&lt;(AVERAGE('Base de dados'!R$315:R$335)+(1.5*(_xlfn.QUARTILE.EXC('Base de dados'!R$315:R$335,3)-_xlfn.QUARTILE.EXC('Base de dados'!R$315:R$335,1))))),'Base de dados'!R318,"")</f>
        <v>2353121931.6500001</v>
      </c>
      <c r="S318" s="7">
        <f>IF(AND('Base de dados'!S318&gt;(AVERAGE('Base de dados'!S$315:S$335)-(1.5*(_xlfn.QUARTILE.EXC('Base de dados'!S$315:S$335,3)-_xlfn.QUARTILE.EXC('Base de dados'!S$315:S$335,1)))),'Base de dados'!S318&lt;(AVERAGE('Base de dados'!S$315:S$335)+(1.5*(_xlfn.QUARTILE.EXC('Base de dados'!S$315:S$335,3)-_xlfn.QUARTILE.EXC('Base de dados'!S$315:S$335,1))))),'Base de dados'!S318,"")</f>
        <v>238885652.65000001</v>
      </c>
      <c r="T318" s="7">
        <f>IF(AND('Base de dados'!T318&gt;(AVERAGE('Base de dados'!T$315:T$335)-(1.5*(_xlfn.QUARTILE.EXC('Base de dados'!T$315:T$335,3)-_xlfn.QUARTILE.EXC('Base de dados'!T$315:T$335,1)))),'Base de dados'!T318&lt;(AVERAGE('Base de dados'!T$315:T$335)+(1.5*(_xlfn.QUARTILE.EXC('Base de dados'!T$315:T$335,3)-_xlfn.QUARTILE.EXC('Base de dados'!T$315:T$335,1))))),'Base de dados'!T318,"")</f>
        <v>7344</v>
      </c>
      <c r="U318" s="7">
        <f>IF(AND('Base de dados'!U318&gt;(AVERAGE('Base de dados'!U$315:U$335)-(1.5*(_xlfn.QUARTILE.EXC('Base de dados'!U$315:U$335,3)-_xlfn.QUARTILE.EXC('Base de dados'!U$315:U$335,1)))),'Base de dados'!U318&lt;(AVERAGE('Base de dados'!U$315:U$335)+(1.5*(_xlfn.QUARTILE.EXC('Base de dados'!U$315:U$335,3)-_xlfn.QUARTILE.EXC('Base de dados'!U$315:U$335,1))))),'Base de dados'!U318,"")</f>
        <v>238480297.34999999</v>
      </c>
    </row>
    <row r="319" spans="2:21" s="1" customFormat="1" x14ac:dyDescent="0.25">
      <c r="B319" s="51">
        <v>410690</v>
      </c>
      <c r="C319" s="51" t="s">
        <v>221</v>
      </c>
      <c r="D319" s="51" t="s">
        <v>222</v>
      </c>
      <c r="E319" s="51">
        <v>2015</v>
      </c>
      <c r="F319" s="51">
        <v>41069000</v>
      </c>
      <c r="G319" s="51" t="s">
        <v>96</v>
      </c>
      <c r="H319" s="325" t="s">
        <v>39</v>
      </c>
      <c r="I319" s="51" t="s">
        <v>188</v>
      </c>
      <c r="J319" s="51" t="s">
        <v>189</v>
      </c>
      <c r="K319" s="51" t="s">
        <v>223</v>
      </c>
      <c r="L319" s="7">
        <f>IF(AND('Base de dados'!L319&gt;(AVERAGE('Base de dados'!L$315:L$335)-(1.5*(_xlfn.QUARTILE.EXC('Base de dados'!L$315:L$335,3)-_xlfn.QUARTILE.EXC('Base de dados'!L$315:L$335,1)))),'Base de dados'!L319&lt;(AVERAGE('Base de dados'!L$315:L$335)+(1.5*(_xlfn.QUARTILE.EXC('Base de dados'!L$315:L$335,3)-_xlfn.QUARTILE.EXC('Base de dados'!L$315:L$335,1))))),'Base de dados'!L319,"")</f>
        <v>578280.91</v>
      </c>
      <c r="M319" s="7">
        <f>IF(AND('Base de dados'!M319&gt;(AVERAGE('Base de dados'!M$315:M$335)-(1.5*(_xlfn.QUARTILE.EXC('Base de dados'!M$315:M$335,3)-_xlfn.QUARTILE.EXC('Base de dados'!M$315:M$335,1)))),'Base de dados'!M319&lt;(AVERAGE('Base de dados'!M$315:M$335)+(1.5*(_xlfn.QUARTILE.EXC('Base de dados'!M$315:M$335,3)-_xlfn.QUARTILE.EXC('Base de dados'!M$315:M$335,1))))),'Base de dados'!M319,"")</f>
        <v>8244675</v>
      </c>
      <c r="N319" s="7">
        <f>IF(AND('Base de dados'!N319&gt;(AVERAGE('Base de dados'!N$315:N$335)-(1.5*(_xlfn.QUARTILE.EXC('Base de dados'!N$315:N$335,3)-_xlfn.QUARTILE.EXC('Base de dados'!N$315:N$335,1)))),'Base de dados'!N319&lt;(AVERAGE('Base de dados'!N$315:N$335)+(1.5*(_xlfn.QUARTILE.EXC('Base de dados'!N$315:N$335,3)-_xlfn.QUARTILE.EXC('Base de dados'!N$315:N$335,1))))),'Base de dados'!N319,"")</f>
        <v>392423.45</v>
      </c>
      <c r="O319" s="7">
        <f>IF(AND('Base de dados'!O319&gt;(AVERAGE('Base de dados'!O$315:O$335)-(1.5*(_xlfn.QUARTILE.EXC('Base de dados'!O$315:O$335,3)-_xlfn.QUARTILE.EXC('Base de dados'!O$315:O$335,1)))),'Base de dados'!O319&lt;(AVERAGE('Base de dados'!O$315:O$335)+(1.5*(_xlfn.QUARTILE.EXC('Base de dados'!O$315:O$335,3)-_xlfn.QUARTILE.EXC('Base de dados'!O$315:O$335,1))))),'Base de dados'!O319,"")</f>
        <v>1944615555.45</v>
      </c>
      <c r="P319" s="7">
        <f>IF(AND('Base de dados'!P319&gt;(AVERAGE('Base de dados'!P$315:P$335)-(1.5*(_xlfn.QUARTILE.EXC('Base de dados'!P$315:P$335,3)-_xlfn.QUARTILE.EXC('Base de dados'!P$315:P$335,1)))),'Base de dados'!P319&lt;(AVERAGE('Base de dados'!P$315:P$335)+(1.5*(_xlfn.QUARTILE.EXC('Base de dados'!P$315:P$335,3)-_xlfn.QUARTILE.EXC('Base de dados'!P$315:P$335,1))))),'Base de dados'!P319,"")</f>
        <v>1044110180.83</v>
      </c>
      <c r="Q319" s="7">
        <f>IF(AND('Base de dados'!Q319&gt;(AVERAGE('Base de dados'!Q$315:Q$335)-(1.5*(_xlfn.QUARTILE.EXC('Base de dados'!Q$315:Q$335,3)-_xlfn.QUARTILE.EXC('Base de dados'!Q$315:Q$335,1)))),'Base de dados'!Q319&lt;(AVERAGE('Base de dados'!Q$315:Q$335)+(1.5*(_xlfn.QUARTILE.EXC('Base de dados'!Q$315:Q$335,3)-_xlfn.QUARTILE.EXC('Base de dados'!Q$315:Q$335,1))))),'Base de dados'!Q319,"")</f>
        <v>939478060.13</v>
      </c>
      <c r="R319" s="7">
        <f>IF(AND('Base de dados'!R319&gt;(AVERAGE('Base de dados'!R$315:R$335)-(1.5*(_xlfn.QUARTILE.EXC('Base de dados'!R$315:R$335,3)-_xlfn.QUARTILE.EXC('Base de dados'!R$315:R$335,1)))),'Base de dados'!R319&lt;(AVERAGE('Base de dados'!R$315:R$335)+(1.5*(_xlfn.QUARTILE.EXC('Base de dados'!R$315:R$335,3)-_xlfn.QUARTILE.EXC('Base de dados'!R$315:R$335,1))))),'Base de dados'!R319,"")</f>
        <v>2162666347.8899999</v>
      </c>
      <c r="S319" s="7">
        <f>IF(AND('Base de dados'!S319&gt;(AVERAGE('Base de dados'!S$315:S$335)-(1.5*(_xlfn.QUARTILE.EXC('Base de dados'!S$315:S$335,3)-_xlfn.QUARTILE.EXC('Base de dados'!S$315:S$335,1)))),'Base de dados'!S319&lt;(AVERAGE('Base de dados'!S$315:S$335)+(1.5*(_xlfn.QUARTILE.EXC('Base de dados'!S$315:S$335,3)-_xlfn.QUARTILE.EXC('Base de dados'!S$315:S$335,1))))),'Base de dados'!S319,"")</f>
        <v>189394954.53</v>
      </c>
      <c r="T319" s="7">
        <f>IF(AND('Base de dados'!T319&gt;(AVERAGE('Base de dados'!T$315:T$335)-(1.5*(_xlfn.QUARTILE.EXC('Base de dados'!T$315:T$335,3)-_xlfn.QUARTILE.EXC('Base de dados'!T$315:T$335,1)))),'Base de dados'!T319&lt;(AVERAGE('Base de dados'!T$315:T$335)+(1.5*(_xlfn.QUARTILE.EXC('Base de dados'!T$315:T$335,3)-_xlfn.QUARTILE.EXC('Base de dados'!T$315:T$335,1))))),'Base de dados'!T319,"")</f>
        <v>7473</v>
      </c>
      <c r="U319" s="7">
        <f>IF(AND('Base de dados'!U319&gt;(AVERAGE('Base de dados'!U$315:U$335)-(1.5*(_xlfn.QUARTILE.EXC('Base de dados'!U$315:U$335,3)-_xlfn.QUARTILE.EXC('Base de dados'!U$315:U$335,1)))),'Base de dados'!U319&lt;(AVERAGE('Base de dados'!U$315:U$335)+(1.5*(_xlfn.QUARTILE.EXC('Base de dados'!U$315:U$335,3)-_xlfn.QUARTILE.EXC('Base de dados'!U$315:U$335,1))))),'Base de dados'!U319,"")</f>
        <v>199199931.11000001</v>
      </c>
    </row>
    <row r="320" spans="2:21" s="1" customFormat="1" x14ac:dyDescent="0.25">
      <c r="B320" s="51">
        <v>410690</v>
      </c>
      <c r="C320" s="51" t="s">
        <v>221</v>
      </c>
      <c r="D320" s="51" t="s">
        <v>222</v>
      </c>
      <c r="E320" s="51">
        <v>2014</v>
      </c>
      <c r="F320" s="51">
        <v>41069000</v>
      </c>
      <c r="G320" s="51" t="s">
        <v>96</v>
      </c>
      <c r="H320" s="325" t="s">
        <v>39</v>
      </c>
      <c r="I320" s="51" t="s">
        <v>188</v>
      </c>
      <c r="J320" s="51" t="s">
        <v>189</v>
      </c>
      <c r="K320" s="51" t="s">
        <v>223</v>
      </c>
      <c r="L320" s="7">
        <f>IF(AND('Base de dados'!L320&gt;(AVERAGE('Base de dados'!L$315:L$335)-(1.5*(_xlfn.QUARTILE.EXC('Base de dados'!L$315:L$335,3)-_xlfn.QUARTILE.EXC('Base de dados'!L$315:L$335,1)))),'Base de dados'!L320&lt;(AVERAGE('Base de dados'!L$315:L$335)+(1.5*(_xlfn.QUARTILE.EXC('Base de dados'!L$315:L$335,3)-_xlfn.QUARTILE.EXC('Base de dados'!L$315:L$335,1))))),'Base de dados'!L320,"")</f>
        <v>581617.81999999995</v>
      </c>
      <c r="M320" s="7">
        <f>IF(AND('Base de dados'!M320&gt;(AVERAGE('Base de dados'!M$315:M$335)-(1.5*(_xlfn.QUARTILE.EXC('Base de dados'!M$315:M$335,3)-_xlfn.QUARTILE.EXC('Base de dados'!M$315:M$335,1)))),'Base de dados'!M320&lt;(AVERAGE('Base de dados'!M$315:M$335)+(1.5*(_xlfn.QUARTILE.EXC('Base de dados'!M$315:M$335,3)-_xlfn.QUARTILE.EXC('Base de dados'!M$315:M$335,1))))),'Base de dados'!M320,"")</f>
        <v>7551738.8700000001</v>
      </c>
      <c r="N320" s="7">
        <f>IF(AND('Base de dados'!N320&gt;(AVERAGE('Base de dados'!N$315:N$335)-(1.5*(_xlfn.QUARTILE.EXC('Base de dados'!N$315:N$335,3)-_xlfn.QUARTILE.EXC('Base de dados'!N$315:N$335,1)))),'Base de dados'!N320&lt;(AVERAGE('Base de dados'!N$315:N$335)+(1.5*(_xlfn.QUARTILE.EXC('Base de dados'!N$315:N$335,3)-_xlfn.QUARTILE.EXC('Base de dados'!N$315:N$335,1))))),'Base de dados'!N320,"")</f>
        <v>385046.59</v>
      </c>
      <c r="O320" s="7">
        <f>IF(AND('Base de dados'!O320&gt;(AVERAGE('Base de dados'!O$315:O$335)-(1.5*(_xlfn.QUARTILE.EXC('Base de dados'!O$315:O$335,3)-_xlfn.QUARTILE.EXC('Base de dados'!O$315:O$335,1)))),'Base de dados'!O320&lt;(AVERAGE('Base de dados'!O$315:O$335)+(1.5*(_xlfn.QUARTILE.EXC('Base de dados'!O$315:O$335,3)-_xlfn.QUARTILE.EXC('Base de dados'!O$315:O$335,1))))),'Base de dados'!O320,"")</f>
        <v>1752115171.79</v>
      </c>
      <c r="P320" s="7">
        <f>IF(AND('Base de dados'!P320&gt;(AVERAGE('Base de dados'!P$315:P$335)-(1.5*(_xlfn.QUARTILE.EXC('Base de dados'!P$315:P$335,3)-_xlfn.QUARTILE.EXC('Base de dados'!P$315:P$335,1)))),'Base de dados'!P320&lt;(AVERAGE('Base de dados'!P$315:P$335)+(1.5*(_xlfn.QUARTILE.EXC('Base de dados'!P$315:P$335,3)-_xlfn.QUARTILE.EXC('Base de dados'!P$315:P$335,1))))),'Base de dados'!P320,"")</f>
        <v>917527365.14999998</v>
      </c>
      <c r="Q320" s="7">
        <f>IF(AND('Base de dados'!Q320&gt;(AVERAGE('Base de dados'!Q$315:Q$335)-(1.5*(_xlfn.QUARTILE.EXC('Base de dados'!Q$315:Q$335,3)-_xlfn.QUARTILE.EXC('Base de dados'!Q$315:Q$335,1)))),'Base de dados'!Q320&lt;(AVERAGE('Base de dados'!Q$315:Q$335)+(1.5*(_xlfn.QUARTILE.EXC('Base de dados'!Q$315:Q$335,3)-_xlfn.QUARTILE.EXC('Base de dados'!Q$315:Q$335,1))))),'Base de dados'!Q320,"")</f>
        <v>821662077.94000006</v>
      </c>
      <c r="R320" s="7">
        <f>IF(AND('Base de dados'!R320&gt;(AVERAGE('Base de dados'!R$315:R$335)-(1.5*(_xlfn.QUARTILE.EXC('Base de dados'!R$315:R$335,3)-_xlfn.QUARTILE.EXC('Base de dados'!R$315:R$335,1)))),'Base de dados'!R320&lt;(AVERAGE('Base de dados'!R$315:R$335)+(1.5*(_xlfn.QUARTILE.EXC('Base de dados'!R$315:R$335,3)-_xlfn.QUARTILE.EXC('Base de dados'!R$315:R$335,1))))),'Base de dados'!R320,"")</f>
        <v>1813574990.6900001</v>
      </c>
      <c r="S320" s="7">
        <f>IF(AND('Base de dados'!S320&gt;(AVERAGE('Base de dados'!S$315:S$335)-(1.5*(_xlfn.QUARTILE.EXC('Base de dados'!S$315:S$335,3)-_xlfn.QUARTILE.EXC('Base de dados'!S$315:S$335,1)))),'Base de dados'!S320&lt;(AVERAGE('Base de dados'!S$315:S$335)+(1.5*(_xlfn.QUARTILE.EXC('Base de dados'!S$315:S$335,3)-_xlfn.QUARTILE.EXC('Base de dados'!S$315:S$335,1))))),'Base de dados'!S320,"")</f>
        <v>184540913.09</v>
      </c>
      <c r="T320" s="7">
        <f>IF(AND('Base de dados'!T320&gt;(AVERAGE('Base de dados'!T$315:T$335)-(1.5*(_xlfn.QUARTILE.EXC('Base de dados'!T$315:T$335,3)-_xlfn.QUARTILE.EXC('Base de dados'!T$315:T$335,1)))),'Base de dados'!T320&lt;(AVERAGE('Base de dados'!T$315:T$335)+(1.5*(_xlfn.QUARTILE.EXC('Base de dados'!T$315:T$335,3)-_xlfn.QUARTILE.EXC('Base de dados'!T$315:T$335,1))))),'Base de dados'!T320,"")</f>
        <v>7385</v>
      </c>
      <c r="U320" s="7">
        <f>IF(AND('Base de dados'!U320&gt;(AVERAGE('Base de dados'!U$315:U$335)-(1.5*(_xlfn.QUARTILE.EXC('Base de dados'!U$315:U$335,3)-_xlfn.QUARTILE.EXC('Base de dados'!U$315:U$335,1)))),'Base de dados'!U320&lt;(AVERAGE('Base de dados'!U$315:U$335)+(1.5*(_xlfn.QUARTILE.EXC('Base de dados'!U$315:U$335,3)-_xlfn.QUARTILE.EXC('Base de dados'!U$315:U$335,1))))),'Base de dados'!U320,"")</f>
        <v>129920845.98</v>
      </c>
    </row>
    <row r="321" spans="2:21" s="1" customFormat="1" x14ac:dyDescent="0.25">
      <c r="B321" s="51">
        <v>410690</v>
      </c>
      <c r="C321" s="51" t="s">
        <v>221</v>
      </c>
      <c r="D321" s="51" t="s">
        <v>222</v>
      </c>
      <c r="E321" s="51">
        <v>2013</v>
      </c>
      <c r="F321" s="51">
        <v>41069000</v>
      </c>
      <c r="G321" s="51" t="s">
        <v>96</v>
      </c>
      <c r="H321" s="325" t="s">
        <v>39</v>
      </c>
      <c r="I321" s="51" t="s">
        <v>188</v>
      </c>
      <c r="J321" s="51" t="s">
        <v>189</v>
      </c>
      <c r="K321" s="51" t="s">
        <v>223</v>
      </c>
      <c r="L321" s="7">
        <f>IF(AND('Base de dados'!L321&gt;(AVERAGE('Base de dados'!L$315:L$335)-(1.5*(_xlfn.QUARTILE.EXC('Base de dados'!L$315:L$335,3)-_xlfn.QUARTILE.EXC('Base de dados'!L$315:L$335,1)))),'Base de dados'!L321&lt;(AVERAGE('Base de dados'!L$315:L$335)+(1.5*(_xlfn.QUARTILE.EXC('Base de dados'!L$315:L$335,3)-_xlfn.QUARTILE.EXC('Base de dados'!L$315:L$335,1))))),'Base de dados'!L321,"")</f>
        <v>559807.93000000005</v>
      </c>
      <c r="M321" s="7">
        <f>IF(AND('Base de dados'!M321&gt;(AVERAGE('Base de dados'!M$315:M$335)-(1.5*(_xlfn.QUARTILE.EXC('Base de dados'!M$315:M$335,3)-_xlfn.QUARTILE.EXC('Base de dados'!M$315:M$335,1)))),'Base de dados'!M321&lt;(AVERAGE('Base de dados'!M$315:M$335)+(1.5*(_xlfn.QUARTILE.EXC('Base de dados'!M$315:M$335,3)-_xlfn.QUARTILE.EXC('Base de dados'!M$315:M$335,1))))),'Base de dados'!M321,"")</f>
        <v>6748027</v>
      </c>
      <c r="N321" s="7">
        <f>IF(AND('Base de dados'!N321&gt;(AVERAGE('Base de dados'!N$315:N$335)-(1.5*(_xlfn.QUARTILE.EXC('Base de dados'!N$315:N$335,3)-_xlfn.QUARTILE.EXC('Base de dados'!N$315:N$335,1)))),'Base de dados'!N321&lt;(AVERAGE('Base de dados'!N$315:N$335)+(1.5*(_xlfn.QUARTILE.EXC('Base de dados'!N$315:N$335,3)-_xlfn.QUARTILE.EXC('Base de dados'!N$315:N$335,1))))),'Base de dados'!N321,"")</f>
        <v>363626.01</v>
      </c>
      <c r="O321" s="7">
        <f>IF(AND('Base de dados'!O321&gt;(AVERAGE('Base de dados'!O$315:O$335)-(1.5*(_xlfn.QUARTILE.EXC('Base de dados'!O$315:O$335,3)-_xlfn.QUARTILE.EXC('Base de dados'!O$315:O$335,1)))),'Base de dados'!O321&lt;(AVERAGE('Base de dados'!O$315:O$335)+(1.5*(_xlfn.QUARTILE.EXC('Base de dados'!O$315:O$335,3)-_xlfn.QUARTILE.EXC('Base de dados'!O$315:O$335,1))))),'Base de dados'!O321,"")</f>
        <v>1600522470.03</v>
      </c>
      <c r="P321" s="7">
        <f>IF(AND('Base de dados'!P321&gt;(AVERAGE('Base de dados'!P$315:P$335)-(1.5*(_xlfn.QUARTILE.EXC('Base de dados'!P$315:P$335,3)-_xlfn.QUARTILE.EXC('Base de dados'!P$315:P$335,1)))),'Base de dados'!P321&lt;(AVERAGE('Base de dados'!P$315:P$335)+(1.5*(_xlfn.QUARTILE.EXC('Base de dados'!P$315:P$335,3)-_xlfn.QUARTILE.EXC('Base de dados'!P$315:P$335,1))))),'Base de dados'!P321,"")</f>
        <v>827166142.23000002</v>
      </c>
      <c r="Q321" s="7">
        <f>IF(AND('Base de dados'!Q321&gt;(AVERAGE('Base de dados'!Q$315:Q$335)-(1.5*(_xlfn.QUARTILE.EXC('Base de dados'!Q$315:Q$335,3)-_xlfn.QUARTILE.EXC('Base de dados'!Q$315:Q$335,1)))),'Base de dados'!Q321&lt;(AVERAGE('Base de dados'!Q$315:Q$335)+(1.5*(_xlfn.QUARTILE.EXC('Base de dados'!Q$315:Q$335,3)-_xlfn.QUARTILE.EXC('Base de dados'!Q$315:Q$335,1))))),'Base de dados'!Q321,"")</f>
        <v>728429335.72000003</v>
      </c>
      <c r="R321" s="7">
        <f>IF(AND('Base de dados'!R321&gt;(AVERAGE('Base de dados'!R$315:R$335)-(1.5*(_xlfn.QUARTILE.EXC('Base de dados'!R$315:R$335,3)-_xlfn.QUARTILE.EXC('Base de dados'!R$315:R$335,1)))),'Base de dados'!R321&lt;(AVERAGE('Base de dados'!R$315:R$335)+(1.5*(_xlfn.QUARTILE.EXC('Base de dados'!R$315:R$335,3)-_xlfn.QUARTILE.EXC('Base de dados'!R$315:R$335,1))))),'Base de dados'!R321,"")</f>
        <v>1558397620.9400001</v>
      </c>
      <c r="S321" s="7">
        <f>IF(AND('Base de dados'!S321&gt;(AVERAGE('Base de dados'!S$315:S$335)-(1.5*(_xlfn.QUARTILE.EXC('Base de dados'!S$315:S$335,3)-_xlfn.QUARTILE.EXC('Base de dados'!S$315:S$335,1)))),'Base de dados'!S321&lt;(AVERAGE('Base de dados'!S$315:S$335)+(1.5*(_xlfn.QUARTILE.EXC('Base de dados'!S$315:S$335,3)-_xlfn.QUARTILE.EXC('Base de dados'!S$315:S$335,1))))),'Base de dados'!S321,"")</f>
        <v>193574132.91</v>
      </c>
      <c r="T321" s="7">
        <f>IF(AND('Base de dados'!T321&gt;(AVERAGE('Base de dados'!T$315:T$335)-(1.5*(_xlfn.QUARTILE.EXC('Base de dados'!T$315:T$335,3)-_xlfn.QUARTILE.EXC('Base de dados'!T$315:T$335,1)))),'Base de dados'!T321&lt;(AVERAGE('Base de dados'!T$315:T$335)+(1.5*(_xlfn.QUARTILE.EXC('Base de dados'!T$315:T$335,3)-_xlfn.QUARTILE.EXC('Base de dados'!T$315:T$335,1))))),'Base de dados'!T321,"")</f>
        <v>7193</v>
      </c>
      <c r="U321" s="7">
        <f>IF(AND('Base de dados'!U321&gt;(AVERAGE('Base de dados'!U$315:U$335)-(1.5*(_xlfn.QUARTILE.EXC('Base de dados'!U$315:U$335,3)-_xlfn.QUARTILE.EXC('Base de dados'!U$315:U$335,1)))),'Base de dados'!U321&lt;(AVERAGE('Base de dados'!U$315:U$335)+(1.5*(_xlfn.QUARTILE.EXC('Base de dados'!U$315:U$335,3)-_xlfn.QUARTILE.EXC('Base de dados'!U$315:U$335,1))))),'Base de dados'!U321,"")</f>
        <v>122938404.62</v>
      </c>
    </row>
    <row r="322" spans="2:21" s="1" customFormat="1" x14ac:dyDescent="0.25">
      <c r="B322" s="51">
        <v>410690</v>
      </c>
      <c r="C322" s="51" t="s">
        <v>221</v>
      </c>
      <c r="D322" s="51" t="s">
        <v>222</v>
      </c>
      <c r="E322" s="51">
        <v>2012</v>
      </c>
      <c r="F322" s="51">
        <v>41069000</v>
      </c>
      <c r="G322" s="51" t="s">
        <v>96</v>
      </c>
      <c r="H322" s="325" t="s">
        <v>39</v>
      </c>
      <c r="I322" s="51" t="s">
        <v>188</v>
      </c>
      <c r="J322" s="51" t="s">
        <v>189</v>
      </c>
      <c r="K322" s="51" t="s">
        <v>223</v>
      </c>
      <c r="L322" s="7">
        <f>IF(AND('Base de dados'!L322&gt;(AVERAGE('Base de dados'!L$315:L$335)-(1.5*(_xlfn.QUARTILE.EXC('Base de dados'!L$315:L$335,3)-_xlfn.QUARTILE.EXC('Base de dados'!L$315:L$335,1)))),'Base de dados'!L322&lt;(AVERAGE('Base de dados'!L$315:L$335)+(1.5*(_xlfn.QUARTILE.EXC('Base de dados'!L$315:L$335,3)-_xlfn.QUARTILE.EXC('Base de dados'!L$315:L$335,1))))),'Base de dados'!L322,"")</f>
        <v>549096.75</v>
      </c>
      <c r="M322" s="7">
        <f>IF(AND('Base de dados'!M322&gt;(AVERAGE('Base de dados'!M$315:M$335)-(1.5*(_xlfn.QUARTILE.EXC('Base de dados'!M$315:M$335,3)-_xlfn.QUARTILE.EXC('Base de dados'!M$315:M$335,1)))),'Base de dados'!M322&lt;(AVERAGE('Base de dados'!M$315:M$335)+(1.5*(_xlfn.QUARTILE.EXC('Base de dados'!M$315:M$335,3)-_xlfn.QUARTILE.EXC('Base de dados'!M$315:M$335,1))))),'Base de dados'!M322,"")</f>
        <v>6171769</v>
      </c>
      <c r="N322" s="7">
        <f>IF(AND('Base de dados'!N322&gt;(AVERAGE('Base de dados'!N$315:N$335)-(1.5*(_xlfn.QUARTILE.EXC('Base de dados'!N$315:N$335,3)-_xlfn.QUARTILE.EXC('Base de dados'!N$315:N$335,1)))),'Base de dados'!N322&lt;(AVERAGE('Base de dados'!N$315:N$335)+(1.5*(_xlfn.QUARTILE.EXC('Base de dados'!N$315:N$335,3)-_xlfn.QUARTILE.EXC('Base de dados'!N$315:N$335,1))))),'Base de dados'!N322,"")</f>
        <v>346850.48</v>
      </c>
      <c r="O322" s="7">
        <f>IF(AND('Base de dados'!O322&gt;(AVERAGE('Base de dados'!O$315:O$335)-(1.5*(_xlfn.QUARTILE.EXC('Base de dados'!O$315:O$335,3)-_xlfn.QUARTILE.EXC('Base de dados'!O$315:O$335,1)))),'Base de dados'!O322&lt;(AVERAGE('Base de dados'!O$315:O$335)+(1.5*(_xlfn.QUARTILE.EXC('Base de dados'!O$315:O$335,3)-_xlfn.QUARTILE.EXC('Base de dados'!O$315:O$335,1))))),'Base de dados'!O322,"")</f>
        <v>1458487896.6800001</v>
      </c>
      <c r="P322" s="7">
        <f>IF(AND('Base de dados'!P322&gt;(AVERAGE('Base de dados'!P$315:P$335)-(1.5*(_xlfn.QUARTILE.EXC('Base de dados'!P$315:P$335,3)-_xlfn.QUARTILE.EXC('Base de dados'!P$315:P$335,1)))),'Base de dados'!P322&lt;(AVERAGE('Base de dados'!P$315:P$335)+(1.5*(_xlfn.QUARTILE.EXC('Base de dados'!P$315:P$335,3)-_xlfn.QUARTILE.EXC('Base de dados'!P$315:P$335,1))))),'Base de dados'!P322,"")</f>
        <v>721420319.38999999</v>
      </c>
      <c r="Q322" s="7">
        <f>IF(AND('Base de dados'!Q322&gt;(AVERAGE('Base de dados'!Q$315:Q$335)-(1.5*(_xlfn.QUARTILE.EXC('Base de dados'!Q$315:Q$335,3)-_xlfn.QUARTILE.EXC('Base de dados'!Q$315:Q$335,1)))),'Base de dados'!Q322&lt;(AVERAGE('Base de dados'!Q$315:Q$335)+(1.5*(_xlfn.QUARTILE.EXC('Base de dados'!Q$315:Q$335,3)-_xlfn.QUARTILE.EXC('Base de dados'!Q$315:Q$335,1))))),'Base de dados'!Q322,"")</f>
        <v>294010212.31</v>
      </c>
      <c r="R322" s="7">
        <f>IF(AND('Base de dados'!R322&gt;(AVERAGE('Base de dados'!R$315:R$335)-(1.5*(_xlfn.QUARTILE.EXC('Base de dados'!R$315:R$335,3)-_xlfn.QUARTILE.EXC('Base de dados'!R$315:R$335,1)))),'Base de dados'!R322&lt;(AVERAGE('Base de dados'!R$315:R$335)+(1.5*(_xlfn.QUARTILE.EXC('Base de dados'!R$315:R$335,3)-_xlfn.QUARTILE.EXC('Base de dados'!R$315:R$335,1))))),'Base de dados'!R322,"")</f>
        <v>940260656.77999997</v>
      </c>
      <c r="S322" s="7">
        <f>IF(AND('Base de dados'!S322&gt;(AVERAGE('Base de dados'!S$315:S$335)-(1.5*(_xlfn.QUARTILE.EXC('Base de dados'!S$315:S$335,3)-_xlfn.QUARTILE.EXC('Base de dados'!S$315:S$335,1)))),'Base de dados'!S322&lt;(AVERAGE('Base de dados'!S$315:S$335)+(1.5*(_xlfn.QUARTILE.EXC('Base de dados'!S$315:S$335,3)-_xlfn.QUARTILE.EXC('Base de dados'!S$315:S$335,1))))),'Base de dados'!S322,"")</f>
        <v>151126129.80000001</v>
      </c>
      <c r="T322" s="7">
        <f>IF(AND('Base de dados'!T322&gt;(AVERAGE('Base de dados'!T$315:T$335)-(1.5*(_xlfn.QUARTILE.EXC('Base de dados'!T$315:T$335,3)-_xlfn.QUARTILE.EXC('Base de dados'!T$315:T$335,1)))),'Base de dados'!T322&lt;(AVERAGE('Base de dados'!T$315:T$335)+(1.5*(_xlfn.QUARTILE.EXC('Base de dados'!T$315:T$335,3)-_xlfn.QUARTILE.EXC('Base de dados'!T$315:T$335,1))))),'Base de dados'!T322,"")</f>
        <v>6869</v>
      </c>
      <c r="U322" s="7">
        <f>IF(AND('Base de dados'!U322&gt;(AVERAGE('Base de dados'!U$315:U$335)-(1.5*(_xlfn.QUARTILE.EXC('Base de dados'!U$315:U$335,3)-_xlfn.QUARTILE.EXC('Base de dados'!U$315:U$335,1)))),'Base de dados'!U322&lt;(AVERAGE('Base de dados'!U$315:U$335)+(1.5*(_xlfn.QUARTILE.EXC('Base de dados'!U$315:U$335,3)-_xlfn.QUARTILE.EXC('Base de dados'!U$315:U$335,1))))),'Base de dados'!U322,"")</f>
        <v>123077035.93000001</v>
      </c>
    </row>
    <row r="323" spans="2:21" s="1" customFormat="1" x14ac:dyDescent="0.25">
      <c r="B323" s="51">
        <v>410690</v>
      </c>
      <c r="C323" s="51" t="s">
        <v>221</v>
      </c>
      <c r="D323" s="51" t="s">
        <v>222</v>
      </c>
      <c r="E323" s="51">
        <v>2011</v>
      </c>
      <c r="F323" s="51">
        <v>41069000</v>
      </c>
      <c r="G323" s="51" t="s">
        <v>96</v>
      </c>
      <c r="H323" s="325" t="s">
        <v>39</v>
      </c>
      <c r="I323" s="51" t="s">
        <v>188</v>
      </c>
      <c r="J323" s="51" t="s">
        <v>189</v>
      </c>
      <c r="K323" s="51" t="s">
        <v>223</v>
      </c>
      <c r="L323" s="7">
        <f>IF(AND('Base de dados'!L323&gt;(AVERAGE('Base de dados'!L$315:L$335)-(1.5*(_xlfn.QUARTILE.EXC('Base de dados'!L$315:L$335,3)-_xlfn.QUARTILE.EXC('Base de dados'!L$315:L$335,1)))),'Base de dados'!L323&lt;(AVERAGE('Base de dados'!L$315:L$335)+(1.5*(_xlfn.QUARTILE.EXC('Base de dados'!L$315:L$335,3)-_xlfn.QUARTILE.EXC('Base de dados'!L$315:L$335,1))))),'Base de dados'!L323,"")</f>
        <v>526513.49</v>
      </c>
      <c r="M323" s="7">
        <f>IF(AND('Base de dados'!M323&gt;(AVERAGE('Base de dados'!M$315:M$335)-(1.5*(_xlfn.QUARTILE.EXC('Base de dados'!M$315:M$335,3)-_xlfn.QUARTILE.EXC('Base de dados'!M$315:M$335,1)))),'Base de dados'!M323&lt;(AVERAGE('Base de dados'!M$315:M$335)+(1.5*(_xlfn.QUARTILE.EXC('Base de dados'!M$315:M$335,3)-_xlfn.QUARTILE.EXC('Base de dados'!M$315:M$335,1))))),'Base de dados'!M323,"")</f>
        <v>5678744</v>
      </c>
      <c r="N323" s="7">
        <f>IF(AND('Base de dados'!N323&gt;(AVERAGE('Base de dados'!N$315:N$335)-(1.5*(_xlfn.QUARTILE.EXC('Base de dados'!N$315:N$335,3)-_xlfn.QUARTILE.EXC('Base de dados'!N$315:N$335,1)))),'Base de dados'!N323&lt;(AVERAGE('Base de dados'!N$315:N$335)+(1.5*(_xlfn.QUARTILE.EXC('Base de dados'!N$315:N$335,3)-_xlfn.QUARTILE.EXC('Base de dados'!N$315:N$335,1))))),'Base de dados'!N323,"")</f>
        <v>325004.13</v>
      </c>
      <c r="O323" s="7">
        <f>IF(AND('Base de dados'!O323&gt;(AVERAGE('Base de dados'!O$315:O$335)-(1.5*(_xlfn.QUARTILE.EXC('Base de dados'!O$315:O$335,3)-_xlfn.QUARTILE.EXC('Base de dados'!O$315:O$335,1)))),'Base de dados'!O323&lt;(AVERAGE('Base de dados'!O$315:O$335)+(1.5*(_xlfn.QUARTILE.EXC('Base de dados'!O$315:O$335,3)-_xlfn.QUARTILE.EXC('Base de dados'!O$315:O$335,1))))),'Base de dados'!O323,"")</f>
        <v>1196730463.5699999</v>
      </c>
      <c r="P323" s="7">
        <f>IF(AND('Base de dados'!P323&gt;(AVERAGE('Base de dados'!P$315:P$335)-(1.5*(_xlfn.QUARTILE.EXC('Base de dados'!P$315:P$335,3)-_xlfn.QUARTILE.EXC('Base de dados'!P$315:P$335,1)))),'Base de dados'!P323&lt;(AVERAGE('Base de dados'!P$315:P$335)+(1.5*(_xlfn.QUARTILE.EXC('Base de dados'!P$315:P$335,3)-_xlfn.QUARTILE.EXC('Base de dados'!P$315:P$335,1))))),'Base de dados'!P323,"")</f>
        <v>591604429.00999999</v>
      </c>
      <c r="Q323" s="7">
        <f>IF(AND('Base de dados'!Q323&gt;(AVERAGE('Base de dados'!Q$315:Q$335)-(1.5*(_xlfn.QUARTILE.EXC('Base de dados'!Q$315:Q$335,3)-_xlfn.QUARTILE.EXC('Base de dados'!Q$315:Q$335,1)))),'Base de dados'!Q323&lt;(AVERAGE('Base de dados'!Q$315:Q$335)+(1.5*(_xlfn.QUARTILE.EXC('Base de dados'!Q$315:Q$335,3)-_xlfn.QUARTILE.EXC('Base de dados'!Q$315:Q$335,1))))),'Base de dados'!Q323,"")</f>
        <v>502824572.47000003</v>
      </c>
      <c r="R323" s="7">
        <f>IF(AND('Base de dados'!R323&gt;(AVERAGE('Base de dados'!R$315:R$335)-(1.5*(_xlfn.QUARTILE.EXC('Base de dados'!R$315:R$335,3)-_xlfn.QUARTILE.EXC('Base de dados'!R$315:R$335,1)))),'Base de dados'!R323&lt;(AVERAGE('Base de dados'!R$315:R$335)+(1.5*(_xlfn.QUARTILE.EXC('Base de dados'!R$315:R$335,3)-_xlfn.QUARTILE.EXC('Base de dados'!R$315:R$335,1))))),'Base de dados'!R323,"")</f>
        <v>1108572206.49</v>
      </c>
      <c r="S323" s="7">
        <f>IF(AND('Base de dados'!S323&gt;(AVERAGE('Base de dados'!S$315:S$335)-(1.5*(_xlfn.QUARTILE.EXC('Base de dados'!S$315:S$335,3)-_xlfn.QUARTILE.EXC('Base de dados'!S$315:S$335,1)))),'Base de dados'!S323&lt;(AVERAGE('Base de dados'!S$315:S$335)+(1.5*(_xlfn.QUARTILE.EXC('Base de dados'!S$315:S$335,3)-_xlfn.QUARTILE.EXC('Base de dados'!S$315:S$335,1))))),'Base de dados'!S323,"")</f>
        <v>158986096.91</v>
      </c>
      <c r="T323" s="7">
        <f>IF(AND('Base de dados'!T323&gt;(AVERAGE('Base de dados'!T$315:T$335)-(1.5*(_xlfn.QUARTILE.EXC('Base de dados'!T$315:T$335,3)-_xlfn.QUARTILE.EXC('Base de dados'!T$315:T$335,1)))),'Base de dados'!T323&lt;(AVERAGE('Base de dados'!T$315:T$335)+(1.5*(_xlfn.QUARTILE.EXC('Base de dados'!T$315:T$335,3)-_xlfn.QUARTILE.EXC('Base de dados'!T$315:T$335,1))))),'Base de dados'!T323,"")</f>
        <v>6541</v>
      </c>
      <c r="U323" s="7">
        <f>IF(AND('Base de dados'!U323&gt;(AVERAGE('Base de dados'!U$315:U$335)-(1.5*(_xlfn.QUARTILE.EXC('Base de dados'!U$315:U$335,3)-_xlfn.QUARTILE.EXC('Base de dados'!U$315:U$335,1)))),'Base de dados'!U323&lt;(AVERAGE('Base de dados'!U$315:U$335)+(1.5*(_xlfn.QUARTILE.EXC('Base de dados'!U$315:U$335,3)-_xlfn.QUARTILE.EXC('Base de dados'!U$315:U$335,1))))),'Base de dados'!U323,"")</f>
        <v>138624257.53</v>
      </c>
    </row>
    <row r="324" spans="2:21" s="1" customFormat="1" x14ac:dyDescent="0.25">
      <c r="B324" s="51">
        <v>410690</v>
      </c>
      <c r="C324" s="51" t="s">
        <v>221</v>
      </c>
      <c r="D324" s="51" t="s">
        <v>222</v>
      </c>
      <c r="E324" s="51">
        <v>2010</v>
      </c>
      <c r="F324" s="51">
        <v>41069000</v>
      </c>
      <c r="G324" s="51" t="s">
        <v>96</v>
      </c>
      <c r="H324" s="325" t="s">
        <v>39</v>
      </c>
      <c r="I324" s="51" t="s">
        <v>188</v>
      </c>
      <c r="J324" s="51" t="s">
        <v>189</v>
      </c>
      <c r="K324" s="51" t="s">
        <v>223</v>
      </c>
      <c r="L324" s="7">
        <f>IF(AND('Base de dados'!L324&gt;(AVERAGE('Base de dados'!L$315:L$335)-(1.5*(_xlfn.QUARTILE.EXC('Base de dados'!L$315:L$335,3)-_xlfn.QUARTILE.EXC('Base de dados'!L$315:L$335,1)))),'Base de dados'!L324&lt;(AVERAGE('Base de dados'!L$315:L$335)+(1.5*(_xlfn.QUARTILE.EXC('Base de dados'!L$315:L$335,3)-_xlfn.QUARTILE.EXC('Base de dados'!L$315:L$335,1))))),'Base de dados'!L324,"")</f>
        <v>507289.86</v>
      </c>
      <c r="M324" s="7">
        <f>IF(AND('Base de dados'!M324&gt;(AVERAGE('Base de dados'!M$315:M$335)-(1.5*(_xlfn.QUARTILE.EXC('Base de dados'!M$315:M$335,3)-_xlfn.QUARTILE.EXC('Base de dados'!M$315:M$335,1)))),'Base de dados'!M324&lt;(AVERAGE('Base de dados'!M$315:M$335)+(1.5*(_xlfn.QUARTILE.EXC('Base de dados'!M$315:M$335,3)-_xlfn.QUARTILE.EXC('Base de dados'!M$315:M$335,1))))),'Base de dados'!M324,"")</f>
        <v>5306878</v>
      </c>
      <c r="N324" s="7">
        <f>IF(AND('Base de dados'!N324&gt;(AVERAGE('Base de dados'!N$315:N$335)-(1.5*(_xlfn.QUARTILE.EXC('Base de dados'!N$315:N$335,3)-_xlfn.QUARTILE.EXC('Base de dados'!N$315:N$335,1)))),'Base de dados'!N324&lt;(AVERAGE('Base de dados'!N$315:N$335)+(1.5*(_xlfn.QUARTILE.EXC('Base de dados'!N$315:N$335,3)-_xlfn.QUARTILE.EXC('Base de dados'!N$315:N$335,1))))),'Base de dados'!N324,"")</f>
        <v>306464.73</v>
      </c>
      <c r="O324" s="7">
        <f>IF(AND('Base de dados'!O324&gt;(AVERAGE('Base de dados'!O$315:O$335)-(1.5*(_xlfn.QUARTILE.EXC('Base de dados'!O$315:O$335,3)-_xlfn.QUARTILE.EXC('Base de dados'!O$315:O$335,1)))),'Base de dados'!O324&lt;(AVERAGE('Base de dados'!O$315:O$335)+(1.5*(_xlfn.QUARTILE.EXC('Base de dados'!O$315:O$335,3)-_xlfn.QUARTILE.EXC('Base de dados'!O$315:O$335,1))))),'Base de dados'!O324,"")</f>
        <v>1013665290.7</v>
      </c>
      <c r="P324" s="7">
        <f>IF(AND('Base de dados'!P324&gt;(AVERAGE('Base de dados'!P$315:P$335)-(1.5*(_xlfn.QUARTILE.EXC('Base de dados'!P$315:P$335,3)-_xlfn.QUARTILE.EXC('Base de dados'!P$315:P$335,1)))),'Base de dados'!P324&lt;(AVERAGE('Base de dados'!P$315:P$335)+(1.5*(_xlfn.QUARTILE.EXC('Base de dados'!P$315:P$335,3)-_xlfn.QUARTILE.EXC('Base de dados'!P$315:P$335,1))))),'Base de dados'!P324,"")</f>
        <v>496663682.63999999</v>
      </c>
      <c r="Q324" s="7">
        <f>IF(AND('Base de dados'!Q324&gt;(AVERAGE('Base de dados'!Q$315:Q$335)-(1.5*(_xlfn.QUARTILE.EXC('Base de dados'!Q$315:Q$335,3)-_xlfn.QUARTILE.EXC('Base de dados'!Q$315:Q$335,1)))),'Base de dados'!Q324&lt;(AVERAGE('Base de dados'!Q$315:Q$335)+(1.5*(_xlfn.QUARTILE.EXC('Base de dados'!Q$315:Q$335,3)-_xlfn.QUARTILE.EXC('Base de dados'!Q$315:Q$335,1))))),'Base de dados'!Q324,"")</f>
        <v>447010097.64999998</v>
      </c>
      <c r="R324" s="7">
        <f>IF(AND('Base de dados'!R324&gt;(AVERAGE('Base de dados'!R$315:R$335)-(1.5*(_xlfn.QUARTILE.EXC('Base de dados'!R$315:R$335,3)-_xlfn.QUARTILE.EXC('Base de dados'!R$315:R$335,1)))),'Base de dados'!R324&lt;(AVERAGE('Base de dados'!R$315:R$335)+(1.5*(_xlfn.QUARTILE.EXC('Base de dados'!R$315:R$335,3)-_xlfn.QUARTILE.EXC('Base de dados'!R$315:R$335,1))))),'Base de dados'!R324,"")</f>
        <v>989959841.28999996</v>
      </c>
      <c r="S324" s="7">
        <f>IF(AND('Base de dados'!S324&gt;(AVERAGE('Base de dados'!S$315:S$335)-(1.5*(_xlfn.QUARTILE.EXC('Base de dados'!S$315:S$335,3)-_xlfn.QUARTILE.EXC('Base de dados'!S$315:S$335,1)))),'Base de dados'!S324&lt;(AVERAGE('Base de dados'!S$315:S$335)+(1.5*(_xlfn.QUARTILE.EXC('Base de dados'!S$315:S$335,3)-_xlfn.QUARTILE.EXC('Base de dados'!S$315:S$335,1))))),'Base de dados'!S324,"")</f>
        <v>151974144.50999999</v>
      </c>
      <c r="T324" s="7">
        <f>IF(AND('Base de dados'!T324&gt;(AVERAGE('Base de dados'!T$315:T$335)-(1.5*(_xlfn.QUARTILE.EXC('Base de dados'!T$315:T$335,3)-_xlfn.QUARTILE.EXC('Base de dados'!T$315:T$335,1)))),'Base de dados'!T324&lt;(AVERAGE('Base de dados'!T$315:T$335)+(1.5*(_xlfn.QUARTILE.EXC('Base de dados'!T$315:T$335,3)-_xlfn.QUARTILE.EXC('Base de dados'!T$315:T$335,1))))),'Base de dados'!T324,"")</f>
        <v>6468</v>
      </c>
      <c r="U324" s="7">
        <f>IF(AND('Base de dados'!U324&gt;(AVERAGE('Base de dados'!U$315:U$335)-(1.5*(_xlfn.QUARTILE.EXC('Base de dados'!U$315:U$335,3)-_xlfn.QUARTILE.EXC('Base de dados'!U$315:U$335,1)))),'Base de dados'!U324&lt;(AVERAGE('Base de dados'!U$315:U$335)+(1.5*(_xlfn.QUARTILE.EXC('Base de dados'!U$315:U$335,3)-_xlfn.QUARTILE.EXC('Base de dados'!U$315:U$335,1))))),'Base de dados'!U324,"")</f>
        <v>136758781.05000001</v>
      </c>
    </row>
    <row r="325" spans="2:21" s="1" customFormat="1" x14ac:dyDescent="0.25">
      <c r="B325" s="51">
        <v>410690</v>
      </c>
      <c r="C325" s="51" t="s">
        <v>221</v>
      </c>
      <c r="D325" s="51" t="s">
        <v>222</v>
      </c>
      <c r="E325" s="51">
        <v>2009</v>
      </c>
      <c r="F325" s="51">
        <v>41069000</v>
      </c>
      <c r="G325" s="51" t="s">
        <v>96</v>
      </c>
      <c r="H325" s="325" t="s">
        <v>39</v>
      </c>
      <c r="I325" s="51" t="s">
        <v>188</v>
      </c>
      <c r="J325" s="51" t="s">
        <v>189</v>
      </c>
      <c r="K325" s="51" t="s">
        <v>223</v>
      </c>
      <c r="L325" s="7">
        <f>IF(AND('Base de dados'!L325&gt;(AVERAGE('Base de dados'!L$315:L$335)-(1.5*(_xlfn.QUARTILE.EXC('Base de dados'!L$315:L$335,3)-_xlfn.QUARTILE.EXC('Base de dados'!L$315:L$335,1)))),'Base de dados'!L325&lt;(AVERAGE('Base de dados'!L$315:L$335)+(1.5*(_xlfn.QUARTILE.EXC('Base de dados'!L$315:L$335,3)-_xlfn.QUARTILE.EXC('Base de dados'!L$315:L$335,1))))),'Base de dados'!L325,"")</f>
        <v>487595.41</v>
      </c>
      <c r="M325" s="7">
        <f>IF(AND('Base de dados'!M325&gt;(AVERAGE('Base de dados'!M$315:M$335)-(1.5*(_xlfn.QUARTILE.EXC('Base de dados'!M$315:M$335,3)-_xlfn.QUARTILE.EXC('Base de dados'!M$315:M$335,1)))),'Base de dados'!M325&lt;(AVERAGE('Base de dados'!M$315:M$335)+(1.5*(_xlfn.QUARTILE.EXC('Base de dados'!M$315:M$335,3)-_xlfn.QUARTILE.EXC('Base de dados'!M$315:M$335,1))))),'Base de dados'!M325,"")</f>
        <v>4858229</v>
      </c>
      <c r="N325" s="7">
        <f>IF(AND('Base de dados'!N325&gt;(AVERAGE('Base de dados'!N$315:N$335)-(1.5*(_xlfn.QUARTILE.EXC('Base de dados'!N$315:N$335,3)-_xlfn.QUARTILE.EXC('Base de dados'!N$315:N$335,1)))),'Base de dados'!N325&lt;(AVERAGE('Base de dados'!N$315:N$335)+(1.5*(_xlfn.QUARTILE.EXC('Base de dados'!N$315:N$335,3)-_xlfn.QUARTILE.EXC('Base de dados'!N$315:N$335,1))))),'Base de dados'!N325,"")</f>
        <v>285686.71000000002</v>
      </c>
      <c r="O325" s="7">
        <f>IF(AND('Base de dados'!O325&gt;(AVERAGE('Base de dados'!O$315:O$335)-(1.5*(_xlfn.QUARTILE.EXC('Base de dados'!O$315:O$335,3)-_xlfn.QUARTILE.EXC('Base de dados'!O$315:O$335,1)))),'Base de dados'!O325&lt;(AVERAGE('Base de dados'!O$315:O$335)+(1.5*(_xlfn.QUARTILE.EXC('Base de dados'!O$315:O$335,3)-_xlfn.QUARTILE.EXC('Base de dados'!O$315:O$335,1))))),'Base de dados'!O325,"")</f>
        <v>962941853.97000003</v>
      </c>
      <c r="P325" s="7">
        <f>IF(AND('Base de dados'!P325&gt;(AVERAGE('Base de dados'!P$315:P$335)-(1.5*(_xlfn.QUARTILE.EXC('Base de dados'!P$315:P$335,3)-_xlfn.QUARTILE.EXC('Base de dados'!P$315:P$335,1)))),'Base de dados'!P325&lt;(AVERAGE('Base de dados'!P$315:P$335)+(1.5*(_xlfn.QUARTILE.EXC('Base de dados'!P$315:P$335,3)-_xlfn.QUARTILE.EXC('Base de dados'!P$315:P$335,1))))),'Base de dados'!P325,"")</f>
        <v>457833816.97000003</v>
      </c>
      <c r="Q325" s="7">
        <f>IF(AND('Base de dados'!Q325&gt;(AVERAGE('Base de dados'!Q$315:Q$335)-(1.5*(_xlfn.QUARTILE.EXC('Base de dados'!Q$315:Q$335,3)-_xlfn.QUARTILE.EXC('Base de dados'!Q$315:Q$335,1)))),'Base de dados'!Q325&lt;(AVERAGE('Base de dados'!Q$315:Q$335)+(1.5*(_xlfn.QUARTILE.EXC('Base de dados'!Q$315:Q$335,3)-_xlfn.QUARTILE.EXC('Base de dados'!Q$315:Q$335,1))))),'Base de dados'!Q325,"")</f>
        <v>409587972.79000002</v>
      </c>
      <c r="R325" s="7">
        <f>IF(AND('Base de dados'!R325&gt;(AVERAGE('Base de dados'!R$315:R$335)-(1.5*(_xlfn.QUARTILE.EXC('Base de dados'!R$315:R$335,3)-_xlfn.QUARTILE.EXC('Base de dados'!R$315:R$335,1)))),'Base de dados'!R325&lt;(AVERAGE('Base de dados'!R$315:R$335)+(1.5*(_xlfn.QUARTILE.EXC('Base de dados'!R$315:R$335,3)-_xlfn.QUARTILE.EXC('Base de dados'!R$315:R$335,1))))),'Base de dados'!R325,"")</f>
        <v>895953252.12</v>
      </c>
      <c r="S325" s="7">
        <f>IF(AND('Base de dados'!S325&gt;(AVERAGE('Base de dados'!S$315:S$335)-(1.5*(_xlfn.QUARTILE.EXC('Base de dados'!S$315:S$335,3)-_xlfn.QUARTILE.EXC('Base de dados'!S$315:S$335,1)))),'Base de dados'!S325&lt;(AVERAGE('Base de dados'!S$315:S$335)+(1.5*(_xlfn.QUARTILE.EXC('Base de dados'!S$315:S$335,3)-_xlfn.QUARTILE.EXC('Base de dados'!S$315:S$335,1))))),'Base de dados'!S325,"")</f>
        <v>153110674.30000001</v>
      </c>
      <c r="T325" s="7">
        <f>IF(AND('Base de dados'!T325&gt;(AVERAGE('Base de dados'!T$315:T$335)-(1.5*(_xlfn.QUARTILE.EXC('Base de dados'!T$315:T$335,3)-_xlfn.QUARTILE.EXC('Base de dados'!T$315:T$335,1)))),'Base de dados'!T325&lt;(AVERAGE('Base de dados'!T$315:T$335)+(1.5*(_xlfn.QUARTILE.EXC('Base de dados'!T$315:T$335,3)-_xlfn.QUARTILE.EXC('Base de dados'!T$315:T$335,1))))),'Base de dados'!T325,"")</f>
        <v>6375</v>
      </c>
      <c r="U325" s="7">
        <f>IF(AND('Base de dados'!U325&gt;(AVERAGE('Base de dados'!U$315:U$335)-(1.5*(_xlfn.QUARTILE.EXC('Base de dados'!U$315:U$335,3)-_xlfn.QUARTILE.EXC('Base de dados'!U$315:U$335,1)))),'Base de dados'!U325&lt;(AVERAGE('Base de dados'!U$315:U$335)+(1.5*(_xlfn.QUARTILE.EXC('Base de dados'!U$315:U$335,3)-_xlfn.QUARTILE.EXC('Base de dados'!U$315:U$335,1))))),'Base de dados'!U325,"")</f>
        <v>140228363.25999999</v>
      </c>
    </row>
    <row r="326" spans="2:21" s="1" customFormat="1" x14ac:dyDescent="0.25">
      <c r="B326" s="51">
        <v>410690</v>
      </c>
      <c r="C326" s="51" t="s">
        <v>221</v>
      </c>
      <c r="D326" s="51" t="s">
        <v>222</v>
      </c>
      <c r="E326" s="51">
        <v>2008</v>
      </c>
      <c r="F326" s="51">
        <v>41069000</v>
      </c>
      <c r="G326" s="51" t="s">
        <v>96</v>
      </c>
      <c r="H326" s="325" t="s">
        <v>39</v>
      </c>
      <c r="I326" s="51" t="s">
        <v>188</v>
      </c>
      <c r="J326" s="51" t="s">
        <v>189</v>
      </c>
      <c r="K326" s="51" t="s">
        <v>223</v>
      </c>
      <c r="L326" s="7">
        <f>IF(AND('Base de dados'!L326&gt;(AVERAGE('Base de dados'!L$315:L$335)-(1.5*(_xlfn.QUARTILE.EXC('Base de dados'!L$315:L$335,3)-_xlfn.QUARTILE.EXC('Base de dados'!L$315:L$335,1)))),'Base de dados'!L326&lt;(AVERAGE('Base de dados'!L$315:L$335)+(1.5*(_xlfn.QUARTILE.EXC('Base de dados'!L$315:L$335,3)-_xlfn.QUARTILE.EXC('Base de dados'!L$315:L$335,1))))),'Base de dados'!L326,"")</f>
        <v>472576.03</v>
      </c>
      <c r="M326" s="7">
        <f>IF(AND('Base de dados'!M326&gt;(AVERAGE('Base de dados'!M$315:M$335)-(1.5*(_xlfn.QUARTILE.EXC('Base de dados'!M$315:M$335,3)-_xlfn.QUARTILE.EXC('Base de dados'!M$315:M$335,1)))),'Base de dados'!M326&lt;(AVERAGE('Base de dados'!M$315:M$335)+(1.5*(_xlfn.QUARTILE.EXC('Base de dados'!M$315:M$335,3)-_xlfn.QUARTILE.EXC('Base de dados'!M$315:M$335,1))))),'Base de dados'!M326,"")</f>
        <v>4668298</v>
      </c>
      <c r="N326" s="7">
        <f>IF(AND('Base de dados'!N326&gt;(AVERAGE('Base de dados'!N$315:N$335)-(1.5*(_xlfn.QUARTILE.EXC('Base de dados'!N$315:N$335,3)-_xlfn.QUARTILE.EXC('Base de dados'!N$315:N$335,1)))),'Base de dados'!N326&lt;(AVERAGE('Base de dados'!N$315:N$335)+(1.5*(_xlfn.QUARTILE.EXC('Base de dados'!N$315:N$335,3)-_xlfn.QUARTILE.EXC('Base de dados'!N$315:N$335,1))))),'Base de dados'!N326,"")</f>
        <v>265767.06</v>
      </c>
      <c r="O326" s="7">
        <f>IF(AND('Base de dados'!O326&gt;(AVERAGE('Base de dados'!O$315:O$335)-(1.5*(_xlfn.QUARTILE.EXC('Base de dados'!O$315:O$335,3)-_xlfn.QUARTILE.EXC('Base de dados'!O$315:O$335,1)))),'Base de dados'!O326&lt;(AVERAGE('Base de dados'!O$315:O$335)+(1.5*(_xlfn.QUARTILE.EXC('Base de dados'!O$315:O$335,3)-_xlfn.QUARTILE.EXC('Base de dados'!O$315:O$335,1))))),'Base de dados'!O326,"")</f>
        <v>922547212.20000005</v>
      </c>
      <c r="P326" s="7">
        <f>IF(AND('Base de dados'!P326&gt;(AVERAGE('Base de dados'!P$315:P$335)-(1.5*(_xlfn.QUARTILE.EXC('Base de dados'!P$315:P$335,3)-_xlfn.QUARTILE.EXC('Base de dados'!P$315:P$335,1)))),'Base de dados'!P326&lt;(AVERAGE('Base de dados'!P$315:P$335)+(1.5*(_xlfn.QUARTILE.EXC('Base de dados'!P$315:P$335,3)-_xlfn.QUARTILE.EXC('Base de dados'!P$315:P$335,1))))),'Base de dados'!P326,"")</f>
        <v>423369395.10000002</v>
      </c>
      <c r="Q326" s="7">
        <f>IF(AND('Base de dados'!Q326&gt;(AVERAGE('Base de dados'!Q$315:Q$335)-(1.5*(_xlfn.QUARTILE.EXC('Base de dados'!Q$315:Q$335,3)-_xlfn.QUARTILE.EXC('Base de dados'!Q$315:Q$335,1)))),'Base de dados'!Q326&lt;(AVERAGE('Base de dados'!Q$315:Q$335)+(1.5*(_xlfn.QUARTILE.EXC('Base de dados'!Q$315:Q$335,3)-_xlfn.QUARTILE.EXC('Base de dados'!Q$315:Q$335,1))))),'Base de dados'!Q326,"")</f>
        <v>380185517.05000001</v>
      </c>
      <c r="R326" s="7">
        <f>IF(AND('Base de dados'!R326&gt;(AVERAGE('Base de dados'!R$315:R$335)-(1.5*(_xlfn.QUARTILE.EXC('Base de dados'!R$315:R$335,3)-_xlfn.QUARTILE.EXC('Base de dados'!R$315:R$335,1)))),'Base de dados'!R326&lt;(AVERAGE('Base de dados'!R$315:R$335)+(1.5*(_xlfn.QUARTILE.EXC('Base de dados'!R$315:R$335,3)-_xlfn.QUARTILE.EXC('Base de dados'!R$315:R$335,1))))),'Base de dados'!R326,"")</f>
        <v>835320327.38</v>
      </c>
      <c r="S326" s="7">
        <f>IF(AND('Base de dados'!S326&gt;(AVERAGE('Base de dados'!S$315:S$335)-(1.5*(_xlfn.QUARTILE.EXC('Base de dados'!S$315:S$335,3)-_xlfn.QUARTILE.EXC('Base de dados'!S$315:S$335,1)))),'Base de dados'!S326&lt;(AVERAGE('Base de dados'!S$315:S$335)+(1.5*(_xlfn.QUARTILE.EXC('Base de dados'!S$315:S$335,3)-_xlfn.QUARTILE.EXC('Base de dados'!S$315:S$335,1))))),'Base de dados'!S326,"")</f>
        <v>141074526.88</v>
      </c>
      <c r="T326" s="7">
        <f>IF(AND('Base de dados'!T326&gt;(AVERAGE('Base de dados'!T$315:T$335)-(1.5*(_xlfn.QUARTILE.EXC('Base de dados'!T$315:T$335,3)-_xlfn.QUARTILE.EXC('Base de dados'!T$315:T$335,1)))),'Base de dados'!T326&lt;(AVERAGE('Base de dados'!T$315:T$335)+(1.5*(_xlfn.QUARTILE.EXC('Base de dados'!T$315:T$335,3)-_xlfn.QUARTILE.EXC('Base de dados'!T$315:T$335,1))))),'Base de dados'!T326,"")</f>
        <v>6125</v>
      </c>
      <c r="U326" s="7">
        <f>IF(AND('Base de dados'!U326&gt;(AVERAGE('Base de dados'!U$315:U$335)-(1.5*(_xlfn.QUARTILE.EXC('Base de dados'!U$315:U$335,3)-_xlfn.QUARTILE.EXC('Base de dados'!U$315:U$335,1)))),'Base de dados'!U326&lt;(AVERAGE('Base de dados'!U$315:U$335)+(1.5*(_xlfn.QUARTILE.EXC('Base de dados'!U$315:U$335,3)-_xlfn.QUARTILE.EXC('Base de dados'!U$315:U$335,1))))),'Base de dados'!U326,"")</f>
        <v>134616262.22</v>
      </c>
    </row>
    <row r="327" spans="2:21" s="1" customFormat="1" x14ac:dyDescent="0.25">
      <c r="B327" s="51">
        <v>410690</v>
      </c>
      <c r="C327" s="51" t="s">
        <v>221</v>
      </c>
      <c r="D327" s="51" t="s">
        <v>222</v>
      </c>
      <c r="E327" s="51">
        <v>2007</v>
      </c>
      <c r="F327" s="51">
        <v>41069000</v>
      </c>
      <c r="G327" s="51" t="s">
        <v>96</v>
      </c>
      <c r="H327" s="325" t="s">
        <v>39</v>
      </c>
      <c r="I327" s="51" t="s">
        <v>188</v>
      </c>
      <c r="J327" s="51" t="s">
        <v>189</v>
      </c>
      <c r="K327" s="51" t="s">
        <v>223</v>
      </c>
      <c r="L327" s="7">
        <f>IF(AND('Base de dados'!L327&gt;(AVERAGE('Base de dados'!L$315:L$335)-(1.5*(_xlfn.QUARTILE.EXC('Base de dados'!L$315:L$335,3)-_xlfn.QUARTILE.EXC('Base de dados'!L$315:L$335,1)))),'Base de dados'!L327&lt;(AVERAGE('Base de dados'!L$315:L$335)+(1.5*(_xlfn.QUARTILE.EXC('Base de dados'!L$315:L$335,3)-_xlfn.QUARTILE.EXC('Base de dados'!L$315:L$335,1))))),'Base de dados'!L327,"")</f>
        <v>460268.75</v>
      </c>
      <c r="M327" s="7">
        <f>IF(AND('Base de dados'!M327&gt;(AVERAGE('Base de dados'!M$315:M$335)-(1.5*(_xlfn.QUARTILE.EXC('Base de dados'!M$315:M$335,3)-_xlfn.QUARTILE.EXC('Base de dados'!M$315:M$335,1)))),'Base de dados'!M327&lt;(AVERAGE('Base de dados'!M$315:M$335)+(1.5*(_xlfn.QUARTILE.EXC('Base de dados'!M$315:M$335,3)-_xlfn.QUARTILE.EXC('Base de dados'!M$315:M$335,1))))),'Base de dados'!M327,"")</f>
        <v>4425931</v>
      </c>
      <c r="N327" s="7">
        <f>IF(AND('Base de dados'!N327&gt;(AVERAGE('Base de dados'!N$315:N$335)-(1.5*(_xlfn.QUARTILE.EXC('Base de dados'!N$315:N$335,3)-_xlfn.QUARTILE.EXC('Base de dados'!N$315:N$335,1)))),'Base de dados'!N327&lt;(AVERAGE('Base de dados'!N$315:N$335)+(1.5*(_xlfn.QUARTILE.EXC('Base de dados'!N$315:N$335,3)-_xlfn.QUARTILE.EXC('Base de dados'!N$315:N$335,1))))),'Base de dados'!N327,"")</f>
        <v>246448.14</v>
      </c>
      <c r="O327" s="7">
        <f>IF(AND('Base de dados'!O327&gt;(AVERAGE('Base de dados'!O$315:O$335)-(1.5*(_xlfn.QUARTILE.EXC('Base de dados'!O$315:O$335,3)-_xlfn.QUARTILE.EXC('Base de dados'!O$315:O$335,1)))),'Base de dados'!O327&lt;(AVERAGE('Base de dados'!O$315:O$335)+(1.5*(_xlfn.QUARTILE.EXC('Base de dados'!O$315:O$335,3)-_xlfn.QUARTILE.EXC('Base de dados'!O$315:O$335,1))))),'Base de dados'!O327,"")</f>
        <v>879147688.21000004</v>
      </c>
      <c r="P327" s="7">
        <f>IF(AND('Base de dados'!P327&gt;(AVERAGE('Base de dados'!P$315:P$335)-(1.5*(_xlfn.QUARTILE.EXC('Base de dados'!P$315:P$335,3)-_xlfn.QUARTILE.EXC('Base de dados'!P$315:P$335,1)))),'Base de dados'!P327&lt;(AVERAGE('Base de dados'!P$315:P$335)+(1.5*(_xlfn.QUARTILE.EXC('Base de dados'!P$315:P$335,3)-_xlfn.QUARTILE.EXC('Base de dados'!P$315:P$335,1))))),'Base de dados'!P327,"")</f>
        <v>387142623.62</v>
      </c>
      <c r="Q327" s="7">
        <f>IF(AND('Base de dados'!Q327&gt;(AVERAGE('Base de dados'!Q$315:Q$335)-(1.5*(_xlfn.QUARTILE.EXC('Base de dados'!Q$315:Q$335,3)-_xlfn.QUARTILE.EXC('Base de dados'!Q$315:Q$335,1)))),'Base de dados'!Q327&lt;(AVERAGE('Base de dados'!Q$315:Q$335)+(1.5*(_xlfn.QUARTILE.EXC('Base de dados'!Q$315:Q$335,3)-_xlfn.QUARTILE.EXC('Base de dados'!Q$315:Q$335,1))))),'Base de dados'!Q327,"")</f>
        <v>339580345.47000003</v>
      </c>
      <c r="R327" s="7">
        <f>IF(AND('Base de dados'!R327&gt;(AVERAGE('Base de dados'!R$315:R$335)-(1.5*(_xlfn.QUARTILE.EXC('Base de dados'!R$315:R$335,3)-_xlfn.QUARTILE.EXC('Base de dados'!R$315:R$335,1)))),'Base de dados'!R327&lt;(AVERAGE('Base de dados'!R$315:R$335)+(1.5*(_xlfn.QUARTILE.EXC('Base de dados'!R$315:R$335,3)-_xlfn.QUARTILE.EXC('Base de dados'!R$315:R$335,1))))),'Base de dados'!R327,"")</f>
        <v>767786479.07000005</v>
      </c>
      <c r="S327" s="7">
        <f>IF(AND('Base de dados'!S327&gt;(AVERAGE('Base de dados'!S$315:S$335)-(1.5*(_xlfn.QUARTILE.EXC('Base de dados'!S$315:S$335,3)-_xlfn.QUARTILE.EXC('Base de dados'!S$315:S$335,1)))),'Base de dados'!S327&lt;(AVERAGE('Base de dados'!S$315:S$335)+(1.5*(_xlfn.QUARTILE.EXC('Base de dados'!S$315:S$335,3)-_xlfn.QUARTILE.EXC('Base de dados'!S$315:S$335,1))))),'Base de dados'!S327,"")</f>
        <v>133160141.72</v>
      </c>
      <c r="T327" s="7">
        <f>IF(AND('Base de dados'!T327&gt;(AVERAGE('Base de dados'!T$315:T$335)-(1.5*(_xlfn.QUARTILE.EXC('Base de dados'!T$315:T$335,3)-_xlfn.QUARTILE.EXC('Base de dados'!T$315:T$335,1)))),'Base de dados'!T327&lt;(AVERAGE('Base de dados'!T$315:T$335)+(1.5*(_xlfn.QUARTILE.EXC('Base de dados'!T$315:T$335,3)-_xlfn.QUARTILE.EXC('Base de dados'!T$315:T$335,1))))),'Base de dados'!T327,"")</f>
        <v>6092</v>
      </c>
      <c r="U327" s="7">
        <f>IF(AND('Base de dados'!U327&gt;(AVERAGE('Base de dados'!U$315:U$335)-(1.5*(_xlfn.QUARTILE.EXC('Base de dados'!U$315:U$335,3)-_xlfn.QUARTILE.EXC('Base de dados'!U$315:U$335,1)))),'Base de dados'!U327&lt;(AVERAGE('Base de dados'!U$315:U$335)+(1.5*(_xlfn.QUARTILE.EXC('Base de dados'!U$315:U$335,3)-_xlfn.QUARTILE.EXC('Base de dados'!U$315:U$335,1))))),'Base de dados'!U327,"")</f>
        <v>121491114.65000001</v>
      </c>
    </row>
    <row r="328" spans="2:21" s="1" customFormat="1" x14ac:dyDescent="0.25">
      <c r="B328" s="51">
        <v>410690</v>
      </c>
      <c r="C328" s="51" t="s">
        <v>221</v>
      </c>
      <c r="D328" s="51" t="s">
        <v>222</v>
      </c>
      <c r="E328" s="51">
        <v>2006</v>
      </c>
      <c r="F328" s="51">
        <v>41069000</v>
      </c>
      <c r="G328" s="51" t="s">
        <v>96</v>
      </c>
      <c r="H328" s="325" t="s">
        <v>39</v>
      </c>
      <c r="I328" s="51" t="s">
        <v>188</v>
      </c>
      <c r="J328" s="51" t="s">
        <v>189</v>
      </c>
      <c r="K328" s="51" t="s">
        <v>223</v>
      </c>
      <c r="L328" s="7">
        <f>IF(AND('Base de dados'!L328&gt;(AVERAGE('Base de dados'!L$315:L$335)-(1.5*(_xlfn.QUARTILE.EXC('Base de dados'!L$315:L$335,3)-_xlfn.QUARTILE.EXC('Base de dados'!L$315:L$335,1)))),'Base de dados'!L328&lt;(AVERAGE('Base de dados'!L$315:L$335)+(1.5*(_xlfn.QUARTILE.EXC('Base de dados'!L$315:L$335,3)-_xlfn.QUARTILE.EXC('Base de dados'!L$315:L$335,1))))),'Base de dados'!L328,"")</f>
        <v>447145.1</v>
      </c>
      <c r="M328" s="7">
        <f>IF(AND('Base de dados'!M328&gt;(AVERAGE('Base de dados'!M$315:M$335)-(1.5*(_xlfn.QUARTILE.EXC('Base de dados'!M$315:M$335,3)-_xlfn.QUARTILE.EXC('Base de dados'!M$315:M$335,1)))),'Base de dados'!M328&lt;(AVERAGE('Base de dados'!M$315:M$335)+(1.5*(_xlfn.QUARTILE.EXC('Base de dados'!M$315:M$335,3)-_xlfn.QUARTILE.EXC('Base de dados'!M$315:M$335,1))))),'Base de dados'!M328,"")</f>
        <v>4156882</v>
      </c>
      <c r="N328" s="7">
        <f>IF(AND('Base de dados'!N328&gt;(AVERAGE('Base de dados'!N$315:N$335)-(1.5*(_xlfn.QUARTILE.EXC('Base de dados'!N$315:N$335,3)-_xlfn.QUARTILE.EXC('Base de dados'!N$315:N$335,1)))),'Base de dados'!N328&lt;(AVERAGE('Base de dados'!N$315:N$335)+(1.5*(_xlfn.QUARTILE.EXC('Base de dados'!N$315:N$335,3)-_xlfn.QUARTILE.EXC('Base de dados'!N$315:N$335,1))))),'Base de dados'!N328,"")</f>
        <v>229693.99</v>
      </c>
      <c r="O328" s="7">
        <f>IF(AND('Base de dados'!O328&gt;(AVERAGE('Base de dados'!O$315:O$335)-(1.5*(_xlfn.QUARTILE.EXC('Base de dados'!O$315:O$335,3)-_xlfn.QUARTILE.EXC('Base de dados'!O$315:O$335,1)))),'Base de dados'!O328&lt;(AVERAGE('Base de dados'!O$315:O$335)+(1.5*(_xlfn.QUARTILE.EXC('Base de dados'!O$315:O$335,3)-_xlfn.QUARTILE.EXC('Base de dados'!O$315:O$335,1))))),'Base de dados'!O328,"")</f>
        <v>849969016.28999996</v>
      </c>
      <c r="P328" s="7">
        <f>IF(AND('Base de dados'!P328&gt;(AVERAGE('Base de dados'!P$315:P$335)-(1.5*(_xlfn.QUARTILE.EXC('Base de dados'!P$315:P$335,3)-_xlfn.QUARTILE.EXC('Base de dados'!P$315:P$335,1)))),'Base de dados'!P328&lt;(AVERAGE('Base de dados'!P$315:P$335)+(1.5*(_xlfn.QUARTILE.EXC('Base de dados'!P$315:P$335,3)-_xlfn.QUARTILE.EXC('Base de dados'!P$315:P$335,1))))),'Base de dados'!P328,"")</f>
        <v>356559521.17000002</v>
      </c>
      <c r="Q328" s="7">
        <f>IF(AND('Base de dados'!Q328&gt;(AVERAGE('Base de dados'!Q$315:Q$335)-(1.5*(_xlfn.QUARTILE.EXC('Base de dados'!Q$315:Q$335,3)-_xlfn.QUARTILE.EXC('Base de dados'!Q$315:Q$335,1)))),'Base de dados'!Q328&lt;(AVERAGE('Base de dados'!Q$315:Q$335)+(1.5*(_xlfn.QUARTILE.EXC('Base de dados'!Q$315:Q$335,3)-_xlfn.QUARTILE.EXC('Base de dados'!Q$315:Q$335,1))))),'Base de dados'!Q328,"")</f>
        <v>299774552.06</v>
      </c>
      <c r="R328" s="7">
        <f>IF(AND('Base de dados'!R328&gt;(AVERAGE('Base de dados'!R$315:R$335)-(1.5*(_xlfn.QUARTILE.EXC('Base de dados'!R$315:R$335,3)-_xlfn.QUARTILE.EXC('Base de dados'!R$315:R$335,1)))),'Base de dados'!R328&lt;(AVERAGE('Base de dados'!R$315:R$335)+(1.5*(_xlfn.QUARTILE.EXC('Base de dados'!R$315:R$335,3)-_xlfn.QUARTILE.EXC('Base de dados'!R$315:R$335,1))))),'Base de dados'!R328,"")</f>
        <v>745213566.64999998</v>
      </c>
      <c r="S328" s="7">
        <f>IF(AND('Base de dados'!S328&gt;(AVERAGE('Base de dados'!S$315:S$335)-(1.5*(_xlfn.QUARTILE.EXC('Base de dados'!S$315:S$335,3)-_xlfn.QUARTILE.EXC('Base de dados'!S$315:S$335,1)))),'Base de dados'!S328&lt;(AVERAGE('Base de dados'!S$315:S$335)+(1.5*(_xlfn.QUARTILE.EXC('Base de dados'!S$315:S$335,3)-_xlfn.QUARTILE.EXC('Base de dados'!S$315:S$335,1))))),'Base de dados'!S328,"")</f>
        <v>127845972.89</v>
      </c>
      <c r="T328" s="7">
        <f>IF(AND('Base de dados'!T328&gt;(AVERAGE('Base de dados'!T$315:T$335)-(1.5*(_xlfn.QUARTILE.EXC('Base de dados'!T$315:T$335,3)-_xlfn.QUARTILE.EXC('Base de dados'!T$315:T$335,1)))),'Base de dados'!T328&lt;(AVERAGE('Base de dados'!T$315:T$335)+(1.5*(_xlfn.QUARTILE.EXC('Base de dados'!T$315:T$335,3)-_xlfn.QUARTILE.EXC('Base de dados'!T$315:T$335,1))))),'Base de dados'!T328,"")</f>
        <v>6360</v>
      </c>
      <c r="U328" s="7">
        <f>IF(AND('Base de dados'!U328&gt;(AVERAGE('Base de dados'!U$315:U$335)-(1.5*(_xlfn.QUARTILE.EXC('Base de dados'!U$315:U$335,3)-_xlfn.QUARTILE.EXC('Base de dados'!U$315:U$335,1)))),'Base de dados'!U328&lt;(AVERAGE('Base de dados'!U$315:U$335)+(1.5*(_xlfn.QUARTILE.EXC('Base de dados'!U$315:U$335,3)-_xlfn.QUARTILE.EXC('Base de dados'!U$315:U$335,1))))),'Base de dados'!U328,"")</f>
        <v>97521308.359999999</v>
      </c>
    </row>
    <row r="329" spans="2:21" s="1" customFormat="1" x14ac:dyDescent="0.25">
      <c r="B329" s="51">
        <v>410690</v>
      </c>
      <c r="C329" s="51" t="s">
        <v>221</v>
      </c>
      <c r="D329" s="51" t="s">
        <v>222</v>
      </c>
      <c r="E329" s="51">
        <v>2005</v>
      </c>
      <c r="F329" s="51">
        <v>41069000</v>
      </c>
      <c r="G329" s="51" t="s">
        <v>96</v>
      </c>
      <c r="H329" s="325" t="s">
        <v>39</v>
      </c>
      <c r="I329" s="51" t="s">
        <v>188</v>
      </c>
      <c r="J329" s="51" t="s">
        <v>189</v>
      </c>
      <c r="K329" s="51" t="s">
        <v>223</v>
      </c>
      <c r="L329" s="7">
        <f>IF(AND('Base de dados'!L329&gt;(AVERAGE('Base de dados'!L$315:L$335)-(1.5*(_xlfn.QUARTILE.EXC('Base de dados'!L$315:L$335,3)-_xlfn.QUARTILE.EXC('Base de dados'!L$315:L$335,1)))),'Base de dados'!L329&lt;(AVERAGE('Base de dados'!L$315:L$335)+(1.5*(_xlfn.QUARTILE.EXC('Base de dados'!L$315:L$335,3)-_xlfn.QUARTILE.EXC('Base de dados'!L$315:L$335,1))))),'Base de dados'!L329,"")</f>
        <v>438141</v>
      </c>
      <c r="M329" s="7">
        <f>IF(AND('Base de dados'!M329&gt;(AVERAGE('Base de dados'!M$315:M$335)-(1.5*(_xlfn.QUARTILE.EXC('Base de dados'!M$315:M$335,3)-_xlfn.QUARTILE.EXC('Base de dados'!M$315:M$335,1)))),'Base de dados'!M329&lt;(AVERAGE('Base de dados'!M$315:M$335)+(1.5*(_xlfn.QUARTILE.EXC('Base de dados'!M$315:M$335,3)-_xlfn.QUARTILE.EXC('Base de dados'!M$315:M$335,1))))),'Base de dados'!M329,"")</f>
        <v>3868651</v>
      </c>
      <c r="N329" s="7">
        <f>IF(AND('Base de dados'!N329&gt;(AVERAGE('Base de dados'!N$315:N$335)-(1.5*(_xlfn.QUARTILE.EXC('Base de dados'!N$315:N$335,3)-_xlfn.QUARTILE.EXC('Base de dados'!N$315:N$335,1)))),'Base de dados'!N329&lt;(AVERAGE('Base de dados'!N$315:N$335)+(1.5*(_xlfn.QUARTILE.EXC('Base de dados'!N$315:N$335,3)-_xlfn.QUARTILE.EXC('Base de dados'!N$315:N$335,1))))),'Base de dados'!N329,"")</f>
        <v>217331</v>
      </c>
      <c r="O329" s="7">
        <f>IF(AND('Base de dados'!O329&gt;(AVERAGE('Base de dados'!O$315:O$335)-(1.5*(_xlfn.QUARTILE.EXC('Base de dados'!O$315:O$335,3)-_xlfn.QUARTILE.EXC('Base de dados'!O$315:O$335,1)))),'Base de dados'!O329&lt;(AVERAGE('Base de dados'!O$315:O$335)+(1.5*(_xlfn.QUARTILE.EXC('Base de dados'!O$315:O$335,3)-_xlfn.QUARTILE.EXC('Base de dados'!O$315:O$335,1))))),'Base de dados'!O329,"")</f>
        <v>832756244.49000001</v>
      </c>
      <c r="P329" s="7">
        <f>IF(AND('Base de dados'!P329&gt;(AVERAGE('Base de dados'!P$315:P$335)-(1.5*(_xlfn.QUARTILE.EXC('Base de dados'!P$315:P$335,3)-_xlfn.QUARTILE.EXC('Base de dados'!P$315:P$335,1)))),'Base de dados'!P329&lt;(AVERAGE('Base de dados'!P$315:P$335)+(1.5*(_xlfn.QUARTILE.EXC('Base de dados'!P$315:P$335,3)-_xlfn.QUARTILE.EXC('Base de dados'!P$315:P$335,1))))),'Base de dados'!P329,"")</f>
        <v>341334276</v>
      </c>
      <c r="Q329" s="7">
        <f>IF(AND('Base de dados'!Q329&gt;(AVERAGE('Base de dados'!Q$315:Q$335)-(1.5*(_xlfn.QUARTILE.EXC('Base de dados'!Q$315:Q$335,3)-_xlfn.QUARTILE.EXC('Base de dados'!Q$315:Q$335,1)))),'Base de dados'!Q329&lt;(AVERAGE('Base de dados'!Q$315:Q$335)+(1.5*(_xlfn.QUARTILE.EXC('Base de dados'!Q$315:Q$335,3)-_xlfn.QUARTILE.EXC('Base de dados'!Q$315:Q$335,1))))),'Base de dados'!Q329,"")</f>
        <v>241936014.55000001</v>
      </c>
      <c r="R329" s="7">
        <f>IF(AND('Base de dados'!R329&gt;(AVERAGE('Base de dados'!R$315:R$335)-(1.5*(_xlfn.QUARTILE.EXC('Base de dados'!R$315:R$335,3)-_xlfn.QUARTILE.EXC('Base de dados'!R$315:R$335,1)))),'Base de dados'!R329&lt;(AVERAGE('Base de dados'!R$315:R$335)+(1.5*(_xlfn.QUARTILE.EXC('Base de dados'!R$315:R$335,3)-_xlfn.QUARTILE.EXC('Base de dados'!R$315:R$335,1))))),'Base de dados'!R329,"")</f>
        <v>648729530.37</v>
      </c>
      <c r="S329" s="7">
        <f>IF(AND('Base de dados'!S329&gt;(AVERAGE('Base de dados'!S$315:S$335)-(1.5*(_xlfn.QUARTILE.EXC('Base de dados'!S$315:S$335,3)-_xlfn.QUARTILE.EXC('Base de dados'!S$315:S$335,1)))),'Base de dados'!S329&lt;(AVERAGE('Base de dados'!S$315:S$335)+(1.5*(_xlfn.QUARTILE.EXC('Base de dados'!S$315:S$335,3)-_xlfn.QUARTILE.EXC('Base de dados'!S$315:S$335,1))))),'Base de dados'!S329,"")</f>
        <v>121178080.53</v>
      </c>
      <c r="T329" s="7">
        <f>IF(AND('Base de dados'!T329&gt;(AVERAGE('Base de dados'!T$315:T$335)-(1.5*(_xlfn.QUARTILE.EXC('Base de dados'!T$315:T$335,3)-_xlfn.QUARTILE.EXC('Base de dados'!T$315:T$335,1)))),'Base de dados'!T329&lt;(AVERAGE('Base de dados'!T$315:T$335)+(1.5*(_xlfn.QUARTILE.EXC('Base de dados'!T$315:T$335,3)-_xlfn.QUARTILE.EXC('Base de dados'!T$315:T$335,1))))),'Base de dados'!T329,"")</f>
        <v>4888</v>
      </c>
      <c r="U329" s="7">
        <f>IF(AND('Base de dados'!U329&gt;(AVERAGE('Base de dados'!U$315:U$335)-(1.5*(_xlfn.QUARTILE.EXC('Base de dados'!U$315:U$335,3)-_xlfn.QUARTILE.EXC('Base de dados'!U$315:U$335,1)))),'Base de dados'!U329&lt;(AVERAGE('Base de dados'!U$315:U$335)+(1.5*(_xlfn.QUARTILE.EXC('Base de dados'!U$315:U$335,3)-_xlfn.QUARTILE.EXC('Base de dados'!U$315:U$335,1))))),'Base de dados'!U329,"")</f>
        <v>120144851.09999999</v>
      </c>
    </row>
    <row r="330" spans="2:21" s="1" customFormat="1" x14ac:dyDescent="0.25">
      <c r="B330" s="51">
        <v>410690</v>
      </c>
      <c r="C330" s="51" t="s">
        <v>221</v>
      </c>
      <c r="D330" s="51" t="s">
        <v>222</v>
      </c>
      <c r="E330" s="51">
        <v>2004</v>
      </c>
      <c r="F330" s="51">
        <v>41069000</v>
      </c>
      <c r="G330" s="51" t="s">
        <v>96</v>
      </c>
      <c r="H330" s="325" t="s">
        <v>39</v>
      </c>
      <c r="I330" s="51" t="s">
        <v>188</v>
      </c>
      <c r="J330" s="51" t="s">
        <v>189</v>
      </c>
      <c r="K330" s="51" t="s">
        <v>223</v>
      </c>
      <c r="L330" s="7">
        <f>IF(AND('Base de dados'!L330&gt;(AVERAGE('Base de dados'!L$315:L$335)-(1.5*(_xlfn.QUARTILE.EXC('Base de dados'!L$315:L$335,3)-_xlfn.QUARTILE.EXC('Base de dados'!L$315:L$335,1)))),'Base de dados'!L330&lt;(AVERAGE('Base de dados'!L$315:L$335)+(1.5*(_xlfn.QUARTILE.EXC('Base de dados'!L$315:L$335,3)-_xlfn.QUARTILE.EXC('Base de dados'!L$315:L$335,1))))),'Base de dados'!L330,"")</f>
        <v>425496</v>
      </c>
      <c r="M330" s="7">
        <f>IF(AND('Base de dados'!M330&gt;(AVERAGE('Base de dados'!M$315:M$335)-(1.5*(_xlfn.QUARTILE.EXC('Base de dados'!M$315:M$335,3)-_xlfn.QUARTILE.EXC('Base de dados'!M$315:M$335,1)))),'Base de dados'!M330&lt;(AVERAGE('Base de dados'!M$315:M$335)+(1.5*(_xlfn.QUARTILE.EXC('Base de dados'!M$315:M$335,3)-_xlfn.QUARTILE.EXC('Base de dados'!M$315:M$335,1))))),'Base de dados'!M330,"")</f>
        <v>3461678</v>
      </c>
      <c r="N330" s="7">
        <f>IF(AND('Base de dados'!N330&gt;(AVERAGE('Base de dados'!N$315:N$335)-(1.5*(_xlfn.QUARTILE.EXC('Base de dados'!N$315:N$335,3)-_xlfn.QUARTILE.EXC('Base de dados'!N$315:N$335,1)))),'Base de dados'!N330&lt;(AVERAGE('Base de dados'!N$315:N$335)+(1.5*(_xlfn.QUARTILE.EXC('Base de dados'!N$315:N$335,3)-_xlfn.QUARTILE.EXC('Base de dados'!N$315:N$335,1))))),'Base de dados'!N330,"")</f>
        <v>206345</v>
      </c>
      <c r="O330" s="7">
        <f>IF(AND('Base de dados'!O330&gt;(AVERAGE('Base de dados'!O$315:O$335)-(1.5*(_xlfn.QUARTILE.EXC('Base de dados'!O$315:O$335,3)-_xlfn.QUARTILE.EXC('Base de dados'!O$315:O$335,1)))),'Base de dados'!O330&lt;(AVERAGE('Base de dados'!O$315:O$335)+(1.5*(_xlfn.QUARTILE.EXC('Base de dados'!O$315:O$335,3)-_xlfn.QUARTILE.EXC('Base de dados'!O$315:O$335,1))))),'Base de dados'!O330,"")</f>
        <v>768711056.79999995</v>
      </c>
      <c r="P330" s="7">
        <f>IF(AND('Base de dados'!P330&gt;(AVERAGE('Base de dados'!P$315:P$335)-(1.5*(_xlfn.QUARTILE.EXC('Base de dados'!P$315:P$335,3)-_xlfn.QUARTILE.EXC('Base de dados'!P$315:P$335,1)))),'Base de dados'!P330&lt;(AVERAGE('Base de dados'!P$315:P$335)+(1.5*(_xlfn.QUARTILE.EXC('Base de dados'!P$315:P$335,3)-_xlfn.QUARTILE.EXC('Base de dados'!P$315:P$335,1))))),'Base de dados'!P330,"")</f>
        <v>301462080.95999998</v>
      </c>
      <c r="Q330" s="7">
        <f>IF(AND('Base de dados'!Q330&gt;(AVERAGE('Base de dados'!Q$315:Q$335)-(1.5*(_xlfn.QUARTILE.EXC('Base de dados'!Q$315:Q$335,3)-_xlfn.QUARTILE.EXC('Base de dados'!Q$315:Q$335,1)))),'Base de dados'!Q330&lt;(AVERAGE('Base de dados'!Q$315:Q$335)+(1.5*(_xlfn.QUARTILE.EXC('Base de dados'!Q$315:Q$335,3)-_xlfn.QUARTILE.EXC('Base de dados'!Q$315:Q$335,1))))),'Base de dados'!Q330,"")</f>
        <v>226712828.03</v>
      </c>
      <c r="R330" s="7">
        <f>IF(AND('Base de dados'!R330&gt;(AVERAGE('Base de dados'!R$315:R$335)-(1.5*(_xlfn.QUARTILE.EXC('Base de dados'!R$315:R$335,3)-_xlfn.QUARTILE.EXC('Base de dados'!R$315:R$335,1)))),'Base de dados'!R330&lt;(AVERAGE('Base de dados'!R$315:R$335)+(1.5*(_xlfn.QUARTILE.EXC('Base de dados'!R$315:R$335,3)-_xlfn.QUARTILE.EXC('Base de dados'!R$315:R$335,1))))),'Base de dados'!R330,"")</f>
        <v>589845434.51999998</v>
      </c>
      <c r="S330" s="7">
        <f>IF(AND('Base de dados'!S330&gt;(AVERAGE('Base de dados'!S$315:S$335)-(1.5*(_xlfn.QUARTILE.EXC('Base de dados'!S$315:S$335,3)-_xlfn.QUARTILE.EXC('Base de dados'!S$315:S$335,1)))),'Base de dados'!S330&lt;(AVERAGE('Base de dados'!S$315:S$335)+(1.5*(_xlfn.QUARTILE.EXC('Base de dados'!S$315:S$335,3)-_xlfn.QUARTILE.EXC('Base de dados'!S$315:S$335,1))))),'Base de dados'!S330,"")</f>
        <v>107331338.05</v>
      </c>
      <c r="T330" s="7">
        <f>IF(AND('Base de dados'!T330&gt;(AVERAGE('Base de dados'!T$315:T$335)-(1.5*(_xlfn.QUARTILE.EXC('Base de dados'!T$315:T$335,3)-_xlfn.QUARTILE.EXC('Base de dados'!T$315:T$335,1)))),'Base de dados'!T330&lt;(AVERAGE('Base de dados'!T$315:T$335)+(1.5*(_xlfn.QUARTILE.EXC('Base de dados'!T$315:T$335,3)-_xlfn.QUARTILE.EXC('Base de dados'!T$315:T$335,1))))),'Base de dados'!T330,"")</f>
        <v>4653</v>
      </c>
      <c r="U330" s="7">
        <f>IF(AND('Base de dados'!U330&gt;(AVERAGE('Base de dados'!U$315:U$335)-(1.5*(_xlfn.QUARTILE.EXC('Base de dados'!U$315:U$335,3)-_xlfn.QUARTILE.EXC('Base de dados'!U$315:U$335,1)))),'Base de dados'!U330&lt;(AVERAGE('Base de dados'!U$315:U$335)+(1.5*(_xlfn.QUARTILE.EXC('Base de dados'!U$315:U$335,3)-_xlfn.QUARTILE.EXC('Base de dados'!U$315:U$335,1))))),'Base de dados'!U330,"")</f>
        <v>73710940.260000005</v>
      </c>
    </row>
    <row r="331" spans="2:21" s="1" customFormat="1" x14ac:dyDescent="0.25">
      <c r="B331" s="51">
        <v>410690</v>
      </c>
      <c r="C331" s="51" t="s">
        <v>221</v>
      </c>
      <c r="D331" s="51" t="s">
        <v>222</v>
      </c>
      <c r="E331" s="51">
        <v>2003</v>
      </c>
      <c r="F331" s="51">
        <v>41069000</v>
      </c>
      <c r="G331" s="51" t="s">
        <v>96</v>
      </c>
      <c r="H331" s="325" t="s">
        <v>39</v>
      </c>
      <c r="I331" s="51" t="s">
        <v>188</v>
      </c>
      <c r="J331" s="51" t="s">
        <v>189</v>
      </c>
      <c r="K331" s="51" t="s">
        <v>223</v>
      </c>
      <c r="L331" s="7">
        <f>IF(AND('Base de dados'!L331&gt;(AVERAGE('Base de dados'!L$315:L$335)-(1.5*(_xlfn.QUARTILE.EXC('Base de dados'!L$315:L$335,3)-_xlfn.QUARTILE.EXC('Base de dados'!L$315:L$335,1)))),'Base de dados'!L331&lt;(AVERAGE('Base de dados'!L$315:L$335)+(1.5*(_xlfn.QUARTILE.EXC('Base de dados'!L$315:L$335,3)-_xlfn.QUARTILE.EXC('Base de dados'!L$315:L$335,1))))),'Base de dados'!L331,"")</f>
        <v>419053</v>
      </c>
      <c r="M331" s="7">
        <f>IF(AND('Base de dados'!M331&gt;(AVERAGE('Base de dados'!M$315:M$335)-(1.5*(_xlfn.QUARTILE.EXC('Base de dados'!M$315:M$335,3)-_xlfn.QUARTILE.EXC('Base de dados'!M$315:M$335,1)))),'Base de dados'!M331&lt;(AVERAGE('Base de dados'!M$315:M$335)+(1.5*(_xlfn.QUARTILE.EXC('Base de dados'!M$315:M$335,3)-_xlfn.QUARTILE.EXC('Base de dados'!M$315:M$335,1))))),'Base de dados'!M331,"")</f>
        <v>3325080</v>
      </c>
      <c r="N331" s="7">
        <f>IF(AND('Base de dados'!N331&gt;(AVERAGE('Base de dados'!N$315:N$335)-(1.5*(_xlfn.QUARTILE.EXC('Base de dados'!N$315:N$335,3)-_xlfn.QUARTILE.EXC('Base de dados'!N$315:N$335,1)))),'Base de dados'!N331&lt;(AVERAGE('Base de dados'!N$315:N$335)+(1.5*(_xlfn.QUARTILE.EXC('Base de dados'!N$315:N$335,3)-_xlfn.QUARTILE.EXC('Base de dados'!N$315:N$335,1))))),'Base de dados'!N331,"")</f>
        <v>202140</v>
      </c>
      <c r="O331" s="7">
        <f>IF(AND('Base de dados'!O331&gt;(AVERAGE('Base de dados'!O$315:O$335)-(1.5*(_xlfn.QUARTILE.EXC('Base de dados'!O$315:O$335,3)-_xlfn.QUARTILE.EXC('Base de dados'!O$315:O$335,1)))),'Base de dados'!O331&lt;(AVERAGE('Base de dados'!O$315:O$335)+(1.5*(_xlfn.QUARTILE.EXC('Base de dados'!O$315:O$335,3)-_xlfn.QUARTILE.EXC('Base de dados'!O$315:O$335,1))))),'Base de dados'!O331,"")</f>
        <v>702295421.58000004</v>
      </c>
      <c r="P331" s="7">
        <f>IF(AND('Base de dados'!P331&gt;(AVERAGE('Base de dados'!P$315:P$335)-(1.5*(_xlfn.QUARTILE.EXC('Base de dados'!P$315:P$335,3)-_xlfn.QUARTILE.EXC('Base de dados'!P$315:P$335,1)))),'Base de dados'!P331&lt;(AVERAGE('Base de dados'!P$315:P$335)+(1.5*(_xlfn.QUARTILE.EXC('Base de dados'!P$315:P$335,3)-_xlfn.QUARTILE.EXC('Base de dados'!P$315:P$335,1))))),'Base de dados'!P331,"")</f>
        <v>266856539.00999999</v>
      </c>
      <c r="Q331" s="7">
        <f>IF(AND('Base de dados'!Q331&gt;(AVERAGE('Base de dados'!Q$315:Q$335)-(1.5*(_xlfn.QUARTILE.EXC('Base de dados'!Q$315:Q$335,3)-_xlfn.QUARTILE.EXC('Base de dados'!Q$315:Q$335,1)))),'Base de dados'!Q331&lt;(AVERAGE('Base de dados'!Q$315:Q$335)+(1.5*(_xlfn.QUARTILE.EXC('Base de dados'!Q$315:Q$335,3)-_xlfn.QUARTILE.EXC('Base de dados'!Q$315:Q$335,1))))),'Base de dados'!Q331,"")</f>
        <v>200417331.47</v>
      </c>
      <c r="R331" s="7">
        <f>IF(AND('Base de dados'!R331&gt;(AVERAGE('Base de dados'!R$315:R$335)-(1.5*(_xlfn.QUARTILE.EXC('Base de dados'!R$315:R$335,3)-_xlfn.QUARTILE.EXC('Base de dados'!R$315:R$335,1)))),'Base de dados'!R331&lt;(AVERAGE('Base de dados'!R$315:R$335)+(1.5*(_xlfn.QUARTILE.EXC('Base de dados'!R$315:R$335,3)-_xlfn.QUARTILE.EXC('Base de dados'!R$315:R$335,1))))),'Base de dados'!R331,"")</f>
        <v>481976637.57999998</v>
      </c>
      <c r="S331" s="7">
        <f>IF(AND('Base de dados'!S331&gt;(AVERAGE('Base de dados'!S$315:S$335)-(1.5*(_xlfn.QUARTILE.EXC('Base de dados'!S$315:S$335,3)-_xlfn.QUARTILE.EXC('Base de dados'!S$315:S$335,1)))),'Base de dados'!S331&lt;(AVERAGE('Base de dados'!S$315:S$335)+(1.5*(_xlfn.QUARTILE.EXC('Base de dados'!S$315:S$335,3)-_xlfn.QUARTILE.EXC('Base de dados'!S$315:S$335,1))))),'Base de dados'!S331,"")</f>
        <v>113790693.59</v>
      </c>
      <c r="T331" s="7">
        <f>IF(AND('Base de dados'!T331&gt;(AVERAGE('Base de dados'!T$315:T$335)-(1.5*(_xlfn.QUARTILE.EXC('Base de dados'!T$315:T$335,3)-_xlfn.QUARTILE.EXC('Base de dados'!T$315:T$335,1)))),'Base de dados'!T331&lt;(AVERAGE('Base de dados'!T$315:T$335)+(1.5*(_xlfn.QUARTILE.EXC('Base de dados'!T$315:T$335,3)-_xlfn.QUARTILE.EXC('Base de dados'!T$315:T$335,1))))),'Base de dados'!T331,"")</f>
        <v>4447</v>
      </c>
      <c r="U331" s="7">
        <f>IF(AND('Base de dados'!U331&gt;(AVERAGE('Base de dados'!U$315:U$335)-(1.5*(_xlfn.QUARTILE.EXC('Base de dados'!U$315:U$335,3)-_xlfn.QUARTILE.EXC('Base de dados'!U$315:U$335,1)))),'Base de dados'!U331&lt;(AVERAGE('Base de dados'!U$315:U$335)+(1.5*(_xlfn.QUARTILE.EXC('Base de dados'!U$315:U$335,3)-_xlfn.QUARTILE.EXC('Base de dados'!U$315:U$335,1))))),'Base de dados'!U331,"")</f>
        <v>52594380.159999996</v>
      </c>
    </row>
    <row r="332" spans="2:21" s="1" customFormat="1" x14ac:dyDescent="0.25">
      <c r="B332" s="51">
        <v>410690</v>
      </c>
      <c r="C332" s="51" t="s">
        <v>221</v>
      </c>
      <c r="D332" s="51" t="s">
        <v>222</v>
      </c>
      <c r="E332" s="51">
        <v>2002</v>
      </c>
      <c r="F332" s="51">
        <v>41069000</v>
      </c>
      <c r="G332" s="51" t="s">
        <v>96</v>
      </c>
      <c r="H332" s="325" t="s">
        <v>39</v>
      </c>
      <c r="I332" s="51" t="s">
        <v>188</v>
      </c>
      <c r="J332" s="51" t="s">
        <v>189</v>
      </c>
      <c r="K332" s="51" t="s">
        <v>223</v>
      </c>
      <c r="L332" s="7">
        <f>IF(AND('Base de dados'!L332&gt;(AVERAGE('Base de dados'!L$315:L$335)-(1.5*(_xlfn.QUARTILE.EXC('Base de dados'!L$315:L$335,3)-_xlfn.QUARTILE.EXC('Base de dados'!L$315:L$335,1)))),'Base de dados'!L332&lt;(AVERAGE('Base de dados'!L$315:L$335)+(1.5*(_xlfn.QUARTILE.EXC('Base de dados'!L$315:L$335,3)-_xlfn.QUARTILE.EXC('Base de dados'!L$315:L$335,1))))),'Base de dados'!L332,"")</f>
        <v>415214</v>
      </c>
      <c r="M332" s="7">
        <f>IF(AND('Base de dados'!M332&gt;(AVERAGE('Base de dados'!M$315:M$335)-(1.5*(_xlfn.QUARTILE.EXC('Base de dados'!M$315:M$335,3)-_xlfn.QUARTILE.EXC('Base de dados'!M$315:M$335,1)))),'Base de dados'!M332&lt;(AVERAGE('Base de dados'!M$315:M$335)+(1.5*(_xlfn.QUARTILE.EXC('Base de dados'!M$315:M$335,3)-_xlfn.QUARTILE.EXC('Base de dados'!M$315:M$335,1))))),'Base de dados'!M332,"")</f>
        <v>3044138</v>
      </c>
      <c r="N332" s="7">
        <f>IF(AND('Base de dados'!N332&gt;(AVERAGE('Base de dados'!N$315:N$335)-(1.5*(_xlfn.QUARTILE.EXC('Base de dados'!N$315:N$335,3)-_xlfn.QUARTILE.EXC('Base de dados'!N$315:N$335,1)))),'Base de dados'!N332&lt;(AVERAGE('Base de dados'!N$315:N$335)+(1.5*(_xlfn.QUARTILE.EXC('Base de dados'!N$315:N$335,3)-_xlfn.QUARTILE.EXC('Base de dados'!N$315:N$335,1))))),'Base de dados'!N332,"")</f>
        <v>192169.7</v>
      </c>
      <c r="O332" s="7">
        <f>IF(AND('Base de dados'!O332&gt;(AVERAGE('Base de dados'!O$315:O$335)-(1.5*(_xlfn.QUARTILE.EXC('Base de dados'!O$315:O$335,3)-_xlfn.QUARTILE.EXC('Base de dados'!O$315:O$335,1)))),'Base de dados'!O332&lt;(AVERAGE('Base de dados'!O$315:O$335)+(1.5*(_xlfn.QUARTILE.EXC('Base de dados'!O$315:O$335,3)-_xlfn.QUARTILE.EXC('Base de dados'!O$315:O$335,1))))),'Base de dados'!O332,"")</f>
        <v>644994566.59000003</v>
      </c>
      <c r="P332" s="7">
        <f>IF(AND('Base de dados'!P332&gt;(AVERAGE('Base de dados'!P$315:P$335)-(1.5*(_xlfn.QUARTILE.EXC('Base de dados'!P$315:P$335,3)-_xlfn.QUARTILE.EXC('Base de dados'!P$315:P$335,1)))),'Base de dados'!P332&lt;(AVERAGE('Base de dados'!P$315:P$335)+(1.5*(_xlfn.QUARTILE.EXC('Base de dados'!P$315:P$335,3)-_xlfn.QUARTILE.EXC('Base de dados'!P$315:P$335,1))))),'Base de dados'!P332,"")</f>
        <v>240341050.75999999</v>
      </c>
      <c r="Q332" s="7">
        <f>IF(AND('Base de dados'!Q332&gt;(AVERAGE('Base de dados'!Q$315:Q$335)-(1.5*(_xlfn.QUARTILE.EXC('Base de dados'!Q$315:Q$335,3)-_xlfn.QUARTILE.EXC('Base de dados'!Q$315:Q$335,1)))),'Base de dados'!Q332&lt;(AVERAGE('Base de dados'!Q$315:Q$335)+(1.5*(_xlfn.QUARTILE.EXC('Base de dados'!Q$315:Q$335,3)-_xlfn.QUARTILE.EXC('Base de dados'!Q$315:Q$335,1))))),'Base de dados'!Q332,"")</f>
        <v>171711993.25</v>
      </c>
      <c r="R332" s="7">
        <f>IF(AND('Base de dados'!R332&gt;(AVERAGE('Base de dados'!R$315:R$335)-(1.5*(_xlfn.QUARTILE.EXC('Base de dados'!R$315:R$335,3)-_xlfn.QUARTILE.EXC('Base de dados'!R$315:R$335,1)))),'Base de dados'!R332&lt;(AVERAGE('Base de dados'!R$315:R$335)+(1.5*(_xlfn.QUARTILE.EXC('Base de dados'!R$315:R$335,3)-_xlfn.QUARTILE.EXC('Base de dados'!R$315:R$335,1))))),'Base de dados'!R332,"")</f>
        <v>438666190.91000003</v>
      </c>
      <c r="S332" s="7">
        <f>IF(AND('Base de dados'!S332&gt;(AVERAGE('Base de dados'!S$315:S$335)-(1.5*(_xlfn.QUARTILE.EXC('Base de dados'!S$315:S$335,3)-_xlfn.QUARTILE.EXC('Base de dados'!S$315:S$335,1)))),'Base de dados'!S332&lt;(AVERAGE('Base de dados'!S$315:S$335)+(1.5*(_xlfn.QUARTILE.EXC('Base de dados'!S$315:S$335,3)-_xlfn.QUARTILE.EXC('Base de dados'!S$315:S$335,1))))),'Base de dados'!S332,"")</f>
        <v>92388398.900000006</v>
      </c>
      <c r="T332" s="7">
        <f>IF(AND('Base de dados'!T332&gt;(AVERAGE('Base de dados'!T$315:T$335)-(1.5*(_xlfn.QUARTILE.EXC('Base de dados'!T$315:T$335,3)-_xlfn.QUARTILE.EXC('Base de dados'!T$315:T$335,1)))),'Base de dados'!T332&lt;(AVERAGE('Base de dados'!T$315:T$335)+(1.5*(_xlfn.QUARTILE.EXC('Base de dados'!T$315:T$335,3)-_xlfn.QUARTILE.EXC('Base de dados'!T$315:T$335,1))))),'Base de dados'!T332,"")</f>
        <v>4641</v>
      </c>
      <c r="U332" s="7">
        <f>IF(AND('Base de dados'!U332&gt;(AVERAGE('Base de dados'!U$315:U$335)-(1.5*(_xlfn.QUARTILE.EXC('Base de dados'!U$315:U$335,3)-_xlfn.QUARTILE.EXC('Base de dados'!U$315:U$335,1)))),'Base de dados'!U332&lt;(AVERAGE('Base de dados'!U$315:U$335)+(1.5*(_xlfn.QUARTILE.EXC('Base de dados'!U$315:U$335,3)-_xlfn.QUARTILE.EXC('Base de dados'!U$315:U$335,1))))),'Base de dados'!U332,"")</f>
        <v>172053614.68000001</v>
      </c>
    </row>
    <row r="333" spans="2:21" s="1" customFormat="1" x14ac:dyDescent="0.25">
      <c r="B333" s="51">
        <v>410690</v>
      </c>
      <c r="C333" s="51" t="s">
        <v>221</v>
      </c>
      <c r="D333" s="51" t="s">
        <v>222</v>
      </c>
      <c r="E333" s="51">
        <v>2001</v>
      </c>
      <c r="F333" s="51">
        <v>41069000</v>
      </c>
      <c r="G333" s="51" t="s">
        <v>96</v>
      </c>
      <c r="H333" s="325" t="s">
        <v>39</v>
      </c>
      <c r="I333" s="51" t="s">
        <v>188</v>
      </c>
      <c r="J333" s="51" t="s">
        <v>189</v>
      </c>
      <c r="K333" s="51" t="s">
        <v>223</v>
      </c>
      <c r="L333" s="7">
        <f>IF(AND('Base de dados'!L333&gt;(AVERAGE('Base de dados'!L$315:L$335)-(1.5*(_xlfn.QUARTILE.EXC('Base de dados'!L$315:L$335,3)-_xlfn.QUARTILE.EXC('Base de dados'!L$315:L$335,1)))),'Base de dados'!L333&lt;(AVERAGE('Base de dados'!L$315:L$335)+(1.5*(_xlfn.QUARTILE.EXC('Base de dados'!L$315:L$335,3)-_xlfn.QUARTILE.EXC('Base de dados'!L$315:L$335,1))))),'Base de dados'!L333,"")</f>
        <v>408691</v>
      </c>
      <c r="M333" s="7">
        <f>IF(AND('Base de dados'!M333&gt;(AVERAGE('Base de dados'!M$315:M$335)-(1.5*(_xlfn.QUARTILE.EXC('Base de dados'!M$315:M$335,3)-_xlfn.QUARTILE.EXC('Base de dados'!M$315:M$335,1)))),'Base de dados'!M333&lt;(AVERAGE('Base de dados'!M$315:M$335)+(1.5*(_xlfn.QUARTILE.EXC('Base de dados'!M$315:M$335,3)-_xlfn.QUARTILE.EXC('Base de dados'!M$315:M$335,1))))),'Base de dados'!M333,"")</f>
        <v>2809857</v>
      </c>
      <c r="N333" s="7">
        <f>IF(AND('Base de dados'!N333&gt;(AVERAGE('Base de dados'!N$315:N$335)-(1.5*(_xlfn.QUARTILE.EXC('Base de dados'!N$315:N$335,3)-_xlfn.QUARTILE.EXC('Base de dados'!N$315:N$335,1)))),'Base de dados'!N333&lt;(AVERAGE('Base de dados'!N$315:N$335)+(1.5*(_xlfn.QUARTILE.EXC('Base de dados'!N$315:N$335,3)-_xlfn.QUARTILE.EXC('Base de dados'!N$315:N$335,1))))),'Base de dados'!N333,"")</f>
        <v>183624</v>
      </c>
      <c r="O333" s="7">
        <f>IF(AND('Base de dados'!O333&gt;(AVERAGE('Base de dados'!O$315:O$335)-(1.5*(_xlfn.QUARTILE.EXC('Base de dados'!O$315:O$335,3)-_xlfn.QUARTILE.EXC('Base de dados'!O$315:O$335,1)))),'Base de dados'!O333&lt;(AVERAGE('Base de dados'!O$315:O$335)+(1.5*(_xlfn.QUARTILE.EXC('Base de dados'!O$315:O$335,3)-_xlfn.QUARTILE.EXC('Base de dados'!O$315:O$335,1))))),'Base de dados'!O333,"")</f>
        <v>539986703.88999999</v>
      </c>
      <c r="P333" s="7">
        <f>IF(AND('Base de dados'!P333&gt;(AVERAGE('Base de dados'!P$315:P$335)-(1.5*(_xlfn.QUARTILE.EXC('Base de dados'!P$315:P$335,3)-_xlfn.QUARTILE.EXC('Base de dados'!P$315:P$335,1)))),'Base de dados'!P333&lt;(AVERAGE('Base de dados'!P$315:P$335)+(1.5*(_xlfn.QUARTILE.EXC('Base de dados'!P$315:P$335,3)-_xlfn.QUARTILE.EXC('Base de dados'!P$315:P$335,1))))),'Base de dados'!P333,"")</f>
        <v>193071958.97</v>
      </c>
      <c r="Q333" s="7">
        <f>IF(AND('Base de dados'!Q333&gt;(AVERAGE('Base de dados'!Q$315:Q$335)-(1.5*(_xlfn.QUARTILE.EXC('Base de dados'!Q$315:Q$335,3)-_xlfn.QUARTILE.EXC('Base de dados'!Q$315:Q$335,1)))),'Base de dados'!Q333&lt;(AVERAGE('Base de dados'!Q$315:Q$335)+(1.5*(_xlfn.QUARTILE.EXC('Base de dados'!Q$315:Q$335,3)-_xlfn.QUARTILE.EXC('Base de dados'!Q$315:Q$335,1))))),'Base de dados'!Q333,"")</f>
        <v>152925719.77000001</v>
      </c>
      <c r="R333" s="7">
        <f>IF(AND('Base de dados'!R333&gt;(AVERAGE('Base de dados'!R$315:R$335)-(1.5*(_xlfn.QUARTILE.EXC('Base de dados'!R$315:R$335,3)-_xlfn.QUARTILE.EXC('Base de dados'!R$315:R$335,1)))),'Base de dados'!R333&lt;(AVERAGE('Base de dados'!R$315:R$335)+(1.5*(_xlfn.QUARTILE.EXC('Base de dados'!R$315:R$335,3)-_xlfn.QUARTILE.EXC('Base de dados'!R$315:R$335,1))))),'Base de dados'!R333,"")</f>
        <v>371902452.36000001</v>
      </c>
      <c r="S333" s="7">
        <f>IF(AND('Base de dados'!S333&gt;(AVERAGE('Base de dados'!S$315:S$335)-(1.5*(_xlfn.QUARTILE.EXC('Base de dados'!S$315:S$335,3)-_xlfn.QUARTILE.EXC('Base de dados'!S$315:S$335,1)))),'Base de dados'!S333&lt;(AVERAGE('Base de dados'!S$315:S$335)+(1.5*(_xlfn.QUARTILE.EXC('Base de dados'!S$315:S$335,3)-_xlfn.QUARTILE.EXC('Base de dados'!S$315:S$335,1))))),'Base de dados'!S333,"")</f>
        <v>75515577.219999999</v>
      </c>
      <c r="T333" s="7">
        <f>IF(AND('Base de dados'!T333&gt;(AVERAGE('Base de dados'!T$315:T$335)-(1.5*(_xlfn.QUARTILE.EXC('Base de dados'!T$315:T$335,3)-_xlfn.QUARTILE.EXC('Base de dados'!T$315:T$335,1)))),'Base de dados'!T333&lt;(AVERAGE('Base de dados'!T$315:T$335)+(1.5*(_xlfn.QUARTILE.EXC('Base de dados'!T$315:T$335,3)-_xlfn.QUARTILE.EXC('Base de dados'!T$315:T$335,1))))),'Base de dados'!T333,"")</f>
        <v>4669</v>
      </c>
      <c r="U333" s="7">
        <f>IF(AND('Base de dados'!U333&gt;(AVERAGE('Base de dados'!U$315:U$335)-(1.5*(_xlfn.QUARTILE.EXC('Base de dados'!U$315:U$335,3)-_xlfn.QUARTILE.EXC('Base de dados'!U$315:U$335,1)))),'Base de dados'!U333&lt;(AVERAGE('Base de dados'!U$315:U$335)+(1.5*(_xlfn.QUARTILE.EXC('Base de dados'!U$315:U$335,3)-_xlfn.QUARTILE.EXC('Base de dados'!U$315:U$335,1))))),'Base de dados'!U333,"")</f>
        <v>64772064.859999999</v>
      </c>
    </row>
    <row r="334" spans="2:21" s="1" customFormat="1" x14ac:dyDescent="0.25">
      <c r="B334" s="51">
        <v>410690</v>
      </c>
      <c r="C334" s="51" t="s">
        <v>221</v>
      </c>
      <c r="D334" s="51" t="s">
        <v>222</v>
      </c>
      <c r="E334" s="51">
        <v>2000</v>
      </c>
      <c r="F334" s="51">
        <v>41069000</v>
      </c>
      <c r="G334" s="51" t="s">
        <v>96</v>
      </c>
      <c r="H334" s="325" t="s">
        <v>39</v>
      </c>
      <c r="I334" s="51" t="s">
        <v>188</v>
      </c>
      <c r="J334" s="51" t="s">
        <v>189</v>
      </c>
      <c r="K334" s="51" t="s">
        <v>223</v>
      </c>
      <c r="L334" s="7">
        <f>IF(AND('Base de dados'!L334&gt;(AVERAGE('Base de dados'!L$315:L$335)-(1.5*(_xlfn.QUARTILE.EXC('Base de dados'!L$315:L$335,3)-_xlfn.QUARTILE.EXC('Base de dados'!L$315:L$335,1)))),'Base de dados'!L334&lt;(AVERAGE('Base de dados'!L$315:L$335)+(1.5*(_xlfn.QUARTILE.EXC('Base de dados'!L$315:L$335,3)-_xlfn.QUARTILE.EXC('Base de dados'!L$315:L$335,1))))),'Base de dados'!L334,"")</f>
        <v>406575.31</v>
      </c>
      <c r="M334" s="7">
        <f>IF(AND('Base de dados'!M334&gt;(AVERAGE('Base de dados'!M$315:M$335)-(1.5*(_xlfn.QUARTILE.EXC('Base de dados'!M$315:M$335,3)-_xlfn.QUARTILE.EXC('Base de dados'!M$315:M$335,1)))),'Base de dados'!M334&lt;(AVERAGE('Base de dados'!M$315:M$335)+(1.5*(_xlfn.QUARTILE.EXC('Base de dados'!M$315:M$335,3)-_xlfn.QUARTILE.EXC('Base de dados'!M$315:M$335,1))))),'Base de dados'!M334,"")</f>
        <v>2415348</v>
      </c>
      <c r="N334" s="7">
        <f>IF(AND('Base de dados'!N334&gt;(AVERAGE('Base de dados'!N$315:N$335)-(1.5*(_xlfn.QUARTILE.EXC('Base de dados'!N$315:N$335,3)-_xlfn.QUARTILE.EXC('Base de dados'!N$315:N$335,1)))),'Base de dados'!N334&lt;(AVERAGE('Base de dados'!N$315:N$335)+(1.5*(_xlfn.QUARTILE.EXC('Base de dados'!N$315:N$335,3)-_xlfn.QUARTILE.EXC('Base de dados'!N$315:N$335,1))))),'Base de dados'!N334,"")</f>
        <v>175077</v>
      </c>
      <c r="O334" s="7">
        <f>IF(AND('Base de dados'!O334&gt;(AVERAGE('Base de dados'!O$315:O$335)-(1.5*(_xlfn.QUARTILE.EXC('Base de dados'!O$315:O$335,3)-_xlfn.QUARTILE.EXC('Base de dados'!O$315:O$335,1)))),'Base de dados'!O334&lt;(AVERAGE('Base de dados'!O$315:O$335)+(1.5*(_xlfn.QUARTILE.EXC('Base de dados'!O$315:O$335,3)-_xlfn.QUARTILE.EXC('Base de dados'!O$315:O$335,1))))),'Base de dados'!O334,"")</f>
        <v>479618313.29000002</v>
      </c>
      <c r="P334" s="7">
        <f>IF(AND('Base de dados'!P334&gt;(AVERAGE('Base de dados'!P$315:P$335)-(1.5*(_xlfn.QUARTILE.EXC('Base de dados'!P$315:P$335,3)-_xlfn.QUARTILE.EXC('Base de dados'!P$315:P$335,1)))),'Base de dados'!P334&lt;(AVERAGE('Base de dados'!P$315:P$335)+(1.5*(_xlfn.QUARTILE.EXC('Base de dados'!P$315:P$335,3)-_xlfn.QUARTILE.EXC('Base de dados'!P$315:P$335,1))))),'Base de dados'!P334,"")</f>
        <v>166835718.69999999</v>
      </c>
      <c r="Q334" s="7">
        <f>IF(AND('Base de dados'!Q334&gt;(AVERAGE('Base de dados'!Q$315:Q$335)-(1.5*(_xlfn.QUARTILE.EXC('Base de dados'!Q$315:Q$335,3)-_xlfn.QUARTILE.EXC('Base de dados'!Q$315:Q$335,1)))),'Base de dados'!Q334&lt;(AVERAGE('Base de dados'!Q$315:Q$335)+(1.5*(_xlfn.QUARTILE.EXC('Base de dados'!Q$315:Q$335,3)-_xlfn.QUARTILE.EXC('Base de dados'!Q$315:Q$335,1))))),'Base de dados'!Q334,"")</f>
        <v>154387017.56999999</v>
      </c>
      <c r="R334" s="7">
        <f>IF(AND('Base de dados'!R334&gt;(AVERAGE('Base de dados'!R$315:R$335)-(1.5*(_xlfn.QUARTILE.EXC('Base de dados'!R$315:R$335,3)-_xlfn.QUARTILE.EXC('Base de dados'!R$315:R$335,1)))),'Base de dados'!R334&lt;(AVERAGE('Base de dados'!R$315:R$335)+(1.5*(_xlfn.QUARTILE.EXC('Base de dados'!R$315:R$335,3)-_xlfn.QUARTILE.EXC('Base de dados'!R$315:R$335,1))))),'Base de dados'!R334,"")</f>
        <v>341623071.56</v>
      </c>
      <c r="S334" s="7">
        <f>IF(AND('Base de dados'!S334&gt;(AVERAGE('Base de dados'!S$315:S$335)-(1.5*(_xlfn.QUARTILE.EXC('Base de dados'!S$315:S$335,3)-_xlfn.QUARTILE.EXC('Base de dados'!S$315:S$335,1)))),'Base de dados'!S334&lt;(AVERAGE('Base de dados'!S$315:S$335)+(1.5*(_xlfn.QUARTILE.EXC('Base de dados'!S$315:S$335,3)-_xlfn.QUARTILE.EXC('Base de dados'!S$315:S$335,1))))),'Base de dados'!S334,"")</f>
        <v>79405454.730000004</v>
      </c>
      <c r="T334" s="7">
        <f>IF(AND('Base de dados'!T334&gt;(AVERAGE('Base de dados'!T$315:T$335)-(1.5*(_xlfn.QUARTILE.EXC('Base de dados'!T$315:T$335,3)-_xlfn.QUARTILE.EXC('Base de dados'!T$315:T$335,1)))),'Base de dados'!T334&lt;(AVERAGE('Base de dados'!T$315:T$335)+(1.5*(_xlfn.QUARTILE.EXC('Base de dados'!T$315:T$335,3)-_xlfn.QUARTILE.EXC('Base de dados'!T$315:T$335,1))))),'Base de dados'!T334,"")</f>
        <v>4737</v>
      </c>
      <c r="U334" s="7">
        <f>IF(AND('Base de dados'!U334&gt;(AVERAGE('Base de dados'!U$315:U$335)-(1.5*(_xlfn.QUARTILE.EXC('Base de dados'!U$315:U$335,3)-_xlfn.QUARTILE.EXC('Base de dados'!U$315:U$335,1)))),'Base de dados'!U334&lt;(AVERAGE('Base de dados'!U$315:U$335)+(1.5*(_xlfn.QUARTILE.EXC('Base de dados'!U$315:U$335,3)-_xlfn.QUARTILE.EXC('Base de dados'!U$315:U$335,1))))),'Base de dados'!U334,"")</f>
        <v>64679025.25</v>
      </c>
    </row>
    <row r="335" spans="2:21" s="1" customFormat="1" x14ac:dyDescent="0.25">
      <c r="B335" s="51">
        <v>410690</v>
      </c>
      <c r="C335" s="51" t="s">
        <v>221</v>
      </c>
      <c r="D335" s="51" t="s">
        <v>222</v>
      </c>
      <c r="E335" s="51">
        <v>1999</v>
      </c>
      <c r="F335" s="51">
        <v>41069000</v>
      </c>
      <c r="G335" s="51" t="s">
        <v>96</v>
      </c>
      <c r="H335" s="325" t="s">
        <v>39</v>
      </c>
      <c r="I335" s="51" t="s">
        <v>188</v>
      </c>
      <c r="J335" s="51" t="s">
        <v>189</v>
      </c>
      <c r="K335" s="51" t="s">
        <v>223</v>
      </c>
      <c r="L335" s="7">
        <f>IF(AND('Base de dados'!L335&gt;(AVERAGE('Base de dados'!L$315:L$335)-(1.5*(_xlfn.QUARTILE.EXC('Base de dados'!L$315:L$335,3)-_xlfn.QUARTILE.EXC('Base de dados'!L$315:L$335,1)))),'Base de dados'!L335&lt;(AVERAGE('Base de dados'!L$315:L$335)+(1.5*(_xlfn.QUARTILE.EXC('Base de dados'!L$315:L$335,3)-_xlfn.QUARTILE.EXC('Base de dados'!L$315:L$335,1))))),'Base de dados'!L335,"")</f>
        <v>398123.62</v>
      </c>
      <c r="M335" s="7">
        <f>IF(AND('Base de dados'!M335&gt;(AVERAGE('Base de dados'!M$315:M$335)-(1.5*(_xlfn.QUARTILE.EXC('Base de dados'!M$315:M$335,3)-_xlfn.QUARTILE.EXC('Base de dados'!M$315:M$335,1)))),'Base de dados'!M335&lt;(AVERAGE('Base de dados'!M$315:M$335)+(1.5*(_xlfn.QUARTILE.EXC('Base de dados'!M$315:M$335,3)-_xlfn.QUARTILE.EXC('Base de dados'!M$315:M$335,1))))),'Base de dados'!M335,"")</f>
        <v>2227305</v>
      </c>
      <c r="N335" s="7">
        <f>IF(AND('Base de dados'!N335&gt;(AVERAGE('Base de dados'!N$315:N$335)-(1.5*(_xlfn.QUARTILE.EXC('Base de dados'!N$315:N$335,3)-_xlfn.QUARTILE.EXC('Base de dados'!N$315:N$335,1)))),'Base de dados'!N335&lt;(AVERAGE('Base de dados'!N$315:N$335)+(1.5*(_xlfn.QUARTILE.EXC('Base de dados'!N$315:N$335,3)-_xlfn.QUARTILE.EXC('Base de dados'!N$315:N$335,1))))),'Base de dados'!N335,"")</f>
        <v>156832.37</v>
      </c>
      <c r="O335" s="7">
        <f>IF(AND('Base de dados'!O335&gt;(AVERAGE('Base de dados'!O$315:O$335)-(1.5*(_xlfn.QUARTILE.EXC('Base de dados'!O$315:O$335,3)-_xlfn.QUARTILE.EXC('Base de dados'!O$315:O$335,1)))),'Base de dados'!O335&lt;(AVERAGE('Base de dados'!O$315:O$335)+(1.5*(_xlfn.QUARTILE.EXC('Base de dados'!O$315:O$335,3)-_xlfn.QUARTILE.EXC('Base de dados'!O$315:O$335,1))))),'Base de dados'!O335,"")</f>
        <v>422889903.06999999</v>
      </c>
      <c r="P335" s="7">
        <f>IF(AND('Base de dados'!P335&gt;(AVERAGE('Base de dados'!P$315:P$335)-(1.5*(_xlfn.QUARTILE.EXC('Base de dados'!P$315:P$335,3)-_xlfn.QUARTILE.EXC('Base de dados'!P$315:P$335,1)))),'Base de dados'!P335&lt;(AVERAGE('Base de dados'!P$315:P$335)+(1.5*(_xlfn.QUARTILE.EXC('Base de dados'!P$315:P$335,3)-_xlfn.QUARTILE.EXC('Base de dados'!P$315:P$335,1))))),'Base de dados'!P335,"")</f>
        <v>135240931.63</v>
      </c>
      <c r="Q335" s="7">
        <f>IF(AND('Base de dados'!Q335&gt;(AVERAGE('Base de dados'!Q$315:Q$335)-(1.5*(_xlfn.QUARTILE.EXC('Base de dados'!Q$315:Q$335,3)-_xlfn.QUARTILE.EXC('Base de dados'!Q$315:Q$335,1)))),'Base de dados'!Q335&lt;(AVERAGE('Base de dados'!Q$315:Q$335)+(1.5*(_xlfn.QUARTILE.EXC('Base de dados'!Q$315:Q$335,3)-_xlfn.QUARTILE.EXC('Base de dados'!Q$315:Q$335,1))))),'Base de dados'!Q335,"")</f>
        <v>148347258.47999999</v>
      </c>
      <c r="R335" s="7">
        <f>IF(AND('Base de dados'!R335&gt;(AVERAGE('Base de dados'!R$315:R$335)-(1.5*(_xlfn.QUARTILE.EXC('Base de dados'!R$315:R$335,3)-_xlfn.QUARTILE.EXC('Base de dados'!R$315:R$335,1)))),'Base de dados'!R335&lt;(AVERAGE('Base de dados'!R$315:R$335)+(1.5*(_xlfn.QUARTILE.EXC('Base de dados'!R$315:R$335,3)-_xlfn.QUARTILE.EXC('Base de dados'!R$315:R$335,1))))),'Base de dados'!R335,"")</f>
        <v>319353135.29000002</v>
      </c>
      <c r="S335" s="7">
        <f>IF(AND('Base de dados'!S335&gt;(AVERAGE('Base de dados'!S$315:S$335)-(1.5*(_xlfn.QUARTILE.EXC('Base de dados'!S$315:S$335,3)-_xlfn.QUARTILE.EXC('Base de dados'!S$315:S$335,1)))),'Base de dados'!S335&lt;(AVERAGE('Base de dados'!S$315:S$335)+(1.5*(_xlfn.QUARTILE.EXC('Base de dados'!S$315:S$335,3)-_xlfn.QUARTILE.EXC('Base de dados'!S$315:S$335,1))))),'Base de dados'!S335,"")</f>
        <v>70220614.819999993</v>
      </c>
      <c r="T335" s="7">
        <f>IF(AND('Base de dados'!T335&gt;(AVERAGE('Base de dados'!T$315:T$335)-(1.5*(_xlfn.QUARTILE.EXC('Base de dados'!T$315:T$335,3)-_xlfn.QUARTILE.EXC('Base de dados'!T$315:T$335,1)))),'Base de dados'!T335&lt;(AVERAGE('Base de dados'!T$315:T$335)+(1.5*(_xlfn.QUARTILE.EXC('Base de dados'!T$315:T$335,3)-_xlfn.QUARTILE.EXC('Base de dados'!T$315:T$335,1))))),'Base de dados'!T335,"")</f>
        <v>5161</v>
      </c>
      <c r="U335" s="7">
        <f>IF(AND('Base de dados'!U335&gt;(AVERAGE('Base de dados'!U$315:U$335)-(1.5*(_xlfn.QUARTILE.EXC('Base de dados'!U$315:U$335,3)-_xlfn.QUARTILE.EXC('Base de dados'!U$315:U$335,1)))),'Base de dados'!U335&lt;(AVERAGE('Base de dados'!U$315:U$335)+(1.5*(_xlfn.QUARTILE.EXC('Base de dados'!U$315:U$335,3)-_xlfn.QUARTILE.EXC('Base de dados'!U$315:U$335,1))))),'Base de dados'!U335,"")</f>
        <v>62853915.039999999</v>
      </c>
    </row>
    <row r="336" spans="2:21" s="1" customFormat="1" x14ac:dyDescent="0.25">
      <c r="B336" s="51">
        <v>330455</v>
      </c>
      <c r="C336" s="51" t="s">
        <v>224</v>
      </c>
      <c r="D336" s="51" t="s">
        <v>225</v>
      </c>
      <c r="E336" s="51">
        <v>2019</v>
      </c>
      <c r="F336" s="51">
        <v>33045500</v>
      </c>
      <c r="G336" s="51" t="s">
        <v>97</v>
      </c>
      <c r="H336" s="325" t="s">
        <v>35</v>
      </c>
      <c r="I336" s="51" t="s">
        <v>188</v>
      </c>
      <c r="J336" s="51" t="s">
        <v>189</v>
      </c>
      <c r="K336" s="51" t="s">
        <v>190</v>
      </c>
      <c r="L336" s="7">
        <f>IF(AND('Base de dados'!L336&gt;(AVERAGE('Base de dados'!L$336:L$356)-(1.5*(_xlfn.QUARTILE.EXC('Base de dados'!L$336:L$356,3)-_xlfn.QUARTILE.EXC('Base de dados'!L$336:L$356,1)))),'Base de dados'!L336&lt;(AVERAGE('Base de dados'!L$336:L$356)+(1.5*(_xlfn.QUARTILE.EXC('Base de dados'!L$336:L$356,3)-_xlfn.QUARTILE.EXC('Base de dados'!L$336:L$356,1))))),'Base de dados'!L336,"")</f>
        <v>710446</v>
      </c>
      <c r="M336" s="7">
        <f>IF(AND('Base de dados'!M336&gt;(AVERAGE('Base de dados'!M$336:M$356)-(1.5*(_xlfn.QUARTILE.EXC('Base de dados'!M$336:M$356,3)-_xlfn.QUARTILE.EXC('Base de dados'!M$336:M$356,1)))),'Base de dados'!M336&lt;(AVERAGE('Base de dados'!M$336:M$356)+(1.5*(_xlfn.QUARTILE.EXC('Base de dados'!M$336:M$356,3)-_xlfn.QUARTILE.EXC('Base de dados'!M$336:M$356,1))))),'Base de dados'!M336,"")</f>
        <v>14648547</v>
      </c>
      <c r="N336" s="7">
        <f>IF(AND('Base de dados'!N336&gt;(AVERAGE('Base de dados'!N$336:N$356)-(1.5*(_xlfn.QUARTILE.EXC('Base de dados'!N$336:N$356,3)-_xlfn.QUARTILE.EXC('Base de dados'!N$336:N$356,1)))),'Base de dados'!N336&lt;(AVERAGE('Base de dados'!N$336:N$356)+(1.5*(_xlfn.QUARTILE.EXC('Base de dados'!N$336:N$356,3)-_xlfn.QUARTILE.EXC('Base de dados'!N$336:N$356,1))))),'Base de dados'!N336,"")</f>
        <v>379402</v>
      </c>
      <c r="O336" s="7">
        <f>IF(AND('Base de dados'!O336&gt;(AVERAGE('Base de dados'!O$336:O$356)-(1.5*(_xlfn.QUARTILE.EXC('Base de dados'!O$336:O$356,3)-_xlfn.QUARTILE.EXC('Base de dados'!O$336:O$356,1)))),'Base de dados'!O336&lt;(AVERAGE('Base de dados'!O$336:O$356)+(1.5*(_xlfn.QUARTILE.EXC('Base de dados'!O$336:O$356,3)-_xlfn.QUARTILE.EXC('Base de dados'!O$336:O$356,1))))),'Base de dados'!O336,"")</f>
        <v>4079802075.54</v>
      </c>
      <c r="P336" s="7">
        <f>IF(AND('Base de dados'!P336&gt;(AVERAGE('Base de dados'!P$336:P$356)-(1.5*(_xlfn.QUARTILE.EXC('Base de dados'!P$336:P$356,3)-_xlfn.QUARTILE.EXC('Base de dados'!P$336:P$356,1)))),'Base de dados'!P336&lt;(AVERAGE('Base de dados'!P$336:P$356)+(1.5*(_xlfn.QUARTILE.EXC('Base de dados'!P$336:P$356,3)-_xlfn.QUARTILE.EXC('Base de dados'!P$336:P$356,1))))),'Base de dados'!P336,"")</f>
        <v>2186188275.8600001</v>
      </c>
      <c r="Q336" s="7">
        <f>IF(AND('Base de dados'!Q336&gt;(AVERAGE('Base de dados'!Q$336:Q$356)-(1.5*(_xlfn.QUARTILE.EXC('Base de dados'!Q$336:Q$356,3)-_xlfn.QUARTILE.EXC('Base de dados'!Q$336:Q$356,1)))),'Base de dados'!Q336&lt;(AVERAGE('Base de dados'!Q$336:Q$356)+(1.5*(_xlfn.QUARTILE.EXC('Base de dados'!Q$336:Q$356,3)-_xlfn.QUARTILE.EXC('Base de dados'!Q$336:Q$356,1))))),'Base de dados'!Q336,"")</f>
        <v>1104257172.6400001</v>
      </c>
      <c r="R336" s="7" t="str">
        <f>IF(AND('Base de dados'!R336&gt;(AVERAGE('Base de dados'!R$336:R$356)-(1.5*(_xlfn.QUARTILE.EXC('Base de dados'!R$336:R$356,3)-_xlfn.QUARTILE.EXC('Base de dados'!R$336:R$356,1)))),'Base de dados'!R336&lt;(AVERAGE('Base de dados'!R$336:R$356)+(1.5*(_xlfn.QUARTILE.EXC('Base de dados'!R$336:R$356,3)-_xlfn.QUARTILE.EXC('Base de dados'!R$336:R$356,1))))),'Base de dados'!R336,"")</f>
        <v/>
      </c>
      <c r="S336" s="7">
        <f>IF(AND('Base de dados'!S336&gt;(AVERAGE('Base de dados'!S$336:S$356)-(1.5*(_xlfn.QUARTILE.EXC('Base de dados'!S$336:S$356,3)-_xlfn.QUARTILE.EXC('Base de dados'!S$336:S$356,1)))),'Base de dados'!S336&lt;(AVERAGE('Base de dados'!S$336:S$356)+(1.5*(_xlfn.QUARTILE.EXC('Base de dados'!S$336:S$356,3)-_xlfn.QUARTILE.EXC('Base de dados'!S$336:S$356,1))))),'Base de dados'!S336,"")</f>
        <v>1567696978.51</v>
      </c>
      <c r="T336" s="7" t="str">
        <f>IF(AND('Base de dados'!T336&gt;(AVERAGE('Base de dados'!T$336:T$356)-(1.5*(_xlfn.QUARTILE.EXC('Base de dados'!T$336:T$356,3)-_xlfn.QUARTILE.EXC('Base de dados'!T$336:T$356,1)))),'Base de dados'!T336&lt;(AVERAGE('Base de dados'!T$336:T$356)+(1.5*(_xlfn.QUARTILE.EXC('Base de dados'!T$336:T$356,3)-_xlfn.QUARTILE.EXC('Base de dados'!T$336:T$356,1))))),'Base de dados'!T336,"")</f>
        <v/>
      </c>
      <c r="U336" s="7">
        <f>IF(AND('Base de dados'!U336&gt;(AVERAGE('Base de dados'!U$336:U$356)-(1.5*(_xlfn.QUARTILE.EXC('Base de dados'!U$336:U$356,3)-_xlfn.QUARTILE.EXC('Base de dados'!U$336:U$356,1)))),'Base de dados'!U336&lt;(AVERAGE('Base de dados'!U$336:U$356)+(1.5*(_xlfn.QUARTILE.EXC('Base de dados'!U$336:U$356,3)-_xlfn.QUARTILE.EXC('Base de dados'!U$336:U$356,1))))),'Base de dados'!U336,"")</f>
        <v>58974880.18</v>
      </c>
    </row>
    <row r="337" spans="2:21" s="1" customFormat="1" x14ac:dyDescent="0.25">
      <c r="B337" s="51">
        <v>330455</v>
      </c>
      <c r="C337" s="51" t="s">
        <v>224</v>
      </c>
      <c r="D337" s="51" t="s">
        <v>225</v>
      </c>
      <c r="E337" s="51">
        <v>2018</v>
      </c>
      <c r="F337" s="51">
        <v>33045500</v>
      </c>
      <c r="G337" s="51" t="s">
        <v>97</v>
      </c>
      <c r="H337" s="325" t="s">
        <v>35</v>
      </c>
      <c r="I337" s="51" t="s">
        <v>188</v>
      </c>
      <c r="J337" s="51" t="s">
        <v>189</v>
      </c>
      <c r="K337" s="51" t="s">
        <v>190</v>
      </c>
      <c r="L337" s="7">
        <f>IF(AND('Base de dados'!L337&gt;(AVERAGE('Base de dados'!L$336:L$356)-(1.5*(_xlfn.QUARTILE.EXC('Base de dados'!L$336:L$356,3)-_xlfn.QUARTILE.EXC('Base de dados'!L$336:L$356,1)))),'Base de dados'!L337&lt;(AVERAGE('Base de dados'!L$336:L$356)+(1.5*(_xlfn.QUARTILE.EXC('Base de dados'!L$336:L$356,3)-_xlfn.QUARTILE.EXC('Base de dados'!L$336:L$356,1))))),'Base de dados'!L337,"")</f>
        <v>918985</v>
      </c>
      <c r="M337" s="7">
        <f>IF(AND('Base de dados'!M337&gt;(AVERAGE('Base de dados'!M$336:M$356)-(1.5*(_xlfn.QUARTILE.EXC('Base de dados'!M$336:M$356,3)-_xlfn.QUARTILE.EXC('Base de dados'!M$336:M$356,1)))),'Base de dados'!M337&lt;(AVERAGE('Base de dados'!M$336:M$356)+(1.5*(_xlfn.QUARTILE.EXC('Base de dados'!M$336:M$356,3)-_xlfn.QUARTILE.EXC('Base de dados'!M$336:M$356,1))))),'Base de dados'!M337,"")</f>
        <v>14617619</v>
      </c>
      <c r="N337" s="7">
        <f>IF(AND('Base de dados'!N337&gt;(AVERAGE('Base de dados'!N$336:N$356)-(1.5*(_xlfn.QUARTILE.EXC('Base de dados'!N$336:N$356,3)-_xlfn.QUARTILE.EXC('Base de dados'!N$336:N$356,1)))),'Base de dados'!N337&lt;(AVERAGE('Base de dados'!N$336:N$356)+(1.5*(_xlfn.QUARTILE.EXC('Base de dados'!N$336:N$356,3)-_xlfn.QUARTILE.EXC('Base de dados'!N$336:N$356,1))))),'Base de dados'!N337,"")</f>
        <v>325610</v>
      </c>
      <c r="O337" s="7">
        <f>IF(AND('Base de dados'!O337&gt;(AVERAGE('Base de dados'!O$336:O$356)-(1.5*(_xlfn.QUARTILE.EXC('Base de dados'!O$336:O$356,3)-_xlfn.QUARTILE.EXC('Base de dados'!O$336:O$356,1)))),'Base de dados'!O337&lt;(AVERAGE('Base de dados'!O$336:O$356)+(1.5*(_xlfn.QUARTILE.EXC('Base de dados'!O$336:O$356,3)-_xlfn.QUARTILE.EXC('Base de dados'!O$336:O$356,1))))),'Base de dados'!O337,"")</f>
        <v>3583214159.77</v>
      </c>
      <c r="P337" s="7">
        <f>IF(AND('Base de dados'!P337&gt;(AVERAGE('Base de dados'!P$336:P$356)-(1.5*(_xlfn.QUARTILE.EXC('Base de dados'!P$336:P$356,3)-_xlfn.QUARTILE.EXC('Base de dados'!P$336:P$356,1)))),'Base de dados'!P337&lt;(AVERAGE('Base de dados'!P$336:P$356)+(1.5*(_xlfn.QUARTILE.EXC('Base de dados'!P$336:P$356,3)-_xlfn.QUARTILE.EXC('Base de dados'!P$336:P$356,1))))),'Base de dados'!P337,"")</f>
        <v>1972403423.29</v>
      </c>
      <c r="Q337" s="7">
        <f>IF(AND('Base de dados'!Q337&gt;(AVERAGE('Base de dados'!Q$336:Q$356)-(1.5*(_xlfn.QUARTILE.EXC('Base de dados'!Q$336:Q$356,3)-_xlfn.QUARTILE.EXC('Base de dados'!Q$336:Q$356,1)))),'Base de dados'!Q337&lt;(AVERAGE('Base de dados'!Q$336:Q$356)+(1.5*(_xlfn.QUARTILE.EXC('Base de dados'!Q$336:Q$356,3)-_xlfn.QUARTILE.EXC('Base de dados'!Q$336:Q$356,1))))),'Base de dados'!Q337,"")</f>
        <v>1113427740.8699999</v>
      </c>
      <c r="R337" s="7" t="str">
        <f>IF(AND('Base de dados'!R337&gt;(AVERAGE('Base de dados'!R$336:R$356)-(1.5*(_xlfn.QUARTILE.EXC('Base de dados'!R$336:R$356,3)-_xlfn.QUARTILE.EXC('Base de dados'!R$336:R$356,1)))),'Base de dados'!R337&lt;(AVERAGE('Base de dados'!R$336:R$356)+(1.5*(_xlfn.QUARTILE.EXC('Base de dados'!R$336:R$356,3)-_xlfn.QUARTILE.EXC('Base de dados'!R$336:R$356,1))))),'Base de dados'!R337,"")</f>
        <v/>
      </c>
      <c r="S337" s="7">
        <f>IF(AND('Base de dados'!S337&gt;(AVERAGE('Base de dados'!S$336:S$356)-(1.5*(_xlfn.QUARTILE.EXC('Base de dados'!S$336:S$356,3)-_xlfn.QUARTILE.EXC('Base de dados'!S$336:S$356,1)))),'Base de dados'!S337&lt;(AVERAGE('Base de dados'!S$336:S$356)+(1.5*(_xlfn.QUARTILE.EXC('Base de dados'!S$336:S$356,3)-_xlfn.QUARTILE.EXC('Base de dados'!S$336:S$356,1))))),'Base de dados'!S337,"")</f>
        <v>1124087475.26</v>
      </c>
      <c r="T337" s="7">
        <f>IF(AND('Base de dados'!T337&gt;(AVERAGE('Base de dados'!T$336:T$356)-(1.5*(_xlfn.QUARTILE.EXC('Base de dados'!T$336:T$356,3)-_xlfn.QUARTILE.EXC('Base de dados'!T$336:T$356,1)))),'Base de dados'!T337&lt;(AVERAGE('Base de dados'!T$336:T$356)+(1.5*(_xlfn.QUARTILE.EXC('Base de dados'!T$336:T$356,3)-_xlfn.QUARTILE.EXC('Base de dados'!T$336:T$356,1))))),'Base de dados'!T337,"")</f>
        <v>5582</v>
      </c>
      <c r="U337" s="7">
        <f>IF(AND('Base de dados'!U337&gt;(AVERAGE('Base de dados'!U$336:U$356)-(1.5*(_xlfn.QUARTILE.EXC('Base de dados'!U$336:U$356,3)-_xlfn.QUARTILE.EXC('Base de dados'!U$336:U$356,1)))),'Base de dados'!U337&lt;(AVERAGE('Base de dados'!U$336:U$356)+(1.5*(_xlfn.QUARTILE.EXC('Base de dados'!U$336:U$356,3)-_xlfn.QUARTILE.EXC('Base de dados'!U$336:U$356,1))))),'Base de dados'!U337,"")</f>
        <v>65357429.590000004</v>
      </c>
    </row>
    <row r="338" spans="2:21" s="1" customFormat="1" x14ac:dyDescent="0.25">
      <c r="B338" s="51">
        <v>330455</v>
      </c>
      <c r="C338" s="51" t="s">
        <v>224</v>
      </c>
      <c r="D338" s="51" t="s">
        <v>225</v>
      </c>
      <c r="E338" s="51">
        <v>2017</v>
      </c>
      <c r="F338" s="51">
        <v>33045500</v>
      </c>
      <c r="G338" s="51" t="s">
        <v>97</v>
      </c>
      <c r="H338" s="325" t="s">
        <v>35</v>
      </c>
      <c r="I338" s="51" t="s">
        <v>188</v>
      </c>
      <c r="J338" s="51" t="s">
        <v>189</v>
      </c>
      <c r="K338" s="51" t="s">
        <v>190</v>
      </c>
      <c r="L338" s="7">
        <f>IF(AND('Base de dados'!L338&gt;(AVERAGE('Base de dados'!L$336:L$356)-(1.5*(_xlfn.QUARTILE.EXC('Base de dados'!L$336:L$356,3)-_xlfn.QUARTILE.EXC('Base de dados'!L$336:L$356,1)))),'Base de dados'!L338&lt;(AVERAGE('Base de dados'!L$336:L$356)+(1.5*(_xlfn.QUARTILE.EXC('Base de dados'!L$336:L$356,3)-_xlfn.QUARTILE.EXC('Base de dados'!L$336:L$356,1))))),'Base de dados'!L338,"")</f>
        <v>865286</v>
      </c>
      <c r="M338" s="7">
        <f>IF(AND('Base de dados'!M338&gt;(AVERAGE('Base de dados'!M$336:M$356)-(1.5*(_xlfn.QUARTILE.EXC('Base de dados'!M$336:M$356,3)-_xlfn.QUARTILE.EXC('Base de dados'!M$336:M$356,1)))),'Base de dados'!M338&lt;(AVERAGE('Base de dados'!M$336:M$356)+(1.5*(_xlfn.QUARTILE.EXC('Base de dados'!M$336:M$356,3)-_xlfn.QUARTILE.EXC('Base de dados'!M$336:M$356,1))))),'Base de dados'!M338,"")</f>
        <v>13629095.67</v>
      </c>
      <c r="N338" s="7">
        <f>IF(AND('Base de dados'!N338&gt;(AVERAGE('Base de dados'!N$336:N$356)-(1.5*(_xlfn.QUARTILE.EXC('Base de dados'!N$336:N$356,3)-_xlfn.QUARTILE.EXC('Base de dados'!N$336:N$356,1)))),'Base de dados'!N338&lt;(AVERAGE('Base de dados'!N$336:N$356)+(1.5*(_xlfn.QUARTILE.EXC('Base de dados'!N$336:N$356,3)-_xlfn.QUARTILE.EXC('Base de dados'!N$336:N$356,1))))),'Base de dados'!N338,"")</f>
        <v>317502</v>
      </c>
      <c r="O338" s="7">
        <f>IF(AND('Base de dados'!O338&gt;(AVERAGE('Base de dados'!O$336:O$356)-(1.5*(_xlfn.QUARTILE.EXC('Base de dados'!O$336:O$356,3)-_xlfn.QUARTILE.EXC('Base de dados'!O$336:O$356,1)))),'Base de dados'!O338&lt;(AVERAGE('Base de dados'!O$336:O$356)+(1.5*(_xlfn.QUARTILE.EXC('Base de dados'!O$336:O$356,3)-_xlfn.QUARTILE.EXC('Base de dados'!O$336:O$356,1))))),'Base de dados'!O338,"")</f>
        <v>3395804437.7600002</v>
      </c>
      <c r="P338" s="7">
        <f>IF(AND('Base de dados'!P338&gt;(AVERAGE('Base de dados'!P$336:P$356)-(1.5*(_xlfn.QUARTILE.EXC('Base de dados'!P$336:P$356,3)-_xlfn.QUARTILE.EXC('Base de dados'!P$336:P$356,1)))),'Base de dados'!P338&lt;(AVERAGE('Base de dados'!P$336:P$356)+(1.5*(_xlfn.QUARTILE.EXC('Base de dados'!P$336:P$356,3)-_xlfn.QUARTILE.EXC('Base de dados'!P$336:P$356,1))))),'Base de dados'!P338,"")</f>
        <v>1797137450.98</v>
      </c>
      <c r="Q338" s="7">
        <f>IF(AND('Base de dados'!Q338&gt;(AVERAGE('Base de dados'!Q$336:Q$356)-(1.5*(_xlfn.QUARTILE.EXC('Base de dados'!Q$336:Q$356,3)-_xlfn.QUARTILE.EXC('Base de dados'!Q$336:Q$356,1)))),'Base de dados'!Q338&lt;(AVERAGE('Base de dados'!Q$336:Q$356)+(1.5*(_xlfn.QUARTILE.EXC('Base de dados'!Q$336:Q$356,3)-_xlfn.QUARTILE.EXC('Base de dados'!Q$336:Q$356,1))))),'Base de dados'!Q338,"")</f>
        <v>1140111101.95</v>
      </c>
      <c r="R338" s="7" t="str">
        <f>IF(AND('Base de dados'!R338&gt;(AVERAGE('Base de dados'!R$336:R$356)-(1.5*(_xlfn.QUARTILE.EXC('Base de dados'!R$336:R$356,3)-_xlfn.QUARTILE.EXC('Base de dados'!R$336:R$356,1)))),'Base de dados'!R338&lt;(AVERAGE('Base de dados'!R$336:R$356)+(1.5*(_xlfn.QUARTILE.EXC('Base de dados'!R$336:R$356,3)-_xlfn.QUARTILE.EXC('Base de dados'!R$336:R$356,1))))),'Base de dados'!R338,"")</f>
        <v/>
      </c>
      <c r="S338" s="7">
        <f>IF(AND('Base de dados'!S338&gt;(AVERAGE('Base de dados'!S$336:S$356)-(1.5*(_xlfn.QUARTILE.EXC('Base de dados'!S$336:S$356,3)-_xlfn.QUARTILE.EXC('Base de dados'!S$336:S$356,1)))),'Base de dados'!S338&lt;(AVERAGE('Base de dados'!S$336:S$356)+(1.5*(_xlfn.QUARTILE.EXC('Base de dados'!S$336:S$356,3)-_xlfn.QUARTILE.EXC('Base de dados'!S$336:S$356,1))))),'Base de dados'!S338,"")</f>
        <v>1230899993</v>
      </c>
      <c r="T338" s="7">
        <f>IF(AND('Base de dados'!T338&gt;(AVERAGE('Base de dados'!T$336:T$356)-(1.5*(_xlfn.QUARTILE.EXC('Base de dados'!T$336:T$356,3)-_xlfn.QUARTILE.EXC('Base de dados'!T$336:T$356,1)))),'Base de dados'!T338&lt;(AVERAGE('Base de dados'!T$336:T$356)+(1.5*(_xlfn.QUARTILE.EXC('Base de dados'!T$336:T$356,3)-_xlfn.QUARTILE.EXC('Base de dados'!T$336:T$356,1))))),'Base de dados'!T338,"")</f>
        <v>5659</v>
      </c>
      <c r="U338" s="7">
        <f>IF(AND('Base de dados'!U338&gt;(AVERAGE('Base de dados'!U$336:U$356)-(1.5*(_xlfn.QUARTILE.EXC('Base de dados'!U$336:U$356,3)-_xlfn.QUARTILE.EXC('Base de dados'!U$336:U$356,1)))),'Base de dados'!U338&lt;(AVERAGE('Base de dados'!U$336:U$356)+(1.5*(_xlfn.QUARTILE.EXC('Base de dados'!U$336:U$356,3)-_xlfn.QUARTILE.EXC('Base de dados'!U$336:U$356,1))))),'Base de dados'!U338,"")</f>
        <v>98071804.719999999</v>
      </c>
    </row>
    <row r="339" spans="2:21" s="1" customFormat="1" x14ac:dyDescent="0.25">
      <c r="B339" s="51">
        <v>330455</v>
      </c>
      <c r="C339" s="51" t="s">
        <v>224</v>
      </c>
      <c r="D339" s="51" t="s">
        <v>225</v>
      </c>
      <c r="E339" s="51">
        <v>2016</v>
      </c>
      <c r="F339" s="51">
        <v>33045500</v>
      </c>
      <c r="G339" s="51" t="s">
        <v>97</v>
      </c>
      <c r="H339" s="325" t="s">
        <v>35</v>
      </c>
      <c r="I339" s="51" t="s">
        <v>188</v>
      </c>
      <c r="J339" s="51" t="s">
        <v>189</v>
      </c>
      <c r="K339" s="51" t="s">
        <v>190</v>
      </c>
      <c r="L339" s="7">
        <f>IF(AND('Base de dados'!L339&gt;(AVERAGE('Base de dados'!L$336:L$356)-(1.5*(_xlfn.QUARTILE.EXC('Base de dados'!L$336:L$356,3)-_xlfn.QUARTILE.EXC('Base de dados'!L$336:L$356,1)))),'Base de dados'!L339&lt;(AVERAGE('Base de dados'!L$336:L$356)+(1.5*(_xlfn.QUARTILE.EXC('Base de dados'!L$336:L$356,3)-_xlfn.QUARTILE.EXC('Base de dados'!L$336:L$356,1))))),'Base de dados'!L339,"")</f>
        <v>850013</v>
      </c>
      <c r="M339" s="7">
        <f>IF(AND('Base de dados'!M339&gt;(AVERAGE('Base de dados'!M$336:M$356)-(1.5*(_xlfn.QUARTILE.EXC('Base de dados'!M$336:M$356,3)-_xlfn.QUARTILE.EXC('Base de dados'!M$336:M$356,1)))),'Base de dados'!M339&lt;(AVERAGE('Base de dados'!M$336:M$356)+(1.5*(_xlfn.QUARTILE.EXC('Base de dados'!M$336:M$356,3)-_xlfn.QUARTILE.EXC('Base de dados'!M$336:M$356,1))))),'Base de dados'!M339,"")</f>
        <v>13566000.33</v>
      </c>
      <c r="N339" s="7">
        <f>IF(AND('Base de dados'!N339&gt;(AVERAGE('Base de dados'!N$336:N$356)-(1.5*(_xlfn.QUARTILE.EXC('Base de dados'!N$336:N$356,3)-_xlfn.QUARTILE.EXC('Base de dados'!N$336:N$356,1)))),'Base de dados'!N339&lt;(AVERAGE('Base de dados'!N$336:N$356)+(1.5*(_xlfn.QUARTILE.EXC('Base de dados'!N$336:N$356,3)-_xlfn.QUARTILE.EXC('Base de dados'!N$336:N$356,1))))),'Base de dados'!N339,"")</f>
        <v>326982</v>
      </c>
      <c r="O339" s="7">
        <f>IF(AND('Base de dados'!O339&gt;(AVERAGE('Base de dados'!O$336:O$356)-(1.5*(_xlfn.QUARTILE.EXC('Base de dados'!O$336:O$356,3)-_xlfn.QUARTILE.EXC('Base de dados'!O$336:O$356,1)))),'Base de dados'!O339&lt;(AVERAGE('Base de dados'!O$336:O$356)+(1.5*(_xlfn.QUARTILE.EXC('Base de dados'!O$336:O$356,3)-_xlfn.QUARTILE.EXC('Base de dados'!O$336:O$356,1))))),'Base de dados'!O339,"")</f>
        <v>3034755129.5500002</v>
      </c>
      <c r="P339" s="7">
        <f>IF(AND('Base de dados'!P339&gt;(AVERAGE('Base de dados'!P$336:P$356)-(1.5*(_xlfn.QUARTILE.EXC('Base de dados'!P$336:P$356,3)-_xlfn.QUARTILE.EXC('Base de dados'!P$336:P$356,1)))),'Base de dados'!P339&lt;(AVERAGE('Base de dados'!P$336:P$356)+(1.5*(_xlfn.QUARTILE.EXC('Base de dados'!P$336:P$356,3)-_xlfn.QUARTILE.EXC('Base de dados'!P$336:P$356,1))))),'Base de dados'!P339,"")</f>
        <v>1618611931.53</v>
      </c>
      <c r="Q339" s="7">
        <f>IF(AND('Base de dados'!Q339&gt;(AVERAGE('Base de dados'!Q$336:Q$356)-(1.5*(_xlfn.QUARTILE.EXC('Base de dados'!Q$336:Q$356,3)-_xlfn.QUARTILE.EXC('Base de dados'!Q$336:Q$356,1)))),'Base de dados'!Q339&lt;(AVERAGE('Base de dados'!Q$336:Q$356)+(1.5*(_xlfn.QUARTILE.EXC('Base de dados'!Q$336:Q$356,3)-_xlfn.QUARTILE.EXC('Base de dados'!Q$336:Q$356,1))))),'Base de dados'!Q339,"")</f>
        <v>1055500234.87</v>
      </c>
      <c r="R339" s="7">
        <f>IF(AND('Base de dados'!R339&gt;(AVERAGE('Base de dados'!R$336:R$356)-(1.5*(_xlfn.QUARTILE.EXC('Base de dados'!R$336:R$356,3)-_xlfn.QUARTILE.EXC('Base de dados'!R$336:R$356,1)))),'Base de dados'!R339&lt;(AVERAGE('Base de dados'!R$336:R$356)+(1.5*(_xlfn.QUARTILE.EXC('Base de dados'!R$336:R$356,3)-_xlfn.QUARTILE.EXC('Base de dados'!R$336:R$356,1))))),'Base de dados'!R339,"")</f>
        <v>2030502186.7</v>
      </c>
      <c r="S339" s="7">
        <f>IF(AND('Base de dados'!S339&gt;(AVERAGE('Base de dados'!S$336:S$356)-(1.5*(_xlfn.QUARTILE.EXC('Base de dados'!S$336:S$356,3)-_xlfn.QUARTILE.EXC('Base de dados'!S$336:S$356,1)))),'Base de dados'!S339&lt;(AVERAGE('Base de dados'!S$336:S$356)+(1.5*(_xlfn.QUARTILE.EXC('Base de dados'!S$336:S$356,3)-_xlfn.QUARTILE.EXC('Base de dados'!S$336:S$356,1))))),'Base de dados'!S339,"")</f>
        <v>1019144186.6799999</v>
      </c>
      <c r="T339" s="7">
        <f>IF(AND('Base de dados'!T339&gt;(AVERAGE('Base de dados'!T$336:T$356)-(1.5*(_xlfn.QUARTILE.EXC('Base de dados'!T$336:T$356,3)-_xlfn.QUARTILE.EXC('Base de dados'!T$336:T$356,1)))),'Base de dados'!T339&lt;(AVERAGE('Base de dados'!T$336:T$356)+(1.5*(_xlfn.QUARTILE.EXC('Base de dados'!T$336:T$356,3)-_xlfn.QUARTILE.EXC('Base de dados'!T$336:T$356,1))))),'Base de dados'!T339,"")</f>
        <v>5940</v>
      </c>
      <c r="U339" s="7">
        <f>IF(AND('Base de dados'!U339&gt;(AVERAGE('Base de dados'!U$336:U$356)-(1.5*(_xlfn.QUARTILE.EXC('Base de dados'!U$336:U$356,3)-_xlfn.QUARTILE.EXC('Base de dados'!U$336:U$356,1)))),'Base de dados'!U339&lt;(AVERAGE('Base de dados'!U$336:U$356)+(1.5*(_xlfn.QUARTILE.EXC('Base de dados'!U$336:U$356,3)-_xlfn.QUARTILE.EXC('Base de dados'!U$336:U$356,1))))),'Base de dados'!U339,"")</f>
        <v>155744451.59999999</v>
      </c>
    </row>
    <row r="340" spans="2:21" s="1" customFormat="1" x14ac:dyDescent="0.25">
      <c r="B340" s="51">
        <v>330455</v>
      </c>
      <c r="C340" s="51" t="s">
        <v>224</v>
      </c>
      <c r="D340" s="51" t="s">
        <v>225</v>
      </c>
      <c r="E340" s="51">
        <v>2015</v>
      </c>
      <c r="F340" s="51">
        <v>33045500</v>
      </c>
      <c r="G340" s="51" t="s">
        <v>97</v>
      </c>
      <c r="H340" s="325" t="s">
        <v>35</v>
      </c>
      <c r="I340" s="51" t="s">
        <v>188</v>
      </c>
      <c r="J340" s="51" t="s">
        <v>189</v>
      </c>
      <c r="K340" s="51" t="s">
        <v>190</v>
      </c>
      <c r="L340" s="7">
        <f>IF(AND('Base de dados'!L340&gt;(AVERAGE('Base de dados'!L$336:L$356)-(1.5*(_xlfn.QUARTILE.EXC('Base de dados'!L$336:L$356,3)-_xlfn.QUARTILE.EXC('Base de dados'!L$336:L$356,1)))),'Base de dados'!L340&lt;(AVERAGE('Base de dados'!L$336:L$356)+(1.5*(_xlfn.QUARTILE.EXC('Base de dados'!L$336:L$356,3)-_xlfn.QUARTILE.EXC('Base de dados'!L$336:L$356,1))))),'Base de dados'!L340,"")</f>
        <v>874020</v>
      </c>
      <c r="M340" s="7">
        <f>IF(AND('Base de dados'!M340&gt;(AVERAGE('Base de dados'!M$336:M$356)-(1.5*(_xlfn.QUARTILE.EXC('Base de dados'!M$336:M$356,3)-_xlfn.QUARTILE.EXC('Base de dados'!M$336:M$356,1)))),'Base de dados'!M340&lt;(AVERAGE('Base de dados'!M$336:M$356)+(1.5*(_xlfn.QUARTILE.EXC('Base de dados'!M$336:M$356,3)-_xlfn.QUARTILE.EXC('Base de dados'!M$336:M$356,1))))),'Base de dados'!M340,"")</f>
        <v>13311298.119999999</v>
      </c>
      <c r="N340" s="7">
        <f>IF(AND('Base de dados'!N340&gt;(AVERAGE('Base de dados'!N$336:N$356)-(1.5*(_xlfn.QUARTILE.EXC('Base de dados'!N$336:N$356,3)-_xlfn.QUARTILE.EXC('Base de dados'!N$336:N$356,1)))),'Base de dados'!N340&lt;(AVERAGE('Base de dados'!N$336:N$356)+(1.5*(_xlfn.QUARTILE.EXC('Base de dados'!N$336:N$356,3)-_xlfn.QUARTILE.EXC('Base de dados'!N$336:N$356,1))))),'Base de dados'!N340,"")</f>
        <v>328710</v>
      </c>
      <c r="O340" s="7">
        <f>IF(AND('Base de dados'!O340&gt;(AVERAGE('Base de dados'!O$336:O$356)-(1.5*(_xlfn.QUARTILE.EXC('Base de dados'!O$336:O$356,3)-_xlfn.QUARTILE.EXC('Base de dados'!O$336:O$356,1)))),'Base de dados'!O340&lt;(AVERAGE('Base de dados'!O$336:O$356)+(1.5*(_xlfn.QUARTILE.EXC('Base de dados'!O$336:O$356,3)-_xlfn.QUARTILE.EXC('Base de dados'!O$336:O$356,1))))),'Base de dados'!O340,"")</f>
        <v>2902877245.5599999</v>
      </c>
      <c r="P340" s="7">
        <f>IF(AND('Base de dados'!P340&gt;(AVERAGE('Base de dados'!P$336:P$356)-(1.5*(_xlfn.QUARTILE.EXC('Base de dados'!P$336:P$356,3)-_xlfn.QUARTILE.EXC('Base de dados'!P$336:P$356,1)))),'Base de dados'!P340&lt;(AVERAGE('Base de dados'!P$336:P$356)+(1.5*(_xlfn.QUARTILE.EXC('Base de dados'!P$336:P$356,3)-_xlfn.QUARTILE.EXC('Base de dados'!P$336:P$356,1))))),'Base de dados'!P340,"")</f>
        <v>1507818242.5599999</v>
      </c>
      <c r="Q340" s="7">
        <f>IF(AND('Base de dados'!Q340&gt;(AVERAGE('Base de dados'!Q$336:Q$356)-(1.5*(_xlfn.QUARTILE.EXC('Base de dados'!Q$336:Q$356,3)-_xlfn.QUARTILE.EXC('Base de dados'!Q$336:Q$356,1)))),'Base de dados'!Q340&lt;(AVERAGE('Base de dados'!Q$336:Q$356)+(1.5*(_xlfn.QUARTILE.EXC('Base de dados'!Q$336:Q$356,3)-_xlfn.QUARTILE.EXC('Base de dados'!Q$336:Q$356,1))))),'Base de dados'!Q340,"")</f>
        <v>939554612.92999995</v>
      </c>
      <c r="R340" s="7">
        <f>IF(AND('Base de dados'!R340&gt;(AVERAGE('Base de dados'!R$336:R$356)-(1.5*(_xlfn.QUARTILE.EXC('Base de dados'!R$336:R$356,3)-_xlfn.QUARTILE.EXC('Base de dados'!R$336:R$356,1)))),'Base de dados'!R340&lt;(AVERAGE('Base de dados'!R$336:R$356)+(1.5*(_xlfn.QUARTILE.EXC('Base de dados'!R$336:R$356,3)-_xlfn.QUARTILE.EXC('Base de dados'!R$336:R$356,1))))),'Base de dados'!R340,"")</f>
        <v>1777688506.6600001</v>
      </c>
      <c r="S340" s="7">
        <f>IF(AND('Base de dados'!S340&gt;(AVERAGE('Base de dados'!S$336:S$356)-(1.5*(_xlfn.QUARTILE.EXC('Base de dados'!S$336:S$356,3)-_xlfn.QUARTILE.EXC('Base de dados'!S$336:S$356,1)))),'Base de dados'!S340&lt;(AVERAGE('Base de dados'!S$336:S$356)+(1.5*(_xlfn.QUARTILE.EXC('Base de dados'!S$336:S$356,3)-_xlfn.QUARTILE.EXC('Base de dados'!S$336:S$356,1))))),'Base de dados'!S340,"")</f>
        <v>1040126411.66</v>
      </c>
      <c r="T340" s="7">
        <f>IF(AND('Base de dados'!T340&gt;(AVERAGE('Base de dados'!T$336:T$356)-(1.5*(_xlfn.QUARTILE.EXC('Base de dados'!T$336:T$356,3)-_xlfn.QUARTILE.EXC('Base de dados'!T$336:T$356,1)))),'Base de dados'!T340&lt;(AVERAGE('Base de dados'!T$336:T$356)+(1.5*(_xlfn.QUARTILE.EXC('Base de dados'!T$336:T$356,3)-_xlfn.QUARTILE.EXC('Base de dados'!T$336:T$356,1))))),'Base de dados'!T340,"")</f>
        <v>6410</v>
      </c>
      <c r="U340" s="7">
        <f>IF(AND('Base de dados'!U340&gt;(AVERAGE('Base de dados'!U$336:U$356)-(1.5*(_xlfn.QUARTILE.EXC('Base de dados'!U$336:U$356,3)-_xlfn.QUARTILE.EXC('Base de dados'!U$336:U$356,1)))),'Base de dados'!U340&lt;(AVERAGE('Base de dados'!U$336:U$356)+(1.5*(_xlfn.QUARTILE.EXC('Base de dados'!U$336:U$356,3)-_xlfn.QUARTILE.EXC('Base de dados'!U$336:U$356,1))))),'Base de dados'!U340,"")</f>
        <v>178071126.31999999</v>
      </c>
    </row>
    <row r="341" spans="2:21" s="1" customFormat="1" x14ac:dyDescent="0.25">
      <c r="B341" s="51">
        <v>330455</v>
      </c>
      <c r="C341" s="51" t="s">
        <v>224</v>
      </c>
      <c r="D341" s="51" t="s">
        <v>225</v>
      </c>
      <c r="E341" s="51">
        <v>2014</v>
      </c>
      <c r="F341" s="51">
        <v>33045500</v>
      </c>
      <c r="G341" s="51" t="s">
        <v>97</v>
      </c>
      <c r="H341" s="325" t="s">
        <v>35</v>
      </c>
      <c r="I341" s="51" t="s">
        <v>188</v>
      </c>
      <c r="J341" s="51" t="s">
        <v>189</v>
      </c>
      <c r="K341" s="51" t="s">
        <v>190</v>
      </c>
      <c r="L341" s="7">
        <f>IF(AND('Base de dados'!L341&gt;(AVERAGE('Base de dados'!L$336:L$356)-(1.5*(_xlfn.QUARTILE.EXC('Base de dados'!L$336:L$356,3)-_xlfn.QUARTILE.EXC('Base de dados'!L$336:L$356,1)))),'Base de dados'!L341&lt;(AVERAGE('Base de dados'!L$336:L$356)+(1.5*(_xlfn.QUARTILE.EXC('Base de dados'!L$336:L$356,3)-_xlfn.QUARTILE.EXC('Base de dados'!L$336:L$356,1))))),'Base de dados'!L341,"")</f>
        <v>863109.98</v>
      </c>
      <c r="M341" s="7">
        <f>IF(AND('Base de dados'!M341&gt;(AVERAGE('Base de dados'!M$336:M$356)-(1.5*(_xlfn.QUARTILE.EXC('Base de dados'!M$336:M$356,3)-_xlfn.QUARTILE.EXC('Base de dados'!M$336:M$356,1)))),'Base de dados'!M341&lt;(AVERAGE('Base de dados'!M$336:M$356)+(1.5*(_xlfn.QUARTILE.EXC('Base de dados'!M$336:M$356,3)-_xlfn.QUARTILE.EXC('Base de dados'!M$336:M$356,1))))),'Base de dados'!M341,"")</f>
        <v>13060105.529999999</v>
      </c>
      <c r="N341" s="7">
        <f>IF(AND('Base de dados'!N341&gt;(AVERAGE('Base de dados'!N$336:N$356)-(1.5*(_xlfn.QUARTILE.EXC('Base de dados'!N$336:N$356,3)-_xlfn.QUARTILE.EXC('Base de dados'!N$336:N$356,1)))),'Base de dados'!N341&lt;(AVERAGE('Base de dados'!N$336:N$356)+(1.5*(_xlfn.QUARTILE.EXC('Base de dados'!N$336:N$356,3)-_xlfn.QUARTILE.EXC('Base de dados'!N$336:N$356,1))))),'Base de dados'!N341,"")</f>
        <v>350902</v>
      </c>
      <c r="O341" s="7">
        <f>IF(AND('Base de dados'!O341&gt;(AVERAGE('Base de dados'!O$336:O$356)-(1.5*(_xlfn.QUARTILE.EXC('Base de dados'!O$336:O$356,3)-_xlfn.QUARTILE.EXC('Base de dados'!O$336:O$356,1)))),'Base de dados'!O341&lt;(AVERAGE('Base de dados'!O$336:O$356)+(1.5*(_xlfn.QUARTILE.EXC('Base de dados'!O$336:O$356,3)-_xlfn.QUARTILE.EXC('Base de dados'!O$336:O$356,1))))),'Base de dados'!O341,"")</f>
        <v>2946657052.4699998</v>
      </c>
      <c r="P341" s="7">
        <f>IF(AND('Base de dados'!P341&gt;(AVERAGE('Base de dados'!P$336:P$356)-(1.5*(_xlfn.QUARTILE.EXC('Base de dados'!P$336:P$356,3)-_xlfn.QUARTILE.EXC('Base de dados'!P$336:P$356,1)))),'Base de dados'!P341&lt;(AVERAGE('Base de dados'!P$336:P$356)+(1.5*(_xlfn.QUARTILE.EXC('Base de dados'!P$336:P$356,3)-_xlfn.QUARTILE.EXC('Base de dados'!P$336:P$356,1))))),'Base de dados'!P341,"")</f>
        <v>1526648856.8099999</v>
      </c>
      <c r="Q341" s="7">
        <f>IF(AND('Base de dados'!Q341&gt;(AVERAGE('Base de dados'!Q$336:Q$356)-(1.5*(_xlfn.QUARTILE.EXC('Base de dados'!Q$336:Q$356,3)-_xlfn.QUARTILE.EXC('Base de dados'!Q$336:Q$356,1)))),'Base de dados'!Q341&lt;(AVERAGE('Base de dados'!Q$336:Q$356)+(1.5*(_xlfn.QUARTILE.EXC('Base de dados'!Q$336:Q$356,3)-_xlfn.QUARTILE.EXC('Base de dados'!Q$336:Q$356,1))))),'Base de dados'!Q341,"")</f>
        <v>842219916.17999995</v>
      </c>
      <c r="R341" s="7">
        <f>IF(AND('Base de dados'!R341&gt;(AVERAGE('Base de dados'!R$336:R$356)-(1.5*(_xlfn.QUARTILE.EXC('Base de dados'!R$336:R$356,3)-_xlfn.QUARTILE.EXC('Base de dados'!R$336:R$356,1)))),'Base de dados'!R341&lt;(AVERAGE('Base de dados'!R$336:R$356)+(1.5*(_xlfn.QUARTILE.EXC('Base de dados'!R$336:R$356,3)-_xlfn.QUARTILE.EXC('Base de dados'!R$336:R$356,1))))),'Base de dados'!R341,"")</f>
        <v>1544496347.5599999</v>
      </c>
      <c r="S341" s="7">
        <f>IF(AND('Base de dados'!S341&gt;(AVERAGE('Base de dados'!S$336:S$356)-(1.5*(_xlfn.QUARTILE.EXC('Base de dados'!S$336:S$356,3)-_xlfn.QUARTILE.EXC('Base de dados'!S$336:S$356,1)))),'Base de dados'!S341&lt;(AVERAGE('Base de dados'!S$336:S$356)+(1.5*(_xlfn.QUARTILE.EXC('Base de dados'!S$336:S$356,3)-_xlfn.QUARTILE.EXC('Base de dados'!S$336:S$356,1))))),'Base de dados'!S341,"")</f>
        <v>1163458177.6700001</v>
      </c>
      <c r="T341" s="7">
        <f>IF(AND('Base de dados'!T341&gt;(AVERAGE('Base de dados'!T$336:T$356)-(1.5*(_xlfn.QUARTILE.EXC('Base de dados'!T$336:T$356,3)-_xlfn.QUARTILE.EXC('Base de dados'!T$336:T$356,1)))),'Base de dados'!T341&lt;(AVERAGE('Base de dados'!T$336:T$356)+(1.5*(_xlfn.QUARTILE.EXC('Base de dados'!T$336:T$356,3)-_xlfn.QUARTILE.EXC('Base de dados'!T$336:T$356,1))))),'Base de dados'!T341,"")</f>
        <v>6596</v>
      </c>
      <c r="U341" s="7">
        <f>IF(AND('Base de dados'!U341&gt;(AVERAGE('Base de dados'!U$336:U$356)-(1.5*(_xlfn.QUARTILE.EXC('Base de dados'!U$336:U$356,3)-_xlfn.QUARTILE.EXC('Base de dados'!U$336:U$356,1)))),'Base de dados'!U341&lt;(AVERAGE('Base de dados'!U$336:U$356)+(1.5*(_xlfn.QUARTILE.EXC('Base de dados'!U$336:U$356,3)-_xlfn.QUARTILE.EXC('Base de dados'!U$336:U$356,1))))),'Base de dados'!U341,"")</f>
        <v>183354473.19999999</v>
      </c>
    </row>
    <row r="342" spans="2:21" s="1" customFormat="1" x14ac:dyDescent="0.25">
      <c r="B342" s="51">
        <v>330455</v>
      </c>
      <c r="C342" s="51" t="s">
        <v>224</v>
      </c>
      <c r="D342" s="51" t="s">
        <v>225</v>
      </c>
      <c r="E342" s="51">
        <v>2013</v>
      </c>
      <c r="F342" s="51">
        <v>33045500</v>
      </c>
      <c r="G342" s="51" t="s">
        <v>97</v>
      </c>
      <c r="H342" s="325" t="s">
        <v>35</v>
      </c>
      <c r="I342" s="51" t="s">
        <v>188</v>
      </c>
      <c r="J342" s="51" t="s">
        <v>189</v>
      </c>
      <c r="K342" s="51" t="s">
        <v>190</v>
      </c>
      <c r="L342" s="7">
        <f>IF(AND('Base de dados'!L342&gt;(AVERAGE('Base de dados'!L$336:L$356)-(1.5*(_xlfn.QUARTILE.EXC('Base de dados'!L$336:L$356,3)-_xlfn.QUARTILE.EXC('Base de dados'!L$336:L$356,1)))),'Base de dados'!L342&lt;(AVERAGE('Base de dados'!L$336:L$356)+(1.5*(_xlfn.QUARTILE.EXC('Base de dados'!L$336:L$356,3)-_xlfn.QUARTILE.EXC('Base de dados'!L$336:L$356,1))))),'Base de dados'!L342,"")</f>
        <v>858703.3</v>
      </c>
      <c r="M342" s="7">
        <f>IF(AND('Base de dados'!M342&gt;(AVERAGE('Base de dados'!M$336:M$356)-(1.5*(_xlfn.QUARTILE.EXC('Base de dados'!M$336:M$356,3)-_xlfn.QUARTILE.EXC('Base de dados'!M$336:M$356,1)))),'Base de dados'!M342&lt;(AVERAGE('Base de dados'!M$336:M$356)+(1.5*(_xlfn.QUARTILE.EXC('Base de dados'!M$336:M$356,3)-_xlfn.QUARTILE.EXC('Base de dados'!M$336:M$356,1))))),'Base de dados'!M342,"")</f>
        <v>12694180.060000001</v>
      </c>
      <c r="N342" s="7">
        <f>IF(AND('Base de dados'!N342&gt;(AVERAGE('Base de dados'!N$336:N$356)-(1.5*(_xlfn.QUARTILE.EXC('Base de dados'!N$336:N$356,3)-_xlfn.QUARTILE.EXC('Base de dados'!N$336:N$356,1)))),'Base de dados'!N342&lt;(AVERAGE('Base de dados'!N$336:N$356)+(1.5*(_xlfn.QUARTILE.EXC('Base de dados'!N$336:N$356,3)-_xlfn.QUARTILE.EXC('Base de dados'!N$336:N$356,1))))),'Base de dados'!N342,"")</f>
        <v>369930</v>
      </c>
      <c r="O342" s="7">
        <f>IF(AND('Base de dados'!O342&gt;(AVERAGE('Base de dados'!O$336:O$356)-(1.5*(_xlfn.QUARTILE.EXC('Base de dados'!O$336:O$356,3)-_xlfn.QUARTILE.EXC('Base de dados'!O$336:O$356,1)))),'Base de dados'!O342&lt;(AVERAGE('Base de dados'!O$336:O$356)+(1.5*(_xlfn.QUARTILE.EXC('Base de dados'!O$336:O$356,3)-_xlfn.QUARTILE.EXC('Base de dados'!O$336:O$356,1))))),'Base de dados'!O342,"")</f>
        <v>2527047062.0300002</v>
      </c>
      <c r="P342" s="7">
        <f>IF(AND('Base de dados'!P342&gt;(AVERAGE('Base de dados'!P$336:P$356)-(1.5*(_xlfn.QUARTILE.EXC('Base de dados'!P$336:P$356,3)-_xlfn.QUARTILE.EXC('Base de dados'!P$336:P$356,1)))),'Base de dados'!P342&lt;(AVERAGE('Base de dados'!P$336:P$356)+(1.5*(_xlfn.QUARTILE.EXC('Base de dados'!P$336:P$356,3)-_xlfn.QUARTILE.EXC('Base de dados'!P$336:P$356,1))))),'Base de dados'!P342,"")</f>
        <v>1357710059.21</v>
      </c>
      <c r="Q342" s="7">
        <f>IF(AND('Base de dados'!Q342&gt;(AVERAGE('Base de dados'!Q$336:Q$356)-(1.5*(_xlfn.QUARTILE.EXC('Base de dados'!Q$336:Q$356,3)-_xlfn.QUARTILE.EXC('Base de dados'!Q$336:Q$356,1)))),'Base de dados'!Q342&lt;(AVERAGE('Base de dados'!Q$336:Q$356)+(1.5*(_xlfn.QUARTILE.EXC('Base de dados'!Q$336:Q$356,3)-_xlfn.QUARTILE.EXC('Base de dados'!Q$336:Q$356,1))))),'Base de dados'!Q342,"")</f>
        <v>812735904.91999996</v>
      </c>
      <c r="R342" s="7">
        <f>IF(AND('Base de dados'!R342&gt;(AVERAGE('Base de dados'!R$336:R$356)-(1.5*(_xlfn.QUARTILE.EXC('Base de dados'!R$336:R$356,3)-_xlfn.QUARTILE.EXC('Base de dados'!R$336:R$356,1)))),'Base de dados'!R342&lt;(AVERAGE('Base de dados'!R$336:R$356)+(1.5*(_xlfn.QUARTILE.EXC('Base de dados'!R$336:R$356,3)-_xlfn.QUARTILE.EXC('Base de dados'!R$336:R$356,1))))),'Base de dados'!R342,"")</f>
        <v>1785548938.49</v>
      </c>
      <c r="S342" s="7">
        <f>IF(AND('Base de dados'!S342&gt;(AVERAGE('Base de dados'!S$336:S$356)-(1.5*(_xlfn.QUARTILE.EXC('Base de dados'!S$336:S$356,3)-_xlfn.QUARTILE.EXC('Base de dados'!S$336:S$356,1)))),'Base de dados'!S342&lt;(AVERAGE('Base de dados'!S$336:S$356)+(1.5*(_xlfn.QUARTILE.EXC('Base de dados'!S$336:S$356,3)-_xlfn.QUARTILE.EXC('Base de dados'!S$336:S$356,1))))),'Base de dados'!S342,"")</f>
        <v>921866620.25</v>
      </c>
      <c r="T342" s="7">
        <f>IF(AND('Base de dados'!T342&gt;(AVERAGE('Base de dados'!T$336:T$356)-(1.5*(_xlfn.QUARTILE.EXC('Base de dados'!T$336:T$356,3)-_xlfn.QUARTILE.EXC('Base de dados'!T$336:T$356,1)))),'Base de dados'!T342&lt;(AVERAGE('Base de dados'!T$336:T$356)+(1.5*(_xlfn.QUARTILE.EXC('Base de dados'!T$336:T$356,3)-_xlfn.QUARTILE.EXC('Base de dados'!T$336:T$356,1))))),'Base de dados'!T342,"")</f>
        <v>6712</v>
      </c>
      <c r="U342" s="7">
        <f>IF(AND('Base de dados'!U342&gt;(AVERAGE('Base de dados'!U$336:U$356)-(1.5*(_xlfn.QUARTILE.EXC('Base de dados'!U$336:U$356,3)-_xlfn.QUARTILE.EXC('Base de dados'!U$336:U$356,1)))),'Base de dados'!U342&lt;(AVERAGE('Base de dados'!U$336:U$356)+(1.5*(_xlfn.QUARTILE.EXC('Base de dados'!U$336:U$356,3)-_xlfn.QUARTILE.EXC('Base de dados'!U$336:U$356,1))))),'Base de dados'!U342,"")</f>
        <v>177810300.74000001</v>
      </c>
    </row>
    <row r="343" spans="2:21" s="1" customFormat="1" x14ac:dyDescent="0.25">
      <c r="B343" s="51">
        <v>330455</v>
      </c>
      <c r="C343" s="51" t="s">
        <v>224</v>
      </c>
      <c r="D343" s="51" t="s">
        <v>225</v>
      </c>
      <c r="E343" s="51">
        <v>2012</v>
      </c>
      <c r="F343" s="51">
        <v>33045500</v>
      </c>
      <c r="G343" s="51" t="s">
        <v>97</v>
      </c>
      <c r="H343" s="325" t="s">
        <v>35</v>
      </c>
      <c r="I343" s="51" t="s">
        <v>188</v>
      </c>
      <c r="J343" s="51" t="s">
        <v>189</v>
      </c>
      <c r="K343" s="51" t="s">
        <v>190</v>
      </c>
      <c r="L343" s="7">
        <f>IF(AND('Base de dados'!L343&gt;(AVERAGE('Base de dados'!L$336:L$356)-(1.5*(_xlfn.QUARTILE.EXC('Base de dados'!L$336:L$356,3)-_xlfn.QUARTILE.EXC('Base de dados'!L$336:L$356,1)))),'Base de dados'!L343&lt;(AVERAGE('Base de dados'!L$336:L$356)+(1.5*(_xlfn.QUARTILE.EXC('Base de dados'!L$336:L$356,3)-_xlfn.QUARTILE.EXC('Base de dados'!L$336:L$356,1))))),'Base de dados'!L343,"")</f>
        <v>852158</v>
      </c>
      <c r="M343" s="7">
        <f>IF(AND('Base de dados'!M343&gt;(AVERAGE('Base de dados'!M$336:M$356)-(1.5*(_xlfn.QUARTILE.EXC('Base de dados'!M$336:M$356,3)-_xlfn.QUARTILE.EXC('Base de dados'!M$336:M$356,1)))),'Base de dados'!M343&lt;(AVERAGE('Base de dados'!M$336:M$356)+(1.5*(_xlfn.QUARTILE.EXC('Base de dados'!M$336:M$356,3)-_xlfn.QUARTILE.EXC('Base de dados'!M$336:M$356,1))))),'Base de dados'!M343,"")</f>
        <v>12805601.6</v>
      </c>
      <c r="N343" s="7">
        <f>IF(AND('Base de dados'!N343&gt;(AVERAGE('Base de dados'!N$336:N$356)-(1.5*(_xlfn.QUARTILE.EXC('Base de dados'!N$336:N$356,3)-_xlfn.QUARTILE.EXC('Base de dados'!N$336:N$356,1)))),'Base de dados'!N343&lt;(AVERAGE('Base de dados'!N$336:N$356)+(1.5*(_xlfn.QUARTILE.EXC('Base de dados'!N$336:N$356,3)-_xlfn.QUARTILE.EXC('Base de dados'!N$336:N$356,1))))),'Base de dados'!N343,"")</f>
        <v>347247</v>
      </c>
      <c r="O343" s="7">
        <f>IF(AND('Base de dados'!O343&gt;(AVERAGE('Base de dados'!O$336:O$356)-(1.5*(_xlfn.QUARTILE.EXC('Base de dados'!O$336:O$356,3)-_xlfn.QUARTILE.EXC('Base de dados'!O$336:O$356,1)))),'Base de dados'!O343&lt;(AVERAGE('Base de dados'!O$336:O$356)+(1.5*(_xlfn.QUARTILE.EXC('Base de dados'!O$336:O$356,3)-_xlfn.QUARTILE.EXC('Base de dados'!O$336:O$356,1))))),'Base de dados'!O343,"")</f>
        <v>2419406279.3400002</v>
      </c>
      <c r="P343" s="7">
        <f>IF(AND('Base de dados'!P343&gt;(AVERAGE('Base de dados'!P$336:P$356)-(1.5*(_xlfn.QUARTILE.EXC('Base de dados'!P$336:P$356,3)-_xlfn.QUARTILE.EXC('Base de dados'!P$336:P$356,1)))),'Base de dados'!P343&lt;(AVERAGE('Base de dados'!P$336:P$356)+(1.5*(_xlfn.QUARTILE.EXC('Base de dados'!P$336:P$356,3)-_xlfn.QUARTILE.EXC('Base de dados'!P$336:P$356,1))))),'Base de dados'!P343,"")</f>
        <v>1358188287.8499999</v>
      </c>
      <c r="Q343" s="7">
        <f>IF(AND('Base de dados'!Q343&gt;(AVERAGE('Base de dados'!Q$336:Q$356)-(1.5*(_xlfn.QUARTILE.EXC('Base de dados'!Q$336:Q$356,3)-_xlfn.QUARTILE.EXC('Base de dados'!Q$336:Q$356,1)))),'Base de dados'!Q343&lt;(AVERAGE('Base de dados'!Q$336:Q$356)+(1.5*(_xlfn.QUARTILE.EXC('Base de dados'!Q$336:Q$356,3)-_xlfn.QUARTILE.EXC('Base de dados'!Q$336:Q$356,1))))),'Base de dados'!Q343,"")</f>
        <v>753709505.5</v>
      </c>
      <c r="R343" s="7">
        <f>IF(AND('Base de dados'!R343&gt;(AVERAGE('Base de dados'!R$336:R$356)-(1.5*(_xlfn.QUARTILE.EXC('Base de dados'!R$336:R$356,3)-_xlfn.QUARTILE.EXC('Base de dados'!R$336:R$356,1)))),'Base de dados'!R343&lt;(AVERAGE('Base de dados'!R$336:R$356)+(1.5*(_xlfn.QUARTILE.EXC('Base de dados'!R$336:R$356,3)-_xlfn.QUARTILE.EXC('Base de dados'!R$336:R$356,1))))),'Base de dados'!R343,"")</f>
        <v>1707824175.5999999</v>
      </c>
      <c r="S343" s="7">
        <f>IF(AND('Base de dados'!S343&gt;(AVERAGE('Base de dados'!S$336:S$356)-(1.5*(_xlfn.QUARTILE.EXC('Base de dados'!S$336:S$356,3)-_xlfn.QUARTILE.EXC('Base de dados'!S$336:S$356,1)))),'Base de dados'!S343&lt;(AVERAGE('Base de dados'!S$336:S$356)+(1.5*(_xlfn.QUARTILE.EXC('Base de dados'!S$336:S$356,3)-_xlfn.QUARTILE.EXC('Base de dados'!S$336:S$356,1))))),'Base de dados'!S343,"")</f>
        <v>992898715</v>
      </c>
      <c r="T343" s="7">
        <f>IF(AND('Base de dados'!T343&gt;(AVERAGE('Base de dados'!T$336:T$356)-(1.5*(_xlfn.QUARTILE.EXC('Base de dados'!T$336:T$356,3)-_xlfn.QUARTILE.EXC('Base de dados'!T$336:T$356,1)))),'Base de dados'!T343&lt;(AVERAGE('Base de dados'!T$336:T$356)+(1.5*(_xlfn.QUARTILE.EXC('Base de dados'!T$336:T$356,3)-_xlfn.QUARTILE.EXC('Base de dados'!T$336:T$356,1))))),'Base de dados'!T343,"")</f>
        <v>6872</v>
      </c>
      <c r="U343" s="7">
        <f>IF(AND('Base de dados'!U343&gt;(AVERAGE('Base de dados'!U$336:U$356)-(1.5*(_xlfn.QUARTILE.EXC('Base de dados'!U$336:U$356,3)-_xlfn.QUARTILE.EXC('Base de dados'!U$336:U$356,1)))),'Base de dados'!U343&lt;(AVERAGE('Base de dados'!U$336:U$356)+(1.5*(_xlfn.QUARTILE.EXC('Base de dados'!U$336:U$356,3)-_xlfn.QUARTILE.EXC('Base de dados'!U$336:U$356,1))))),'Base de dados'!U343,"")</f>
        <v>189495886.66999999</v>
      </c>
    </row>
    <row r="344" spans="2:21" s="1" customFormat="1" x14ac:dyDescent="0.25">
      <c r="B344" s="51">
        <v>330455</v>
      </c>
      <c r="C344" s="51" t="s">
        <v>224</v>
      </c>
      <c r="D344" s="51" t="s">
        <v>225</v>
      </c>
      <c r="E344" s="51">
        <v>2011</v>
      </c>
      <c r="F344" s="51">
        <v>33045500</v>
      </c>
      <c r="G344" s="51" t="s">
        <v>97</v>
      </c>
      <c r="H344" s="325" t="s">
        <v>35</v>
      </c>
      <c r="I344" s="51" t="s">
        <v>188</v>
      </c>
      <c r="J344" s="51" t="s">
        <v>189</v>
      </c>
      <c r="K344" s="51" t="s">
        <v>190</v>
      </c>
      <c r="L344" s="7">
        <f>IF(AND('Base de dados'!L344&gt;(AVERAGE('Base de dados'!L$336:L$356)-(1.5*(_xlfn.QUARTILE.EXC('Base de dados'!L$336:L$356,3)-_xlfn.QUARTILE.EXC('Base de dados'!L$336:L$356,1)))),'Base de dados'!L344&lt;(AVERAGE('Base de dados'!L$336:L$356)+(1.5*(_xlfn.QUARTILE.EXC('Base de dados'!L$336:L$356,3)-_xlfn.QUARTILE.EXC('Base de dados'!L$336:L$356,1))))),'Base de dados'!L344,"")</f>
        <v>834848.05</v>
      </c>
      <c r="M344" s="7">
        <f>IF(AND('Base de dados'!M344&gt;(AVERAGE('Base de dados'!M$336:M$356)-(1.5*(_xlfn.QUARTILE.EXC('Base de dados'!M$336:M$356,3)-_xlfn.QUARTILE.EXC('Base de dados'!M$336:M$356,1)))),'Base de dados'!M344&lt;(AVERAGE('Base de dados'!M$336:M$356)+(1.5*(_xlfn.QUARTILE.EXC('Base de dados'!M$336:M$356,3)-_xlfn.QUARTILE.EXC('Base de dados'!M$336:M$356,1))))),'Base de dados'!M344,"")</f>
        <v>13025167.66</v>
      </c>
      <c r="N344" s="7">
        <f>IF(AND('Base de dados'!N344&gt;(AVERAGE('Base de dados'!N$336:N$356)-(1.5*(_xlfn.QUARTILE.EXC('Base de dados'!N$336:N$356,3)-_xlfn.QUARTILE.EXC('Base de dados'!N$336:N$356,1)))),'Base de dados'!N344&lt;(AVERAGE('Base de dados'!N$336:N$356)+(1.5*(_xlfn.QUARTILE.EXC('Base de dados'!N$336:N$356,3)-_xlfn.QUARTILE.EXC('Base de dados'!N$336:N$356,1))))),'Base de dados'!N344,"")</f>
        <v>352736</v>
      </c>
      <c r="O344" s="7">
        <f>IF(AND('Base de dados'!O344&gt;(AVERAGE('Base de dados'!O$336:O$356)-(1.5*(_xlfn.QUARTILE.EXC('Base de dados'!O$336:O$356,3)-_xlfn.QUARTILE.EXC('Base de dados'!O$336:O$356,1)))),'Base de dados'!O344&lt;(AVERAGE('Base de dados'!O$336:O$356)+(1.5*(_xlfn.QUARTILE.EXC('Base de dados'!O$336:O$356,3)-_xlfn.QUARTILE.EXC('Base de dados'!O$336:O$356,1))))),'Base de dados'!O344,"")</f>
        <v>2141905005.3199999</v>
      </c>
      <c r="P344" s="7">
        <f>IF(AND('Base de dados'!P344&gt;(AVERAGE('Base de dados'!P$336:P$356)-(1.5*(_xlfn.QUARTILE.EXC('Base de dados'!P$336:P$356,3)-_xlfn.QUARTILE.EXC('Base de dados'!P$336:P$356,1)))),'Base de dados'!P344&lt;(AVERAGE('Base de dados'!P$336:P$356)+(1.5*(_xlfn.QUARTILE.EXC('Base de dados'!P$336:P$356,3)-_xlfn.QUARTILE.EXC('Base de dados'!P$336:P$356,1))))),'Base de dados'!P344,"")</f>
        <v>1360579000.01</v>
      </c>
      <c r="Q344" s="7">
        <f>IF(AND('Base de dados'!Q344&gt;(AVERAGE('Base de dados'!Q$336:Q$356)-(1.5*(_xlfn.QUARTILE.EXC('Base de dados'!Q$336:Q$356,3)-_xlfn.QUARTILE.EXC('Base de dados'!Q$336:Q$356,1)))),'Base de dados'!Q344&lt;(AVERAGE('Base de dados'!Q$336:Q$356)+(1.5*(_xlfn.QUARTILE.EXC('Base de dados'!Q$336:Q$356,3)-_xlfn.QUARTILE.EXC('Base de dados'!Q$336:Q$356,1))))),'Base de dados'!Q344,"")</f>
        <v>841800444.29999995</v>
      </c>
      <c r="R344" s="7">
        <f>IF(AND('Base de dados'!R344&gt;(AVERAGE('Base de dados'!R$336:R$356)-(1.5*(_xlfn.QUARTILE.EXC('Base de dados'!R$336:R$356,3)-_xlfn.QUARTILE.EXC('Base de dados'!R$336:R$356,1)))),'Base de dados'!R344&lt;(AVERAGE('Base de dados'!R$336:R$356)+(1.5*(_xlfn.QUARTILE.EXC('Base de dados'!R$336:R$356,3)-_xlfn.QUARTILE.EXC('Base de dados'!R$336:R$356,1))))),'Base de dados'!R344,"")</f>
        <v>1542604993.01</v>
      </c>
      <c r="S344" s="7">
        <f>IF(AND('Base de dados'!S344&gt;(AVERAGE('Base de dados'!S$336:S$356)-(1.5*(_xlfn.QUARTILE.EXC('Base de dados'!S$336:S$356,3)-_xlfn.QUARTILE.EXC('Base de dados'!S$336:S$356,1)))),'Base de dados'!S344&lt;(AVERAGE('Base de dados'!S$336:S$356)+(1.5*(_xlfn.QUARTILE.EXC('Base de dados'!S$336:S$356,3)-_xlfn.QUARTILE.EXC('Base de dados'!S$336:S$356,1))))),'Base de dados'!S344,"")</f>
        <v>301361758.85000002</v>
      </c>
      <c r="T344" s="7">
        <f>IF(AND('Base de dados'!T344&gt;(AVERAGE('Base de dados'!T$336:T$356)-(1.5*(_xlfn.QUARTILE.EXC('Base de dados'!T$336:T$356,3)-_xlfn.QUARTILE.EXC('Base de dados'!T$336:T$356,1)))),'Base de dados'!T344&lt;(AVERAGE('Base de dados'!T$336:T$356)+(1.5*(_xlfn.QUARTILE.EXC('Base de dados'!T$336:T$356,3)-_xlfn.QUARTILE.EXC('Base de dados'!T$336:T$356,1))))),'Base de dados'!T344,"")</f>
        <v>7015</v>
      </c>
      <c r="U344" s="7" t="str">
        <f>IF(AND('Base de dados'!U344&gt;(AVERAGE('Base de dados'!U$336:U$356)-(1.5*(_xlfn.QUARTILE.EXC('Base de dados'!U$336:U$356,3)-_xlfn.QUARTILE.EXC('Base de dados'!U$336:U$356,1)))),'Base de dados'!U344&lt;(AVERAGE('Base de dados'!U$336:U$356)+(1.5*(_xlfn.QUARTILE.EXC('Base de dados'!U$336:U$356,3)-_xlfn.QUARTILE.EXC('Base de dados'!U$336:U$356,1))))),'Base de dados'!U344,"")</f>
        <v/>
      </c>
    </row>
    <row r="345" spans="2:21" s="1" customFormat="1" x14ac:dyDescent="0.25">
      <c r="B345" s="51">
        <v>330455</v>
      </c>
      <c r="C345" s="51" t="s">
        <v>224</v>
      </c>
      <c r="D345" s="51" t="s">
        <v>225</v>
      </c>
      <c r="E345" s="51">
        <v>2010</v>
      </c>
      <c r="F345" s="51">
        <v>33045500</v>
      </c>
      <c r="G345" s="51" t="s">
        <v>97</v>
      </c>
      <c r="H345" s="325" t="s">
        <v>35</v>
      </c>
      <c r="I345" s="51" t="s">
        <v>188</v>
      </c>
      <c r="J345" s="51" t="s">
        <v>189</v>
      </c>
      <c r="K345" s="51" t="s">
        <v>190</v>
      </c>
      <c r="L345" s="7">
        <f>IF(AND('Base de dados'!L345&gt;(AVERAGE('Base de dados'!L$336:L$356)-(1.5*(_xlfn.QUARTILE.EXC('Base de dados'!L$336:L$356,3)-_xlfn.QUARTILE.EXC('Base de dados'!L$336:L$356,1)))),'Base de dados'!L345&lt;(AVERAGE('Base de dados'!L$336:L$356)+(1.5*(_xlfn.QUARTILE.EXC('Base de dados'!L$336:L$356,3)-_xlfn.QUARTILE.EXC('Base de dados'!L$336:L$356,1))))),'Base de dados'!L345,"")</f>
        <v>808824</v>
      </c>
      <c r="M345" s="7">
        <f>IF(AND('Base de dados'!M345&gt;(AVERAGE('Base de dados'!M$336:M$356)-(1.5*(_xlfn.QUARTILE.EXC('Base de dados'!M$336:M$356,3)-_xlfn.QUARTILE.EXC('Base de dados'!M$336:M$356,1)))),'Base de dados'!M345&lt;(AVERAGE('Base de dados'!M$336:M$356)+(1.5*(_xlfn.QUARTILE.EXC('Base de dados'!M$336:M$356,3)-_xlfn.QUARTILE.EXC('Base de dados'!M$336:M$356,1))))),'Base de dados'!M345,"")</f>
        <v>13422947.35</v>
      </c>
      <c r="N345" s="7">
        <f>IF(AND('Base de dados'!N345&gt;(AVERAGE('Base de dados'!N$336:N$356)-(1.5*(_xlfn.QUARTILE.EXC('Base de dados'!N$336:N$356,3)-_xlfn.QUARTILE.EXC('Base de dados'!N$336:N$356,1)))),'Base de dados'!N345&lt;(AVERAGE('Base de dados'!N$336:N$356)+(1.5*(_xlfn.QUARTILE.EXC('Base de dados'!N$336:N$356,3)-_xlfn.QUARTILE.EXC('Base de dados'!N$336:N$356,1))))),'Base de dados'!N345,"")</f>
        <v>352681</v>
      </c>
      <c r="O345" s="7">
        <f>IF(AND('Base de dados'!O345&gt;(AVERAGE('Base de dados'!O$336:O$356)-(1.5*(_xlfn.QUARTILE.EXC('Base de dados'!O$336:O$356,3)-_xlfn.QUARTILE.EXC('Base de dados'!O$336:O$356,1)))),'Base de dados'!O345&lt;(AVERAGE('Base de dados'!O$336:O$356)+(1.5*(_xlfn.QUARTILE.EXC('Base de dados'!O$336:O$356,3)-_xlfn.QUARTILE.EXC('Base de dados'!O$336:O$356,1))))),'Base de dados'!O345,"")</f>
        <v>2151934569.4899998</v>
      </c>
      <c r="P345" s="7">
        <f>IF(AND('Base de dados'!P345&gt;(AVERAGE('Base de dados'!P$336:P$356)-(1.5*(_xlfn.QUARTILE.EXC('Base de dados'!P$336:P$356,3)-_xlfn.QUARTILE.EXC('Base de dados'!P$336:P$356,1)))),'Base de dados'!P345&lt;(AVERAGE('Base de dados'!P$336:P$356)+(1.5*(_xlfn.QUARTILE.EXC('Base de dados'!P$336:P$356,3)-_xlfn.QUARTILE.EXC('Base de dados'!P$336:P$356,1))))),'Base de dados'!P345,"")</f>
        <v>1272940466.3199999</v>
      </c>
      <c r="Q345" s="7">
        <f>IF(AND('Base de dados'!Q345&gt;(AVERAGE('Base de dados'!Q$336:Q$356)-(1.5*(_xlfn.QUARTILE.EXC('Base de dados'!Q$336:Q$356,3)-_xlfn.QUARTILE.EXC('Base de dados'!Q$336:Q$356,1)))),'Base de dados'!Q345&lt;(AVERAGE('Base de dados'!Q$336:Q$356)+(1.5*(_xlfn.QUARTILE.EXC('Base de dados'!Q$336:Q$356,3)-_xlfn.QUARTILE.EXC('Base de dados'!Q$336:Q$356,1))))),'Base de dados'!Q345,"")</f>
        <v>787522345.20000005</v>
      </c>
      <c r="R345" s="7">
        <f>IF(AND('Base de dados'!R345&gt;(AVERAGE('Base de dados'!R$336:R$356)-(1.5*(_xlfn.QUARTILE.EXC('Base de dados'!R$336:R$356,3)-_xlfn.QUARTILE.EXC('Base de dados'!R$336:R$356,1)))),'Base de dados'!R345&lt;(AVERAGE('Base de dados'!R$336:R$356)+(1.5*(_xlfn.QUARTILE.EXC('Base de dados'!R$336:R$356,3)-_xlfn.QUARTILE.EXC('Base de dados'!R$336:R$356,1))))),'Base de dados'!R345,"")</f>
        <v>1669342445.5899999</v>
      </c>
      <c r="S345" s="7">
        <f>IF(AND('Base de dados'!S345&gt;(AVERAGE('Base de dados'!S$336:S$356)-(1.5*(_xlfn.QUARTILE.EXC('Base de dados'!S$336:S$356,3)-_xlfn.QUARTILE.EXC('Base de dados'!S$336:S$356,1)))),'Base de dados'!S345&lt;(AVERAGE('Base de dados'!S$336:S$356)+(1.5*(_xlfn.QUARTILE.EXC('Base de dados'!S$336:S$356,3)-_xlfn.QUARTILE.EXC('Base de dados'!S$336:S$356,1))))),'Base de dados'!S345,"")</f>
        <v>735940983.29999995</v>
      </c>
      <c r="T345" s="7">
        <f>IF(AND('Base de dados'!T345&gt;(AVERAGE('Base de dados'!T$336:T$356)-(1.5*(_xlfn.QUARTILE.EXC('Base de dados'!T$336:T$356,3)-_xlfn.QUARTILE.EXC('Base de dados'!T$336:T$356,1)))),'Base de dados'!T345&lt;(AVERAGE('Base de dados'!T$336:T$356)+(1.5*(_xlfn.QUARTILE.EXC('Base de dados'!T$336:T$356,3)-_xlfn.QUARTILE.EXC('Base de dados'!T$336:T$356,1))))),'Base de dados'!T345,"")</f>
        <v>7076</v>
      </c>
      <c r="U345" s="7" t="str">
        <f>IF(AND('Base de dados'!U345&gt;(AVERAGE('Base de dados'!U$336:U$356)-(1.5*(_xlfn.QUARTILE.EXC('Base de dados'!U$336:U$356,3)-_xlfn.QUARTILE.EXC('Base de dados'!U$336:U$356,1)))),'Base de dados'!U345&lt;(AVERAGE('Base de dados'!U$336:U$356)+(1.5*(_xlfn.QUARTILE.EXC('Base de dados'!U$336:U$356,3)-_xlfn.QUARTILE.EXC('Base de dados'!U$336:U$356,1))))),'Base de dados'!U345,"")</f>
        <v/>
      </c>
    </row>
    <row r="346" spans="2:21" s="1" customFormat="1" x14ac:dyDescent="0.25">
      <c r="B346" s="51">
        <v>330455</v>
      </c>
      <c r="C346" s="51" t="s">
        <v>224</v>
      </c>
      <c r="D346" s="51" t="s">
        <v>225</v>
      </c>
      <c r="E346" s="51">
        <v>2009</v>
      </c>
      <c r="F346" s="51">
        <v>33045500</v>
      </c>
      <c r="G346" s="51" t="s">
        <v>97</v>
      </c>
      <c r="H346" s="325" t="s">
        <v>35</v>
      </c>
      <c r="I346" s="51" t="s">
        <v>188</v>
      </c>
      <c r="J346" s="51" t="s">
        <v>189</v>
      </c>
      <c r="K346" s="51" t="s">
        <v>190</v>
      </c>
      <c r="L346" s="7">
        <f>IF(AND('Base de dados'!L346&gt;(AVERAGE('Base de dados'!L$336:L$356)-(1.5*(_xlfn.QUARTILE.EXC('Base de dados'!L$336:L$356,3)-_xlfn.QUARTILE.EXC('Base de dados'!L$336:L$356,1)))),'Base de dados'!L346&lt;(AVERAGE('Base de dados'!L$336:L$356)+(1.5*(_xlfn.QUARTILE.EXC('Base de dados'!L$336:L$356,3)-_xlfn.QUARTILE.EXC('Base de dados'!L$336:L$356,1))))),'Base de dados'!L346,"")</f>
        <v>790425</v>
      </c>
      <c r="M346" s="7">
        <f>IF(AND('Base de dados'!M346&gt;(AVERAGE('Base de dados'!M$336:M$356)-(1.5*(_xlfn.QUARTILE.EXC('Base de dados'!M$336:M$356,3)-_xlfn.QUARTILE.EXC('Base de dados'!M$336:M$356,1)))),'Base de dados'!M346&lt;(AVERAGE('Base de dados'!M$336:M$356)+(1.5*(_xlfn.QUARTILE.EXC('Base de dados'!M$336:M$356,3)-_xlfn.QUARTILE.EXC('Base de dados'!M$336:M$356,1))))),'Base de dados'!M346,"")</f>
        <v>13830851.66</v>
      </c>
      <c r="N346" s="7">
        <f>IF(AND('Base de dados'!N346&gt;(AVERAGE('Base de dados'!N$336:N$356)-(1.5*(_xlfn.QUARTILE.EXC('Base de dados'!N$336:N$356,3)-_xlfn.QUARTILE.EXC('Base de dados'!N$336:N$356,1)))),'Base de dados'!N346&lt;(AVERAGE('Base de dados'!N$336:N$356)+(1.5*(_xlfn.QUARTILE.EXC('Base de dados'!N$336:N$356,3)-_xlfn.QUARTILE.EXC('Base de dados'!N$336:N$356,1))))),'Base de dados'!N346,"")</f>
        <v>343140</v>
      </c>
      <c r="O346" s="7">
        <f>IF(AND('Base de dados'!O346&gt;(AVERAGE('Base de dados'!O$336:O$356)-(1.5*(_xlfn.QUARTILE.EXC('Base de dados'!O$336:O$356,3)-_xlfn.QUARTILE.EXC('Base de dados'!O$336:O$356,1)))),'Base de dados'!O346&lt;(AVERAGE('Base de dados'!O$336:O$356)+(1.5*(_xlfn.QUARTILE.EXC('Base de dados'!O$336:O$356,3)-_xlfn.QUARTILE.EXC('Base de dados'!O$336:O$356,1))))),'Base de dados'!O346,"")</f>
        <v>1962812309</v>
      </c>
      <c r="P346" s="7">
        <f>IF(AND('Base de dados'!P346&gt;(AVERAGE('Base de dados'!P$336:P$356)-(1.5*(_xlfn.QUARTILE.EXC('Base de dados'!P$336:P$356,3)-_xlfn.QUARTILE.EXC('Base de dados'!P$336:P$356,1)))),'Base de dados'!P346&lt;(AVERAGE('Base de dados'!P$336:P$356)+(1.5*(_xlfn.QUARTILE.EXC('Base de dados'!P$336:P$356,3)-_xlfn.QUARTILE.EXC('Base de dados'!P$336:P$356,1))))),'Base de dados'!P346,"")</f>
        <v>1156651599</v>
      </c>
      <c r="Q346" s="7">
        <f>IF(AND('Base de dados'!Q346&gt;(AVERAGE('Base de dados'!Q$336:Q$356)-(1.5*(_xlfn.QUARTILE.EXC('Base de dados'!Q$336:Q$356,3)-_xlfn.QUARTILE.EXC('Base de dados'!Q$336:Q$356,1)))),'Base de dados'!Q346&lt;(AVERAGE('Base de dados'!Q$336:Q$356)+(1.5*(_xlfn.QUARTILE.EXC('Base de dados'!Q$336:Q$356,3)-_xlfn.QUARTILE.EXC('Base de dados'!Q$336:Q$356,1))))),'Base de dados'!Q346,"")</f>
        <v>737382812.25999999</v>
      </c>
      <c r="R346" s="7">
        <f>IF(AND('Base de dados'!R346&gt;(AVERAGE('Base de dados'!R$336:R$356)-(1.5*(_xlfn.QUARTILE.EXC('Base de dados'!R$336:R$356,3)-_xlfn.QUARTILE.EXC('Base de dados'!R$336:R$356,1)))),'Base de dados'!R346&lt;(AVERAGE('Base de dados'!R$336:R$356)+(1.5*(_xlfn.QUARTILE.EXC('Base de dados'!R$336:R$356,3)-_xlfn.QUARTILE.EXC('Base de dados'!R$336:R$356,1))))),'Base de dados'!R346,"")</f>
        <v>1541540223.5799999</v>
      </c>
      <c r="S346" s="7">
        <f>IF(AND('Base de dados'!S346&gt;(AVERAGE('Base de dados'!S$336:S$356)-(1.5*(_xlfn.QUARTILE.EXC('Base de dados'!S$336:S$356,3)-_xlfn.QUARTILE.EXC('Base de dados'!S$336:S$356,1)))),'Base de dados'!S346&lt;(AVERAGE('Base de dados'!S$336:S$356)+(1.5*(_xlfn.QUARTILE.EXC('Base de dados'!S$336:S$356,3)-_xlfn.QUARTILE.EXC('Base de dados'!S$336:S$356,1))))),'Base de dados'!S346,"")</f>
        <v>849753071.50999999</v>
      </c>
      <c r="T346" s="7">
        <f>IF(AND('Base de dados'!T346&gt;(AVERAGE('Base de dados'!T$336:T$356)-(1.5*(_xlfn.QUARTILE.EXC('Base de dados'!T$336:T$356,3)-_xlfn.QUARTILE.EXC('Base de dados'!T$336:T$356,1)))),'Base de dados'!T346&lt;(AVERAGE('Base de dados'!T$336:T$356)+(1.5*(_xlfn.QUARTILE.EXC('Base de dados'!T$336:T$356,3)-_xlfn.QUARTILE.EXC('Base de dados'!T$336:T$356,1))))),'Base de dados'!T346,"")</f>
        <v>7302</v>
      </c>
      <c r="U346" s="7">
        <f>IF(AND('Base de dados'!U346&gt;(AVERAGE('Base de dados'!U$336:U$356)-(1.5*(_xlfn.QUARTILE.EXC('Base de dados'!U$336:U$356,3)-_xlfn.QUARTILE.EXC('Base de dados'!U$336:U$356,1)))),'Base de dados'!U346&lt;(AVERAGE('Base de dados'!U$336:U$356)+(1.5*(_xlfn.QUARTILE.EXC('Base de dados'!U$336:U$356,3)-_xlfn.QUARTILE.EXC('Base de dados'!U$336:U$356,1))))),'Base de dados'!U346,"")</f>
        <v>328065966.57999998</v>
      </c>
    </row>
    <row r="347" spans="2:21" s="1" customFormat="1" x14ac:dyDescent="0.25">
      <c r="B347" s="51">
        <v>330455</v>
      </c>
      <c r="C347" s="51" t="s">
        <v>224</v>
      </c>
      <c r="D347" s="51" t="s">
        <v>225</v>
      </c>
      <c r="E347" s="51">
        <v>2008</v>
      </c>
      <c r="F347" s="51">
        <v>33045500</v>
      </c>
      <c r="G347" s="51" t="s">
        <v>97</v>
      </c>
      <c r="H347" s="325" t="s">
        <v>35</v>
      </c>
      <c r="I347" s="51" t="s">
        <v>188</v>
      </c>
      <c r="J347" s="51" t="s">
        <v>189</v>
      </c>
      <c r="K347" s="51" t="s">
        <v>190</v>
      </c>
      <c r="L347" s="7">
        <f>IF(AND('Base de dados'!L347&gt;(AVERAGE('Base de dados'!L$336:L$356)-(1.5*(_xlfn.QUARTILE.EXC('Base de dados'!L$336:L$356,3)-_xlfn.QUARTILE.EXC('Base de dados'!L$336:L$356,1)))),'Base de dados'!L347&lt;(AVERAGE('Base de dados'!L$336:L$356)+(1.5*(_xlfn.QUARTILE.EXC('Base de dados'!L$336:L$356,3)-_xlfn.QUARTILE.EXC('Base de dados'!L$336:L$356,1))))),'Base de dados'!L347,"")</f>
        <v>870945</v>
      </c>
      <c r="M347" s="7">
        <f>IF(AND('Base de dados'!M347&gt;(AVERAGE('Base de dados'!M$336:M$356)-(1.5*(_xlfn.QUARTILE.EXC('Base de dados'!M$336:M$356,3)-_xlfn.QUARTILE.EXC('Base de dados'!M$336:M$356,1)))),'Base de dados'!M347&lt;(AVERAGE('Base de dados'!M$336:M$356)+(1.5*(_xlfn.QUARTILE.EXC('Base de dados'!M$336:M$356,3)-_xlfn.QUARTILE.EXC('Base de dados'!M$336:M$356,1))))),'Base de dados'!M347,"")</f>
        <v>13532820</v>
      </c>
      <c r="N347" s="7">
        <f>IF(AND('Base de dados'!N347&gt;(AVERAGE('Base de dados'!N$336:N$356)-(1.5*(_xlfn.QUARTILE.EXC('Base de dados'!N$336:N$356,3)-_xlfn.QUARTILE.EXC('Base de dados'!N$336:N$356,1)))),'Base de dados'!N347&lt;(AVERAGE('Base de dados'!N$336:N$356)+(1.5*(_xlfn.QUARTILE.EXC('Base de dados'!N$336:N$356,3)-_xlfn.QUARTILE.EXC('Base de dados'!N$336:N$356,1))))),'Base de dados'!N347,"")</f>
        <v>381429</v>
      </c>
      <c r="O347" s="7">
        <f>IF(AND('Base de dados'!O347&gt;(AVERAGE('Base de dados'!O$336:O$356)-(1.5*(_xlfn.QUARTILE.EXC('Base de dados'!O$336:O$356,3)-_xlfn.QUARTILE.EXC('Base de dados'!O$336:O$356,1)))),'Base de dados'!O347&lt;(AVERAGE('Base de dados'!O$336:O$356)+(1.5*(_xlfn.QUARTILE.EXC('Base de dados'!O$336:O$356,3)-_xlfn.QUARTILE.EXC('Base de dados'!O$336:O$356,1))))),'Base de dados'!O347,"")</f>
        <v>1914371443</v>
      </c>
      <c r="P347" s="7">
        <f>IF(AND('Base de dados'!P347&gt;(AVERAGE('Base de dados'!P$336:P$356)-(1.5*(_xlfn.QUARTILE.EXC('Base de dados'!P$336:P$356,3)-_xlfn.QUARTILE.EXC('Base de dados'!P$336:P$356,1)))),'Base de dados'!P347&lt;(AVERAGE('Base de dados'!P$336:P$356)+(1.5*(_xlfn.QUARTILE.EXC('Base de dados'!P$336:P$356,3)-_xlfn.QUARTILE.EXC('Base de dados'!P$336:P$356,1))))),'Base de dados'!P347,"")</f>
        <v>1110389877</v>
      </c>
      <c r="Q347" s="7">
        <f>IF(AND('Base de dados'!Q347&gt;(AVERAGE('Base de dados'!Q$336:Q$356)-(1.5*(_xlfn.QUARTILE.EXC('Base de dados'!Q$336:Q$356,3)-_xlfn.QUARTILE.EXC('Base de dados'!Q$336:Q$356,1)))),'Base de dados'!Q347&lt;(AVERAGE('Base de dados'!Q$336:Q$356)+(1.5*(_xlfn.QUARTILE.EXC('Base de dados'!Q$336:Q$356,3)-_xlfn.QUARTILE.EXC('Base de dados'!Q$336:Q$356,1))))),'Base de dados'!Q347,"")</f>
        <v>727283746</v>
      </c>
      <c r="R347" s="7">
        <f>IF(AND('Base de dados'!R347&gt;(AVERAGE('Base de dados'!R$336:R$356)-(1.5*(_xlfn.QUARTILE.EXC('Base de dados'!R$336:R$356,3)-_xlfn.QUARTILE.EXC('Base de dados'!R$336:R$356,1)))),'Base de dados'!R347&lt;(AVERAGE('Base de dados'!R$336:R$356)+(1.5*(_xlfn.QUARTILE.EXC('Base de dados'!R$336:R$356,3)-_xlfn.QUARTILE.EXC('Base de dados'!R$336:R$356,1))))),'Base de dados'!R347,"")</f>
        <v>1510494114</v>
      </c>
      <c r="S347" s="7">
        <f>IF(AND('Base de dados'!S347&gt;(AVERAGE('Base de dados'!S$336:S$356)-(1.5*(_xlfn.QUARTILE.EXC('Base de dados'!S$336:S$356,3)-_xlfn.QUARTILE.EXC('Base de dados'!S$336:S$356,1)))),'Base de dados'!S347&lt;(AVERAGE('Base de dados'!S$336:S$356)+(1.5*(_xlfn.QUARTILE.EXC('Base de dados'!S$336:S$356,3)-_xlfn.QUARTILE.EXC('Base de dados'!S$336:S$356,1))))),'Base de dados'!S347,"")</f>
        <v>934502500</v>
      </c>
      <c r="T347" s="7">
        <f>IF(AND('Base de dados'!T347&gt;(AVERAGE('Base de dados'!T$336:T$356)-(1.5*(_xlfn.QUARTILE.EXC('Base de dados'!T$336:T$356,3)-_xlfn.QUARTILE.EXC('Base de dados'!T$336:T$356,1)))),'Base de dados'!T347&lt;(AVERAGE('Base de dados'!T$336:T$356)+(1.5*(_xlfn.QUARTILE.EXC('Base de dados'!T$336:T$356,3)-_xlfn.QUARTILE.EXC('Base de dados'!T$336:T$356,1))))),'Base de dados'!T347,"")</f>
        <v>7452</v>
      </c>
      <c r="U347" s="7">
        <f>IF(AND('Base de dados'!U347&gt;(AVERAGE('Base de dados'!U$336:U$356)-(1.5*(_xlfn.QUARTILE.EXC('Base de dados'!U$336:U$356,3)-_xlfn.QUARTILE.EXC('Base de dados'!U$336:U$356,1)))),'Base de dados'!U347&lt;(AVERAGE('Base de dados'!U$336:U$356)+(1.5*(_xlfn.QUARTILE.EXC('Base de dados'!U$336:U$356,3)-_xlfn.QUARTILE.EXC('Base de dados'!U$336:U$356,1))))),'Base de dados'!U347,"")</f>
        <v>283154184</v>
      </c>
    </row>
    <row r="348" spans="2:21" s="1" customFormat="1" x14ac:dyDescent="0.25">
      <c r="B348" s="51">
        <v>330455</v>
      </c>
      <c r="C348" s="51" t="s">
        <v>224</v>
      </c>
      <c r="D348" s="51" t="s">
        <v>225</v>
      </c>
      <c r="E348" s="51">
        <v>2007</v>
      </c>
      <c r="F348" s="51">
        <v>33045500</v>
      </c>
      <c r="G348" s="51" t="s">
        <v>97</v>
      </c>
      <c r="H348" s="325" t="s">
        <v>35</v>
      </c>
      <c r="I348" s="51" t="s">
        <v>188</v>
      </c>
      <c r="J348" s="51" t="s">
        <v>189</v>
      </c>
      <c r="K348" s="51" t="s">
        <v>190</v>
      </c>
      <c r="L348" s="7">
        <f>IF(AND('Base de dados'!L348&gt;(AVERAGE('Base de dados'!L$336:L$356)-(1.5*(_xlfn.QUARTILE.EXC('Base de dados'!L$336:L$356,3)-_xlfn.QUARTILE.EXC('Base de dados'!L$336:L$356,1)))),'Base de dados'!L348&lt;(AVERAGE('Base de dados'!L$336:L$356)+(1.5*(_xlfn.QUARTILE.EXC('Base de dados'!L$336:L$356,3)-_xlfn.QUARTILE.EXC('Base de dados'!L$336:L$356,1))))),'Base de dados'!L348,"")</f>
        <v>769017.69</v>
      </c>
      <c r="M348" s="7">
        <f>IF(AND('Base de dados'!M348&gt;(AVERAGE('Base de dados'!M$336:M$356)-(1.5*(_xlfn.QUARTILE.EXC('Base de dados'!M$336:M$356,3)-_xlfn.QUARTILE.EXC('Base de dados'!M$336:M$356,1)))),'Base de dados'!M348&lt;(AVERAGE('Base de dados'!M$336:M$356)+(1.5*(_xlfn.QUARTILE.EXC('Base de dados'!M$336:M$356,3)-_xlfn.QUARTILE.EXC('Base de dados'!M$336:M$356,1))))),'Base de dados'!M348,"")</f>
        <v>13249240</v>
      </c>
      <c r="N348" s="7">
        <f>IF(AND('Base de dados'!N348&gt;(AVERAGE('Base de dados'!N$336:N$356)-(1.5*(_xlfn.QUARTILE.EXC('Base de dados'!N$336:N$356,3)-_xlfn.QUARTILE.EXC('Base de dados'!N$336:N$356,1)))),'Base de dados'!N348&lt;(AVERAGE('Base de dados'!N$336:N$356)+(1.5*(_xlfn.QUARTILE.EXC('Base de dados'!N$336:N$356,3)-_xlfn.QUARTILE.EXC('Base de dados'!N$336:N$356,1))))),'Base de dados'!N348,"")</f>
        <v>358449</v>
      </c>
      <c r="O348" s="7">
        <f>IF(AND('Base de dados'!O348&gt;(AVERAGE('Base de dados'!O$336:O$356)-(1.5*(_xlfn.QUARTILE.EXC('Base de dados'!O$336:O$356,3)-_xlfn.QUARTILE.EXC('Base de dados'!O$336:O$356,1)))),'Base de dados'!O348&lt;(AVERAGE('Base de dados'!O$336:O$356)+(1.5*(_xlfn.QUARTILE.EXC('Base de dados'!O$336:O$356,3)-_xlfn.QUARTILE.EXC('Base de dados'!O$336:O$356,1))))),'Base de dados'!O348,"")</f>
        <v>1770951454.98</v>
      </c>
      <c r="P348" s="7">
        <f>IF(AND('Base de dados'!P348&gt;(AVERAGE('Base de dados'!P$336:P$356)-(1.5*(_xlfn.QUARTILE.EXC('Base de dados'!P$336:P$356,3)-_xlfn.QUARTILE.EXC('Base de dados'!P$336:P$356,1)))),'Base de dados'!P348&lt;(AVERAGE('Base de dados'!P$336:P$356)+(1.5*(_xlfn.QUARTILE.EXC('Base de dados'!P$336:P$356,3)-_xlfn.QUARTILE.EXC('Base de dados'!P$336:P$356,1))))),'Base de dados'!P348,"")</f>
        <v>949010418.27999997</v>
      </c>
      <c r="Q348" s="7">
        <f>IF(AND('Base de dados'!Q348&gt;(AVERAGE('Base de dados'!Q$336:Q$356)-(1.5*(_xlfn.QUARTILE.EXC('Base de dados'!Q$336:Q$356,3)-_xlfn.QUARTILE.EXC('Base de dados'!Q$336:Q$356,1)))),'Base de dados'!Q348&lt;(AVERAGE('Base de dados'!Q$336:Q$356)+(1.5*(_xlfn.QUARTILE.EXC('Base de dados'!Q$336:Q$356,3)-_xlfn.QUARTILE.EXC('Base de dados'!Q$336:Q$356,1))))),'Base de dados'!Q348,"")</f>
        <v>714454224.00999999</v>
      </c>
      <c r="R348" s="7">
        <f>IF(AND('Base de dados'!R348&gt;(AVERAGE('Base de dados'!R$336:R$356)-(1.5*(_xlfn.QUARTILE.EXC('Base de dados'!R$336:R$356,3)-_xlfn.QUARTILE.EXC('Base de dados'!R$336:R$356,1)))),'Base de dados'!R348&lt;(AVERAGE('Base de dados'!R$336:R$356)+(1.5*(_xlfn.QUARTILE.EXC('Base de dados'!R$336:R$356,3)-_xlfn.QUARTILE.EXC('Base de dados'!R$336:R$356,1))))),'Base de dados'!R348,"")</f>
        <v>1808103656.52</v>
      </c>
      <c r="S348" s="7">
        <f>IF(AND('Base de dados'!S348&gt;(AVERAGE('Base de dados'!S$336:S$356)-(1.5*(_xlfn.QUARTILE.EXC('Base de dados'!S$336:S$356,3)-_xlfn.QUARTILE.EXC('Base de dados'!S$336:S$356,1)))),'Base de dados'!S348&lt;(AVERAGE('Base de dados'!S$336:S$356)+(1.5*(_xlfn.QUARTILE.EXC('Base de dados'!S$336:S$356,3)-_xlfn.QUARTILE.EXC('Base de dados'!S$336:S$356,1))))),'Base de dados'!S348,"")</f>
        <v>645883821.38999999</v>
      </c>
      <c r="T348" s="7">
        <f>IF(AND('Base de dados'!T348&gt;(AVERAGE('Base de dados'!T$336:T$356)-(1.5*(_xlfn.QUARTILE.EXC('Base de dados'!T$336:T$356,3)-_xlfn.QUARTILE.EXC('Base de dados'!T$336:T$356,1)))),'Base de dados'!T348&lt;(AVERAGE('Base de dados'!T$336:T$356)+(1.5*(_xlfn.QUARTILE.EXC('Base de dados'!T$336:T$356,3)-_xlfn.QUARTILE.EXC('Base de dados'!T$336:T$356,1))))),'Base de dados'!T348,"")</f>
        <v>7744</v>
      </c>
      <c r="U348" s="7">
        <f>IF(AND('Base de dados'!U348&gt;(AVERAGE('Base de dados'!U$336:U$356)-(1.5*(_xlfn.QUARTILE.EXC('Base de dados'!U$336:U$356,3)-_xlfn.QUARTILE.EXC('Base de dados'!U$336:U$356,1)))),'Base de dados'!U348&lt;(AVERAGE('Base de dados'!U$336:U$356)+(1.5*(_xlfn.QUARTILE.EXC('Base de dados'!U$336:U$356,3)-_xlfn.QUARTILE.EXC('Base de dados'!U$336:U$356,1))))),'Base de dados'!U348,"")</f>
        <v>227463467.46000001</v>
      </c>
    </row>
    <row r="349" spans="2:21" s="1" customFormat="1" x14ac:dyDescent="0.25">
      <c r="B349" s="51">
        <v>330455</v>
      </c>
      <c r="C349" s="51" t="s">
        <v>224</v>
      </c>
      <c r="D349" s="51" t="s">
        <v>225</v>
      </c>
      <c r="E349" s="51">
        <v>2006</v>
      </c>
      <c r="F349" s="51">
        <v>33045500</v>
      </c>
      <c r="G349" s="51" t="s">
        <v>97</v>
      </c>
      <c r="H349" s="325" t="s">
        <v>35</v>
      </c>
      <c r="I349" s="51" t="s">
        <v>188</v>
      </c>
      <c r="J349" s="51" t="s">
        <v>189</v>
      </c>
      <c r="K349" s="51" t="s">
        <v>190</v>
      </c>
      <c r="L349" s="7">
        <f>IF(AND('Base de dados'!L349&gt;(AVERAGE('Base de dados'!L$336:L$356)-(1.5*(_xlfn.QUARTILE.EXC('Base de dados'!L$336:L$356,3)-_xlfn.QUARTILE.EXC('Base de dados'!L$336:L$356,1)))),'Base de dados'!L349&lt;(AVERAGE('Base de dados'!L$336:L$356)+(1.5*(_xlfn.QUARTILE.EXC('Base de dados'!L$336:L$356,3)-_xlfn.QUARTILE.EXC('Base de dados'!L$336:L$356,1))))),'Base de dados'!L349,"")</f>
        <v>791001</v>
      </c>
      <c r="M349" s="7">
        <f>IF(AND('Base de dados'!M349&gt;(AVERAGE('Base de dados'!M$336:M$356)-(1.5*(_xlfn.QUARTILE.EXC('Base de dados'!M$336:M$356,3)-_xlfn.QUARTILE.EXC('Base de dados'!M$336:M$356,1)))),'Base de dados'!M349&lt;(AVERAGE('Base de dados'!M$336:M$356)+(1.5*(_xlfn.QUARTILE.EXC('Base de dados'!M$336:M$356,3)-_xlfn.QUARTILE.EXC('Base de dados'!M$336:M$356,1))))),'Base de dados'!M349,"")</f>
        <v>0</v>
      </c>
      <c r="N349" s="7">
        <f>IF(AND('Base de dados'!N349&gt;(AVERAGE('Base de dados'!N$336:N$356)-(1.5*(_xlfn.QUARTILE.EXC('Base de dados'!N$336:N$356,3)-_xlfn.QUARTILE.EXC('Base de dados'!N$336:N$356,1)))),'Base de dados'!N349&lt;(AVERAGE('Base de dados'!N$336:N$356)+(1.5*(_xlfn.QUARTILE.EXC('Base de dados'!N$336:N$356,3)-_xlfn.QUARTILE.EXC('Base de dados'!N$336:N$356,1))))),'Base de dados'!N349,"")</f>
        <v>373775</v>
      </c>
      <c r="O349" s="7">
        <f>IF(AND('Base de dados'!O349&gt;(AVERAGE('Base de dados'!O$336:O$356)-(1.5*(_xlfn.QUARTILE.EXC('Base de dados'!O$336:O$356,3)-_xlfn.QUARTILE.EXC('Base de dados'!O$336:O$356,1)))),'Base de dados'!O349&lt;(AVERAGE('Base de dados'!O$336:O$356)+(1.5*(_xlfn.QUARTILE.EXC('Base de dados'!O$336:O$356,3)-_xlfn.QUARTILE.EXC('Base de dados'!O$336:O$356,1))))),'Base de dados'!O349,"")</f>
        <v>1599844787</v>
      </c>
      <c r="P349" s="7">
        <f>IF(AND('Base de dados'!P349&gt;(AVERAGE('Base de dados'!P$336:P$356)-(1.5*(_xlfn.QUARTILE.EXC('Base de dados'!P$336:P$356,3)-_xlfn.QUARTILE.EXC('Base de dados'!P$336:P$356,1)))),'Base de dados'!P349&lt;(AVERAGE('Base de dados'!P$336:P$356)+(1.5*(_xlfn.QUARTILE.EXC('Base de dados'!P$336:P$356,3)-_xlfn.QUARTILE.EXC('Base de dados'!P$336:P$356,1))))),'Base de dados'!P349,"")</f>
        <v>846027078</v>
      </c>
      <c r="Q349" s="7">
        <f>IF(AND('Base de dados'!Q349&gt;(AVERAGE('Base de dados'!Q$336:Q$356)-(1.5*(_xlfn.QUARTILE.EXC('Base de dados'!Q$336:Q$356,3)-_xlfn.QUARTILE.EXC('Base de dados'!Q$336:Q$356,1)))),'Base de dados'!Q349&lt;(AVERAGE('Base de dados'!Q$336:Q$356)+(1.5*(_xlfn.QUARTILE.EXC('Base de dados'!Q$336:Q$356,3)-_xlfn.QUARTILE.EXC('Base de dados'!Q$336:Q$356,1))))),'Base de dados'!Q349,"")</f>
        <v>620356138</v>
      </c>
      <c r="R349" s="7">
        <f>IF(AND('Base de dados'!R349&gt;(AVERAGE('Base de dados'!R$336:R$356)-(1.5*(_xlfn.QUARTILE.EXC('Base de dados'!R$336:R$356,3)-_xlfn.QUARTILE.EXC('Base de dados'!R$336:R$356,1)))),'Base de dados'!R349&lt;(AVERAGE('Base de dados'!R$336:R$356)+(1.5*(_xlfn.QUARTILE.EXC('Base de dados'!R$336:R$356,3)-_xlfn.QUARTILE.EXC('Base de dados'!R$336:R$356,1))))),'Base de dados'!R349,"")</f>
        <v>1617504396</v>
      </c>
      <c r="S349" s="7">
        <f>IF(AND('Base de dados'!S349&gt;(AVERAGE('Base de dados'!S$336:S$356)-(1.5*(_xlfn.QUARTILE.EXC('Base de dados'!S$336:S$356,3)-_xlfn.QUARTILE.EXC('Base de dados'!S$336:S$356,1)))),'Base de dados'!S349&lt;(AVERAGE('Base de dados'!S$336:S$356)+(1.5*(_xlfn.QUARTILE.EXC('Base de dados'!S$336:S$356,3)-_xlfn.QUARTILE.EXC('Base de dados'!S$336:S$356,1))))),'Base de dados'!S349,"")</f>
        <v>601791234</v>
      </c>
      <c r="T349" s="7">
        <f>IF(AND('Base de dados'!T349&gt;(AVERAGE('Base de dados'!T$336:T$356)-(1.5*(_xlfn.QUARTILE.EXC('Base de dados'!T$336:T$356,3)-_xlfn.QUARTILE.EXC('Base de dados'!T$336:T$356,1)))),'Base de dados'!T349&lt;(AVERAGE('Base de dados'!T$336:T$356)+(1.5*(_xlfn.QUARTILE.EXC('Base de dados'!T$336:T$356,3)-_xlfn.QUARTILE.EXC('Base de dados'!T$336:T$356,1))))),'Base de dados'!T349,"")</f>
        <v>7908</v>
      </c>
      <c r="U349" s="7">
        <f>IF(AND('Base de dados'!U349&gt;(AVERAGE('Base de dados'!U$336:U$356)-(1.5*(_xlfn.QUARTILE.EXC('Base de dados'!U$336:U$356,3)-_xlfn.QUARTILE.EXC('Base de dados'!U$336:U$356,1)))),'Base de dados'!U349&lt;(AVERAGE('Base de dados'!U$336:U$356)+(1.5*(_xlfn.QUARTILE.EXC('Base de dados'!U$336:U$356,3)-_xlfn.QUARTILE.EXC('Base de dados'!U$336:U$356,1))))),'Base de dados'!U349,"")</f>
        <v>175449049</v>
      </c>
    </row>
    <row r="350" spans="2:21" s="1" customFormat="1" x14ac:dyDescent="0.25">
      <c r="B350" s="51">
        <v>330455</v>
      </c>
      <c r="C350" s="51" t="s">
        <v>224</v>
      </c>
      <c r="D350" s="51" t="s">
        <v>225</v>
      </c>
      <c r="E350" s="51">
        <v>2005</v>
      </c>
      <c r="F350" s="51">
        <v>33045500</v>
      </c>
      <c r="G350" s="51" t="s">
        <v>97</v>
      </c>
      <c r="H350" s="325" t="s">
        <v>35</v>
      </c>
      <c r="I350" s="51" t="s">
        <v>188</v>
      </c>
      <c r="J350" s="51" t="s">
        <v>189</v>
      </c>
      <c r="K350" s="51" t="s">
        <v>190</v>
      </c>
      <c r="L350" s="7">
        <f>IF(AND('Base de dados'!L350&gt;(AVERAGE('Base de dados'!L$336:L$356)-(1.5*(_xlfn.QUARTILE.EXC('Base de dados'!L$336:L$356,3)-_xlfn.QUARTILE.EXC('Base de dados'!L$336:L$356,1)))),'Base de dados'!L350&lt;(AVERAGE('Base de dados'!L$336:L$356)+(1.5*(_xlfn.QUARTILE.EXC('Base de dados'!L$336:L$356,3)-_xlfn.QUARTILE.EXC('Base de dados'!L$336:L$356,1))))),'Base de dados'!L350,"")</f>
        <v>824745.7</v>
      </c>
      <c r="M350" s="7">
        <f>IF(AND('Base de dados'!M350&gt;(AVERAGE('Base de dados'!M$336:M$356)-(1.5*(_xlfn.QUARTILE.EXC('Base de dados'!M$336:M$356,3)-_xlfn.QUARTILE.EXC('Base de dados'!M$336:M$356,1)))),'Base de dados'!M350&lt;(AVERAGE('Base de dados'!M$336:M$356)+(1.5*(_xlfn.QUARTILE.EXC('Base de dados'!M$336:M$356,3)-_xlfn.QUARTILE.EXC('Base de dados'!M$336:M$356,1))))),'Base de dados'!M350,"")</f>
        <v>5031625</v>
      </c>
      <c r="N350" s="7">
        <f>IF(AND('Base de dados'!N350&gt;(AVERAGE('Base de dados'!N$336:N$356)-(1.5*(_xlfn.QUARTILE.EXC('Base de dados'!N$336:N$356,3)-_xlfn.QUARTILE.EXC('Base de dados'!N$336:N$356,1)))),'Base de dados'!N350&lt;(AVERAGE('Base de dados'!N$336:N$356)+(1.5*(_xlfn.QUARTILE.EXC('Base de dados'!N$336:N$356,3)-_xlfn.QUARTILE.EXC('Base de dados'!N$336:N$356,1))))),'Base de dados'!N350,"")</f>
        <v>350410</v>
      </c>
      <c r="O350" s="7">
        <f>IF(AND('Base de dados'!O350&gt;(AVERAGE('Base de dados'!O$336:O$356)-(1.5*(_xlfn.QUARTILE.EXC('Base de dados'!O$336:O$356,3)-_xlfn.QUARTILE.EXC('Base de dados'!O$336:O$356,1)))),'Base de dados'!O350&lt;(AVERAGE('Base de dados'!O$336:O$356)+(1.5*(_xlfn.QUARTILE.EXC('Base de dados'!O$336:O$356,3)-_xlfn.QUARTILE.EXC('Base de dados'!O$336:O$356,1))))),'Base de dados'!O350,"")</f>
        <v>1622469000</v>
      </c>
      <c r="P350" s="7">
        <f>IF(AND('Base de dados'!P350&gt;(AVERAGE('Base de dados'!P$336:P$356)-(1.5*(_xlfn.QUARTILE.EXC('Base de dados'!P$336:P$356,3)-_xlfn.QUARTILE.EXC('Base de dados'!P$336:P$356,1)))),'Base de dados'!P350&lt;(AVERAGE('Base de dados'!P$336:P$356)+(1.5*(_xlfn.QUARTILE.EXC('Base de dados'!P$336:P$356,3)-_xlfn.QUARTILE.EXC('Base de dados'!P$336:P$356,1))))),'Base de dados'!P350,"")</f>
        <v>784490000</v>
      </c>
      <c r="Q350" s="7">
        <f>IF(AND('Base de dados'!Q350&gt;(AVERAGE('Base de dados'!Q$336:Q$356)-(1.5*(_xlfn.QUARTILE.EXC('Base de dados'!Q$336:Q$356,3)-_xlfn.QUARTILE.EXC('Base de dados'!Q$336:Q$356,1)))),'Base de dados'!Q350&lt;(AVERAGE('Base de dados'!Q$336:Q$356)+(1.5*(_xlfn.QUARTILE.EXC('Base de dados'!Q$336:Q$356,3)-_xlfn.QUARTILE.EXC('Base de dados'!Q$336:Q$356,1))))),'Base de dados'!Q350,"")</f>
        <v>572953985</v>
      </c>
      <c r="R350" s="7">
        <f>IF(AND('Base de dados'!R350&gt;(AVERAGE('Base de dados'!R$336:R$356)-(1.5*(_xlfn.QUARTILE.EXC('Base de dados'!R$336:R$356,3)-_xlfn.QUARTILE.EXC('Base de dados'!R$336:R$356,1)))),'Base de dados'!R350&lt;(AVERAGE('Base de dados'!R$336:R$356)+(1.5*(_xlfn.QUARTILE.EXC('Base de dados'!R$336:R$356,3)-_xlfn.QUARTILE.EXC('Base de dados'!R$336:R$356,1))))),'Base de dados'!R350,"")</f>
        <v>1358692217</v>
      </c>
      <c r="S350" s="7">
        <f>IF(AND('Base de dados'!S350&gt;(AVERAGE('Base de dados'!S$336:S$356)-(1.5*(_xlfn.QUARTILE.EXC('Base de dados'!S$336:S$356,3)-_xlfn.QUARTILE.EXC('Base de dados'!S$336:S$356,1)))),'Base de dados'!S350&lt;(AVERAGE('Base de dados'!S$336:S$356)+(1.5*(_xlfn.QUARTILE.EXC('Base de dados'!S$336:S$356,3)-_xlfn.QUARTILE.EXC('Base de dados'!S$336:S$356,1))))),'Base de dados'!S350,"")</f>
        <v>767068002</v>
      </c>
      <c r="T350" s="7">
        <f>IF(AND('Base de dados'!T350&gt;(AVERAGE('Base de dados'!T$336:T$356)-(1.5*(_xlfn.QUARTILE.EXC('Base de dados'!T$336:T$356,3)-_xlfn.QUARTILE.EXC('Base de dados'!T$336:T$356,1)))),'Base de dados'!T350&lt;(AVERAGE('Base de dados'!T$336:T$356)+(1.5*(_xlfn.QUARTILE.EXC('Base de dados'!T$336:T$356,3)-_xlfn.QUARTILE.EXC('Base de dados'!T$336:T$356,1))))),'Base de dados'!T350,"")</f>
        <v>7185</v>
      </c>
      <c r="U350" s="7">
        <f>IF(AND('Base de dados'!U350&gt;(AVERAGE('Base de dados'!U$336:U$356)-(1.5*(_xlfn.QUARTILE.EXC('Base de dados'!U$336:U$356,3)-_xlfn.QUARTILE.EXC('Base de dados'!U$336:U$356,1)))),'Base de dados'!U350&lt;(AVERAGE('Base de dados'!U$336:U$356)+(1.5*(_xlfn.QUARTILE.EXC('Base de dados'!U$336:U$356,3)-_xlfn.QUARTILE.EXC('Base de dados'!U$336:U$356,1))))),'Base de dados'!U350,"")</f>
        <v>120656002</v>
      </c>
    </row>
    <row r="351" spans="2:21" s="1" customFormat="1" x14ac:dyDescent="0.25">
      <c r="B351" s="51">
        <v>330455</v>
      </c>
      <c r="C351" s="51" t="s">
        <v>224</v>
      </c>
      <c r="D351" s="51" t="s">
        <v>225</v>
      </c>
      <c r="E351" s="51">
        <v>2004</v>
      </c>
      <c r="F351" s="51">
        <v>33045500</v>
      </c>
      <c r="G351" s="51" t="s">
        <v>97</v>
      </c>
      <c r="H351" s="325" t="s">
        <v>35</v>
      </c>
      <c r="I351" s="51" t="s">
        <v>188</v>
      </c>
      <c r="J351" s="51" t="s">
        <v>189</v>
      </c>
      <c r="K351" s="51" t="s">
        <v>190</v>
      </c>
      <c r="L351" s="7">
        <f>IF(AND('Base de dados'!L351&gt;(AVERAGE('Base de dados'!L$336:L$356)-(1.5*(_xlfn.QUARTILE.EXC('Base de dados'!L$336:L$356,3)-_xlfn.QUARTILE.EXC('Base de dados'!L$336:L$356,1)))),'Base de dados'!L351&lt;(AVERAGE('Base de dados'!L$336:L$356)+(1.5*(_xlfn.QUARTILE.EXC('Base de dados'!L$336:L$356,3)-_xlfn.QUARTILE.EXC('Base de dados'!L$336:L$356,1))))),'Base de dados'!L351,"")</f>
        <v>852004</v>
      </c>
      <c r="M351" s="7">
        <f>IF(AND('Base de dados'!M351&gt;(AVERAGE('Base de dados'!M$336:M$356)-(1.5*(_xlfn.QUARTILE.EXC('Base de dados'!M$336:M$356,3)-_xlfn.QUARTILE.EXC('Base de dados'!M$336:M$356,1)))),'Base de dados'!M351&lt;(AVERAGE('Base de dados'!M$336:M$356)+(1.5*(_xlfn.QUARTILE.EXC('Base de dados'!M$336:M$356,3)-_xlfn.QUARTILE.EXC('Base de dados'!M$336:M$356,1))))),'Base de dados'!M351,"")</f>
        <v>4502369</v>
      </c>
      <c r="N351" s="7">
        <f>IF(AND('Base de dados'!N351&gt;(AVERAGE('Base de dados'!N$336:N$356)-(1.5*(_xlfn.QUARTILE.EXC('Base de dados'!N$336:N$356,3)-_xlfn.QUARTILE.EXC('Base de dados'!N$336:N$356,1)))),'Base de dados'!N351&lt;(AVERAGE('Base de dados'!N$336:N$356)+(1.5*(_xlfn.QUARTILE.EXC('Base de dados'!N$336:N$356,3)-_xlfn.QUARTILE.EXC('Base de dados'!N$336:N$356,1))))),'Base de dados'!N351,"")</f>
        <v>372416</v>
      </c>
      <c r="O351" s="7">
        <f>IF(AND('Base de dados'!O351&gt;(AVERAGE('Base de dados'!O$336:O$356)-(1.5*(_xlfn.QUARTILE.EXC('Base de dados'!O$336:O$356,3)-_xlfn.QUARTILE.EXC('Base de dados'!O$336:O$356,1)))),'Base de dados'!O351&lt;(AVERAGE('Base de dados'!O$336:O$356)+(1.5*(_xlfn.QUARTILE.EXC('Base de dados'!O$336:O$356,3)-_xlfn.QUARTILE.EXC('Base de dados'!O$336:O$356,1))))),'Base de dados'!O351,"")</f>
        <v>1235576661</v>
      </c>
      <c r="P351" s="7">
        <f>IF(AND('Base de dados'!P351&gt;(AVERAGE('Base de dados'!P$336:P$356)-(1.5*(_xlfn.QUARTILE.EXC('Base de dados'!P$336:P$356,3)-_xlfn.QUARTILE.EXC('Base de dados'!P$336:P$356,1)))),'Base de dados'!P351&lt;(AVERAGE('Base de dados'!P$336:P$356)+(1.5*(_xlfn.QUARTILE.EXC('Base de dados'!P$336:P$356,3)-_xlfn.QUARTILE.EXC('Base de dados'!P$336:P$356,1))))),'Base de dados'!P351,"")</f>
        <v>633520087</v>
      </c>
      <c r="Q351" s="7">
        <f>IF(AND('Base de dados'!Q351&gt;(AVERAGE('Base de dados'!Q$336:Q$356)-(1.5*(_xlfn.QUARTILE.EXC('Base de dados'!Q$336:Q$356,3)-_xlfn.QUARTILE.EXC('Base de dados'!Q$336:Q$356,1)))),'Base de dados'!Q351&lt;(AVERAGE('Base de dados'!Q$336:Q$356)+(1.5*(_xlfn.QUARTILE.EXC('Base de dados'!Q$336:Q$356,3)-_xlfn.QUARTILE.EXC('Base de dados'!Q$336:Q$356,1))))),'Base de dados'!Q351,"")</f>
        <v>538667663</v>
      </c>
      <c r="R351" s="7">
        <f>IF(AND('Base de dados'!R351&gt;(AVERAGE('Base de dados'!R$336:R$356)-(1.5*(_xlfn.QUARTILE.EXC('Base de dados'!R$336:R$356,3)-_xlfn.QUARTILE.EXC('Base de dados'!R$336:R$356,1)))),'Base de dados'!R351&lt;(AVERAGE('Base de dados'!R$336:R$356)+(1.5*(_xlfn.QUARTILE.EXC('Base de dados'!R$336:R$356,3)-_xlfn.QUARTILE.EXC('Base de dados'!R$336:R$356,1))))),'Base de dados'!R351,"")</f>
        <v>1235334258</v>
      </c>
      <c r="S351" s="7">
        <f>IF(AND('Base de dados'!S351&gt;(AVERAGE('Base de dados'!S$336:S$356)-(1.5*(_xlfn.QUARTILE.EXC('Base de dados'!S$336:S$356,3)-_xlfn.QUARTILE.EXC('Base de dados'!S$336:S$356,1)))),'Base de dados'!S351&lt;(AVERAGE('Base de dados'!S$336:S$356)+(1.5*(_xlfn.QUARTILE.EXC('Base de dados'!S$336:S$356,3)-_xlfn.QUARTILE.EXC('Base de dados'!S$336:S$356,1))))),'Base de dados'!S351,"")</f>
        <v>325172723</v>
      </c>
      <c r="T351" s="7">
        <f>IF(AND('Base de dados'!T351&gt;(AVERAGE('Base de dados'!T$336:T$356)-(1.5*(_xlfn.QUARTILE.EXC('Base de dados'!T$336:T$356,3)-_xlfn.QUARTILE.EXC('Base de dados'!T$336:T$356,1)))),'Base de dados'!T351&lt;(AVERAGE('Base de dados'!T$336:T$356)+(1.5*(_xlfn.QUARTILE.EXC('Base de dados'!T$336:T$356,3)-_xlfn.QUARTILE.EXC('Base de dados'!T$336:T$356,1))))),'Base de dados'!T351,"")</f>
        <v>6765</v>
      </c>
      <c r="U351" s="7">
        <f>IF(AND('Base de dados'!U351&gt;(AVERAGE('Base de dados'!U$336:U$356)-(1.5*(_xlfn.QUARTILE.EXC('Base de dados'!U$336:U$356,3)-_xlfn.QUARTILE.EXC('Base de dados'!U$336:U$356,1)))),'Base de dados'!U351&lt;(AVERAGE('Base de dados'!U$336:U$356)+(1.5*(_xlfn.QUARTILE.EXC('Base de dados'!U$336:U$356,3)-_xlfn.QUARTILE.EXC('Base de dados'!U$336:U$356,1))))),'Base de dados'!U351,"")</f>
        <v>137986657</v>
      </c>
    </row>
    <row r="352" spans="2:21" s="1" customFormat="1" x14ac:dyDescent="0.25">
      <c r="B352" s="51">
        <v>330455</v>
      </c>
      <c r="C352" s="51" t="s">
        <v>224</v>
      </c>
      <c r="D352" s="51" t="s">
        <v>225</v>
      </c>
      <c r="E352" s="51">
        <v>2003</v>
      </c>
      <c r="F352" s="51">
        <v>33045500</v>
      </c>
      <c r="G352" s="51" t="s">
        <v>97</v>
      </c>
      <c r="H352" s="325" t="s">
        <v>35</v>
      </c>
      <c r="I352" s="51" t="s">
        <v>188</v>
      </c>
      <c r="J352" s="51" t="s">
        <v>189</v>
      </c>
      <c r="K352" s="51" t="s">
        <v>190</v>
      </c>
      <c r="L352" s="7">
        <f>IF(AND('Base de dados'!L352&gt;(AVERAGE('Base de dados'!L$336:L$356)-(1.5*(_xlfn.QUARTILE.EXC('Base de dados'!L$336:L$356,3)-_xlfn.QUARTILE.EXC('Base de dados'!L$336:L$356,1)))),'Base de dados'!L352&lt;(AVERAGE('Base de dados'!L$336:L$356)+(1.5*(_xlfn.QUARTILE.EXC('Base de dados'!L$336:L$356,3)-_xlfn.QUARTILE.EXC('Base de dados'!L$336:L$356,1))))),'Base de dados'!L352,"")</f>
        <v>855550</v>
      </c>
      <c r="M352" s="7">
        <f>IF(AND('Base de dados'!M352&gt;(AVERAGE('Base de dados'!M$336:M$356)-(1.5*(_xlfn.QUARTILE.EXC('Base de dados'!M$336:M$356,3)-_xlfn.QUARTILE.EXC('Base de dados'!M$336:M$356,1)))),'Base de dados'!M352&lt;(AVERAGE('Base de dados'!M$336:M$356)+(1.5*(_xlfn.QUARTILE.EXC('Base de dados'!M$336:M$356,3)-_xlfn.QUARTILE.EXC('Base de dados'!M$336:M$356,1))))),'Base de dados'!M352,"")</f>
        <v>3969242</v>
      </c>
      <c r="N352" s="7">
        <f>IF(AND('Base de dados'!N352&gt;(AVERAGE('Base de dados'!N$336:N$356)-(1.5*(_xlfn.QUARTILE.EXC('Base de dados'!N$336:N$356,3)-_xlfn.QUARTILE.EXC('Base de dados'!N$336:N$356,1)))),'Base de dados'!N352&lt;(AVERAGE('Base de dados'!N$336:N$356)+(1.5*(_xlfn.QUARTILE.EXC('Base de dados'!N$336:N$356,3)-_xlfn.QUARTILE.EXC('Base de dados'!N$336:N$356,1))))),'Base de dados'!N352,"")</f>
        <v>404681</v>
      </c>
      <c r="O352" s="7">
        <f>IF(AND('Base de dados'!O352&gt;(AVERAGE('Base de dados'!O$336:O$356)-(1.5*(_xlfn.QUARTILE.EXC('Base de dados'!O$336:O$356,3)-_xlfn.QUARTILE.EXC('Base de dados'!O$336:O$356,1)))),'Base de dados'!O352&lt;(AVERAGE('Base de dados'!O$336:O$356)+(1.5*(_xlfn.QUARTILE.EXC('Base de dados'!O$336:O$356,3)-_xlfn.QUARTILE.EXC('Base de dados'!O$336:O$356,1))))),'Base de dados'!O352,"")</f>
        <v>1197345946</v>
      </c>
      <c r="P352" s="7">
        <f>IF(AND('Base de dados'!P352&gt;(AVERAGE('Base de dados'!P$336:P$356)-(1.5*(_xlfn.QUARTILE.EXC('Base de dados'!P$336:P$356,3)-_xlfn.QUARTILE.EXC('Base de dados'!P$336:P$356,1)))),'Base de dados'!P352&lt;(AVERAGE('Base de dados'!P$336:P$356)+(1.5*(_xlfn.QUARTILE.EXC('Base de dados'!P$336:P$356,3)-_xlfn.QUARTILE.EXC('Base de dados'!P$336:P$356,1))))),'Base de dados'!P352,"")</f>
        <v>590499479</v>
      </c>
      <c r="Q352" s="7">
        <f>IF(AND('Base de dados'!Q352&gt;(AVERAGE('Base de dados'!Q$336:Q$356)-(1.5*(_xlfn.QUARTILE.EXC('Base de dados'!Q$336:Q$356,3)-_xlfn.QUARTILE.EXC('Base de dados'!Q$336:Q$356,1)))),'Base de dados'!Q352&lt;(AVERAGE('Base de dados'!Q$336:Q$356)+(1.5*(_xlfn.QUARTILE.EXC('Base de dados'!Q$336:Q$356,3)-_xlfn.QUARTILE.EXC('Base de dados'!Q$336:Q$356,1))))),'Base de dados'!Q352,"")</f>
        <v>512781270</v>
      </c>
      <c r="R352" s="7">
        <f>IF(AND('Base de dados'!R352&gt;(AVERAGE('Base de dados'!R$336:R$356)-(1.5*(_xlfn.QUARTILE.EXC('Base de dados'!R$336:R$356,3)-_xlfn.QUARTILE.EXC('Base de dados'!R$336:R$356,1)))),'Base de dados'!R352&lt;(AVERAGE('Base de dados'!R$336:R$356)+(1.5*(_xlfn.QUARTILE.EXC('Base de dados'!R$336:R$356,3)-_xlfn.QUARTILE.EXC('Base de dados'!R$336:R$356,1))))),'Base de dados'!R352,"")</f>
        <v>1318689000</v>
      </c>
      <c r="S352" s="7">
        <f>IF(AND('Base de dados'!S352&gt;(AVERAGE('Base de dados'!S$336:S$356)-(1.5*(_xlfn.QUARTILE.EXC('Base de dados'!S$336:S$356,3)-_xlfn.QUARTILE.EXC('Base de dados'!S$336:S$356,1)))),'Base de dados'!S352&lt;(AVERAGE('Base de dados'!S$336:S$356)+(1.5*(_xlfn.QUARTILE.EXC('Base de dados'!S$336:S$356,3)-_xlfn.QUARTILE.EXC('Base de dados'!S$336:S$356,1))))),'Base de dados'!S352,"")</f>
        <v>526082114</v>
      </c>
      <c r="T352" s="7">
        <f>IF(AND('Base de dados'!T352&gt;(AVERAGE('Base de dados'!T$336:T$356)-(1.5*(_xlfn.QUARTILE.EXC('Base de dados'!T$336:T$356,3)-_xlfn.QUARTILE.EXC('Base de dados'!T$336:T$356,1)))),'Base de dados'!T352&lt;(AVERAGE('Base de dados'!T$336:T$356)+(1.5*(_xlfn.QUARTILE.EXC('Base de dados'!T$336:T$356,3)-_xlfn.QUARTILE.EXC('Base de dados'!T$336:T$356,1))))),'Base de dados'!T352,"")</f>
        <v>6889</v>
      </c>
      <c r="U352" s="7">
        <f>IF(AND('Base de dados'!U352&gt;(AVERAGE('Base de dados'!U$336:U$356)-(1.5*(_xlfn.QUARTILE.EXC('Base de dados'!U$336:U$356,3)-_xlfn.QUARTILE.EXC('Base de dados'!U$336:U$356,1)))),'Base de dados'!U352&lt;(AVERAGE('Base de dados'!U$336:U$356)+(1.5*(_xlfn.QUARTILE.EXC('Base de dados'!U$336:U$356,3)-_xlfn.QUARTILE.EXC('Base de dados'!U$336:U$356,1))))),'Base de dados'!U352,"")</f>
        <v>104498587</v>
      </c>
    </row>
    <row r="353" spans="2:21" s="1" customFormat="1" x14ac:dyDescent="0.25">
      <c r="B353" s="51">
        <v>330455</v>
      </c>
      <c r="C353" s="51" t="s">
        <v>224</v>
      </c>
      <c r="D353" s="51" t="s">
        <v>225</v>
      </c>
      <c r="E353" s="51">
        <v>2002</v>
      </c>
      <c r="F353" s="51">
        <v>33045500</v>
      </c>
      <c r="G353" s="51" t="s">
        <v>97</v>
      </c>
      <c r="H353" s="325" t="s">
        <v>35</v>
      </c>
      <c r="I353" s="51" t="s">
        <v>188</v>
      </c>
      <c r="J353" s="51" t="s">
        <v>189</v>
      </c>
      <c r="K353" s="51" t="s">
        <v>190</v>
      </c>
      <c r="L353" s="7">
        <f>IF(AND('Base de dados'!L353&gt;(AVERAGE('Base de dados'!L$336:L$356)-(1.5*(_xlfn.QUARTILE.EXC('Base de dados'!L$336:L$356,3)-_xlfn.QUARTILE.EXC('Base de dados'!L$336:L$356,1)))),'Base de dados'!L353&lt;(AVERAGE('Base de dados'!L$336:L$356)+(1.5*(_xlfn.QUARTILE.EXC('Base de dados'!L$336:L$356,3)-_xlfn.QUARTILE.EXC('Base de dados'!L$336:L$356,1))))),'Base de dados'!L353,"")</f>
        <v>771714</v>
      </c>
      <c r="M353" s="7">
        <f>IF(AND('Base de dados'!M353&gt;(AVERAGE('Base de dados'!M$336:M$356)-(1.5*(_xlfn.QUARTILE.EXC('Base de dados'!M$336:M$356,3)-_xlfn.QUARTILE.EXC('Base de dados'!M$336:M$356,1)))),'Base de dados'!M353&lt;(AVERAGE('Base de dados'!M$336:M$356)+(1.5*(_xlfn.QUARTILE.EXC('Base de dados'!M$336:M$356,3)-_xlfn.QUARTILE.EXC('Base de dados'!M$336:M$356,1))))),'Base de dados'!M353,"")</f>
        <v>3690336</v>
      </c>
      <c r="N353" s="7">
        <f>IF(AND('Base de dados'!N353&gt;(AVERAGE('Base de dados'!N$336:N$356)-(1.5*(_xlfn.QUARTILE.EXC('Base de dados'!N$336:N$356,3)-_xlfn.QUARTILE.EXC('Base de dados'!N$336:N$356,1)))),'Base de dados'!N353&lt;(AVERAGE('Base de dados'!N$336:N$356)+(1.5*(_xlfn.QUARTILE.EXC('Base de dados'!N$336:N$356,3)-_xlfn.QUARTILE.EXC('Base de dados'!N$336:N$356,1))))),'Base de dados'!N353,"")</f>
        <v>408949</v>
      </c>
      <c r="O353" s="7">
        <f>IF(AND('Base de dados'!O353&gt;(AVERAGE('Base de dados'!O$336:O$356)-(1.5*(_xlfn.QUARTILE.EXC('Base de dados'!O$336:O$356,3)-_xlfn.QUARTILE.EXC('Base de dados'!O$336:O$356,1)))),'Base de dados'!O353&lt;(AVERAGE('Base de dados'!O$336:O$356)+(1.5*(_xlfn.QUARTILE.EXC('Base de dados'!O$336:O$356,3)-_xlfn.QUARTILE.EXC('Base de dados'!O$336:O$356,1))))),'Base de dados'!O353,"")</f>
        <v>889938348</v>
      </c>
      <c r="P353" s="7">
        <f>IF(AND('Base de dados'!P353&gt;(AVERAGE('Base de dados'!P$336:P$356)-(1.5*(_xlfn.QUARTILE.EXC('Base de dados'!P$336:P$356,3)-_xlfn.QUARTILE.EXC('Base de dados'!P$336:P$356,1)))),'Base de dados'!P353&lt;(AVERAGE('Base de dados'!P$336:P$356)+(1.5*(_xlfn.QUARTILE.EXC('Base de dados'!P$336:P$356,3)-_xlfn.QUARTILE.EXC('Base de dados'!P$336:P$356,1))))),'Base de dados'!P353,"")</f>
        <v>513457423</v>
      </c>
      <c r="Q353" s="7">
        <f>IF(AND('Base de dados'!Q353&gt;(AVERAGE('Base de dados'!Q$336:Q$356)-(1.5*(_xlfn.QUARTILE.EXC('Base de dados'!Q$336:Q$356,3)-_xlfn.QUARTILE.EXC('Base de dados'!Q$336:Q$356,1)))),'Base de dados'!Q353&lt;(AVERAGE('Base de dados'!Q$336:Q$356)+(1.5*(_xlfn.QUARTILE.EXC('Base de dados'!Q$336:Q$356,3)-_xlfn.QUARTILE.EXC('Base de dados'!Q$336:Q$356,1))))),'Base de dados'!Q353,"")</f>
        <v>477435845</v>
      </c>
      <c r="R353" s="7">
        <f>IF(AND('Base de dados'!R353&gt;(AVERAGE('Base de dados'!R$336:R$356)-(1.5*(_xlfn.QUARTILE.EXC('Base de dados'!R$336:R$356,3)-_xlfn.QUARTILE.EXC('Base de dados'!R$336:R$356,1)))),'Base de dados'!R353&lt;(AVERAGE('Base de dados'!R$336:R$356)+(1.5*(_xlfn.QUARTILE.EXC('Base de dados'!R$336:R$356,3)-_xlfn.QUARTILE.EXC('Base de dados'!R$336:R$356,1))))),'Base de dados'!R353,"")</f>
        <v>905099303</v>
      </c>
      <c r="S353" s="7">
        <f>IF(AND('Base de dados'!S353&gt;(AVERAGE('Base de dados'!S$336:S$356)-(1.5*(_xlfn.QUARTILE.EXC('Base de dados'!S$336:S$356,3)-_xlfn.QUARTILE.EXC('Base de dados'!S$336:S$356,1)))),'Base de dados'!S353&lt;(AVERAGE('Base de dados'!S$336:S$356)+(1.5*(_xlfn.QUARTILE.EXC('Base de dados'!S$336:S$356,3)-_xlfn.QUARTILE.EXC('Base de dados'!S$336:S$356,1))))),'Base de dados'!S353,"")</f>
        <v>520763989</v>
      </c>
      <c r="T353" s="7">
        <f>IF(AND('Base de dados'!T353&gt;(AVERAGE('Base de dados'!T$336:T$356)-(1.5*(_xlfn.QUARTILE.EXC('Base de dados'!T$336:T$356,3)-_xlfn.QUARTILE.EXC('Base de dados'!T$336:T$356,1)))),'Base de dados'!T353&lt;(AVERAGE('Base de dados'!T$336:T$356)+(1.5*(_xlfn.QUARTILE.EXC('Base de dados'!T$336:T$356,3)-_xlfn.QUARTILE.EXC('Base de dados'!T$336:T$356,1))))),'Base de dados'!T353,"")</f>
        <v>7153</v>
      </c>
      <c r="U353" s="7">
        <f>IF(AND('Base de dados'!U353&gt;(AVERAGE('Base de dados'!U$336:U$356)-(1.5*(_xlfn.QUARTILE.EXC('Base de dados'!U$336:U$356,3)-_xlfn.QUARTILE.EXC('Base de dados'!U$336:U$356,1)))),'Base de dados'!U353&lt;(AVERAGE('Base de dados'!U$336:U$356)+(1.5*(_xlfn.QUARTILE.EXC('Base de dados'!U$336:U$356,3)-_xlfn.QUARTILE.EXC('Base de dados'!U$336:U$356,1))))),'Base de dados'!U353,"")</f>
        <v>118645340</v>
      </c>
    </row>
    <row r="354" spans="2:21" s="1" customFormat="1" x14ac:dyDescent="0.25">
      <c r="B354" s="51">
        <v>330455</v>
      </c>
      <c r="C354" s="51" t="s">
        <v>224</v>
      </c>
      <c r="D354" s="51" t="s">
        <v>225</v>
      </c>
      <c r="E354" s="51">
        <v>2001</v>
      </c>
      <c r="F354" s="51">
        <v>33045500</v>
      </c>
      <c r="G354" s="51" t="s">
        <v>97</v>
      </c>
      <c r="H354" s="325" t="s">
        <v>35</v>
      </c>
      <c r="I354" s="51" t="s">
        <v>188</v>
      </c>
      <c r="J354" s="51" t="s">
        <v>189</v>
      </c>
      <c r="K354" s="51" t="s">
        <v>190</v>
      </c>
      <c r="L354" s="7">
        <f>IF(AND('Base de dados'!L354&gt;(AVERAGE('Base de dados'!L$336:L$356)-(1.5*(_xlfn.QUARTILE.EXC('Base de dados'!L$336:L$356,3)-_xlfn.QUARTILE.EXC('Base de dados'!L$336:L$356,1)))),'Base de dados'!L354&lt;(AVERAGE('Base de dados'!L$336:L$356)+(1.5*(_xlfn.QUARTILE.EXC('Base de dados'!L$336:L$356,3)-_xlfn.QUARTILE.EXC('Base de dados'!L$336:L$356,1))))),'Base de dados'!L354,"")</f>
        <v>748664.37</v>
      </c>
      <c r="M354" s="7">
        <f>IF(AND('Base de dados'!M354&gt;(AVERAGE('Base de dados'!M$336:M$356)-(1.5*(_xlfn.QUARTILE.EXC('Base de dados'!M$336:M$356,3)-_xlfn.QUARTILE.EXC('Base de dados'!M$336:M$356,1)))),'Base de dados'!M354&lt;(AVERAGE('Base de dados'!M$336:M$356)+(1.5*(_xlfn.QUARTILE.EXC('Base de dados'!M$336:M$356,3)-_xlfn.QUARTILE.EXC('Base de dados'!M$336:M$356,1))))),'Base de dados'!M354,"")</f>
        <v>3345569</v>
      </c>
      <c r="N354" s="7">
        <f>IF(AND('Base de dados'!N354&gt;(AVERAGE('Base de dados'!N$336:N$356)-(1.5*(_xlfn.QUARTILE.EXC('Base de dados'!N$336:N$356,3)-_xlfn.QUARTILE.EXC('Base de dados'!N$336:N$356,1)))),'Base de dados'!N354&lt;(AVERAGE('Base de dados'!N$336:N$356)+(1.5*(_xlfn.QUARTILE.EXC('Base de dados'!N$336:N$356,3)-_xlfn.QUARTILE.EXC('Base de dados'!N$336:N$356,1))))),'Base de dados'!N354,"")</f>
        <v>421901.5</v>
      </c>
      <c r="O354" s="7">
        <f>IF(AND('Base de dados'!O354&gt;(AVERAGE('Base de dados'!O$336:O$356)-(1.5*(_xlfn.QUARTILE.EXC('Base de dados'!O$336:O$356,3)-_xlfn.QUARTILE.EXC('Base de dados'!O$336:O$356,1)))),'Base de dados'!O354&lt;(AVERAGE('Base de dados'!O$336:O$356)+(1.5*(_xlfn.QUARTILE.EXC('Base de dados'!O$336:O$356,3)-_xlfn.QUARTILE.EXC('Base de dados'!O$336:O$356,1))))),'Base de dados'!O354,"")</f>
        <v>783076402.34000003</v>
      </c>
      <c r="P354" s="7">
        <f>IF(AND('Base de dados'!P354&gt;(AVERAGE('Base de dados'!P$336:P$356)-(1.5*(_xlfn.QUARTILE.EXC('Base de dados'!P$336:P$356,3)-_xlfn.QUARTILE.EXC('Base de dados'!P$336:P$356,1)))),'Base de dados'!P354&lt;(AVERAGE('Base de dados'!P$336:P$356)+(1.5*(_xlfn.QUARTILE.EXC('Base de dados'!P$336:P$356,3)-_xlfn.QUARTILE.EXC('Base de dados'!P$336:P$356,1))))),'Base de dados'!P354,"")</f>
        <v>480188716.88</v>
      </c>
      <c r="Q354" s="7">
        <f>IF(AND('Base de dados'!Q354&gt;(AVERAGE('Base de dados'!Q$336:Q$356)-(1.5*(_xlfn.QUARTILE.EXC('Base de dados'!Q$336:Q$356,3)-_xlfn.QUARTILE.EXC('Base de dados'!Q$336:Q$356,1)))),'Base de dados'!Q354&lt;(AVERAGE('Base de dados'!Q$336:Q$356)+(1.5*(_xlfn.QUARTILE.EXC('Base de dados'!Q$336:Q$356,3)-_xlfn.QUARTILE.EXC('Base de dados'!Q$336:Q$356,1))))),'Base de dados'!Q354,"")</f>
        <v>355054152.81</v>
      </c>
      <c r="R354" s="7" t="str">
        <f>IF(AND('Base de dados'!R354&gt;(AVERAGE('Base de dados'!R$336:R$356)-(1.5*(_xlfn.QUARTILE.EXC('Base de dados'!R$336:R$356,3)-_xlfn.QUARTILE.EXC('Base de dados'!R$336:R$356,1)))),'Base de dados'!R354&lt;(AVERAGE('Base de dados'!R$336:R$356)+(1.5*(_xlfn.QUARTILE.EXC('Base de dados'!R$336:R$356,3)-_xlfn.QUARTILE.EXC('Base de dados'!R$336:R$356,1))))),'Base de dados'!R354,"")</f>
        <v/>
      </c>
      <c r="S354" s="7">
        <f>IF(AND('Base de dados'!S354&gt;(AVERAGE('Base de dados'!S$336:S$356)-(1.5*(_xlfn.QUARTILE.EXC('Base de dados'!S$336:S$356,3)-_xlfn.QUARTILE.EXC('Base de dados'!S$336:S$356,1)))),'Base de dados'!S354&lt;(AVERAGE('Base de dados'!S$336:S$356)+(1.5*(_xlfn.QUARTILE.EXC('Base de dados'!S$336:S$356,3)-_xlfn.QUARTILE.EXC('Base de dados'!S$336:S$356,1))))),'Base de dados'!S354,"")</f>
        <v>418460999.99000001</v>
      </c>
      <c r="T354" s="7">
        <f>IF(AND('Base de dados'!T354&gt;(AVERAGE('Base de dados'!T$336:T$356)-(1.5*(_xlfn.QUARTILE.EXC('Base de dados'!T$336:T$356,3)-_xlfn.QUARTILE.EXC('Base de dados'!T$336:T$356,1)))),'Base de dados'!T354&lt;(AVERAGE('Base de dados'!T$336:T$356)+(1.5*(_xlfn.QUARTILE.EXC('Base de dados'!T$336:T$356,3)-_xlfn.QUARTILE.EXC('Base de dados'!T$336:T$356,1))))),'Base de dados'!T354,"")</f>
        <v>7592</v>
      </c>
      <c r="U354" s="7">
        <f>IF(AND('Base de dados'!U354&gt;(AVERAGE('Base de dados'!U$336:U$356)-(1.5*(_xlfn.QUARTILE.EXC('Base de dados'!U$336:U$356,3)-_xlfn.QUARTILE.EXC('Base de dados'!U$336:U$356,1)))),'Base de dados'!U354&lt;(AVERAGE('Base de dados'!U$336:U$356)+(1.5*(_xlfn.QUARTILE.EXC('Base de dados'!U$336:U$356,3)-_xlfn.QUARTILE.EXC('Base de dados'!U$336:U$356,1))))),'Base de dados'!U354,"")</f>
        <v>95892000</v>
      </c>
    </row>
    <row r="355" spans="2:21" s="1" customFormat="1" x14ac:dyDescent="0.25">
      <c r="B355" s="51">
        <v>330455</v>
      </c>
      <c r="C355" s="51" t="s">
        <v>224</v>
      </c>
      <c r="D355" s="51" t="s">
        <v>225</v>
      </c>
      <c r="E355" s="51">
        <v>2000</v>
      </c>
      <c r="F355" s="51">
        <v>33045500</v>
      </c>
      <c r="G355" s="51" t="s">
        <v>97</v>
      </c>
      <c r="H355" s="325" t="s">
        <v>35</v>
      </c>
      <c r="I355" s="51" t="s">
        <v>188</v>
      </c>
      <c r="J355" s="51" t="s">
        <v>189</v>
      </c>
      <c r="K355" s="51" t="s">
        <v>190</v>
      </c>
      <c r="L355" s="7">
        <f>IF(AND('Base de dados'!L355&gt;(AVERAGE('Base de dados'!L$336:L$356)-(1.5*(_xlfn.QUARTILE.EXC('Base de dados'!L$336:L$356,3)-_xlfn.QUARTILE.EXC('Base de dados'!L$336:L$356,1)))),'Base de dados'!L355&lt;(AVERAGE('Base de dados'!L$336:L$356)+(1.5*(_xlfn.QUARTILE.EXC('Base de dados'!L$336:L$356,3)-_xlfn.QUARTILE.EXC('Base de dados'!L$336:L$356,1))))),'Base de dados'!L355,"")</f>
        <v>750987.37</v>
      </c>
      <c r="M355" s="7">
        <f>IF(AND('Base de dados'!M355&gt;(AVERAGE('Base de dados'!M$336:M$356)-(1.5*(_xlfn.QUARTILE.EXC('Base de dados'!M$336:M$356,3)-_xlfn.QUARTILE.EXC('Base de dados'!M$336:M$356,1)))),'Base de dados'!M355&lt;(AVERAGE('Base de dados'!M$336:M$356)+(1.5*(_xlfn.QUARTILE.EXC('Base de dados'!M$336:M$356,3)-_xlfn.QUARTILE.EXC('Base de dados'!M$336:M$356,1))))),'Base de dados'!M355,"")</f>
        <v>3065151</v>
      </c>
      <c r="N355" s="7">
        <f>IF(AND('Base de dados'!N355&gt;(AVERAGE('Base de dados'!N$336:N$356)-(1.5*(_xlfn.QUARTILE.EXC('Base de dados'!N$336:N$356,3)-_xlfn.QUARTILE.EXC('Base de dados'!N$336:N$356,1)))),'Base de dados'!N355&lt;(AVERAGE('Base de dados'!N$336:N$356)+(1.5*(_xlfn.QUARTILE.EXC('Base de dados'!N$336:N$356,3)-_xlfn.QUARTILE.EXC('Base de dados'!N$336:N$356,1))))),'Base de dados'!N355,"")</f>
        <v>438598.84</v>
      </c>
      <c r="O355" s="7">
        <f>IF(AND('Base de dados'!O355&gt;(AVERAGE('Base de dados'!O$336:O$356)-(1.5*(_xlfn.QUARTILE.EXC('Base de dados'!O$336:O$356,3)-_xlfn.QUARTILE.EXC('Base de dados'!O$336:O$356,1)))),'Base de dados'!O355&lt;(AVERAGE('Base de dados'!O$336:O$356)+(1.5*(_xlfn.QUARTILE.EXC('Base de dados'!O$336:O$356,3)-_xlfn.QUARTILE.EXC('Base de dados'!O$336:O$356,1))))),'Base de dados'!O355,"")</f>
        <v>771531705.42999995</v>
      </c>
      <c r="P355" s="7">
        <f>IF(AND('Base de dados'!P355&gt;(AVERAGE('Base de dados'!P$336:P$356)-(1.5*(_xlfn.QUARTILE.EXC('Base de dados'!P$336:P$356,3)-_xlfn.QUARTILE.EXC('Base de dados'!P$336:P$356,1)))),'Base de dados'!P355&lt;(AVERAGE('Base de dados'!P$336:P$356)+(1.5*(_xlfn.QUARTILE.EXC('Base de dados'!P$336:P$356,3)-_xlfn.QUARTILE.EXC('Base de dados'!P$336:P$356,1))))),'Base de dados'!P355,"")</f>
        <v>481361612.89999998</v>
      </c>
      <c r="Q355" s="7">
        <f>IF(AND('Base de dados'!Q355&gt;(AVERAGE('Base de dados'!Q$336:Q$356)-(1.5*(_xlfn.QUARTILE.EXC('Base de dados'!Q$336:Q$356,3)-_xlfn.QUARTILE.EXC('Base de dados'!Q$336:Q$356,1)))),'Base de dados'!Q355&lt;(AVERAGE('Base de dados'!Q$336:Q$356)+(1.5*(_xlfn.QUARTILE.EXC('Base de dados'!Q$336:Q$356,3)-_xlfn.QUARTILE.EXC('Base de dados'!Q$336:Q$356,1))))),'Base de dados'!Q355,"")</f>
        <v>329379949.22000003</v>
      </c>
      <c r="R355" s="7" t="str">
        <f>IF(AND('Base de dados'!R355&gt;(AVERAGE('Base de dados'!R$336:R$356)-(1.5*(_xlfn.QUARTILE.EXC('Base de dados'!R$336:R$356,3)-_xlfn.QUARTILE.EXC('Base de dados'!R$336:R$356,1)))),'Base de dados'!R355&lt;(AVERAGE('Base de dados'!R$336:R$356)+(1.5*(_xlfn.QUARTILE.EXC('Base de dados'!R$336:R$356,3)-_xlfn.QUARTILE.EXC('Base de dados'!R$336:R$356,1))))),'Base de dados'!R355,"")</f>
        <v/>
      </c>
      <c r="S355" s="7">
        <f>IF(AND('Base de dados'!S355&gt;(AVERAGE('Base de dados'!S$336:S$356)-(1.5*(_xlfn.QUARTILE.EXC('Base de dados'!S$336:S$356,3)-_xlfn.QUARTILE.EXC('Base de dados'!S$336:S$356,1)))),'Base de dados'!S355&lt;(AVERAGE('Base de dados'!S$336:S$356)+(1.5*(_xlfn.QUARTILE.EXC('Base de dados'!S$336:S$356,3)-_xlfn.QUARTILE.EXC('Base de dados'!S$336:S$356,1))))),'Base de dados'!S355,"")</f>
        <v>432168314.94</v>
      </c>
      <c r="T355" s="7">
        <f>IF(AND('Base de dados'!T355&gt;(AVERAGE('Base de dados'!T$336:T$356)-(1.5*(_xlfn.QUARTILE.EXC('Base de dados'!T$336:T$356,3)-_xlfn.QUARTILE.EXC('Base de dados'!T$336:T$356,1)))),'Base de dados'!T355&lt;(AVERAGE('Base de dados'!T$336:T$356)+(1.5*(_xlfn.QUARTILE.EXC('Base de dados'!T$336:T$356,3)-_xlfn.QUARTILE.EXC('Base de dados'!T$336:T$356,1))))),'Base de dados'!T355,"")</f>
        <v>7202</v>
      </c>
      <c r="U355" s="7">
        <f>IF(AND('Base de dados'!U355&gt;(AVERAGE('Base de dados'!U$336:U$356)-(1.5*(_xlfn.QUARTILE.EXC('Base de dados'!U$336:U$356,3)-_xlfn.QUARTILE.EXC('Base de dados'!U$336:U$356,1)))),'Base de dados'!U355&lt;(AVERAGE('Base de dados'!U$336:U$356)+(1.5*(_xlfn.QUARTILE.EXC('Base de dados'!U$336:U$356,3)-_xlfn.QUARTILE.EXC('Base de dados'!U$336:U$356,1))))),'Base de dados'!U355,"")</f>
        <v>181615269.25999999</v>
      </c>
    </row>
    <row r="356" spans="2:21" s="1" customFormat="1" x14ac:dyDescent="0.25">
      <c r="B356" s="51">
        <v>330455</v>
      </c>
      <c r="C356" s="51" t="s">
        <v>224</v>
      </c>
      <c r="D356" s="51" t="s">
        <v>225</v>
      </c>
      <c r="E356" s="51">
        <v>1999</v>
      </c>
      <c r="F356" s="51">
        <v>33045500</v>
      </c>
      <c r="G356" s="51" t="s">
        <v>97</v>
      </c>
      <c r="H356" s="325" t="s">
        <v>35</v>
      </c>
      <c r="I356" s="51" t="s">
        <v>188</v>
      </c>
      <c r="J356" s="51" t="s">
        <v>189</v>
      </c>
      <c r="K356" s="51" t="s">
        <v>190</v>
      </c>
      <c r="L356" s="7">
        <f>IF(AND('Base de dados'!L356&gt;(AVERAGE('Base de dados'!L$336:L$356)-(1.5*(_xlfn.QUARTILE.EXC('Base de dados'!L$336:L$356,3)-_xlfn.QUARTILE.EXC('Base de dados'!L$336:L$356,1)))),'Base de dados'!L356&lt;(AVERAGE('Base de dados'!L$336:L$356)+(1.5*(_xlfn.QUARTILE.EXC('Base de dados'!L$336:L$356,3)-_xlfn.QUARTILE.EXC('Base de dados'!L$336:L$356,1))))),'Base de dados'!L356,"")</f>
        <v>815474</v>
      </c>
      <c r="M356" s="7">
        <f>IF(AND('Base de dados'!M356&gt;(AVERAGE('Base de dados'!M$336:M$356)-(1.5*(_xlfn.QUARTILE.EXC('Base de dados'!M$336:M$356,3)-_xlfn.QUARTILE.EXC('Base de dados'!M$336:M$356,1)))),'Base de dados'!M356&lt;(AVERAGE('Base de dados'!M$336:M$356)+(1.5*(_xlfn.QUARTILE.EXC('Base de dados'!M$336:M$356,3)-_xlfn.QUARTILE.EXC('Base de dados'!M$336:M$356,1))))),'Base de dados'!M356,"")</f>
        <v>2979388</v>
      </c>
      <c r="N356" s="7" t="str">
        <f>IF(AND('Base de dados'!N356&gt;(AVERAGE('Base de dados'!N$336:N$356)-(1.5*(_xlfn.QUARTILE.EXC('Base de dados'!N$336:N$356,3)-_xlfn.QUARTILE.EXC('Base de dados'!N$336:N$356,1)))),'Base de dados'!N356&lt;(AVERAGE('Base de dados'!N$336:N$356)+(1.5*(_xlfn.QUARTILE.EXC('Base de dados'!N$336:N$356,3)-_xlfn.QUARTILE.EXC('Base de dados'!N$336:N$356,1))))),'Base de dados'!N356,"")</f>
        <v/>
      </c>
      <c r="O356" s="7">
        <f>IF(AND('Base de dados'!O356&gt;(AVERAGE('Base de dados'!O$336:O$356)-(1.5*(_xlfn.QUARTILE.EXC('Base de dados'!O$336:O$356,3)-_xlfn.QUARTILE.EXC('Base de dados'!O$336:O$356,1)))),'Base de dados'!O356&lt;(AVERAGE('Base de dados'!O$336:O$356)+(1.5*(_xlfn.QUARTILE.EXC('Base de dados'!O$336:O$356,3)-_xlfn.QUARTILE.EXC('Base de dados'!O$336:O$356,1))))),'Base de dados'!O356,"")</f>
        <v>762353000</v>
      </c>
      <c r="P356" s="7">
        <f>IF(AND('Base de dados'!P356&gt;(AVERAGE('Base de dados'!P$336:P$356)-(1.5*(_xlfn.QUARTILE.EXC('Base de dados'!P$336:P$356,3)-_xlfn.QUARTILE.EXC('Base de dados'!P$336:P$356,1)))),'Base de dados'!P356&lt;(AVERAGE('Base de dados'!P$336:P$356)+(1.5*(_xlfn.QUARTILE.EXC('Base de dados'!P$336:P$356,3)-_xlfn.QUARTILE.EXC('Base de dados'!P$336:P$356,1))))),'Base de dados'!P356,"")</f>
        <v>476732000</v>
      </c>
      <c r="Q356" s="7">
        <f>IF(AND('Base de dados'!Q356&gt;(AVERAGE('Base de dados'!Q$336:Q$356)-(1.5*(_xlfn.QUARTILE.EXC('Base de dados'!Q$336:Q$356,3)-_xlfn.QUARTILE.EXC('Base de dados'!Q$336:Q$356,1)))),'Base de dados'!Q356&lt;(AVERAGE('Base de dados'!Q$336:Q$356)+(1.5*(_xlfn.QUARTILE.EXC('Base de dados'!Q$336:Q$356,3)-_xlfn.QUARTILE.EXC('Base de dados'!Q$336:Q$356,1))))),'Base de dados'!Q356,"")</f>
        <v>320919513.95999998</v>
      </c>
      <c r="R356" s="7" t="str">
        <f>IF(AND('Base de dados'!R356&gt;(AVERAGE('Base de dados'!R$336:R$356)-(1.5*(_xlfn.QUARTILE.EXC('Base de dados'!R$336:R$356,3)-_xlfn.QUARTILE.EXC('Base de dados'!R$336:R$356,1)))),'Base de dados'!R356&lt;(AVERAGE('Base de dados'!R$336:R$356)+(1.5*(_xlfn.QUARTILE.EXC('Base de dados'!R$336:R$356,3)-_xlfn.QUARTILE.EXC('Base de dados'!R$336:R$356,1))))),'Base de dados'!R356,"")</f>
        <v/>
      </c>
      <c r="S356" s="7">
        <f>IF(AND('Base de dados'!S356&gt;(AVERAGE('Base de dados'!S$336:S$356)-(1.5*(_xlfn.QUARTILE.EXC('Base de dados'!S$336:S$356,3)-_xlfn.QUARTILE.EXC('Base de dados'!S$336:S$356,1)))),'Base de dados'!S356&lt;(AVERAGE('Base de dados'!S$336:S$356)+(1.5*(_xlfn.QUARTILE.EXC('Base de dados'!S$336:S$356,3)-_xlfn.QUARTILE.EXC('Base de dados'!S$336:S$356,1))))),'Base de dados'!S356,"")</f>
        <v>388196815.41000003</v>
      </c>
      <c r="T356" s="7" t="str">
        <f>IF(AND('Base de dados'!T356&gt;(AVERAGE('Base de dados'!T$336:T$356)-(1.5*(_xlfn.QUARTILE.EXC('Base de dados'!T$336:T$356,3)-_xlfn.QUARTILE.EXC('Base de dados'!T$336:T$356,1)))),'Base de dados'!T356&lt;(AVERAGE('Base de dados'!T$336:T$356)+(1.5*(_xlfn.QUARTILE.EXC('Base de dados'!T$336:T$356,3)-_xlfn.QUARTILE.EXC('Base de dados'!T$336:T$356,1))))),'Base de dados'!T356,"")</f>
        <v/>
      </c>
      <c r="U356" s="7">
        <f>IF(AND('Base de dados'!U356&gt;(AVERAGE('Base de dados'!U$336:U$356)-(1.5*(_xlfn.QUARTILE.EXC('Base de dados'!U$336:U$356,3)-_xlfn.QUARTILE.EXC('Base de dados'!U$336:U$356,1)))),'Base de dados'!U356&lt;(AVERAGE('Base de dados'!U$336:U$356)+(1.5*(_xlfn.QUARTILE.EXC('Base de dados'!U$336:U$356,3)-_xlfn.QUARTILE.EXC('Base de dados'!U$336:U$356,1))))),'Base de dados'!U356,"")</f>
        <v>111157287.67</v>
      </c>
    </row>
    <row r="357" spans="2:21" s="1" customFormat="1" x14ac:dyDescent="0.25">
      <c r="B357" s="51">
        <v>240810</v>
      </c>
      <c r="C357" s="51" t="s">
        <v>226</v>
      </c>
      <c r="D357" s="51" t="s">
        <v>227</v>
      </c>
      <c r="E357" s="51">
        <v>2019</v>
      </c>
      <c r="F357" s="51">
        <v>24081000</v>
      </c>
      <c r="G357" s="51" t="s">
        <v>98</v>
      </c>
      <c r="H357" s="325" t="s">
        <v>66</v>
      </c>
      <c r="I357" s="51" t="s">
        <v>188</v>
      </c>
      <c r="J357" s="51" t="s">
        <v>189</v>
      </c>
      <c r="K357" s="51" t="s">
        <v>190</v>
      </c>
      <c r="L357" s="7">
        <f>IF(AND('Base de dados'!L357&gt;(AVERAGE('Base de dados'!L$357:L$377)-(1.5*(_xlfn.QUARTILE.EXC('Base de dados'!L$357:L$377,3)-_xlfn.QUARTILE.EXC('Base de dados'!L$357:L$377,1)))),'Base de dados'!L357&lt;(AVERAGE('Base de dados'!L$357:L$377)+(1.5*(_xlfn.QUARTILE.EXC('Base de dados'!L$357:L$377,3)-_xlfn.QUARTILE.EXC('Base de dados'!L$357:L$377,1))))),'Base de dados'!L357,"")</f>
        <v>129044.6</v>
      </c>
      <c r="M357" s="7" t="str">
        <f>IF(AND('Base de dados'!M357&gt;(AVERAGE('Base de dados'!M$357:M$377)-(1.5*(_xlfn.QUARTILE.EXC('Base de dados'!M$357:M$377,3)-_xlfn.QUARTILE.EXC('Base de dados'!M$357:M$377,1)))),'Base de dados'!M357&lt;(AVERAGE('Base de dados'!M$357:M$377)+(1.5*(_xlfn.QUARTILE.EXC('Base de dados'!M$357:M$377,3)-_xlfn.QUARTILE.EXC('Base de dados'!M$357:M$377,1))))),'Base de dados'!M357,"")</f>
        <v/>
      </c>
      <c r="N357" s="7" t="str">
        <f>IF(AND('Base de dados'!N357&gt;(AVERAGE('Base de dados'!N$357:N$377)-(1.5*(_xlfn.QUARTILE.EXC('Base de dados'!N$357:N$377,3)-_xlfn.QUARTILE.EXC('Base de dados'!N$357:N$377,1)))),'Base de dados'!N357&lt;(AVERAGE('Base de dados'!N$357:N$377)+(1.5*(_xlfn.QUARTILE.EXC('Base de dados'!N$357:N$377,3)-_xlfn.QUARTILE.EXC('Base de dados'!N$357:N$377,1))))),'Base de dados'!N357,"")</f>
        <v/>
      </c>
      <c r="O357" s="7">
        <f>IF(AND('Base de dados'!O357&gt;(AVERAGE('Base de dados'!O$357:O$377)-(1.5*(_xlfn.QUARTILE.EXC('Base de dados'!O$357:O$377,3)-_xlfn.QUARTILE.EXC('Base de dados'!O$357:O$377,1)))),'Base de dados'!O357&lt;(AVERAGE('Base de dados'!O$357:O$377)+(1.5*(_xlfn.QUARTILE.EXC('Base de dados'!O$357:O$377,3)-_xlfn.QUARTILE.EXC('Base de dados'!O$357:O$377,1))))),'Base de dados'!O357,"")</f>
        <v>591223480.28999996</v>
      </c>
      <c r="P357" s="7">
        <f>IF(AND('Base de dados'!P357&gt;(AVERAGE('Base de dados'!P$357:P$377)-(1.5*(_xlfn.QUARTILE.EXC('Base de dados'!P$357:P$377,3)-_xlfn.QUARTILE.EXC('Base de dados'!P$357:P$377,1)))),'Base de dados'!P357&lt;(AVERAGE('Base de dados'!P$357:P$377)+(1.5*(_xlfn.QUARTILE.EXC('Base de dados'!P$357:P$377,3)-_xlfn.QUARTILE.EXC('Base de dados'!P$357:P$377,1))))),'Base de dados'!P357,"")</f>
        <v>128975861.91</v>
      </c>
      <c r="Q357" s="7">
        <f>IF(AND('Base de dados'!Q357&gt;(AVERAGE('Base de dados'!Q$357:Q$377)-(1.5*(_xlfn.QUARTILE.EXC('Base de dados'!Q$357:Q$377,3)-_xlfn.QUARTILE.EXC('Base de dados'!Q$357:Q$377,1)))),'Base de dados'!Q357&lt;(AVERAGE('Base de dados'!Q$357:Q$377)+(1.5*(_xlfn.QUARTILE.EXC('Base de dados'!Q$357:Q$377,3)-_xlfn.QUARTILE.EXC('Base de dados'!Q$357:Q$377,1))))),'Base de dados'!Q357,"")</f>
        <v>264955407.91</v>
      </c>
      <c r="R357" s="7">
        <f>IF(AND('Base de dados'!R357&gt;(AVERAGE('Base de dados'!R$357:R$377)-(1.5*(_xlfn.QUARTILE.EXC('Base de dados'!R$357:R$377,3)-_xlfn.QUARTILE.EXC('Base de dados'!R$357:R$377,1)))),'Base de dados'!R357&lt;(AVERAGE('Base de dados'!R$357:R$377)+(1.5*(_xlfn.QUARTILE.EXC('Base de dados'!R$357:R$377,3)-_xlfn.QUARTILE.EXC('Base de dados'!R$357:R$377,1))))),'Base de dados'!R357,"")</f>
        <v>570506033.19000006</v>
      </c>
      <c r="S357" s="7">
        <f>IF(AND('Base de dados'!S357&gt;(AVERAGE('Base de dados'!S$357:S$377)-(1.5*(_xlfn.QUARTILE.EXC('Base de dados'!S$357:S$377,3)-_xlfn.QUARTILE.EXC('Base de dados'!S$357:S$377,1)))),'Base de dados'!S357&lt;(AVERAGE('Base de dados'!S$357:S$377)+(1.5*(_xlfn.QUARTILE.EXC('Base de dados'!S$357:S$377,3)-_xlfn.QUARTILE.EXC('Base de dados'!S$357:S$377,1))))),'Base de dados'!S357,"")</f>
        <v>73341606.25</v>
      </c>
      <c r="T357" s="7">
        <f>IF(AND('Base de dados'!T357&gt;(AVERAGE('Base de dados'!T$357:T$377)-(1.5*(_xlfn.QUARTILE.EXC('Base de dados'!T$357:T$377,3)-_xlfn.QUARTILE.EXC('Base de dados'!T$357:T$377,1)))),'Base de dados'!T357&lt;(AVERAGE('Base de dados'!T$357:T$377)+(1.5*(_xlfn.QUARTILE.EXC('Base de dados'!T$357:T$377,3)-_xlfn.QUARTILE.EXC('Base de dados'!T$357:T$377,1))))),'Base de dados'!T357,"")</f>
        <v>2230</v>
      </c>
      <c r="U357" s="7" t="str">
        <f>IF(AND('Base de dados'!U357&gt;(AVERAGE('Base de dados'!U$357:U$377)-(1.5*(_xlfn.QUARTILE.EXC('Base de dados'!U$357:U$377,3)-_xlfn.QUARTILE.EXC('Base de dados'!U$357:U$377,1)))),'Base de dados'!U357&lt;(AVERAGE('Base de dados'!U$357:U$377)+(1.5*(_xlfn.QUARTILE.EXC('Base de dados'!U$357:U$377,3)-_xlfn.QUARTILE.EXC('Base de dados'!U$357:U$377,1))))),'Base de dados'!U357,"")</f>
        <v/>
      </c>
    </row>
    <row r="358" spans="2:21" s="1" customFormat="1" x14ac:dyDescent="0.25">
      <c r="B358" s="51">
        <v>240810</v>
      </c>
      <c r="C358" s="51" t="s">
        <v>226</v>
      </c>
      <c r="D358" s="51" t="s">
        <v>227</v>
      </c>
      <c r="E358" s="51">
        <v>2018</v>
      </c>
      <c r="F358" s="51">
        <v>24081000</v>
      </c>
      <c r="G358" s="51" t="s">
        <v>98</v>
      </c>
      <c r="H358" s="325" t="s">
        <v>66</v>
      </c>
      <c r="I358" s="51" t="s">
        <v>188</v>
      </c>
      <c r="J358" s="51" t="s">
        <v>189</v>
      </c>
      <c r="K358" s="51" t="s">
        <v>190</v>
      </c>
      <c r="L358" s="7">
        <f>IF(AND('Base de dados'!L358&gt;(AVERAGE('Base de dados'!L$357:L$377)-(1.5*(_xlfn.QUARTILE.EXC('Base de dados'!L$357:L$377,3)-_xlfn.QUARTILE.EXC('Base de dados'!L$357:L$377,1)))),'Base de dados'!L358&lt;(AVERAGE('Base de dados'!L$357:L$377)+(1.5*(_xlfn.QUARTILE.EXC('Base de dados'!L$357:L$377,3)-_xlfn.QUARTILE.EXC('Base de dados'!L$357:L$377,1))))),'Base de dados'!L358,"")</f>
        <v>130057.96</v>
      </c>
      <c r="M358" s="7">
        <f>IF(AND('Base de dados'!M358&gt;(AVERAGE('Base de dados'!M$357:M$377)-(1.5*(_xlfn.QUARTILE.EXC('Base de dados'!M$357:M$377,3)-_xlfn.QUARTILE.EXC('Base de dados'!M$357:M$377,1)))),'Base de dados'!M358&lt;(AVERAGE('Base de dados'!M$357:M$377)+(1.5*(_xlfn.QUARTILE.EXC('Base de dados'!M$357:M$377,3)-_xlfn.QUARTILE.EXC('Base de dados'!M$357:M$377,1))))),'Base de dados'!M358,"")</f>
        <v>1542977</v>
      </c>
      <c r="N358" s="7">
        <f>IF(AND('Base de dados'!N358&gt;(AVERAGE('Base de dados'!N$357:N$377)-(1.5*(_xlfn.QUARTILE.EXC('Base de dados'!N$357:N$377,3)-_xlfn.QUARTILE.EXC('Base de dados'!N$357:N$377,1)))),'Base de dados'!N358&lt;(AVERAGE('Base de dados'!N$357:N$377)+(1.5*(_xlfn.QUARTILE.EXC('Base de dados'!N$357:N$377,3)-_xlfn.QUARTILE.EXC('Base de dados'!N$357:N$377,1))))),'Base de dados'!N358,"")</f>
        <v>38786.97</v>
      </c>
      <c r="O358" s="7">
        <f>IF(AND('Base de dados'!O358&gt;(AVERAGE('Base de dados'!O$357:O$377)-(1.5*(_xlfn.QUARTILE.EXC('Base de dados'!O$357:O$377,3)-_xlfn.QUARTILE.EXC('Base de dados'!O$357:O$377,1)))),'Base de dados'!O358&lt;(AVERAGE('Base de dados'!O$357:O$377)+(1.5*(_xlfn.QUARTILE.EXC('Base de dados'!O$357:O$377,3)-_xlfn.QUARTILE.EXC('Base de dados'!O$357:O$377,1))))),'Base de dados'!O358,"")</f>
        <v>566281182.26999998</v>
      </c>
      <c r="P358" s="7">
        <f>IF(AND('Base de dados'!P358&gt;(AVERAGE('Base de dados'!P$357:P$377)-(1.5*(_xlfn.QUARTILE.EXC('Base de dados'!P$357:P$377,3)-_xlfn.QUARTILE.EXC('Base de dados'!P$357:P$377,1)))),'Base de dados'!P358&lt;(AVERAGE('Base de dados'!P$357:P$377)+(1.5*(_xlfn.QUARTILE.EXC('Base de dados'!P$357:P$377,3)-_xlfn.QUARTILE.EXC('Base de dados'!P$357:P$377,1))))),'Base de dados'!P358,"")</f>
        <v>117910581.01000001</v>
      </c>
      <c r="Q358" s="7">
        <f>IF(AND('Base de dados'!Q358&gt;(AVERAGE('Base de dados'!Q$357:Q$377)-(1.5*(_xlfn.QUARTILE.EXC('Base de dados'!Q$357:Q$377,3)-_xlfn.QUARTILE.EXC('Base de dados'!Q$357:Q$377,1)))),'Base de dados'!Q358&lt;(AVERAGE('Base de dados'!Q$357:Q$377)+(1.5*(_xlfn.QUARTILE.EXC('Base de dados'!Q$357:Q$377,3)-_xlfn.QUARTILE.EXC('Base de dados'!Q$357:Q$377,1))))),'Base de dados'!Q358,"")</f>
        <v>256871760.31</v>
      </c>
      <c r="R358" s="7">
        <f>IF(AND('Base de dados'!R358&gt;(AVERAGE('Base de dados'!R$357:R$377)-(1.5*(_xlfn.QUARTILE.EXC('Base de dados'!R$357:R$377,3)-_xlfn.QUARTILE.EXC('Base de dados'!R$357:R$377,1)))),'Base de dados'!R358&lt;(AVERAGE('Base de dados'!R$357:R$377)+(1.5*(_xlfn.QUARTILE.EXC('Base de dados'!R$357:R$377,3)-_xlfn.QUARTILE.EXC('Base de dados'!R$357:R$377,1))))),'Base de dados'!R358,"")</f>
        <v>581949862.71000004</v>
      </c>
      <c r="S358" s="7">
        <f>IF(AND('Base de dados'!S358&gt;(AVERAGE('Base de dados'!S$357:S$377)-(1.5*(_xlfn.QUARTILE.EXC('Base de dados'!S$357:S$377,3)-_xlfn.QUARTILE.EXC('Base de dados'!S$357:S$377,1)))),'Base de dados'!S358&lt;(AVERAGE('Base de dados'!S$357:S$377)+(1.5*(_xlfn.QUARTILE.EXC('Base de dados'!S$357:S$377,3)-_xlfn.QUARTILE.EXC('Base de dados'!S$357:S$377,1))))),'Base de dados'!S358,"")</f>
        <v>70386676.150000006</v>
      </c>
      <c r="T358" s="7">
        <f>IF(AND('Base de dados'!T358&gt;(AVERAGE('Base de dados'!T$357:T$377)-(1.5*(_xlfn.QUARTILE.EXC('Base de dados'!T$357:T$377,3)-_xlfn.QUARTILE.EXC('Base de dados'!T$357:T$377,1)))),'Base de dados'!T358&lt;(AVERAGE('Base de dados'!T$357:T$377)+(1.5*(_xlfn.QUARTILE.EXC('Base de dados'!T$357:T$377,3)-_xlfn.QUARTILE.EXC('Base de dados'!T$357:T$377,1))))),'Base de dados'!T358,"")</f>
        <v>2299</v>
      </c>
      <c r="U358" s="7">
        <f>IF(AND('Base de dados'!U358&gt;(AVERAGE('Base de dados'!U$357:U$377)-(1.5*(_xlfn.QUARTILE.EXC('Base de dados'!U$357:U$377,3)-_xlfn.QUARTILE.EXC('Base de dados'!U$357:U$377,1)))),'Base de dados'!U358&lt;(AVERAGE('Base de dados'!U$357:U$377)+(1.5*(_xlfn.QUARTILE.EXC('Base de dados'!U$357:U$377,3)-_xlfn.QUARTILE.EXC('Base de dados'!U$357:U$377,1))))),'Base de dados'!U358,"")</f>
        <v>10889679.91</v>
      </c>
    </row>
    <row r="359" spans="2:21" s="1" customFormat="1" x14ac:dyDescent="0.25">
      <c r="B359" s="51">
        <v>240810</v>
      </c>
      <c r="C359" s="51" t="s">
        <v>226</v>
      </c>
      <c r="D359" s="51" t="s">
        <v>227</v>
      </c>
      <c r="E359" s="51">
        <v>2017</v>
      </c>
      <c r="F359" s="51">
        <v>24081000</v>
      </c>
      <c r="G359" s="51" t="s">
        <v>98</v>
      </c>
      <c r="H359" s="325" t="s">
        <v>66</v>
      </c>
      <c r="I359" s="51" t="s">
        <v>188</v>
      </c>
      <c r="J359" s="51" t="s">
        <v>189</v>
      </c>
      <c r="K359" s="51" t="s">
        <v>190</v>
      </c>
      <c r="L359" s="7">
        <f>IF(AND('Base de dados'!L359&gt;(AVERAGE('Base de dados'!L$357:L$377)-(1.5*(_xlfn.QUARTILE.EXC('Base de dados'!L$357:L$377,3)-_xlfn.QUARTILE.EXC('Base de dados'!L$357:L$377,1)))),'Base de dados'!L359&lt;(AVERAGE('Base de dados'!L$357:L$377)+(1.5*(_xlfn.QUARTILE.EXC('Base de dados'!L$357:L$377,3)-_xlfn.QUARTILE.EXC('Base de dados'!L$357:L$377,1))))),'Base de dados'!L359,"")</f>
        <v>119601.94</v>
      </c>
      <c r="M359" s="7">
        <f>IF(AND('Base de dados'!M359&gt;(AVERAGE('Base de dados'!M$357:M$377)-(1.5*(_xlfn.QUARTILE.EXC('Base de dados'!M$357:M$377,3)-_xlfn.QUARTILE.EXC('Base de dados'!M$357:M$377,1)))),'Base de dados'!M359&lt;(AVERAGE('Base de dados'!M$357:M$377)+(1.5*(_xlfn.QUARTILE.EXC('Base de dados'!M$357:M$377,3)-_xlfn.QUARTILE.EXC('Base de dados'!M$357:M$377,1))))),'Base de dados'!M359,"")</f>
        <v>1309472</v>
      </c>
      <c r="N359" s="7">
        <f>IF(AND('Base de dados'!N359&gt;(AVERAGE('Base de dados'!N$357:N$377)-(1.5*(_xlfn.QUARTILE.EXC('Base de dados'!N$357:N$377,3)-_xlfn.QUARTILE.EXC('Base de dados'!N$357:N$377,1)))),'Base de dados'!N359&lt;(AVERAGE('Base de dados'!N$357:N$377)+(1.5*(_xlfn.QUARTILE.EXC('Base de dados'!N$357:N$377,3)-_xlfn.QUARTILE.EXC('Base de dados'!N$357:N$377,1))))),'Base de dados'!N359,"")</f>
        <v>31559.94</v>
      </c>
      <c r="O359" s="7">
        <f>IF(AND('Base de dados'!O359&gt;(AVERAGE('Base de dados'!O$357:O$377)-(1.5*(_xlfn.QUARTILE.EXC('Base de dados'!O$357:O$377,3)-_xlfn.QUARTILE.EXC('Base de dados'!O$357:O$377,1)))),'Base de dados'!O359&lt;(AVERAGE('Base de dados'!O$357:O$377)+(1.5*(_xlfn.QUARTILE.EXC('Base de dados'!O$357:O$377,3)-_xlfn.QUARTILE.EXC('Base de dados'!O$357:O$377,1))))),'Base de dados'!O359,"")</f>
        <v>513268640.86000001</v>
      </c>
      <c r="P359" s="7">
        <f>IF(AND('Base de dados'!P359&gt;(AVERAGE('Base de dados'!P$357:P$377)-(1.5*(_xlfn.QUARTILE.EXC('Base de dados'!P$357:P$377,3)-_xlfn.QUARTILE.EXC('Base de dados'!P$357:P$377,1)))),'Base de dados'!P359&lt;(AVERAGE('Base de dados'!P$357:P$377)+(1.5*(_xlfn.QUARTILE.EXC('Base de dados'!P$357:P$377,3)-_xlfn.QUARTILE.EXC('Base de dados'!P$357:P$377,1))))),'Base de dados'!P359,"")</f>
        <v>104423441.56999999</v>
      </c>
      <c r="Q359" s="7">
        <f>IF(AND('Base de dados'!Q359&gt;(AVERAGE('Base de dados'!Q$357:Q$377)-(1.5*(_xlfn.QUARTILE.EXC('Base de dados'!Q$357:Q$377,3)-_xlfn.QUARTILE.EXC('Base de dados'!Q$357:Q$377,1)))),'Base de dados'!Q359&lt;(AVERAGE('Base de dados'!Q$357:Q$377)+(1.5*(_xlfn.QUARTILE.EXC('Base de dados'!Q$357:Q$377,3)-_xlfn.QUARTILE.EXC('Base de dados'!Q$357:Q$377,1))))),'Base de dados'!Q359,"")</f>
        <v>273183222.06999999</v>
      </c>
      <c r="R359" s="7">
        <f>IF(AND('Base de dados'!R359&gt;(AVERAGE('Base de dados'!R$357:R$377)-(1.5*(_xlfn.QUARTILE.EXC('Base de dados'!R$357:R$377,3)-_xlfn.QUARTILE.EXC('Base de dados'!R$357:R$377,1)))),'Base de dados'!R359&lt;(AVERAGE('Base de dados'!R$357:R$377)+(1.5*(_xlfn.QUARTILE.EXC('Base de dados'!R$357:R$377,3)-_xlfn.QUARTILE.EXC('Base de dados'!R$357:R$377,1))))),'Base de dados'!R359,"")</f>
        <v>556573593.97000003</v>
      </c>
      <c r="S359" s="7">
        <f>IF(AND('Base de dados'!S359&gt;(AVERAGE('Base de dados'!S$357:S$377)-(1.5*(_xlfn.QUARTILE.EXC('Base de dados'!S$357:S$377,3)-_xlfn.QUARTILE.EXC('Base de dados'!S$357:S$377,1)))),'Base de dados'!S359&lt;(AVERAGE('Base de dados'!S$357:S$377)+(1.5*(_xlfn.QUARTILE.EXC('Base de dados'!S$357:S$377,3)-_xlfn.QUARTILE.EXC('Base de dados'!S$357:S$377,1))))),'Base de dados'!S359,"")</f>
        <v>39706824.810000002</v>
      </c>
      <c r="T359" s="7">
        <f>IF(AND('Base de dados'!T359&gt;(AVERAGE('Base de dados'!T$357:T$377)-(1.5*(_xlfn.QUARTILE.EXC('Base de dados'!T$357:T$377,3)-_xlfn.QUARTILE.EXC('Base de dados'!T$357:T$377,1)))),'Base de dados'!T359&lt;(AVERAGE('Base de dados'!T$357:T$377)+(1.5*(_xlfn.QUARTILE.EXC('Base de dados'!T$357:T$377,3)-_xlfn.QUARTILE.EXC('Base de dados'!T$357:T$377,1))))),'Base de dados'!T359,"")</f>
        <v>2328</v>
      </c>
      <c r="U359" s="7">
        <f>IF(AND('Base de dados'!U359&gt;(AVERAGE('Base de dados'!U$357:U$377)-(1.5*(_xlfn.QUARTILE.EXC('Base de dados'!U$357:U$377,3)-_xlfn.QUARTILE.EXC('Base de dados'!U$357:U$377,1)))),'Base de dados'!U359&lt;(AVERAGE('Base de dados'!U$357:U$377)+(1.5*(_xlfn.QUARTILE.EXC('Base de dados'!U$357:U$377,3)-_xlfn.QUARTILE.EXC('Base de dados'!U$357:U$377,1))))),'Base de dados'!U359,"")</f>
        <v>11629702.689999999</v>
      </c>
    </row>
    <row r="360" spans="2:21" s="1" customFormat="1" x14ac:dyDescent="0.25">
      <c r="B360" s="51">
        <v>240810</v>
      </c>
      <c r="C360" s="51" t="s">
        <v>226</v>
      </c>
      <c r="D360" s="51" t="s">
        <v>227</v>
      </c>
      <c r="E360" s="51">
        <v>2016</v>
      </c>
      <c r="F360" s="51">
        <v>24081000</v>
      </c>
      <c r="G360" s="51" t="s">
        <v>98</v>
      </c>
      <c r="H360" s="325" t="s">
        <v>66</v>
      </c>
      <c r="I360" s="51" t="s">
        <v>188</v>
      </c>
      <c r="J360" s="51" t="s">
        <v>189</v>
      </c>
      <c r="K360" s="51" t="s">
        <v>190</v>
      </c>
      <c r="L360" s="7">
        <f>IF(AND('Base de dados'!L360&gt;(AVERAGE('Base de dados'!L$357:L$377)-(1.5*(_xlfn.QUARTILE.EXC('Base de dados'!L$357:L$377,3)-_xlfn.QUARTILE.EXC('Base de dados'!L$357:L$377,1)))),'Base de dados'!L360&lt;(AVERAGE('Base de dados'!L$357:L$377)+(1.5*(_xlfn.QUARTILE.EXC('Base de dados'!L$357:L$377,3)-_xlfn.QUARTILE.EXC('Base de dados'!L$357:L$377,1))))),'Base de dados'!L360,"")</f>
        <v>126077.05</v>
      </c>
      <c r="M360" s="7">
        <f>IF(AND('Base de dados'!M360&gt;(AVERAGE('Base de dados'!M$357:M$377)-(1.5*(_xlfn.QUARTILE.EXC('Base de dados'!M$357:M$377,3)-_xlfn.QUARTILE.EXC('Base de dados'!M$357:M$377,1)))),'Base de dados'!M360&lt;(AVERAGE('Base de dados'!M$357:M$377)+(1.5*(_xlfn.QUARTILE.EXC('Base de dados'!M$357:M$377,3)-_xlfn.QUARTILE.EXC('Base de dados'!M$357:M$377,1))))),'Base de dados'!M360,"")</f>
        <v>1197186</v>
      </c>
      <c r="N360" s="7">
        <f>IF(AND('Base de dados'!N360&gt;(AVERAGE('Base de dados'!N$357:N$377)-(1.5*(_xlfn.QUARTILE.EXC('Base de dados'!N$357:N$377,3)-_xlfn.QUARTILE.EXC('Base de dados'!N$357:N$377,1)))),'Base de dados'!N360&lt;(AVERAGE('Base de dados'!N$357:N$377)+(1.5*(_xlfn.QUARTILE.EXC('Base de dados'!N$357:N$377,3)-_xlfn.QUARTILE.EXC('Base de dados'!N$357:N$377,1))))),'Base de dados'!N360,"")</f>
        <v>31575.43</v>
      </c>
      <c r="O360" s="7">
        <f>IF(AND('Base de dados'!O360&gt;(AVERAGE('Base de dados'!O$357:O$377)-(1.5*(_xlfn.QUARTILE.EXC('Base de dados'!O$357:O$377,3)-_xlfn.QUARTILE.EXC('Base de dados'!O$357:O$377,1)))),'Base de dados'!O360&lt;(AVERAGE('Base de dados'!O$357:O$377)+(1.5*(_xlfn.QUARTILE.EXC('Base de dados'!O$357:O$377,3)-_xlfn.QUARTILE.EXC('Base de dados'!O$357:O$377,1))))),'Base de dados'!O360,"")</f>
        <v>474372778.13</v>
      </c>
      <c r="P360" s="7">
        <f>IF(AND('Base de dados'!P360&gt;(AVERAGE('Base de dados'!P$357:P$377)-(1.5*(_xlfn.QUARTILE.EXC('Base de dados'!P$357:P$377,3)-_xlfn.QUARTILE.EXC('Base de dados'!P$357:P$377,1)))),'Base de dados'!P360&lt;(AVERAGE('Base de dados'!P$357:P$377)+(1.5*(_xlfn.QUARTILE.EXC('Base de dados'!P$357:P$377,3)-_xlfn.QUARTILE.EXC('Base de dados'!P$357:P$377,1))))),'Base de dados'!P360,"")</f>
        <v>95782567.730000004</v>
      </c>
      <c r="Q360" s="7">
        <f>IF(AND('Base de dados'!Q360&gt;(AVERAGE('Base de dados'!Q$357:Q$377)-(1.5*(_xlfn.QUARTILE.EXC('Base de dados'!Q$357:Q$377,3)-_xlfn.QUARTILE.EXC('Base de dados'!Q$357:Q$377,1)))),'Base de dados'!Q360&lt;(AVERAGE('Base de dados'!Q$357:Q$377)+(1.5*(_xlfn.QUARTILE.EXC('Base de dados'!Q$357:Q$377,3)-_xlfn.QUARTILE.EXC('Base de dados'!Q$357:Q$377,1))))),'Base de dados'!Q360,"")</f>
        <v>211649118.46000001</v>
      </c>
      <c r="R360" s="7">
        <f>IF(AND('Base de dados'!R360&gt;(AVERAGE('Base de dados'!R$357:R$377)-(1.5*(_xlfn.QUARTILE.EXC('Base de dados'!R$357:R$377,3)-_xlfn.QUARTILE.EXC('Base de dados'!R$357:R$377,1)))),'Base de dados'!R360&lt;(AVERAGE('Base de dados'!R$357:R$377)+(1.5*(_xlfn.QUARTILE.EXC('Base de dados'!R$357:R$377,3)-_xlfn.QUARTILE.EXC('Base de dados'!R$357:R$377,1))))),'Base de dados'!R360,"")</f>
        <v>473465558.33999997</v>
      </c>
      <c r="S360" s="7">
        <f>IF(AND('Base de dados'!S360&gt;(AVERAGE('Base de dados'!S$357:S$377)-(1.5*(_xlfn.QUARTILE.EXC('Base de dados'!S$357:S$377,3)-_xlfn.QUARTILE.EXC('Base de dados'!S$357:S$377,1)))),'Base de dados'!S360&lt;(AVERAGE('Base de dados'!S$357:S$377)+(1.5*(_xlfn.QUARTILE.EXC('Base de dados'!S$357:S$377,3)-_xlfn.QUARTILE.EXC('Base de dados'!S$357:S$377,1))))),'Base de dados'!S360,"")</f>
        <v>35572542.520000003</v>
      </c>
      <c r="T360" s="7">
        <f>IF(AND('Base de dados'!T360&gt;(AVERAGE('Base de dados'!T$357:T$377)-(1.5*(_xlfn.QUARTILE.EXC('Base de dados'!T$357:T$377,3)-_xlfn.QUARTILE.EXC('Base de dados'!T$357:T$377,1)))),'Base de dados'!T360&lt;(AVERAGE('Base de dados'!T$357:T$377)+(1.5*(_xlfn.QUARTILE.EXC('Base de dados'!T$357:T$377,3)-_xlfn.QUARTILE.EXC('Base de dados'!T$357:T$377,1))))),'Base de dados'!T360,"")</f>
        <v>2265</v>
      </c>
      <c r="U360" s="7" t="str">
        <f>IF(AND('Base de dados'!U360&gt;(AVERAGE('Base de dados'!U$357:U$377)-(1.5*(_xlfn.QUARTILE.EXC('Base de dados'!U$357:U$377,3)-_xlfn.QUARTILE.EXC('Base de dados'!U$357:U$377,1)))),'Base de dados'!U360&lt;(AVERAGE('Base de dados'!U$357:U$377)+(1.5*(_xlfn.QUARTILE.EXC('Base de dados'!U$357:U$377,3)-_xlfn.QUARTILE.EXC('Base de dados'!U$357:U$377,1))))),'Base de dados'!U360,"")</f>
        <v/>
      </c>
    </row>
    <row r="361" spans="2:21" s="1" customFormat="1" x14ac:dyDescent="0.25">
      <c r="B361" s="51">
        <v>240810</v>
      </c>
      <c r="C361" s="51" t="s">
        <v>226</v>
      </c>
      <c r="D361" s="51" t="s">
        <v>227</v>
      </c>
      <c r="E361" s="51">
        <v>2015</v>
      </c>
      <c r="F361" s="51">
        <v>24081000</v>
      </c>
      <c r="G361" s="51" t="s">
        <v>98</v>
      </c>
      <c r="H361" s="325" t="s">
        <v>66</v>
      </c>
      <c r="I361" s="51" t="s">
        <v>188</v>
      </c>
      <c r="J361" s="51" t="s">
        <v>189</v>
      </c>
      <c r="K361" s="51" t="s">
        <v>190</v>
      </c>
      <c r="L361" s="7">
        <f>IF(AND('Base de dados'!L361&gt;(AVERAGE('Base de dados'!L$357:L$377)-(1.5*(_xlfn.QUARTILE.EXC('Base de dados'!L$357:L$377,3)-_xlfn.QUARTILE.EXC('Base de dados'!L$357:L$377,1)))),'Base de dados'!L361&lt;(AVERAGE('Base de dados'!L$357:L$377)+(1.5*(_xlfn.QUARTILE.EXC('Base de dados'!L$357:L$377,3)-_xlfn.QUARTILE.EXC('Base de dados'!L$357:L$377,1))))),'Base de dados'!L361,"")</f>
        <v>116230.8</v>
      </c>
      <c r="M361" s="7">
        <f>IF(AND('Base de dados'!M361&gt;(AVERAGE('Base de dados'!M$357:M$377)-(1.5*(_xlfn.QUARTILE.EXC('Base de dados'!M$357:M$377,3)-_xlfn.QUARTILE.EXC('Base de dados'!M$357:M$377,1)))),'Base de dados'!M361&lt;(AVERAGE('Base de dados'!M$357:M$377)+(1.5*(_xlfn.QUARTILE.EXC('Base de dados'!M$357:M$377,3)-_xlfn.QUARTILE.EXC('Base de dados'!M$357:M$377,1))))),'Base de dados'!M361,"")</f>
        <v>1080925</v>
      </c>
      <c r="N361" s="7">
        <f>IF(AND('Base de dados'!N361&gt;(AVERAGE('Base de dados'!N$357:N$377)-(1.5*(_xlfn.QUARTILE.EXC('Base de dados'!N$357:N$377,3)-_xlfn.QUARTILE.EXC('Base de dados'!N$357:N$377,1)))),'Base de dados'!N361&lt;(AVERAGE('Base de dados'!N$357:N$377)+(1.5*(_xlfn.QUARTILE.EXC('Base de dados'!N$357:N$377,3)-_xlfn.QUARTILE.EXC('Base de dados'!N$357:N$377,1))))),'Base de dados'!N361,"")</f>
        <v>31442.2</v>
      </c>
      <c r="O361" s="7">
        <f>IF(AND('Base de dados'!O361&gt;(AVERAGE('Base de dados'!O$357:O$377)-(1.5*(_xlfn.QUARTILE.EXC('Base de dados'!O$357:O$377,3)-_xlfn.QUARTILE.EXC('Base de dados'!O$357:O$377,1)))),'Base de dados'!O361&lt;(AVERAGE('Base de dados'!O$357:O$377)+(1.5*(_xlfn.QUARTILE.EXC('Base de dados'!O$357:O$377,3)-_xlfn.QUARTILE.EXC('Base de dados'!O$357:O$377,1))))),'Base de dados'!O361,"")</f>
        <v>417663387.23000002</v>
      </c>
      <c r="P361" s="7">
        <f>IF(AND('Base de dados'!P361&gt;(AVERAGE('Base de dados'!P$357:P$377)-(1.5*(_xlfn.QUARTILE.EXC('Base de dados'!P$357:P$377,3)-_xlfn.QUARTILE.EXC('Base de dados'!P$357:P$377,1)))),'Base de dados'!P361&lt;(AVERAGE('Base de dados'!P$357:P$377)+(1.5*(_xlfn.QUARTILE.EXC('Base de dados'!P$357:P$377,3)-_xlfn.QUARTILE.EXC('Base de dados'!P$357:P$377,1))))),'Base de dados'!P361,"")</f>
        <v>85995072.819999993</v>
      </c>
      <c r="Q361" s="7">
        <f>IF(AND('Base de dados'!Q361&gt;(AVERAGE('Base de dados'!Q$357:Q$377)-(1.5*(_xlfn.QUARTILE.EXC('Base de dados'!Q$357:Q$377,3)-_xlfn.QUARTILE.EXC('Base de dados'!Q$357:Q$377,1)))),'Base de dados'!Q361&lt;(AVERAGE('Base de dados'!Q$357:Q$377)+(1.5*(_xlfn.QUARTILE.EXC('Base de dados'!Q$357:Q$377,3)-_xlfn.QUARTILE.EXC('Base de dados'!Q$357:Q$377,1))))),'Base de dados'!Q361,"")</f>
        <v>178640944</v>
      </c>
      <c r="R361" s="7">
        <f>IF(AND('Base de dados'!R361&gt;(AVERAGE('Base de dados'!R$357:R$377)-(1.5*(_xlfn.QUARTILE.EXC('Base de dados'!R$357:R$377,3)-_xlfn.QUARTILE.EXC('Base de dados'!R$357:R$377,1)))),'Base de dados'!R361&lt;(AVERAGE('Base de dados'!R$357:R$377)+(1.5*(_xlfn.QUARTILE.EXC('Base de dados'!R$357:R$377,3)-_xlfn.QUARTILE.EXC('Base de dados'!R$357:R$377,1))))),'Base de dados'!R361,"")</f>
        <v>428850736.42000002</v>
      </c>
      <c r="S361" s="7">
        <f>IF(AND('Base de dados'!S361&gt;(AVERAGE('Base de dados'!S$357:S$377)-(1.5*(_xlfn.QUARTILE.EXC('Base de dados'!S$357:S$377,3)-_xlfn.QUARTILE.EXC('Base de dados'!S$357:S$377,1)))),'Base de dados'!S361&lt;(AVERAGE('Base de dados'!S$357:S$377)+(1.5*(_xlfn.QUARTILE.EXC('Base de dados'!S$357:S$377,3)-_xlfn.QUARTILE.EXC('Base de dados'!S$357:S$377,1))))),'Base de dados'!S361,"")</f>
        <v>33059967.030000001</v>
      </c>
      <c r="T361" s="7">
        <f>IF(AND('Base de dados'!T361&gt;(AVERAGE('Base de dados'!T$357:T$377)-(1.5*(_xlfn.QUARTILE.EXC('Base de dados'!T$357:T$377,3)-_xlfn.QUARTILE.EXC('Base de dados'!T$357:T$377,1)))),'Base de dados'!T361&lt;(AVERAGE('Base de dados'!T$357:T$377)+(1.5*(_xlfn.QUARTILE.EXC('Base de dados'!T$357:T$377,3)-_xlfn.QUARTILE.EXC('Base de dados'!T$357:T$377,1))))),'Base de dados'!T361,"")</f>
        <v>2325</v>
      </c>
      <c r="U361" s="7" t="str">
        <f>IF(AND('Base de dados'!U361&gt;(AVERAGE('Base de dados'!U$357:U$377)-(1.5*(_xlfn.QUARTILE.EXC('Base de dados'!U$357:U$377,3)-_xlfn.QUARTILE.EXC('Base de dados'!U$357:U$377,1)))),'Base de dados'!U361&lt;(AVERAGE('Base de dados'!U$357:U$377)+(1.5*(_xlfn.QUARTILE.EXC('Base de dados'!U$357:U$377,3)-_xlfn.QUARTILE.EXC('Base de dados'!U$357:U$377,1))))),'Base de dados'!U361,"")</f>
        <v/>
      </c>
    </row>
    <row r="362" spans="2:21" s="1" customFormat="1" x14ac:dyDescent="0.25">
      <c r="B362" s="51">
        <v>240810</v>
      </c>
      <c r="C362" s="51" t="s">
        <v>226</v>
      </c>
      <c r="D362" s="51" t="s">
        <v>227</v>
      </c>
      <c r="E362" s="51">
        <v>2014</v>
      </c>
      <c r="F362" s="51">
        <v>24081000</v>
      </c>
      <c r="G362" s="51" t="s">
        <v>98</v>
      </c>
      <c r="H362" s="325" t="s">
        <v>66</v>
      </c>
      <c r="I362" s="51" t="s">
        <v>188</v>
      </c>
      <c r="J362" s="51" t="s">
        <v>189</v>
      </c>
      <c r="K362" s="51" t="s">
        <v>190</v>
      </c>
      <c r="L362" s="7">
        <f>IF(AND('Base de dados'!L362&gt;(AVERAGE('Base de dados'!L$357:L$377)-(1.5*(_xlfn.QUARTILE.EXC('Base de dados'!L$357:L$377,3)-_xlfn.QUARTILE.EXC('Base de dados'!L$357:L$377,1)))),'Base de dados'!L362&lt;(AVERAGE('Base de dados'!L$357:L$377)+(1.5*(_xlfn.QUARTILE.EXC('Base de dados'!L$357:L$377,3)-_xlfn.QUARTILE.EXC('Base de dados'!L$357:L$377,1))))),'Base de dados'!L362,"")</f>
        <v>126163.93</v>
      </c>
      <c r="M362" s="7">
        <f>IF(AND('Base de dados'!M362&gt;(AVERAGE('Base de dados'!M$357:M$377)-(1.5*(_xlfn.QUARTILE.EXC('Base de dados'!M$357:M$377,3)-_xlfn.QUARTILE.EXC('Base de dados'!M$357:M$377,1)))),'Base de dados'!M362&lt;(AVERAGE('Base de dados'!M$357:M$377)+(1.5*(_xlfn.QUARTILE.EXC('Base de dados'!M$357:M$377,3)-_xlfn.QUARTILE.EXC('Base de dados'!M$357:M$377,1))))),'Base de dados'!M362,"")</f>
        <v>1004309</v>
      </c>
      <c r="N362" s="7">
        <f>IF(AND('Base de dados'!N362&gt;(AVERAGE('Base de dados'!N$357:N$377)-(1.5*(_xlfn.QUARTILE.EXC('Base de dados'!N$357:N$377,3)-_xlfn.QUARTILE.EXC('Base de dados'!N$357:N$377,1)))),'Base de dados'!N362&lt;(AVERAGE('Base de dados'!N$357:N$377)+(1.5*(_xlfn.QUARTILE.EXC('Base de dados'!N$357:N$377,3)-_xlfn.QUARTILE.EXC('Base de dados'!N$357:N$377,1))))),'Base de dados'!N362,"")</f>
        <v>31457.72</v>
      </c>
      <c r="O362" s="7">
        <f>IF(AND('Base de dados'!O362&gt;(AVERAGE('Base de dados'!O$357:O$377)-(1.5*(_xlfn.QUARTILE.EXC('Base de dados'!O$357:O$377,3)-_xlfn.QUARTILE.EXC('Base de dados'!O$357:O$377,1)))),'Base de dados'!O362&lt;(AVERAGE('Base de dados'!O$357:O$377)+(1.5*(_xlfn.QUARTILE.EXC('Base de dados'!O$357:O$377,3)-_xlfn.QUARTILE.EXC('Base de dados'!O$357:O$377,1))))),'Base de dados'!O362,"")</f>
        <v>385190639.07999998</v>
      </c>
      <c r="P362" s="7">
        <f>IF(AND('Base de dados'!P362&gt;(AVERAGE('Base de dados'!P$357:P$377)-(1.5*(_xlfn.QUARTILE.EXC('Base de dados'!P$357:P$377,3)-_xlfn.QUARTILE.EXC('Base de dados'!P$357:P$377,1)))),'Base de dados'!P362&lt;(AVERAGE('Base de dados'!P$357:P$377)+(1.5*(_xlfn.QUARTILE.EXC('Base de dados'!P$357:P$377,3)-_xlfn.QUARTILE.EXC('Base de dados'!P$357:P$377,1))))),'Base de dados'!P362,"")</f>
        <v>77160265.530000001</v>
      </c>
      <c r="Q362" s="7">
        <f>IF(AND('Base de dados'!Q362&gt;(AVERAGE('Base de dados'!Q$357:Q$377)-(1.5*(_xlfn.QUARTILE.EXC('Base de dados'!Q$357:Q$377,3)-_xlfn.QUARTILE.EXC('Base de dados'!Q$357:Q$377,1)))),'Base de dados'!Q362&lt;(AVERAGE('Base de dados'!Q$357:Q$377)+(1.5*(_xlfn.QUARTILE.EXC('Base de dados'!Q$357:Q$377,3)-_xlfn.QUARTILE.EXC('Base de dados'!Q$357:Q$377,1))))),'Base de dados'!Q362,"")</f>
        <v>154478106.40000001</v>
      </c>
      <c r="R362" s="7">
        <f>IF(AND('Base de dados'!R362&gt;(AVERAGE('Base de dados'!R$357:R$377)-(1.5*(_xlfn.QUARTILE.EXC('Base de dados'!R$357:R$377,3)-_xlfn.QUARTILE.EXC('Base de dados'!R$357:R$377,1)))),'Base de dados'!R362&lt;(AVERAGE('Base de dados'!R$357:R$377)+(1.5*(_xlfn.QUARTILE.EXC('Base de dados'!R$357:R$377,3)-_xlfn.QUARTILE.EXC('Base de dados'!R$357:R$377,1))))),'Base de dados'!R362,"")</f>
        <v>378458201.18000001</v>
      </c>
      <c r="S362" s="7">
        <f>IF(AND('Base de dados'!S362&gt;(AVERAGE('Base de dados'!S$357:S$377)-(1.5*(_xlfn.QUARTILE.EXC('Base de dados'!S$357:S$377,3)-_xlfn.QUARTILE.EXC('Base de dados'!S$357:S$377,1)))),'Base de dados'!S362&lt;(AVERAGE('Base de dados'!S$357:S$377)+(1.5*(_xlfn.QUARTILE.EXC('Base de dados'!S$357:S$377,3)-_xlfn.QUARTILE.EXC('Base de dados'!S$357:S$377,1))))),'Base de dados'!S362,"")</f>
        <v>32086697.82</v>
      </c>
      <c r="T362" s="7">
        <f>IF(AND('Base de dados'!T362&gt;(AVERAGE('Base de dados'!T$357:T$377)-(1.5*(_xlfn.QUARTILE.EXC('Base de dados'!T$357:T$377,3)-_xlfn.QUARTILE.EXC('Base de dados'!T$357:T$377,1)))),'Base de dados'!T362&lt;(AVERAGE('Base de dados'!T$357:T$377)+(1.5*(_xlfn.QUARTILE.EXC('Base de dados'!T$357:T$377,3)-_xlfn.QUARTILE.EXC('Base de dados'!T$357:T$377,1))))),'Base de dados'!T362,"")</f>
        <v>2181</v>
      </c>
      <c r="U362" s="7">
        <f>IF(AND('Base de dados'!U362&gt;(AVERAGE('Base de dados'!U$357:U$377)-(1.5*(_xlfn.QUARTILE.EXC('Base de dados'!U$357:U$377,3)-_xlfn.QUARTILE.EXC('Base de dados'!U$357:U$377,1)))),'Base de dados'!U362&lt;(AVERAGE('Base de dados'!U$357:U$377)+(1.5*(_xlfn.QUARTILE.EXC('Base de dados'!U$357:U$377,3)-_xlfn.QUARTILE.EXC('Base de dados'!U$357:U$377,1))))),'Base de dados'!U362,"")</f>
        <v>132103.67000000001</v>
      </c>
    </row>
    <row r="363" spans="2:21" s="1" customFormat="1" x14ac:dyDescent="0.25">
      <c r="B363" s="51">
        <v>240810</v>
      </c>
      <c r="C363" s="51" t="s">
        <v>226</v>
      </c>
      <c r="D363" s="51" t="s">
        <v>227</v>
      </c>
      <c r="E363" s="51">
        <v>2013</v>
      </c>
      <c r="F363" s="51">
        <v>24081000</v>
      </c>
      <c r="G363" s="51" t="s">
        <v>98</v>
      </c>
      <c r="H363" s="325" t="s">
        <v>66</v>
      </c>
      <c r="I363" s="51" t="s">
        <v>188</v>
      </c>
      <c r="J363" s="51" t="s">
        <v>189</v>
      </c>
      <c r="K363" s="51" t="s">
        <v>190</v>
      </c>
      <c r="L363" s="7">
        <f>IF(AND('Base de dados'!L363&gt;(AVERAGE('Base de dados'!L$357:L$377)-(1.5*(_xlfn.QUARTILE.EXC('Base de dados'!L$357:L$377,3)-_xlfn.QUARTILE.EXC('Base de dados'!L$357:L$377,1)))),'Base de dados'!L363&lt;(AVERAGE('Base de dados'!L$357:L$377)+(1.5*(_xlfn.QUARTILE.EXC('Base de dados'!L$357:L$377,3)-_xlfn.QUARTILE.EXC('Base de dados'!L$357:L$377,1))))),'Base de dados'!L363,"")</f>
        <v>122595.8</v>
      </c>
      <c r="M363" s="7">
        <f>IF(AND('Base de dados'!M363&gt;(AVERAGE('Base de dados'!M$357:M$377)-(1.5*(_xlfn.QUARTILE.EXC('Base de dados'!M$357:M$377,3)-_xlfn.QUARTILE.EXC('Base de dados'!M$357:M$377,1)))),'Base de dados'!M363&lt;(AVERAGE('Base de dados'!M$357:M$377)+(1.5*(_xlfn.QUARTILE.EXC('Base de dados'!M$357:M$377,3)-_xlfn.QUARTILE.EXC('Base de dados'!M$357:M$377,1))))),'Base de dados'!M363,"")</f>
        <v>887622</v>
      </c>
      <c r="N363" s="7">
        <f>IF(AND('Base de dados'!N363&gt;(AVERAGE('Base de dados'!N$357:N$377)-(1.5*(_xlfn.QUARTILE.EXC('Base de dados'!N$357:N$377,3)-_xlfn.QUARTILE.EXC('Base de dados'!N$357:N$377,1)))),'Base de dados'!N363&lt;(AVERAGE('Base de dados'!N$357:N$377)+(1.5*(_xlfn.QUARTILE.EXC('Base de dados'!N$357:N$377,3)-_xlfn.QUARTILE.EXC('Base de dados'!N$357:N$377,1))))),'Base de dados'!N363,"")</f>
        <v>29370</v>
      </c>
      <c r="O363" s="7">
        <f>IF(AND('Base de dados'!O363&gt;(AVERAGE('Base de dados'!O$357:O$377)-(1.5*(_xlfn.QUARTILE.EXC('Base de dados'!O$357:O$377,3)-_xlfn.QUARTILE.EXC('Base de dados'!O$357:O$377,1)))),'Base de dados'!O363&lt;(AVERAGE('Base de dados'!O$357:O$377)+(1.5*(_xlfn.QUARTILE.EXC('Base de dados'!O$357:O$377,3)-_xlfn.QUARTILE.EXC('Base de dados'!O$357:O$377,1))))),'Base de dados'!O363,"")</f>
        <v>333086202.66000003</v>
      </c>
      <c r="P363" s="7">
        <f>IF(AND('Base de dados'!P363&gt;(AVERAGE('Base de dados'!P$357:P$377)-(1.5*(_xlfn.QUARTILE.EXC('Base de dados'!P$357:P$377,3)-_xlfn.QUARTILE.EXC('Base de dados'!P$357:P$377,1)))),'Base de dados'!P363&lt;(AVERAGE('Base de dados'!P$357:P$377)+(1.5*(_xlfn.QUARTILE.EXC('Base de dados'!P$357:P$377,3)-_xlfn.QUARTILE.EXC('Base de dados'!P$357:P$377,1))))),'Base de dados'!P363,"")</f>
        <v>65030620.490000002</v>
      </c>
      <c r="Q363" s="7">
        <f>IF(AND('Base de dados'!Q363&gt;(AVERAGE('Base de dados'!Q$357:Q$377)-(1.5*(_xlfn.QUARTILE.EXC('Base de dados'!Q$357:Q$377,3)-_xlfn.QUARTILE.EXC('Base de dados'!Q$357:Q$377,1)))),'Base de dados'!Q363&lt;(AVERAGE('Base de dados'!Q$357:Q$377)+(1.5*(_xlfn.QUARTILE.EXC('Base de dados'!Q$357:Q$377,3)-_xlfn.QUARTILE.EXC('Base de dados'!Q$357:Q$377,1))))),'Base de dados'!Q363,"")</f>
        <v>134499266.88</v>
      </c>
      <c r="R363" s="7">
        <f>IF(AND('Base de dados'!R363&gt;(AVERAGE('Base de dados'!R$357:R$377)-(1.5*(_xlfn.QUARTILE.EXC('Base de dados'!R$357:R$377,3)-_xlfn.QUARTILE.EXC('Base de dados'!R$357:R$377,1)))),'Base de dados'!R363&lt;(AVERAGE('Base de dados'!R$357:R$377)+(1.5*(_xlfn.QUARTILE.EXC('Base de dados'!R$357:R$377,3)-_xlfn.QUARTILE.EXC('Base de dados'!R$357:R$377,1))))),'Base de dados'!R363,"")</f>
        <v>323337780.44999999</v>
      </c>
      <c r="S363" s="7">
        <f>IF(AND('Base de dados'!S363&gt;(AVERAGE('Base de dados'!S$357:S$377)-(1.5*(_xlfn.QUARTILE.EXC('Base de dados'!S$357:S$377,3)-_xlfn.QUARTILE.EXC('Base de dados'!S$357:S$377,1)))),'Base de dados'!S363&lt;(AVERAGE('Base de dados'!S$357:S$377)+(1.5*(_xlfn.QUARTILE.EXC('Base de dados'!S$357:S$377,3)-_xlfn.QUARTILE.EXC('Base de dados'!S$357:S$377,1))))),'Base de dados'!S363,"")</f>
        <v>30899316.629999999</v>
      </c>
      <c r="T363" s="7">
        <f>IF(AND('Base de dados'!T363&gt;(AVERAGE('Base de dados'!T$357:T$377)-(1.5*(_xlfn.QUARTILE.EXC('Base de dados'!T$357:T$377,3)-_xlfn.QUARTILE.EXC('Base de dados'!T$357:T$377,1)))),'Base de dados'!T363&lt;(AVERAGE('Base de dados'!T$357:T$377)+(1.5*(_xlfn.QUARTILE.EXC('Base de dados'!T$357:T$377,3)-_xlfn.QUARTILE.EXC('Base de dados'!T$357:T$377,1))))),'Base de dados'!T363,"")</f>
        <v>1939</v>
      </c>
      <c r="U363" s="7">
        <f>IF(AND('Base de dados'!U363&gt;(AVERAGE('Base de dados'!U$357:U$377)-(1.5*(_xlfn.QUARTILE.EXC('Base de dados'!U$357:U$377,3)-_xlfn.QUARTILE.EXC('Base de dados'!U$357:U$377,1)))),'Base de dados'!U363&lt;(AVERAGE('Base de dados'!U$357:U$377)+(1.5*(_xlfn.QUARTILE.EXC('Base de dados'!U$357:U$377,3)-_xlfn.QUARTILE.EXC('Base de dados'!U$357:U$377,1))))),'Base de dados'!U363,"")</f>
        <v>0</v>
      </c>
    </row>
    <row r="364" spans="2:21" s="1" customFormat="1" x14ac:dyDescent="0.25">
      <c r="B364" s="51">
        <v>240810</v>
      </c>
      <c r="C364" s="51" t="s">
        <v>226</v>
      </c>
      <c r="D364" s="51" t="s">
        <v>227</v>
      </c>
      <c r="E364" s="51">
        <v>2012</v>
      </c>
      <c r="F364" s="51">
        <v>24081000</v>
      </c>
      <c r="G364" s="51" t="s">
        <v>98</v>
      </c>
      <c r="H364" s="325" t="s">
        <v>66</v>
      </c>
      <c r="I364" s="51" t="s">
        <v>188</v>
      </c>
      <c r="J364" s="51" t="s">
        <v>189</v>
      </c>
      <c r="K364" s="51" t="s">
        <v>190</v>
      </c>
      <c r="L364" s="7">
        <f>IF(AND('Base de dados'!L364&gt;(AVERAGE('Base de dados'!L$357:L$377)-(1.5*(_xlfn.QUARTILE.EXC('Base de dados'!L$357:L$377,3)-_xlfn.QUARTILE.EXC('Base de dados'!L$357:L$377,1)))),'Base de dados'!L364&lt;(AVERAGE('Base de dados'!L$357:L$377)+(1.5*(_xlfn.QUARTILE.EXC('Base de dados'!L$357:L$377,3)-_xlfn.QUARTILE.EXC('Base de dados'!L$357:L$377,1))))),'Base de dados'!L364,"")</f>
        <v>116941.56</v>
      </c>
      <c r="M364" s="7">
        <f>IF(AND('Base de dados'!M364&gt;(AVERAGE('Base de dados'!M$357:M$377)-(1.5*(_xlfn.QUARTILE.EXC('Base de dados'!M$357:M$377,3)-_xlfn.QUARTILE.EXC('Base de dados'!M$357:M$377,1)))),'Base de dados'!M364&lt;(AVERAGE('Base de dados'!M$357:M$377)+(1.5*(_xlfn.QUARTILE.EXC('Base de dados'!M$357:M$377,3)-_xlfn.QUARTILE.EXC('Base de dados'!M$357:M$377,1))))),'Base de dados'!M364,"")</f>
        <v>783857</v>
      </c>
      <c r="N364" s="7">
        <f>IF(AND('Base de dados'!N364&gt;(AVERAGE('Base de dados'!N$357:N$377)-(1.5*(_xlfn.QUARTILE.EXC('Base de dados'!N$357:N$377,3)-_xlfn.QUARTILE.EXC('Base de dados'!N$357:N$377,1)))),'Base de dados'!N364&lt;(AVERAGE('Base de dados'!N$357:N$377)+(1.5*(_xlfn.QUARTILE.EXC('Base de dados'!N$357:N$377,3)-_xlfn.QUARTILE.EXC('Base de dados'!N$357:N$377,1))))),'Base de dados'!N364,"")</f>
        <v>27794.09</v>
      </c>
      <c r="O364" s="7">
        <f>IF(AND('Base de dados'!O364&gt;(AVERAGE('Base de dados'!O$357:O$377)-(1.5*(_xlfn.QUARTILE.EXC('Base de dados'!O$357:O$377,3)-_xlfn.QUARTILE.EXC('Base de dados'!O$357:O$377,1)))),'Base de dados'!O364&lt;(AVERAGE('Base de dados'!O$357:O$377)+(1.5*(_xlfn.QUARTILE.EXC('Base de dados'!O$357:O$377,3)-_xlfn.QUARTILE.EXC('Base de dados'!O$357:O$377,1))))),'Base de dados'!O364,"")</f>
        <v>316486514.13</v>
      </c>
      <c r="P364" s="7">
        <f>IF(AND('Base de dados'!P364&gt;(AVERAGE('Base de dados'!P$357:P$377)-(1.5*(_xlfn.QUARTILE.EXC('Base de dados'!P$357:P$377,3)-_xlfn.QUARTILE.EXC('Base de dados'!P$357:P$377,1)))),'Base de dados'!P364&lt;(AVERAGE('Base de dados'!P$357:P$377)+(1.5*(_xlfn.QUARTILE.EXC('Base de dados'!P$357:P$377,3)-_xlfn.QUARTILE.EXC('Base de dados'!P$357:P$377,1))))),'Base de dados'!P364,"")</f>
        <v>63780099.57</v>
      </c>
      <c r="Q364" s="7">
        <f>IF(AND('Base de dados'!Q364&gt;(AVERAGE('Base de dados'!Q$357:Q$377)-(1.5*(_xlfn.QUARTILE.EXC('Base de dados'!Q$357:Q$377,3)-_xlfn.QUARTILE.EXC('Base de dados'!Q$357:Q$377,1)))),'Base de dados'!Q364&lt;(AVERAGE('Base de dados'!Q$357:Q$377)+(1.5*(_xlfn.QUARTILE.EXC('Base de dados'!Q$357:Q$377,3)-_xlfn.QUARTILE.EXC('Base de dados'!Q$357:Q$377,1))))),'Base de dados'!Q364,"")</f>
        <v>121498516.84999999</v>
      </c>
      <c r="R364" s="7">
        <f>IF(AND('Base de dados'!R364&gt;(AVERAGE('Base de dados'!R$357:R$377)-(1.5*(_xlfn.QUARTILE.EXC('Base de dados'!R$357:R$377,3)-_xlfn.QUARTILE.EXC('Base de dados'!R$357:R$377,1)))),'Base de dados'!R364&lt;(AVERAGE('Base de dados'!R$357:R$377)+(1.5*(_xlfn.QUARTILE.EXC('Base de dados'!R$357:R$377,3)-_xlfn.QUARTILE.EXC('Base de dados'!R$357:R$377,1))))),'Base de dados'!R364,"")</f>
        <v>301711077.94999999</v>
      </c>
      <c r="S364" s="7">
        <f>IF(AND('Base de dados'!S364&gt;(AVERAGE('Base de dados'!S$357:S$377)-(1.5*(_xlfn.QUARTILE.EXC('Base de dados'!S$357:S$377,3)-_xlfn.QUARTILE.EXC('Base de dados'!S$357:S$377,1)))),'Base de dados'!S364&lt;(AVERAGE('Base de dados'!S$357:S$377)+(1.5*(_xlfn.QUARTILE.EXC('Base de dados'!S$357:S$377,3)-_xlfn.QUARTILE.EXC('Base de dados'!S$357:S$377,1))))),'Base de dados'!S364,"")</f>
        <v>27286503.359999999</v>
      </c>
      <c r="T364" s="7">
        <f>IF(AND('Base de dados'!T364&gt;(AVERAGE('Base de dados'!T$357:T$377)-(1.5*(_xlfn.QUARTILE.EXC('Base de dados'!T$357:T$377,3)-_xlfn.QUARTILE.EXC('Base de dados'!T$357:T$377,1)))),'Base de dados'!T364&lt;(AVERAGE('Base de dados'!T$357:T$377)+(1.5*(_xlfn.QUARTILE.EXC('Base de dados'!T$357:T$377,3)-_xlfn.QUARTILE.EXC('Base de dados'!T$357:T$377,1))))),'Base de dados'!T364,"")</f>
        <v>1877</v>
      </c>
      <c r="U364" s="7">
        <f>IF(AND('Base de dados'!U364&gt;(AVERAGE('Base de dados'!U$357:U$377)-(1.5*(_xlfn.QUARTILE.EXC('Base de dados'!U$357:U$377,3)-_xlfn.QUARTILE.EXC('Base de dados'!U$357:U$377,1)))),'Base de dados'!U364&lt;(AVERAGE('Base de dados'!U$357:U$377)+(1.5*(_xlfn.QUARTILE.EXC('Base de dados'!U$357:U$377,3)-_xlfn.QUARTILE.EXC('Base de dados'!U$357:U$377,1))))),'Base de dados'!U364,"")</f>
        <v>0</v>
      </c>
    </row>
    <row r="365" spans="2:21" s="1" customFormat="1" x14ac:dyDescent="0.25">
      <c r="B365" s="51">
        <v>240810</v>
      </c>
      <c r="C365" s="51" t="s">
        <v>226</v>
      </c>
      <c r="D365" s="51" t="s">
        <v>227</v>
      </c>
      <c r="E365" s="51">
        <v>2011</v>
      </c>
      <c r="F365" s="51">
        <v>24081000</v>
      </c>
      <c r="G365" s="51" t="s">
        <v>98</v>
      </c>
      <c r="H365" s="325" t="s">
        <v>66</v>
      </c>
      <c r="I365" s="51" t="s">
        <v>188</v>
      </c>
      <c r="J365" s="51" t="s">
        <v>189</v>
      </c>
      <c r="K365" s="51" t="s">
        <v>190</v>
      </c>
      <c r="L365" s="7">
        <f>IF(AND('Base de dados'!L365&gt;(AVERAGE('Base de dados'!L$357:L$377)-(1.5*(_xlfn.QUARTILE.EXC('Base de dados'!L$357:L$377,3)-_xlfn.QUARTILE.EXC('Base de dados'!L$357:L$377,1)))),'Base de dados'!L365&lt;(AVERAGE('Base de dados'!L$357:L$377)+(1.5*(_xlfn.QUARTILE.EXC('Base de dados'!L$357:L$377,3)-_xlfn.QUARTILE.EXC('Base de dados'!L$357:L$377,1))))),'Base de dados'!L365,"")</f>
        <v>113746.59</v>
      </c>
      <c r="M365" s="7">
        <f>IF(AND('Base de dados'!M365&gt;(AVERAGE('Base de dados'!M$357:M$377)-(1.5*(_xlfn.QUARTILE.EXC('Base de dados'!M$357:M$377,3)-_xlfn.QUARTILE.EXC('Base de dados'!M$357:M$377,1)))),'Base de dados'!M365&lt;(AVERAGE('Base de dados'!M$357:M$377)+(1.5*(_xlfn.QUARTILE.EXC('Base de dados'!M$357:M$377,3)-_xlfn.QUARTILE.EXC('Base de dados'!M$357:M$377,1))))),'Base de dados'!M365,"")</f>
        <v>758448</v>
      </c>
      <c r="N365" s="7">
        <f>IF(AND('Base de dados'!N365&gt;(AVERAGE('Base de dados'!N$357:N$377)-(1.5*(_xlfn.QUARTILE.EXC('Base de dados'!N$357:N$377,3)-_xlfn.QUARTILE.EXC('Base de dados'!N$357:N$377,1)))),'Base de dados'!N365&lt;(AVERAGE('Base de dados'!N$357:N$377)+(1.5*(_xlfn.QUARTILE.EXC('Base de dados'!N$357:N$377,3)-_xlfn.QUARTILE.EXC('Base de dados'!N$357:N$377,1))))),'Base de dados'!N365,"")</f>
        <v>29106.7</v>
      </c>
      <c r="O365" s="7">
        <f>IF(AND('Base de dados'!O365&gt;(AVERAGE('Base de dados'!O$357:O$377)-(1.5*(_xlfn.QUARTILE.EXC('Base de dados'!O$357:O$377,3)-_xlfn.QUARTILE.EXC('Base de dados'!O$357:O$377,1)))),'Base de dados'!O365&lt;(AVERAGE('Base de dados'!O$357:O$377)+(1.5*(_xlfn.QUARTILE.EXC('Base de dados'!O$357:O$377,3)-_xlfn.QUARTILE.EXC('Base de dados'!O$357:O$377,1))))),'Base de dados'!O365,"")</f>
        <v>278966438.44</v>
      </c>
      <c r="P365" s="7">
        <f>IF(AND('Base de dados'!P365&gt;(AVERAGE('Base de dados'!P$357:P$377)-(1.5*(_xlfn.QUARTILE.EXC('Base de dados'!P$357:P$377,3)-_xlfn.QUARTILE.EXC('Base de dados'!P$357:P$377,1)))),'Base de dados'!P365&lt;(AVERAGE('Base de dados'!P$357:P$377)+(1.5*(_xlfn.QUARTILE.EXC('Base de dados'!P$357:P$377,3)-_xlfn.QUARTILE.EXC('Base de dados'!P$357:P$377,1))))),'Base de dados'!P365,"")</f>
        <v>55508305.579999998</v>
      </c>
      <c r="Q365" s="7">
        <f>IF(AND('Base de dados'!Q365&gt;(AVERAGE('Base de dados'!Q$357:Q$377)-(1.5*(_xlfn.QUARTILE.EXC('Base de dados'!Q$357:Q$377,3)-_xlfn.QUARTILE.EXC('Base de dados'!Q$357:Q$377,1)))),'Base de dados'!Q365&lt;(AVERAGE('Base de dados'!Q$357:Q$377)+(1.5*(_xlfn.QUARTILE.EXC('Base de dados'!Q$357:Q$377,3)-_xlfn.QUARTILE.EXC('Base de dados'!Q$357:Q$377,1))))),'Base de dados'!Q365,"")</f>
        <v>114565871.41</v>
      </c>
      <c r="R365" s="7">
        <f>IF(AND('Base de dados'!R365&gt;(AVERAGE('Base de dados'!R$357:R$377)-(1.5*(_xlfn.QUARTILE.EXC('Base de dados'!R$357:R$377,3)-_xlfn.QUARTILE.EXC('Base de dados'!R$357:R$377,1)))),'Base de dados'!R365&lt;(AVERAGE('Base de dados'!R$357:R$377)+(1.5*(_xlfn.QUARTILE.EXC('Base de dados'!R$357:R$377,3)-_xlfn.QUARTILE.EXC('Base de dados'!R$357:R$377,1))))),'Base de dados'!R365,"")</f>
        <v>279716897.22000003</v>
      </c>
      <c r="S365" s="7">
        <f>IF(AND('Base de dados'!S365&gt;(AVERAGE('Base de dados'!S$357:S$377)-(1.5*(_xlfn.QUARTILE.EXC('Base de dados'!S$357:S$377,3)-_xlfn.QUARTILE.EXC('Base de dados'!S$357:S$377,1)))),'Base de dados'!S365&lt;(AVERAGE('Base de dados'!S$357:S$377)+(1.5*(_xlfn.QUARTILE.EXC('Base de dados'!S$357:S$377,3)-_xlfn.QUARTILE.EXC('Base de dados'!S$357:S$377,1))))),'Base de dados'!S365,"")</f>
        <v>45754092.990000002</v>
      </c>
      <c r="T365" s="7">
        <f>IF(AND('Base de dados'!T365&gt;(AVERAGE('Base de dados'!T$357:T$377)-(1.5*(_xlfn.QUARTILE.EXC('Base de dados'!T$357:T$377,3)-_xlfn.QUARTILE.EXC('Base de dados'!T$357:T$377,1)))),'Base de dados'!T365&lt;(AVERAGE('Base de dados'!T$357:T$377)+(1.5*(_xlfn.QUARTILE.EXC('Base de dados'!T$357:T$377,3)-_xlfn.QUARTILE.EXC('Base de dados'!T$357:T$377,1))))),'Base de dados'!T365,"")</f>
        <v>1797</v>
      </c>
      <c r="U365" s="7">
        <f>IF(AND('Base de dados'!U365&gt;(AVERAGE('Base de dados'!U$357:U$377)-(1.5*(_xlfn.QUARTILE.EXC('Base de dados'!U$357:U$377,3)-_xlfn.QUARTILE.EXC('Base de dados'!U$357:U$377,1)))),'Base de dados'!U365&lt;(AVERAGE('Base de dados'!U$357:U$377)+(1.5*(_xlfn.QUARTILE.EXC('Base de dados'!U$357:U$377,3)-_xlfn.QUARTILE.EXC('Base de dados'!U$357:U$377,1))))),'Base de dados'!U365,"")</f>
        <v>11246.88</v>
      </c>
    </row>
    <row r="366" spans="2:21" s="1" customFormat="1" x14ac:dyDescent="0.25">
      <c r="B366" s="51">
        <v>240810</v>
      </c>
      <c r="C366" s="51" t="s">
        <v>226</v>
      </c>
      <c r="D366" s="51" t="s">
        <v>227</v>
      </c>
      <c r="E366" s="51">
        <v>2010</v>
      </c>
      <c r="F366" s="51">
        <v>24081000</v>
      </c>
      <c r="G366" s="51" t="s">
        <v>98</v>
      </c>
      <c r="H366" s="325" t="s">
        <v>66</v>
      </c>
      <c r="I366" s="51" t="s">
        <v>188</v>
      </c>
      <c r="J366" s="51" t="s">
        <v>189</v>
      </c>
      <c r="K366" s="51" t="s">
        <v>190</v>
      </c>
      <c r="L366" s="7">
        <f>IF(AND('Base de dados'!L366&gt;(AVERAGE('Base de dados'!L$357:L$377)-(1.5*(_xlfn.QUARTILE.EXC('Base de dados'!L$357:L$377,3)-_xlfn.QUARTILE.EXC('Base de dados'!L$357:L$377,1)))),'Base de dados'!L366&lt;(AVERAGE('Base de dados'!L$357:L$377)+(1.5*(_xlfn.QUARTILE.EXC('Base de dados'!L$357:L$377,3)-_xlfn.QUARTILE.EXC('Base de dados'!L$357:L$377,1))))),'Base de dados'!L366,"")</f>
        <v>106893.05</v>
      </c>
      <c r="M366" s="7">
        <f>IF(AND('Base de dados'!M366&gt;(AVERAGE('Base de dados'!M$357:M$377)-(1.5*(_xlfn.QUARTILE.EXC('Base de dados'!M$357:M$377,3)-_xlfn.QUARTILE.EXC('Base de dados'!M$357:M$377,1)))),'Base de dados'!M366&lt;(AVERAGE('Base de dados'!M$357:M$377)+(1.5*(_xlfn.QUARTILE.EXC('Base de dados'!M$357:M$377,3)-_xlfn.QUARTILE.EXC('Base de dados'!M$357:M$377,1))))),'Base de dados'!M366,"")</f>
        <v>879019</v>
      </c>
      <c r="N366" s="7">
        <f>IF(AND('Base de dados'!N366&gt;(AVERAGE('Base de dados'!N$357:N$377)-(1.5*(_xlfn.QUARTILE.EXC('Base de dados'!N$357:N$377,3)-_xlfn.QUARTILE.EXC('Base de dados'!N$357:N$377,1)))),'Base de dados'!N366&lt;(AVERAGE('Base de dados'!N$357:N$377)+(1.5*(_xlfn.QUARTILE.EXC('Base de dados'!N$357:N$377,3)-_xlfn.QUARTILE.EXC('Base de dados'!N$357:N$377,1))))),'Base de dados'!N366,"")</f>
        <v>29242.84</v>
      </c>
      <c r="O366" s="7">
        <f>IF(AND('Base de dados'!O366&gt;(AVERAGE('Base de dados'!O$357:O$377)-(1.5*(_xlfn.QUARTILE.EXC('Base de dados'!O$357:O$377,3)-_xlfn.QUARTILE.EXC('Base de dados'!O$357:O$377,1)))),'Base de dados'!O366&lt;(AVERAGE('Base de dados'!O$357:O$377)+(1.5*(_xlfn.QUARTILE.EXC('Base de dados'!O$357:O$377,3)-_xlfn.QUARTILE.EXC('Base de dados'!O$357:O$377,1))))),'Base de dados'!O366,"")</f>
        <v>264586314.88</v>
      </c>
      <c r="P366" s="7">
        <f>IF(AND('Base de dados'!P366&gt;(AVERAGE('Base de dados'!P$357:P$377)-(1.5*(_xlfn.QUARTILE.EXC('Base de dados'!P$357:P$377,3)-_xlfn.QUARTILE.EXC('Base de dados'!P$357:P$377,1)))),'Base de dados'!P366&lt;(AVERAGE('Base de dados'!P$357:P$377)+(1.5*(_xlfn.QUARTILE.EXC('Base de dados'!P$357:P$377,3)-_xlfn.QUARTILE.EXC('Base de dados'!P$357:P$377,1))))),'Base de dados'!P366,"")</f>
        <v>50500417.560000002</v>
      </c>
      <c r="Q366" s="7">
        <f>IF(AND('Base de dados'!Q366&gt;(AVERAGE('Base de dados'!Q$357:Q$377)-(1.5*(_xlfn.QUARTILE.EXC('Base de dados'!Q$357:Q$377,3)-_xlfn.QUARTILE.EXC('Base de dados'!Q$357:Q$377,1)))),'Base de dados'!Q366&lt;(AVERAGE('Base de dados'!Q$357:Q$377)+(1.5*(_xlfn.QUARTILE.EXC('Base de dados'!Q$357:Q$377,3)-_xlfn.QUARTILE.EXC('Base de dados'!Q$357:Q$377,1))))),'Base de dados'!Q366,"")</f>
        <v>103394038.55</v>
      </c>
      <c r="R366" s="7">
        <f>IF(AND('Base de dados'!R366&gt;(AVERAGE('Base de dados'!R$357:R$377)-(1.5*(_xlfn.QUARTILE.EXC('Base de dados'!R$357:R$377,3)-_xlfn.QUARTILE.EXC('Base de dados'!R$357:R$377,1)))),'Base de dados'!R366&lt;(AVERAGE('Base de dados'!R$357:R$377)+(1.5*(_xlfn.QUARTILE.EXC('Base de dados'!R$357:R$377,3)-_xlfn.QUARTILE.EXC('Base de dados'!R$357:R$377,1))))),'Base de dados'!R366,"")</f>
        <v>257020782.68000001</v>
      </c>
      <c r="S366" s="7" t="str">
        <f>IF(AND('Base de dados'!S366&gt;(AVERAGE('Base de dados'!S$357:S$377)-(1.5*(_xlfn.QUARTILE.EXC('Base de dados'!S$357:S$377,3)-_xlfn.QUARTILE.EXC('Base de dados'!S$357:S$377,1)))),'Base de dados'!S366&lt;(AVERAGE('Base de dados'!S$357:S$377)+(1.5*(_xlfn.QUARTILE.EXC('Base de dados'!S$357:S$377,3)-_xlfn.QUARTILE.EXC('Base de dados'!S$357:S$377,1))))),'Base de dados'!S366,"")</f>
        <v/>
      </c>
      <c r="T366" s="7">
        <f>IF(AND('Base de dados'!T366&gt;(AVERAGE('Base de dados'!T$357:T$377)-(1.5*(_xlfn.QUARTILE.EXC('Base de dados'!T$357:T$377,3)-_xlfn.QUARTILE.EXC('Base de dados'!T$357:T$377,1)))),'Base de dados'!T366&lt;(AVERAGE('Base de dados'!T$357:T$377)+(1.5*(_xlfn.QUARTILE.EXC('Base de dados'!T$357:T$377,3)-_xlfn.QUARTILE.EXC('Base de dados'!T$357:T$377,1))))),'Base de dados'!T366,"")</f>
        <v>1789</v>
      </c>
      <c r="U366" s="7">
        <f>IF(AND('Base de dados'!U366&gt;(AVERAGE('Base de dados'!U$357:U$377)-(1.5*(_xlfn.QUARTILE.EXC('Base de dados'!U$357:U$377,3)-_xlfn.QUARTILE.EXC('Base de dados'!U$357:U$377,1)))),'Base de dados'!U366&lt;(AVERAGE('Base de dados'!U$357:U$377)+(1.5*(_xlfn.QUARTILE.EXC('Base de dados'!U$357:U$377,3)-_xlfn.QUARTILE.EXC('Base de dados'!U$357:U$377,1))))),'Base de dados'!U366,"")</f>
        <v>260698</v>
      </c>
    </row>
    <row r="367" spans="2:21" s="1" customFormat="1" x14ac:dyDescent="0.25">
      <c r="B367" s="51">
        <v>240810</v>
      </c>
      <c r="C367" s="51" t="s">
        <v>226</v>
      </c>
      <c r="D367" s="51" t="s">
        <v>227</v>
      </c>
      <c r="E367" s="51">
        <v>2009</v>
      </c>
      <c r="F367" s="51">
        <v>24081000</v>
      </c>
      <c r="G367" s="51" t="s">
        <v>98</v>
      </c>
      <c r="H367" s="325" t="s">
        <v>66</v>
      </c>
      <c r="I367" s="51" t="s">
        <v>188</v>
      </c>
      <c r="J367" s="51" t="s">
        <v>189</v>
      </c>
      <c r="K367" s="51" t="s">
        <v>190</v>
      </c>
      <c r="L367" s="7">
        <f>IF(AND('Base de dados'!L367&gt;(AVERAGE('Base de dados'!L$357:L$377)-(1.5*(_xlfn.QUARTILE.EXC('Base de dados'!L$357:L$377,3)-_xlfn.QUARTILE.EXC('Base de dados'!L$357:L$377,1)))),'Base de dados'!L367&lt;(AVERAGE('Base de dados'!L$357:L$377)+(1.5*(_xlfn.QUARTILE.EXC('Base de dados'!L$357:L$377,3)-_xlfn.QUARTILE.EXC('Base de dados'!L$357:L$377,1))))),'Base de dados'!L367,"")</f>
        <v>100210.85</v>
      </c>
      <c r="M367" s="7">
        <f>IF(AND('Base de dados'!M367&gt;(AVERAGE('Base de dados'!M$357:M$377)-(1.5*(_xlfn.QUARTILE.EXC('Base de dados'!M$357:M$377,3)-_xlfn.QUARTILE.EXC('Base de dados'!M$357:M$377,1)))),'Base de dados'!M367&lt;(AVERAGE('Base de dados'!M$357:M$377)+(1.5*(_xlfn.QUARTILE.EXC('Base de dados'!M$357:M$377,3)-_xlfn.QUARTILE.EXC('Base de dados'!M$357:M$377,1))))),'Base de dados'!M367,"")</f>
        <v>780438</v>
      </c>
      <c r="N367" s="7">
        <f>IF(AND('Base de dados'!N367&gt;(AVERAGE('Base de dados'!N$357:N$377)-(1.5*(_xlfn.QUARTILE.EXC('Base de dados'!N$357:N$377,3)-_xlfn.QUARTILE.EXC('Base de dados'!N$357:N$377,1)))),'Base de dados'!N367&lt;(AVERAGE('Base de dados'!N$357:N$377)+(1.5*(_xlfn.QUARTILE.EXC('Base de dados'!N$357:N$377,3)-_xlfn.QUARTILE.EXC('Base de dados'!N$357:N$377,1))))),'Base de dados'!N367,"")</f>
        <v>26814.639999999999</v>
      </c>
      <c r="O367" s="7">
        <f>IF(AND('Base de dados'!O367&gt;(AVERAGE('Base de dados'!O$357:O$377)-(1.5*(_xlfn.QUARTILE.EXC('Base de dados'!O$357:O$377,3)-_xlfn.QUARTILE.EXC('Base de dados'!O$357:O$377,1)))),'Base de dados'!O367&lt;(AVERAGE('Base de dados'!O$357:O$377)+(1.5*(_xlfn.QUARTILE.EXC('Base de dados'!O$357:O$377,3)-_xlfn.QUARTILE.EXC('Base de dados'!O$357:O$377,1))))),'Base de dados'!O367,"")</f>
        <v>227629750.25</v>
      </c>
      <c r="P367" s="7">
        <f>IF(AND('Base de dados'!P367&gt;(AVERAGE('Base de dados'!P$357:P$377)-(1.5*(_xlfn.QUARTILE.EXC('Base de dados'!P$357:P$377,3)-_xlfn.QUARTILE.EXC('Base de dados'!P$357:P$377,1)))),'Base de dados'!P367&lt;(AVERAGE('Base de dados'!P$357:P$377)+(1.5*(_xlfn.QUARTILE.EXC('Base de dados'!P$357:P$377,3)-_xlfn.QUARTILE.EXC('Base de dados'!P$357:P$377,1))))),'Base de dados'!P367,"")</f>
        <v>45737329.609999999</v>
      </c>
      <c r="Q367" s="7">
        <f>IF(AND('Base de dados'!Q367&gt;(AVERAGE('Base de dados'!Q$357:Q$377)-(1.5*(_xlfn.QUARTILE.EXC('Base de dados'!Q$357:Q$377,3)-_xlfn.QUARTILE.EXC('Base de dados'!Q$357:Q$377,1)))),'Base de dados'!Q367&lt;(AVERAGE('Base de dados'!Q$357:Q$377)+(1.5*(_xlfn.QUARTILE.EXC('Base de dados'!Q$357:Q$377,3)-_xlfn.QUARTILE.EXC('Base de dados'!Q$357:Q$377,1))))),'Base de dados'!Q367,"")</f>
        <v>95493283.819999993</v>
      </c>
      <c r="R367" s="7">
        <f>IF(AND('Base de dados'!R367&gt;(AVERAGE('Base de dados'!R$357:R$377)-(1.5*(_xlfn.QUARTILE.EXC('Base de dados'!R$357:R$377,3)-_xlfn.QUARTILE.EXC('Base de dados'!R$357:R$377,1)))),'Base de dados'!R367&lt;(AVERAGE('Base de dados'!R$357:R$377)+(1.5*(_xlfn.QUARTILE.EXC('Base de dados'!R$357:R$377,3)-_xlfn.QUARTILE.EXC('Base de dados'!R$357:R$377,1))))),'Base de dados'!R367,"")</f>
        <v>219737463.94</v>
      </c>
      <c r="S367" s="7">
        <f>IF(AND('Base de dados'!S367&gt;(AVERAGE('Base de dados'!S$357:S$377)-(1.5*(_xlfn.QUARTILE.EXC('Base de dados'!S$357:S$377,3)-_xlfn.QUARTILE.EXC('Base de dados'!S$357:S$377,1)))),'Base de dados'!S367&lt;(AVERAGE('Base de dados'!S$357:S$377)+(1.5*(_xlfn.QUARTILE.EXC('Base de dados'!S$357:S$377,3)-_xlfn.QUARTILE.EXC('Base de dados'!S$357:S$377,1))))),'Base de dados'!S367,"")</f>
        <v>60445420.340000004</v>
      </c>
      <c r="T367" s="7">
        <f>IF(AND('Base de dados'!T367&gt;(AVERAGE('Base de dados'!T$357:T$377)-(1.5*(_xlfn.QUARTILE.EXC('Base de dados'!T$357:T$377,3)-_xlfn.QUARTILE.EXC('Base de dados'!T$357:T$377,1)))),'Base de dados'!T367&lt;(AVERAGE('Base de dados'!T$357:T$377)+(1.5*(_xlfn.QUARTILE.EXC('Base de dados'!T$357:T$377,3)-_xlfn.QUARTILE.EXC('Base de dados'!T$357:T$377,1))))),'Base de dados'!T367,"")</f>
        <v>1702</v>
      </c>
      <c r="U367" s="7">
        <f>IF(AND('Base de dados'!U367&gt;(AVERAGE('Base de dados'!U$357:U$377)-(1.5*(_xlfn.QUARTILE.EXC('Base de dados'!U$357:U$377,3)-_xlfn.QUARTILE.EXC('Base de dados'!U$357:U$377,1)))),'Base de dados'!U367&lt;(AVERAGE('Base de dados'!U$357:U$377)+(1.5*(_xlfn.QUARTILE.EXC('Base de dados'!U$357:U$377,3)-_xlfn.QUARTILE.EXC('Base de dados'!U$357:U$377,1))))),'Base de dados'!U367,"")</f>
        <v>541751.88</v>
      </c>
    </row>
    <row r="368" spans="2:21" s="1" customFormat="1" x14ac:dyDescent="0.25">
      <c r="B368" s="51">
        <v>240810</v>
      </c>
      <c r="C368" s="51" t="s">
        <v>226</v>
      </c>
      <c r="D368" s="51" t="s">
        <v>227</v>
      </c>
      <c r="E368" s="51">
        <v>2008</v>
      </c>
      <c r="F368" s="51">
        <v>24081000</v>
      </c>
      <c r="G368" s="51" t="s">
        <v>98</v>
      </c>
      <c r="H368" s="325" t="s">
        <v>66</v>
      </c>
      <c r="I368" s="51" t="s">
        <v>188</v>
      </c>
      <c r="J368" s="51" t="s">
        <v>189</v>
      </c>
      <c r="K368" s="51" t="s">
        <v>190</v>
      </c>
      <c r="L368" s="7">
        <f>IF(AND('Base de dados'!L368&gt;(AVERAGE('Base de dados'!L$357:L$377)-(1.5*(_xlfn.QUARTILE.EXC('Base de dados'!L$357:L$377,3)-_xlfn.QUARTILE.EXC('Base de dados'!L$357:L$377,1)))),'Base de dados'!L368&lt;(AVERAGE('Base de dados'!L$357:L$377)+(1.5*(_xlfn.QUARTILE.EXC('Base de dados'!L$357:L$377,3)-_xlfn.QUARTILE.EXC('Base de dados'!L$357:L$377,1))))),'Base de dados'!L368,"")</f>
        <v>98505.93</v>
      </c>
      <c r="M368" s="7">
        <f>IF(AND('Base de dados'!M368&gt;(AVERAGE('Base de dados'!M$357:M$377)-(1.5*(_xlfn.QUARTILE.EXC('Base de dados'!M$357:M$377,3)-_xlfn.QUARTILE.EXC('Base de dados'!M$357:M$377,1)))),'Base de dados'!M368&lt;(AVERAGE('Base de dados'!M$357:M$377)+(1.5*(_xlfn.QUARTILE.EXC('Base de dados'!M$357:M$377,3)-_xlfn.QUARTILE.EXC('Base de dados'!M$357:M$377,1))))),'Base de dados'!M368,"")</f>
        <v>696805</v>
      </c>
      <c r="N368" s="7">
        <f>IF(AND('Base de dados'!N368&gt;(AVERAGE('Base de dados'!N$357:N$377)-(1.5*(_xlfn.QUARTILE.EXC('Base de dados'!N$357:N$377,3)-_xlfn.QUARTILE.EXC('Base de dados'!N$357:N$377,1)))),'Base de dados'!N368&lt;(AVERAGE('Base de dados'!N$357:N$377)+(1.5*(_xlfn.QUARTILE.EXC('Base de dados'!N$357:N$377,3)-_xlfn.QUARTILE.EXC('Base de dados'!N$357:N$377,1))))),'Base de dados'!N368,"")</f>
        <v>25757.41</v>
      </c>
      <c r="O368" s="7">
        <f>IF(AND('Base de dados'!O368&gt;(AVERAGE('Base de dados'!O$357:O$377)-(1.5*(_xlfn.QUARTILE.EXC('Base de dados'!O$357:O$377,3)-_xlfn.QUARTILE.EXC('Base de dados'!O$357:O$377,1)))),'Base de dados'!O368&lt;(AVERAGE('Base de dados'!O$357:O$377)+(1.5*(_xlfn.QUARTILE.EXC('Base de dados'!O$357:O$377,3)-_xlfn.QUARTILE.EXC('Base de dados'!O$357:O$377,1))))),'Base de dados'!O368,"")</f>
        <v>207615088.25999999</v>
      </c>
      <c r="P368" s="7">
        <f>IF(AND('Base de dados'!P368&gt;(AVERAGE('Base de dados'!P$357:P$377)-(1.5*(_xlfn.QUARTILE.EXC('Base de dados'!P$357:P$377,3)-_xlfn.QUARTILE.EXC('Base de dados'!P$357:P$377,1)))),'Base de dados'!P368&lt;(AVERAGE('Base de dados'!P$357:P$377)+(1.5*(_xlfn.QUARTILE.EXC('Base de dados'!P$357:P$377,3)-_xlfn.QUARTILE.EXC('Base de dados'!P$357:P$377,1))))),'Base de dados'!P368,"")</f>
        <v>37487942.909999996</v>
      </c>
      <c r="Q368" s="7">
        <f>IF(AND('Base de dados'!Q368&gt;(AVERAGE('Base de dados'!Q$357:Q$377)-(1.5*(_xlfn.QUARTILE.EXC('Base de dados'!Q$357:Q$377,3)-_xlfn.QUARTILE.EXC('Base de dados'!Q$357:Q$377,1)))),'Base de dados'!Q368&lt;(AVERAGE('Base de dados'!Q$357:Q$377)+(1.5*(_xlfn.QUARTILE.EXC('Base de dados'!Q$357:Q$377,3)-_xlfn.QUARTILE.EXC('Base de dados'!Q$357:Q$377,1))))),'Base de dados'!Q368,"")</f>
        <v>87411304.459999993</v>
      </c>
      <c r="R368" s="7">
        <f>IF(AND('Base de dados'!R368&gt;(AVERAGE('Base de dados'!R$357:R$377)-(1.5*(_xlfn.QUARTILE.EXC('Base de dados'!R$357:R$377,3)-_xlfn.QUARTILE.EXC('Base de dados'!R$357:R$377,1)))),'Base de dados'!R368&lt;(AVERAGE('Base de dados'!R$357:R$377)+(1.5*(_xlfn.QUARTILE.EXC('Base de dados'!R$357:R$377,3)-_xlfn.QUARTILE.EXC('Base de dados'!R$357:R$377,1))))),'Base de dados'!R368,"")</f>
        <v>210227828.66999999</v>
      </c>
      <c r="S368" s="7">
        <f>IF(AND('Base de dados'!S368&gt;(AVERAGE('Base de dados'!S$357:S$377)-(1.5*(_xlfn.QUARTILE.EXC('Base de dados'!S$357:S$377,3)-_xlfn.QUARTILE.EXC('Base de dados'!S$357:S$377,1)))),'Base de dados'!S368&lt;(AVERAGE('Base de dados'!S$357:S$377)+(1.5*(_xlfn.QUARTILE.EXC('Base de dados'!S$357:S$377,3)-_xlfn.QUARTILE.EXC('Base de dados'!S$357:S$377,1))))),'Base de dados'!S368,"")</f>
        <v>22696049.18</v>
      </c>
      <c r="T368" s="7">
        <f>IF(AND('Base de dados'!T368&gt;(AVERAGE('Base de dados'!T$357:T$377)-(1.5*(_xlfn.QUARTILE.EXC('Base de dados'!T$357:T$377,3)-_xlfn.QUARTILE.EXC('Base de dados'!T$357:T$377,1)))),'Base de dados'!T368&lt;(AVERAGE('Base de dados'!T$357:T$377)+(1.5*(_xlfn.QUARTILE.EXC('Base de dados'!T$357:T$377,3)-_xlfn.QUARTILE.EXC('Base de dados'!T$357:T$377,1))))),'Base de dados'!T368,"")</f>
        <v>1668</v>
      </c>
      <c r="U368" s="7">
        <f>IF(AND('Base de dados'!U368&gt;(AVERAGE('Base de dados'!U$357:U$377)-(1.5*(_xlfn.QUARTILE.EXC('Base de dados'!U$357:U$377,3)-_xlfn.QUARTILE.EXC('Base de dados'!U$357:U$377,1)))),'Base de dados'!U368&lt;(AVERAGE('Base de dados'!U$357:U$377)+(1.5*(_xlfn.QUARTILE.EXC('Base de dados'!U$357:U$377,3)-_xlfn.QUARTILE.EXC('Base de dados'!U$357:U$377,1))))),'Base de dados'!U368,"")</f>
        <v>1317211.8700000001</v>
      </c>
    </row>
    <row r="369" spans="2:21" s="1" customFormat="1" x14ac:dyDescent="0.25">
      <c r="B369" s="51">
        <v>240810</v>
      </c>
      <c r="C369" s="51" t="s">
        <v>226</v>
      </c>
      <c r="D369" s="51" t="s">
        <v>227</v>
      </c>
      <c r="E369" s="51">
        <v>2007</v>
      </c>
      <c r="F369" s="51">
        <v>24081000</v>
      </c>
      <c r="G369" s="51" t="s">
        <v>98</v>
      </c>
      <c r="H369" s="325" t="s">
        <v>66</v>
      </c>
      <c r="I369" s="51" t="s">
        <v>188</v>
      </c>
      <c r="J369" s="51" t="s">
        <v>189</v>
      </c>
      <c r="K369" s="51" t="s">
        <v>190</v>
      </c>
      <c r="L369" s="7">
        <f>IF(AND('Base de dados'!L369&gt;(AVERAGE('Base de dados'!L$357:L$377)-(1.5*(_xlfn.QUARTILE.EXC('Base de dados'!L$357:L$377,3)-_xlfn.QUARTILE.EXC('Base de dados'!L$357:L$377,1)))),'Base de dados'!L369&lt;(AVERAGE('Base de dados'!L$357:L$377)+(1.5*(_xlfn.QUARTILE.EXC('Base de dados'!L$357:L$377,3)-_xlfn.QUARTILE.EXC('Base de dados'!L$357:L$377,1))))),'Base de dados'!L369,"")</f>
        <v>115152.44</v>
      </c>
      <c r="M369" s="7">
        <f>IF(AND('Base de dados'!M369&gt;(AVERAGE('Base de dados'!M$357:M$377)-(1.5*(_xlfn.QUARTILE.EXC('Base de dados'!M$357:M$377,3)-_xlfn.QUARTILE.EXC('Base de dados'!M$357:M$377,1)))),'Base de dados'!M369&lt;(AVERAGE('Base de dados'!M$357:M$377)+(1.5*(_xlfn.QUARTILE.EXC('Base de dados'!M$357:M$377,3)-_xlfn.QUARTILE.EXC('Base de dados'!M$357:M$377,1))))),'Base de dados'!M369,"")</f>
        <v>600390.84</v>
      </c>
      <c r="N369" s="7">
        <f>IF(AND('Base de dados'!N369&gt;(AVERAGE('Base de dados'!N$357:N$377)-(1.5*(_xlfn.QUARTILE.EXC('Base de dados'!N$357:N$377,3)-_xlfn.QUARTILE.EXC('Base de dados'!N$357:N$377,1)))),'Base de dados'!N369&lt;(AVERAGE('Base de dados'!N$357:N$377)+(1.5*(_xlfn.QUARTILE.EXC('Base de dados'!N$357:N$377,3)-_xlfn.QUARTILE.EXC('Base de dados'!N$357:N$377,1))))),'Base de dados'!N369,"")</f>
        <v>27242.27</v>
      </c>
      <c r="O369" s="7">
        <f>IF(AND('Base de dados'!O369&gt;(AVERAGE('Base de dados'!O$357:O$377)-(1.5*(_xlfn.QUARTILE.EXC('Base de dados'!O$357:O$377,3)-_xlfn.QUARTILE.EXC('Base de dados'!O$357:O$377,1)))),'Base de dados'!O369&lt;(AVERAGE('Base de dados'!O$357:O$377)+(1.5*(_xlfn.QUARTILE.EXC('Base de dados'!O$357:O$377,3)-_xlfn.QUARTILE.EXC('Base de dados'!O$357:O$377,1))))),'Base de dados'!O369,"")</f>
        <v>196941111.72999999</v>
      </c>
      <c r="P369" s="7">
        <f>IF(AND('Base de dados'!P369&gt;(AVERAGE('Base de dados'!P$357:P$377)-(1.5*(_xlfn.QUARTILE.EXC('Base de dados'!P$357:P$377,3)-_xlfn.QUARTILE.EXC('Base de dados'!P$357:P$377,1)))),'Base de dados'!P369&lt;(AVERAGE('Base de dados'!P$357:P$377)+(1.5*(_xlfn.QUARTILE.EXC('Base de dados'!P$357:P$377,3)-_xlfn.QUARTILE.EXC('Base de dados'!P$357:P$377,1))))),'Base de dados'!P369,"")</f>
        <v>34095635.350000001</v>
      </c>
      <c r="Q369" s="7">
        <f>IF(AND('Base de dados'!Q369&gt;(AVERAGE('Base de dados'!Q$357:Q$377)-(1.5*(_xlfn.QUARTILE.EXC('Base de dados'!Q$357:Q$377,3)-_xlfn.QUARTILE.EXC('Base de dados'!Q$357:Q$377,1)))),'Base de dados'!Q369&lt;(AVERAGE('Base de dados'!Q$357:Q$377)+(1.5*(_xlfn.QUARTILE.EXC('Base de dados'!Q$357:Q$377,3)-_xlfn.QUARTILE.EXC('Base de dados'!Q$357:Q$377,1))))),'Base de dados'!Q369,"")</f>
        <v>74097557.280000001</v>
      </c>
      <c r="R369" s="7">
        <f>IF(AND('Base de dados'!R369&gt;(AVERAGE('Base de dados'!R$357:R$377)-(1.5*(_xlfn.QUARTILE.EXC('Base de dados'!R$357:R$377,3)-_xlfn.QUARTILE.EXC('Base de dados'!R$357:R$377,1)))),'Base de dados'!R369&lt;(AVERAGE('Base de dados'!R$357:R$377)+(1.5*(_xlfn.QUARTILE.EXC('Base de dados'!R$357:R$377,3)-_xlfn.QUARTILE.EXC('Base de dados'!R$357:R$377,1))))),'Base de dados'!R369,"")</f>
        <v>189545057.53</v>
      </c>
      <c r="S369" s="7">
        <f>IF(AND('Base de dados'!S369&gt;(AVERAGE('Base de dados'!S$357:S$377)-(1.5*(_xlfn.QUARTILE.EXC('Base de dados'!S$357:S$377,3)-_xlfn.QUARTILE.EXC('Base de dados'!S$357:S$377,1)))),'Base de dados'!S369&lt;(AVERAGE('Base de dados'!S$357:S$377)+(1.5*(_xlfn.QUARTILE.EXC('Base de dados'!S$357:S$377,3)-_xlfn.QUARTILE.EXC('Base de dados'!S$357:S$377,1))))),'Base de dados'!S369,"")</f>
        <v>28483314.050000001</v>
      </c>
      <c r="T369" s="7">
        <f>IF(AND('Base de dados'!T369&gt;(AVERAGE('Base de dados'!T$357:T$377)-(1.5*(_xlfn.QUARTILE.EXC('Base de dados'!T$357:T$377,3)-_xlfn.QUARTILE.EXC('Base de dados'!T$357:T$377,1)))),'Base de dados'!T369&lt;(AVERAGE('Base de dados'!T$357:T$377)+(1.5*(_xlfn.QUARTILE.EXC('Base de dados'!T$357:T$377,3)-_xlfn.QUARTILE.EXC('Base de dados'!T$357:T$377,1))))),'Base de dados'!T369,"")</f>
        <v>1657</v>
      </c>
      <c r="U369" s="7">
        <f>IF(AND('Base de dados'!U369&gt;(AVERAGE('Base de dados'!U$357:U$377)-(1.5*(_xlfn.QUARTILE.EXC('Base de dados'!U$357:U$377,3)-_xlfn.QUARTILE.EXC('Base de dados'!U$357:U$377,1)))),'Base de dados'!U369&lt;(AVERAGE('Base de dados'!U$357:U$377)+(1.5*(_xlfn.QUARTILE.EXC('Base de dados'!U$357:U$377,3)-_xlfn.QUARTILE.EXC('Base de dados'!U$357:U$377,1))))),'Base de dados'!U369,"")</f>
        <v>1428974.82</v>
      </c>
    </row>
    <row r="370" spans="2:21" s="1" customFormat="1" x14ac:dyDescent="0.25">
      <c r="B370" s="51">
        <v>240810</v>
      </c>
      <c r="C370" s="51" t="s">
        <v>226</v>
      </c>
      <c r="D370" s="51" t="s">
        <v>227</v>
      </c>
      <c r="E370" s="51">
        <v>2006</v>
      </c>
      <c r="F370" s="51">
        <v>24081000</v>
      </c>
      <c r="G370" s="51" t="s">
        <v>98</v>
      </c>
      <c r="H370" s="325" t="s">
        <v>66</v>
      </c>
      <c r="I370" s="51" t="s">
        <v>188</v>
      </c>
      <c r="J370" s="51" t="s">
        <v>189</v>
      </c>
      <c r="K370" s="51" t="s">
        <v>190</v>
      </c>
      <c r="L370" s="7">
        <f>IF(AND('Base de dados'!L370&gt;(AVERAGE('Base de dados'!L$357:L$377)-(1.5*(_xlfn.QUARTILE.EXC('Base de dados'!L$357:L$377,3)-_xlfn.QUARTILE.EXC('Base de dados'!L$357:L$377,1)))),'Base de dados'!L370&lt;(AVERAGE('Base de dados'!L$357:L$377)+(1.5*(_xlfn.QUARTILE.EXC('Base de dados'!L$357:L$377,3)-_xlfn.QUARTILE.EXC('Base de dados'!L$357:L$377,1))))),'Base de dados'!L370,"")</f>
        <v>141841</v>
      </c>
      <c r="M370" s="7">
        <f>IF(AND('Base de dados'!M370&gt;(AVERAGE('Base de dados'!M$357:M$377)-(1.5*(_xlfn.QUARTILE.EXC('Base de dados'!M$357:M$377,3)-_xlfn.QUARTILE.EXC('Base de dados'!M$357:M$377,1)))),'Base de dados'!M370&lt;(AVERAGE('Base de dados'!M$357:M$377)+(1.5*(_xlfn.QUARTILE.EXC('Base de dados'!M$357:M$377,3)-_xlfn.QUARTILE.EXC('Base de dados'!M$357:M$377,1))))),'Base de dados'!M370,"")</f>
        <v>554593.29</v>
      </c>
      <c r="N370" s="7">
        <f>IF(AND('Base de dados'!N370&gt;(AVERAGE('Base de dados'!N$357:N$377)-(1.5*(_xlfn.QUARTILE.EXC('Base de dados'!N$357:N$377,3)-_xlfn.QUARTILE.EXC('Base de dados'!N$357:N$377,1)))),'Base de dados'!N370&lt;(AVERAGE('Base de dados'!N$357:N$377)+(1.5*(_xlfn.QUARTILE.EXC('Base de dados'!N$357:N$377,3)-_xlfn.QUARTILE.EXC('Base de dados'!N$357:N$377,1))))),'Base de dados'!N370,"")</f>
        <v>31043.4</v>
      </c>
      <c r="O370" s="7">
        <f>IF(AND('Base de dados'!O370&gt;(AVERAGE('Base de dados'!O$357:O$377)-(1.5*(_xlfn.QUARTILE.EXC('Base de dados'!O$357:O$377,3)-_xlfn.QUARTILE.EXC('Base de dados'!O$357:O$377,1)))),'Base de dados'!O370&lt;(AVERAGE('Base de dados'!O$357:O$377)+(1.5*(_xlfn.QUARTILE.EXC('Base de dados'!O$357:O$377,3)-_xlfn.QUARTILE.EXC('Base de dados'!O$357:O$377,1))))),'Base de dados'!O370,"")</f>
        <v>197894175.71000001</v>
      </c>
      <c r="P370" s="7">
        <f>IF(AND('Base de dados'!P370&gt;(AVERAGE('Base de dados'!P$357:P$377)-(1.5*(_xlfn.QUARTILE.EXC('Base de dados'!P$357:P$377,3)-_xlfn.QUARTILE.EXC('Base de dados'!P$357:P$377,1)))),'Base de dados'!P370&lt;(AVERAGE('Base de dados'!P$357:P$377)+(1.5*(_xlfn.QUARTILE.EXC('Base de dados'!P$357:P$377,3)-_xlfn.QUARTILE.EXC('Base de dados'!P$357:P$377,1))))),'Base de dados'!P370,"")</f>
        <v>30920298.449999999</v>
      </c>
      <c r="Q370" s="7">
        <f>IF(AND('Base de dados'!Q370&gt;(AVERAGE('Base de dados'!Q$357:Q$377)-(1.5*(_xlfn.QUARTILE.EXC('Base de dados'!Q$357:Q$377,3)-_xlfn.QUARTILE.EXC('Base de dados'!Q$357:Q$377,1)))),'Base de dados'!Q370&lt;(AVERAGE('Base de dados'!Q$357:Q$377)+(1.5*(_xlfn.QUARTILE.EXC('Base de dados'!Q$357:Q$377,3)-_xlfn.QUARTILE.EXC('Base de dados'!Q$357:Q$377,1))))),'Base de dados'!Q370,"")</f>
        <v>69368745.299999997</v>
      </c>
      <c r="R370" s="7">
        <f>IF(AND('Base de dados'!R370&gt;(AVERAGE('Base de dados'!R$357:R$377)-(1.5*(_xlfn.QUARTILE.EXC('Base de dados'!R$357:R$377,3)-_xlfn.QUARTILE.EXC('Base de dados'!R$357:R$377,1)))),'Base de dados'!R370&lt;(AVERAGE('Base de dados'!R$357:R$377)+(1.5*(_xlfn.QUARTILE.EXC('Base de dados'!R$357:R$377,3)-_xlfn.QUARTILE.EXC('Base de dados'!R$357:R$377,1))))),'Base de dados'!R370,"")</f>
        <v>178237095.58000001</v>
      </c>
      <c r="S370" s="7">
        <f>IF(AND('Base de dados'!S370&gt;(AVERAGE('Base de dados'!S$357:S$377)-(1.5*(_xlfn.QUARTILE.EXC('Base de dados'!S$357:S$377,3)-_xlfn.QUARTILE.EXC('Base de dados'!S$357:S$377,1)))),'Base de dados'!S370&lt;(AVERAGE('Base de dados'!S$357:S$377)+(1.5*(_xlfn.QUARTILE.EXC('Base de dados'!S$357:S$377,3)-_xlfn.QUARTILE.EXC('Base de dados'!S$357:S$377,1))))),'Base de dados'!S370,"")</f>
        <v>33538908.629999999</v>
      </c>
      <c r="T370" s="7">
        <f>IF(AND('Base de dados'!T370&gt;(AVERAGE('Base de dados'!T$357:T$377)-(1.5*(_xlfn.QUARTILE.EXC('Base de dados'!T$357:T$377,3)-_xlfn.QUARTILE.EXC('Base de dados'!T$357:T$377,1)))),'Base de dados'!T370&lt;(AVERAGE('Base de dados'!T$357:T$377)+(1.5*(_xlfn.QUARTILE.EXC('Base de dados'!T$357:T$377,3)-_xlfn.QUARTILE.EXC('Base de dados'!T$357:T$377,1))))),'Base de dados'!T370,"")</f>
        <v>1681</v>
      </c>
      <c r="U370" s="7">
        <f>IF(AND('Base de dados'!U370&gt;(AVERAGE('Base de dados'!U$357:U$377)-(1.5*(_xlfn.QUARTILE.EXC('Base de dados'!U$357:U$377,3)-_xlfn.QUARTILE.EXC('Base de dados'!U$357:U$377,1)))),'Base de dados'!U370&lt;(AVERAGE('Base de dados'!U$357:U$377)+(1.5*(_xlfn.QUARTILE.EXC('Base de dados'!U$357:U$377,3)-_xlfn.QUARTILE.EXC('Base de dados'!U$357:U$377,1))))),'Base de dados'!U370,"")</f>
        <v>1583172.74</v>
      </c>
    </row>
    <row r="371" spans="2:21" s="1" customFormat="1" x14ac:dyDescent="0.25">
      <c r="B371" s="51">
        <v>240810</v>
      </c>
      <c r="C371" s="51" t="s">
        <v>226</v>
      </c>
      <c r="D371" s="51" t="s">
        <v>227</v>
      </c>
      <c r="E371" s="51">
        <v>2005</v>
      </c>
      <c r="F371" s="51">
        <v>24081000</v>
      </c>
      <c r="G371" s="51" t="s">
        <v>98</v>
      </c>
      <c r="H371" s="325" t="s">
        <v>66</v>
      </c>
      <c r="I371" s="51" t="s">
        <v>188</v>
      </c>
      <c r="J371" s="51" t="s">
        <v>189</v>
      </c>
      <c r="K371" s="51" t="s">
        <v>190</v>
      </c>
      <c r="L371" s="7">
        <f>IF(AND('Base de dados'!L371&gt;(AVERAGE('Base de dados'!L$357:L$377)-(1.5*(_xlfn.QUARTILE.EXC('Base de dados'!L$357:L$377,3)-_xlfn.QUARTILE.EXC('Base de dados'!L$357:L$377,1)))),'Base de dados'!L371&lt;(AVERAGE('Base de dados'!L$357:L$377)+(1.5*(_xlfn.QUARTILE.EXC('Base de dados'!L$357:L$377,3)-_xlfn.QUARTILE.EXC('Base de dados'!L$357:L$377,1))))),'Base de dados'!L371,"")</f>
        <v>120793.7</v>
      </c>
      <c r="M371" s="7">
        <f>IF(AND('Base de dados'!M371&gt;(AVERAGE('Base de dados'!M$357:M$377)-(1.5*(_xlfn.QUARTILE.EXC('Base de dados'!M$357:M$377,3)-_xlfn.QUARTILE.EXC('Base de dados'!M$357:M$377,1)))),'Base de dados'!M371&lt;(AVERAGE('Base de dados'!M$357:M$377)+(1.5*(_xlfn.QUARTILE.EXC('Base de dados'!M$357:M$377,3)-_xlfn.QUARTILE.EXC('Base de dados'!M$357:M$377,1))))),'Base de dados'!M371,"")</f>
        <v>494882</v>
      </c>
      <c r="N371" s="7">
        <f>IF(AND('Base de dados'!N371&gt;(AVERAGE('Base de dados'!N$357:N$377)-(1.5*(_xlfn.QUARTILE.EXC('Base de dados'!N$357:N$377,3)-_xlfn.QUARTILE.EXC('Base de dados'!N$357:N$377,1)))),'Base de dados'!N371&lt;(AVERAGE('Base de dados'!N$357:N$377)+(1.5*(_xlfn.QUARTILE.EXC('Base de dados'!N$357:N$377,3)-_xlfn.QUARTILE.EXC('Base de dados'!N$357:N$377,1))))),'Base de dados'!N371,"")</f>
        <v>26740.1</v>
      </c>
      <c r="O371" s="7">
        <f>IF(AND('Base de dados'!O371&gt;(AVERAGE('Base de dados'!O$357:O$377)-(1.5*(_xlfn.QUARTILE.EXC('Base de dados'!O$357:O$377,3)-_xlfn.QUARTILE.EXC('Base de dados'!O$357:O$377,1)))),'Base de dados'!O371&lt;(AVERAGE('Base de dados'!O$357:O$377)+(1.5*(_xlfn.QUARTILE.EXC('Base de dados'!O$357:O$377,3)-_xlfn.QUARTILE.EXC('Base de dados'!O$357:O$377,1))))),'Base de dados'!O371,"")</f>
        <v>169216906.44</v>
      </c>
      <c r="P371" s="7">
        <f>IF(AND('Base de dados'!P371&gt;(AVERAGE('Base de dados'!P$357:P$377)-(1.5*(_xlfn.QUARTILE.EXC('Base de dados'!P$357:P$377,3)-_xlfn.QUARTILE.EXC('Base de dados'!P$357:P$377,1)))),'Base de dados'!P371&lt;(AVERAGE('Base de dados'!P$357:P$377)+(1.5*(_xlfn.QUARTILE.EXC('Base de dados'!P$357:P$377,3)-_xlfn.QUARTILE.EXC('Base de dados'!P$357:P$377,1))))),'Base de dados'!P371,"")</f>
        <v>26912482.199999999</v>
      </c>
      <c r="Q371" s="7">
        <f>IF(AND('Base de dados'!Q371&gt;(AVERAGE('Base de dados'!Q$357:Q$377)-(1.5*(_xlfn.QUARTILE.EXC('Base de dados'!Q$357:Q$377,3)-_xlfn.QUARTILE.EXC('Base de dados'!Q$357:Q$377,1)))),'Base de dados'!Q371&lt;(AVERAGE('Base de dados'!Q$357:Q$377)+(1.5*(_xlfn.QUARTILE.EXC('Base de dados'!Q$357:Q$377,3)-_xlfn.QUARTILE.EXC('Base de dados'!Q$357:Q$377,1))))),'Base de dados'!Q371,"")</f>
        <v>65427091.979999997</v>
      </c>
      <c r="R371" s="7">
        <f>IF(AND('Base de dados'!R371&gt;(AVERAGE('Base de dados'!R$357:R$377)-(1.5*(_xlfn.QUARTILE.EXC('Base de dados'!R$357:R$377,3)-_xlfn.QUARTILE.EXC('Base de dados'!R$357:R$377,1)))),'Base de dados'!R371&lt;(AVERAGE('Base de dados'!R$357:R$377)+(1.5*(_xlfn.QUARTILE.EXC('Base de dados'!R$357:R$377,3)-_xlfn.QUARTILE.EXC('Base de dados'!R$357:R$377,1))))),'Base de dados'!R371,"")</f>
        <v>158079961.69</v>
      </c>
      <c r="S371" s="7">
        <f>IF(AND('Base de dados'!S371&gt;(AVERAGE('Base de dados'!S$357:S$377)-(1.5*(_xlfn.QUARTILE.EXC('Base de dados'!S$357:S$377,3)-_xlfn.QUARTILE.EXC('Base de dados'!S$357:S$377,1)))),'Base de dados'!S371&lt;(AVERAGE('Base de dados'!S$357:S$377)+(1.5*(_xlfn.QUARTILE.EXC('Base de dados'!S$357:S$377,3)-_xlfn.QUARTILE.EXC('Base de dados'!S$357:S$377,1))))),'Base de dados'!S371,"")</f>
        <v>31039341.149999999</v>
      </c>
      <c r="T371" s="7">
        <f>IF(AND('Base de dados'!T371&gt;(AVERAGE('Base de dados'!T$357:T$377)-(1.5*(_xlfn.QUARTILE.EXC('Base de dados'!T$357:T$377,3)-_xlfn.QUARTILE.EXC('Base de dados'!T$357:T$377,1)))),'Base de dados'!T371&lt;(AVERAGE('Base de dados'!T$357:T$377)+(1.5*(_xlfn.QUARTILE.EXC('Base de dados'!T$357:T$377,3)-_xlfn.QUARTILE.EXC('Base de dados'!T$357:T$377,1))))),'Base de dados'!T371,"")</f>
        <v>1626</v>
      </c>
      <c r="U371" s="7">
        <f>IF(AND('Base de dados'!U371&gt;(AVERAGE('Base de dados'!U$357:U$377)-(1.5*(_xlfn.QUARTILE.EXC('Base de dados'!U$357:U$377,3)-_xlfn.QUARTILE.EXC('Base de dados'!U$357:U$377,1)))),'Base de dados'!U371&lt;(AVERAGE('Base de dados'!U$357:U$377)+(1.5*(_xlfn.QUARTILE.EXC('Base de dados'!U$357:U$377,3)-_xlfn.QUARTILE.EXC('Base de dados'!U$357:U$377,1))))),'Base de dados'!U371,"")</f>
        <v>1976268.04</v>
      </c>
    </row>
    <row r="372" spans="2:21" s="1" customFormat="1" x14ac:dyDescent="0.25">
      <c r="B372" s="51">
        <v>240810</v>
      </c>
      <c r="C372" s="51" t="s">
        <v>226</v>
      </c>
      <c r="D372" s="51" t="s">
        <v>227</v>
      </c>
      <c r="E372" s="51">
        <v>2004</v>
      </c>
      <c r="F372" s="51">
        <v>24081000</v>
      </c>
      <c r="G372" s="51" t="s">
        <v>98</v>
      </c>
      <c r="H372" s="325" t="s">
        <v>66</v>
      </c>
      <c r="I372" s="51" t="s">
        <v>188</v>
      </c>
      <c r="J372" s="51" t="s">
        <v>189</v>
      </c>
      <c r="K372" s="51" t="s">
        <v>190</v>
      </c>
      <c r="L372" s="7">
        <f>IF(AND('Base de dados'!L372&gt;(AVERAGE('Base de dados'!L$357:L$377)-(1.5*(_xlfn.QUARTILE.EXC('Base de dados'!L$357:L$377,3)-_xlfn.QUARTILE.EXC('Base de dados'!L$357:L$377,1)))),'Base de dados'!L372&lt;(AVERAGE('Base de dados'!L$357:L$377)+(1.5*(_xlfn.QUARTILE.EXC('Base de dados'!L$357:L$377,3)-_xlfn.QUARTILE.EXC('Base de dados'!L$357:L$377,1))))),'Base de dados'!L372,"")</f>
        <v>111038.7</v>
      </c>
      <c r="M372" s="7">
        <f>IF(AND('Base de dados'!M372&gt;(AVERAGE('Base de dados'!M$357:M$377)-(1.5*(_xlfn.QUARTILE.EXC('Base de dados'!M$357:M$377,3)-_xlfn.QUARTILE.EXC('Base de dados'!M$357:M$377,1)))),'Base de dados'!M372&lt;(AVERAGE('Base de dados'!M$357:M$377)+(1.5*(_xlfn.QUARTILE.EXC('Base de dados'!M$357:M$377,3)-_xlfn.QUARTILE.EXC('Base de dados'!M$357:M$377,1))))),'Base de dados'!M372,"")</f>
        <v>475614</v>
      </c>
      <c r="N372" s="7">
        <f>IF(AND('Base de dados'!N372&gt;(AVERAGE('Base de dados'!N$357:N$377)-(1.5*(_xlfn.QUARTILE.EXC('Base de dados'!N$357:N$377,3)-_xlfn.QUARTILE.EXC('Base de dados'!N$357:N$377,1)))),'Base de dados'!N372&lt;(AVERAGE('Base de dados'!N$357:N$377)+(1.5*(_xlfn.QUARTILE.EXC('Base de dados'!N$357:N$377,3)-_xlfn.QUARTILE.EXC('Base de dados'!N$357:N$377,1))))),'Base de dados'!N372,"")</f>
        <v>23900.1</v>
      </c>
      <c r="O372" s="7">
        <f>IF(AND('Base de dados'!O372&gt;(AVERAGE('Base de dados'!O$357:O$377)-(1.5*(_xlfn.QUARTILE.EXC('Base de dados'!O$357:O$377,3)-_xlfn.QUARTILE.EXC('Base de dados'!O$357:O$377,1)))),'Base de dados'!O372&lt;(AVERAGE('Base de dados'!O$357:O$377)+(1.5*(_xlfn.QUARTILE.EXC('Base de dados'!O$357:O$377,3)-_xlfn.QUARTILE.EXC('Base de dados'!O$357:O$377,1))))),'Base de dados'!O372,"")</f>
        <v>148093898.30000001</v>
      </c>
      <c r="P372" s="7">
        <f>IF(AND('Base de dados'!P372&gt;(AVERAGE('Base de dados'!P$357:P$377)-(1.5*(_xlfn.QUARTILE.EXC('Base de dados'!P$357:P$377,3)-_xlfn.QUARTILE.EXC('Base de dados'!P$357:P$377,1)))),'Base de dados'!P372&lt;(AVERAGE('Base de dados'!P$357:P$377)+(1.5*(_xlfn.QUARTILE.EXC('Base de dados'!P$357:P$377,3)-_xlfn.QUARTILE.EXC('Base de dados'!P$357:P$377,1))))),'Base de dados'!P372,"")</f>
        <v>21526301.27</v>
      </c>
      <c r="Q372" s="7">
        <f>IF(AND('Base de dados'!Q372&gt;(AVERAGE('Base de dados'!Q$357:Q$377)-(1.5*(_xlfn.QUARTILE.EXC('Base de dados'!Q$357:Q$377,3)-_xlfn.QUARTILE.EXC('Base de dados'!Q$357:Q$377,1)))),'Base de dados'!Q372&lt;(AVERAGE('Base de dados'!Q$357:Q$377)+(1.5*(_xlfn.QUARTILE.EXC('Base de dados'!Q$357:Q$377,3)-_xlfn.QUARTILE.EXC('Base de dados'!Q$357:Q$377,1))))),'Base de dados'!Q372,"")</f>
        <v>57897940.68</v>
      </c>
      <c r="R372" s="7">
        <f>IF(AND('Base de dados'!R372&gt;(AVERAGE('Base de dados'!R$357:R$377)-(1.5*(_xlfn.QUARTILE.EXC('Base de dados'!R$357:R$377,3)-_xlfn.QUARTILE.EXC('Base de dados'!R$357:R$377,1)))),'Base de dados'!R372&lt;(AVERAGE('Base de dados'!R$357:R$377)+(1.5*(_xlfn.QUARTILE.EXC('Base de dados'!R$357:R$377,3)-_xlfn.QUARTILE.EXC('Base de dados'!R$357:R$377,1))))),'Base de dados'!R372,"")</f>
        <v>138924719.09999999</v>
      </c>
      <c r="S372" s="7">
        <f>IF(AND('Base de dados'!S372&gt;(AVERAGE('Base de dados'!S$357:S$377)-(1.5*(_xlfn.QUARTILE.EXC('Base de dados'!S$357:S$377,3)-_xlfn.QUARTILE.EXC('Base de dados'!S$357:S$377,1)))),'Base de dados'!S372&lt;(AVERAGE('Base de dados'!S$357:S$377)+(1.5*(_xlfn.QUARTILE.EXC('Base de dados'!S$357:S$377,3)-_xlfn.QUARTILE.EXC('Base de dados'!S$357:S$377,1))))),'Base de dados'!S372,"")</f>
        <v>9320225.6699999999</v>
      </c>
      <c r="T372" s="7">
        <f>IF(AND('Base de dados'!T372&gt;(AVERAGE('Base de dados'!T$357:T$377)-(1.5*(_xlfn.QUARTILE.EXC('Base de dados'!T$357:T$377,3)-_xlfn.QUARTILE.EXC('Base de dados'!T$357:T$377,1)))),'Base de dados'!T372&lt;(AVERAGE('Base de dados'!T$357:T$377)+(1.5*(_xlfn.QUARTILE.EXC('Base de dados'!T$357:T$377,3)-_xlfn.QUARTILE.EXC('Base de dados'!T$357:T$377,1))))),'Base de dados'!T372,"")</f>
        <v>1579</v>
      </c>
      <c r="U372" s="7">
        <f>IF(AND('Base de dados'!U372&gt;(AVERAGE('Base de dados'!U$357:U$377)-(1.5*(_xlfn.QUARTILE.EXC('Base de dados'!U$357:U$377,3)-_xlfn.QUARTILE.EXC('Base de dados'!U$357:U$377,1)))),'Base de dados'!U372&lt;(AVERAGE('Base de dados'!U$357:U$377)+(1.5*(_xlfn.QUARTILE.EXC('Base de dados'!U$357:U$377,3)-_xlfn.QUARTILE.EXC('Base de dados'!U$357:U$377,1))))),'Base de dados'!U372,"")</f>
        <v>1930962.06</v>
      </c>
    </row>
    <row r="373" spans="2:21" s="1" customFormat="1" x14ac:dyDescent="0.25">
      <c r="B373" s="51">
        <v>240810</v>
      </c>
      <c r="C373" s="51" t="s">
        <v>226</v>
      </c>
      <c r="D373" s="51" t="s">
        <v>227</v>
      </c>
      <c r="E373" s="51">
        <v>2003</v>
      </c>
      <c r="F373" s="51">
        <v>24081000</v>
      </c>
      <c r="G373" s="51" t="s">
        <v>98</v>
      </c>
      <c r="H373" s="325" t="s">
        <v>66</v>
      </c>
      <c r="I373" s="51" t="s">
        <v>188</v>
      </c>
      <c r="J373" s="51" t="s">
        <v>189</v>
      </c>
      <c r="K373" s="51" t="s">
        <v>190</v>
      </c>
      <c r="L373" s="7">
        <f>IF(AND('Base de dados'!L373&gt;(AVERAGE('Base de dados'!L$357:L$377)-(1.5*(_xlfn.QUARTILE.EXC('Base de dados'!L$357:L$377,3)-_xlfn.QUARTILE.EXC('Base de dados'!L$357:L$377,1)))),'Base de dados'!L373&lt;(AVERAGE('Base de dados'!L$357:L$377)+(1.5*(_xlfn.QUARTILE.EXC('Base de dados'!L$357:L$377,3)-_xlfn.QUARTILE.EXC('Base de dados'!L$357:L$377,1))))),'Base de dados'!L373,"")</f>
        <v>110264.5</v>
      </c>
      <c r="M373" s="7">
        <f>IF(AND('Base de dados'!M373&gt;(AVERAGE('Base de dados'!M$357:M$377)-(1.5*(_xlfn.QUARTILE.EXC('Base de dados'!M$357:M$377,3)-_xlfn.QUARTILE.EXC('Base de dados'!M$357:M$377,1)))),'Base de dados'!M373&lt;(AVERAGE('Base de dados'!M$357:M$377)+(1.5*(_xlfn.QUARTILE.EXC('Base de dados'!M$357:M$377,3)-_xlfn.QUARTILE.EXC('Base de dados'!M$357:M$377,1))))),'Base de dados'!M373,"")</f>
        <v>425036</v>
      </c>
      <c r="N373" s="7">
        <f>IF(AND('Base de dados'!N373&gt;(AVERAGE('Base de dados'!N$357:N$377)-(1.5*(_xlfn.QUARTILE.EXC('Base de dados'!N$357:N$377,3)-_xlfn.QUARTILE.EXC('Base de dados'!N$357:N$377,1)))),'Base de dados'!N373&lt;(AVERAGE('Base de dados'!N$357:N$377)+(1.5*(_xlfn.QUARTILE.EXC('Base de dados'!N$357:N$377,3)-_xlfn.QUARTILE.EXC('Base de dados'!N$357:N$377,1))))),'Base de dados'!N373,"")</f>
        <v>23317.1</v>
      </c>
      <c r="O373" s="7">
        <f>IF(AND('Base de dados'!O373&gt;(AVERAGE('Base de dados'!O$357:O$377)-(1.5*(_xlfn.QUARTILE.EXC('Base de dados'!O$357:O$377,3)-_xlfn.QUARTILE.EXC('Base de dados'!O$357:O$377,1)))),'Base de dados'!O373&lt;(AVERAGE('Base de dados'!O$357:O$377)+(1.5*(_xlfn.QUARTILE.EXC('Base de dados'!O$357:O$377,3)-_xlfn.QUARTILE.EXC('Base de dados'!O$357:O$377,1))))),'Base de dados'!O373,"")</f>
        <v>131102989.64</v>
      </c>
      <c r="P373" s="7">
        <f>IF(AND('Base de dados'!P373&gt;(AVERAGE('Base de dados'!P$357:P$377)-(1.5*(_xlfn.QUARTILE.EXC('Base de dados'!P$357:P$377,3)-_xlfn.QUARTILE.EXC('Base de dados'!P$357:P$377,1)))),'Base de dados'!P373&lt;(AVERAGE('Base de dados'!P$357:P$377)+(1.5*(_xlfn.QUARTILE.EXC('Base de dados'!P$357:P$377,3)-_xlfn.QUARTILE.EXC('Base de dados'!P$357:P$377,1))))),'Base de dados'!P373,"")</f>
        <v>18621055.66</v>
      </c>
      <c r="Q373" s="7">
        <f>IF(AND('Base de dados'!Q373&gt;(AVERAGE('Base de dados'!Q$357:Q$377)-(1.5*(_xlfn.QUARTILE.EXC('Base de dados'!Q$357:Q$377,3)-_xlfn.QUARTILE.EXC('Base de dados'!Q$357:Q$377,1)))),'Base de dados'!Q373&lt;(AVERAGE('Base de dados'!Q$357:Q$377)+(1.5*(_xlfn.QUARTILE.EXC('Base de dados'!Q$357:Q$377,3)-_xlfn.QUARTILE.EXC('Base de dados'!Q$357:Q$377,1))))),'Base de dados'!Q373,"")</f>
        <v>51334195.520000003</v>
      </c>
      <c r="R373" s="7">
        <f>IF(AND('Base de dados'!R373&gt;(AVERAGE('Base de dados'!R$357:R$377)-(1.5*(_xlfn.QUARTILE.EXC('Base de dados'!R$357:R$377,3)-_xlfn.QUARTILE.EXC('Base de dados'!R$357:R$377,1)))),'Base de dados'!R373&lt;(AVERAGE('Base de dados'!R$357:R$377)+(1.5*(_xlfn.QUARTILE.EXC('Base de dados'!R$357:R$377,3)-_xlfn.QUARTILE.EXC('Base de dados'!R$357:R$377,1))))),'Base de dados'!R373,"")</f>
        <v>119836393.08</v>
      </c>
      <c r="S373" s="7">
        <f>IF(AND('Base de dados'!S373&gt;(AVERAGE('Base de dados'!S$357:S$377)-(1.5*(_xlfn.QUARTILE.EXC('Base de dados'!S$357:S$377,3)-_xlfn.QUARTILE.EXC('Base de dados'!S$357:S$377,1)))),'Base de dados'!S373&lt;(AVERAGE('Base de dados'!S$357:S$377)+(1.5*(_xlfn.QUARTILE.EXC('Base de dados'!S$357:S$377,3)-_xlfn.QUARTILE.EXC('Base de dados'!S$357:S$377,1))))),'Base de dados'!S373,"")</f>
        <v>13577472.689999999</v>
      </c>
      <c r="T373" s="7">
        <f>IF(AND('Base de dados'!T373&gt;(AVERAGE('Base de dados'!T$357:T$377)-(1.5*(_xlfn.QUARTILE.EXC('Base de dados'!T$357:T$377,3)-_xlfn.QUARTILE.EXC('Base de dados'!T$357:T$377,1)))),'Base de dados'!T373&lt;(AVERAGE('Base de dados'!T$357:T$377)+(1.5*(_xlfn.QUARTILE.EXC('Base de dados'!T$357:T$377,3)-_xlfn.QUARTILE.EXC('Base de dados'!T$357:T$377,1))))),'Base de dados'!T373,"")</f>
        <v>1557</v>
      </c>
      <c r="U373" s="7">
        <f>IF(AND('Base de dados'!U373&gt;(AVERAGE('Base de dados'!U$357:U$377)-(1.5*(_xlfn.QUARTILE.EXC('Base de dados'!U$357:U$377,3)-_xlfn.QUARTILE.EXC('Base de dados'!U$357:U$377,1)))),'Base de dados'!U373&lt;(AVERAGE('Base de dados'!U$357:U$377)+(1.5*(_xlfn.QUARTILE.EXC('Base de dados'!U$357:U$377,3)-_xlfn.QUARTILE.EXC('Base de dados'!U$357:U$377,1))))),'Base de dados'!U373,"")</f>
        <v>1893976.16</v>
      </c>
    </row>
    <row r="374" spans="2:21" s="1" customFormat="1" x14ac:dyDescent="0.25">
      <c r="B374" s="51">
        <v>240810</v>
      </c>
      <c r="C374" s="51" t="s">
        <v>226</v>
      </c>
      <c r="D374" s="51" t="s">
        <v>227</v>
      </c>
      <c r="E374" s="51">
        <v>2002</v>
      </c>
      <c r="F374" s="51">
        <v>24081000</v>
      </c>
      <c r="G374" s="51" t="s">
        <v>98</v>
      </c>
      <c r="H374" s="325" t="s">
        <v>66</v>
      </c>
      <c r="I374" s="51" t="s">
        <v>188</v>
      </c>
      <c r="J374" s="51" t="s">
        <v>189</v>
      </c>
      <c r="K374" s="51" t="s">
        <v>190</v>
      </c>
      <c r="L374" s="7">
        <f>IF(AND('Base de dados'!L374&gt;(AVERAGE('Base de dados'!L$357:L$377)-(1.5*(_xlfn.QUARTILE.EXC('Base de dados'!L$357:L$377,3)-_xlfn.QUARTILE.EXC('Base de dados'!L$357:L$377,1)))),'Base de dados'!L374&lt;(AVERAGE('Base de dados'!L$357:L$377)+(1.5*(_xlfn.QUARTILE.EXC('Base de dados'!L$357:L$377,3)-_xlfn.QUARTILE.EXC('Base de dados'!L$357:L$377,1))))),'Base de dados'!L374,"")</f>
        <v>105761.3</v>
      </c>
      <c r="M374" s="7">
        <f>IF(AND('Base de dados'!M374&gt;(AVERAGE('Base de dados'!M$357:M$377)-(1.5*(_xlfn.QUARTILE.EXC('Base de dados'!M$357:M$377,3)-_xlfn.QUARTILE.EXC('Base de dados'!M$357:M$377,1)))),'Base de dados'!M374&lt;(AVERAGE('Base de dados'!M$357:M$377)+(1.5*(_xlfn.QUARTILE.EXC('Base de dados'!M$357:M$377,3)-_xlfn.QUARTILE.EXC('Base de dados'!M$357:M$377,1))))),'Base de dados'!M374,"")</f>
        <v>388132.26</v>
      </c>
      <c r="N374" s="7">
        <f>IF(AND('Base de dados'!N374&gt;(AVERAGE('Base de dados'!N$357:N$377)-(1.5*(_xlfn.QUARTILE.EXC('Base de dados'!N$357:N$377,3)-_xlfn.QUARTILE.EXC('Base de dados'!N$357:N$377,1)))),'Base de dados'!N374&lt;(AVERAGE('Base de dados'!N$357:N$377)+(1.5*(_xlfn.QUARTILE.EXC('Base de dados'!N$357:N$377,3)-_xlfn.QUARTILE.EXC('Base de dados'!N$357:N$377,1))))),'Base de dados'!N374,"")</f>
        <v>22525.3</v>
      </c>
      <c r="O374" s="7">
        <f>IF(AND('Base de dados'!O374&gt;(AVERAGE('Base de dados'!O$357:O$377)-(1.5*(_xlfn.QUARTILE.EXC('Base de dados'!O$357:O$377,3)-_xlfn.QUARTILE.EXC('Base de dados'!O$357:O$377,1)))),'Base de dados'!O374&lt;(AVERAGE('Base de dados'!O$357:O$377)+(1.5*(_xlfn.QUARTILE.EXC('Base de dados'!O$357:O$377,3)-_xlfn.QUARTILE.EXC('Base de dados'!O$357:O$377,1))))),'Base de dados'!O374,"")</f>
        <v>114089043.66</v>
      </c>
      <c r="P374" s="7">
        <f>IF(AND('Base de dados'!P374&gt;(AVERAGE('Base de dados'!P$357:P$377)-(1.5*(_xlfn.QUARTILE.EXC('Base de dados'!P$357:P$377,3)-_xlfn.QUARTILE.EXC('Base de dados'!P$357:P$377,1)))),'Base de dados'!P374&lt;(AVERAGE('Base de dados'!P$357:P$377)+(1.5*(_xlfn.QUARTILE.EXC('Base de dados'!P$357:P$377,3)-_xlfn.QUARTILE.EXC('Base de dados'!P$357:P$377,1))))),'Base de dados'!P374,"")</f>
        <v>14675963.550000001</v>
      </c>
      <c r="Q374" s="7">
        <f>IF(AND('Base de dados'!Q374&gt;(AVERAGE('Base de dados'!Q$357:Q$377)-(1.5*(_xlfn.QUARTILE.EXC('Base de dados'!Q$357:Q$377,3)-_xlfn.QUARTILE.EXC('Base de dados'!Q$357:Q$377,1)))),'Base de dados'!Q374&lt;(AVERAGE('Base de dados'!Q$357:Q$377)+(1.5*(_xlfn.QUARTILE.EXC('Base de dados'!Q$357:Q$377,3)-_xlfn.QUARTILE.EXC('Base de dados'!Q$357:Q$377,1))))),'Base de dados'!Q374,"")</f>
        <v>47510187.310000002</v>
      </c>
      <c r="R374" s="7">
        <f>IF(AND('Base de dados'!R374&gt;(AVERAGE('Base de dados'!R$357:R$377)-(1.5*(_xlfn.QUARTILE.EXC('Base de dados'!R$357:R$377,3)-_xlfn.QUARTILE.EXC('Base de dados'!R$357:R$377,1)))),'Base de dados'!R374&lt;(AVERAGE('Base de dados'!R$357:R$377)+(1.5*(_xlfn.QUARTILE.EXC('Base de dados'!R$357:R$377,3)-_xlfn.QUARTILE.EXC('Base de dados'!R$357:R$377,1))))),'Base de dados'!R374,"")</f>
        <v>115184299.52</v>
      </c>
      <c r="S374" s="7">
        <f>IF(AND('Base de dados'!S374&gt;(AVERAGE('Base de dados'!S$357:S$377)-(1.5*(_xlfn.QUARTILE.EXC('Base de dados'!S$357:S$377,3)-_xlfn.QUARTILE.EXC('Base de dados'!S$357:S$377,1)))),'Base de dados'!S374&lt;(AVERAGE('Base de dados'!S$357:S$377)+(1.5*(_xlfn.QUARTILE.EXC('Base de dados'!S$357:S$377,3)-_xlfn.QUARTILE.EXC('Base de dados'!S$357:S$377,1))))),'Base de dados'!S374,"")</f>
        <v>12382542.84</v>
      </c>
      <c r="T374" s="7">
        <f>IF(AND('Base de dados'!T374&gt;(AVERAGE('Base de dados'!T$357:T$377)-(1.5*(_xlfn.QUARTILE.EXC('Base de dados'!T$357:T$377,3)-_xlfn.QUARTILE.EXC('Base de dados'!T$357:T$377,1)))),'Base de dados'!T374&lt;(AVERAGE('Base de dados'!T$357:T$377)+(1.5*(_xlfn.QUARTILE.EXC('Base de dados'!T$357:T$377,3)-_xlfn.QUARTILE.EXC('Base de dados'!T$357:T$377,1))))),'Base de dados'!T374,"")</f>
        <v>1567</v>
      </c>
      <c r="U374" s="7">
        <f>IF(AND('Base de dados'!U374&gt;(AVERAGE('Base de dados'!U$357:U$377)-(1.5*(_xlfn.QUARTILE.EXC('Base de dados'!U$357:U$377,3)-_xlfn.QUARTILE.EXC('Base de dados'!U$357:U$377,1)))),'Base de dados'!U374&lt;(AVERAGE('Base de dados'!U$357:U$377)+(1.5*(_xlfn.QUARTILE.EXC('Base de dados'!U$357:U$377,3)-_xlfn.QUARTILE.EXC('Base de dados'!U$357:U$377,1))))),'Base de dados'!U374,"")</f>
        <v>1144169.04</v>
      </c>
    </row>
    <row r="375" spans="2:21" s="1" customFormat="1" x14ac:dyDescent="0.25">
      <c r="B375" s="51">
        <v>240810</v>
      </c>
      <c r="C375" s="51" t="s">
        <v>226</v>
      </c>
      <c r="D375" s="51" t="s">
        <v>227</v>
      </c>
      <c r="E375" s="51">
        <v>2001</v>
      </c>
      <c r="F375" s="51">
        <v>24081000</v>
      </c>
      <c r="G375" s="51" t="s">
        <v>98</v>
      </c>
      <c r="H375" s="325" t="s">
        <v>66</v>
      </c>
      <c r="I375" s="51" t="s">
        <v>188</v>
      </c>
      <c r="J375" s="51" t="s">
        <v>189</v>
      </c>
      <c r="K375" s="51" t="s">
        <v>190</v>
      </c>
      <c r="L375" s="7">
        <f>IF(AND('Base de dados'!L375&gt;(AVERAGE('Base de dados'!L$357:L$377)-(1.5*(_xlfn.QUARTILE.EXC('Base de dados'!L$357:L$377,3)-_xlfn.QUARTILE.EXC('Base de dados'!L$357:L$377,1)))),'Base de dados'!L375&lt;(AVERAGE('Base de dados'!L$357:L$377)+(1.5*(_xlfn.QUARTILE.EXC('Base de dados'!L$357:L$377,3)-_xlfn.QUARTILE.EXC('Base de dados'!L$357:L$377,1))))),'Base de dados'!L375,"")</f>
        <v>100716.6</v>
      </c>
      <c r="M375" s="7">
        <f>IF(AND('Base de dados'!M375&gt;(AVERAGE('Base de dados'!M$357:M$377)-(1.5*(_xlfn.QUARTILE.EXC('Base de dados'!M$357:M$377,3)-_xlfn.QUARTILE.EXC('Base de dados'!M$357:M$377,1)))),'Base de dados'!M375&lt;(AVERAGE('Base de dados'!M$357:M$377)+(1.5*(_xlfn.QUARTILE.EXC('Base de dados'!M$357:M$377,3)-_xlfn.QUARTILE.EXC('Base de dados'!M$357:M$377,1))))),'Base de dados'!M375,"")</f>
        <v>373097</v>
      </c>
      <c r="N375" s="7">
        <f>IF(AND('Base de dados'!N375&gt;(AVERAGE('Base de dados'!N$357:N$377)-(1.5*(_xlfn.QUARTILE.EXC('Base de dados'!N$357:N$377,3)-_xlfn.QUARTILE.EXC('Base de dados'!N$357:N$377,1)))),'Base de dados'!N375&lt;(AVERAGE('Base de dados'!N$357:N$377)+(1.5*(_xlfn.QUARTILE.EXC('Base de dados'!N$357:N$377,3)-_xlfn.QUARTILE.EXC('Base de dados'!N$357:N$377,1))))),'Base de dados'!N375,"")</f>
        <v>20699</v>
      </c>
      <c r="O375" s="7">
        <f>IF(AND('Base de dados'!O375&gt;(AVERAGE('Base de dados'!O$357:O$377)-(1.5*(_xlfn.QUARTILE.EXC('Base de dados'!O$357:O$377,3)-_xlfn.QUARTILE.EXC('Base de dados'!O$357:O$377,1)))),'Base de dados'!O375&lt;(AVERAGE('Base de dados'!O$357:O$377)+(1.5*(_xlfn.QUARTILE.EXC('Base de dados'!O$357:O$377,3)-_xlfn.QUARTILE.EXC('Base de dados'!O$357:O$377,1))))),'Base de dados'!O375,"")</f>
        <v>94467688</v>
      </c>
      <c r="P375" s="7">
        <f>IF(AND('Base de dados'!P375&gt;(AVERAGE('Base de dados'!P$357:P$377)-(1.5*(_xlfn.QUARTILE.EXC('Base de dados'!P$357:P$377,3)-_xlfn.QUARTILE.EXC('Base de dados'!P$357:P$377,1)))),'Base de dados'!P375&lt;(AVERAGE('Base de dados'!P$357:P$377)+(1.5*(_xlfn.QUARTILE.EXC('Base de dados'!P$357:P$377,3)-_xlfn.QUARTILE.EXC('Base de dados'!P$357:P$377,1))))),'Base de dados'!P375,"")</f>
        <v>12362543</v>
      </c>
      <c r="Q375" s="7">
        <f>IF(AND('Base de dados'!Q375&gt;(AVERAGE('Base de dados'!Q$357:Q$377)-(1.5*(_xlfn.QUARTILE.EXC('Base de dados'!Q$357:Q$377,3)-_xlfn.QUARTILE.EXC('Base de dados'!Q$357:Q$377,1)))),'Base de dados'!Q375&lt;(AVERAGE('Base de dados'!Q$357:Q$377)+(1.5*(_xlfn.QUARTILE.EXC('Base de dados'!Q$357:Q$377,3)-_xlfn.QUARTILE.EXC('Base de dados'!Q$357:Q$377,1))))),'Base de dados'!Q375,"")</f>
        <v>50807527</v>
      </c>
      <c r="R375" s="7">
        <f>IF(AND('Base de dados'!R375&gt;(AVERAGE('Base de dados'!R$357:R$377)-(1.5*(_xlfn.QUARTILE.EXC('Base de dados'!R$357:R$377,3)-_xlfn.QUARTILE.EXC('Base de dados'!R$357:R$377,1)))),'Base de dados'!R375&lt;(AVERAGE('Base de dados'!R$357:R$377)+(1.5*(_xlfn.QUARTILE.EXC('Base de dados'!R$357:R$377,3)-_xlfn.QUARTILE.EXC('Base de dados'!R$357:R$377,1))))),'Base de dados'!R375,"")</f>
        <v>107155647</v>
      </c>
      <c r="S375" s="7">
        <f>IF(AND('Base de dados'!S375&gt;(AVERAGE('Base de dados'!S$357:S$377)-(1.5*(_xlfn.QUARTILE.EXC('Base de dados'!S$357:S$377,3)-_xlfn.QUARTILE.EXC('Base de dados'!S$357:S$377,1)))),'Base de dados'!S375&lt;(AVERAGE('Base de dados'!S$357:S$377)+(1.5*(_xlfn.QUARTILE.EXC('Base de dados'!S$357:S$377,3)-_xlfn.QUARTILE.EXC('Base de dados'!S$357:S$377,1))))),'Base de dados'!S375,"")</f>
        <v>13122065</v>
      </c>
      <c r="T375" s="7">
        <f>IF(AND('Base de dados'!T375&gt;(AVERAGE('Base de dados'!T$357:T$377)-(1.5*(_xlfn.QUARTILE.EXC('Base de dados'!T$357:T$377,3)-_xlfn.QUARTILE.EXC('Base de dados'!T$357:T$377,1)))),'Base de dados'!T375&lt;(AVERAGE('Base de dados'!T$357:T$377)+(1.5*(_xlfn.QUARTILE.EXC('Base de dados'!T$357:T$377,3)-_xlfn.QUARTILE.EXC('Base de dados'!T$357:T$377,1))))),'Base de dados'!T375,"")</f>
        <v>1485</v>
      </c>
      <c r="U375" s="7">
        <f>IF(AND('Base de dados'!U375&gt;(AVERAGE('Base de dados'!U$357:U$377)-(1.5*(_xlfn.QUARTILE.EXC('Base de dados'!U$357:U$377,3)-_xlfn.QUARTILE.EXC('Base de dados'!U$357:U$377,1)))),'Base de dados'!U375&lt;(AVERAGE('Base de dados'!U$357:U$377)+(1.5*(_xlfn.QUARTILE.EXC('Base de dados'!U$357:U$377,3)-_xlfn.QUARTILE.EXC('Base de dados'!U$357:U$377,1))))),'Base de dados'!U375,"")</f>
        <v>2190728</v>
      </c>
    </row>
    <row r="376" spans="2:21" s="1" customFormat="1" x14ac:dyDescent="0.25">
      <c r="B376" s="51">
        <v>240810</v>
      </c>
      <c r="C376" s="51" t="s">
        <v>226</v>
      </c>
      <c r="D376" s="51" t="s">
        <v>227</v>
      </c>
      <c r="E376" s="51">
        <v>2000</v>
      </c>
      <c r="F376" s="51">
        <v>24081000</v>
      </c>
      <c r="G376" s="51" t="s">
        <v>98</v>
      </c>
      <c r="H376" s="325" t="s">
        <v>66</v>
      </c>
      <c r="I376" s="51" t="s">
        <v>188</v>
      </c>
      <c r="J376" s="51" t="s">
        <v>189</v>
      </c>
      <c r="K376" s="51" t="s">
        <v>190</v>
      </c>
      <c r="L376" s="7">
        <f>IF(AND('Base de dados'!L376&gt;(AVERAGE('Base de dados'!L$357:L$377)-(1.5*(_xlfn.QUARTILE.EXC('Base de dados'!L$357:L$377,3)-_xlfn.QUARTILE.EXC('Base de dados'!L$357:L$377,1)))),'Base de dados'!L376&lt;(AVERAGE('Base de dados'!L$357:L$377)+(1.5*(_xlfn.QUARTILE.EXC('Base de dados'!L$357:L$377,3)-_xlfn.QUARTILE.EXC('Base de dados'!L$357:L$377,1))))),'Base de dados'!L376,"")</f>
        <v>96279</v>
      </c>
      <c r="M376" s="7">
        <f>IF(AND('Base de dados'!M376&gt;(AVERAGE('Base de dados'!M$357:M$377)-(1.5*(_xlfn.QUARTILE.EXC('Base de dados'!M$357:M$377,3)-_xlfn.QUARTILE.EXC('Base de dados'!M$357:M$377,1)))),'Base de dados'!M376&lt;(AVERAGE('Base de dados'!M$357:M$377)+(1.5*(_xlfn.QUARTILE.EXC('Base de dados'!M$357:M$377,3)-_xlfn.QUARTILE.EXC('Base de dados'!M$357:M$377,1))))),'Base de dados'!M376,"")</f>
        <v>363149</v>
      </c>
      <c r="N376" s="7">
        <f>IF(AND('Base de dados'!N376&gt;(AVERAGE('Base de dados'!N$357:N$377)-(1.5*(_xlfn.QUARTILE.EXC('Base de dados'!N$357:N$377,3)-_xlfn.QUARTILE.EXC('Base de dados'!N$357:N$377,1)))),'Base de dados'!N376&lt;(AVERAGE('Base de dados'!N$357:N$377)+(1.5*(_xlfn.QUARTILE.EXC('Base de dados'!N$357:N$377,3)-_xlfn.QUARTILE.EXC('Base de dados'!N$357:N$377,1))))),'Base de dados'!N376,"")</f>
        <v>18259</v>
      </c>
      <c r="O376" s="7">
        <f>IF(AND('Base de dados'!O376&gt;(AVERAGE('Base de dados'!O$357:O$377)-(1.5*(_xlfn.QUARTILE.EXC('Base de dados'!O$357:O$377,3)-_xlfn.QUARTILE.EXC('Base de dados'!O$357:O$377,1)))),'Base de dados'!O376&lt;(AVERAGE('Base de dados'!O$357:O$377)+(1.5*(_xlfn.QUARTILE.EXC('Base de dados'!O$357:O$377,3)-_xlfn.QUARTILE.EXC('Base de dados'!O$357:O$377,1))))),'Base de dados'!O376,"")</f>
        <v>90059362</v>
      </c>
      <c r="P376" s="7">
        <f>IF(AND('Base de dados'!P376&gt;(AVERAGE('Base de dados'!P$357:P$377)-(1.5*(_xlfn.QUARTILE.EXC('Base de dados'!P$357:P$377,3)-_xlfn.QUARTILE.EXC('Base de dados'!P$357:P$377,1)))),'Base de dados'!P376&lt;(AVERAGE('Base de dados'!P$357:P$377)+(1.5*(_xlfn.QUARTILE.EXC('Base de dados'!P$357:P$377,3)-_xlfn.QUARTILE.EXC('Base de dados'!P$357:P$377,1))))),'Base de dados'!P376,"")</f>
        <v>10447597</v>
      </c>
      <c r="Q376" s="7">
        <f>IF(AND('Base de dados'!Q376&gt;(AVERAGE('Base de dados'!Q$357:Q$377)-(1.5*(_xlfn.QUARTILE.EXC('Base de dados'!Q$357:Q$377,3)-_xlfn.QUARTILE.EXC('Base de dados'!Q$357:Q$377,1)))),'Base de dados'!Q376&lt;(AVERAGE('Base de dados'!Q$357:Q$377)+(1.5*(_xlfn.QUARTILE.EXC('Base de dados'!Q$357:Q$377,3)-_xlfn.QUARTILE.EXC('Base de dados'!Q$357:Q$377,1))))),'Base de dados'!Q376,"")</f>
        <v>44693238</v>
      </c>
      <c r="R376" s="7">
        <f>IF(AND('Base de dados'!R376&gt;(AVERAGE('Base de dados'!R$357:R$377)-(1.5*(_xlfn.QUARTILE.EXC('Base de dados'!R$357:R$377,3)-_xlfn.QUARTILE.EXC('Base de dados'!R$357:R$377,1)))),'Base de dados'!R376&lt;(AVERAGE('Base de dados'!R$357:R$377)+(1.5*(_xlfn.QUARTILE.EXC('Base de dados'!R$357:R$377,3)-_xlfn.QUARTILE.EXC('Base de dados'!R$357:R$377,1))))),'Base de dados'!R376,"")</f>
        <v>93278073</v>
      </c>
      <c r="S376" s="7">
        <f>IF(AND('Base de dados'!S376&gt;(AVERAGE('Base de dados'!S$357:S$377)-(1.5*(_xlfn.QUARTILE.EXC('Base de dados'!S$357:S$377,3)-_xlfn.QUARTILE.EXC('Base de dados'!S$357:S$377,1)))),'Base de dados'!S376&lt;(AVERAGE('Base de dados'!S$357:S$377)+(1.5*(_xlfn.QUARTILE.EXC('Base de dados'!S$357:S$377,3)-_xlfn.QUARTILE.EXC('Base de dados'!S$357:S$377,1))))),'Base de dados'!S376,"")</f>
        <v>12981807</v>
      </c>
      <c r="T376" s="7">
        <f>IF(AND('Base de dados'!T376&gt;(AVERAGE('Base de dados'!T$357:T$377)-(1.5*(_xlfn.QUARTILE.EXC('Base de dados'!T$357:T$377,3)-_xlfn.QUARTILE.EXC('Base de dados'!T$357:T$377,1)))),'Base de dados'!T376&lt;(AVERAGE('Base de dados'!T$357:T$377)+(1.5*(_xlfn.QUARTILE.EXC('Base de dados'!T$357:T$377,3)-_xlfn.QUARTILE.EXC('Base de dados'!T$357:T$377,1))))),'Base de dados'!T376,"")</f>
        <v>1586</v>
      </c>
      <c r="U376" s="7">
        <f>IF(AND('Base de dados'!U376&gt;(AVERAGE('Base de dados'!U$357:U$377)-(1.5*(_xlfn.QUARTILE.EXC('Base de dados'!U$357:U$377,3)-_xlfn.QUARTILE.EXC('Base de dados'!U$357:U$377,1)))),'Base de dados'!U376&lt;(AVERAGE('Base de dados'!U$357:U$377)+(1.5*(_xlfn.QUARTILE.EXC('Base de dados'!U$357:U$377,3)-_xlfn.QUARTILE.EXC('Base de dados'!U$357:U$377,1))))),'Base de dados'!U376,"")</f>
        <v>1676683.02</v>
      </c>
    </row>
    <row r="377" spans="2:21" s="1" customFormat="1" x14ac:dyDescent="0.25">
      <c r="B377" s="51">
        <v>240810</v>
      </c>
      <c r="C377" s="51" t="s">
        <v>226</v>
      </c>
      <c r="D377" s="51" t="s">
        <v>227</v>
      </c>
      <c r="E377" s="51">
        <v>1999</v>
      </c>
      <c r="F377" s="51">
        <v>24081000</v>
      </c>
      <c r="G377" s="51" t="s">
        <v>98</v>
      </c>
      <c r="H377" s="325" t="s">
        <v>66</v>
      </c>
      <c r="I377" s="51" t="s">
        <v>188</v>
      </c>
      <c r="J377" s="51" t="s">
        <v>189</v>
      </c>
      <c r="K377" s="51" t="s">
        <v>190</v>
      </c>
      <c r="L377" s="7">
        <f>IF(AND('Base de dados'!L377&gt;(AVERAGE('Base de dados'!L$357:L$377)-(1.5*(_xlfn.QUARTILE.EXC('Base de dados'!L$357:L$377,3)-_xlfn.QUARTILE.EXC('Base de dados'!L$357:L$377,1)))),'Base de dados'!L377&lt;(AVERAGE('Base de dados'!L$357:L$377)+(1.5*(_xlfn.QUARTILE.EXC('Base de dados'!L$357:L$377,3)-_xlfn.QUARTILE.EXC('Base de dados'!L$357:L$377,1))))),'Base de dados'!L377,"")</f>
        <v>94029.7</v>
      </c>
      <c r="M377" s="7">
        <f>IF(AND('Base de dados'!M377&gt;(AVERAGE('Base de dados'!M$357:M$377)-(1.5*(_xlfn.QUARTILE.EXC('Base de dados'!M$357:M$377,3)-_xlfn.QUARTILE.EXC('Base de dados'!M$357:M$377,1)))),'Base de dados'!M377&lt;(AVERAGE('Base de dados'!M$357:M$377)+(1.5*(_xlfn.QUARTILE.EXC('Base de dados'!M$357:M$377,3)-_xlfn.QUARTILE.EXC('Base de dados'!M$357:M$377,1))))),'Base de dados'!M377,"")</f>
        <v>341878.28</v>
      </c>
      <c r="N377" s="7">
        <f>IF(AND('Base de dados'!N377&gt;(AVERAGE('Base de dados'!N$357:N$377)-(1.5*(_xlfn.QUARTILE.EXC('Base de dados'!N$357:N$377,3)-_xlfn.QUARTILE.EXC('Base de dados'!N$357:N$377,1)))),'Base de dados'!N377&lt;(AVERAGE('Base de dados'!N$357:N$377)+(1.5*(_xlfn.QUARTILE.EXC('Base de dados'!N$357:N$377,3)-_xlfn.QUARTILE.EXC('Base de dados'!N$357:N$377,1))))),'Base de dados'!N377,"")</f>
        <v>17493.189999999999</v>
      </c>
      <c r="O377" s="7">
        <f>IF(AND('Base de dados'!O377&gt;(AVERAGE('Base de dados'!O$357:O$377)-(1.5*(_xlfn.QUARTILE.EXC('Base de dados'!O$357:O$377,3)-_xlfn.QUARTILE.EXC('Base de dados'!O$357:O$377,1)))),'Base de dados'!O377&lt;(AVERAGE('Base de dados'!O$357:O$377)+(1.5*(_xlfn.QUARTILE.EXC('Base de dados'!O$357:O$377,3)-_xlfn.QUARTILE.EXC('Base de dados'!O$357:O$377,1))))),'Base de dados'!O377,"")</f>
        <v>81840062</v>
      </c>
      <c r="P377" s="7">
        <f>IF(AND('Base de dados'!P377&gt;(AVERAGE('Base de dados'!P$357:P$377)-(1.5*(_xlfn.QUARTILE.EXC('Base de dados'!P$357:P$377,3)-_xlfn.QUARTILE.EXC('Base de dados'!P$357:P$377,1)))),'Base de dados'!P377&lt;(AVERAGE('Base de dados'!P$357:P$377)+(1.5*(_xlfn.QUARTILE.EXC('Base de dados'!P$357:P$377,3)-_xlfn.QUARTILE.EXC('Base de dados'!P$357:P$377,1))))),'Base de dados'!P377,"")</f>
        <v>7587502</v>
      </c>
      <c r="Q377" s="7">
        <f>IF(AND('Base de dados'!Q377&gt;(AVERAGE('Base de dados'!Q$357:Q$377)-(1.5*(_xlfn.QUARTILE.EXC('Base de dados'!Q$357:Q$377,3)-_xlfn.QUARTILE.EXC('Base de dados'!Q$357:Q$377,1)))),'Base de dados'!Q377&lt;(AVERAGE('Base de dados'!Q$357:Q$377)+(1.5*(_xlfn.QUARTILE.EXC('Base de dados'!Q$357:Q$377,3)-_xlfn.QUARTILE.EXC('Base de dados'!Q$357:Q$377,1))))),'Base de dados'!Q377,"")</f>
        <v>46297911</v>
      </c>
      <c r="R377" s="7">
        <f>IF(AND('Base de dados'!R377&gt;(AVERAGE('Base de dados'!R$357:R$377)-(1.5*(_xlfn.QUARTILE.EXC('Base de dados'!R$357:R$377,3)-_xlfn.QUARTILE.EXC('Base de dados'!R$357:R$377,1)))),'Base de dados'!R377&lt;(AVERAGE('Base de dados'!R$357:R$377)+(1.5*(_xlfn.QUARTILE.EXC('Base de dados'!R$357:R$377,3)-_xlfn.QUARTILE.EXC('Base de dados'!R$357:R$377,1))))),'Base de dados'!R377,"")</f>
        <v>83624596</v>
      </c>
      <c r="S377" s="7">
        <f>IF(AND('Base de dados'!S377&gt;(AVERAGE('Base de dados'!S$357:S$377)-(1.5*(_xlfn.QUARTILE.EXC('Base de dados'!S$357:S$377,3)-_xlfn.QUARTILE.EXC('Base de dados'!S$357:S$377,1)))),'Base de dados'!S377&lt;(AVERAGE('Base de dados'!S$357:S$377)+(1.5*(_xlfn.QUARTILE.EXC('Base de dados'!S$357:S$377,3)-_xlfn.QUARTILE.EXC('Base de dados'!S$357:S$377,1))))),'Base de dados'!S377,"")</f>
        <v>12531386</v>
      </c>
      <c r="T377" s="7">
        <f>IF(AND('Base de dados'!T377&gt;(AVERAGE('Base de dados'!T$357:T$377)-(1.5*(_xlfn.QUARTILE.EXC('Base de dados'!T$357:T$377,3)-_xlfn.QUARTILE.EXC('Base de dados'!T$357:T$377,1)))),'Base de dados'!T377&lt;(AVERAGE('Base de dados'!T$357:T$377)+(1.5*(_xlfn.QUARTILE.EXC('Base de dados'!T$357:T$377,3)-_xlfn.QUARTILE.EXC('Base de dados'!T$357:T$377,1))))),'Base de dados'!T377,"")</f>
        <v>1612</v>
      </c>
      <c r="U377" s="7">
        <f>IF(AND('Base de dados'!U377&gt;(AVERAGE('Base de dados'!U$357:U$377)-(1.5*(_xlfn.QUARTILE.EXC('Base de dados'!U$357:U$377,3)-_xlfn.QUARTILE.EXC('Base de dados'!U$357:U$377,1)))),'Base de dados'!U377&lt;(AVERAGE('Base de dados'!U$357:U$377)+(1.5*(_xlfn.QUARTILE.EXC('Base de dados'!U$357:U$377,3)-_xlfn.QUARTILE.EXC('Base de dados'!U$357:U$377,1))))),'Base de dados'!U377,"")</f>
        <v>1595099.19</v>
      </c>
    </row>
    <row r="378" spans="2:21" s="1" customFormat="1" x14ac:dyDescent="0.25">
      <c r="B378" s="51">
        <v>110020</v>
      </c>
      <c r="C378" s="51" t="s">
        <v>228</v>
      </c>
      <c r="D378" s="51" t="s">
        <v>229</v>
      </c>
      <c r="E378" s="51">
        <v>2019</v>
      </c>
      <c r="F378" s="51">
        <v>11002000</v>
      </c>
      <c r="G378" s="51" t="s">
        <v>99</v>
      </c>
      <c r="H378" s="325" t="s">
        <v>67</v>
      </c>
      <c r="I378" s="51" t="s">
        <v>188</v>
      </c>
      <c r="J378" s="51" t="s">
        <v>189</v>
      </c>
      <c r="K378" s="51" t="s">
        <v>190</v>
      </c>
      <c r="L378" s="7">
        <f>IF(AND('Base de dados'!L378&gt;(AVERAGE('Base de dados'!L$378:L$398)-(1.5*(_xlfn.QUARTILE.EXC('Base de dados'!L$378:L$398,3)-_xlfn.QUARTILE.EXC('Base de dados'!L$378:L$398,1)))),'Base de dados'!L378&lt;(AVERAGE('Base de dados'!L$378:L$398)+(1.5*(_xlfn.QUARTILE.EXC('Base de dados'!L$378:L$398,3)-_xlfn.QUARTILE.EXC('Base de dados'!L$378:L$398,1))))),'Base de dados'!L378,"")</f>
        <v>23616.639999999999</v>
      </c>
      <c r="M378" s="7">
        <f>IF(AND('Base de dados'!M378&gt;(AVERAGE('Base de dados'!M$378:M$398)-(1.5*(_xlfn.QUARTILE.EXC('Base de dados'!M$378:M$398,3)-_xlfn.QUARTILE.EXC('Base de dados'!M$378:M$398,1)))),'Base de dados'!M378&lt;(AVERAGE('Base de dados'!M$378:M$398)+(1.5*(_xlfn.QUARTILE.EXC('Base de dados'!M$378:M$398,3)-_xlfn.QUARTILE.EXC('Base de dados'!M$378:M$398,1))))),'Base de dados'!M378,"")</f>
        <v>361333.47</v>
      </c>
      <c r="N378" s="7">
        <f>IF(AND('Base de dados'!N378&gt;(AVERAGE('Base de dados'!N$378:N$398)-(1.5*(_xlfn.QUARTILE.EXC('Base de dados'!N$378:N$398,3)-_xlfn.QUARTILE.EXC('Base de dados'!N$378:N$398,1)))),'Base de dados'!N378&lt;(AVERAGE('Base de dados'!N$378:N$398)+(1.5*(_xlfn.QUARTILE.EXC('Base de dados'!N$378:N$398,3)-_xlfn.QUARTILE.EXC('Base de dados'!N$378:N$398,1))))),'Base de dados'!N378,"")</f>
        <v>982</v>
      </c>
      <c r="O378" s="7">
        <f>IF(AND('Base de dados'!O378&gt;(AVERAGE('Base de dados'!O$378:O$398)-(1.5*(_xlfn.QUARTILE.EXC('Base de dados'!O$378:O$398,3)-_xlfn.QUARTILE.EXC('Base de dados'!O$378:O$398,1)))),'Base de dados'!O378&lt;(AVERAGE('Base de dados'!O$378:O$398)+(1.5*(_xlfn.QUARTILE.EXC('Base de dados'!O$378:O$398,3)-_xlfn.QUARTILE.EXC('Base de dados'!O$378:O$398,1))))),'Base de dados'!O378,"")</f>
        <v>115056750.79000001</v>
      </c>
      <c r="P378" s="7">
        <f>IF(AND('Base de dados'!P378&gt;(AVERAGE('Base de dados'!P$378:P$398)-(1.5*(_xlfn.QUARTILE.EXC('Base de dados'!P$378:P$398,3)-_xlfn.QUARTILE.EXC('Base de dados'!P$378:P$398,1)))),'Base de dados'!P378&lt;(AVERAGE('Base de dados'!P$378:P$398)+(1.5*(_xlfn.QUARTILE.EXC('Base de dados'!P$378:P$398,3)-_xlfn.QUARTILE.EXC('Base de dados'!P$378:P$398,1))))),'Base de dados'!P378,"")</f>
        <v>3025835.82</v>
      </c>
      <c r="Q378" s="7">
        <f>IF(AND('Base de dados'!Q378&gt;(AVERAGE('Base de dados'!Q$378:Q$398)-(1.5*(_xlfn.QUARTILE.EXC('Base de dados'!Q$378:Q$398,3)-_xlfn.QUARTILE.EXC('Base de dados'!Q$378:Q$398,1)))),'Base de dados'!Q378&lt;(AVERAGE('Base de dados'!Q$378:Q$398)+(1.5*(_xlfn.QUARTILE.EXC('Base de dados'!Q$378:Q$398,3)-_xlfn.QUARTILE.EXC('Base de dados'!Q$378:Q$398,1))))),'Base de dados'!Q378,"")</f>
        <v>88822938.299999997</v>
      </c>
      <c r="R378" s="7">
        <f>IF(AND('Base de dados'!R378&gt;(AVERAGE('Base de dados'!R$378:R$398)-(1.5*(_xlfn.QUARTILE.EXC('Base de dados'!R$378:R$398,3)-_xlfn.QUARTILE.EXC('Base de dados'!R$378:R$398,1)))),'Base de dados'!R378&lt;(AVERAGE('Base de dados'!R$378:R$398)+(1.5*(_xlfn.QUARTILE.EXC('Base de dados'!R$378:R$398,3)-_xlfn.QUARTILE.EXC('Base de dados'!R$378:R$398,1))))),'Base de dados'!R378,"")</f>
        <v>181816501.19</v>
      </c>
      <c r="S378" s="7" t="str">
        <f>IF(AND('Base de dados'!S378&gt;(AVERAGE('Base de dados'!S$378:S$398)-(1.5*(_xlfn.QUARTILE.EXC('Base de dados'!S$378:S$398,3)-_xlfn.QUARTILE.EXC('Base de dados'!S$378:S$398,1)))),'Base de dados'!S378&lt;(AVERAGE('Base de dados'!S$378:S$398)+(1.5*(_xlfn.QUARTILE.EXC('Base de dados'!S$378:S$398,3)-_xlfn.QUARTILE.EXC('Base de dados'!S$378:S$398,1))))),'Base de dados'!S378,"")</f>
        <v/>
      </c>
      <c r="T378" s="7">
        <f>IF(AND('Base de dados'!T378&gt;(AVERAGE('Base de dados'!T$378:T$398)-(1.5*(_xlfn.QUARTILE.EXC('Base de dados'!T$378:T$398,3)-_xlfn.QUARTILE.EXC('Base de dados'!T$378:T$398,1)))),'Base de dados'!T378&lt;(AVERAGE('Base de dados'!T$378:T$398)+(1.5*(_xlfn.QUARTILE.EXC('Base de dados'!T$378:T$398,3)-_xlfn.QUARTILE.EXC('Base de dados'!T$378:T$398,1))))),'Base de dados'!T378,"")</f>
        <v>608</v>
      </c>
      <c r="U378" s="7">
        <f>IF(AND('Base de dados'!U378&gt;(AVERAGE('Base de dados'!U$378:U$398)-(1.5*(_xlfn.QUARTILE.EXC('Base de dados'!U$378:U$398,3)-_xlfn.QUARTILE.EXC('Base de dados'!U$378:U$398,1)))),'Base de dados'!U378&lt;(AVERAGE('Base de dados'!U$378:U$398)+(1.5*(_xlfn.QUARTILE.EXC('Base de dados'!U$378:U$398,3)-_xlfn.QUARTILE.EXC('Base de dados'!U$378:U$398,1))))),'Base de dados'!U378,"")</f>
        <v>0</v>
      </c>
    </row>
    <row r="379" spans="2:21" s="1" customFormat="1" x14ac:dyDescent="0.25">
      <c r="B379" s="51">
        <v>110020</v>
      </c>
      <c r="C379" s="51" t="s">
        <v>228</v>
      </c>
      <c r="D379" s="51" t="s">
        <v>229</v>
      </c>
      <c r="E379" s="51">
        <v>2018</v>
      </c>
      <c r="F379" s="51">
        <v>11002000</v>
      </c>
      <c r="G379" s="51" t="s">
        <v>99</v>
      </c>
      <c r="H379" s="325" t="s">
        <v>67</v>
      </c>
      <c r="I379" s="51" t="s">
        <v>188</v>
      </c>
      <c r="J379" s="51" t="s">
        <v>189</v>
      </c>
      <c r="K379" s="51" t="s">
        <v>190</v>
      </c>
      <c r="L379" s="7">
        <f>IF(AND('Base de dados'!L379&gt;(AVERAGE('Base de dados'!L$378:L$398)-(1.5*(_xlfn.QUARTILE.EXC('Base de dados'!L$378:L$398,3)-_xlfn.QUARTILE.EXC('Base de dados'!L$378:L$398,1)))),'Base de dados'!L379&lt;(AVERAGE('Base de dados'!L$378:L$398)+(1.5*(_xlfn.QUARTILE.EXC('Base de dados'!L$378:L$398,3)-_xlfn.QUARTILE.EXC('Base de dados'!L$378:L$398,1))))),'Base de dados'!L379,"")</f>
        <v>23979.55</v>
      </c>
      <c r="M379" s="7">
        <f>IF(AND('Base de dados'!M379&gt;(AVERAGE('Base de dados'!M$378:M$398)-(1.5*(_xlfn.QUARTILE.EXC('Base de dados'!M$378:M$398,3)-_xlfn.QUARTILE.EXC('Base de dados'!M$378:M$398,1)))),'Base de dados'!M379&lt;(AVERAGE('Base de dados'!M$378:M$398)+(1.5*(_xlfn.QUARTILE.EXC('Base de dados'!M$378:M$398,3)-_xlfn.QUARTILE.EXC('Base de dados'!M$378:M$398,1))))),'Base de dados'!M379,"")</f>
        <v>358757.34</v>
      </c>
      <c r="N379" s="7">
        <f>IF(AND('Base de dados'!N379&gt;(AVERAGE('Base de dados'!N$378:N$398)-(1.5*(_xlfn.QUARTILE.EXC('Base de dados'!N$378:N$398,3)-_xlfn.QUARTILE.EXC('Base de dados'!N$378:N$398,1)))),'Base de dados'!N379&lt;(AVERAGE('Base de dados'!N$378:N$398)+(1.5*(_xlfn.QUARTILE.EXC('Base de dados'!N$378:N$398,3)-_xlfn.QUARTILE.EXC('Base de dados'!N$378:N$398,1))))),'Base de dados'!N379,"")</f>
        <v>1249.92</v>
      </c>
      <c r="O379" s="7">
        <f>IF(AND('Base de dados'!O379&gt;(AVERAGE('Base de dados'!O$378:O$398)-(1.5*(_xlfn.QUARTILE.EXC('Base de dados'!O$378:O$398,3)-_xlfn.QUARTILE.EXC('Base de dados'!O$378:O$398,1)))),'Base de dados'!O379&lt;(AVERAGE('Base de dados'!O$378:O$398)+(1.5*(_xlfn.QUARTILE.EXC('Base de dados'!O$378:O$398,3)-_xlfn.QUARTILE.EXC('Base de dados'!O$378:O$398,1))))),'Base de dados'!O379,"")</f>
        <v>116215197.2</v>
      </c>
      <c r="P379" s="7">
        <f>IF(AND('Base de dados'!P379&gt;(AVERAGE('Base de dados'!P$378:P$398)-(1.5*(_xlfn.QUARTILE.EXC('Base de dados'!P$378:P$398,3)-_xlfn.QUARTILE.EXC('Base de dados'!P$378:P$398,1)))),'Base de dados'!P379&lt;(AVERAGE('Base de dados'!P$378:P$398)+(1.5*(_xlfn.QUARTILE.EXC('Base de dados'!P$378:P$398,3)-_xlfn.QUARTILE.EXC('Base de dados'!P$378:P$398,1))))),'Base de dados'!P379,"")</f>
        <v>3251728.48</v>
      </c>
      <c r="Q379" s="7">
        <f>IF(AND('Base de dados'!Q379&gt;(AVERAGE('Base de dados'!Q$378:Q$398)-(1.5*(_xlfn.QUARTILE.EXC('Base de dados'!Q$378:Q$398,3)-_xlfn.QUARTILE.EXC('Base de dados'!Q$378:Q$398,1)))),'Base de dados'!Q379&lt;(AVERAGE('Base de dados'!Q$378:Q$398)+(1.5*(_xlfn.QUARTILE.EXC('Base de dados'!Q$378:Q$398,3)-_xlfn.QUARTILE.EXC('Base de dados'!Q$378:Q$398,1))))),'Base de dados'!Q379,"")</f>
        <v>85134267.760000005</v>
      </c>
      <c r="R379" s="7">
        <f>IF(AND('Base de dados'!R379&gt;(AVERAGE('Base de dados'!R$378:R$398)-(1.5*(_xlfn.QUARTILE.EXC('Base de dados'!R$378:R$398,3)-_xlfn.QUARTILE.EXC('Base de dados'!R$378:R$398,1)))),'Base de dados'!R379&lt;(AVERAGE('Base de dados'!R$378:R$398)+(1.5*(_xlfn.QUARTILE.EXC('Base de dados'!R$378:R$398,3)-_xlfn.QUARTILE.EXC('Base de dados'!R$378:R$398,1))))),'Base de dados'!R379,"")</f>
        <v>154379079.38</v>
      </c>
      <c r="S379" s="7">
        <f>IF(AND('Base de dados'!S379&gt;(AVERAGE('Base de dados'!S$378:S$398)-(1.5*(_xlfn.QUARTILE.EXC('Base de dados'!S$378:S$398,3)-_xlfn.QUARTILE.EXC('Base de dados'!S$378:S$398,1)))),'Base de dados'!S379&lt;(AVERAGE('Base de dados'!S$378:S$398)+(1.5*(_xlfn.QUARTILE.EXC('Base de dados'!S$378:S$398,3)-_xlfn.QUARTILE.EXC('Base de dados'!S$378:S$398,1))))),'Base de dados'!S379,"")</f>
        <v>5710495.8200000003</v>
      </c>
      <c r="T379" s="7">
        <f>IF(AND('Base de dados'!T379&gt;(AVERAGE('Base de dados'!T$378:T$398)-(1.5*(_xlfn.QUARTILE.EXC('Base de dados'!T$378:T$398,3)-_xlfn.QUARTILE.EXC('Base de dados'!T$378:T$398,1)))),'Base de dados'!T379&lt;(AVERAGE('Base de dados'!T$378:T$398)+(1.5*(_xlfn.QUARTILE.EXC('Base de dados'!T$378:T$398,3)-_xlfn.QUARTILE.EXC('Base de dados'!T$378:T$398,1))))),'Base de dados'!T379,"")</f>
        <v>628</v>
      </c>
      <c r="U379" s="7">
        <f>IF(AND('Base de dados'!U379&gt;(AVERAGE('Base de dados'!U$378:U$398)-(1.5*(_xlfn.QUARTILE.EXC('Base de dados'!U$378:U$398,3)-_xlfn.QUARTILE.EXC('Base de dados'!U$378:U$398,1)))),'Base de dados'!U379&lt;(AVERAGE('Base de dados'!U$378:U$398)+(1.5*(_xlfn.QUARTILE.EXC('Base de dados'!U$378:U$398,3)-_xlfn.QUARTILE.EXC('Base de dados'!U$378:U$398,1))))),'Base de dados'!U379,"")</f>
        <v>0</v>
      </c>
    </row>
    <row r="380" spans="2:21" s="1" customFormat="1" x14ac:dyDescent="0.25">
      <c r="B380" s="51">
        <v>110020</v>
      </c>
      <c r="C380" s="51" t="s">
        <v>228</v>
      </c>
      <c r="D380" s="51" t="s">
        <v>229</v>
      </c>
      <c r="E380" s="51">
        <v>2017</v>
      </c>
      <c r="F380" s="51">
        <v>11002000</v>
      </c>
      <c r="G380" s="51" t="s">
        <v>99</v>
      </c>
      <c r="H380" s="325" t="s">
        <v>67</v>
      </c>
      <c r="I380" s="51" t="s">
        <v>188</v>
      </c>
      <c r="J380" s="51" t="s">
        <v>189</v>
      </c>
      <c r="K380" s="51" t="s">
        <v>190</v>
      </c>
      <c r="L380" s="7">
        <f>IF(AND('Base de dados'!L380&gt;(AVERAGE('Base de dados'!L$378:L$398)-(1.5*(_xlfn.QUARTILE.EXC('Base de dados'!L$378:L$398,3)-_xlfn.QUARTILE.EXC('Base de dados'!L$378:L$398,1)))),'Base de dados'!L380&lt;(AVERAGE('Base de dados'!L$378:L$398)+(1.5*(_xlfn.QUARTILE.EXC('Base de dados'!L$378:L$398,3)-_xlfn.QUARTILE.EXC('Base de dados'!L$378:L$398,1))))),'Base de dados'!L380,"")</f>
        <v>26541.34</v>
      </c>
      <c r="M380" s="7">
        <f>IF(AND('Base de dados'!M380&gt;(AVERAGE('Base de dados'!M$378:M$398)-(1.5*(_xlfn.QUARTILE.EXC('Base de dados'!M$378:M$398,3)-_xlfn.QUARTILE.EXC('Base de dados'!M$378:M$398,1)))),'Base de dados'!M380&lt;(AVERAGE('Base de dados'!M$378:M$398)+(1.5*(_xlfn.QUARTILE.EXC('Base de dados'!M$378:M$398,3)-_xlfn.QUARTILE.EXC('Base de dados'!M$378:M$398,1))))),'Base de dados'!M380,"")</f>
        <v>394977.72</v>
      </c>
      <c r="N380" s="7">
        <f>IF(AND('Base de dados'!N380&gt;(AVERAGE('Base de dados'!N$378:N$398)-(1.5*(_xlfn.QUARTILE.EXC('Base de dados'!N$378:N$398,3)-_xlfn.QUARTILE.EXC('Base de dados'!N$378:N$398,1)))),'Base de dados'!N380&lt;(AVERAGE('Base de dados'!N$378:N$398)+(1.5*(_xlfn.QUARTILE.EXC('Base de dados'!N$378:N$398,3)-_xlfn.QUARTILE.EXC('Base de dados'!N$378:N$398,1))))),'Base de dados'!N380,"")</f>
        <v>1208.82</v>
      </c>
      <c r="O380" s="7">
        <f>IF(AND('Base de dados'!O380&gt;(AVERAGE('Base de dados'!O$378:O$398)-(1.5*(_xlfn.QUARTILE.EXC('Base de dados'!O$378:O$398,3)-_xlfn.QUARTILE.EXC('Base de dados'!O$378:O$398,1)))),'Base de dados'!O380&lt;(AVERAGE('Base de dados'!O$378:O$398)+(1.5*(_xlfn.QUARTILE.EXC('Base de dados'!O$378:O$398,3)-_xlfn.QUARTILE.EXC('Base de dados'!O$378:O$398,1))))),'Base de dados'!O380,"")</f>
        <v>112830755.05</v>
      </c>
      <c r="P380" s="7">
        <f>IF(AND('Base de dados'!P380&gt;(AVERAGE('Base de dados'!P$378:P$398)-(1.5*(_xlfn.QUARTILE.EXC('Base de dados'!P$378:P$398,3)-_xlfn.QUARTILE.EXC('Base de dados'!P$378:P$398,1)))),'Base de dados'!P380&lt;(AVERAGE('Base de dados'!P$378:P$398)+(1.5*(_xlfn.QUARTILE.EXC('Base de dados'!P$378:P$398,3)-_xlfn.QUARTILE.EXC('Base de dados'!P$378:P$398,1))))),'Base de dados'!P380,"")</f>
        <v>3258503.28</v>
      </c>
      <c r="Q380" s="7">
        <f>IF(AND('Base de dados'!Q380&gt;(AVERAGE('Base de dados'!Q$378:Q$398)-(1.5*(_xlfn.QUARTILE.EXC('Base de dados'!Q$378:Q$398,3)-_xlfn.QUARTILE.EXC('Base de dados'!Q$378:Q$398,1)))),'Base de dados'!Q380&lt;(AVERAGE('Base de dados'!Q$378:Q$398)+(1.5*(_xlfn.QUARTILE.EXC('Base de dados'!Q$378:Q$398,3)-_xlfn.QUARTILE.EXC('Base de dados'!Q$378:Q$398,1))))),'Base de dados'!Q380,"")</f>
        <v>103353416.33</v>
      </c>
      <c r="R380" s="7">
        <f>IF(AND('Base de dados'!R380&gt;(AVERAGE('Base de dados'!R$378:R$398)-(1.5*(_xlfn.QUARTILE.EXC('Base de dados'!R$378:R$398,3)-_xlfn.QUARTILE.EXC('Base de dados'!R$378:R$398,1)))),'Base de dados'!R380&lt;(AVERAGE('Base de dados'!R$378:R$398)+(1.5*(_xlfn.QUARTILE.EXC('Base de dados'!R$378:R$398,3)-_xlfn.QUARTILE.EXC('Base de dados'!R$378:R$398,1))))),'Base de dados'!R380,"")</f>
        <v>167958787.06999999</v>
      </c>
      <c r="S380" s="7" t="str">
        <f>IF(AND('Base de dados'!S380&gt;(AVERAGE('Base de dados'!S$378:S$398)-(1.5*(_xlfn.QUARTILE.EXC('Base de dados'!S$378:S$398,3)-_xlfn.QUARTILE.EXC('Base de dados'!S$378:S$398,1)))),'Base de dados'!S380&lt;(AVERAGE('Base de dados'!S$378:S$398)+(1.5*(_xlfn.QUARTILE.EXC('Base de dados'!S$378:S$398,3)-_xlfn.QUARTILE.EXC('Base de dados'!S$378:S$398,1))))),'Base de dados'!S380,"")</f>
        <v/>
      </c>
      <c r="T380" s="7">
        <f>IF(AND('Base de dados'!T380&gt;(AVERAGE('Base de dados'!T$378:T$398)-(1.5*(_xlfn.QUARTILE.EXC('Base de dados'!T$378:T$398,3)-_xlfn.QUARTILE.EXC('Base de dados'!T$378:T$398,1)))),'Base de dados'!T380&lt;(AVERAGE('Base de dados'!T$378:T$398)+(1.5*(_xlfn.QUARTILE.EXC('Base de dados'!T$378:T$398,3)-_xlfn.QUARTILE.EXC('Base de dados'!T$378:T$398,1))))),'Base de dados'!T380,"")</f>
        <v>649</v>
      </c>
      <c r="U380" s="7">
        <f>IF(AND('Base de dados'!U380&gt;(AVERAGE('Base de dados'!U$378:U$398)-(1.5*(_xlfn.QUARTILE.EXC('Base de dados'!U$378:U$398,3)-_xlfn.QUARTILE.EXC('Base de dados'!U$378:U$398,1)))),'Base de dados'!U380&lt;(AVERAGE('Base de dados'!U$378:U$398)+(1.5*(_xlfn.QUARTILE.EXC('Base de dados'!U$378:U$398,3)-_xlfn.QUARTILE.EXC('Base de dados'!U$378:U$398,1))))),'Base de dados'!U380,"")</f>
        <v>0</v>
      </c>
    </row>
    <row r="381" spans="2:21" s="1" customFormat="1" x14ac:dyDescent="0.25">
      <c r="B381" s="51">
        <v>110020</v>
      </c>
      <c r="C381" s="51" t="s">
        <v>228</v>
      </c>
      <c r="D381" s="51" t="s">
        <v>229</v>
      </c>
      <c r="E381" s="51">
        <v>2016</v>
      </c>
      <c r="F381" s="51">
        <v>11002000</v>
      </c>
      <c r="G381" s="51" t="s">
        <v>99</v>
      </c>
      <c r="H381" s="325" t="s">
        <v>67</v>
      </c>
      <c r="I381" s="51" t="s">
        <v>188</v>
      </c>
      <c r="J381" s="51" t="s">
        <v>189</v>
      </c>
      <c r="K381" s="51" t="s">
        <v>190</v>
      </c>
      <c r="L381" s="7">
        <f>IF(AND('Base de dados'!L381&gt;(AVERAGE('Base de dados'!L$378:L$398)-(1.5*(_xlfn.QUARTILE.EXC('Base de dados'!L$378:L$398,3)-_xlfn.QUARTILE.EXC('Base de dados'!L$378:L$398,1)))),'Base de dados'!L381&lt;(AVERAGE('Base de dados'!L$378:L$398)+(1.5*(_xlfn.QUARTILE.EXC('Base de dados'!L$378:L$398,3)-_xlfn.QUARTILE.EXC('Base de dados'!L$378:L$398,1))))),'Base de dados'!L381,"")</f>
        <v>33031</v>
      </c>
      <c r="M381" s="7">
        <f>IF(AND('Base de dados'!M381&gt;(AVERAGE('Base de dados'!M$378:M$398)-(1.5*(_xlfn.QUARTILE.EXC('Base de dados'!M$378:M$398,3)-_xlfn.QUARTILE.EXC('Base de dados'!M$378:M$398,1)))),'Base de dados'!M381&lt;(AVERAGE('Base de dados'!M$378:M$398)+(1.5*(_xlfn.QUARTILE.EXC('Base de dados'!M$378:M$398,3)-_xlfn.QUARTILE.EXC('Base de dados'!M$378:M$398,1))))),'Base de dados'!M381,"")</f>
        <v>314481.37</v>
      </c>
      <c r="N381" s="7">
        <f>IF(AND('Base de dados'!N381&gt;(AVERAGE('Base de dados'!N$378:N$398)-(1.5*(_xlfn.QUARTILE.EXC('Base de dados'!N$378:N$398,3)-_xlfn.QUARTILE.EXC('Base de dados'!N$378:N$398,1)))),'Base de dados'!N381&lt;(AVERAGE('Base de dados'!N$378:N$398)+(1.5*(_xlfn.QUARTILE.EXC('Base de dados'!N$378:N$398,3)-_xlfn.QUARTILE.EXC('Base de dados'!N$378:N$398,1))))),'Base de dados'!N381,"")</f>
        <v>1442</v>
      </c>
      <c r="O381" s="7">
        <f>IF(AND('Base de dados'!O381&gt;(AVERAGE('Base de dados'!O$378:O$398)-(1.5*(_xlfn.QUARTILE.EXC('Base de dados'!O$378:O$398,3)-_xlfn.QUARTILE.EXC('Base de dados'!O$378:O$398,1)))),'Base de dados'!O381&lt;(AVERAGE('Base de dados'!O$378:O$398)+(1.5*(_xlfn.QUARTILE.EXC('Base de dados'!O$378:O$398,3)-_xlfn.QUARTILE.EXC('Base de dados'!O$378:O$398,1))))),'Base de dados'!O381,"")</f>
        <v>138884741.53</v>
      </c>
      <c r="P381" s="7">
        <f>IF(AND('Base de dados'!P381&gt;(AVERAGE('Base de dados'!P$378:P$398)-(1.5*(_xlfn.QUARTILE.EXC('Base de dados'!P$378:P$398,3)-_xlfn.QUARTILE.EXC('Base de dados'!P$378:P$398,1)))),'Base de dados'!P381&lt;(AVERAGE('Base de dados'!P$378:P$398)+(1.5*(_xlfn.QUARTILE.EXC('Base de dados'!P$378:P$398,3)-_xlfn.QUARTILE.EXC('Base de dados'!P$378:P$398,1))))),'Base de dados'!P381,"")</f>
        <v>4132463.9</v>
      </c>
      <c r="Q381" s="7">
        <f>IF(AND('Base de dados'!Q381&gt;(AVERAGE('Base de dados'!Q$378:Q$398)-(1.5*(_xlfn.QUARTILE.EXC('Base de dados'!Q$378:Q$398,3)-_xlfn.QUARTILE.EXC('Base de dados'!Q$378:Q$398,1)))),'Base de dados'!Q381&lt;(AVERAGE('Base de dados'!Q$378:Q$398)+(1.5*(_xlfn.QUARTILE.EXC('Base de dados'!Q$378:Q$398,3)-_xlfn.QUARTILE.EXC('Base de dados'!Q$378:Q$398,1))))),'Base de dados'!Q381,"")</f>
        <v>94640207.629999995</v>
      </c>
      <c r="R381" s="7">
        <f>IF(AND('Base de dados'!R381&gt;(AVERAGE('Base de dados'!R$378:R$398)-(1.5*(_xlfn.QUARTILE.EXC('Base de dados'!R$378:R$398,3)-_xlfn.QUARTILE.EXC('Base de dados'!R$378:R$398,1)))),'Base de dados'!R381&lt;(AVERAGE('Base de dados'!R$378:R$398)+(1.5*(_xlfn.QUARTILE.EXC('Base de dados'!R$378:R$398,3)-_xlfn.QUARTILE.EXC('Base de dados'!R$378:R$398,1))))),'Base de dados'!R381,"")</f>
        <v>161596956.56</v>
      </c>
      <c r="S381" s="7" t="str">
        <f>IF(AND('Base de dados'!S381&gt;(AVERAGE('Base de dados'!S$378:S$398)-(1.5*(_xlfn.QUARTILE.EXC('Base de dados'!S$378:S$398,3)-_xlfn.QUARTILE.EXC('Base de dados'!S$378:S$398,1)))),'Base de dados'!S381&lt;(AVERAGE('Base de dados'!S$378:S$398)+(1.5*(_xlfn.QUARTILE.EXC('Base de dados'!S$378:S$398,3)-_xlfn.QUARTILE.EXC('Base de dados'!S$378:S$398,1))))),'Base de dados'!S381,"")</f>
        <v/>
      </c>
      <c r="T381" s="7">
        <f>IF(AND('Base de dados'!T381&gt;(AVERAGE('Base de dados'!T$378:T$398)-(1.5*(_xlfn.QUARTILE.EXC('Base de dados'!T$378:T$398,3)-_xlfn.QUARTILE.EXC('Base de dados'!T$378:T$398,1)))),'Base de dados'!T381&lt;(AVERAGE('Base de dados'!T$378:T$398)+(1.5*(_xlfn.QUARTILE.EXC('Base de dados'!T$378:T$398,3)-_xlfn.QUARTILE.EXC('Base de dados'!T$378:T$398,1))))),'Base de dados'!T381,"")</f>
        <v>730</v>
      </c>
      <c r="U381" s="7">
        <f>IF(AND('Base de dados'!U381&gt;(AVERAGE('Base de dados'!U$378:U$398)-(1.5*(_xlfn.QUARTILE.EXC('Base de dados'!U$378:U$398,3)-_xlfn.QUARTILE.EXC('Base de dados'!U$378:U$398,1)))),'Base de dados'!U381&lt;(AVERAGE('Base de dados'!U$378:U$398)+(1.5*(_xlfn.QUARTILE.EXC('Base de dados'!U$378:U$398,3)-_xlfn.QUARTILE.EXC('Base de dados'!U$378:U$398,1))))),'Base de dados'!U381,"")</f>
        <v>15886365.35</v>
      </c>
    </row>
    <row r="382" spans="2:21" s="1" customFormat="1" x14ac:dyDescent="0.25">
      <c r="B382" s="51">
        <v>110020</v>
      </c>
      <c r="C382" s="51" t="s">
        <v>228</v>
      </c>
      <c r="D382" s="51" t="s">
        <v>229</v>
      </c>
      <c r="E382" s="51">
        <v>2015</v>
      </c>
      <c r="F382" s="51">
        <v>11002000</v>
      </c>
      <c r="G382" s="51" t="s">
        <v>99</v>
      </c>
      <c r="H382" s="325" t="s">
        <v>67</v>
      </c>
      <c r="I382" s="51" t="s">
        <v>188</v>
      </c>
      <c r="J382" s="51" t="s">
        <v>189</v>
      </c>
      <c r="K382" s="51" t="s">
        <v>190</v>
      </c>
      <c r="L382" s="7">
        <f>IF(AND('Base de dados'!L382&gt;(AVERAGE('Base de dados'!L$378:L$398)-(1.5*(_xlfn.QUARTILE.EXC('Base de dados'!L$378:L$398,3)-_xlfn.QUARTILE.EXC('Base de dados'!L$378:L$398,1)))),'Base de dados'!L382&lt;(AVERAGE('Base de dados'!L$378:L$398)+(1.5*(_xlfn.QUARTILE.EXC('Base de dados'!L$378:L$398,3)-_xlfn.QUARTILE.EXC('Base de dados'!L$378:L$398,1))))),'Base de dados'!L382,"")</f>
        <v>31674.32</v>
      </c>
      <c r="M382" s="7">
        <f>IF(AND('Base de dados'!M382&gt;(AVERAGE('Base de dados'!M$378:M$398)-(1.5*(_xlfn.QUARTILE.EXC('Base de dados'!M$378:M$398,3)-_xlfn.QUARTILE.EXC('Base de dados'!M$378:M$398,1)))),'Base de dados'!M382&lt;(AVERAGE('Base de dados'!M$378:M$398)+(1.5*(_xlfn.QUARTILE.EXC('Base de dados'!M$378:M$398,3)-_xlfn.QUARTILE.EXC('Base de dados'!M$378:M$398,1))))),'Base de dados'!M382,"")</f>
        <v>299555.44</v>
      </c>
      <c r="N382" s="7">
        <f>IF(AND('Base de dados'!N382&gt;(AVERAGE('Base de dados'!N$378:N$398)-(1.5*(_xlfn.QUARTILE.EXC('Base de dados'!N$378:N$398,3)-_xlfn.QUARTILE.EXC('Base de dados'!N$378:N$398,1)))),'Base de dados'!N382&lt;(AVERAGE('Base de dados'!N$378:N$398)+(1.5*(_xlfn.QUARTILE.EXC('Base de dados'!N$378:N$398,3)-_xlfn.QUARTILE.EXC('Base de dados'!N$378:N$398,1))))),'Base de dados'!N382,"")</f>
        <v>1208.8399999999999</v>
      </c>
      <c r="O382" s="7">
        <f>IF(AND('Base de dados'!O382&gt;(AVERAGE('Base de dados'!O$378:O$398)-(1.5*(_xlfn.QUARTILE.EXC('Base de dados'!O$378:O$398,3)-_xlfn.QUARTILE.EXC('Base de dados'!O$378:O$398,1)))),'Base de dados'!O382&lt;(AVERAGE('Base de dados'!O$378:O$398)+(1.5*(_xlfn.QUARTILE.EXC('Base de dados'!O$378:O$398,3)-_xlfn.QUARTILE.EXC('Base de dados'!O$378:O$398,1))))),'Base de dados'!O382,"")</f>
        <v>132324401.75</v>
      </c>
      <c r="P382" s="7">
        <f>IF(AND('Base de dados'!P382&gt;(AVERAGE('Base de dados'!P$378:P$398)-(1.5*(_xlfn.QUARTILE.EXC('Base de dados'!P$378:P$398,3)-_xlfn.QUARTILE.EXC('Base de dados'!P$378:P$398,1)))),'Base de dados'!P382&lt;(AVERAGE('Base de dados'!P$378:P$398)+(1.5*(_xlfn.QUARTILE.EXC('Base de dados'!P$378:P$398,3)-_xlfn.QUARTILE.EXC('Base de dados'!P$378:P$398,1))))),'Base de dados'!P382,"")</f>
        <v>2603301.36</v>
      </c>
      <c r="Q382" s="7">
        <f>IF(AND('Base de dados'!Q382&gt;(AVERAGE('Base de dados'!Q$378:Q$398)-(1.5*(_xlfn.QUARTILE.EXC('Base de dados'!Q$378:Q$398,3)-_xlfn.QUARTILE.EXC('Base de dados'!Q$378:Q$398,1)))),'Base de dados'!Q382&lt;(AVERAGE('Base de dados'!Q$378:Q$398)+(1.5*(_xlfn.QUARTILE.EXC('Base de dados'!Q$378:Q$398,3)-_xlfn.QUARTILE.EXC('Base de dados'!Q$378:Q$398,1))))),'Base de dados'!Q382,"")</f>
        <v>106728361.45999999</v>
      </c>
      <c r="R382" s="7">
        <f>IF(AND('Base de dados'!R382&gt;(AVERAGE('Base de dados'!R$378:R$398)-(1.5*(_xlfn.QUARTILE.EXC('Base de dados'!R$378:R$398,3)-_xlfn.QUARTILE.EXC('Base de dados'!R$378:R$398,1)))),'Base de dados'!R382&lt;(AVERAGE('Base de dados'!R$378:R$398)+(1.5*(_xlfn.QUARTILE.EXC('Base de dados'!R$378:R$398,3)-_xlfn.QUARTILE.EXC('Base de dados'!R$378:R$398,1))))),'Base de dados'!R382,"")</f>
        <v>165728710.78999999</v>
      </c>
      <c r="S382" s="7" t="str">
        <f>IF(AND('Base de dados'!S382&gt;(AVERAGE('Base de dados'!S$378:S$398)-(1.5*(_xlfn.QUARTILE.EXC('Base de dados'!S$378:S$398,3)-_xlfn.QUARTILE.EXC('Base de dados'!S$378:S$398,1)))),'Base de dados'!S382&lt;(AVERAGE('Base de dados'!S$378:S$398)+(1.5*(_xlfn.QUARTILE.EXC('Base de dados'!S$378:S$398,3)-_xlfn.QUARTILE.EXC('Base de dados'!S$378:S$398,1))))),'Base de dados'!S382,"")</f>
        <v/>
      </c>
      <c r="T382" s="7">
        <f>IF(AND('Base de dados'!T382&gt;(AVERAGE('Base de dados'!T$378:T$398)-(1.5*(_xlfn.QUARTILE.EXC('Base de dados'!T$378:T$398,3)-_xlfn.QUARTILE.EXC('Base de dados'!T$378:T$398,1)))),'Base de dados'!T382&lt;(AVERAGE('Base de dados'!T$378:T$398)+(1.5*(_xlfn.QUARTILE.EXC('Base de dados'!T$378:T$398,3)-_xlfn.QUARTILE.EXC('Base de dados'!T$378:T$398,1))))),'Base de dados'!T382,"")</f>
        <v>647</v>
      </c>
      <c r="U382" s="7">
        <f>IF(AND('Base de dados'!U382&gt;(AVERAGE('Base de dados'!U$378:U$398)-(1.5*(_xlfn.QUARTILE.EXC('Base de dados'!U$378:U$398,3)-_xlfn.QUARTILE.EXC('Base de dados'!U$378:U$398,1)))),'Base de dados'!U382&lt;(AVERAGE('Base de dados'!U$378:U$398)+(1.5*(_xlfn.QUARTILE.EXC('Base de dados'!U$378:U$398,3)-_xlfn.QUARTILE.EXC('Base de dados'!U$378:U$398,1))))),'Base de dados'!U382,"")</f>
        <v>2670987.67</v>
      </c>
    </row>
    <row r="383" spans="2:21" s="1" customFormat="1" x14ac:dyDescent="0.25">
      <c r="B383" s="51">
        <v>110020</v>
      </c>
      <c r="C383" s="51" t="s">
        <v>228</v>
      </c>
      <c r="D383" s="51" t="s">
        <v>229</v>
      </c>
      <c r="E383" s="51">
        <v>2014</v>
      </c>
      <c r="F383" s="51">
        <v>11002000</v>
      </c>
      <c r="G383" s="51" t="s">
        <v>99</v>
      </c>
      <c r="H383" s="325" t="s">
        <v>67</v>
      </c>
      <c r="I383" s="51" t="s">
        <v>188</v>
      </c>
      <c r="J383" s="51" t="s">
        <v>189</v>
      </c>
      <c r="K383" s="51" t="s">
        <v>190</v>
      </c>
      <c r="L383" s="7">
        <f>IF(AND('Base de dados'!L383&gt;(AVERAGE('Base de dados'!L$378:L$398)-(1.5*(_xlfn.QUARTILE.EXC('Base de dados'!L$378:L$398,3)-_xlfn.QUARTILE.EXC('Base de dados'!L$378:L$398,1)))),'Base de dados'!L383&lt;(AVERAGE('Base de dados'!L$378:L$398)+(1.5*(_xlfn.QUARTILE.EXC('Base de dados'!L$378:L$398,3)-_xlfn.QUARTILE.EXC('Base de dados'!L$378:L$398,1))))),'Base de dados'!L383,"")</f>
        <v>29762.18</v>
      </c>
      <c r="M383" s="7">
        <f>IF(AND('Base de dados'!M383&gt;(AVERAGE('Base de dados'!M$378:M$398)-(1.5*(_xlfn.QUARTILE.EXC('Base de dados'!M$378:M$398,3)-_xlfn.QUARTILE.EXC('Base de dados'!M$378:M$398,1)))),'Base de dados'!M383&lt;(AVERAGE('Base de dados'!M$378:M$398)+(1.5*(_xlfn.QUARTILE.EXC('Base de dados'!M$378:M$398,3)-_xlfn.QUARTILE.EXC('Base de dados'!M$378:M$398,1))))),'Base de dados'!M383,"")</f>
        <v>319193.96999999997</v>
      </c>
      <c r="N383" s="7">
        <f>IF(AND('Base de dados'!N383&gt;(AVERAGE('Base de dados'!N$378:N$398)-(1.5*(_xlfn.QUARTILE.EXC('Base de dados'!N$378:N$398,3)-_xlfn.QUARTILE.EXC('Base de dados'!N$378:N$398,1)))),'Base de dados'!N383&lt;(AVERAGE('Base de dados'!N$378:N$398)+(1.5*(_xlfn.QUARTILE.EXC('Base de dados'!N$378:N$398,3)-_xlfn.QUARTILE.EXC('Base de dados'!N$378:N$398,1))))),'Base de dados'!N383,"")</f>
        <v>1223.6199999999999</v>
      </c>
      <c r="O383" s="7">
        <f>IF(AND('Base de dados'!O383&gt;(AVERAGE('Base de dados'!O$378:O$398)-(1.5*(_xlfn.QUARTILE.EXC('Base de dados'!O$378:O$398,3)-_xlfn.QUARTILE.EXC('Base de dados'!O$378:O$398,1)))),'Base de dados'!O383&lt;(AVERAGE('Base de dados'!O$378:O$398)+(1.5*(_xlfn.QUARTILE.EXC('Base de dados'!O$378:O$398,3)-_xlfn.QUARTILE.EXC('Base de dados'!O$378:O$398,1))))),'Base de dados'!O383,"")</f>
        <v>136723212.11000001</v>
      </c>
      <c r="P383" s="7">
        <f>IF(AND('Base de dados'!P383&gt;(AVERAGE('Base de dados'!P$378:P$398)-(1.5*(_xlfn.QUARTILE.EXC('Base de dados'!P$378:P$398,3)-_xlfn.QUARTILE.EXC('Base de dados'!P$378:P$398,1)))),'Base de dados'!P383&lt;(AVERAGE('Base de dados'!P$378:P$398)+(1.5*(_xlfn.QUARTILE.EXC('Base de dados'!P$378:P$398,3)-_xlfn.QUARTILE.EXC('Base de dados'!P$378:P$398,1))))),'Base de dados'!P383,"")</f>
        <v>3009169.93</v>
      </c>
      <c r="Q383" s="7">
        <f>IF(AND('Base de dados'!Q383&gt;(AVERAGE('Base de dados'!Q$378:Q$398)-(1.5*(_xlfn.QUARTILE.EXC('Base de dados'!Q$378:Q$398,3)-_xlfn.QUARTILE.EXC('Base de dados'!Q$378:Q$398,1)))),'Base de dados'!Q383&lt;(AVERAGE('Base de dados'!Q$378:Q$398)+(1.5*(_xlfn.QUARTILE.EXC('Base de dados'!Q$378:Q$398,3)-_xlfn.QUARTILE.EXC('Base de dados'!Q$378:Q$398,1))))),'Base de dados'!Q383,"")</f>
        <v>84775365.109999999</v>
      </c>
      <c r="R383" s="7">
        <f>IF(AND('Base de dados'!R383&gt;(AVERAGE('Base de dados'!R$378:R$398)-(1.5*(_xlfn.QUARTILE.EXC('Base de dados'!R$378:R$398,3)-_xlfn.QUARTILE.EXC('Base de dados'!R$378:R$398,1)))),'Base de dados'!R383&lt;(AVERAGE('Base de dados'!R$378:R$398)+(1.5*(_xlfn.QUARTILE.EXC('Base de dados'!R$378:R$398,3)-_xlfn.QUARTILE.EXC('Base de dados'!R$378:R$398,1))))),'Base de dados'!R383,"")</f>
        <v>132118963.41</v>
      </c>
      <c r="S383" s="7" t="str">
        <f>IF(AND('Base de dados'!S383&gt;(AVERAGE('Base de dados'!S$378:S$398)-(1.5*(_xlfn.QUARTILE.EXC('Base de dados'!S$378:S$398,3)-_xlfn.QUARTILE.EXC('Base de dados'!S$378:S$398,1)))),'Base de dados'!S383&lt;(AVERAGE('Base de dados'!S$378:S$398)+(1.5*(_xlfn.QUARTILE.EXC('Base de dados'!S$378:S$398,3)-_xlfn.QUARTILE.EXC('Base de dados'!S$378:S$398,1))))),'Base de dados'!S383,"")</f>
        <v/>
      </c>
      <c r="T383" s="7">
        <f>IF(AND('Base de dados'!T383&gt;(AVERAGE('Base de dados'!T$378:T$398)-(1.5*(_xlfn.QUARTILE.EXC('Base de dados'!T$378:T$398,3)-_xlfn.QUARTILE.EXC('Base de dados'!T$378:T$398,1)))),'Base de dados'!T383&lt;(AVERAGE('Base de dados'!T$378:T$398)+(1.5*(_xlfn.QUARTILE.EXC('Base de dados'!T$378:T$398,3)-_xlfn.QUARTILE.EXC('Base de dados'!T$378:T$398,1))))),'Base de dados'!T383,"")</f>
        <v>706</v>
      </c>
      <c r="U383" s="7">
        <f>IF(AND('Base de dados'!U383&gt;(AVERAGE('Base de dados'!U$378:U$398)-(1.5*(_xlfn.QUARTILE.EXC('Base de dados'!U$378:U$398,3)-_xlfn.QUARTILE.EXC('Base de dados'!U$378:U$398,1)))),'Base de dados'!U383&lt;(AVERAGE('Base de dados'!U$378:U$398)+(1.5*(_xlfn.QUARTILE.EXC('Base de dados'!U$378:U$398,3)-_xlfn.QUARTILE.EXC('Base de dados'!U$378:U$398,1))))),'Base de dados'!U383,"")</f>
        <v>23063927.989999998</v>
      </c>
    </row>
    <row r="384" spans="2:21" s="1" customFormat="1" x14ac:dyDescent="0.25">
      <c r="B384" s="51">
        <v>110020</v>
      </c>
      <c r="C384" s="51" t="s">
        <v>228</v>
      </c>
      <c r="D384" s="51" t="s">
        <v>229</v>
      </c>
      <c r="E384" s="51">
        <v>2013</v>
      </c>
      <c r="F384" s="51">
        <v>11002000</v>
      </c>
      <c r="G384" s="51" t="s">
        <v>99</v>
      </c>
      <c r="H384" s="325" t="s">
        <v>67</v>
      </c>
      <c r="I384" s="51" t="s">
        <v>188</v>
      </c>
      <c r="J384" s="51" t="s">
        <v>189</v>
      </c>
      <c r="K384" s="51" t="s">
        <v>190</v>
      </c>
      <c r="L384" s="7">
        <f>IF(AND('Base de dados'!L384&gt;(AVERAGE('Base de dados'!L$378:L$398)-(1.5*(_xlfn.QUARTILE.EXC('Base de dados'!L$378:L$398,3)-_xlfn.QUARTILE.EXC('Base de dados'!L$378:L$398,1)))),'Base de dados'!L384&lt;(AVERAGE('Base de dados'!L$378:L$398)+(1.5*(_xlfn.QUARTILE.EXC('Base de dados'!L$378:L$398,3)-_xlfn.QUARTILE.EXC('Base de dados'!L$378:L$398,1))))),'Base de dados'!L384,"")</f>
        <v>29875.439999999999</v>
      </c>
      <c r="M384" s="7">
        <f>IF(AND('Base de dados'!M384&gt;(AVERAGE('Base de dados'!M$378:M$398)-(1.5*(_xlfn.QUARTILE.EXC('Base de dados'!M$378:M$398,3)-_xlfn.QUARTILE.EXC('Base de dados'!M$378:M$398,1)))),'Base de dados'!M384&lt;(AVERAGE('Base de dados'!M$378:M$398)+(1.5*(_xlfn.QUARTILE.EXC('Base de dados'!M$378:M$398,3)-_xlfn.QUARTILE.EXC('Base de dados'!M$378:M$398,1))))),'Base de dados'!M384,"")</f>
        <v>271734.12</v>
      </c>
      <c r="N384" s="7">
        <f>IF(AND('Base de dados'!N384&gt;(AVERAGE('Base de dados'!N$378:N$398)-(1.5*(_xlfn.QUARTILE.EXC('Base de dados'!N$378:N$398,3)-_xlfn.QUARTILE.EXC('Base de dados'!N$378:N$398,1)))),'Base de dados'!N384&lt;(AVERAGE('Base de dados'!N$378:N$398)+(1.5*(_xlfn.QUARTILE.EXC('Base de dados'!N$378:N$398,3)-_xlfn.QUARTILE.EXC('Base de dados'!N$378:N$398,1))))),'Base de dados'!N384,"")</f>
        <v>1164.04</v>
      </c>
      <c r="O384" s="7">
        <f>IF(AND('Base de dados'!O384&gt;(AVERAGE('Base de dados'!O$378:O$398)-(1.5*(_xlfn.QUARTILE.EXC('Base de dados'!O$378:O$398,3)-_xlfn.QUARTILE.EXC('Base de dados'!O$378:O$398,1)))),'Base de dados'!O384&lt;(AVERAGE('Base de dados'!O$378:O$398)+(1.5*(_xlfn.QUARTILE.EXC('Base de dados'!O$378:O$398,3)-_xlfn.QUARTILE.EXC('Base de dados'!O$378:O$398,1))))),'Base de dados'!O384,"")</f>
        <v>122390182.31</v>
      </c>
      <c r="P384" s="7">
        <f>IF(AND('Base de dados'!P384&gt;(AVERAGE('Base de dados'!P$378:P$398)-(1.5*(_xlfn.QUARTILE.EXC('Base de dados'!P$378:P$398,3)-_xlfn.QUARTILE.EXC('Base de dados'!P$378:P$398,1)))),'Base de dados'!P384&lt;(AVERAGE('Base de dados'!P$378:P$398)+(1.5*(_xlfn.QUARTILE.EXC('Base de dados'!P$378:P$398,3)-_xlfn.QUARTILE.EXC('Base de dados'!P$378:P$398,1))))),'Base de dados'!P384,"")</f>
        <v>2615775.41</v>
      </c>
      <c r="Q384" s="7">
        <f>IF(AND('Base de dados'!Q384&gt;(AVERAGE('Base de dados'!Q$378:Q$398)-(1.5*(_xlfn.QUARTILE.EXC('Base de dados'!Q$378:Q$398,3)-_xlfn.QUARTILE.EXC('Base de dados'!Q$378:Q$398,1)))),'Base de dados'!Q384&lt;(AVERAGE('Base de dados'!Q$378:Q$398)+(1.5*(_xlfn.QUARTILE.EXC('Base de dados'!Q$378:Q$398,3)-_xlfn.QUARTILE.EXC('Base de dados'!Q$378:Q$398,1))))),'Base de dados'!Q384,"")</f>
        <v>66832315.009999998</v>
      </c>
      <c r="R384" s="7">
        <f>IF(AND('Base de dados'!R384&gt;(AVERAGE('Base de dados'!R$378:R$398)-(1.5*(_xlfn.QUARTILE.EXC('Base de dados'!R$378:R$398,3)-_xlfn.QUARTILE.EXC('Base de dados'!R$378:R$398,1)))),'Base de dados'!R384&lt;(AVERAGE('Base de dados'!R$378:R$398)+(1.5*(_xlfn.QUARTILE.EXC('Base de dados'!R$378:R$398,3)-_xlfn.QUARTILE.EXC('Base de dados'!R$378:R$398,1))))),'Base de dados'!R384,"")</f>
        <v>118484165.55</v>
      </c>
      <c r="S384" s="7">
        <f>IF(AND('Base de dados'!S384&gt;(AVERAGE('Base de dados'!S$378:S$398)-(1.5*(_xlfn.QUARTILE.EXC('Base de dados'!S$378:S$398,3)-_xlfn.QUARTILE.EXC('Base de dados'!S$378:S$398,1)))),'Base de dados'!S384&lt;(AVERAGE('Base de dados'!S$378:S$398)+(1.5*(_xlfn.QUARTILE.EXC('Base de dados'!S$378:S$398,3)-_xlfn.QUARTILE.EXC('Base de dados'!S$378:S$398,1))))),'Base de dados'!S384,"")</f>
        <v>5759501.1399999997</v>
      </c>
      <c r="T384" s="7">
        <f>IF(AND('Base de dados'!T384&gt;(AVERAGE('Base de dados'!T$378:T$398)-(1.5*(_xlfn.QUARTILE.EXC('Base de dados'!T$378:T$398,3)-_xlfn.QUARTILE.EXC('Base de dados'!T$378:T$398,1)))),'Base de dados'!T384&lt;(AVERAGE('Base de dados'!T$378:T$398)+(1.5*(_xlfn.QUARTILE.EXC('Base de dados'!T$378:T$398,3)-_xlfn.QUARTILE.EXC('Base de dados'!T$378:T$398,1))))),'Base de dados'!T384,"")</f>
        <v>717</v>
      </c>
      <c r="U384" s="7">
        <f>IF(AND('Base de dados'!U384&gt;(AVERAGE('Base de dados'!U$378:U$398)-(1.5*(_xlfn.QUARTILE.EXC('Base de dados'!U$378:U$398,3)-_xlfn.QUARTILE.EXC('Base de dados'!U$378:U$398,1)))),'Base de dados'!U384&lt;(AVERAGE('Base de dados'!U$378:U$398)+(1.5*(_xlfn.QUARTILE.EXC('Base de dados'!U$378:U$398,3)-_xlfn.QUARTILE.EXC('Base de dados'!U$378:U$398,1))))),'Base de dados'!U384,"")</f>
        <v>33042934.289999999</v>
      </c>
    </row>
    <row r="385" spans="2:21" s="1" customFormat="1" x14ac:dyDescent="0.25">
      <c r="B385" s="51">
        <v>110020</v>
      </c>
      <c r="C385" s="51" t="s">
        <v>228</v>
      </c>
      <c r="D385" s="51" t="s">
        <v>229</v>
      </c>
      <c r="E385" s="51">
        <v>2012</v>
      </c>
      <c r="F385" s="51">
        <v>11002000</v>
      </c>
      <c r="G385" s="51" t="s">
        <v>99</v>
      </c>
      <c r="H385" s="325" t="s">
        <v>67</v>
      </c>
      <c r="I385" s="51" t="s">
        <v>188</v>
      </c>
      <c r="J385" s="51" t="s">
        <v>189</v>
      </c>
      <c r="K385" s="51" t="s">
        <v>190</v>
      </c>
      <c r="L385" s="7">
        <f>IF(AND('Base de dados'!L385&gt;(AVERAGE('Base de dados'!L$378:L$398)-(1.5*(_xlfn.QUARTILE.EXC('Base de dados'!L$378:L$398,3)-_xlfn.QUARTILE.EXC('Base de dados'!L$378:L$398,1)))),'Base de dados'!L385&lt;(AVERAGE('Base de dados'!L$378:L$398)+(1.5*(_xlfn.QUARTILE.EXC('Base de dados'!L$378:L$398,3)-_xlfn.QUARTILE.EXC('Base de dados'!L$378:L$398,1))))),'Base de dados'!L385,"")</f>
        <v>27795.29</v>
      </c>
      <c r="M385" s="7">
        <f>IF(AND('Base de dados'!M385&gt;(AVERAGE('Base de dados'!M$378:M$398)-(1.5*(_xlfn.QUARTILE.EXC('Base de dados'!M$378:M$398,3)-_xlfn.QUARTILE.EXC('Base de dados'!M$378:M$398,1)))),'Base de dados'!M385&lt;(AVERAGE('Base de dados'!M$378:M$398)+(1.5*(_xlfn.QUARTILE.EXC('Base de dados'!M$378:M$398,3)-_xlfn.QUARTILE.EXC('Base de dados'!M$378:M$398,1))))),'Base de dados'!M385,"")</f>
        <v>256214.08</v>
      </c>
      <c r="N385" s="7">
        <f>IF(AND('Base de dados'!N385&gt;(AVERAGE('Base de dados'!N$378:N$398)-(1.5*(_xlfn.QUARTILE.EXC('Base de dados'!N$378:N$398,3)-_xlfn.QUARTILE.EXC('Base de dados'!N$378:N$398,1)))),'Base de dados'!N385&lt;(AVERAGE('Base de dados'!N$378:N$398)+(1.5*(_xlfn.QUARTILE.EXC('Base de dados'!N$378:N$398,3)-_xlfn.QUARTILE.EXC('Base de dados'!N$378:N$398,1))))),'Base de dados'!N385,"")</f>
        <v>1163.82</v>
      </c>
      <c r="O385" s="7">
        <f>IF(AND('Base de dados'!O385&gt;(AVERAGE('Base de dados'!O$378:O$398)-(1.5*(_xlfn.QUARTILE.EXC('Base de dados'!O$378:O$398,3)-_xlfn.QUARTILE.EXC('Base de dados'!O$378:O$398,1)))),'Base de dados'!O385&lt;(AVERAGE('Base de dados'!O$378:O$398)+(1.5*(_xlfn.QUARTILE.EXC('Base de dados'!O$378:O$398,3)-_xlfn.QUARTILE.EXC('Base de dados'!O$378:O$398,1))))),'Base de dados'!O385,"")</f>
        <v>105761664.22</v>
      </c>
      <c r="P385" s="7">
        <f>IF(AND('Base de dados'!P385&gt;(AVERAGE('Base de dados'!P$378:P$398)-(1.5*(_xlfn.QUARTILE.EXC('Base de dados'!P$378:P$398,3)-_xlfn.QUARTILE.EXC('Base de dados'!P$378:P$398,1)))),'Base de dados'!P385&lt;(AVERAGE('Base de dados'!P$378:P$398)+(1.5*(_xlfn.QUARTILE.EXC('Base de dados'!P$378:P$398,3)-_xlfn.QUARTILE.EXC('Base de dados'!P$378:P$398,1))))),'Base de dados'!P385,"")</f>
        <v>2271326.46</v>
      </c>
      <c r="Q385" s="7">
        <f>IF(AND('Base de dados'!Q385&gt;(AVERAGE('Base de dados'!Q$378:Q$398)-(1.5*(_xlfn.QUARTILE.EXC('Base de dados'!Q$378:Q$398,3)-_xlfn.QUARTILE.EXC('Base de dados'!Q$378:Q$398,1)))),'Base de dados'!Q385&lt;(AVERAGE('Base de dados'!Q$378:Q$398)+(1.5*(_xlfn.QUARTILE.EXC('Base de dados'!Q$378:Q$398,3)-_xlfn.QUARTILE.EXC('Base de dados'!Q$378:Q$398,1))))),'Base de dados'!Q385,"")</f>
        <v>56033352.93</v>
      </c>
      <c r="R385" s="7">
        <f>IF(AND('Base de dados'!R385&gt;(AVERAGE('Base de dados'!R$378:R$398)-(1.5*(_xlfn.QUARTILE.EXC('Base de dados'!R$378:R$398,3)-_xlfn.QUARTILE.EXC('Base de dados'!R$378:R$398,1)))),'Base de dados'!R385&lt;(AVERAGE('Base de dados'!R$378:R$398)+(1.5*(_xlfn.QUARTILE.EXC('Base de dados'!R$378:R$398,3)-_xlfn.QUARTILE.EXC('Base de dados'!R$378:R$398,1))))),'Base de dados'!R385,"")</f>
        <v>111311103.31</v>
      </c>
      <c r="S385" s="7">
        <f>IF(AND('Base de dados'!S385&gt;(AVERAGE('Base de dados'!S$378:S$398)-(1.5*(_xlfn.QUARTILE.EXC('Base de dados'!S$378:S$398,3)-_xlfn.QUARTILE.EXC('Base de dados'!S$378:S$398,1)))),'Base de dados'!S385&lt;(AVERAGE('Base de dados'!S$378:S$398)+(1.5*(_xlfn.QUARTILE.EXC('Base de dados'!S$378:S$398,3)-_xlfn.QUARTILE.EXC('Base de dados'!S$378:S$398,1))))),'Base de dados'!S385,"")</f>
        <v>6126696.0700000003</v>
      </c>
      <c r="T385" s="7">
        <f>IF(AND('Base de dados'!T385&gt;(AVERAGE('Base de dados'!T$378:T$398)-(1.5*(_xlfn.QUARTILE.EXC('Base de dados'!T$378:T$398,3)-_xlfn.QUARTILE.EXC('Base de dados'!T$378:T$398,1)))),'Base de dados'!T385&lt;(AVERAGE('Base de dados'!T$378:T$398)+(1.5*(_xlfn.QUARTILE.EXC('Base de dados'!T$378:T$398,3)-_xlfn.QUARTILE.EXC('Base de dados'!T$378:T$398,1))))),'Base de dados'!T385,"")</f>
        <v>521</v>
      </c>
      <c r="U385" s="7">
        <f>IF(AND('Base de dados'!U385&gt;(AVERAGE('Base de dados'!U$378:U$398)-(1.5*(_xlfn.QUARTILE.EXC('Base de dados'!U$378:U$398,3)-_xlfn.QUARTILE.EXC('Base de dados'!U$378:U$398,1)))),'Base de dados'!U385&lt;(AVERAGE('Base de dados'!U$378:U$398)+(1.5*(_xlfn.QUARTILE.EXC('Base de dados'!U$378:U$398,3)-_xlfn.QUARTILE.EXC('Base de dados'!U$378:U$398,1))))),'Base de dados'!U385,"")</f>
        <v>32765524.710000001</v>
      </c>
    </row>
    <row r="386" spans="2:21" s="1" customFormat="1" x14ac:dyDescent="0.25">
      <c r="B386" s="51">
        <v>110020</v>
      </c>
      <c r="C386" s="51" t="s">
        <v>228</v>
      </c>
      <c r="D386" s="51" t="s">
        <v>229</v>
      </c>
      <c r="E386" s="51">
        <v>2011</v>
      </c>
      <c r="F386" s="51">
        <v>11002000</v>
      </c>
      <c r="G386" s="51" t="s">
        <v>99</v>
      </c>
      <c r="H386" s="325" t="s">
        <v>67</v>
      </c>
      <c r="I386" s="51" t="s">
        <v>188</v>
      </c>
      <c r="J386" s="51" t="s">
        <v>189</v>
      </c>
      <c r="K386" s="51" t="s">
        <v>190</v>
      </c>
      <c r="L386" s="7">
        <f>IF(AND('Base de dados'!L386&gt;(AVERAGE('Base de dados'!L$378:L$398)-(1.5*(_xlfn.QUARTILE.EXC('Base de dados'!L$378:L$398,3)-_xlfn.QUARTILE.EXC('Base de dados'!L$378:L$398,1)))),'Base de dados'!L386&lt;(AVERAGE('Base de dados'!L$378:L$398)+(1.5*(_xlfn.QUARTILE.EXC('Base de dados'!L$378:L$398,3)-_xlfn.QUARTILE.EXC('Base de dados'!L$378:L$398,1))))),'Base de dados'!L386,"")</f>
        <v>27026.400000000001</v>
      </c>
      <c r="M386" s="7">
        <f>IF(AND('Base de dados'!M386&gt;(AVERAGE('Base de dados'!M$378:M$398)-(1.5*(_xlfn.QUARTILE.EXC('Base de dados'!M$378:M$398,3)-_xlfn.QUARTILE.EXC('Base de dados'!M$378:M$398,1)))),'Base de dados'!M386&lt;(AVERAGE('Base de dados'!M$378:M$398)+(1.5*(_xlfn.QUARTILE.EXC('Base de dados'!M$378:M$398,3)-_xlfn.QUARTILE.EXC('Base de dados'!M$378:M$398,1))))),'Base de dados'!M386,"")</f>
        <v>277608.78000000003</v>
      </c>
      <c r="N386" s="7">
        <f>IF(AND('Base de dados'!N386&gt;(AVERAGE('Base de dados'!N$378:N$398)-(1.5*(_xlfn.QUARTILE.EXC('Base de dados'!N$378:N$398,3)-_xlfn.QUARTILE.EXC('Base de dados'!N$378:N$398,1)))),'Base de dados'!N386&lt;(AVERAGE('Base de dados'!N$378:N$398)+(1.5*(_xlfn.QUARTILE.EXC('Base de dados'!N$378:N$398,3)-_xlfn.QUARTILE.EXC('Base de dados'!N$378:N$398,1))))),'Base de dados'!N386,"")</f>
        <v>1025.6199999999999</v>
      </c>
      <c r="O386" s="7">
        <f>IF(AND('Base de dados'!O386&gt;(AVERAGE('Base de dados'!O$378:O$398)-(1.5*(_xlfn.QUARTILE.EXC('Base de dados'!O$378:O$398,3)-_xlfn.QUARTILE.EXC('Base de dados'!O$378:O$398,1)))),'Base de dados'!O386&lt;(AVERAGE('Base de dados'!O$378:O$398)+(1.5*(_xlfn.QUARTILE.EXC('Base de dados'!O$378:O$398,3)-_xlfn.QUARTILE.EXC('Base de dados'!O$378:O$398,1))))),'Base de dados'!O386,"")</f>
        <v>103396010.51000001</v>
      </c>
      <c r="P386" s="7">
        <f>IF(AND('Base de dados'!P386&gt;(AVERAGE('Base de dados'!P$378:P$398)-(1.5*(_xlfn.QUARTILE.EXC('Base de dados'!P$378:P$398,3)-_xlfn.QUARTILE.EXC('Base de dados'!P$378:P$398,1)))),'Base de dados'!P386&lt;(AVERAGE('Base de dados'!P$378:P$398)+(1.5*(_xlfn.QUARTILE.EXC('Base de dados'!P$378:P$398,3)-_xlfn.QUARTILE.EXC('Base de dados'!P$378:P$398,1))))),'Base de dados'!P386,"")</f>
        <v>2209279.0699999998</v>
      </c>
      <c r="Q386" s="7">
        <f>IF(AND('Base de dados'!Q386&gt;(AVERAGE('Base de dados'!Q$378:Q$398)-(1.5*(_xlfn.QUARTILE.EXC('Base de dados'!Q$378:Q$398,3)-_xlfn.QUARTILE.EXC('Base de dados'!Q$378:Q$398,1)))),'Base de dados'!Q386&lt;(AVERAGE('Base de dados'!Q$378:Q$398)+(1.5*(_xlfn.QUARTILE.EXC('Base de dados'!Q$378:Q$398,3)-_xlfn.QUARTILE.EXC('Base de dados'!Q$378:Q$398,1))))),'Base de dados'!Q386,"")</f>
        <v>53887554.719999999</v>
      </c>
      <c r="R386" s="7">
        <f>IF(AND('Base de dados'!R386&gt;(AVERAGE('Base de dados'!R$378:R$398)-(1.5*(_xlfn.QUARTILE.EXC('Base de dados'!R$378:R$398,3)-_xlfn.QUARTILE.EXC('Base de dados'!R$378:R$398,1)))),'Base de dados'!R386&lt;(AVERAGE('Base de dados'!R$378:R$398)+(1.5*(_xlfn.QUARTILE.EXC('Base de dados'!R$378:R$398,3)-_xlfn.QUARTILE.EXC('Base de dados'!R$378:R$398,1))))),'Base de dados'!R386,"")</f>
        <v>109070350.01000001</v>
      </c>
      <c r="S386" s="7">
        <f>IF(AND('Base de dados'!S386&gt;(AVERAGE('Base de dados'!S$378:S$398)-(1.5*(_xlfn.QUARTILE.EXC('Base de dados'!S$378:S$398,3)-_xlfn.QUARTILE.EXC('Base de dados'!S$378:S$398,1)))),'Base de dados'!S386&lt;(AVERAGE('Base de dados'!S$378:S$398)+(1.5*(_xlfn.QUARTILE.EXC('Base de dados'!S$378:S$398,3)-_xlfn.QUARTILE.EXC('Base de dados'!S$378:S$398,1))))),'Base de dados'!S386,"")</f>
        <v>5907818.4199999999</v>
      </c>
      <c r="T386" s="7">
        <f>IF(AND('Base de dados'!T386&gt;(AVERAGE('Base de dados'!T$378:T$398)-(1.5*(_xlfn.QUARTILE.EXC('Base de dados'!T$378:T$398,3)-_xlfn.QUARTILE.EXC('Base de dados'!T$378:T$398,1)))),'Base de dados'!T386&lt;(AVERAGE('Base de dados'!T$378:T$398)+(1.5*(_xlfn.QUARTILE.EXC('Base de dados'!T$378:T$398,3)-_xlfn.QUARTILE.EXC('Base de dados'!T$378:T$398,1))))),'Base de dados'!T386,"")</f>
        <v>532</v>
      </c>
      <c r="U386" s="7">
        <f>IF(AND('Base de dados'!U386&gt;(AVERAGE('Base de dados'!U$378:U$398)-(1.5*(_xlfn.QUARTILE.EXC('Base de dados'!U$378:U$398,3)-_xlfn.QUARTILE.EXC('Base de dados'!U$378:U$398,1)))),'Base de dados'!U386&lt;(AVERAGE('Base de dados'!U$378:U$398)+(1.5*(_xlfn.QUARTILE.EXC('Base de dados'!U$378:U$398,3)-_xlfn.QUARTILE.EXC('Base de dados'!U$378:U$398,1))))),'Base de dados'!U386,"")</f>
        <v>26687520.760000002</v>
      </c>
    </row>
    <row r="387" spans="2:21" s="1" customFormat="1" x14ac:dyDescent="0.25">
      <c r="B387" s="51">
        <v>110020</v>
      </c>
      <c r="C387" s="51" t="s">
        <v>228</v>
      </c>
      <c r="D387" s="51" t="s">
        <v>229</v>
      </c>
      <c r="E387" s="51">
        <v>2010</v>
      </c>
      <c r="F387" s="51">
        <v>11002000</v>
      </c>
      <c r="G387" s="51" t="s">
        <v>99</v>
      </c>
      <c r="H387" s="325" t="s">
        <v>67</v>
      </c>
      <c r="I387" s="51" t="s">
        <v>188</v>
      </c>
      <c r="J387" s="51" t="s">
        <v>189</v>
      </c>
      <c r="K387" s="51" t="s">
        <v>190</v>
      </c>
      <c r="L387" s="7">
        <f>IF(AND('Base de dados'!L387&gt;(AVERAGE('Base de dados'!L$378:L$398)-(1.5*(_xlfn.QUARTILE.EXC('Base de dados'!L$378:L$398,3)-_xlfn.QUARTILE.EXC('Base de dados'!L$378:L$398,1)))),'Base de dados'!L387&lt;(AVERAGE('Base de dados'!L$378:L$398)+(1.5*(_xlfn.QUARTILE.EXC('Base de dados'!L$378:L$398,3)-_xlfn.QUARTILE.EXC('Base de dados'!L$378:L$398,1))))),'Base de dados'!L387,"")</f>
        <v>25627</v>
      </c>
      <c r="M387" s="7">
        <f>IF(AND('Base de dados'!M387&gt;(AVERAGE('Base de dados'!M$378:M$398)-(1.5*(_xlfn.QUARTILE.EXC('Base de dados'!M$378:M$398,3)-_xlfn.QUARTILE.EXC('Base de dados'!M$378:M$398,1)))),'Base de dados'!M387&lt;(AVERAGE('Base de dados'!M$378:M$398)+(1.5*(_xlfn.QUARTILE.EXC('Base de dados'!M$378:M$398,3)-_xlfn.QUARTILE.EXC('Base de dados'!M$378:M$398,1))))),'Base de dados'!M387,"")</f>
        <v>225270.28</v>
      </c>
      <c r="N387" s="7">
        <f>IF(AND('Base de dados'!N387&gt;(AVERAGE('Base de dados'!N$378:N$398)-(1.5*(_xlfn.QUARTILE.EXC('Base de dados'!N$378:N$398,3)-_xlfn.QUARTILE.EXC('Base de dados'!N$378:N$398,1)))),'Base de dados'!N387&lt;(AVERAGE('Base de dados'!N$378:N$398)+(1.5*(_xlfn.QUARTILE.EXC('Base de dados'!N$378:N$398,3)-_xlfn.QUARTILE.EXC('Base de dados'!N$378:N$398,1))))),'Base de dados'!N387,"")</f>
        <v>974.4</v>
      </c>
      <c r="O387" s="7">
        <f>IF(AND('Base de dados'!O387&gt;(AVERAGE('Base de dados'!O$378:O$398)-(1.5*(_xlfn.QUARTILE.EXC('Base de dados'!O$378:O$398,3)-_xlfn.QUARTILE.EXC('Base de dados'!O$378:O$398,1)))),'Base de dados'!O387&lt;(AVERAGE('Base de dados'!O$378:O$398)+(1.5*(_xlfn.QUARTILE.EXC('Base de dados'!O$378:O$398,3)-_xlfn.QUARTILE.EXC('Base de dados'!O$378:O$398,1))))),'Base de dados'!O387,"")</f>
        <v>95334686.200000003</v>
      </c>
      <c r="P387" s="7">
        <f>IF(AND('Base de dados'!P387&gt;(AVERAGE('Base de dados'!P$378:P$398)-(1.5*(_xlfn.QUARTILE.EXC('Base de dados'!P$378:P$398,3)-_xlfn.QUARTILE.EXC('Base de dados'!P$378:P$398,1)))),'Base de dados'!P387&lt;(AVERAGE('Base de dados'!P$378:P$398)+(1.5*(_xlfn.QUARTILE.EXC('Base de dados'!P$378:P$398,3)-_xlfn.QUARTILE.EXC('Base de dados'!P$378:P$398,1))))),'Base de dados'!P387,"")</f>
        <v>1978216.01</v>
      </c>
      <c r="Q387" s="7">
        <f>IF(AND('Base de dados'!Q387&gt;(AVERAGE('Base de dados'!Q$378:Q$398)-(1.5*(_xlfn.QUARTILE.EXC('Base de dados'!Q$378:Q$398,3)-_xlfn.QUARTILE.EXC('Base de dados'!Q$378:Q$398,1)))),'Base de dados'!Q387&lt;(AVERAGE('Base de dados'!Q$378:Q$398)+(1.5*(_xlfn.QUARTILE.EXC('Base de dados'!Q$378:Q$398,3)-_xlfn.QUARTILE.EXC('Base de dados'!Q$378:Q$398,1))))),'Base de dados'!Q387,"")</f>
        <v>50057704.25</v>
      </c>
      <c r="R387" s="7">
        <f>IF(AND('Base de dados'!R387&gt;(AVERAGE('Base de dados'!R$378:R$398)-(1.5*(_xlfn.QUARTILE.EXC('Base de dados'!R$378:R$398,3)-_xlfn.QUARTILE.EXC('Base de dados'!R$378:R$398,1)))),'Base de dados'!R387&lt;(AVERAGE('Base de dados'!R$378:R$398)+(1.5*(_xlfn.QUARTILE.EXC('Base de dados'!R$378:R$398,3)-_xlfn.QUARTILE.EXC('Base de dados'!R$378:R$398,1))))),'Base de dados'!R387,"")</f>
        <v>100421532.19</v>
      </c>
      <c r="S387" s="7">
        <f>IF(AND('Base de dados'!S387&gt;(AVERAGE('Base de dados'!S$378:S$398)-(1.5*(_xlfn.QUARTILE.EXC('Base de dados'!S$378:S$398,3)-_xlfn.QUARTILE.EXC('Base de dados'!S$378:S$398,1)))),'Base de dados'!S387&lt;(AVERAGE('Base de dados'!S$378:S$398)+(1.5*(_xlfn.QUARTILE.EXC('Base de dados'!S$378:S$398,3)-_xlfn.QUARTILE.EXC('Base de dados'!S$378:S$398,1))))),'Base de dados'!S387,"")</f>
        <v>5888462.2400000002</v>
      </c>
      <c r="T387" s="7">
        <f>IF(AND('Base de dados'!T387&gt;(AVERAGE('Base de dados'!T$378:T$398)-(1.5*(_xlfn.QUARTILE.EXC('Base de dados'!T$378:T$398,3)-_xlfn.QUARTILE.EXC('Base de dados'!T$378:T$398,1)))),'Base de dados'!T387&lt;(AVERAGE('Base de dados'!T$378:T$398)+(1.5*(_xlfn.QUARTILE.EXC('Base de dados'!T$378:T$398,3)-_xlfn.QUARTILE.EXC('Base de dados'!T$378:T$398,1))))),'Base de dados'!T387,"")</f>
        <v>537</v>
      </c>
      <c r="U387" s="7">
        <f>IF(AND('Base de dados'!U387&gt;(AVERAGE('Base de dados'!U$378:U$398)-(1.5*(_xlfn.QUARTILE.EXC('Base de dados'!U$378:U$398,3)-_xlfn.QUARTILE.EXC('Base de dados'!U$378:U$398,1)))),'Base de dados'!U387&lt;(AVERAGE('Base de dados'!U$378:U$398)+(1.5*(_xlfn.QUARTILE.EXC('Base de dados'!U$378:U$398,3)-_xlfn.QUARTILE.EXC('Base de dados'!U$378:U$398,1))))),'Base de dados'!U387,"")</f>
        <v>37705448.890000001</v>
      </c>
    </row>
    <row r="388" spans="2:21" s="1" customFormat="1" x14ac:dyDescent="0.25">
      <c r="B388" s="51">
        <v>110020</v>
      </c>
      <c r="C388" s="51" t="s">
        <v>228</v>
      </c>
      <c r="D388" s="51" t="s">
        <v>229</v>
      </c>
      <c r="E388" s="51">
        <v>2009</v>
      </c>
      <c r="F388" s="51">
        <v>11002000</v>
      </c>
      <c r="G388" s="51" t="s">
        <v>99</v>
      </c>
      <c r="H388" s="325" t="s">
        <v>67</v>
      </c>
      <c r="I388" s="51" t="s">
        <v>188</v>
      </c>
      <c r="J388" s="51" t="s">
        <v>189</v>
      </c>
      <c r="K388" s="51" t="s">
        <v>190</v>
      </c>
      <c r="L388" s="7">
        <f>IF(AND('Base de dados'!L388&gt;(AVERAGE('Base de dados'!L$378:L$398)-(1.5*(_xlfn.QUARTILE.EXC('Base de dados'!L$378:L$398,3)-_xlfn.QUARTILE.EXC('Base de dados'!L$378:L$398,1)))),'Base de dados'!L388&lt;(AVERAGE('Base de dados'!L$378:L$398)+(1.5*(_xlfn.QUARTILE.EXC('Base de dados'!L$378:L$398,3)-_xlfn.QUARTILE.EXC('Base de dados'!L$378:L$398,1))))),'Base de dados'!L388,"")</f>
        <v>22035.8</v>
      </c>
      <c r="M388" s="7">
        <f>IF(AND('Base de dados'!M388&gt;(AVERAGE('Base de dados'!M$378:M$398)-(1.5*(_xlfn.QUARTILE.EXC('Base de dados'!M$378:M$398,3)-_xlfn.QUARTILE.EXC('Base de dados'!M$378:M$398,1)))),'Base de dados'!M388&lt;(AVERAGE('Base de dados'!M$378:M$398)+(1.5*(_xlfn.QUARTILE.EXC('Base de dados'!M$378:M$398,3)-_xlfn.QUARTILE.EXC('Base de dados'!M$378:M$398,1))))),'Base de dados'!M388,"")</f>
        <v>210007.22</v>
      </c>
      <c r="N388" s="7">
        <f>IF(AND('Base de dados'!N388&gt;(AVERAGE('Base de dados'!N$378:N$398)-(1.5*(_xlfn.QUARTILE.EXC('Base de dados'!N$378:N$398,3)-_xlfn.QUARTILE.EXC('Base de dados'!N$378:N$398,1)))),'Base de dados'!N388&lt;(AVERAGE('Base de dados'!N$378:N$398)+(1.5*(_xlfn.QUARTILE.EXC('Base de dados'!N$378:N$398,3)-_xlfn.QUARTILE.EXC('Base de dados'!N$378:N$398,1))))),'Base de dados'!N388,"")</f>
        <v>832.3</v>
      </c>
      <c r="O388" s="7">
        <f>IF(AND('Base de dados'!O388&gt;(AVERAGE('Base de dados'!O$378:O$398)-(1.5*(_xlfn.QUARTILE.EXC('Base de dados'!O$378:O$398,3)-_xlfn.QUARTILE.EXC('Base de dados'!O$378:O$398,1)))),'Base de dados'!O388&lt;(AVERAGE('Base de dados'!O$378:O$398)+(1.5*(_xlfn.QUARTILE.EXC('Base de dados'!O$378:O$398,3)-_xlfn.QUARTILE.EXC('Base de dados'!O$378:O$398,1))))),'Base de dados'!O388,"")</f>
        <v>81799386.719999999</v>
      </c>
      <c r="P388" s="7">
        <f>IF(AND('Base de dados'!P388&gt;(AVERAGE('Base de dados'!P$378:P$398)-(1.5*(_xlfn.QUARTILE.EXC('Base de dados'!P$378:P$398,3)-_xlfn.QUARTILE.EXC('Base de dados'!P$378:P$398,1)))),'Base de dados'!P388&lt;(AVERAGE('Base de dados'!P$378:P$398)+(1.5*(_xlfn.QUARTILE.EXC('Base de dados'!P$378:P$398,3)-_xlfn.QUARTILE.EXC('Base de dados'!P$378:P$398,1))))),'Base de dados'!P388,"")</f>
        <v>1814633.14</v>
      </c>
      <c r="Q388" s="7">
        <f>IF(AND('Base de dados'!Q388&gt;(AVERAGE('Base de dados'!Q$378:Q$398)-(1.5*(_xlfn.QUARTILE.EXC('Base de dados'!Q$378:Q$398,3)-_xlfn.QUARTILE.EXC('Base de dados'!Q$378:Q$398,1)))),'Base de dados'!Q388&lt;(AVERAGE('Base de dados'!Q$378:Q$398)+(1.5*(_xlfn.QUARTILE.EXC('Base de dados'!Q$378:Q$398,3)-_xlfn.QUARTILE.EXC('Base de dados'!Q$378:Q$398,1))))),'Base de dados'!Q388,"")</f>
        <v>48159127.229999997</v>
      </c>
      <c r="R388" s="7">
        <f>IF(AND('Base de dados'!R388&gt;(AVERAGE('Base de dados'!R$378:R$398)-(1.5*(_xlfn.QUARTILE.EXC('Base de dados'!R$378:R$398,3)-_xlfn.QUARTILE.EXC('Base de dados'!R$378:R$398,1)))),'Base de dados'!R388&lt;(AVERAGE('Base de dados'!R$378:R$398)+(1.5*(_xlfn.QUARTILE.EXC('Base de dados'!R$378:R$398,3)-_xlfn.QUARTILE.EXC('Base de dados'!R$378:R$398,1))))),'Base de dados'!R388,"")</f>
        <v>97643859.909999996</v>
      </c>
      <c r="S388" s="7" t="str">
        <f>IF(AND('Base de dados'!S388&gt;(AVERAGE('Base de dados'!S$378:S$398)-(1.5*(_xlfn.QUARTILE.EXC('Base de dados'!S$378:S$398,3)-_xlfn.QUARTILE.EXC('Base de dados'!S$378:S$398,1)))),'Base de dados'!S388&lt;(AVERAGE('Base de dados'!S$378:S$398)+(1.5*(_xlfn.QUARTILE.EXC('Base de dados'!S$378:S$398,3)-_xlfn.QUARTILE.EXC('Base de dados'!S$378:S$398,1))))),'Base de dados'!S388,"")</f>
        <v/>
      </c>
      <c r="T388" s="7">
        <f>IF(AND('Base de dados'!T388&gt;(AVERAGE('Base de dados'!T$378:T$398)-(1.5*(_xlfn.QUARTILE.EXC('Base de dados'!T$378:T$398,3)-_xlfn.QUARTILE.EXC('Base de dados'!T$378:T$398,1)))),'Base de dados'!T388&lt;(AVERAGE('Base de dados'!T$378:T$398)+(1.5*(_xlfn.QUARTILE.EXC('Base de dados'!T$378:T$398,3)-_xlfn.QUARTILE.EXC('Base de dados'!T$378:T$398,1))))),'Base de dados'!T388,"")</f>
        <v>539</v>
      </c>
      <c r="U388" s="7">
        <f>IF(AND('Base de dados'!U388&gt;(AVERAGE('Base de dados'!U$378:U$398)-(1.5*(_xlfn.QUARTILE.EXC('Base de dados'!U$378:U$398,3)-_xlfn.QUARTILE.EXC('Base de dados'!U$378:U$398,1)))),'Base de dados'!U388&lt;(AVERAGE('Base de dados'!U$378:U$398)+(1.5*(_xlfn.QUARTILE.EXC('Base de dados'!U$378:U$398,3)-_xlfn.QUARTILE.EXC('Base de dados'!U$378:U$398,1))))),'Base de dados'!U388,"")</f>
        <v>8772632.4100000001</v>
      </c>
    </row>
    <row r="389" spans="2:21" s="1" customFormat="1" x14ac:dyDescent="0.25">
      <c r="B389" s="51">
        <v>110020</v>
      </c>
      <c r="C389" s="51" t="s">
        <v>228</v>
      </c>
      <c r="D389" s="51" t="s">
        <v>229</v>
      </c>
      <c r="E389" s="51">
        <v>2008</v>
      </c>
      <c r="F389" s="51">
        <v>11002000</v>
      </c>
      <c r="G389" s="51" t="s">
        <v>99</v>
      </c>
      <c r="H389" s="325" t="s">
        <v>67</v>
      </c>
      <c r="I389" s="51" t="s">
        <v>188</v>
      </c>
      <c r="J389" s="51" t="s">
        <v>189</v>
      </c>
      <c r="K389" s="51" t="s">
        <v>190</v>
      </c>
      <c r="L389" s="7">
        <f>IF(AND('Base de dados'!L389&gt;(AVERAGE('Base de dados'!L$378:L$398)-(1.5*(_xlfn.QUARTILE.EXC('Base de dados'!L$378:L$398,3)-_xlfn.QUARTILE.EXC('Base de dados'!L$378:L$398,1)))),'Base de dados'!L389&lt;(AVERAGE('Base de dados'!L$378:L$398)+(1.5*(_xlfn.QUARTILE.EXC('Base de dados'!L$378:L$398,3)-_xlfn.QUARTILE.EXC('Base de dados'!L$378:L$398,1))))),'Base de dados'!L389,"")</f>
        <v>21363.599999999999</v>
      </c>
      <c r="M389" s="7">
        <f>IF(AND('Base de dados'!M389&gt;(AVERAGE('Base de dados'!M$378:M$398)-(1.5*(_xlfn.QUARTILE.EXC('Base de dados'!M$378:M$398,3)-_xlfn.QUARTILE.EXC('Base de dados'!M$378:M$398,1)))),'Base de dados'!M389&lt;(AVERAGE('Base de dados'!M$378:M$398)+(1.5*(_xlfn.QUARTILE.EXC('Base de dados'!M$378:M$398,3)-_xlfn.QUARTILE.EXC('Base de dados'!M$378:M$398,1))))),'Base de dados'!M389,"")</f>
        <v>219684</v>
      </c>
      <c r="N389" s="7">
        <f>IF(AND('Base de dados'!N389&gt;(AVERAGE('Base de dados'!N$378:N$398)-(1.5*(_xlfn.QUARTILE.EXC('Base de dados'!N$378:N$398,3)-_xlfn.QUARTILE.EXC('Base de dados'!N$378:N$398,1)))),'Base de dados'!N389&lt;(AVERAGE('Base de dados'!N$378:N$398)+(1.5*(_xlfn.QUARTILE.EXC('Base de dados'!N$378:N$398,3)-_xlfn.QUARTILE.EXC('Base de dados'!N$378:N$398,1))))),'Base de dados'!N389,"")</f>
        <v>830</v>
      </c>
      <c r="O389" s="7">
        <f>IF(AND('Base de dados'!O389&gt;(AVERAGE('Base de dados'!O$378:O$398)-(1.5*(_xlfn.QUARTILE.EXC('Base de dados'!O$378:O$398,3)-_xlfn.QUARTILE.EXC('Base de dados'!O$378:O$398,1)))),'Base de dados'!O389&lt;(AVERAGE('Base de dados'!O$378:O$398)+(1.5*(_xlfn.QUARTILE.EXC('Base de dados'!O$378:O$398,3)-_xlfn.QUARTILE.EXC('Base de dados'!O$378:O$398,1))))),'Base de dados'!O389,"")</f>
        <v>74842020.659999996</v>
      </c>
      <c r="P389" s="7">
        <f>IF(AND('Base de dados'!P389&gt;(AVERAGE('Base de dados'!P$378:P$398)-(1.5*(_xlfn.QUARTILE.EXC('Base de dados'!P$378:P$398,3)-_xlfn.QUARTILE.EXC('Base de dados'!P$378:P$398,1)))),'Base de dados'!P389&lt;(AVERAGE('Base de dados'!P$378:P$398)+(1.5*(_xlfn.QUARTILE.EXC('Base de dados'!P$378:P$398,3)-_xlfn.QUARTILE.EXC('Base de dados'!P$378:P$398,1))))),'Base de dados'!P389,"")</f>
        <v>1668823.99</v>
      </c>
      <c r="Q389" s="7">
        <f>IF(AND('Base de dados'!Q389&gt;(AVERAGE('Base de dados'!Q$378:Q$398)-(1.5*(_xlfn.QUARTILE.EXC('Base de dados'!Q$378:Q$398,3)-_xlfn.QUARTILE.EXC('Base de dados'!Q$378:Q$398,1)))),'Base de dados'!Q389&lt;(AVERAGE('Base de dados'!Q$378:Q$398)+(1.5*(_xlfn.QUARTILE.EXC('Base de dados'!Q$378:Q$398,3)-_xlfn.QUARTILE.EXC('Base de dados'!Q$378:Q$398,1))))),'Base de dados'!Q389,"")</f>
        <v>40810038.43</v>
      </c>
      <c r="R389" s="7">
        <f>IF(AND('Base de dados'!R389&gt;(AVERAGE('Base de dados'!R$378:R$398)-(1.5*(_xlfn.QUARTILE.EXC('Base de dados'!R$378:R$398,3)-_xlfn.QUARTILE.EXC('Base de dados'!R$378:R$398,1)))),'Base de dados'!R389&lt;(AVERAGE('Base de dados'!R$378:R$398)+(1.5*(_xlfn.QUARTILE.EXC('Base de dados'!R$378:R$398,3)-_xlfn.QUARTILE.EXC('Base de dados'!R$378:R$398,1))))),'Base de dados'!R389,"")</f>
        <v>80123540.75</v>
      </c>
      <c r="S389" s="7" t="str">
        <f>IF(AND('Base de dados'!S389&gt;(AVERAGE('Base de dados'!S$378:S$398)-(1.5*(_xlfn.QUARTILE.EXC('Base de dados'!S$378:S$398,3)-_xlfn.QUARTILE.EXC('Base de dados'!S$378:S$398,1)))),'Base de dados'!S389&lt;(AVERAGE('Base de dados'!S$378:S$398)+(1.5*(_xlfn.QUARTILE.EXC('Base de dados'!S$378:S$398,3)-_xlfn.QUARTILE.EXC('Base de dados'!S$378:S$398,1))))),'Base de dados'!S389,"")</f>
        <v/>
      </c>
      <c r="T389" s="7">
        <f>IF(AND('Base de dados'!T389&gt;(AVERAGE('Base de dados'!T$378:T$398)-(1.5*(_xlfn.QUARTILE.EXC('Base de dados'!T$378:T$398,3)-_xlfn.QUARTILE.EXC('Base de dados'!T$378:T$398,1)))),'Base de dados'!T389&lt;(AVERAGE('Base de dados'!T$378:T$398)+(1.5*(_xlfn.QUARTILE.EXC('Base de dados'!T$378:T$398,3)-_xlfn.QUARTILE.EXC('Base de dados'!T$378:T$398,1))))),'Base de dados'!T389,"")</f>
        <v>551</v>
      </c>
      <c r="U389" s="7">
        <f>IF(AND('Base de dados'!U389&gt;(AVERAGE('Base de dados'!U$378:U$398)-(1.5*(_xlfn.QUARTILE.EXC('Base de dados'!U$378:U$398,3)-_xlfn.QUARTILE.EXC('Base de dados'!U$378:U$398,1)))),'Base de dados'!U389&lt;(AVERAGE('Base de dados'!U$378:U$398)+(1.5*(_xlfn.QUARTILE.EXC('Base de dados'!U$378:U$398,3)-_xlfn.QUARTILE.EXC('Base de dados'!U$378:U$398,1))))),'Base de dados'!U389,"")</f>
        <v>0</v>
      </c>
    </row>
    <row r="390" spans="2:21" s="1" customFormat="1" x14ac:dyDescent="0.25">
      <c r="B390" s="51">
        <v>110020</v>
      </c>
      <c r="C390" s="51" t="s">
        <v>228</v>
      </c>
      <c r="D390" s="51" t="s">
        <v>229</v>
      </c>
      <c r="E390" s="51">
        <v>2007</v>
      </c>
      <c r="F390" s="51">
        <v>11002000</v>
      </c>
      <c r="G390" s="51" t="s">
        <v>99</v>
      </c>
      <c r="H390" s="325" t="s">
        <v>67</v>
      </c>
      <c r="I390" s="51" t="s">
        <v>188</v>
      </c>
      <c r="J390" s="51" t="s">
        <v>189</v>
      </c>
      <c r="K390" s="51" t="s">
        <v>190</v>
      </c>
      <c r="L390" s="7">
        <f>IF(AND('Base de dados'!L390&gt;(AVERAGE('Base de dados'!L$378:L$398)-(1.5*(_xlfn.QUARTILE.EXC('Base de dados'!L$378:L$398,3)-_xlfn.QUARTILE.EXC('Base de dados'!L$378:L$398,1)))),'Base de dados'!L390&lt;(AVERAGE('Base de dados'!L$378:L$398)+(1.5*(_xlfn.QUARTILE.EXC('Base de dados'!L$378:L$398,3)-_xlfn.QUARTILE.EXC('Base de dados'!L$378:L$398,1))))),'Base de dados'!L390,"")</f>
        <v>20877.400000000001</v>
      </c>
      <c r="M390" s="7" t="str">
        <f>IF(AND('Base de dados'!M390&gt;(AVERAGE('Base de dados'!M$378:M$398)-(1.5*(_xlfn.QUARTILE.EXC('Base de dados'!M$378:M$398,3)-_xlfn.QUARTILE.EXC('Base de dados'!M$378:M$398,1)))),'Base de dados'!M390&lt;(AVERAGE('Base de dados'!M$378:M$398)+(1.5*(_xlfn.QUARTILE.EXC('Base de dados'!M$378:M$398,3)-_xlfn.QUARTILE.EXC('Base de dados'!M$378:M$398,1))))),'Base de dados'!M390,"")</f>
        <v/>
      </c>
      <c r="N390" s="7">
        <f>IF(AND('Base de dados'!N390&gt;(AVERAGE('Base de dados'!N$378:N$398)-(1.5*(_xlfn.QUARTILE.EXC('Base de dados'!N$378:N$398,3)-_xlfn.QUARTILE.EXC('Base de dados'!N$378:N$398,1)))),'Base de dados'!N390&lt;(AVERAGE('Base de dados'!N$378:N$398)+(1.5*(_xlfn.QUARTILE.EXC('Base de dados'!N$378:N$398,3)-_xlfn.QUARTILE.EXC('Base de dados'!N$378:N$398,1))))),'Base de dados'!N390,"")</f>
        <v>872.6</v>
      </c>
      <c r="O390" s="7">
        <f>IF(AND('Base de dados'!O390&gt;(AVERAGE('Base de dados'!O$378:O$398)-(1.5*(_xlfn.QUARTILE.EXC('Base de dados'!O$378:O$398,3)-_xlfn.QUARTILE.EXC('Base de dados'!O$378:O$398,1)))),'Base de dados'!O390&lt;(AVERAGE('Base de dados'!O$378:O$398)+(1.5*(_xlfn.QUARTILE.EXC('Base de dados'!O$378:O$398,3)-_xlfn.QUARTILE.EXC('Base de dados'!O$378:O$398,1))))),'Base de dados'!O390,"")</f>
        <v>67126487.439999998</v>
      </c>
      <c r="P390" s="7">
        <f>IF(AND('Base de dados'!P390&gt;(AVERAGE('Base de dados'!P$378:P$398)-(1.5*(_xlfn.QUARTILE.EXC('Base de dados'!P$378:P$398,3)-_xlfn.QUARTILE.EXC('Base de dados'!P$378:P$398,1)))),'Base de dados'!P390&lt;(AVERAGE('Base de dados'!P$378:P$398)+(1.5*(_xlfn.QUARTILE.EXC('Base de dados'!P$378:P$398,3)-_xlfn.QUARTILE.EXC('Base de dados'!P$378:P$398,1))))),'Base de dados'!P390,"")</f>
        <v>1570086.54</v>
      </c>
      <c r="Q390" s="7">
        <f>IF(AND('Base de dados'!Q390&gt;(AVERAGE('Base de dados'!Q$378:Q$398)-(1.5*(_xlfn.QUARTILE.EXC('Base de dados'!Q$378:Q$398,3)-_xlfn.QUARTILE.EXC('Base de dados'!Q$378:Q$398,1)))),'Base de dados'!Q390&lt;(AVERAGE('Base de dados'!Q$378:Q$398)+(1.5*(_xlfn.QUARTILE.EXC('Base de dados'!Q$378:Q$398,3)-_xlfn.QUARTILE.EXC('Base de dados'!Q$378:Q$398,1))))),'Base de dados'!Q390,"")</f>
        <v>34895237.640000001</v>
      </c>
      <c r="R390" s="7">
        <f>IF(AND('Base de dados'!R390&gt;(AVERAGE('Base de dados'!R$378:R$398)-(1.5*(_xlfn.QUARTILE.EXC('Base de dados'!R$378:R$398,3)-_xlfn.QUARTILE.EXC('Base de dados'!R$378:R$398,1)))),'Base de dados'!R390&lt;(AVERAGE('Base de dados'!R$378:R$398)+(1.5*(_xlfn.QUARTILE.EXC('Base de dados'!R$378:R$398,3)-_xlfn.QUARTILE.EXC('Base de dados'!R$378:R$398,1))))),'Base de dados'!R390,"")</f>
        <v>74399080.739999995</v>
      </c>
      <c r="S390" s="7">
        <f>IF(AND('Base de dados'!S390&gt;(AVERAGE('Base de dados'!S$378:S$398)-(1.5*(_xlfn.QUARTILE.EXC('Base de dados'!S$378:S$398,3)-_xlfn.QUARTILE.EXC('Base de dados'!S$378:S$398,1)))),'Base de dados'!S390&lt;(AVERAGE('Base de dados'!S$378:S$398)+(1.5*(_xlfn.QUARTILE.EXC('Base de dados'!S$378:S$398,3)-_xlfn.QUARTILE.EXC('Base de dados'!S$378:S$398,1))))),'Base de dados'!S390,"")</f>
        <v>6330518.2400000002</v>
      </c>
      <c r="T390" s="7">
        <f>IF(AND('Base de dados'!T390&gt;(AVERAGE('Base de dados'!T$378:T$398)-(1.5*(_xlfn.QUARTILE.EXC('Base de dados'!T$378:T$398,3)-_xlfn.QUARTILE.EXC('Base de dados'!T$378:T$398,1)))),'Base de dados'!T390&lt;(AVERAGE('Base de dados'!T$378:T$398)+(1.5*(_xlfn.QUARTILE.EXC('Base de dados'!T$378:T$398,3)-_xlfn.QUARTILE.EXC('Base de dados'!T$378:T$398,1))))),'Base de dados'!T390,"")</f>
        <v>553</v>
      </c>
      <c r="U390" s="7">
        <f>IF(AND('Base de dados'!U390&gt;(AVERAGE('Base de dados'!U$378:U$398)-(1.5*(_xlfn.QUARTILE.EXC('Base de dados'!U$378:U$398,3)-_xlfn.QUARTILE.EXC('Base de dados'!U$378:U$398,1)))),'Base de dados'!U390&lt;(AVERAGE('Base de dados'!U$378:U$398)+(1.5*(_xlfn.QUARTILE.EXC('Base de dados'!U$378:U$398,3)-_xlfn.QUARTILE.EXC('Base de dados'!U$378:U$398,1))))),'Base de dados'!U390,"")</f>
        <v>0</v>
      </c>
    </row>
    <row r="391" spans="2:21" s="1" customFormat="1" x14ac:dyDescent="0.25">
      <c r="B391" s="51">
        <v>110020</v>
      </c>
      <c r="C391" s="51" t="s">
        <v>228</v>
      </c>
      <c r="D391" s="51" t="s">
        <v>229</v>
      </c>
      <c r="E391" s="51">
        <v>2006</v>
      </c>
      <c r="F391" s="51">
        <v>11002000</v>
      </c>
      <c r="G391" s="51" t="s">
        <v>99</v>
      </c>
      <c r="H391" s="325" t="s">
        <v>67</v>
      </c>
      <c r="I391" s="51" t="s">
        <v>188</v>
      </c>
      <c r="J391" s="51" t="s">
        <v>189</v>
      </c>
      <c r="K391" s="51" t="s">
        <v>190</v>
      </c>
      <c r="L391" s="7">
        <f>IF(AND('Base de dados'!L391&gt;(AVERAGE('Base de dados'!L$378:L$398)-(1.5*(_xlfn.QUARTILE.EXC('Base de dados'!L$378:L$398,3)-_xlfn.QUARTILE.EXC('Base de dados'!L$378:L$398,1)))),'Base de dados'!L391&lt;(AVERAGE('Base de dados'!L$378:L$398)+(1.5*(_xlfn.QUARTILE.EXC('Base de dados'!L$378:L$398,3)-_xlfn.QUARTILE.EXC('Base de dados'!L$378:L$398,1))))),'Base de dados'!L391,"")</f>
        <v>19999.8</v>
      </c>
      <c r="M391" s="7">
        <f>IF(AND('Base de dados'!M391&gt;(AVERAGE('Base de dados'!M$378:M$398)-(1.5*(_xlfn.QUARTILE.EXC('Base de dados'!M$378:M$398,3)-_xlfn.QUARTILE.EXC('Base de dados'!M$378:M$398,1)))),'Base de dados'!M391&lt;(AVERAGE('Base de dados'!M$378:M$398)+(1.5*(_xlfn.QUARTILE.EXC('Base de dados'!M$378:M$398,3)-_xlfn.QUARTILE.EXC('Base de dados'!M$378:M$398,1))))),'Base de dados'!M391,"")</f>
        <v>217486.15</v>
      </c>
      <c r="N391" s="7">
        <f>IF(AND('Base de dados'!N391&gt;(AVERAGE('Base de dados'!N$378:N$398)-(1.5*(_xlfn.QUARTILE.EXC('Base de dados'!N$378:N$398,3)-_xlfn.QUARTILE.EXC('Base de dados'!N$378:N$398,1)))),'Base de dados'!N391&lt;(AVERAGE('Base de dados'!N$378:N$398)+(1.5*(_xlfn.QUARTILE.EXC('Base de dados'!N$378:N$398,3)-_xlfn.QUARTILE.EXC('Base de dados'!N$378:N$398,1))))),'Base de dados'!N391,"")</f>
        <v>906.9</v>
      </c>
      <c r="O391" s="7">
        <f>IF(AND('Base de dados'!O391&gt;(AVERAGE('Base de dados'!O$378:O$398)-(1.5*(_xlfn.QUARTILE.EXC('Base de dados'!O$378:O$398,3)-_xlfn.QUARTILE.EXC('Base de dados'!O$378:O$398,1)))),'Base de dados'!O391&lt;(AVERAGE('Base de dados'!O$378:O$398)+(1.5*(_xlfn.QUARTILE.EXC('Base de dados'!O$378:O$398,3)-_xlfn.QUARTILE.EXC('Base de dados'!O$378:O$398,1))))),'Base de dados'!O391,"")</f>
        <v>48667301.939999998</v>
      </c>
      <c r="P391" s="7">
        <f>IF(AND('Base de dados'!P391&gt;(AVERAGE('Base de dados'!P$378:P$398)-(1.5*(_xlfn.QUARTILE.EXC('Base de dados'!P$378:P$398,3)-_xlfn.QUARTILE.EXC('Base de dados'!P$378:P$398,1)))),'Base de dados'!P391&lt;(AVERAGE('Base de dados'!P$378:P$398)+(1.5*(_xlfn.QUARTILE.EXC('Base de dados'!P$378:P$398,3)-_xlfn.QUARTILE.EXC('Base de dados'!P$378:P$398,1))))),'Base de dados'!P391,"")</f>
        <v>1231942.98</v>
      </c>
      <c r="Q391" s="7">
        <f>IF(AND('Base de dados'!Q391&gt;(AVERAGE('Base de dados'!Q$378:Q$398)-(1.5*(_xlfn.QUARTILE.EXC('Base de dados'!Q$378:Q$398,3)-_xlfn.QUARTILE.EXC('Base de dados'!Q$378:Q$398,1)))),'Base de dados'!Q391&lt;(AVERAGE('Base de dados'!Q$378:Q$398)+(1.5*(_xlfn.QUARTILE.EXC('Base de dados'!Q$378:Q$398,3)-_xlfn.QUARTILE.EXC('Base de dados'!Q$378:Q$398,1))))),'Base de dados'!Q391,"")</f>
        <v>32815609.289999999</v>
      </c>
      <c r="R391" s="7">
        <f>IF(AND('Base de dados'!R391&gt;(AVERAGE('Base de dados'!R$378:R$398)-(1.5*(_xlfn.QUARTILE.EXC('Base de dados'!R$378:R$398,3)-_xlfn.QUARTILE.EXC('Base de dados'!R$378:R$398,1)))),'Base de dados'!R391&lt;(AVERAGE('Base de dados'!R$378:R$398)+(1.5*(_xlfn.QUARTILE.EXC('Base de dados'!R$378:R$398,3)-_xlfn.QUARTILE.EXC('Base de dados'!R$378:R$398,1))))),'Base de dados'!R391,"")</f>
        <v>74918501.599999994</v>
      </c>
      <c r="S391" s="7">
        <f>IF(AND('Base de dados'!S391&gt;(AVERAGE('Base de dados'!S$378:S$398)-(1.5*(_xlfn.QUARTILE.EXC('Base de dados'!S$378:S$398,3)-_xlfn.QUARTILE.EXC('Base de dados'!S$378:S$398,1)))),'Base de dados'!S391&lt;(AVERAGE('Base de dados'!S$378:S$398)+(1.5*(_xlfn.QUARTILE.EXC('Base de dados'!S$378:S$398,3)-_xlfn.QUARTILE.EXC('Base de dados'!S$378:S$398,1))))),'Base de dados'!S391,"")</f>
        <v>6974884.4500000002</v>
      </c>
      <c r="T391" s="7">
        <f>IF(AND('Base de dados'!T391&gt;(AVERAGE('Base de dados'!T$378:T$398)-(1.5*(_xlfn.QUARTILE.EXC('Base de dados'!T$378:T$398,3)-_xlfn.QUARTILE.EXC('Base de dados'!T$378:T$398,1)))),'Base de dados'!T391&lt;(AVERAGE('Base de dados'!T$378:T$398)+(1.5*(_xlfn.QUARTILE.EXC('Base de dados'!T$378:T$398,3)-_xlfn.QUARTILE.EXC('Base de dados'!T$378:T$398,1))))),'Base de dados'!T391,"")</f>
        <v>565</v>
      </c>
      <c r="U391" s="7">
        <f>IF(AND('Base de dados'!U391&gt;(AVERAGE('Base de dados'!U$378:U$398)-(1.5*(_xlfn.QUARTILE.EXC('Base de dados'!U$378:U$398,3)-_xlfn.QUARTILE.EXC('Base de dados'!U$378:U$398,1)))),'Base de dados'!U391&lt;(AVERAGE('Base de dados'!U$378:U$398)+(1.5*(_xlfn.QUARTILE.EXC('Base de dados'!U$378:U$398,3)-_xlfn.QUARTILE.EXC('Base de dados'!U$378:U$398,1))))),'Base de dados'!U391,"")</f>
        <v>0</v>
      </c>
    </row>
    <row r="392" spans="2:21" s="1" customFormat="1" x14ac:dyDescent="0.25">
      <c r="B392" s="51">
        <v>110020</v>
      </c>
      <c r="C392" s="51" t="s">
        <v>228</v>
      </c>
      <c r="D392" s="51" t="s">
        <v>229</v>
      </c>
      <c r="E392" s="51">
        <v>2005</v>
      </c>
      <c r="F392" s="51">
        <v>11002000</v>
      </c>
      <c r="G392" s="51" t="s">
        <v>99</v>
      </c>
      <c r="H392" s="325" t="s">
        <v>67</v>
      </c>
      <c r="I392" s="51" t="s">
        <v>188</v>
      </c>
      <c r="J392" s="51" t="s">
        <v>189</v>
      </c>
      <c r="K392" s="51" t="s">
        <v>190</v>
      </c>
      <c r="L392" s="7">
        <f>IF(AND('Base de dados'!L392&gt;(AVERAGE('Base de dados'!L$378:L$398)-(1.5*(_xlfn.QUARTILE.EXC('Base de dados'!L$378:L$398,3)-_xlfn.QUARTILE.EXC('Base de dados'!L$378:L$398,1)))),'Base de dados'!L392&lt;(AVERAGE('Base de dados'!L$378:L$398)+(1.5*(_xlfn.QUARTILE.EXC('Base de dados'!L$378:L$398,3)-_xlfn.QUARTILE.EXC('Base de dados'!L$378:L$398,1))))),'Base de dados'!L392,"")</f>
        <v>19347.5</v>
      </c>
      <c r="M392" s="7">
        <f>IF(AND('Base de dados'!M392&gt;(AVERAGE('Base de dados'!M$378:M$398)-(1.5*(_xlfn.QUARTILE.EXC('Base de dados'!M$378:M$398,3)-_xlfn.QUARTILE.EXC('Base de dados'!M$378:M$398,1)))),'Base de dados'!M392&lt;(AVERAGE('Base de dados'!M$378:M$398)+(1.5*(_xlfn.QUARTILE.EXC('Base de dados'!M$378:M$398,3)-_xlfn.QUARTILE.EXC('Base de dados'!M$378:M$398,1))))),'Base de dados'!M392,"")</f>
        <v>212653</v>
      </c>
      <c r="N392" s="7" t="str">
        <f>IF(AND('Base de dados'!N392&gt;(AVERAGE('Base de dados'!N$378:N$398)-(1.5*(_xlfn.QUARTILE.EXC('Base de dados'!N$378:N$398,3)-_xlfn.QUARTILE.EXC('Base de dados'!N$378:N$398,1)))),'Base de dados'!N392&lt;(AVERAGE('Base de dados'!N$378:N$398)+(1.5*(_xlfn.QUARTILE.EXC('Base de dados'!N$378:N$398,3)-_xlfn.QUARTILE.EXC('Base de dados'!N$378:N$398,1))))),'Base de dados'!N392,"")</f>
        <v/>
      </c>
      <c r="O392" s="7">
        <f>IF(AND('Base de dados'!O392&gt;(AVERAGE('Base de dados'!O$378:O$398)-(1.5*(_xlfn.QUARTILE.EXC('Base de dados'!O$378:O$398,3)-_xlfn.QUARTILE.EXC('Base de dados'!O$378:O$398,1)))),'Base de dados'!O392&lt;(AVERAGE('Base de dados'!O$378:O$398)+(1.5*(_xlfn.QUARTILE.EXC('Base de dados'!O$378:O$398,3)-_xlfn.QUARTILE.EXC('Base de dados'!O$378:O$398,1))))),'Base de dados'!O392,"")</f>
        <v>42239743.560000002</v>
      </c>
      <c r="P392" s="7">
        <f>IF(AND('Base de dados'!P392&gt;(AVERAGE('Base de dados'!P$378:P$398)-(1.5*(_xlfn.QUARTILE.EXC('Base de dados'!P$378:P$398,3)-_xlfn.QUARTILE.EXC('Base de dados'!P$378:P$398,1)))),'Base de dados'!P392&lt;(AVERAGE('Base de dados'!P$378:P$398)+(1.5*(_xlfn.QUARTILE.EXC('Base de dados'!P$378:P$398,3)-_xlfn.QUARTILE.EXC('Base de dados'!P$378:P$398,1))))),'Base de dados'!P392,"")</f>
        <v>1175926.67</v>
      </c>
      <c r="Q392" s="7">
        <f>IF(AND('Base de dados'!Q392&gt;(AVERAGE('Base de dados'!Q$378:Q$398)-(1.5*(_xlfn.QUARTILE.EXC('Base de dados'!Q$378:Q$398,3)-_xlfn.QUARTILE.EXC('Base de dados'!Q$378:Q$398,1)))),'Base de dados'!Q392&lt;(AVERAGE('Base de dados'!Q$378:Q$398)+(1.5*(_xlfn.QUARTILE.EXC('Base de dados'!Q$378:Q$398,3)-_xlfn.QUARTILE.EXC('Base de dados'!Q$378:Q$398,1))))),'Base de dados'!Q392,"")</f>
        <v>35668570.630000003</v>
      </c>
      <c r="R392" s="7">
        <f>IF(AND('Base de dados'!R392&gt;(AVERAGE('Base de dados'!R$378:R$398)-(1.5*(_xlfn.QUARTILE.EXC('Base de dados'!R$378:R$398,3)-_xlfn.QUARTILE.EXC('Base de dados'!R$378:R$398,1)))),'Base de dados'!R392&lt;(AVERAGE('Base de dados'!R$378:R$398)+(1.5*(_xlfn.QUARTILE.EXC('Base de dados'!R$378:R$398,3)-_xlfn.QUARTILE.EXC('Base de dados'!R$378:R$398,1))))),'Base de dados'!R392,"")</f>
        <v>59991288.509999998</v>
      </c>
      <c r="S392" s="7" t="str">
        <f>IF(AND('Base de dados'!S392&gt;(AVERAGE('Base de dados'!S$378:S$398)-(1.5*(_xlfn.QUARTILE.EXC('Base de dados'!S$378:S$398,3)-_xlfn.QUARTILE.EXC('Base de dados'!S$378:S$398,1)))),'Base de dados'!S392&lt;(AVERAGE('Base de dados'!S$378:S$398)+(1.5*(_xlfn.QUARTILE.EXC('Base de dados'!S$378:S$398,3)-_xlfn.QUARTILE.EXC('Base de dados'!S$378:S$398,1))))),'Base de dados'!S392,"")</f>
        <v/>
      </c>
      <c r="T392" s="7">
        <f>IF(AND('Base de dados'!T392&gt;(AVERAGE('Base de dados'!T$378:T$398)-(1.5*(_xlfn.QUARTILE.EXC('Base de dados'!T$378:T$398,3)-_xlfn.QUARTILE.EXC('Base de dados'!T$378:T$398,1)))),'Base de dados'!T392&lt;(AVERAGE('Base de dados'!T$378:T$398)+(1.5*(_xlfn.QUARTILE.EXC('Base de dados'!T$378:T$398,3)-_xlfn.QUARTILE.EXC('Base de dados'!T$378:T$398,1))))),'Base de dados'!T392,"")</f>
        <v>573</v>
      </c>
      <c r="U392" s="7">
        <f>IF(AND('Base de dados'!U392&gt;(AVERAGE('Base de dados'!U$378:U$398)-(1.5*(_xlfn.QUARTILE.EXC('Base de dados'!U$378:U$398,3)-_xlfn.QUARTILE.EXC('Base de dados'!U$378:U$398,1)))),'Base de dados'!U392&lt;(AVERAGE('Base de dados'!U$378:U$398)+(1.5*(_xlfn.QUARTILE.EXC('Base de dados'!U$378:U$398,3)-_xlfn.QUARTILE.EXC('Base de dados'!U$378:U$398,1))))),'Base de dados'!U392,"")</f>
        <v>0</v>
      </c>
    </row>
    <row r="393" spans="2:21" s="1" customFormat="1" x14ac:dyDescent="0.25">
      <c r="B393" s="51">
        <v>110020</v>
      </c>
      <c r="C393" s="51" t="s">
        <v>228</v>
      </c>
      <c r="D393" s="51" t="s">
        <v>229</v>
      </c>
      <c r="E393" s="51">
        <v>2004</v>
      </c>
      <c r="F393" s="51">
        <v>11002000</v>
      </c>
      <c r="G393" s="51" t="s">
        <v>99</v>
      </c>
      <c r="H393" s="325" t="s">
        <v>67</v>
      </c>
      <c r="I393" s="51" t="s">
        <v>188</v>
      </c>
      <c r="J393" s="51" t="s">
        <v>189</v>
      </c>
      <c r="K393" s="51" t="s">
        <v>190</v>
      </c>
      <c r="L393" s="7">
        <f>IF(AND('Base de dados'!L393&gt;(AVERAGE('Base de dados'!L$378:L$398)-(1.5*(_xlfn.QUARTILE.EXC('Base de dados'!L$378:L$398,3)-_xlfn.QUARTILE.EXC('Base de dados'!L$378:L$398,1)))),'Base de dados'!L393&lt;(AVERAGE('Base de dados'!L$378:L$398)+(1.5*(_xlfn.QUARTILE.EXC('Base de dados'!L$378:L$398,3)-_xlfn.QUARTILE.EXC('Base de dados'!L$378:L$398,1))))),'Base de dados'!L393,"")</f>
        <v>18102</v>
      </c>
      <c r="M393" s="7">
        <f>IF(AND('Base de dados'!M393&gt;(AVERAGE('Base de dados'!M$378:M$398)-(1.5*(_xlfn.QUARTILE.EXC('Base de dados'!M$378:M$398,3)-_xlfn.QUARTILE.EXC('Base de dados'!M$378:M$398,1)))),'Base de dados'!M393&lt;(AVERAGE('Base de dados'!M$378:M$398)+(1.5*(_xlfn.QUARTILE.EXC('Base de dados'!M$378:M$398,3)-_xlfn.QUARTILE.EXC('Base de dados'!M$378:M$398,1))))),'Base de dados'!M393,"")</f>
        <v>210818</v>
      </c>
      <c r="N393" s="7">
        <f>IF(AND('Base de dados'!N393&gt;(AVERAGE('Base de dados'!N$378:N$398)-(1.5*(_xlfn.QUARTILE.EXC('Base de dados'!N$378:N$398,3)-_xlfn.QUARTILE.EXC('Base de dados'!N$378:N$398,1)))),'Base de dados'!N393&lt;(AVERAGE('Base de dados'!N$378:N$398)+(1.5*(_xlfn.QUARTILE.EXC('Base de dados'!N$378:N$398,3)-_xlfn.QUARTILE.EXC('Base de dados'!N$378:N$398,1))))),'Base de dados'!N393,"")</f>
        <v>929.1</v>
      </c>
      <c r="O393" s="7">
        <f>IF(AND('Base de dados'!O393&gt;(AVERAGE('Base de dados'!O$378:O$398)-(1.5*(_xlfn.QUARTILE.EXC('Base de dados'!O$378:O$398,3)-_xlfn.QUARTILE.EXC('Base de dados'!O$378:O$398,1)))),'Base de dados'!O393&lt;(AVERAGE('Base de dados'!O$378:O$398)+(1.5*(_xlfn.QUARTILE.EXC('Base de dados'!O$378:O$398,3)-_xlfn.QUARTILE.EXC('Base de dados'!O$378:O$398,1))))),'Base de dados'!O393,"")</f>
        <v>41713632</v>
      </c>
      <c r="P393" s="7">
        <f>IF(AND('Base de dados'!P393&gt;(AVERAGE('Base de dados'!P$378:P$398)-(1.5*(_xlfn.QUARTILE.EXC('Base de dados'!P$378:P$398,3)-_xlfn.QUARTILE.EXC('Base de dados'!P$378:P$398,1)))),'Base de dados'!P393&lt;(AVERAGE('Base de dados'!P$378:P$398)+(1.5*(_xlfn.QUARTILE.EXC('Base de dados'!P$378:P$398,3)-_xlfn.QUARTILE.EXC('Base de dados'!P$378:P$398,1))))),'Base de dados'!P393,"")</f>
        <v>1161400</v>
      </c>
      <c r="Q393" s="7">
        <f>IF(AND('Base de dados'!Q393&gt;(AVERAGE('Base de dados'!Q$378:Q$398)-(1.5*(_xlfn.QUARTILE.EXC('Base de dados'!Q$378:Q$398,3)-_xlfn.QUARTILE.EXC('Base de dados'!Q$378:Q$398,1)))),'Base de dados'!Q393&lt;(AVERAGE('Base de dados'!Q$378:Q$398)+(1.5*(_xlfn.QUARTILE.EXC('Base de dados'!Q$378:Q$398,3)-_xlfn.QUARTILE.EXC('Base de dados'!Q$378:Q$398,1))))),'Base de dados'!Q393,"")</f>
        <v>27415584</v>
      </c>
      <c r="R393" s="7">
        <f>IF(AND('Base de dados'!R393&gt;(AVERAGE('Base de dados'!R$378:R$398)-(1.5*(_xlfn.QUARTILE.EXC('Base de dados'!R$378:R$398,3)-_xlfn.QUARTILE.EXC('Base de dados'!R$378:R$398,1)))),'Base de dados'!R393&lt;(AVERAGE('Base de dados'!R$378:R$398)+(1.5*(_xlfn.QUARTILE.EXC('Base de dados'!R$378:R$398,3)-_xlfn.QUARTILE.EXC('Base de dados'!R$378:R$398,1))))),'Base de dados'!R393,"")</f>
        <v>48851933</v>
      </c>
      <c r="S393" s="7" t="str">
        <f>IF(AND('Base de dados'!S393&gt;(AVERAGE('Base de dados'!S$378:S$398)-(1.5*(_xlfn.QUARTILE.EXC('Base de dados'!S$378:S$398,3)-_xlfn.QUARTILE.EXC('Base de dados'!S$378:S$398,1)))),'Base de dados'!S393&lt;(AVERAGE('Base de dados'!S$378:S$398)+(1.5*(_xlfn.QUARTILE.EXC('Base de dados'!S$378:S$398,3)-_xlfn.QUARTILE.EXC('Base de dados'!S$378:S$398,1))))),'Base de dados'!S393,"")</f>
        <v/>
      </c>
      <c r="T393" s="7">
        <f>IF(AND('Base de dados'!T393&gt;(AVERAGE('Base de dados'!T$378:T$398)-(1.5*(_xlfn.QUARTILE.EXC('Base de dados'!T$378:T$398,3)-_xlfn.QUARTILE.EXC('Base de dados'!T$378:T$398,1)))),'Base de dados'!T393&lt;(AVERAGE('Base de dados'!T$378:T$398)+(1.5*(_xlfn.QUARTILE.EXC('Base de dados'!T$378:T$398,3)-_xlfn.QUARTILE.EXC('Base de dados'!T$378:T$398,1))))),'Base de dados'!T393,"")</f>
        <v>584</v>
      </c>
      <c r="U393" s="7">
        <f>IF(AND('Base de dados'!U393&gt;(AVERAGE('Base de dados'!U$378:U$398)-(1.5*(_xlfn.QUARTILE.EXC('Base de dados'!U$378:U$398,3)-_xlfn.QUARTILE.EXC('Base de dados'!U$378:U$398,1)))),'Base de dados'!U393&lt;(AVERAGE('Base de dados'!U$378:U$398)+(1.5*(_xlfn.QUARTILE.EXC('Base de dados'!U$378:U$398,3)-_xlfn.QUARTILE.EXC('Base de dados'!U$378:U$398,1))))),'Base de dados'!U393,"")</f>
        <v>0</v>
      </c>
    </row>
    <row r="394" spans="2:21" s="1" customFormat="1" x14ac:dyDescent="0.25">
      <c r="B394" s="51">
        <v>110020</v>
      </c>
      <c r="C394" s="51" t="s">
        <v>228</v>
      </c>
      <c r="D394" s="51" t="s">
        <v>229</v>
      </c>
      <c r="E394" s="51">
        <v>2003</v>
      </c>
      <c r="F394" s="51">
        <v>11002000</v>
      </c>
      <c r="G394" s="51" t="s">
        <v>99</v>
      </c>
      <c r="H394" s="325" t="s">
        <v>67</v>
      </c>
      <c r="I394" s="51" t="s">
        <v>188</v>
      </c>
      <c r="J394" s="51" t="s">
        <v>189</v>
      </c>
      <c r="K394" s="51" t="s">
        <v>190</v>
      </c>
      <c r="L394" s="7">
        <f>IF(AND('Base de dados'!L394&gt;(AVERAGE('Base de dados'!L$378:L$398)-(1.5*(_xlfn.QUARTILE.EXC('Base de dados'!L$378:L$398,3)-_xlfn.QUARTILE.EXC('Base de dados'!L$378:L$398,1)))),'Base de dados'!L394&lt;(AVERAGE('Base de dados'!L$378:L$398)+(1.5*(_xlfn.QUARTILE.EXC('Base de dados'!L$378:L$398,3)-_xlfn.QUARTILE.EXC('Base de dados'!L$378:L$398,1))))),'Base de dados'!L394,"")</f>
        <v>16831.900000000001</v>
      </c>
      <c r="M394" s="7">
        <f>IF(AND('Base de dados'!M394&gt;(AVERAGE('Base de dados'!M$378:M$398)-(1.5*(_xlfn.QUARTILE.EXC('Base de dados'!M$378:M$398,3)-_xlfn.QUARTILE.EXC('Base de dados'!M$378:M$398,1)))),'Base de dados'!M394&lt;(AVERAGE('Base de dados'!M$378:M$398)+(1.5*(_xlfn.QUARTILE.EXC('Base de dados'!M$378:M$398,3)-_xlfn.QUARTILE.EXC('Base de dados'!M$378:M$398,1))))),'Base de dados'!M394,"")</f>
        <v>237929</v>
      </c>
      <c r="N394" s="7">
        <f>IF(AND('Base de dados'!N394&gt;(AVERAGE('Base de dados'!N$378:N$398)-(1.5*(_xlfn.QUARTILE.EXC('Base de dados'!N$378:N$398,3)-_xlfn.QUARTILE.EXC('Base de dados'!N$378:N$398,1)))),'Base de dados'!N394&lt;(AVERAGE('Base de dados'!N$378:N$398)+(1.5*(_xlfn.QUARTILE.EXC('Base de dados'!N$378:N$398,3)-_xlfn.QUARTILE.EXC('Base de dados'!N$378:N$398,1))))),'Base de dados'!N394,"")</f>
        <v>918</v>
      </c>
      <c r="O394" s="7">
        <f>IF(AND('Base de dados'!O394&gt;(AVERAGE('Base de dados'!O$378:O$398)-(1.5*(_xlfn.QUARTILE.EXC('Base de dados'!O$378:O$398,3)-_xlfn.QUARTILE.EXC('Base de dados'!O$378:O$398,1)))),'Base de dados'!O394&lt;(AVERAGE('Base de dados'!O$378:O$398)+(1.5*(_xlfn.QUARTILE.EXC('Base de dados'!O$378:O$398,3)-_xlfn.QUARTILE.EXC('Base de dados'!O$378:O$398,1))))),'Base de dados'!O394,"")</f>
        <v>30750119.969999999</v>
      </c>
      <c r="P394" s="7">
        <f>IF(AND('Base de dados'!P394&gt;(AVERAGE('Base de dados'!P$378:P$398)-(1.5*(_xlfn.QUARTILE.EXC('Base de dados'!P$378:P$398,3)-_xlfn.QUARTILE.EXC('Base de dados'!P$378:P$398,1)))),'Base de dados'!P394&lt;(AVERAGE('Base de dados'!P$378:P$398)+(1.5*(_xlfn.QUARTILE.EXC('Base de dados'!P$378:P$398,3)-_xlfn.QUARTILE.EXC('Base de dados'!P$378:P$398,1))))),'Base de dados'!P394,"")</f>
        <v>970580.31</v>
      </c>
      <c r="Q394" s="7">
        <f>IF(AND('Base de dados'!Q394&gt;(AVERAGE('Base de dados'!Q$378:Q$398)-(1.5*(_xlfn.QUARTILE.EXC('Base de dados'!Q$378:Q$398,3)-_xlfn.QUARTILE.EXC('Base de dados'!Q$378:Q$398,1)))),'Base de dados'!Q394&lt;(AVERAGE('Base de dados'!Q$378:Q$398)+(1.5*(_xlfn.QUARTILE.EXC('Base de dados'!Q$378:Q$398,3)-_xlfn.QUARTILE.EXC('Base de dados'!Q$378:Q$398,1))))),'Base de dados'!Q394,"")</f>
        <v>22405328.23</v>
      </c>
      <c r="R394" s="7">
        <f>IF(AND('Base de dados'!R394&gt;(AVERAGE('Base de dados'!R$378:R$398)-(1.5*(_xlfn.QUARTILE.EXC('Base de dados'!R$378:R$398,3)-_xlfn.QUARTILE.EXC('Base de dados'!R$378:R$398,1)))),'Base de dados'!R394&lt;(AVERAGE('Base de dados'!R$378:R$398)+(1.5*(_xlfn.QUARTILE.EXC('Base de dados'!R$378:R$398,3)-_xlfn.QUARTILE.EXC('Base de dados'!R$378:R$398,1))))),'Base de dados'!R394,"")</f>
        <v>40291391.020000003</v>
      </c>
      <c r="S394" s="7" t="str">
        <f>IF(AND('Base de dados'!S394&gt;(AVERAGE('Base de dados'!S$378:S$398)-(1.5*(_xlfn.QUARTILE.EXC('Base de dados'!S$378:S$398,3)-_xlfn.QUARTILE.EXC('Base de dados'!S$378:S$398,1)))),'Base de dados'!S394&lt;(AVERAGE('Base de dados'!S$378:S$398)+(1.5*(_xlfn.QUARTILE.EXC('Base de dados'!S$378:S$398,3)-_xlfn.QUARTILE.EXC('Base de dados'!S$378:S$398,1))))),'Base de dados'!S394,"")</f>
        <v/>
      </c>
      <c r="T394" s="7">
        <f>IF(AND('Base de dados'!T394&gt;(AVERAGE('Base de dados'!T$378:T$398)-(1.5*(_xlfn.QUARTILE.EXC('Base de dados'!T$378:T$398,3)-_xlfn.QUARTILE.EXC('Base de dados'!T$378:T$398,1)))),'Base de dados'!T394&lt;(AVERAGE('Base de dados'!T$378:T$398)+(1.5*(_xlfn.QUARTILE.EXC('Base de dados'!T$378:T$398,3)-_xlfn.QUARTILE.EXC('Base de dados'!T$378:T$398,1))))),'Base de dados'!T394,"")</f>
        <v>591</v>
      </c>
      <c r="U394" s="7">
        <f>IF(AND('Base de dados'!U394&gt;(AVERAGE('Base de dados'!U$378:U$398)-(1.5*(_xlfn.QUARTILE.EXC('Base de dados'!U$378:U$398,3)-_xlfn.QUARTILE.EXC('Base de dados'!U$378:U$398,1)))),'Base de dados'!U394&lt;(AVERAGE('Base de dados'!U$378:U$398)+(1.5*(_xlfn.QUARTILE.EXC('Base de dados'!U$378:U$398,3)-_xlfn.QUARTILE.EXC('Base de dados'!U$378:U$398,1))))),'Base de dados'!U394,"")</f>
        <v>4866756.6399999997</v>
      </c>
    </row>
    <row r="395" spans="2:21" s="1" customFormat="1" x14ac:dyDescent="0.25">
      <c r="B395" s="51">
        <v>110020</v>
      </c>
      <c r="C395" s="51" t="s">
        <v>228</v>
      </c>
      <c r="D395" s="51" t="s">
        <v>229</v>
      </c>
      <c r="E395" s="51">
        <v>2002</v>
      </c>
      <c r="F395" s="51">
        <v>11002000</v>
      </c>
      <c r="G395" s="51" t="s">
        <v>99</v>
      </c>
      <c r="H395" s="325" t="s">
        <v>67</v>
      </c>
      <c r="I395" s="51" t="s">
        <v>188</v>
      </c>
      <c r="J395" s="51" t="s">
        <v>189</v>
      </c>
      <c r="K395" s="51" t="s">
        <v>190</v>
      </c>
      <c r="L395" s="7">
        <f>IF(AND('Base de dados'!L395&gt;(AVERAGE('Base de dados'!L$378:L$398)-(1.5*(_xlfn.QUARTILE.EXC('Base de dados'!L$378:L$398,3)-_xlfn.QUARTILE.EXC('Base de dados'!L$378:L$398,1)))),'Base de dados'!L395&lt;(AVERAGE('Base de dados'!L$378:L$398)+(1.5*(_xlfn.QUARTILE.EXC('Base de dados'!L$378:L$398,3)-_xlfn.QUARTILE.EXC('Base de dados'!L$378:L$398,1))))),'Base de dados'!L395,"")</f>
        <v>16145</v>
      </c>
      <c r="M395" s="7">
        <f>IF(AND('Base de dados'!M395&gt;(AVERAGE('Base de dados'!M$378:M$398)-(1.5*(_xlfn.QUARTILE.EXC('Base de dados'!M$378:M$398,3)-_xlfn.QUARTILE.EXC('Base de dados'!M$378:M$398,1)))),'Base de dados'!M395&lt;(AVERAGE('Base de dados'!M$378:M$398)+(1.5*(_xlfn.QUARTILE.EXC('Base de dados'!M$378:M$398,3)-_xlfn.QUARTILE.EXC('Base de dados'!M$378:M$398,1))))),'Base de dados'!M395,"")</f>
        <v>240856.64</v>
      </c>
      <c r="N395" s="7" t="str">
        <f>IF(AND('Base de dados'!N395&gt;(AVERAGE('Base de dados'!N$378:N$398)-(1.5*(_xlfn.QUARTILE.EXC('Base de dados'!N$378:N$398,3)-_xlfn.QUARTILE.EXC('Base de dados'!N$378:N$398,1)))),'Base de dados'!N395&lt;(AVERAGE('Base de dados'!N$378:N$398)+(1.5*(_xlfn.QUARTILE.EXC('Base de dados'!N$378:N$398,3)-_xlfn.QUARTILE.EXC('Base de dados'!N$378:N$398,1))))),'Base de dados'!N395,"")</f>
        <v/>
      </c>
      <c r="O395" s="7">
        <f>IF(AND('Base de dados'!O395&gt;(AVERAGE('Base de dados'!O$378:O$398)-(1.5*(_xlfn.QUARTILE.EXC('Base de dados'!O$378:O$398,3)-_xlfn.QUARTILE.EXC('Base de dados'!O$378:O$398,1)))),'Base de dados'!O395&lt;(AVERAGE('Base de dados'!O$378:O$398)+(1.5*(_xlfn.QUARTILE.EXC('Base de dados'!O$378:O$398,3)-_xlfn.QUARTILE.EXC('Base de dados'!O$378:O$398,1))))),'Base de dados'!O395,"")</f>
        <v>22269386.170000002</v>
      </c>
      <c r="P395" s="7">
        <f>IF(AND('Base de dados'!P395&gt;(AVERAGE('Base de dados'!P$378:P$398)-(1.5*(_xlfn.QUARTILE.EXC('Base de dados'!P$378:P$398,3)-_xlfn.QUARTILE.EXC('Base de dados'!P$378:P$398,1)))),'Base de dados'!P395&lt;(AVERAGE('Base de dados'!P$378:P$398)+(1.5*(_xlfn.QUARTILE.EXC('Base de dados'!P$378:P$398,3)-_xlfn.QUARTILE.EXC('Base de dados'!P$378:P$398,1))))),'Base de dados'!P395,"")</f>
        <v>735899.21</v>
      </c>
      <c r="Q395" s="7">
        <f>IF(AND('Base de dados'!Q395&gt;(AVERAGE('Base de dados'!Q$378:Q$398)-(1.5*(_xlfn.QUARTILE.EXC('Base de dados'!Q$378:Q$398,3)-_xlfn.QUARTILE.EXC('Base de dados'!Q$378:Q$398,1)))),'Base de dados'!Q395&lt;(AVERAGE('Base de dados'!Q$378:Q$398)+(1.5*(_xlfn.QUARTILE.EXC('Base de dados'!Q$378:Q$398,3)-_xlfn.QUARTILE.EXC('Base de dados'!Q$378:Q$398,1))))),'Base de dados'!Q395,"")</f>
        <v>16145962.85</v>
      </c>
      <c r="R395" s="7">
        <f>IF(AND('Base de dados'!R395&gt;(AVERAGE('Base de dados'!R$378:R$398)-(1.5*(_xlfn.QUARTILE.EXC('Base de dados'!R$378:R$398,3)-_xlfn.QUARTILE.EXC('Base de dados'!R$378:R$398,1)))),'Base de dados'!R395&lt;(AVERAGE('Base de dados'!R$378:R$398)+(1.5*(_xlfn.QUARTILE.EXC('Base de dados'!R$378:R$398,3)-_xlfn.QUARTILE.EXC('Base de dados'!R$378:R$398,1))))),'Base de dados'!R395,"")</f>
        <v>35220913.990000002</v>
      </c>
      <c r="S395" s="7" t="str">
        <f>IF(AND('Base de dados'!S395&gt;(AVERAGE('Base de dados'!S$378:S$398)-(1.5*(_xlfn.QUARTILE.EXC('Base de dados'!S$378:S$398,3)-_xlfn.QUARTILE.EXC('Base de dados'!S$378:S$398,1)))),'Base de dados'!S395&lt;(AVERAGE('Base de dados'!S$378:S$398)+(1.5*(_xlfn.QUARTILE.EXC('Base de dados'!S$378:S$398,3)-_xlfn.QUARTILE.EXC('Base de dados'!S$378:S$398,1))))),'Base de dados'!S395,"")</f>
        <v/>
      </c>
      <c r="T395" s="7">
        <f>IF(AND('Base de dados'!T395&gt;(AVERAGE('Base de dados'!T$378:T$398)-(1.5*(_xlfn.QUARTILE.EXC('Base de dados'!T$378:T$398,3)-_xlfn.QUARTILE.EXC('Base de dados'!T$378:T$398,1)))),'Base de dados'!T395&lt;(AVERAGE('Base de dados'!T$378:T$398)+(1.5*(_xlfn.QUARTILE.EXC('Base de dados'!T$378:T$398,3)-_xlfn.QUARTILE.EXC('Base de dados'!T$378:T$398,1))))),'Base de dados'!T395,"")</f>
        <v>593</v>
      </c>
      <c r="U395" s="7">
        <f>IF(AND('Base de dados'!U395&gt;(AVERAGE('Base de dados'!U$378:U$398)-(1.5*(_xlfn.QUARTILE.EXC('Base de dados'!U$378:U$398,3)-_xlfn.QUARTILE.EXC('Base de dados'!U$378:U$398,1)))),'Base de dados'!U395&lt;(AVERAGE('Base de dados'!U$378:U$398)+(1.5*(_xlfn.QUARTILE.EXC('Base de dados'!U$378:U$398,3)-_xlfn.QUARTILE.EXC('Base de dados'!U$378:U$398,1))))),'Base de dados'!U395,"")</f>
        <v>3207791</v>
      </c>
    </row>
    <row r="396" spans="2:21" s="1" customFormat="1" x14ac:dyDescent="0.25">
      <c r="B396" s="51">
        <v>110020</v>
      </c>
      <c r="C396" s="51" t="s">
        <v>228</v>
      </c>
      <c r="D396" s="51" t="s">
        <v>229</v>
      </c>
      <c r="E396" s="51">
        <v>2001</v>
      </c>
      <c r="F396" s="51">
        <v>11002000</v>
      </c>
      <c r="G396" s="51" t="s">
        <v>99</v>
      </c>
      <c r="H396" s="325" t="s">
        <v>67</v>
      </c>
      <c r="I396" s="51" t="s">
        <v>188</v>
      </c>
      <c r="J396" s="51" t="s">
        <v>189</v>
      </c>
      <c r="K396" s="51" t="s">
        <v>190</v>
      </c>
      <c r="L396" s="7">
        <f>IF(AND('Base de dados'!L396&gt;(AVERAGE('Base de dados'!L$378:L$398)-(1.5*(_xlfn.QUARTILE.EXC('Base de dados'!L$378:L$398,3)-_xlfn.QUARTILE.EXC('Base de dados'!L$378:L$398,1)))),'Base de dados'!L396&lt;(AVERAGE('Base de dados'!L$378:L$398)+(1.5*(_xlfn.QUARTILE.EXC('Base de dados'!L$378:L$398,3)-_xlfn.QUARTILE.EXC('Base de dados'!L$378:L$398,1))))),'Base de dados'!L396,"")</f>
        <v>16657.59</v>
      </c>
      <c r="M396" s="7" t="str">
        <f>IF(AND('Base de dados'!M396&gt;(AVERAGE('Base de dados'!M$378:M$398)-(1.5*(_xlfn.QUARTILE.EXC('Base de dados'!M$378:M$398,3)-_xlfn.QUARTILE.EXC('Base de dados'!M$378:M$398,1)))),'Base de dados'!M396&lt;(AVERAGE('Base de dados'!M$378:M$398)+(1.5*(_xlfn.QUARTILE.EXC('Base de dados'!M$378:M$398,3)-_xlfn.QUARTILE.EXC('Base de dados'!M$378:M$398,1))))),'Base de dados'!M396,"")</f>
        <v/>
      </c>
      <c r="N396" s="7" t="str">
        <f>IF(AND('Base de dados'!N396&gt;(AVERAGE('Base de dados'!N$378:N$398)-(1.5*(_xlfn.QUARTILE.EXC('Base de dados'!N$378:N$398,3)-_xlfn.QUARTILE.EXC('Base de dados'!N$378:N$398,1)))),'Base de dados'!N396&lt;(AVERAGE('Base de dados'!N$378:N$398)+(1.5*(_xlfn.QUARTILE.EXC('Base de dados'!N$378:N$398,3)-_xlfn.QUARTILE.EXC('Base de dados'!N$378:N$398,1))))),'Base de dados'!N396,"")</f>
        <v/>
      </c>
      <c r="O396" s="7">
        <f>IF(AND('Base de dados'!O396&gt;(AVERAGE('Base de dados'!O$378:O$398)-(1.5*(_xlfn.QUARTILE.EXC('Base de dados'!O$378:O$398,3)-_xlfn.QUARTILE.EXC('Base de dados'!O$378:O$398,1)))),'Base de dados'!O396&lt;(AVERAGE('Base de dados'!O$378:O$398)+(1.5*(_xlfn.QUARTILE.EXC('Base de dados'!O$378:O$398,3)-_xlfn.QUARTILE.EXC('Base de dados'!O$378:O$398,1))))),'Base de dados'!O396,"")</f>
        <v>25163720.699999999</v>
      </c>
      <c r="P396" s="7">
        <f>IF(AND('Base de dados'!P396&gt;(AVERAGE('Base de dados'!P$378:P$398)-(1.5*(_xlfn.QUARTILE.EXC('Base de dados'!P$378:P$398,3)-_xlfn.QUARTILE.EXC('Base de dados'!P$378:P$398,1)))),'Base de dados'!P396&lt;(AVERAGE('Base de dados'!P$378:P$398)+(1.5*(_xlfn.QUARTILE.EXC('Base de dados'!P$378:P$398,3)-_xlfn.QUARTILE.EXC('Base de dados'!P$378:P$398,1))))),'Base de dados'!P396,"")</f>
        <v>705059.27</v>
      </c>
      <c r="Q396" s="7">
        <f>IF(AND('Base de dados'!Q396&gt;(AVERAGE('Base de dados'!Q$378:Q$398)-(1.5*(_xlfn.QUARTILE.EXC('Base de dados'!Q$378:Q$398,3)-_xlfn.QUARTILE.EXC('Base de dados'!Q$378:Q$398,1)))),'Base de dados'!Q396&lt;(AVERAGE('Base de dados'!Q$378:Q$398)+(1.5*(_xlfn.QUARTILE.EXC('Base de dados'!Q$378:Q$398,3)-_xlfn.QUARTILE.EXC('Base de dados'!Q$378:Q$398,1))))),'Base de dados'!Q396,"")</f>
        <v>13839035.720000001</v>
      </c>
      <c r="R396" s="7">
        <f>IF(AND('Base de dados'!R396&gt;(AVERAGE('Base de dados'!R$378:R$398)-(1.5*(_xlfn.QUARTILE.EXC('Base de dados'!R$378:R$398,3)-_xlfn.QUARTILE.EXC('Base de dados'!R$378:R$398,1)))),'Base de dados'!R396&lt;(AVERAGE('Base de dados'!R$378:R$398)+(1.5*(_xlfn.QUARTILE.EXC('Base de dados'!R$378:R$398,3)-_xlfn.QUARTILE.EXC('Base de dados'!R$378:R$398,1))))),'Base de dados'!R396,"")</f>
        <v>29319591.25</v>
      </c>
      <c r="S396" s="7" t="str">
        <f>IF(AND('Base de dados'!S396&gt;(AVERAGE('Base de dados'!S$378:S$398)-(1.5*(_xlfn.QUARTILE.EXC('Base de dados'!S$378:S$398,3)-_xlfn.QUARTILE.EXC('Base de dados'!S$378:S$398,1)))),'Base de dados'!S396&lt;(AVERAGE('Base de dados'!S$378:S$398)+(1.5*(_xlfn.QUARTILE.EXC('Base de dados'!S$378:S$398,3)-_xlfn.QUARTILE.EXC('Base de dados'!S$378:S$398,1))))),'Base de dados'!S396,"")</f>
        <v/>
      </c>
      <c r="T396" s="7">
        <f>IF(AND('Base de dados'!T396&gt;(AVERAGE('Base de dados'!T$378:T$398)-(1.5*(_xlfn.QUARTILE.EXC('Base de dados'!T$378:T$398,3)-_xlfn.QUARTILE.EXC('Base de dados'!T$378:T$398,1)))),'Base de dados'!T396&lt;(AVERAGE('Base de dados'!T$378:T$398)+(1.5*(_xlfn.QUARTILE.EXC('Base de dados'!T$378:T$398,3)-_xlfn.QUARTILE.EXC('Base de dados'!T$378:T$398,1))))),'Base de dados'!T396,"")</f>
        <v>601</v>
      </c>
      <c r="U396" s="7">
        <f>IF(AND('Base de dados'!U396&gt;(AVERAGE('Base de dados'!U$378:U$398)-(1.5*(_xlfn.QUARTILE.EXC('Base de dados'!U$378:U$398,3)-_xlfn.QUARTILE.EXC('Base de dados'!U$378:U$398,1)))),'Base de dados'!U396&lt;(AVERAGE('Base de dados'!U$378:U$398)+(1.5*(_xlfn.QUARTILE.EXC('Base de dados'!U$378:U$398,3)-_xlfn.QUARTILE.EXC('Base de dados'!U$378:U$398,1))))),'Base de dados'!U396,"")</f>
        <v>23526.29</v>
      </c>
    </row>
    <row r="397" spans="2:21" s="1" customFormat="1" x14ac:dyDescent="0.25">
      <c r="B397" s="51">
        <v>110020</v>
      </c>
      <c r="C397" s="51" t="s">
        <v>228</v>
      </c>
      <c r="D397" s="51" t="s">
        <v>229</v>
      </c>
      <c r="E397" s="51">
        <v>2000</v>
      </c>
      <c r="F397" s="51">
        <v>11002000</v>
      </c>
      <c r="G397" s="51" t="s">
        <v>99</v>
      </c>
      <c r="H397" s="325" t="s">
        <v>67</v>
      </c>
      <c r="I397" s="51" t="s">
        <v>188</v>
      </c>
      <c r="J397" s="51" t="s">
        <v>189</v>
      </c>
      <c r="K397" s="51" t="s">
        <v>190</v>
      </c>
      <c r="L397" s="7">
        <f>IF(AND('Base de dados'!L397&gt;(AVERAGE('Base de dados'!L$378:L$398)-(1.5*(_xlfn.QUARTILE.EXC('Base de dados'!L$378:L$398,3)-_xlfn.QUARTILE.EXC('Base de dados'!L$378:L$398,1)))),'Base de dados'!L397&lt;(AVERAGE('Base de dados'!L$378:L$398)+(1.5*(_xlfn.QUARTILE.EXC('Base de dados'!L$378:L$398,3)-_xlfn.QUARTILE.EXC('Base de dados'!L$378:L$398,1))))),'Base de dados'!L397,"")</f>
        <v>14877.59</v>
      </c>
      <c r="M397" s="7" t="str">
        <f>IF(AND('Base de dados'!M397&gt;(AVERAGE('Base de dados'!M$378:M$398)-(1.5*(_xlfn.QUARTILE.EXC('Base de dados'!M$378:M$398,3)-_xlfn.QUARTILE.EXC('Base de dados'!M$378:M$398,1)))),'Base de dados'!M397&lt;(AVERAGE('Base de dados'!M$378:M$398)+(1.5*(_xlfn.QUARTILE.EXC('Base de dados'!M$378:M$398,3)-_xlfn.QUARTILE.EXC('Base de dados'!M$378:M$398,1))))),'Base de dados'!M397,"")</f>
        <v/>
      </c>
      <c r="N397" s="7">
        <f>IF(AND('Base de dados'!N397&gt;(AVERAGE('Base de dados'!N$378:N$398)-(1.5*(_xlfn.QUARTILE.EXC('Base de dados'!N$378:N$398,3)-_xlfn.QUARTILE.EXC('Base de dados'!N$378:N$398,1)))),'Base de dados'!N397&lt;(AVERAGE('Base de dados'!N$378:N$398)+(1.5*(_xlfn.QUARTILE.EXC('Base de dados'!N$378:N$398,3)-_xlfn.QUARTILE.EXC('Base de dados'!N$378:N$398,1))))),'Base de dados'!N397,"")</f>
        <v>616.79</v>
      </c>
      <c r="O397" s="7">
        <f>IF(AND('Base de dados'!O397&gt;(AVERAGE('Base de dados'!O$378:O$398)-(1.5*(_xlfn.QUARTILE.EXC('Base de dados'!O$378:O$398,3)-_xlfn.QUARTILE.EXC('Base de dados'!O$378:O$398,1)))),'Base de dados'!O397&lt;(AVERAGE('Base de dados'!O$378:O$398)+(1.5*(_xlfn.QUARTILE.EXC('Base de dados'!O$378:O$398,3)-_xlfn.QUARTILE.EXC('Base de dados'!O$378:O$398,1))))),'Base de dados'!O397,"")</f>
        <v>26155241.530000001</v>
      </c>
      <c r="P397" s="7">
        <f>IF(AND('Base de dados'!P397&gt;(AVERAGE('Base de dados'!P$378:P$398)-(1.5*(_xlfn.QUARTILE.EXC('Base de dados'!P$378:P$398,3)-_xlfn.QUARTILE.EXC('Base de dados'!P$378:P$398,1)))),'Base de dados'!P397&lt;(AVERAGE('Base de dados'!P$378:P$398)+(1.5*(_xlfn.QUARTILE.EXC('Base de dados'!P$378:P$398,3)-_xlfn.QUARTILE.EXC('Base de dados'!P$378:P$398,1))))),'Base de dados'!P397,"")</f>
        <v>224732.48</v>
      </c>
      <c r="Q397" s="7">
        <f>IF(AND('Base de dados'!Q397&gt;(AVERAGE('Base de dados'!Q$378:Q$398)-(1.5*(_xlfn.QUARTILE.EXC('Base de dados'!Q$378:Q$398,3)-_xlfn.QUARTILE.EXC('Base de dados'!Q$378:Q$398,1)))),'Base de dados'!Q397&lt;(AVERAGE('Base de dados'!Q$378:Q$398)+(1.5*(_xlfn.QUARTILE.EXC('Base de dados'!Q$378:Q$398,3)-_xlfn.QUARTILE.EXC('Base de dados'!Q$378:Q$398,1))))),'Base de dados'!Q397,"")</f>
        <v>8311603.46</v>
      </c>
      <c r="R397" s="7">
        <f>IF(AND('Base de dados'!R397&gt;(AVERAGE('Base de dados'!R$378:R$398)-(1.5*(_xlfn.QUARTILE.EXC('Base de dados'!R$378:R$398,3)-_xlfn.QUARTILE.EXC('Base de dados'!R$378:R$398,1)))),'Base de dados'!R397&lt;(AVERAGE('Base de dados'!R$378:R$398)+(1.5*(_xlfn.QUARTILE.EXC('Base de dados'!R$378:R$398,3)-_xlfn.QUARTILE.EXC('Base de dados'!R$378:R$398,1))))),'Base de dados'!R397,"")</f>
        <v>22168964.899999999</v>
      </c>
      <c r="S397" s="7" t="str">
        <f>IF(AND('Base de dados'!S397&gt;(AVERAGE('Base de dados'!S$378:S$398)-(1.5*(_xlfn.QUARTILE.EXC('Base de dados'!S$378:S$398,3)-_xlfn.QUARTILE.EXC('Base de dados'!S$378:S$398,1)))),'Base de dados'!S397&lt;(AVERAGE('Base de dados'!S$378:S$398)+(1.5*(_xlfn.QUARTILE.EXC('Base de dados'!S$378:S$398,3)-_xlfn.QUARTILE.EXC('Base de dados'!S$378:S$398,1))))),'Base de dados'!S397,"")</f>
        <v/>
      </c>
      <c r="T397" s="7">
        <f>IF(AND('Base de dados'!T397&gt;(AVERAGE('Base de dados'!T$378:T$398)-(1.5*(_xlfn.QUARTILE.EXC('Base de dados'!T$378:T$398,3)-_xlfn.QUARTILE.EXC('Base de dados'!T$378:T$398,1)))),'Base de dados'!T397&lt;(AVERAGE('Base de dados'!T$378:T$398)+(1.5*(_xlfn.QUARTILE.EXC('Base de dados'!T$378:T$398,3)-_xlfn.QUARTILE.EXC('Base de dados'!T$378:T$398,1))))),'Base de dados'!T397,"")</f>
        <v>633</v>
      </c>
      <c r="U397" s="7">
        <f>IF(AND('Base de dados'!U397&gt;(AVERAGE('Base de dados'!U$378:U$398)-(1.5*(_xlfn.QUARTILE.EXC('Base de dados'!U$378:U$398,3)-_xlfn.QUARTILE.EXC('Base de dados'!U$378:U$398,1)))),'Base de dados'!U397&lt;(AVERAGE('Base de dados'!U$378:U$398)+(1.5*(_xlfn.QUARTILE.EXC('Base de dados'!U$378:U$398,3)-_xlfn.QUARTILE.EXC('Base de dados'!U$378:U$398,1))))),'Base de dados'!U397,"")</f>
        <v>425715.23</v>
      </c>
    </row>
    <row r="398" spans="2:21" s="1" customFormat="1" x14ac:dyDescent="0.25">
      <c r="B398" s="51">
        <v>110020</v>
      </c>
      <c r="C398" s="51" t="s">
        <v>228</v>
      </c>
      <c r="D398" s="51" t="s">
        <v>229</v>
      </c>
      <c r="E398" s="51">
        <v>1999</v>
      </c>
      <c r="F398" s="51">
        <v>11002000</v>
      </c>
      <c r="G398" s="51" t="s">
        <v>99</v>
      </c>
      <c r="H398" s="325" t="s">
        <v>67</v>
      </c>
      <c r="I398" s="51" t="s">
        <v>188</v>
      </c>
      <c r="J398" s="51" t="s">
        <v>189</v>
      </c>
      <c r="K398" s="51" t="s">
        <v>190</v>
      </c>
      <c r="L398" s="7">
        <f>IF(AND('Base de dados'!L398&gt;(AVERAGE('Base de dados'!L$378:L$398)-(1.5*(_xlfn.QUARTILE.EXC('Base de dados'!L$378:L$398,3)-_xlfn.QUARTILE.EXC('Base de dados'!L$378:L$398,1)))),'Base de dados'!L398&lt;(AVERAGE('Base de dados'!L$378:L$398)+(1.5*(_xlfn.QUARTILE.EXC('Base de dados'!L$378:L$398,3)-_xlfn.QUARTILE.EXC('Base de dados'!L$378:L$398,1))))),'Base de dados'!L398,"")</f>
        <v>18304</v>
      </c>
      <c r="M398" s="7" t="str">
        <f>IF(AND('Base de dados'!M398&gt;(AVERAGE('Base de dados'!M$378:M$398)-(1.5*(_xlfn.QUARTILE.EXC('Base de dados'!M$378:M$398,3)-_xlfn.QUARTILE.EXC('Base de dados'!M$378:M$398,1)))),'Base de dados'!M398&lt;(AVERAGE('Base de dados'!M$378:M$398)+(1.5*(_xlfn.QUARTILE.EXC('Base de dados'!M$378:M$398,3)-_xlfn.QUARTILE.EXC('Base de dados'!M$378:M$398,1))))),'Base de dados'!M398,"")</f>
        <v/>
      </c>
      <c r="N398" s="7">
        <f>IF(AND('Base de dados'!N398&gt;(AVERAGE('Base de dados'!N$378:N$398)-(1.5*(_xlfn.QUARTILE.EXC('Base de dados'!N$378:N$398,3)-_xlfn.QUARTILE.EXC('Base de dados'!N$378:N$398,1)))),'Base de dados'!N398&lt;(AVERAGE('Base de dados'!N$378:N$398)+(1.5*(_xlfn.QUARTILE.EXC('Base de dados'!N$378:N$398,3)-_xlfn.QUARTILE.EXC('Base de dados'!N$378:N$398,1))))),'Base de dados'!N398,"")</f>
        <v>680</v>
      </c>
      <c r="O398" s="7">
        <f>IF(AND('Base de dados'!O398&gt;(AVERAGE('Base de dados'!O$378:O$398)-(1.5*(_xlfn.QUARTILE.EXC('Base de dados'!O$378:O$398,3)-_xlfn.QUARTILE.EXC('Base de dados'!O$378:O$398,1)))),'Base de dados'!O398&lt;(AVERAGE('Base de dados'!O$378:O$398)+(1.5*(_xlfn.QUARTILE.EXC('Base de dados'!O$378:O$398,3)-_xlfn.QUARTILE.EXC('Base de dados'!O$378:O$398,1))))),'Base de dados'!O398,"")</f>
        <v>29024935</v>
      </c>
      <c r="P398" s="7">
        <f>IF(AND('Base de dados'!P398&gt;(AVERAGE('Base de dados'!P$378:P$398)-(1.5*(_xlfn.QUARTILE.EXC('Base de dados'!P$378:P$398,3)-_xlfn.QUARTILE.EXC('Base de dados'!P$378:P$398,1)))),'Base de dados'!P398&lt;(AVERAGE('Base de dados'!P$378:P$398)+(1.5*(_xlfn.QUARTILE.EXC('Base de dados'!P$378:P$398,3)-_xlfn.QUARTILE.EXC('Base de dados'!P$378:P$398,1))))),'Base de dados'!P398,"")</f>
        <v>728808</v>
      </c>
      <c r="Q398" s="7">
        <f>IF(AND('Base de dados'!Q398&gt;(AVERAGE('Base de dados'!Q$378:Q$398)-(1.5*(_xlfn.QUARTILE.EXC('Base de dados'!Q$378:Q$398,3)-_xlfn.QUARTILE.EXC('Base de dados'!Q$378:Q$398,1)))),'Base de dados'!Q398&lt;(AVERAGE('Base de dados'!Q$378:Q$398)+(1.5*(_xlfn.QUARTILE.EXC('Base de dados'!Q$378:Q$398,3)-_xlfn.QUARTILE.EXC('Base de dados'!Q$378:Q$398,1))))),'Base de dados'!Q398,"")</f>
        <v>15614264</v>
      </c>
      <c r="R398" s="7">
        <f>IF(AND('Base de dados'!R398&gt;(AVERAGE('Base de dados'!R$378:R$398)-(1.5*(_xlfn.QUARTILE.EXC('Base de dados'!R$378:R$398,3)-_xlfn.QUARTILE.EXC('Base de dados'!R$378:R$398,1)))),'Base de dados'!R398&lt;(AVERAGE('Base de dados'!R$378:R$398)+(1.5*(_xlfn.QUARTILE.EXC('Base de dados'!R$378:R$398,3)-_xlfn.QUARTILE.EXC('Base de dados'!R$378:R$398,1))))),'Base de dados'!R398,"")</f>
        <v>24253254</v>
      </c>
      <c r="S398" s="7" t="str">
        <f>IF(AND('Base de dados'!S398&gt;(AVERAGE('Base de dados'!S$378:S$398)-(1.5*(_xlfn.QUARTILE.EXC('Base de dados'!S$378:S$398,3)-_xlfn.QUARTILE.EXC('Base de dados'!S$378:S$398,1)))),'Base de dados'!S398&lt;(AVERAGE('Base de dados'!S$378:S$398)+(1.5*(_xlfn.QUARTILE.EXC('Base de dados'!S$378:S$398,3)-_xlfn.QUARTILE.EXC('Base de dados'!S$378:S$398,1))))),'Base de dados'!S398,"")</f>
        <v/>
      </c>
      <c r="T398" s="7">
        <f>IF(AND('Base de dados'!T398&gt;(AVERAGE('Base de dados'!T$378:T$398)-(1.5*(_xlfn.QUARTILE.EXC('Base de dados'!T$378:T$398,3)-_xlfn.QUARTILE.EXC('Base de dados'!T$378:T$398,1)))),'Base de dados'!T398&lt;(AVERAGE('Base de dados'!T$378:T$398)+(1.5*(_xlfn.QUARTILE.EXC('Base de dados'!T$378:T$398,3)-_xlfn.QUARTILE.EXC('Base de dados'!T$378:T$398,1))))),'Base de dados'!T398,"")</f>
        <v>674</v>
      </c>
      <c r="U398" s="7">
        <f>IF(AND('Base de dados'!U398&gt;(AVERAGE('Base de dados'!U$378:U$398)-(1.5*(_xlfn.QUARTILE.EXC('Base de dados'!U$378:U$398,3)-_xlfn.QUARTILE.EXC('Base de dados'!U$378:U$398,1)))),'Base de dados'!U398&lt;(AVERAGE('Base de dados'!U$378:U$398)+(1.5*(_xlfn.QUARTILE.EXC('Base de dados'!U$378:U$398,3)-_xlfn.QUARTILE.EXC('Base de dados'!U$378:U$398,1))))),'Base de dados'!U398,"")</f>
        <v>0</v>
      </c>
    </row>
    <row r="399" spans="2:21" s="1" customFormat="1" x14ac:dyDescent="0.25">
      <c r="B399" s="51">
        <v>140010</v>
      </c>
      <c r="C399" s="51" t="s">
        <v>230</v>
      </c>
      <c r="D399" s="51" t="s">
        <v>231</v>
      </c>
      <c r="E399" s="51">
        <v>2019</v>
      </c>
      <c r="F399" s="51">
        <v>14001000</v>
      </c>
      <c r="G399" s="51" t="s">
        <v>100</v>
      </c>
      <c r="H399" s="325" t="s">
        <v>59</v>
      </c>
      <c r="I399" s="51" t="s">
        <v>188</v>
      </c>
      <c r="J399" s="51" t="s">
        <v>189</v>
      </c>
      <c r="K399" s="51" t="s">
        <v>190</v>
      </c>
      <c r="L399" s="7">
        <f>IF(AND('Base de dados'!L399&gt;(AVERAGE('Base de dados'!L$399:L$419)-(1.5*(_xlfn.QUARTILE.EXC('Base de dados'!L$399:L$419,3)-_xlfn.QUARTILE.EXC('Base de dados'!L$399:L$419,1)))),'Base de dados'!L399&lt;(AVERAGE('Base de dados'!L$399:L$419)+(1.5*(_xlfn.QUARTILE.EXC('Base de dados'!L$399:L$419,3)-_xlfn.QUARTILE.EXC('Base de dados'!L$399:L$419,1))))),'Base de dados'!L399,"")</f>
        <v>20072.41</v>
      </c>
      <c r="M399" s="7">
        <f>IF(AND('Base de dados'!M399&gt;(AVERAGE('Base de dados'!M$399:M$419)-(1.5*(_xlfn.QUARTILE.EXC('Base de dados'!M$399:M$419,3)-_xlfn.QUARTILE.EXC('Base de dados'!M$399:M$419,1)))),'Base de dados'!M399&lt;(AVERAGE('Base de dados'!M$399:M$419)+(1.5*(_xlfn.QUARTILE.EXC('Base de dados'!M$399:M$419,3)-_xlfn.QUARTILE.EXC('Base de dados'!M$399:M$419,1))))),'Base de dados'!M399,"")</f>
        <v>101538</v>
      </c>
      <c r="N399" s="7" t="str">
        <f>IF(AND('Base de dados'!N399&gt;(AVERAGE('Base de dados'!N$399:N$419)-(1.5*(_xlfn.QUARTILE.EXC('Base de dados'!N$399:N$419,3)-_xlfn.QUARTILE.EXC('Base de dados'!N$399:N$419,1)))),'Base de dados'!N399&lt;(AVERAGE('Base de dados'!N$399:N$419)+(1.5*(_xlfn.QUARTILE.EXC('Base de dados'!N$399:N$419,3)-_xlfn.QUARTILE.EXC('Base de dados'!N$399:N$419,1))))),'Base de dados'!N399,"")</f>
        <v/>
      </c>
      <c r="O399" s="7">
        <f>IF(AND('Base de dados'!O399&gt;(AVERAGE('Base de dados'!O$399:O$419)-(1.5*(_xlfn.QUARTILE.EXC('Base de dados'!O$399:O$419,3)-_xlfn.QUARTILE.EXC('Base de dados'!O$399:O$419,1)))),'Base de dados'!O399&lt;(AVERAGE('Base de dados'!O$399:O$419)+(1.5*(_xlfn.QUARTILE.EXC('Base de dados'!O$399:O$419,3)-_xlfn.QUARTILE.EXC('Base de dados'!O$399:O$419,1))))),'Base de dados'!O399,"")</f>
        <v>66628267.549999997</v>
      </c>
      <c r="P399" s="7" t="str">
        <f>IF(AND('Base de dados'!P399&gt;(AVERAGE('Base de dados'!P$399:P$419)-(1.5*(_xlfn.QUARTILE.EXC('Base de dados'!P$399:P$419,3)-_xlfn.QUARTILE.EXC('Base de dados'!P$399:P$419,1)))),'Base de dados'!P399&lt;(AVERAGE('Base de dados'!P$399:P$419)+(1.5*(_xlfn.QUARTILE.EXC('Base de dados'!P$399:P$419,3)-_xlfn.QUARTILE.EXC('Base de dados'!P$399:P$419,1))))),'Base de dados'!P399,"")</f>
        <v/>
      </c>
      <c r="Q399" s="7">
        <f>IF(AND('Base de dados'!Q399&gt;(AVERAGE('Base de dados'!Q$399:Q$419)-(1.5*(_xlfn.QUARTILE.EXC('Base de dados'!Q$399:Q$419,3)-_xlfn.QUARTILE.EXC('Base de dados'!Q$399:Q$419,1)))),'Base de dados'!Q399&lt;(AVERAGE('Base de dados'!Q$399:Q$419)+(1.5*(_xlfn.QUARTILE.EXC('Base de dados'!Q$399:Q$419,3)-_xlfn.QUARTILE.EXC('Base de dados'!Q$399:Q$419,1))))),'Base de dados'!Q399,"")</f>
        <v>57718014.100000001</v>
      </c>
      <c r="R399" s="7">
        <f>IF(AND('Base de dados'!R399&gt;(AVERAGE('Base de dados'!R$399:R$419)-(1.5*(_xlfn.QUARTILE.EXC('Base de dados'!R$399:R$419,3)-_xlfn.QUARTILE.EXC('Base de dados'!R$399:R$419,1)))),'Base de dados'!R399&lt;(AVERAGE('Base de dados'!R$399:R$419)+(1.5*(_xlfn.QUARTILE.EXC('Base de dados'!R$399:R$419,3)-_xlfn.QUARTILE.EXC('Base de dados'!R$399:R$419,1))))),'Base de dados'!R399,"")</f>
        <v>103689038.61</v>
      </c>
      <c r="S399" s="7" t="str">
        <f>IF(AND('Base de dados'!S399&gt;(AVERAGE('Base de dados'!S$399:S$419)-(1.5*(_xlfn.QUARTILE.EXC('Base de dados'!S$399:S$419,3)-_xlfn.QUARTILE.EXC('Base de dados'!S$399:S$419,1)))),'Base de dados'!S399&lt;(AVERAGE('Base de dados'!S$399:S$419)+(1.5*(_xlfn.QUARTILE.EXC('Base de dados'!S$399:S$419,3)-_xlfn.QUARTILE.EXC('Base de dados'!S$399:S$419,1))))),'Base de dados'!S399,"")</f>
        <v/>
      </c>
      <c r="T399" s="7">
        <f>IF(AND('Base de dados'!T399&gt;(AVERAGE('Base de dados'!T$399:T$419)-(1.5*(_xlfn.QUARTILE.EXC('Base de dados'!T$399:T$419,3)-_xlfn.QUARTILE.EXC('Base de dados'!T$399:T$419,1)))),'Base de dados'!T399&lt;(AVERAGE('Base de dados'!T$399:T$419)+(1.5*(_xlfn.QUARTILE.EXC('Base de dados'!T$399:T$419,3)-_xlfn.QUARTILE.EXC('Base de dados'!T$399:T$419,1))))),'Base de dados'!T399,"")</f>
        <v>743</v>
      </c>
      <c r="U399" s="7" t="str">
        <f>IF(AND('Base de dados'!U399&gt;(AVERAGE('Base de dados'!U$399:U$419)-(1.5*(_xlfn.QUARTILE.EXC('Base de dados'!U$399:U$419,3)-_xlfn.QUARTILE.EXC('Base de dados'!U$399:U$419,1)))),'Base de dados'!U399&lt;(AVERAGE('Base de dados'!U$399:U$419)+(1.5*(_xlfn.QUARTILE.EXC('Base de dados'!U$399:U$419,3)-_xlfn.QUARTILE.EXC('Base de dados'!U$399:U$419,1))))),'Base de dados'!U399,"")</f>
        <v/>
      </c>
    </row>
    <row r="400" spans="2:21" s="1" customFormat="1" x14ac:dyDescent="0.25">
      <c r="B400" s="51">
        <v>140010</v>
      </c>
      <c r="C400" s="51" t="s">
        <v>230</v>
      </c>
      <c r="D400" s="51" t="s">
        <v>231</v>
      </c>
      <c r="E400" s="51">
        <v>2018</v>
      </c>
      <c r="F400" s="51">
        <v>14001000</v>
      </c>
      <c r="G400" s="51" t="s">
        <v>100</v>
      </c>
      <c r="H400" s="325" t="s">
        <v>59</v>
      </c>
      <c r="I400" s="51" t="s">
        <v>188</v>
      </c>
      <c r="J400" s="51" t="s">
        <v>189</v>
      </c>
      <c r="K400" s="51" t="s">
        <v>190</v>
      </c>
      <c r="L400" s="7">
        <f>IF(AND('Base de dados'!L400&gt;(AVERAGE('Base de dados'!L$399:L$419)-(1.5*(_xlfn.QUARTILE.EXC('Base de dados'!L$399:L$419,3)-_xlfn.QUARTILE.EXC('Base de dados'!L$399:L$419,1)))),'Base de dados'!L400&lt;(AVERAGE('Base de dados'!L$399:L$419)+(1.5*(_xlfn.QUARTILE.EXC('Base de dados'!L$399:L$419,3)-_xlfn.QUARTILE.EXC('Base de dados'!L$399:L$419,1))))),'Base de dados'!L400,"")</f>
        <v>19976.93</v>
      </c>
      <c r="M400" s="7">
        <f>IF(AND('Base de dados'!M400&gt;(AVERAGE('Base de dados'!M$399:M$419)-(1.5*(_xlfn.QUARTILE.EXC('Base de dados'!M$399:M$419,3)-_xlfn.QUARTILE.EXC('Base de dados'!M$399:M$419,1)))),'Base de dados'!M400&lt;(AVERAGE('Base de dados'!M$399:M$419)+(1.5*(_xlfn.QUARTILE.EXC('Base de dados'!M$399:M$419,3)-_xlfn.QUARTILE.EXC('Base de dados'!M$399:M$419,1))))),'Base de dados'!M400,"")</f>
        <v>94302</v>
      </c>
      <c r="N400" s="7" t="str">
        <f>IF(AND('Base de dados'!N400&gt;(AVERAGE('Base de dados'!N$399:N$419)-(1.5*(_xlfn.QUARTILE.EXC('Base de dados'!N$399:N$419,3)-_xlfn.QUARTILE.EXC('Base de dados'!N$399:N$419,1)))),'Base de dados'!N400&lt;(AVERAGE('Base de dados'!N$399:N$419)+(1.5*(_xlfn.QUARTILE.EXC('Base de dados'!N$399:N$419,3)-_xlfn.QUARTILE.EXC('Base de dados'!N$399:N$419,1))))),'Base de dados'!N400,"")</f>
        <v/>
      </c>
      <c r="O400" s="7">
        <f>IF(AND('Base de dados'!O400&gt;(AVERAGE('Base de dados'!O$399:O$419)-(1.5*(_xlfn.QUARTILE.EXC('Base de dados'!O$399:O$419,3)-_xlfn.QUARTILE.EXC('Base de dados'!O$399:O$419,1)))),'Base de dados'!O400&lt;(AVERAGE('Base de dados'!O$399:O$419)+(1.5*(_xlfn.QUARTILE.EXC('Base de dados'!O$399:O$419,3)-_xlfn.QUARTILE.EXC('Base de dados'!O$399:O$419,1))))),'Base de dados'!O400,"")</f>
        <v>66342376.969999999</v>
      </c>
      <c r="P400" s="7" t="str">
        <f>IF(AND('Base de dados'!P400&gt;(AVERAGE('Base de dados'!P$399:P$419)-(1.5*(_xlfn.QUARTILE.EXC('Base de dados'!P$399:P$419,3)-_xlfn.QUARTILE.EXC('Base de dados'!P$399:P$419,1)))),'Base de dados'!P400&lt;(AVERAGE('Base de dados'!P$399:P$419)+(1.5*(_xlfn.QUARTILE.EXC('Base de dados'!P$399:P$419,3)-_xlfn.QUARTILE.EXC('Base de dados'!P$399:P$419,1))))),'Base de dados'!P400,"")</f>
        <v/>
      </c>
      <c r="Q400" s="7">
        <f>IF(AND('Base de dados'!Q400&gt;(AVERAGE('Base de dados'!Q$399:Q$419)-(1.5*(_xlfn.QUARTILE.EXC('Base de dados'!Q$399:Q$419,3)-_xlfn.QUARTILE.EXC('Base de dados'!Q$399:Q$419,1)))),'Base de dados'!Q400&lt;(AVERAGE('Base de dados'!Q$399:Q$419)+(1.5*(_xlfn.QUARTILE.EXC('Base de dados'!Q$399:Q$419,3)-_xlfn.QUARTILE.EXC('Base de dados'!Q$399:Q$419,1))))),'Base de dados'!Q400,"")</f>
        <v>57497640.75</v>
      </c>
      <c r="R400" s="7">
        <f>IF(AND('Base de dados'!R400&gt;(AVERAGE('Base de dados'!R$399:R$419)-(1.5*(_xlfn.QUARTILE.EXC('Base de dados'!R$399:R$419,3)-_xlfn.QUARTILE.EXC('Base de dados'!R$399:R$419,1)))),'Base de dados'!R400&lt;(AVERAGE('Base de dados'!R$399:R$419)+(1.5*(_xlfn.QUARTILE.EXC('Base de dados'!R$399:R$419,3)-_xlfn.QUARTILE.EXC('Base de dados'!R$399:R$419,1))))),'Base de dados'!R400,"")</f>
        <v>95717442.329999998</v>
      </c>
      <c r="S400" s="7">
        <f>IF(AND('Base de dados'!S400&gt;(AVERAGE('Base de dados'!S$399:S$419)-(1.5*(_xlfn.QUARTILE.EXC('Base de dados'!S$399:S$419,3)-_xlfn.QUARTILE.EXC('Base de dados'!S$399:S$419,1)))),'Base de dados'!S400&lt;(AVERAGE('Base de dados'!S$399:S$419)+(1.5*(_xlfn.QUARTILE.EXC('Base de dados'!S$399:S$419,3)-_xlfn.QUARTILE.EXC('Base de dados'!S$399:S$419,1))))),'Base de dados'!S400,"")</f>
        <v>3954850.91</v>
      </c>
      <c r="T400" s="7">
        <f>IF(AND('Base de dados'!T400&gt;(AVERAGE('Base de dados'!T$399:T$419)-(1.5*(_xlfn.QUARTILE.EXC('Base de dados'!T$399:T$419,3)-_xlfn.QUARTILE.EXC('Base de dados'!T$399:T$419,1)))),'Base de dados'!T400&lt;(AVERAGE('Base de dados'!T$399:T$419)+(1.5*(_xlfn.QUARTILE.EXC('Base de dados'!T$399:T$419,3)-_xlfn.QUARTILE.EXC('Base de dados'!T$399:T$419,1))))),'Base de dados'!T400,"")</f>
        <v>671</v>
      </c>
      <c r="U400" s="7" t="str">
        <f>IF(AND('Base de dados'!U400&gt;(AVERAGE('Base de dados'!U$399:U$419)-(1.5*(_xlfn.QUARTILE.EXC('Base de dados'!U$399:U$419,3)-_xlfn.QUARTILE.EXC('Base de dados'!U$399:U$419,1)))),'Base de dados'!U400&lt;(AVERAGE('Base de dados'!U$399:U$419)+(1.5*(_xlfn.QUARTILE.EXC('Base de dados'!U$399:U$419,3)-_xlfn.QUARTILE.EXC('Base de dados'!U$399:U$419,1))))),'Base de dados'!U400,"")</f>
        <v/>
      </c>
    </row>
    <row r="401" spans="2:21" s="1" customFormat="1" x14ac:dyDescent="0.25">
      <c r="B401" s="51">
        <v>140010</v>
      </c>
      <c r="C401" s="51" t="s">
        <v>230</v>
      </c>
      <c r="D401" s="51" t="s">
        <v>231</v>
      </c>
      <c r="E401" s="51">
        <v>2017</v>
      </c>
      <c r="F401" s="51">
        <v>14001000</v>
      </c>
      <c r="G401" s="51" t="s">
        <v>100</v>
      </c>
      <c r="H401" s="325" t="s">
        <v>59</v>
      </c>
      <c r="I401" s="51" t="s">
        <v>188</v>
      </c>
      <c r="J401" s="51" t="s">
        <v>189</v>
      </c>
      <c r="K401" s="51" t="s">
        <v>190</v>
      </c>
      <c r="L401" s="7">
        <f>IF(AND('Base de dados'!L401&gt;(AVERAGE('Base de dados'!L$399:L$419)-(1.5*(_xlfn.QUARTILE.EXC('Base de dados'!L$399:L$419,3)-_xlfn.QUARTILE.EXC('Base de dados'!L$399:L$419,1)))),'Base de dados'!L401&lt;(AVERAGE('Base de dados'!L$399:L$419)+(1.5*(_xlfn.QUARTILE.EXC('Base de dados'!L$399:L$419,3)-_xlfn.QUARTILE.EXC('Base de dados'!L$399:L$419,1))))),'Base de dados'!L401,"")</f>
        <v>20316.91</v>
      </c>
      <c r="M401" s="7">
        <f>IF(AND('Base de dados'!M401&gt;(AVERAGE('Base de dados'!M$399:M$419)-(1.5*(_xlfn.QUARTILE.EXC('Base de dados'!M$399:M$419,3)-_xlfn.QUARTILE.EXC('Base de dados'!M$399:M$419,1)))),'Base de dados'!M401&lt;(AVERAGE('Base de dados'!M$399:M$419)+(1.5*(_xlfn.QUARTILE.EXC('Base de dados'!M$399:M$419,3)-_xlfn.QUARTILE.EXC('Base de dados'!M$399:M$419,1))))),'Base de dados'!M401,"")</f>
        <v>86341.11</v>
      </c>
      <c r="N401" s="7">
        <f>IF(AND('Base de dados'!N401&gt;(AVERAGE('Base de dados'!N$399:N$419)-(1.5*(_xlfn.QUARTILE.EXC('Base de dados'!N$399:N$419,3)-_xlfn.QUARTILE.EXC('Base de dados'!N$399:N$419,1)))),'Base de dados'!N401&lt;(AVERAGE('Base de dados'!N$399:N$419)+(1.5*(_xlfn.QUARTILE.EXC('Base de dados'!N$399:N$419,3)-_xlfn.QUARTILE.EXC('Base de dados'!N$399:N$419,1))))),'Base de dados'!N401,"")</f>
        <v>7248.72</v>
      </c>
      <c r="O401" s="7">
        <f>IF(AND('Base de dados'!O401&gt;(AVERAGE('Base de dados'!O$399:O$419)-(1.5*(_xlfn.QUARTILE.EXC('Base de dados'!O$399:O$419,3)-_xlfn.QUARTILE.EXC('Base de dados'!O$399:O$419,1)))),'Base de dados'!O401&lt;(AVERAGE('Base de dados'!O$399:O$419)+(1.5*(_xlfn.QUARTILE.EXC('Base de dados'!O$399:O$419,3)-_xlfn.QUARTILE.EXC('Base de dados'!O$399:O$419,1))))),'Base de dados'!O401,"")</f>
        <v>59538952.380000003</v>
      </c>
      <c r="P401" s="7">
        <f>IF(AND('Base de dados'!P401&gt;(AVERAGE('Base de dados'!P$399:P$419)-(1.5*(_xlfn.QUARTILE.EXC('Base de dados'!P$399:P$419,3)-_xlfn.QUARTILE.EXC('Base de dados'!P$399:P$419,1)))),'Base de dados'!P401&lt;(AVERAGE('Base de dados'!P$399:P$419)+(1.5*(_xlfn.QUARTILE.EXC('Base de dados'!P$399:P$419,3)-_xlfn.QUARTILE.EXC('Base de dados'!P$399:P$419,1))))),'Base de dados'!P401,"")</f>
        <v>20968781.199999999</v>
      </c>
      <c r="Q401" s="7">
        <f>IF(AND('Base de dados'!Q401&gt;(AVERAGE('Base de dados'!Q$399:Q$419)-(1.5*(_xlfn.QUARTILE.EXC('Base de dados'!Q$399:Q$419,3)-_xlfn.QUARTILE.EXC('Base de dados'!Q$399:Q$419,1)))),'Base de dados'!Q401&lt;(AVERAGE('Base de dados'!Q$399:Q$419)+(1.5*(_xlfn.QUARTILE.EXC('Base de dados'!Q$399:Q$419,3)-_xlfn.QUARTILE.EXC('Base de dados'!Q$399:Q$419,1))))),'Base de dados'!Q401,"")</f>
        <v>54135699.609999999</v>
      </c>
      <c r="R401" s="7">
        <f>IF(AND('Base de dados'!R401&gt;(AVERAGE('Base de dados'!R$399:R$419)-(1.5*(_xlfn.QUARTILE.EXC('Base de dados'!R$399:R$419,3)-_xlfn.QUARTILE.EXC('Base de dados'!R$399:R$419,1)))),'Base de dados'!R401&lt;(AVERAGE('Base de dados'!R$399:R$419)+(1.5*(_xlfn.QUARTILE.EXC('Base de dados'!R$399:R$419,3)-_xlfn.QUARTILE.EXC('Base de dados'!R$399:R$419,1))))),'Base de dados'!R401,"")</f>
        <v>89604576.930000007</v>
      </c>
      <c r="S401" s="7">
        <f>IF(AND('Base de dados'!S401&gt;(AVERAGE('Base de dados'!S$399:S$419)-(1.5*(_xlfn.QUARTILE.EXC('Base de dados'!S$399:S$419,3)-_xlfn.QUARTILE.EXC('Base de dados'!S$399:S$419,1)))),'Base de dados'!S401&lt;(AVERAGE('Base de dados'!S$399:S$419)+(1.5*(_xlfn.QUARTILE.EXC('Base de dados'!S$399:S$419,3)-_xlfn.QUARTILE.EXC('Base de dados'!S$399:S$419,1))))),'Base de dados'!S401,"")</f>
        <v>3789579.29</v>
      </c>
      <c r="T401" s="7">
        <f>IF(AND('Base de dados'!T401&gt;(AVERAGE('Base de dados'!T$399:T$419)-(1.5*(_xlfn.QUARTILE.EXC('Base de dados'!T$399:T$419,3)-_xlfn.QUARTILE.EXC('Base de dados'!T$399:T$419,1)))),'Base de dados'!T401&lt;(AVERAGE('Base de dados'!T$399:T$419)+(1.5*(_xlfn.QUARTILE.EXC('Base de dados'!T$399:T$419,3)-_xlfn.QUARTILE.EXC('Base de dados'!T$399:T$419,1))))),'Base de dados'!T401,"")</f>
        <v>680</v>
      </c>
      <c r="U401" s="7" t="str">
        <f>IF(AND('Base de dados'!U401&gt;(AVERAGE('Base de dados'!U$399:U$419)-(1.5*(_xlfn.QUARTILE.EXC('Base de dados'!U$399:U$419,3)-_xlfn.QUARTILE.EXC('Base de dados'!U$399:U$419,1)))),'Base de dados'!U401&lt;(AVERAGE('Base de dados'!U$399:U$419)+(1.5*(_xlfn.QUARTILE.EXC('Base de dados'!U$399:U$419,3)-_xlfn.QUARTILE.EXC('Base de dados'!U$399:U$419,1))))),'Base de dados'!U401,"")</f>
        <v/>
      </c>
    </row>
    <row r="402" spans="2:21" s="1" customFormat="1" x14ac:dyDescent="0.25">
      <c r="B402" s="51">
        <v>140010</v>
      </c>
      <c r="C402" s="51" t="s">
        <v>230</v>
      </c>
      <c r="D402" s="51" t="s">
        <v>231</v>
      </c>
      <c r="E402" s="51">
        <v>2016</v>
      </c>
      <c r="F402" s="51">
        <v>14001000</v>
      </c>
      <c r="G402" s="51" t="s">
        <v>100</v>
      </c>
      <c r="H402" s="325" t="s">
        <v>59</v>
      </c>
      <c r="I402" s="51" t="s">
        <v>188</v>
      </c>
      <c r="J402" s="51" t="s">
        <v>189</v>
      </c>
      <c r="K402" s="51" t="s">
        <v>190</v>
      </c>
      <c r="L402" s="7">
        <f>IF(AND('Base de dados'!L402&gt;(AVERAGE('Base de dados'!L$399:L$419)-(1.5*(_xlfn.QUARTILE.EXC('Base de dados'!L$399:L$419,3)-_xlfn.QUARTILE.EXC('Base de dados'!L$399:L$419,1)))),'Base de dados'!L402&lt;(AVERAGE('Base de dados'!L$399:L$419)+(1.5*(_xlfn.QUARTILE.EXC('Base de dados'!L$399:L$419,3)-_xlfn.QUARTILE.EXC('Base de dados'!L$399:L$419,1))))),'Base de dados'!L402,"")</f>
        <v>20700.919999999998</v>
      </c>
      <c r="M402" s="7">
        <f>IF(AND('Base de dados'!M402&gt;(AVERAGE('Base de dados'!M$399:M$419)-(1.5*(_xlfn.QUARTILE.EXC('Base de dados'!M$399:M$419,3)-_xlfn.QUARTILE.EXC('Base de dados'!M$399:M$419,1)))),'Base de dados'!M402&lt;(AVERAGE('Base de dados'!M$399:M$419)+(1.5*(_xlfn.QUARTILE.EXC('Base de dados'!M$399:M$419,3)-_xlfn.QUARTILE.EXC('Base de dados'!M$399:M$419,1))))),'Base de dados'!M402,"")</f>
        <v>84630</v>
      </c>
      <c r="N402" s="7">
        <f>IF(AND('Base de dados'!N402&gt;(AVERAGE('Base de dados'!N$399:N$419)-(1.5*(_xlfn.QUARTILE.EXC('Base de dados'!N$399:N$419,3)-_xlfn.QUARTILE.EXC('Base de dados'!N$399:N$419,1)))),'Base de dados'!N402&lt;(AVERAGE('Base de dados'!N$399:N$419)+(1.5*(_xlfn.QUARTILE.EXC('Base de dados'!N$399:N$419,3)-_xlfn.QUARTILE.EXC('Base de dados'!N$399:N$419,1))))),'Base de dados'!N402,"")</f>
        <v>7052.83</v>
      </c>
      <c r="O402" s="7">
        <f>IF(AND('Base de dados'!O402&gt;(AVERAGE('Base de dados'!O$399:O$419)-(1.5*(_xlfn.QUARTILE.EXC('Base de dados'!O$399:O$419,3)-_xlfn.QUARTILE.EXC('Base de dados'!O$399:O$419,1)))),'Base de dados'!O402&lt;(AVERAGE('Base de dados'!O$399:O$419)+(1.5*(_xlfn.QUARTILE.EXC('Base de dados'!O$399:O$419,3)-_xlfn.QUARTILE.EXC('Base de dados'!O$399:O$419,1))))),'Base de dados'!O402,"")</f>
        <v>52721632.939999998</v>
      </c>
      <c r="P402" s="7">
        <f>IF(AND('Base de dados'!P402&gt;(AVERAGE('Base de dados'!P$399:P$419)-(1.5*(_xlfn.QUARTILE.EXC('Base de dados'!P$399:P$419,3)-_xlfn.QUARTILE.EXC('Base de dados'!P$399:P$419,1)))),'Base de dados'!P402&lt;(AVERAGE('Base de dados'!P$399:P$419)+(1.5*(_xlfn.QUARTILE.EXC('Base de dados'!P$399:P$419,3)-_xlfn.QUARTILE.EXC('Base de dados'!P$399:P$419,1))))),'Base de dados'!P402,"")</f>
        <v>18281074.440000001</v>
      </c>
      <c r="Q402" s="7">
        <f>IF(AND('Base de dados'!Q402&gt;(AVERAGE('Base de dados'!Q$399:Q$419)-(1.5*(_xlfn.QUARTILE.EXC('Base de dados'!Q$399:Q$419,3)-_xlfn.QUARTILE.EXC('Base de dados'!Q$399:Q$419,1)))),'Base de dados'!Q402&lt;(AVERAGE('Base de dados'!Q$399:Q$419)+(1.5*(_xlfn.QUARTILE.EXC('Base de dados'!Q$399:Q$419,3)-_xlfn.QUARTILE.EXC('Base de dados'!Q$399:Q$419,1))))),'Base de dados'!Q402,"")</f>
        <v>46424662.670000002</v>
      </c>
      <c r="R402" s="7">
        <f>IF(AND('Base de dados'!R402&gt;(AVERAGE('Base de dados'!R$399:R$419)-(1.5*(_xlfn.QUARTILE.EXC('Base de dados'!R$399:R$419,3)-_xlfn.QUARTILE.EXC('Base de dados'!R$399:R$419,1)))),'Base de dados'!R402&lt;(AVERAGE('Base de dados'!R$399:R$419)+(1.5*(_xlfn.QUARTILE.EXC('Base de dados'!R$399:R$419,3)-_xlfn.QUARTILE.EXC('Base de dados'!R$399:R$419,1))))),'Base de dados'!R402,"")</f>
        <v>77052109.879999995</v>
      </c>
      <c r="S402" s="7" t="str">
        <f>IF(AND('Base de dados'!S402&gt;(AVERAGE('Base de dados'!S$399:S$419)-(1.5*(_xlfn.QUARTILE.EXC('Base de dados'!S$399:S$419,3)-_xlfn.QUARTILE.EXC('Base de dados'!S$399:S$419,1)))),'Base de dados'!S402&lt;(AVERAGE('Base de dados'!S$399:S$419)+(1.5*(_xlfn.QUARTILE.EXC('Base de dados'!S$399:S$419,3)-_xlfn.QUARTILE.EXC('Base de dados'!S$399:S$419,1))))),'Base de dados'!S402,"")</f>
        <v/>
      </c>
      <c r="T402" s="7">
        <f>IF(AND('Base de dados'!T402&gt;(AVERAGE('Base de dados'!T$399:T$419)-(1.5*(_xlfn.QUARTILE.EXC('Base de dados'!T$399:T$419,3)-_xlfn.QUARTILE.EXC('Base de dados'!T$399:T$419,1)))),'Base de dados'!T402&lt;(AVERAGE('Base de dados'!T$399:T$419)+(1.5*(_xlfn.QUARTILE.EXC('Base de dados'!T$399:T$419,3)-_xlfn.QUARTILE.EXC('Base de dados'!T$399:T$419,1))))),'Base de dados'!T402,"")</f>
        <v>595</v>
      </c>
      <c r="U402" s="7" t="str">
        <f>IF(AND('Base de dados'!U402&gt;(AVERAGE('Base de dados'!U$399:U$419)-(1.5*(_xlfn.QUARTILE.EXC('Base de dados'!U$399:U$419,3)-_xlfn.QUARTILE.EXC('Base de dados'!U$399:U$419,1)))),'Base de dados'!U402&lt;(AVERAGE('Base de dados'!U$399:U$419)+(1.5*(_xlfn.QUARTILE.EXC('Base de dados'!U$399:U$419,3)-_xlfn.QUARTILE.EXC('Base de dados'!U$399:U$419,1))))),'Base de dados'!U402,"")</f>
        <v/>
      </c>
    </row>
    <row r="403" spans="2:21" s="1" customFormat="1" x14ac:dyDescent="0.25">
      <c r="B403" s="51">
        <v>140010</v>
      </c>
      <c r="C403" s="51" t="s">
        <v>230</v>
      </c>
      <c r="D403" s="51" t="s">
        <v>231</v>
      </c>
      <c r="E403" s="51">
        <v>2015</v>
      </c>
      <c r="F403" s="51">
        <v>14001000</v>
      </c>
      <c r="G403" s="51" t="s">
        <v>100</v>
      </c>
      <c r="H403" s="325" t="s">
        <v>59</v>
      </c>
      <c r="I403" s="51" t="s">
        <v>188</v>
      </c>
      <c r="J403" s="51" t="s">
        <v>189</v>
      </c>
      <c r="K403" s="51" t="s">
        <v>190</v>
      </c>
      <c r="L403" s="7">
        <f>IF(AND('Base de dados'!L403&gt;(AVERAGE('Base de dados'!L$399:L$419)-(1.5*(_xlfn.QUARTILE.EXC('Base de dados'!L$399:L$419,3)-_xlfn.QUARTILE.EXC('Base de dados'!L$399:L$419,1)))),'Base de dados'!L403&lt;(AVERAGE('Base de dados'!L$399:L$419)+(1.5*(_xlfn.QUARTILE.EXC('Base de dados'!L$399:L$419,3)-_xlfn.QUARTILE.EXC('Base de dados'!L$399:L$419,1))))),'Base de dados'!L403,"")</f>
        <v>19713.45</v>
      </c>
      <c r="M403" s="7">
        <f>IF(AND('Base de dados'!M403&gt;(AVERAGE('Base de dados'!M$399:M$419)-(1.5*(_xlfn.QUARTILE.EXC('Base de dados'!M$399:M$419,3)-_xlfn.QUARTILE.EXC('Base de dados'!M$399:M$419,1)))),'Base de dados'!M403&lt;(AVERAGE('Base de dados'!M$399:M$419)+(1.5*(_xlfn.QUARTILE.EXC('Base de dados'!M$399:M$419,3)-_xlfn.QUARTILE.EXC('Base de dados'!M$399:M$419,1))))),'Base de dados'!M403,"")</f>
        <v>85837</v>
      </c>
      <c r="N403" s="7">
        <f>IF(AND('Base de dados'!N403&gt;(AVERAGE('Base de dados'!N$399:N$419)-(1.5*(_xlfn.QUARTILE.EXC('Base de dados'!N$399:N$419,3)-_xlfn.QUARTILE.EXC('Base de dados'!N$399:N$419,1)))),'Base de dados'!N403&lt;(AVERAGE('Base de dados'!N$399:N$419)+(1.5*(_xlfn.QUARTILE.EXC('Base de dados'!N$399:N$419,3)-_xlfn.QUARTILE.EXC('Base de dados'!N$399:N$419,1))))),'Base de dados'!N403,"")</f>
        <v>6410.55</v>
      </c>
      <c r="O403" s="7">
        <f>IF(AND('Base de dados'!O403&gt;(AVERAGE('Base de dados'!O$399:O$419)-(1.5*(_xlfn.QUARTILE.EXC('Base de dados'!O$399:O$419,3)-_xlfn.QUARTILE.EXC('Base de dados'!O$399:O$419,1)))),'Base de dados'!O403&lt;(AVERAGE('Base de dados'!O$399:O$419)+(1.5*(_xlfn.QUARTILE.EXC('Base de dados'!O$399:O$419,3)-_xlfn.QUARTILE.EXC('Base de dados'!O$399:O$419,1))))),'Base de dados'!O403,"")</f>
        <v>45929000.07</v>
      </c>
      <c r="P403" s="7">
        <f>IF(AND('Base de dados'!P403&gt;(AVERAGE('Base de dados'!P$399:P$419)-(1.5*(_xlfn.QUARTILE.EXC('Base de dados'!P$399:P$419,3)-_xlfn.QUARTILE.EXC('Base de dados'!P$399:P$419,1)))),'Base de dados'!P403&lt;(AVERAGE('Base de dados'!P$399:P$419)+(1.5*(_xlfn.QUARTILE.EXC('Base de dados'!P$399:P$419,3)-_xlfn.QUARTILE.EXC('Base de dados'!P$399:P$419,1))))),'Base de dados'!P403,"")</f>
        <v>15072111.619999999</v>
      </c>
      <c r="Q403" s="7">
        <f>IF(AND('Base de dados'!Q403&gt;(AVERAGE('Base de dados'!Q$399:Q$419)-(1.5*(_xlfn.QUARTILE.EXC('Base de dados'!Q$399:Q$419,3)-_xlfn.QUARTILE.EXC('Base de dados'!Q$399:Q$419,1)))),'Base de dados'!Q403&lt;(AVERAGE('Base de dados'!Q$399:Q$419)+(1.5*(_xlfn.QUARTILE.EXC('Base de dados'!Q$399:Q$419,3)-_xlfn.QUARTILE.EXC('Base de dados'!Q$399:Q$419,1))))),'Base de dados'!Q403,"")</f>
        <v>40279698.969999999</v>
      </c>
      <c r="R403" s="7">
        <f>IF(AND('Base de dados'!R403&gt;(AVERAGE('Base de dados'!R$399:R$419)-(1.5*(_xlfn.QUARTILE.EXC('Base de dados'!R$399:R$419,3)-_xlfn.QUARTILE.EXC('Base de dados'!R$399:R$419,1)))),'Base de dados'!R403&lt;(AVERAGE('Base de dados'!R$399:R$419)+(1.5*(_xlfn.QUARTILE.EXC('Base de dados'!R$399:R$419,3)-_xlfn.QUARTILE.EXC('Base de dados'!R$399:R$419,1))))),'Base de dados'!R403,"")</f>
        <v>69080341.430000007</v>
      </c>
      <c r="S403" s="7">
        <f>IF(AND('Base de dados'!S403&gt;(AVERAGE('Base de dados'!S$399:S$419)-(1.5*(_xlfn.QUARTILE.EXC('Base de dados'!S$399:S$419,3)-_xlfn.QUARTILE.EXC('Base de dados'!S$399:S$419,1)))),'Base de dados'!S403&lt;(AVERAGE('Base de dados'!S$399:S$419)+(1.5*(_xlfn.QUARTILE.EXC('Base de dados'!S$399:S$419,3)-_xlfn.QUARTILE.EXC('Base de dados'!S$399:S$419,1))))),'Base de dados'!S403,"")</f>
        <v>11472140.49</v>
      </c>
      <c r="T403" s="7">
        <f>IF(AND('Base de dados'!T403&gt;(AVERAGE('Base de dados'!T$399:T$419)-(1.5*(_xlfn.QUARTILE.EXC('Base de dados'!T$399:T$419,3)-_xlfn.QUARTILE.EXC('Base de dados'!T$399:T$419,1)))),'Base de dados'!T403&lt;(AVERAGE('Base de dados'!T$399:T$419)+(1.5*(_xlfn.QUARTILE.EXC('Base de dados'!T$399:T$419,3)-_xlfn.QUARTILE.EXC('Base de dados'!T$399:T$419,1))))),'Base de dados'!T403,"")</f>
        <v>601</v>
      </c>
      <c r="U403" s="7" t="str">
        <f>IF(AND('Base de dados'!U403&gt;(AVERAGE('Base de dados'!U$399:U$419)-(1.5*(_xlfn.QUARTILE.EXC('Base de dados'!U$399:U$419,3)-_xlfn.QUARTILE.EXC('Base de dados'!U$399:U$419,1)))),'Base de dados'!U403&lt;(AVERAGE('Base de dados'!U$399:U$419)+(1.5*(_xlfn.QUARTILE.EXC('Base de dados'!U$399:U$419,3)-_xlfn.QUARTILE.EXC('Base de dados'!U$399:U$419,1))))),'Base de dados'!U403,"")</f>
        <v/>
      </c>
    </row>
    <row r="404" spans="2:21" s="1" customFormat="1" x14ac:dyDescent="0.25">
      <c r="B404" s="51">
        <v>140010</v>
      </c>
      <c r="C404" s="51" t="s">
        <v>230</v>
      </c>
      <c r="D404" s="51" t="s">
        <v>231</v>
      </c>
      <c r="E404" s="51">
        <v>2014</v>
      </c>
      <c r="F404" s="51">
        <v>14001000</v>
      </c>
      <c r="G404" s="51" t="s">
        <v>100</v>
      </c>
      <c r="H404" s="325" t="s">
        <v>59</v>
      </c>
      <c r="I404" s="51" t="s">
        <v>188</v>
      </c>
      <c r="J404" s="51" t="s">
        <v>189</v>
      </c>
      <c r="K404" s="51" t="s">
        <v>190</v>
      </c>
      <c r="L404" s="7">
        <f>IF(AND('Base de dados'!L404&gt;(AVERAGE('Base de dados'!L$399:L$419)-(1.5*(_xlfn.QUARTILE.EXC('Base de dados'!L$399:L$419,3)-_xlfn.QUARTILE.EXC('Base de dados'!L$399:L$419,1)))),'Base de dados'!L404&lt;(AVERAGE('Base de dados'!L$399:L$419)+(1.5*(_xlfn.QUARTILE.EXC('Base de dados'!L$399:L$419,3)-_xlfn.QUARTILE.EXC('Base de dados'!L$399:L$419,1))))),'Base de dados'!L404,"")</f>
        <v>19974</v>
      </c>
      <c r="M404" s="7">
        <f>IF(AND('Base de dados'!M404&gt;(AVERAGE('Base de dados'!M$399:M$419)-(1.5*(_xlfn.QUARTILE.EXC('Base de dados'!M$399:M$419,3)-_xlfn.QUARTILE.EXC('Base de dados'!M$399:M$419,1)))),'Base de dados'!M404&lt;(AVERAGE('Base de dados'!M$399:M$419)+(1.5*(_xlfn.QUARTILE.EXC('Base de dados'!M$399:M$419,3)-_xlfn.QUARTILE.EXC('Base de dados'!M$399:M$419,1))))),'Base de dados'!M404,"")</f>
        <v>83154.880000000005</v>
      </c>
      <c r="N404" s="7">
        <f>IF(AND('Base de dados'!N404&gt;(AVERAGE('Base de dados'!N$399:N$419)-(1.5*(_xlfn.QUARTILE.EXC('Base de dados'!N$399:N$419,3)-_xlfn.QUARTILE.EXC('Base de dados'!N$399:N$419,1)))),'Base de dados'!N404&lt;(AVERAGE('Base de dados'!N$399:N$419)+(1.5*(_xlfn.QUARTILE.EXC('Base de dados'!N$399:N$419,3)-_xlfn.QUARTILE.EXC('Base de dados'!N$399:N$419,1))))),'Base de dados'!N404,"")</f>
        <v>6174.33</v>
      </c>
      <c r="O404" s="7">
        <f>IF(AND('Base de dados'!O404&gt;(AVERAGE('Base de dados'!O$399:O$419)-(1.5*(_xlfn.QUARTILE.EXC('Base de dados'!O$399:O$419,3)-_xlfn.QUARTILE.EXC('Base de dados'!O$399:O$419,1)))),'Base de dados'!O404&lt;(AVERAGE('Base de dados'!O$399:O$419)+(1.5*(_xlfn.QUARTILE.EXC('Base de dados'!O$399:O$419,3)-_xlfn.QUARTILE.EXC('Base de dados'!O$399:O$419,1))))),'Base de dados'!O404,"")</f>
        <v>40446613.950000003</v>
      </c>
      <c r="P404" s="7">
        <f>IF(AND('Base de dados'!P404&gt;(AVERAGE('Base de dados'!P$399:P$419)-(1.5*(_xlfn.QUARTILE.EXC('Base de dados'!P$399:P$419,3)-_xlfn.QUARTILE.EXC('Base de dados'!P$399:P$419,1)))),'Base de dados'!P404&lt;(AVERAGE('Base de dados'!P$399:P$419)+(1.5*(_xlfn.QUARTILE.EXC('Base de dados'!P$399:P$419,3)-_xlfn.QUARTILE.EXC('Base de dados'!P$399:P$419,1))))),'Base de dados'!P404,"")</f>
        <v>11601663.380000001</v>
      </c>
      <c r="Q404" s="7">
        <f>IF(AND('Base de dados'!Q404&gt;(AVERAGE('Base de dados'!Q$399:Q$419)-(1.5*(_xlfn.QUARTILE.EXC('Base de dados'!Q$399:Q$419,3)-_xlfn.QUARTILE.EXC('Base de dados'!Q$399:Q$419,1)))),'Base de dados'!Q404&lt;(AVERAGE('Base de dados'!Q$399:Q$419)+(1.5*(_xlfn.QUARTILE.EXC('Base de dados'!Q$399:Q$419,3)-_xlfn.QUARTILE.EXC('Base de dados'!Q$399:Q$419,1))))),'Base de dados'!Q404,"")</f>
        <v>36367191.090000004</v>
      </c>
      <c r="R404" s="7">
        <f>IF(AND('Base de dados'!R404&gt;(AVERAGE('Base de dados'!R$399:R$419)-(1.5*(_xlfn.QUARTILE.EXC('Base de dados'!R$399:R$419,3)-_xlfn.QUARTILE.EXC('Base de dados'!R$399:R$419,1)))),'Base de dados'!R404&lt;(AVERAGE('Base de dados'!R$399:R$419)+(1.5*(_xlfn.QUARTILE.EXC('Base de dados'!R$399:R$419,3)-_xlfn.QUARTILE.EXC('Base de dados'!R$399:R$419,1))))),'Base de dados'!R404,"")</f>
        <v>63063488.530000001</v>
      </c>
      <c r="S404" s="7" t="str">
        <f>IF(AND('Base de dados'!S404&gt;(AVERAGE('Base de dados'!S$399:S$419)-(1.5*(_xlfn.QUARTILE.EXC('Base de dados'!S$399:S$419,3)-_xlfn.QUARTILE.EXC('Base de dados'!S$399:S$419,1)))),'Base de dados'!S404&lt;(AVERAGE('Base de dados'!S$399:S$419)+(1.5*(_xlfn.QUARTILE.EXC('Base de dados'!S$399:S$419,3)-_xlfn.QUARTILE.EXC('Base de dados'!S$399:S$419,1))))),'Base de dados'!S404,"")</f>
        <v/>
      </c>
      <c r="T404" s="7">
        <f>IF(AND('Base de dados'!T404&gt;(AVERAGE('Base de dados'!T$399:T$419)-(1.5*(_xlfn.QUARTILE.EXC('Base de dados'!T$399:T$419,3)-_xlfn.QUARTILE.EXC('Base de dados'!T$399:T$419,1)))),'Base de dados'!T404&lt;(AVERAGE('Base de dados'!T$399:T$419)+(1.5*(_xlfn.QUARTILE.EXC('Base de dados'!T$399:T$419,3)-_xlfn.QUARTILE.EXC('Base de dados'!T$399:T$419,1))))),'Base de dados'!T404,"")</f>
        <v>607</v>
      </c>
      <c r="U404" s="7" t="str">
        <f>IF(AND('Base de dados'!U404&gt;(AVERAGE('Base de dados'!U$399:U$419)-(1.5*(_xlfn.QUARTILE.EXC('Base de dados'!U$399:U$419,3)-_xlfn.QUARTILE.EXC('Base de dados'!U$399:U$419,1)))),'Base de dados'!U404&lt;(AVERAGE('Base de dados'!U$399:U$419)+(1.5*(_xlfn.QUARTILE.EXC('Base de dados'!U$399:U$419,3)-_xlfn.QUARTILE.EXC('Base de dados'!U$399:U$419,1))))),'Base de dados'!U404,"")</f>
        <v/>
      </c>
    </row>
    <row r="405" spans="2:21" s="1" customFormat="1" x14ac:dyDescent="0.25">
      <c r="B405" s="51">
        <v>140010</v>
      </c>
      <c r="C405" s="51" t="s">
        <v>230</v>
      </c>
      <c r="D405" s="51" t="s">
        <v>231</v>
      </c>
      <c r="E405" s="51">
        <v>2013</v>
      </c>
      <c r="F405" s="51">
        <v>14001000</v>
      </c>
      <c r="G405" s="51" t="s">
        <v>100</v>
      </c>
      <c r="H405" s="325" t="s">
        <v>59</v>
      </c>
      <c r="I405" s="51" t="s">
        <v>188</v>
      </c>
      <c r="J405" s="51" t="s">
        <v>189</v>
      </c>
      <c r="K405" s="51" t="s">
        <v>190</v>
      </c>
      <c r="L405" s="7">
        <f>IF(AND('Base de dados'!L405&gt;(AVERAGE('Base de dados'!L$399:L$419)-(1.5*(_xlfn.QUARTILE.EXC('Base de dados'!L$399:L$419,3)-_xlfn.QUARTILE.EXC('Base de dados'!L$399:L$419,1)))),'Base de dados'!L405&lt;(AVERAGE('Base de dados'!L$399:L$419)+(1.5*(_xlfn.QUARTILE.EXC('Base de dados'!L$399:L$419,3)-_xlfn.QUARTILE.EXC('Base de dados'!L$399:L$419,1))))),'Base de dados'!L405,"")</f>
        <v>18688.310000000001</v>
      </c>
      <c r="M405" s="7">
        <f>IF(AND('Base de dados'!M405&gt;(AVERAGE('Base de dados'!M$399:M$419)-(1.5*(_xlfn.QUARTILE.EXC('Base de dados'!M$399:M$419,3)-_xlfn.QUARTILE.EXC('Base de dados'!M$399:M$419,1)))),'Base de dados'!M405&lt;(AVERAGE('Base de dados'!M$399:M$419)+(1.5*(_xlfn.QUARTILE.EXC('Base de dados'!M$399:M$419,3)-_xlfn.QUARTILE.EXC('Base de dados'!M$399:M$419,1))))),'Base de dados'!M405,"")</f>
        <v>79959.490000000005</v>
      </c>
      <c r="N405" s="7">
        <f>IF(AND('Base de dados'!N405&gt;(AVERAGE('Base de dados'!N$399:N$419)-(1.5*(_xlfn.QUARTILE.EXC('Base de dados'!N$399:N$419,3)-_xlfn.QUARTILE.EXC('Base de dados'!N$399:N$419,1)))),'Base de dados'!N405&lt;(AVERAGE('Base de dados'!N$399:N$419)+(1.5*(_xlfn.QUARTILE.EXC('Base de dados'!N$399:N$419,3)-_xlfn.QUARTILE.EXC('Base de dados'!N$399:N$419,1))))),'Base de dados'!N405,"")</f>
        <v>4345.1000000000004</v>
      </c>
      <c r="O405" s="7">
        <f>IF(AND('Base de dados'!O405&gt;(AVERAGE('Base de dados'!O$399:O$419)-(1.5*(_xlfn.QUARTILE.EXC('Base de dados'!O$399:O$419,3)-_xlfn.QUARTILE.EXC('Base de dados'!O$399:O$419,1)))),'Base de dados'!O405&lt;(AVERAGE('Base de dados'!O$399:O$419)+(1.5*(_xlfn.QUARTILE.EXC('Base de dados'!O$399:O$419,3)-_xlfn.QUARTILE.EXC('Base de dados'!O$399:O$419,1))))),'Base de dados'!O405,"")</f>
        <v>41774168.409999996</v>
      </c>
      <c r="P405" s="7">
        <f>IF(AND('Base de dados'!P405&gt;(AVERAGE('Base de dados'!P$399:P$419)-(1.5*(_xlfn.QUARTILE.EXC('Base de dados'!P$399:P$419,3)-_xlfn.QUARTILE.EXC('Base de dados'!P$399:P$419,1)))),'Base de dados'!P405&lt;(AVERAGE('Base de dados'!P$399:P$419)+(1.5*(_xlfn.QUARTILE.EXC('Base de dados'!P$399:P$419,3)-_xlfn.QUARTILE.EXC('Base de dados'!P$399:P$419,1))))),'Base de dados'!P405,"")</f>
        <v>7554221.4000000004</v>
      </c>
      <c r="Q405" s="7">
        <f>IF(AND('Base de dados'!Q405&gt;(AVERAGE('Base de dados'!Q$399:Q$419)-(1.5*(_xlfn.QUARTILE.EXC('Base de dados'!Q$399:Q$419,3)-_xlfn.QUARTILE.EXC('Base de dados'!Q$399:Q$419,1)))),'Base de dados'!Q405&lt;(AVERAGE('Base de dados'!Q$399:Q$419)+(1.5*(_xlfn.QUARTILE.EXC('Base de dados'!Q$399:Q$419,3)-_xlfn.QUARTILE.EXC('Base de dados'!Q$399:Q$419,1))))),'Base de dados'!Q405,"")</f>
        <v>30242074.960000001</v>
      </c>
      <c r="R405" s="7">
        <f>IF(AND('Base de dados'!R405&gt;(AVERAGE('Base de dados'!R$399:R$419)-(1.5*(_xlfn.QUARTILE.EXC('Base de dados'!R$399:R$419,3)-_xlfn.QUARTILE.EXC('Base de dados'!R$399:R$419,1)))),'Base de dados'!R405&lt;(AVERAGE('Base de dados'!R$399:R$419)+(1.5*(_xlfn.QUARTILE.EXC('Base de dados'!R$399:R$419,3)-_xlfn.QUARTILE.EXC('Base de dados'!R$399:R$419,1))))),'Base de dados'!R405,"")</f>
        <v>53726302.109999999</v>
      </c>
      <c r="S405" s="7">
        <f>IF(AND('Base de dados'!S405&gt;(AVERAGE('Base de dados'!S$399:S$419)-(1.5*(_xlfn.QUARTILE.EXC('Base de dados'!S$399:S$419,3)-_xlfn.QUARTILE.EXC('Base de dados'!S$399:S$419,1)))),'Base de dados'!S405&lt;(AVERAGE('Base de dados'!S$399:S$419)+(1.5*(_xlfn.QUARTILE.EXC('Base de dados'!S$399:S$419,3)-_xlfn.QUARTILE.EXC('Base de dados'!S$399:S$419,1))))),'Base de dados'!S405,"")</f>
        <v>6886477.3899999997</v>
      </c>
      <c r="T405" s="7">
        <f>IF(AND('Base de dados'!T405&gt;(AVERAGE('Base de dados'!T$399:T$419)-(1.5*(_xlfn.QUARTILE.EXC('Base de dados'!T$399:T$419,3)-_xlfn.QUARTILE.EXC('Base de dados'!T$399:T$419,1)))),'Base de dados'!T405&lt;(AVERAGE('Base de dados'!T$399:T$419)+(1.5*(_xlfn.QUARTILE.EXC('Base de dados'!T$399:T$419,3)-_xlfn.QUARTILE.EXC('Base de dados'!T$399:T$419,1))))),'Base de dados'!T405,"")</f>
        <v>497</v>
      </c>
      <c r="U405" s="7" t="str">
        <f>IF(AND('Base de dados'!U405&gt;(AVERAGE('Base de dados'!U$399:U$419)-(1.5*(_xlfn.QUARTILE.EXC('Base de dados'!U$399:U$419,3)-_xlfn.QUARTILE.EXC('Base de dados'!U$399:U$419,1)))),'Base de dados'!U405&lt;(AVERAGE('Base de dados'!U$399:U$419)+(1.5*(_xlfn.QUARTILE.EXC('Base de dados'!U$399:U$419,3)-_xlfn.QUARTILE.EXC('Base de dados'!U$399:U$419,1))))),'Base de dados'!U405,"")</f>
        <v/>
      </c>
    </row>
    <row r="406" spans="2:21" s="1" customFormat="1" x14ac:dyDescent="0.25">
      <c r="B406" s="51">
        <v>140010</v>
      </c>
      <c r="C406" s="51" t="s">
        <v>230</v>
      </c>
      <c r="D406" s="51" t="s">
        <v>231</v>
      </c>
      <c r="E406" s="51">
        <v>2012</v>
      </c>
      <c r="F406" s="51">
        <v>14001000</v>
      </c>
      <c r="G406" s="51" t="s">
        <v>100</v>
      </c>
      <c r="H406" s="325" t="s">
        <v>59</v>
      </c>
      <c r="I406" s="51" t="s">
        <v>188</v>
      </c>
      <c r="J406" s="51" t="s">
        <v>189</v>
      </c>
      <c r="K406" s="51" t="s">
        <v>190</v>
      </c>
      <c r="L406" s="7">
        <f>IF(AND('Base de dados'!L406&gt;(AVERAGE('Base de dados'!L$399:L$419)-(1.5*(_xlfn.QUARTILE.EXC('Base de dados'!L$399:L$419,3)-_xlfn.QUARTILE.EXC('Base de dados'!L$399:L$419,1)))),'Base de dados'!L406&lt;(AVERAGE('Base de dados'!L$399:L$419)+(1.5*(_xlfn.QUARTILE.EXC('Base de dados'!L$399:L$419,3)-_xlfn.QUARTILE.EXC('Base de dados'!L$399:L$419,1))))),'Base de dados'!L406,"")</f>
        <v>17198.3</v>
      </c>
      <c r="M406" s="7">
        <f>IF(AND('Base de dados'!M406&gt;(AVERAGE('Base de dados'!M$399:M$419)-(1.5*(_xlfn.QUARTILE.EXC('Base de dados'!M$399:M$419,3)-_xlfn.QUARTILE.EXC('Base de dados'!M$399:M$419,1)))),'Base de dados'!M406&lt;(AVERAGE('Base de dados'!M$399:M$419)+(1.5*(_xlfn.QUARTILE.EXC('Base de dados'!M$399:M$419,3)-_xlfn.QUARTILE.EXC('Base de dados'!M$399:M$419,1))))),'Base de dados'!M406,"")</f>
        <v>77794.58</v>
      </c>
      <c r="N406" s="7">
        <f>IF(AND('Base de dados'!N406&gt;(AVERAGE('Base de dados'!N$399:N$419)-(1.5*(_xlfn.QUARTILE.EXC('Base de dados'!N$399:N$419,3)-_xlfn.QUARTILE.EXC('Base de dados'!N$399:N$419,1)))),'Base de dados'!N406&lt;(AVERAGE('Base de dados'!N$399:N$419)+(1.5*(_xlfn.QUARTILE.EXC('Base de dados'!N$399:N$419,3)-_xlfn.QUARTILE.EXC('Base de dados'!N$399:N$419,1))))),'Base de dados'!N406,"")</f>
        <v>3794.53</v>
      </c>
      <c r="O406" s="7">
        <f>IF(AND('Base de dados'!O406&gt;(AVERAGE('Base de dados'!O$399:O$419)-(1.5*(_xlfn.QUARTILE.EXC('Base de dados'!O$399:O$419,3)-_xlfn.QUARTILE.EXC('Base de dados'!O$399:O$419,1)))),'Base de dados'!O406&lt;(AVERAGE('Base de dados'!O$399:O$419)+(1.5*(_xlfn.QUARTILE.EXC('Base de dados'!O$399:O$419,3)-_xlfn.QUARTILE.EXC('Base de dados'!O$399:O$419,1))))),'Base de dados'!O406,"")</f>
        <v>39139676.210000001</v>
      </c>
      <c r="P406" s="7">
        <f>IF(AND('Base de dados'!P406&gt;(AVERAGE('Base de dados'!P$399:P$419)-(1.5*(_xlfn.QUARTILE.EXC('Base de dados'!P$399:P$419,3)-_xlfn.QUARTILE.EXC('Base de dados'!P$399:P$419,1)))),'Base de dados'!P406&lt;(AVERAGE('Base de dados'!P$399:P$419)+(1.5*(_xlfn.QUARTILE.EXC('Base de dados'!P$399:P$419,3)-_xlfn.QUARTILE.EXC('Base de dados'!P$399:P$419,1))))),'Base de dados'!P406,"")</f>
        <v>8460276.5899999999</v>
      </c>
      <c r="Q406" s="7">
        <f>IF(AND('Base de dados'!Q406&gt;(AVERAGE('Base de dados'!Q$399:Q$419)-(1.5*(_xlfn.QUARTILE.EXC('Base de dados'!Q$399:Q$419,3)-_xlfn.QUARTILE.EXC('Base de dados'!Q$399:Q$419,1)))),'Base de dados'!Q406&lt;(AVERAGE('Base de dados'!Q$399:Q$419)+(1.5*(_xlfn.QUARTILE.EXC('Base de dados'!Q$399:Q$419,3)-_xlfn.QUARTILE.EXC('Base de dados'!Q$399:Q$419,1))))),'Base de dados'!Q406,"")</f>
        <v>26973487.300000001</v>
      </c>
      <c r="R406" s="7">
        <f>IF(AND('Base de dados'!R406&gt;(AVERAGE('Base de dados'!R$399:R$419)-(1.5*(_xlfn.QUARTILE.EXC('Base de dados'!R$399:R$419,3)-_xlfn.QUARTILE.EXC('Base de dados'!R$399:R$419,1)))),'Base de dados'!R406&lt;(AVERAGE('Base de dados'!R$399:R$419)+(1.5*(_xlfn.QUARTILE.EXC('Base de dados'!R$399:R$419,3)-_xlfn.QUARTILE.EXC('Base de dados'!R$399:R$419,1))))),'Base de dados'!R406,"")</f>
        <v>47750856.640000001</v>
      </c>
      <c r="S406" s="7">
        <f>IF(AND('Base de dados'!S406&gt;(AVERAGE('Base de dados'!S$399:S$419)-(1.5*(_xlfn.QUARTILE.EXC('Base de dados'!S$399:S$419,3)-_xlfn.QUARTILE.EXC('Base de dados'!S$399:S$419,1)))),'Base de dados'!S406&lt;(AVERAGE('Base de dados'!S$399:S$419)+(1.5*(_xlfn.QUARTILE.EXC('Base de dados'!S$399:S$419,3)-_xlfn.QUARTILE.EXC('Base de dados'!S$399:S$419,1))))),'Base de dados'!S406,"")</f>
        <v>12990692.810000001</v>
      </c>
      <c r="T406" s="7">
        <f>IF(AND('Base de dados'!T406&gt;(AVERAGE('Base de dados'!T$399:T$419)-(1.5*(_xlfn.QUARTILE.EXC('Base de dados'!T$399:T$419,3)-_xlfn.QUARTILE.EXC('Base de dados'!T$399:T$419,1)))),'Base de dados'!T406&lt;(AVERAGE('Base de dados'!T$399:T$419)+(1.5*(_xlfn.QUARTILE.EXC('Base de dados'!T$399:T$419,3)-_xlfn.QUARTILE.EXC('Base de dados'!T$399:T$419,1))))),'Base de dados'!T406,"")</f>
        <v>469</v>
      </c>
      <c r="U406" s="7" t="str">
        <f>IF(AND('Base de dados'!U406&gt;(AVERAGE('Base de dados'!U$399:U$419)-(1.5*(_xlfn.QUARTILE.EXC('Base de dados'!U$399:U$419,3)-_xlfn.QUARTILE.EXC('Base de dados'!U$399:U$419,1)))),'Base de dados'!U406&lt;(AVERAGE('Base de dados'!U$399:U$419)+(1.5*(_xlfn.QUARTILE.EXC('Base de dados'!U$399:U$419,3)-_xlfn.QUARTILE.EXC('Base de dados'!U$399:U$419,1))))),'Base de dados'!U406,"")</f>
        <v/>
      </c>
    </row>
    <row r="407" spans="2:21" s="1" customFormat="1" x14ac:dyDescent="0.25">
      <c r="B407" s="51">
        <v>140010</v>
      </c>
      <c r="C407" s="51" t="s">
        <v>230</v>
      </c>
      <c r="D407" s="51" t="s">
        <v>231</v>
      </c>
      <c r="E407" s="51">
        <v>2011</v>
      </c>
      <c r="F407" s="51">
        <v>14001000</v>
      </c>
      <c r="G407" s="51" t="s">
        <v>100</v>
      </c>
      <c r="H407" s="325" t="s">
        <v>59</v>
      </c>
      <c r="I407" s="51" t="s">
        <v>188</v>
      </c>
      <c r="J407" s="51" t="s">
        <v>189</v>
      </c>
      <c r="K407" s="51" t="s">
        <v>190</v>
      </c>
      <c r="L407" s="7">
        <f>IF(AND('Base de dados'!L407&gt;(AVERAGE('Base de dados'!L$399:L$419)-(1.5*(_xlfn.QUARTILE.EXC('Base de dados'!L$399:L$419,3)-_xlfn.QUARTILE.EXC('Base de dados'!L$399:L$419,1)))),'Base de dados'!L407&lt;(AVERAGE('Base de dados'!L$399:L$419)+(1.5*(_xlfn.QUARTILE.EXC('Base de dados'!L$399:L$419,3)-_xlfn.QUARTILE.EXC('Base de dados'!L$399:L$419,1))))),'Base de dados'!L407,"")</f>
        <v>16798.13</v>
      </c>
      <c r="M407" s="7">
        <f>IF(AND('Base de dados'!M407&gt;(AVERAGE('Base de dados'!M$399:M$419)-(1.5*(_xlfn.QUARTILE.EXC('Base de dados'!M$399:M$419,3)-_xlfn.QUARTILE.EXC('Base de dados'!M$399:M$419,1)))),'Base de dados'!M407&lt;(AVERAGE('Base de dados'!M$399:M$419)+(1.5*(_xlfn.QUARTILE.EXC('Base de dados'!M$399:M$419,3)-_xlfn.QUARTILE.EXC('Base de dados'!M$399:M$419,1))))),'Base de dados'!M407,"")</f>
        <v>76385.58</v>
      </c>
      <c r="N407" s="7">
        <f>IF(AND('Base de dados'!N407&gt;(AVERAGE('Base de dados'!N$399:N$419)-(1.5*(_xlfn.QUARTILE.EXC('Base de dados'!N$399:N$419,3)-_xlfn.QUARTILE.EXC('Base de dados'!N$399:N$419,1)))),'Base de dados'!N407&lt;(AVERAGE('Base de dados'!N$399:N$419)+(1.5*(_xlfn.QUARTILE.EXC('Base de dados'!N$399:N$419,3)-_xlfn.QUARTILE.EXC('Base de dados'!N$399:N$419,1))))),'Base de dados'!N407,"")</f>
        <v>3686.14</v>
      </c>
      <c r="O407" s="7">
        <f>IF(AND('Base de dados'!O407&gt;(AVERAGE('Base de dados'!O$399:O$419)-(1.5*(_xlfn.QUARTILE.EXC('Base de dados'!O$399:O$419,3)-_xlfn.QUARTILE.EXC('Base de dados'!O$399:O$419,1)))),'Base de dados'!O407&lt;(AVERAGE('Base de dados'!O$399:O$419)+(1.5*(_xlfn.QUARTILE.EXC('Base de dados'!O$399:O$419,3)-_xlfn.QUARTILE.EXC('Base de dados'!O$399:O$419,1))))),'Base de dados'!O407,"")</f>
        <v>33968328.57</v>
      </c>
      <c r="P407" s="7">
        <f>IF(AND('Base de dados'!P407&gt;(AVERAGE('Base de dados'!P$399:P$419)-(1.5*(_xlfn.QUARTILE.EXC('Base de dados'!P$399:P$419,3)-_xlfn.QUARTILE.EXC('Base de dados'!P$399:P$419,1)))),'Base de dados'!P407&lt;(AVERAGE('Base de dados'!P$399:P$419)+(1.5*(_xlfn.QUARTILE.EXC('Base de dados'!P$399:P$419,3)-_xlfn.QUARTILE.EXC('Base de dados'!P$399:P$419,1))))),'Base de dados'!P407,"")</f>
        <v>7410934.5999999996</v>
      </c>
      <c r="Q407" s="7">
        <f>IF(AND('Base de dados'!Q407&gt;(AVERAGE('Base de dados'!Q$399:Q$419)-(1.5*(_xlfn.QUARTILE.EXC('Base de dados'!Q$399:Q$419,3)-_xlfn.QUARTILE.EXC('Base de dados'!Q$399:Q$419,1)))),'Base de dados'!Q407&lt;(AVERAGE('Base de dados'!Q$399:Q$419)+(1.5*(_xlfn.QUARTILE.EXC('Base de dados'!Q$399:Q$419,3)-_xlfn.QUARTILE.EXC('Base de dados'!Q$399:Q$419,1))))),'Base de dados'!Q407,"")</f>
        <v>24850680.789999999</v>
      </c>
      <c r="R407" s="7">
        <f>IF(AND('Base de dados'!R407&gt;(AVERAGE('Base de dados'!R$399:R$419)-(1.5*(_xlfn.QUARTILE.EXC('Base de dados'!R$399:R$419,3)-_xlfn.QUARTILE.EXC('Base de dados'!R$399:R$419,1)))),'Base de dados'!R407&lt;(AVERAGE('Base de dados'!R$399:R$419)+(1.5*(_xlfn.QUARTILE.EXC('Base de dados'!R$399:R$419,3)-_xlfn.QUARTILE.EXC('Base de dados'!R$399:R$419,1))))),'Base de dados'!R407,"")</f>
        <v>42037985.450000003</v>
      </c>
      <c r="S407" s="7">
        <f>IF(AND('Base de dados'!S407&gt;(AVERAGE('Base de dados'!S$399:S$419)-(1.5*(_xlfn.QUARTILE.EXC('Base de dados'!S$399:S$419,3)-_xlfn.QUARTILE.EXC('Base de dados'!S$399:S$419,1)))),'Base de dados'!S407&lt;(AVERAGE('Base de dados'!S$399:S$419)+(1.5*(_xlfn.QUARTILE.EXC('Base de dados'!S$399:S$419,3)-_xlfn.QUARTILE.EXC('Base de dados'!S$399:S$419,1))))),'Base de dados'!S407,"")</f>
        <v>10227767.140000001</v>
      </c>
      <c r="T407" s="7">
        <f>IF(AND('Base de dados'!T407&gt;(AVERAGE('Base de dados'!T$399:T$419)-(1.5*(_xlfn.QUARTILE.EXC('Base de dados'!T$399:T$419,3)-_xlfn.QUARTILE.EXC('Base de dados'!T$399:T$419,1)))),'Base de dados'!T407&lt;(AVERAGE('Base de dados'!T$399:T$419)+(1.5*(_xlfn.QUARTILE.EXC('Base de dados'!T$399:T$419,3)-_xlfn.QUARTILE.EXC('Base de dados'!T$399:T$419,1))))),'Base de dados'!T407,"")</f>
        <v>451</v>
      </c>
      <c r="U407" s="7" t="str">
        <f>IF(AND('Base de dados'!U407&gt;(AVERAGE('Base de dados'!U$399:U$419)-(1.5*(_xlfn.QUARTILE.EXC('Base de dados'!U$399:U$419,3)-_xlfn.QUARTILE.EXC('Base de dados'!U$399:U$419,1)))),'Base de dados'!U407&lt;(AVERAGE('Base de dados'!U$399:U$419)+(1.5*(_xlfn.QUARTILE.EXC('Base de dados'!U$399:U$419,3)-_xlfn.QUARTILE.EXC('Base de dados'!U$399:U$419,1))))),'Base de dados'!U407,"")</f>
        <v/>
      </c>
    </row>
    <row r="408" spans="2:21" s="1" customFormat="1" x14ac:dyDescent="0.25">
      <c r="B408" s="51">
        <v>140010</v>
      </c>
      <c r="C408" s="51" t="s">
        <v>230</v>
      </c>
      <c r="D408" s="51" t="s">
        <v>231</v>
      </c>
      <c r="E408" s="51">
        <v>2010</v>
      </c>
      <c r="F408" s="51">
        <v>14001000</v>
      </c>
      <c r="G408" s="51" t="s">
        <v>100</v>
      </c>
      <c r="H408" s="325" t="s">
        <v>59</v>
      </c>
      <c r="I408" s="51" t="s">
        <v>188</v>
      </c>
      <c r="J408" s="51" t="s">
        <v>189</v>
      </c>
      <c r="K408" s="51" t="s">
        <v>190</v>
      </c>
      <c r="L408" s="7">
        <f>IF(AND('Base de dados'!L408&gt;(AVERAGE('Base de dados'!L$399:L$419)-(1.5*(_xlfn.QUARTILE.EXC('Base de dados'!L$399:L$419,3)-_xlfn.QUARTILE.EXC('Base de dados'!L$399:L$419,1)))),'Base de dados'!L408&lt;(AVERAGE('Base de dados'!L$399:L$419)+(1.5*(_xlfn.QUARTILE.EXC('Base de dados'!L$399:L$419,3)-_xlfn.QUARTILE.EXC('Base de dados'!L$399:L$419,1))))),'Base de dados'!L408,"")</f>
        <v>16535.37</v>
      </c>
      <c r="M408" s="7">
        <f>IF(AND('Base de dados'!M408&gt;(AVERAGE('Base de dados'!M$399:M$419)-(1.5*(_xlfn.QUARTILE.EXC('Base de dados'!M$399:M$419,3)-_xlfn.QUARTILE.EXC('Base de dados'!M$399:M$419,1)))),'Base de dados'!M408&lt;(AVERAGE('Base de dados'!M$399:M$419)+(1.5*(_xlfn.QUARTILE.EXC('Base de dados'!M$399:M$419,3)-_xlfn.QUARTILE.EXC('Base de dados'!M$399:M$419,1))))),'Base de dados'!M408,"")</f>
        <v>75961.100000000006</v>
      </c>
      <c r="N408" s="7">
        <f>IF(AND('Base de dados'!N408&gt;(AVERAGE('Base de dados'!N$399:N$419)-(1.5*(_xlfn.QUARTILE.EXC('Base de dados'!N$399:N$419,3)-_xlfn.QUARTILE.EXC('Base de dados'!N$399:N$419,1)))),'Base de dados'!N408&lt;(AVERAGE('Base de dados'!N$399:N$419)+(1.5*(_xlfn.QUARTILE.EXC('Base de dados'!N$399:N$419,3)-_xlfn.QUARTILE.EXC('Base de dados'!N$399:N$419,1))))),'Base de dados'!N408,"")</f>
        <v>3765.79</v>
      </c>
      <c r="O408" s="7">
        <f>IF(AND('Base de dados'!O408&gt;(AVERAGE('Base de dados'!O$399:O$419)-(1.5*(_xlfn.QUARTILE.EXC('Base de dados'!O$399:O$419,3)-_xlfn.QUARTILE.EXC('Base de dados'!O$399:O$419,1)))),'Base de dados'!O408&lt;(AVERAGE('Base de dados'!O$399:O$419)+(1.5*(_xlfn.QUARTILE.EXC('Base de dados'!O$399:O$419,3)-_xlfn.QUARTILE.EXC('Base de dados'!O$399:O$419,1))))),'Base de dados'!O408,"")</f>
        <v>33176715</v>
      </c>
      <c r="P408" s="7">
        <f>IF(AND('Base de dados'!P408&gt;(AVERAGE('Base de dados'!P$399:P$419)-(1.5*(_xlfn.QUARTILE.EXC('Base de dados'!P$399:P$419,3)-_xlfn.QUARTILE.EXC('Base de dados'!P$399:P$419,1)))),'Base de dados'!P408&lt;(AVERAGE('Base de dados'!P$399:P$419)+(1.5*(_xlfn.QUARTILE.EXC('Base de dados'!P$399:P$419,3)-_xlfn.QUARTILE.EXC('Base de dados'!P$399:P$419,1))))),'Base de dados'!P408,"")</f>
        <v>7547239</v>
      </c>
      <c r="Q408" s="7">
        <f>IF(AND('Base de dados'!Q408&gt;(AVERAGE('Base de dados'!Q$399:Q$419)-(1.5*(_xlfn.QUARTILE.EXC('Base de dados'!Q$399:Q$419,3)-_xlfn.QUARTILE.EXC('Base de dados'!Q$399:Q$419,1)))),'Base de dados'!Q408&lt;(AVERAGE('Base de dados'!Q$399:Q$419)+(1.5*(_xlfn.QUARTILE.EXC('Base de dados'!Q$399:Q$419,3)-_xlfn.QUARTILE.EXC('Base de dados'!Q$399:Q$419,1))))),'Base de dados'!Q408,"")</f>
        <v>18450207.48</v>
      </c>
      <c r="R408" s="7">
        <f>IF(AND('Base de dados'!R408&gt;(AVERAGE('Base de dados'!R$399:R$419)-(1.5*(_xlfn.QUARTILE.EXC('Base de dados'!R$399:R$419,3)-_xlfn.QUARTILE.EXC('Base de dados'!R$399:R$419,1)))),'Base de dados'!R408&lt;(AVERAGE('Base de dados'!R$399:R$419)+(1.5*(_xlfn.QUARTILE.EXC('Base de dados'!R$399:R$419,3)-_xlfn.QUARTILE.EXC('Base de dados'!R$399:R$419,1))))),'Base de dados'!R408,"")</f>
        <v>34025103.380000003</v>
      </c>
      <c r="S408" s="7">
        <f>IF(AND('Base de dados'!S408&gt;(AVERAGE('Base de dados'!S$399:S$419)-(1.5*(_xlfn.QUARTILE.EXC('Base de dados'!S$399:S$419,3)-_xlfn.QUARTILE.EXC('Base de dados'!S$399:S$419,1)))),'Base de dados'!S408&lt;(AVERAGE('Base de dados'!S$399:S$419)+(1.5*(_xlfn.QUARTILE.EXC('Base de dados'!S$399:S$419,3)-_xlfn.QUARTILE.EXC('Base de dados'!S$399:S$419,1))))),'Base de dados'!S408,"")</f>
        <v>13986129</v>
      </c>
      <c r="T408" s="7">
        <f>IF(AND('Base de dados'!T408&gt;(AVERAGE('Base de dados'!T$399:T$419)-(1.5*(_xlfn.QUARTILE.EXC('Base de dados'!T$399:T$419,3)-_xlfn.QUARTILE.EXC('Base de dados'!T$399:T$419,1)))),'Base de dados'!T408&lt;(AVERAGE('Base de dados'!T$399:T$419)+(1.5*(_xlfn.QUARTILE.EXC('Base de dados'!T$399:T$419,3)-_xlfn.QUARTILE.EXC('Base de dados'!T$399:T$419,1))))),'Base de dados'!T408,"")</f>
        <v>422</v>
      </c>
      <c r="U408" s="7" t="str">
        <f>IF(AND('Base de dados'!U408&gt;(AVERAGE('Base de dados'!U$399:U$419)-(1.5*(_xlfn.QUARTILE.EXC('Base de dados'!U$399:U$419,3)-_xlfn.QUARTILE.EXC('Base de dados'!U$399:U$419,1)))),'Base de dados'!U408&lt;(AVERAGE('Base de dados'!U$399:U$419)+(1.5*(_xlfn.QUARTILE.EXC('Base de dados'!U$399:U$419,3)-_xlfn.QUARTILE.EXC('Base de dados'!U$399:U$419,1))))),'Base de dados'!U408,"")</f>
        <v/>
      </c>
    </row>
    <row r="409" spans="2:21" s="1" customFormat="1" x14ac:dyDescent="0.25">
      <c r="B409" s="51">
        <v>140010</v>
      </c>
      <c r="C409" s="51" t="s">
        <v>230</v>
      </c>
      <c r="D409" s="51" t="s">
        <v>231</v>
      </c>
      <c r="E409" s="51">
        <v>2009</v>
      </c>
      <c r="F409" s="51">
        <v>14001000</v>
      </c>
      <c r="G409" s="51" t="s">
        <v>100</v>
      </c>
      <c r="H409" s="325" t="s">
        <v>59</v>
      </c>
      <c r="I409" s="51" t="s">
        <v>188</v>
      </c>
      <c r="J409" s="51" t="s">
        <v>189</v>
      </c>
      <c r="K409" s="51" t="s">
        <v>190</v>
      </c>
      <c r="L409" s="7">
        <f>IF(AND('Base de dados'!L409&gt;(AVERAGE('Base de dados'!L$399:L$419)-(1.5*(_xlfn.QUARTILE.EXC('Base de dados'!L$399:L$419,3)-_xlfn.QUARTILE.EXC('Base de dados'!L$399:L$419,1)))),'Base de dados'!L409&lt;(AVERAGE('Base de dados'!L$399:L$419)+(1.5*(_xlfn.QUARTILE.EXC('Base de dados'!L$399:L$419,3)-_xlfn.QUARTILE.EXC('Base de dados'!L$399:L$419,1))))),'Base de dados'!L409,"")</f>
        <v>16719.25</v>
      </c>
      <c r="M409" s="7">
        <f>IF(AND('Base de dados'!M409&gt;(AVERAGE('Base de dados'!M$399:M$419)-(1.5*(_xlfn.QUARTILE.EXC('Base de dados'!M$399:M$419,3)-_xlfn.QUARTILE.EXC('Base de dados'!M$399:M$419,1)))),'Base de dados'!M409&lt;(AVERAGE('Base de dados'!M$399:M$419)+(1.5*(_xlfn.QUARTILE.EXC('Base de dados'!M$399:M$419,3)-_xlfn.QUARTILE.EXC('Base de dados'!M$399:M$419,1))))),'Base de dados'!M409,"")</f>
        <v>85586.21</v>
      </c>
      <c r="N409" s="7">
        <f>IF(AND('Base de dados'!N409&gt;(AVERAGE('Base de dados'!N$399:N$419)-(1.5*(_xlfn.QUARTILE.EXC('Base de dados'!N$399:N$419,3)-_xlfn.QUARTILE.EXC('Base de dados'!N$399:N$419,1)))),'Base de dados'!N409&lt;(AVERAGE('Base de dados'!N$399:N$419)+(1.5*(_xlfn.QUARTILE.EXC('Base de dados'!N$399:N$419,3)-_xlfn.QUARTILE.EXC('Base de dados'!N$399:N$419,1))))),'Base de dados'!N409,"")</f>
        <v>4006.45</v>
      </c>
      <c r="O409" s="7">
        <f>IF(AND('Base de dados'!O409&gt;(AVERAGE('Base de dados'!O$399:O$419)-(1.5*(_xlfn.QUARTILE.EXC('Base de dados'!O$399:O$419,3)-_xlfn.QUARTILE.EXC('Base de dados'!O$399:O$419,1)))),'Base de dados'!O409&lt;(AVERAGE('Base de dados'!O$399:O$419)+(1.5*(_xlfn.QUARTILE.EXC('Base de dados'!O$399:O$419,3)-_xlfn.QUARTILE.EXC('Base de dados'!O$399:O$419,1))))),'Base de dados'!O409,"")</f>
        <v>33968878.420000002</v>
      </c>
      <c r="P409" s="7">
        <f>IF(AND('Base de dados'!P409&gt;(AVERAGE('Base de dados'!P$399:P$419)-(1.5*(_xlfn.QUARTILE.EXC('Base de dados'!P$399:P$419,3)-_xlfn.QUARTILE.EXC('Base de dados'!P$399:P$419,1)))),'Base de dados'!P409&lt;(AVERAGE('Base de dados'!P$399:P$419)+(1.5*(_xlfn.QUARTILE.EXC('Base de dados'!P$399:P$419,3)-_xlfn.QUARTILE.EXC('Base de dados'!P$399:P$419,1))))),'Base de dados'!P409,"")</f>
        <v>7827392.1299999999</v>
      </c>
      <c r="Q409" s="7">
        <f>IF(AND('Base de dados'!Q409&gt;(AVERAGE('Base de dados'!Q$399:Q$419)-(1.5*(_xlfn.QUARTILE.EXC('Base de dados'!Q$399:Q$419,3)-_xlfn.QUARTILE.EXC('Base de dados'!Q$399:Q$419,1)))),'Base de dados'!Q409&lt;(AVERAGE('Base de dados'!Q$399:Q$419)+(1.5*(_xlfn.QUARTILE.EXC('Base de dados'!Q$399:Q$419,3)-_xlfn.QUARTILE.EXC('Base de dados'!Q$399:Q$419,1))))),'Base de dados'!Q409,"")</f>
        <v>17980641</v>
      </c>
      <c r="R409" s="7">
        <f>IF(AND('Base de dados'!R409&gt;(AVERAGE('Base de dados'!R$399:R$419)-(1.5*(_xlfn.QUARTILE.EXC('Base de dados'!R$399:R$419,3)-_xlfn.QUARTILE.EXC('Base de dados'!R$399:R$419,1)))),'Base de dados'!R409&lt;(AVERAGE('Base de dados'!R$399:R$419)+(1.5*(_xlfn.QUARTILE.EXC('Base de dados'!R$399:R$419,3)-_xlfn.QUARTILE.EXC('Base de dados'!R$399:R$419,1))))),'Base de dados'!R409,"")</f>
        <v>35773390</v>
      </c>
      <c r="S409" s="7">
        <f>IF(AND('Base de dados'!S409&gt;(AVERAGE('Base de dados'!S$399:S$419)-(1.5*(_xlfn.QUARTILE.EXC('Base de dados'!S$399:S$419,3)-_xlfn.QUARTILE.EXC('Base de dados'!S$399:S$419,1)))),'Base de dados'!S409&lt;(AVERAGE('Base de dados'!S$399:S$419)+(1.5*(_xlfn.QUARTILE.EXC('Base de dados'!S$399:S$419,3)-_xlfn.QUARTILE.EXC('Base de dados'!S$399:S$419,1))))),'Base de dados'!S409,"")</f>
        <v>12975003.460000001</v>
      </c>
      <c r="T409" s="7">
        <f>IF(AND('Base de dados'!T409&gt;(AVERAGE('Base de dados'!T$399:T$419)-(1.5*(_xlfn.QUARTILE.EXC('Base de dados'!T$399:T$419,3)-_xlfn.QUARTILE.EXC('Base de dados'!T$399:T$419,1)))),'Base de dados'!T409&lt;(AVERAGE('Base de dados'!T$399:T$419)+(1.5*(_xlfn.QUARTILE.EXC('Base de dados'!T$399:T$419,3)-_xlfn.QUARTILE.EXC('Base de dados'!T$399:T$419,1))))),'Base de dados'!T409,"")</f>
        <v>407</v>
      </c>
      <c r="U409" s="7" t="str">
        <f>IF(AND('Base de dados'!U409&gt;(AVERAGE('Base de dados'!U$399:U$419)-(1.5*(_xlfn.QUARTILE.EXC('Base de dados'!U$399:U$419,3)-_xlfn.QUARTILE.EXC('Base de dados'!U$399:U$419,1)))),'Base de dados'!U409&lt;(AVERAGE('Base de dados'!U$399:U$419)+(1.5*(_xlfn.QUARTILE.EXC('Base de dados'!U$399:U$419,3)-_xlfn.QUARTILE.EXC('Base de dados'!U$399:U$419,1))))),'Base de dados'!U409,"")</f>
        <v/>
      </c>
    </row>
    <row r="410" spans="2:21" s="1" customFormat="1" x14ac:dyDescent="0.25">
      <c r="B410" s="51">
        <v>140010</v>
      </c>
      <c r="C410" s="51" t="s">
        <v>230</v>
      </c>
      <c r="D410" s="51" t="s">
        <v>231</v>
      </c>
      <c r="E410" s="51">
        <v>2008</v>
      </c>
      <c r="F410" s="51">
        <v>14001000</v>
      </c>
      <c r="G410" s="51" t="s">
        <v>100</v>
      </c>
      <c r="H410" s="325" t="s">
        <v>59</v>
      </c>
      <c r="I410" s="51" t="s">
        <v>188</v>
      </c>
      <c r="J410" s="51" t="s">
        <v>189</v>
      </c>
      <c r="K410" s="51" t="s">
        <v>190</v>
      </c>
      <c r="L410" s="7">
        <f>IF(AND('Base de dados'!L410&gt;(AVERAGE('Base de dados'!L$399:L$419)-(1.5*(_xlfn.QUARTILE.EXC('Base de dados'!L$399:L$419,3)-_xlfn.QUARTILE.EXC('Base de dados'!L$399:L$419,1)))),'Base de dados'!L410&lt;(AVERAGE('Base de dados'!L$399:L$419)+(1.5*(_xlfn.QUARTILE.EXC('Base de dados'!L$399:L$419,3)-_xlfn.QUARTILE.EXC('Base de dados'!L$399:L$419,1))))),'Base de dados'!L410,"")</f>
        <v>16160.17</v>
      </c>
      <c r="M410" s="7">
        <f>IF(AND('Base de dados'!M410&gt;(AVERAGE('Base de dados'!M$399:M$419)-(1.5*(_xlfn.QUARTILE.EXC('Base de dados'!M$399:M$419,3)-_xlfn.QUARTILE.EXC('Base de dados'!M$399:M$419,1)))),'Base de dados'!M410&lt;(AVERAGE('Base de dados'!M$399:M$419)+(1.5*(_xlfn.QUARTILE.EXC('Base de dados'!M$399:M$419,3)-_xlfn.QUARTILE.EXC('Base de dados'!M$399:M$419,1))))),'Base de dados'!M410,"")</f>
        <v>88763</v>
      </c>
      <c r="N410" s="7">
        <f>IF(AND('Base de dados'!N410&gt;(AVERAGE('Base de dados'!N$399:N$419)-(1.5*(_xlfn.QUARTILE.EXC('Base de dados'!N$399:N$419,3)-_xlfn.QUARTILE.EXC('Base de dados'!N$399:N$419,1)))),'Base de dados'!N410&lt;(AVERAGE('Base de dados'!N$399:N$419)+(1.5*(_xlfn.QUARTILE.EXC('Base de dados'!N$399:N$419,3)-_xlfn.QUARTILE.EXC('Base de dados'!N$399:N$419,1))))),'Base de dados'!N410,"")</f>
        <v>3992.07</v>
      </c>
      <c r="O410" s="7">
        <f>IF(AND('Base de dados'!O410&gt;(AVERAGE('Base de dados'!O$399:O$419)-(1.5*(_xlfn.QUARTILE.EXC('Base de dados'!O$399:O$419,3)-_xlfn.QUARTILE.EXC('Base de dados'!O$399:O$419,1)))),'Base de dados'!O410&lt;(AVERAGE('Base de dados'!O$399:O$419)+(1.5*(_xlfn.QUARTILE.EXC('Base de dados'!O$399:O$419,3)-_xlfn.QUARTILE.EXC('Base de dados'!O$399:O$419,1))))),'Base de dados'!O410,"")</f>
        <v>26890820.43</v>
      </c>
      <c r="P410" s="7">
        <f>IF(AND('Base de dados'!P410&gt;(AVERAGE('Base de dados'!P$399:P$419)-(1.5*(_xlfn.QUARTILE.EXC('Base de dados'!P$399:P$419,3)-_xlfn.QUARTILE.EXC('Base de dados'!P$399:P$419,1)))),'Base de dados'!P410&lt;(AVERAGE('Base de dados'!P$399:P$419)+(1.5*(_xlfn.QUARTILE.EXC('Base de dados'!P$399:P$419,3)-_xlfn.QUARTILE.EXC('Base de dados'!P$399:P$419,1))))),'Base de dados'!P410,"")</f>
        <v>6396163</v>
      </c>
      <c r="Q410" s="7">
        <f>IF(AND('Base de dados'!Q410&gt;(AVERAGE('Base de dados'!Q$399:Q$419)-(1.5*(_xlfn.QUARTILE.EXC('Base de dados'!Q$399:Q$419,3)-_xlfn.QUARTILE.EXC('Base de dados'!Q$399:Q$419,1)))),'Base de dados'!Q410&lt;(AVERAGE('Base de dados'!Q$399:Q$419)+(1.5*(_xlfn.QUARTILE.EXC('Base de dados'!Q$399:Q$419,3)-_xlfn.QUARTILE.EXC('Base de dados'!Q$399:Q$419,1))))),'Base de dados'!Q410,"")</f>
        <v>17948431.609999999</v>
      </c>
      <c r="R410" s="7">
        <f>IF(AND('Base de dados'!R410&gt;(AVERAGE('Base de dados'!R$399:R$419)-(1.5*(_xlfn.QUARTILE.EXC('Base de dados'!R$399:R$419,3)-_xlfn.QUARTILE.EXC('Base de dados'!R$399:R$419,1)))),'Base de dados'!R410&lt;(AVERAGE('Base de dados'!R$399:R$419)+(1.5*(_xlfn.QUARTILE.EXC('Base de dados'!R$399:R$419,3)-_xlfn.QUARTILE.EXC('Base de dados'!R$399:R$419,1))))),'Base de dados'!R410,"")</f>
        <v>32749996.129999999</v>
      </c>
      <c r="S410" s="7">
        <f>IF(AND('Base de dados'!S410&gt;(AVERAGE('Base de dados'!S$399:S$419)-(1.5*(_xlfn.QUARTILE.EXC('Base de dados'!S$399:S$419,3)-_xlfn.QUARTILE.EXC('Base de dados'!S$399:S$419,1)))),'Base de dados'!S410&lt;(AVERAGE('Base de dados'!S$399:S$419)+(1.5*(_xlfn.QUARTILE.EXC('Base de dados'!S$399:S$419,3)-_xlfn.QUARTILE.EXC('Base de dados'!S$399:S$419,1))))),'Base de dados'!S410,"")</f>
        <v>17440144</v>
      </c>
      <c r="T410" s="7">
        <f>IF(AND('Base de dados'!T410&gt;(AVERAGE('Base de dados'!T$399:T$419)-(1.5*(_xlfn.QUARTILE.EXC('Base de dados'!T$399:T$419,3)-_xlfn.QUARTILE.EXC('Base de dados'!T$399:T$419,1)))),'Base de dados'!T410&lt;(AVERAGE('Base de dados'!T$399:T$419)+(1.5*(_xlfn.QUARTILE.EXC('Base de dados'!T$399:T$419,3)-_xlfn.QUARTILE.EXC('Base de dados'!T$399:T$419,1))))),'Base de dados'!T410,"")</f>
        <v>416</v>
      </c>
      <c r="U410" s="7" t="str">
        <f>IF(AND('Base de dados'!U410&gt;(AVERAGE('Base de dados'!U$399:U$419)-(1.5*(_xlfn.QUARTILE.EXC('Base de dados'!U$399:U$419,3)-_xlfn.QUARTILE.EXC('Base de dados'!U$399:U$419,1)))),'Base de dados'!U410&lt;(AVERAGE('Base de dados'!U$399:U$419)+(1.5*(_xlfn.QUARTILE.EXC('Base de dados'!U$399:U$419,3)-_xlfn.QUARTILE.EXC('Base de dados'!U$399:U$419,1))))),'Base de dados'!U410,"")</f>
        <v/>
      </c>
    </row>
    <row r="411" spans="2:21" s="1" customFormat="1" x14ac:dyDescent="0.25">
      <c r="B411" s="51">
        <v>140010</v>
      </c>
      <c r="C411" s="51" t="s">
        <v>230</v>
      </c>
      <c r="D411" s="51" t="s">
        <v>231</v>
      </c>
      <c r="E411" s="51">
        <v>2007</v>
      </c>
      <c r="F411" s="51">
        <v>14001000</v>
      </c>
      <c r="G411" s="51" t="s">
        <v>100</v>
      </c>
      <c r="H411" s="325" t="s">
        <v>59</v>
      </c>
      <c r="I411" s="51" t="s">
        <v>188</v>
      </c>
      <c r="J411" s="51" t="s">
        <v>189</v>
      </c>
      <c r="K411" s="51" t="s">
        <v>190</v>
      </c>
      <c r="L411" s="7">
        <f>IF(AND('Base de dados'!L411&gt;(AVERAGE('Base de dados'!L$399:L$419)-(1.5*(_xlfn.QUARTILE.EXC('Base de dados'!L$399:L$419,3)-_xlfn.QUARTILE.EXC('Base de dados'!L$399:L$419,1)))),'Base de dados'!L411&lt;(AVERAGE('Base de dados'!L$399:L$419)+(1.5*(_xlfn.QUARTILE.EXC('Base de dados'!L$399:L$419,3)-_xlfn.QUARTILE.EXC('Base de dados'!L$399:L$419,1))))),'Base de dados'!L411,"")</f>
        <v>16119.72</v>
      </c>
      <c r="M411" s="7">
        <f>IF(AND('Base de dados'!M411&gt;(AVERAGE('Base de dados'!M$399:M$419)-(1.5*(_xlfn.QUARTILE.EXC('Base de dados'!M$399:M$419,3)-_xlfn.QUARTILE.EXC('Base de dados'!M$399:M$419,1)))),'Base de dados'!M411&lt;(AVERAGE('Base de dados'!M$399:M$419)+(1.5*(_xlfn.QUARTILE.EXC('Base de dados'!M$399:M$419,3)-_xlfn.QUARTILE.EXC('Base de dados'!M$399:M$419,1))))),'Base de dados'!M411,"")</f>
        <v>96054.49</v>
      </c>
      <c r="N411" s="7">
        <f>IF(AND('Base de dados'!N411&gt;(AVERAGE('Base de dados'!N$399:N$419)-(1.5*(_xlfn.QUARTILE.EXC('Base de dados'!N$399:N$419,3)-_xlfn.QUARTILE.EXC('Base de dados'!N$399:N$419,1)))),'Base de dados'!N411&lt;(AVERAGE('Base de dados'!N$399:N$419)+(1.5*(_xlfn.QUARTILE.EXC('Base de dados'!N$399:N$419,3)-_xlfn.QUARTILE.EXC('Base de dados'!N$399:N$419,1))))),'Base de dados'!N411,"")</f>
        <v>4117.6000000000004</v>
      </c>
      <c r="O411" s="7">
        <f>IF(AND('Base de dados'!O411&gt;(AVERAGE('Base de dados'!O$399:O$419)-(1.5*(_xlfn.QUARTILE.EXC('Base de dados'!O$399:O$419,3)-_xlfn.QUARTILE.EXC('Base de dados'!O$399:O$419,1)))),'Base de dados'!O411&lt;(AVERAGE('Base de dados'!O$399:O$419)+(1.5*(_xlfn.QUARTILE.EXC('Base de dados'!O$399:O$419,3)-_xlfn.QUARTILE.EXC('Base de dados'!O$399:O$419,1))))),'Base de dados'!O411,"")</f>
        <v>24736402.780000001</v>
      </c>
      <c r="P411" s="7">
        <f>IF(AND('Base de dados'!P411&gt;(AVERAGE('Base de dados'!P$399:P$419)-(1.5*(_xlfn.QUARTILE.EXC('Base de dados'!P$399:P$419,3)-_xlfn.QUARTILE.EXC('Base de dados'!P$399:P$419,1)))),'Base de dados'!P411&lt;(AVERAGE('Base de dados'!P$399:P$419)+(1.5*(_xlfn.QUARTILE.EXC('Base de dados'!P$399:P$419,3)-_xlfn.QUARTILE.EXC('Base de dados'!P$399:P$419,1))))),'Base de dados'!P411,"")</f>
        <v>6543865.2199999997</v>
      </c>
      <c r="Q411" s="7">
        <f>IF(AND('Base de dados'!Q411&gt;(AVERAGE('Base de dados'!Q$399:Q$419)-(1.5*(_xlfn.QUARTILE.EXC('Base de dados'!Q$399:Q$419,3)-_xlfn.QUARTILE.EXC('Base de dados'!Q$399:Q$419,1)))),'Base de dados'!Q411&lt;(AVERAGE('Base de dados'!Q$399:Q$419)+(1.5*(_xlfn.QUARTILE.EXC('Base de dados'!Q$399:Q$419,3)-_xlfn.QUARTILE.EXC('Base de dados'!Q$399:Q$419,1))))),'Base de dados'!Q411,"")</f>
        <v>15070682.26</v>
      </c>
      <c r="R411" s="7">
        <f>IF(AND('Base de dados'!R411&gt;(AVERAGE('Base de dados'!R$399:R$419)-(1.5*(_xlfn.QUARTILE.EXC('Base de dados'!R$399:R$419,3)-_xlfn.QUARTILE.EXC('Base de dados'!R$399:R$419,1)))),'Base de dados'!R411&lt;(AVERAGE('Base de dados'!R$399:R$419)+(1.5*(_xlfn.QUARTILE.EXC('Base de dados'!R$399:R$419,3)-_xlfn.QUARTILE.EXC('Base de dados'!R$399:R$419,1))))),'Base de dados'!R411,"")</f>
        <v>30163819.309999999</v>
      </c>
      <c r="S411" s="7">
        <f>IF(AND('Base de dados'!S411&gt;(AVERAGE('Base de dados'!S$399:S$419)-(1.5*(_xlfn.QUARTILE.EXC('Base de dados'!S$399:S$419,3)-_xlfn.QUARTILE.EXC('Base de dados'!S$399:S$419,1)))),'Base de dados'!S411&lt;(AVERAGE('Base de dados'!S$399:S$419)+(1.5*(_xlfn.QUARTILE.EXC('Base de dados'!S$399:S$419,3)-_xlfn.QUARTILE.EXC('Base de dados'!S$399:S$419,1))))),'Base de dados'!S411,"")</f>
        <v>12610356.1</v>
      </c>
      <c r="T411" s="7">
        <f>IF(AND('Base de dados'!T411&gt;(AVERAGE('Base de dados'!T$399:T$419)-(1.5*(_xlfn.QUARTILE.EXC('Base de dados'!T$399:T$419,3)-_xlfn.QUARTILE.EXC('Base de dados'!T$399:T$419,1)))),'Base de dados'!T411&lt;(AVERAGE('Base de dados'!T$399:T$419)+(1.5*(_xlfn.QUARTILE.EXC('Base de dados'!T$399:T$419,3)-_xlfn.QUARTILE.EXC('Base de dados'!T$399:T$419,1))))),'Base de dados'!T411,"")</f>
        <v>407</v>
      </c>
      <c r="U411" s="7" t="str">
        <f>IF(AND('Base de dados'!U411&gt;(AVERAGE('Base de dados'!U$399:U$419)-(1.5*(_xlfn.QUARTILE.EXC('Base de dados'!U$399:U$419,3)-_xlfn.QUARTILE.EXC('Base de dados'!U$399:U$419,1)))),'Base de dados'!U411&lt;(AVERAGE('Base de dados'!U$399:U$419)+(1.5*(_xlfn.QUARTILE.EXC('Base de dados'!U$399:U$419,3)-_xlfn.QUARTILE.EXC('Base de dados'!U$399:U$419,1))))),'Base de dados'!U411,"")</f>
        <v/>
      </c>
    </row>
    <row r="412" spans="2:21" s="1" customFormat="1" x14ac:dyDescent="0.25">
      <c r="B412" s="51">
        <v>140010</v>
      </c>
      <c r="C412" s="51" t="s">
        <v>230</v>
      </c>
      <c r="D412" s="51" t="s">
        <v>231</v>
      </c>
      <c r="E412" s="51">
        <v>2006</v>
      </c>
      <c r="F412" s="51">
        <v>14001000</v>
      </c>
      <c r="G412" s="51" t="s">
        <v>100</v>
      </c>
      <c r="H412" s="325" t="s">
        <v>59</v>
      </c>
      <c r="I412" s="51" t="s">
        <v>188</v>
      </c>
      <c r="J412" s="51" t="s">
        <v>189</v>
      </c>
      <c r="K412" s="51" t="s">
        <v>190</v>
      </c>
      <c r="L412" s="7">
        <f>IF(AND('Base de dados'!L412&gt;(AVERAGE('Base de dados'!L$399:L$419)-(1.5*(_xlfn.QUARTILE.EXC('Base de dados'!L$399:L$419,3)-_xlfn.QUARTILE.EXC('Base de dados'!L$399:L$419,1)))),'Base de dados'!L412&lt;(AVERAGE('Base de dados'!L$399:L$419)+(1.5*(_xlfn.QUARTILE.EXC('Base de dados'!L$399:L$419,3)-_xlfn.QUARTILE.EXC('Base de dados'!L$399:L$419,1))))),'Base de dados'!L412,"")</f>
        <v>15593</v>
      </c>
      <c r="M412" s="7">
        <f>IF(AND('Base de dados'!M412&gt;(AVERAGE('Base de dados'!M$399:M$419)-(1.5*(_xlfn.QUARTILE.EXC('Base de dados'!M$399:M$419,3)-_xlfn.QUARTILE.EXC('Base de dados'!M$399:M$419,1)))),'Base de dados'!M412&lt;(AVERAGE('Base de dados'!M$399:M$419)+(1.5*(_xlfn.QUARTILE.EXC('Base de dados'!M$399:M$419,3)-_xlfn.QUARTILE.EXC('Base de dados'!M$399:M$419,1))))),'Base de dados'!M412,"")</f>
        <v>100752.59</v>
      </c>
      <c r="N412" s="7">
        <f>IF(AND('Base de dados'!N412&gt;(AVERAGE('Base de dados'!N$399:N$419)-(1.5*(_xlfn.QUARTILE.EXC('Base de dados'!N$399:N$419,3)-_xlfn.QUARTILE.EXC('Base de dados'!N$399:N$419,1)))),'Base de dados'!N412&lt;(AVERAGE('Base de dados'!N$399:N$419)+(1.5*(_xlfn.QUARTILE.EXC('Base de dados'!N$399:N$419,3)-_xlfn.QUARTILE.EXC('Base de dados'!N$399:N$419,1))))),'Base de dados'!N412,"")</f>
        <v>3842.9</v>
      </c>
      <c r="O412" s="7">
        <f>IF(AND('Base de dados'!O412&gt;(AVERAGE('Base de dados'!O$399:O$419)-(1.5*(_xlfn.QUARTILE.EXC('Base de dados'!O$399:O$419,3)-_xlfn.QUARTILE.EXC('Base de dados'!O$399:O$419,1)))),'Base de dados'!O412&lt;(AVERAGE('Base de dados'!O$399:O$419)+(1.5*(_xlfn.QUARTILE.EXC('Base de dados'!O$399:O$419,3)-_xlfn.QUARTILE.EXC('Base de dados'!O$399:O$419,1))))),'Base de dados'!O412,"")</f>
        <v>22240643.370000001</v>
      </c>
      <c r="P412" s="7">
        <f>IF(AND('Base de dados'!P412&gt;(AVERAGE('Base de dados'!P$399:P$419)-(1.5*(_xlfn.QUARTILE.EXC('Base de dados'!P$399:P$419,3)-_xlfn.QUARTILE.EXC('Base de dados'!P$399:P$419,1)))),'Base de dados'!P412&lt;(AVERAGE('Base de dados'!P$399:P$419)+(1.5*(_xlfn.QUARTILE.EXC('Base de dados'!P$399:P$419,3)-_xlfn.QUARTILE.EXC('Base de dados'!P$399:P$419,1))))),'Base de dados'!P412,"")</f>
        <v>5580909.4199999999</v>
      </c>
      <c r="Q412" s="7">
        <f>IF(AND('Base de dados'!Q412&gt;(AVERAGE('Base de dados'!Q$399:Q$419)-(1.5*(_xlfn.QUARTILE.EXC('Base de dados'!Q$399:Q$419,3)-_xlfn.QUARTILE.EXC('Base de dados'!Q$399:Q$419,1)))),'Base de dados'!Q412&lt;(AVERAGE('Base de dados'!Q$399:Q$419)+(1.5*(_xlfn.QUARTILE.EXC('Base de dados'!Q$399:Q$419,3)-_xlfn.QUARTILE.EXC('Base de dados'!Q$399:Q$419,1))))),'Base de dados'!Q412,"")</f>
        <v>12324792.890000001</v>
      </c>
      <c r="R412" s="7">
        <f>IF(AND('Base de dados'!R412&gt;(AVERAGE('Base de dados'!R$399:R$419)-(1.5*(_xlfn.QUARTILE.EXC('Base de dados'!R$399:R$419,3)-_xlfn.QUARTILE.EXC('Base de dados'!R$399:R$419,1)))),'Base de dados'!R412&lt;(AVERAGE('Base de dados'!R$399:R$419)+(1.5*(_xlfn.QUARTILE.EXC('Base de dados'!R$399:R$419,3)-_xlfn.QUARTILE.EXC('Base de dados'!R$399:R$419,1))))),'Base de dados'!R412,"")</f>
        <v>23459007.949999999</v>
      </c>
      <c r="S412" s="7">
        <f>IF(AND('Base de dados'!S412&gt;(AVERAGE('Base de dados'!S$399:S$419)-(1.5*(_xlfn.QUARTILE.EXC('Base de dados'!S$399:S$419,3)-_xlfn.QUARTILE.EXC('Base de dados'!S$399:S$419,1)))),'Base de dados'!S412&lt;(AVERAGE('Base de dados'!S$399:S$419)+(1.5*(_xlfn.QUARTILE.EXC('Base de dados'!S$399:S$419,3)-_xlfn.QUARTILE.EXC('Base de dados'!S$399:S$419,1))))),'Base de dados'!S412,"")</f>
        <v>8733460.0500000007</v>
      </c>
      <c r="T412" s="7">
        <f>IF(AND('Base de dados'!T412&gt;(AVERAGE('Base de dados'!T$399:T$419)-(1.5*(_xlfn.QUARTILE.EXC('Base de dados'!T$399:T$419,3)-_xlfn.QUARTILE.EXC('Base de dados'!T$399:T$419,1)))),'Base de dados'!T412&lt;(AVERAGE('Base de dados'!T$399:T$419)+(1.5*(_xlfn.QUARTILE.EXC('Base de dados'!T$399:T$419,3)-_xlfn.QUARTILE.EXC('Base de dados'!T$399:T$419,1))))),'Base de dados'!T412,"")</f>
        <v>343</v>
      </c>
      <c r="U412" s="7" t="str">
        <f>IF(AND('Base de dados'!U412&gt;(AVERAGE('Base de dados'!U$399:U$419)-(1.5*(_xlfn.QUARTILE.EXC('Base de dados'!U$399:U$419,3)-_xlfn.QUARTILE.EXC('Base de dados'!U$399:U$419,1)))),'Base de dados'!U412&lt;(AVERAGE('Base de dados'!U$399:U$419)+(1.5*(_xlfn.QUARTILE.EXC('Base de dados'!U$399:U$419,3)-_xlfn.QUARTILE.EXC('Base de dados'!U$399:U$419,1))))),'Base de dados'!U412,"")</f>
        <v/>
      </c>
    </row>
    <row r="413" spans="2:21" s="1" customFormat="1" x14ac:dyDescent="0.25">
      <c r="B413" s="51">
        <v>140010</v>
      </c>
      <c r="C413" s="51" t="s">
        <v>230</v>
      </c>
      <c r="D413" s="51" t="s">
        <v>231</v>
      </c>
      <c r="E413" s="51">
        <v>2005</v>
      </c>
      <c r="F413" s="51">
        <v>14001000</v>
      </c>
      <c r="G413" s="51" t="s">
        <v>100</v>
      </c>
      <c r="H413" s="325" t="s">
        <v>59</v>
      </c>
      <c r="I413" s="51" t="s">
        <v>188</v>
      </c>
      <c r="J413" s="51" t="s">
        <v>189</v>
      </c>
      <c r="K413" s="51" t="s">
        <v>190</v>
      </c>
      <c r="L413" s="7">
        <f>IF(AND('Base de dados'!L413&gt;(AVERAGE('Base de dados'!L$399:L$419)-(1.5*(_xlfn.QUARTILE.EXC('Base de dados'!L$399:L$419,3)-_xlfn.QUARTILE.EXC('Base de dados'!L$399:L$419,1)))),'Base de dados'!L413&lt;(AVERAGE('Base de dados'!L$399:L$419)+(1.5*(_xlfn.QUARTILE.EXC('Base de dados'!L$399:L$419,3)-_xlfn.QUARTILE.EXC('Base de dados'!L$399:L$419,1))))),'Base de dados'!L413,"")</f>
        <v>15486</v>
      </c>
      <c r="M413" s="7">
        <f>IF(AND('Base de dados'!M413&gt;(AVERAGE('Base de dados'!M$399:M$419)-(1.5*(_xlfn.QUARTILE.EXC('Base de dados'!M$399:M$419,3)-_xlfn.QUARTILE.EXC('Base de dados'!M$399:M$419,1)))),'Base de dados'!M413&lt;(AVERAGE('Base de dados'!M$399:M$419)+(1.5*(_xlfn.QUARTILE.EXC('Base de dados'!M$399:M$419,3)-_xlfn.QUARTILE.EXC('Base de dados'!M$399:M$419,1))))),'Base de dados'!M413,"")</f>
        <v>112053.8</v>
      </c>
      <c r="N413" s="7">
        <f>IF(AND('Base de dados'!N413&gt;(AVERAGE('Base de dados'!N$399:N$419)-(1.5*(_xlfn.QUARTILE.EXC('Base de dados'!N$399:N$419,3)-_xlfn.QUARTILE.EXC('Base de dados'!N$399:N$419,1)))),'Base de dados'!N413&lt;(AVERAGE('Base de dados'!N$399:N$419)+(1.5*(_xlfn.QUARTILE.EXC('Base de dados'!N$399:N$419,3)-_xlfn.QUARTILE.EXC('Base de dados'!N$399:N$419,1))))),'Base de dados'!N413,"")</f>
        <v>4060.4</v>
      </c>
      <c r="O413" s="7">
        <f>IF(AND('Base de dados'!O413&gt;(AVERAGE('Base de dados'!O$399:O$419)-(1.5*(_xlfn.QUARTILE.EXC('Base de dados'!O$399:O$419,3)-_xlfn.QUARTILE.EXC('Base de dados'!O$399:O$419,1)))),'Base de dados'!O413&lt;(AVERAGE('Base de dados'!O$399:O$419)+(1.5*(_xlfn.QUARTILE.EXC('Base de dados'!O$399:O$419,3)-_xlfn.QUARTILE.EXC('Base de dados'!O$399:O$419,1))))),'Base de dados'!O413,"")</f>
        <v>20261552.07</v>
      </c>
      <c r="P413" s="7">
        <f>IF(AND('Base de dados'!P413&gt;(AVERAGE('Base de dados'!P$399:P$419)-(1.5*(_xlfn.QUARTILE.EXC('Base de dados'!P$399:P$419,3)-_xlfn.QUARTILE.EXC('Base de dados'!P$399:P$419,1)))),'Base de dados'!P413&lt;(AVERAGE('Base de dados'!P$399:P$419)+(1.5*(_xlfn.QUARTILE.EXC('Base de dados'!P$399:P$419,3)-_xlfn.QUARTILE.EXC('Base de dados'!P$399:P$419,1))))),'Base de dados'!P413,"")</f>
        <v>5577240.04</v>
      </c>
      <c r="Q413" s="7">
        <f>IF(AND('Base de dados'!Q413&gt;(AVERAGE('Base de dados'!Q$399:Q$419)-(1.5*(_xlfn.QUARTILE.EXC('Base de dados'!Q$399:Q$419,3)-_xlfn.QUARTILE.EXC('Base de dados'!Q$399:Q$419,1)))),'Base de dados'!Q413&lt;(AVERAGE('Base de dados'!Q$399:Q$419)+(1.5*(_xlfn.QUARTILE.EXC('Base de dados'!Q$399:Q$419,3)-_xlfn.QUARTILE.EXC('Base de dados'!Q$399:Q$419,1))))),'Base de dados'!Q413,"")</f>
        <v>10969630.23</v>
      </c>
      <c r="R413" s="7">
        <f>IF(AND('Base de dados'!R413&gt;(AVERAGE('Base de dados'!R$399:R$419)-(1.5*(_xlfn.QUARTILE.EXC('Base de dados'!R$399:R$419,3)-_xlfn.QUARTILE.EXC('Base de dados'!R$399:R$419,1)))),'Base de dados'!R413&lt;(AVERAGE('Base de dados'!R$399:R$419)+(1.5*(_xlfn.QUARTILE.EXC('Base de dados'!R$399:R$419,3)-_xlfn.QUARTILE.EXC('Base de dados'!R$399:R$419,1))))),'Base de dados'!R413,"")</f>
        <v>20598816.510000002</v>
      </c>
      <c r="S413" s="7">
        <f>IF(AND('Base de dados'!S413&gt;(AVERAGE('Base de dados'!S$399:S$419)-(1.5*(_xlfn.QUARTILE.EXC('Base de dados'!S$399:S$419,3)-_xlfn.QUARTILE.EXC('Base de dados'!S$399:S$419,1)))),'Base de dados'!S413&lt;(AVERAGE('Base de dados'!S$399:S$419)+(1.5*(_xlfn.QUARTILE.EXC('Base de dados'!S$399:S$419,3)-_xlfn.QUARTILE.EXC('Base de dados'!S$399:S$419,1))))),'Base de dados'!S413,"")</f>
        <v>8021418.3399999999</v>
      </c>
      <c r="T413" s="7">
        <f>IF(AND('Base de dados'!T413&gt;(AVERAGE('Base de dados'!T$399:T$419)-(1.5*(_xlfn.QUARTILE.EXC('Base de dados'!T$399:T$419,3)-_xlfn.QUARTILE.EXC('Base de dados'!T$399:T$419,1)))),'Base de dados'!T413&lt;(AVERAGE('Base de dados'!T$399:T$419)+(1.5*(_xlfn.QUARTILE.EXC('Base de dados'!T$399:T$419,3)-_xlfn.QUARTILE.EXC('Base de dados'!T$399:T$419,1))))),'Base de dados'!T413,"")</f>
        <v>336</v>
      </c>
      <c r="U413" s="7" t="str">
        <f>IF(AND('Base de dados'!U413&gt;(AVERAGE('Base de dados'!U$399:U$419)-(1.5*(_xlfn.QUARTILE.EXC('Base de dados'!U$399:U$419,3)-_xlfn.QUARTILE.EXC('Base de dados'!U$399:U$419,1)))),'Base de dados'!U413&lt;(AVERAGE('Base de dados'!U$399:U$419)+(1.5*(_xlfn.QUARTILE.EXC('Base de dados'!U$399:U$419,3)-_xlfn.QUARTILE.EXC('Base de dados'!U$399:U$419,1))))),'Base de dados'!U413,"")</f>
        <v/>
      </c>
    </row>
    <row r="414" spans="2:21" s="1" customFormat="1" x14ac:dyDescent="0.25">
      <c r="B414" s="51">
        <v>140010</v>
      </c>
      <c r="C414" s="51" t="s">
        <v>230</v>
      </c>
      <c r="D414" s="51" t="s">
        <v>231</v>
      </c>
      <c r="E414" s="51">
        <v>2004</v>
      </c>
      <c r="F414" s="51">
        <v>14001000</v>
      </c>
      <c r="G414" s="51" t="s">
        <v>100</v>
      </c>
      <c r="H414" s="325" t="s">
        <v>59</v>
      </c>
      <c r="I414" s="51" t="s">
        <v>188</v>
      </c>
      <c r="J414" s="51" t="s">
        <v>189</v>
      </c>
      <c r="K414" s="51" t="s">
        <v>190</v>
      </c>
      <c r="L414" s="7">
        <f>IF(AND('Base de dados'!L414&gt;(AVERAGE('Base de dados'!L$399:L$419)-(1.5*(_xlfn.QUARTILE.EXC('Base de dados'!L$399:L$419,3)-_xlfn.QUARTILE.EXC('Base de dados'!L$399:L$419,1)))),'Base de dados'!L414&lt;(AVERAGE('Base de dados'!L$399:L$419)+(1.5*(_xlfn.QUARTILE.EXC('Base de dados'!L$399:L$419,3)-_xlfn.QUARTILE.EXC('Base de dados'!L$399:L$419,1))))),'Base de dados'!L414,"")</f>
        <v>15191</v>
      </c>
      <c r="M414" s="7">
        <f>IF(AND('Base de dados'!M414&gt;(AVERAGE('Base de dados'!M$399:M$419)-(1.5*(_xlfn.QUARTILE.EXC('Base de dados'!M$399:M$419,3)-_xlfn.QUARTILE.EXC('Base de dados'!M$399:M$419,1)))),'Base de dados'!M414&lt;(AVERAGE('Base de dados'!M$399:M$419)+(1.5*(_xlfn.QUARTILE.EXC('Base de dados'!M$399:M$419,3)-_xlfn.QUARTILE.EXC('Base de dados'!M$399:M$419,1))))),'Base de dados'!M414,"")</f>
        <v>111304</v>
      </c>
      <c r="N414" s="7">
        <f>IF(AND('Base de dados'!N414&gt;(AVERAGE('Base de dados'!N$399:N$419)-(1.5*(_xlfn.QUARTILE.EXC('Base de dados'!N$399:N$419,3)-_xlfn.QUARTILE.EXC('Base de dados'!N$399:N$419,1)))),'Base de dados'!N414&lt;(AVERAGE('Base de dados'!N$399:N$419)+(1.5*(_xlfn.QUARTILE.EXC('Base de dados'!N$399:N$419,3)-_xlfn.QUARTILE.EXC('Base de dados'!N$399:N$419,1))))),'Base de dados'!N414,"")</f>
        <v>3978.1</v>
      </c>
      <c r="O414" s="7">
        <f>IF(AND('Base de dados'!O414&gt;(AVERAGE('Base de dados'!O$399:O$419)-(1.5*(_xlfn.QUARTILE.EXC('Base de dados'!O$399:O$419,3)-_xlfn.QUARTILE.EXC('Base de dados'!O$399:O$419,1)))),'Base de dados'!O414&lt;(AVERAGE('Base de dados'!O$399:O$419)+(1.5*(_xlfn.QUARTILE.EXC('Base de dados'!O$399:O$419,3)-_xlfn.QUARTILE.EXC('Base de dados'!O$399:O$419,1))))),'Base de dados'!O414,"")</f>
        <v>17032212.859999999</v>
      </c>
      <c r="P414" s="7">
        <f>IF(AND('Base de dados'!P414&gt;(AVERAGE('Base de dados'!P$399:P$419)-(1.5*(_xlfn.QUARTILE.EXC('Base de dados'!P$399:P$419,3)-_xlfn.QUARTILE.EXC('Base de dados'!P$399:P$419,1)))),'Base de dados'!P414&lt;(AVERAGE('Base de dados'!P$399:P$419)+(1.5*(_xlfn.QUARTILE.EXC('Base de dados'!P$399:P$419,3)-_xlfn.QUARTILE.EXC('Base de dados'!P$399:P$419,1))))),'Base de dados'!P414,"")</f>
        <v>4222532.83</v>
      </c>
      <c r="Q414" s="7">
        <f>IF(AND('Base de dados'!Q414&gt;(AVERAGE('Base de dados'!Q$399:Q$419)-(1.5*(_xlfn.QUARTILE.EXC('Base de dados'!Q$399:Q$419,3)-_xlfn.QUARTILE.EXC('Base de dados'!Q$399:Q$419,1)))),'Base de dados'!Q414&lt;(AVERAGE('Base de dados'!Q$399:Q$419)+(1.5*(_xlfn.QUARTILE.EXC('Base de dados'!Q$399:Q$419,3)-_xlfn.QUARTILE.EXC('Base de dados'!Q$399:Q$419,1))))),'Base de dados'!Q414,"")</f>
        <v>11473727.029999999</v>
      </c>
      <c r="R414" s="7">
        <f>IF(AND('Base de dados'!R414&gt;(AVERAGE('Base de dados'!R$399:R$419)-(1.5*(_xlfn.QUARTILE.EXC('Base de dados'!R$399:R$419,3)-_xlfn.QUARTILE.EXC('Base de dados'!R$399:R$419,1)))),'Base de dados'!R414&lt;(AVERAGE('Base de dados'!R$399:R$419)+(1.5*(_xlfn.QUARTILE.EXC('Base de dados'!R$399:R$419,3)-_xlfn.QUARTILE.EXC('Base de dados'!R$399:R$419,1))))),'Base de dados'!R414,"")</f>
        <v>21203512</v>
      </c>
      <c r="S414" s="7">
        <f>IF(AND('Base de dados'!S414&gt;(AVERAGE('Base de dados'!S$399:S$419)-(1.5*(_xlfn.QUARTILE.EXC('Base de dados'!S$399:S$419,3)-_xlfn.QUARTILE.EXC('Base de dados'!S$399:S$419,1)))),'Base de dados'!S414&lt;(AVERAGE('Base de dados'!S$399:S$419)+(1.5*(_xlfn.QUARTILE.EXC('Base de dados'!S$399:S$419,3)-_xlfn.QUARTILE.EXC('Base de dados'!S$399:S$419,1))))),'Base de dados'!S414,"")</f>
        <v>10893361.779999999</v>
      </c>
      <c r="T414" s="7">
        <f>IF(AND('Base de dados'!T414&gt;(AVERAGE('Base de dados'!T$399:T$419)-(1.5*(_xlfn.QUARTILE.EXC('Base de dados'!T$399:T$419,3)-_xlfn.QUARTILE.EXC('Base de dados'!T$399:T$419,1)))),'Base de dados'!T414&lt;(AVERAGE('Base de dados'!T$399:T$419)+(1.5*(_xlfn.QUARTILE.EXC('Base de dados'!T$399:T$419,3)-_xlfn.QUARTILE.EXC('Base de dados'!T$399:T$419,1))))),'Base de dados'!T414,"")</f>
        <v>365</v>
      </c>
      <c r="U414" s="7" t="str">
        <f>IF(AND('Base de dados'!U414&gt;(AVERAGE('Base de dados'!U$399:U$419)-(1.5*(_xlfn.QUARTILE.EXC('Base de dados'!U$399:U$419,3)-_xlfn.QUARTILE.EXC('Base de dados'!U$399:U$419,1)))),'Base de dados'!U414&lt;(AVERAGE('Base de dados'!U$399:U$419)+(1.5*(_xlfn.QUARTILE.EXC('Base de dados'!U$399:U$419,3)-_xlfn.QUARTILE.EXC('Base de dados'!U$399:U$419,1))))),'Base de dados'!U414,"")</f>
        <v/>
      </c>
    </row>
    <row r="415" spans="2:21" s="1" customFormat="1" x14ac:dyDescent="0.25">
      <c r="B415" s="51">
        <v>140010</v>
      </c>
      <c r="C415" s="51" t="s">
        <v>230</v>
      </c>
      <c r="D415" s="51" t="s">
        <v>231</v>
      </c>
      <c r="E415" s="51">
        <v>2003</v>
      </c>
      <c r="F415" s="51">
        <v>14001000</v>
      </c>
      <c r="G415" s="51" t="s">
        <v>100</v>
      </c>
      <c r="H415" s="325" t="s">
        <v>59</v>
      </c>
      <c r="I415" s="51" t="s">
        <v>188</v>
      </c>
      <c r="J415" s="51" t="s">
        <v>189</v>
      </c>
      <c r="K415" s="51" t="s">
        <v>190</v>
      </c>
      <c r="L415" s="7">
        <f>IF(AND('Base de dados'!L415&gt;(AVERAGE('Base de dados'!L$399:L$419)-(1.5*(_xlfn.QUARTILE.EXC('Base de dados'!L$399:L$419,3)-_xlfn.QUARTILE.EXC('Base de dados'!L$399:L$419,1)))),'Base de dados'!L415&lt;(AVERAGE('Base de dados'!L$399:L$419)+(1.5*(_xlfn.QUARTILE.EXC('Base de dados'!L$399:L$419,3)-_xlfn.QUARTILE.EXC('Base de dados'!L$399:L$419,1))))),'Base de dados'!L415,"")</f>
        <v>15495.6</v>
      </c>
      <c r="M415" s="7">
        <f>IF(AND('Base de dados'!M415&gt;(AVERAGE('Base de dados'!M$399:M$419)-(1.5*(_xlfn.QUARTILE.EXC('Base de dados'!M$399:M$419,3)-_xlfn.QUARTILE.EXC('Base de dados'!M$399:M$419,1)))),'Base de dados'!M415&lt;(AVERAGE('Base de dados'!M$399:M$419)+(1.5*(_xlfn.QUARTILE.EXC('Base de dados'!M$399:M$419,3)-_xlfn.QUARTILE.EXC('Base de dados'!M$399:M$419,1))))),'Base de dados'!M415,"")</f>
        <v>117170</v>
      </c>
      <c r="N415" s="7">
        <f>IF(AND('Base de dados'!N415&gt;(AVERAGE('Base de dados'!N$399:N$419)-(1.5*(_xlfn.QUARTILE.EXC('Base de dados'!N$399:N$419,3)-_xlfn.QUARTILE.EXC('Base de dados'!N$399:N$419,1)))),'Base de dados'!N415&lt;(AVERAGE('Base de dados'!N$399:N$419)+(1.5*(_xlfn.QUARTILE.EXC('Base de dados'!N$399:N$419,3)-_xlfn.QUARTILE.EXC('Base de dados'!N$399:N$419,1))))),'Base de dados'!N415,"")</f>
        <v>3636.2</v>
      </c>
      <c r="O415" s="7">
        <f>IF(AND('Base de dados'!O415&gt;(AVERAGE('Base de dados'!O$399:O$419)-(1.5*(_xlfn.QUARTILE.EXC('Base de dados'!O$399:O$419,3)-_xlfn.QUARTILE.EXC('Base de dados'!O$399:O$419,1)))),'Base de dados'!O415&lt;(AVERAGE('Base de dados'!O$399:O$419)+(1.5*(_xlfn.QUARTILE.EXC('Base de dados'!O$399:O$419,3)-_xlfn.QUARTILE.EXC('Base de dados'!O$399:O$419,1))))),'Base de dados'!O415,"")</f>
        <v>15626913.970000001</v>
      </c>
      <c r="P415" s="7">
        <f>IF(AND('Base de dados'!P415&gt;(AVERAGE('Base de dados'!P$399:P$419)-(1.5*(_xlfn.QUARTILE.EXC('Base de dados'!P$399:P$419,3)-_xlfn.QUARTILE.EXC('Base de dados'!P$399:P$419,1)))),'Base de dados'!P415&lt;(AVERAGE('Base de dados'!P$399:P$419)+(1.5*(_xlfn.QUARTILE.EXC('Base de dados'!P$399:P$419,3)-_xlfn.QUARTILE.EXC('Base de dados'!P$399:P$419,1))))),'Base de dados'!P415,"")</f>
        <v>3465160.39</v>
      </c>
      <c r="Q415" s="7">
        <f>IF(AND('Base de dados'!Q415&gt;(AVERAGE('Base de dados'!Q$399:Q$419)-(1.5*(_xlfn.QUARTILE.EXC('Base de dados'!Q$399:Q$419,3)-_xlfn.QUARTILE.EXC('Base de dados'!Q$399:Q$419,1)))),'Base de dados'!Q415&lt;(AVERAGE('Base de dados'!Q$399:Q$419)+(1.5*(_xlfn.QUARTILE.EXC('Base de dados'!Q$399:Q$419,3)-_xlfn.QUARTILE.EXC('Base de dados'!Q$399:Q$419,1))))),'Base de dados'!Q415,"")</f>
        <v>10284246.619999999</v>
      </c>
      <c r="R415" s="7">
        <f>IF(AND('Base de dados'!R415&gt;(AVERAGE('Base de dados'!R$399:R$419)-(1.5*(_xlfn.QUARTILE.EXC('Base de dados'!R$399:R$419,3)-_xlfn.QUARTILE.EXC('Base de dados'!R$399:R$419,1)))),'Base de dados'!R415&lt;(AVERAGE('Base de dados'!R$399:R$419)+(1.5*(_xlfn.QUARTILE.EXC('Base de dados'!R$399:R$419,3)-_xlfn.QUARTILE.EXC('Base de dados'!R$399:R$419,1))))),'Base de dados'!R415,"")</f>
        <v>18303350.100000001</v>
      </c>
      <c r="S415" s="7">
        <f>IF(AND('Base de dados'!S415&gt;(AVERAGE('Base de dados'!S$399:S$419)-(1.5*(_xlfn.QUARTILE.EXC('Base de dados'!S$399:S$419,3)-_xlfn.QUARTILE.EXC('Base de dados'!S$399:S$419,1)))),'Base de dados'!S415&lt;(AVERAGE('Base de dados'!S$399:S$419)+(1.5*(_xlfn.QUARTILE.EXC('Base de dados'!S$399:S$419,3)-_xlfn.QUARTILE.EXC('Base de dados'!S$399:S$419,1))))),'Base de dados'!S415,"")</f>
        <v>8086683.7999999998</v>
      </c>
      <c r="T415" s="7">
        <f>IF(AND('Base de dados'!T415&gt;(AVERAGE('Base de dados'!T$399:T$419)-(1.5*(_xlfn.QUARTILE.EXC('Base de dados'!T$399:T$419,3)-_xlfn.QUARTILE.EXC('Base de dados'!T$399:T$419,1)))),'Base de dados'!T415&lt;(AVERAGE('Base de dados'!T$399:T$419)+(1.5*(_xlfn.QUARTILE.EXC('Base de dados'!T$399:T$419,3)-_xlfn.QUARTILE.EXC('Base de dados'!T$399:T$419,1))))),'Base de dados'!T415,"")</f>
        <v>404</v>
      </c>
      <c r="U415" s="7" t="str">
        <f>IF(AND('Base de dados'!U415&gt;(AVERAGE('Base de dados'!U$399:U$419)-(1.5*(_xlfn.QUARTILE.EXC('Base de dados'!U$399:U$419,3)-_xlfn.QUARTILE.EXC('Base de dados'!U$399:U$419,1)))),'Base de dados'!U415&lt;(AVERAGE('Base de dados'!U$399:U$419)+(1.5*(_xlfn.QUARTILE.EXC('Base de dados'!U$399:U$419,3)-_xlfn.QUARTILE.EXC('Base de dados'!U$399:U$419,1))))),'Base de dados'!U415,"")</f>
        <v/>
      </c>
    </row>
    <row r="416" spans="2:21" s="1" customFormat="1" x14ac:dyDescent="0.25">
      <c r="B416" s="51">
        <v>140010</v>
      </c>
      <c r="C416" s="51" t="s">
        <v>230</v>
      </c>
      <c r="D416" s="51" t="s">
        <v>231</v>
      </c>
      <c r="E416" s="51">
        <v>2002</v>
      </c>
      <c r="F416" s="51">
        <v>14001000</v>
      </c>
      <c r="G416" s="51" t="s">
        <v>100</v>
      </c>
      <c r="H416" s="325" t="s">
        <v>59</v>
      </c>
      <c r="I416" s="51" t="s">
        <v>188</v>
      </c>
      <c r="J416" s="51" t="s">
        <v>189</v>
      </c>
      <c r="K416" s="51" t="s">
        <v>190</v>
      </c>
      <c r="L416" s="7">
        <f>IF(AND('Base de dados'!L416&gt;(AVERAGE('Base de dados'!L$399:L$419)-(1.5*(_xlfn.QUARTILE.EXC('Base de dados'!L$399:L$419,3)-_xlfn.QUARTILE.EXC('Base de dados'!L$399:L$419,1)))),'Base de dados'!L416&lt;(AVERAGE('Base de dados'!L$399:L$419)+(1.5*(_xlfn.QUARTILE.EXC('Base de dados'!L$399:L$419,3)-_xlfn.QUARTILE.EXC('Base de dados'!L$399:L$419,1))))),'Base de dados'!L416,"")</f>
        <v>15779.6</v>
      </c>
      <c r="M416" s="7">
        <f>IF(AND('Base de dados'!M416&gt;(AVERAGE('Base de dados'!M$399:M$419)-(1.5*(_xlfn.QUARTILE.EXC('Base de dados'!M$399:M$419,3)-_xlfn.QUARTILE.EXC('Base de dados'!M$399:M$419,1)))),'Base de dados'!M416&lt;(AVERAGE('Base de dados'!M$399:M$419)+(1.5*(_xlfn.QUARTILE.EXC('Base de dados'!M$399:M$419,3)-_xlfn.QUARTILE.EXC('Base de dados'!M$399:M$419,1))))),'Base de dados'!M416,"")</f>
        <v>119585.46</v>
      </c>
      <c r="N416" s="7">
        <f>IF(AND('Base de dados'!N416&gt;(AVERAGE('Base de dados'!N$399:N$419)-(1.5*(_xlfn.QUARTILE.EXC('Base de dados'!N$399:N$419,3)-_xlfn.QUARTILE.EXC('Base de dados'!N$399:N$419,1)))),'Base de dados'!N416&lt;(AVERAGE('Base de dados'!N$399:N$419)+(1.5*(_xlfn.QUARTILE.EXC('Base de dados'!N$399:N$419,3)-_xlfn.QUARTILE.EXC('Base de dados'!N$399:N$419,1))))),'Base de dados'!N416,"")</f>
        <v>3407.7</v>
      </c>
      <c r="O416" s="7">
        <f>IF(AND('Base de dados'!O416&gt;(AVERAGE('Base de dados'!O$399:O$419)-(1.5*(_xlfn.QUARTILE.EXC('Base de dados'!O$399:O$419,3)-_xlfn.QUARTILE.EXC('Base de dados'!O$399:O$419,1)))),'Base de dados'!O416&lt;(AVERAGE('Base de dados'!O$399:O$419)+(1.5*(_xlfn.QUARTILE.EXC('Base de dados'!O$399:O$419,3)-_xlfn.QUARTILE.EXC('Base de dados'!O$399:O$419,1))))),'Base de dados'!O416,"")</f>
        <v>15311910.1</v>
      </c>
      <c r="P416" s="7">
        <f>IF(AND('Base de dados'!P416&gt;(AVERAGE('Base de dados'!P$399:P$419)-(1.5*(_xlfn.QUARTILE.EXC('Base de dados'!P$399:P$419,3)-_xlfn.QUARTILE.EXC('Base de dados'!P$399:P$419,1)))),'Base de dados'!P416&lt;(AVERAGE('Base de dados'!P$399:P$419)+(1.5*(_xlfn.QUARTILE.EXC('Base de dados'!P$399:P$419,3)-_xlfn.QUARTILE.EXC('Base de dados'!P$399:P$419,1))))),'Base de dados'!P416,"")</f>
        <v>3526287.59</v>
      </c>
      <c r="Q416" s="7">
        <f>IF(AND('Base de dados'!Q416&gt;(AVERAGE('Base de dados'!Q$399:Q$419)-(1.5*(_xlfn.QUARTILE.EXC('Base de dados'!Q$399:Q$419,3)-_xlfn.QUARTILE.EXC('Base de dados'!Q$399:Q$419,1)))),'Base de dados'!Q416&lt;(AVERAGE('Base de dados'!Q$399:Q$419)+(1.5*(_xlfn.QUARTILE.EXC('Base de dados'!Q$399:Q$419,3)-_xlfn.QUARTILE.EXC('Base de dados'!Q$399:Q$419,1))))),'Base de dados'!Q416,"")</f>
        <v>9378766.3000000007</v>
      </c>
      <c r="R416" s="7">
        <f>IF(AND('Base de dados'!R416&gt;(AVERAGE('Base de dados'!R$399:R$419)-(1.5*(_xlfn.QUARTILE.EXC('Base de dados'!R$399:R$419,3)-_xlfn.QUARTILE.EXC('Base de dados'!R$399:R$419,1)))),'Base de dados'!R416&lt;(AVERAGE('Base de dados'!R$399:R$419)+(1.5*(_xlfn.QUARTILE.EXC('Base de dados'!R$399:R$419,3)-_xlfn.QUARTILE.EXC('Base de dados'!R$399:R$419,1))))),'Base de dados'!R416,"")</f>
        <v>16635209.439999999</v>
      </c>
      <c r="S416" s="7">
        <f>IF(AND('Base de dados'!S416&gt;(AVERAGE('Base de dados'!S$399:S$419)-(1.5*(_xlfn.QUARTILE.EXC('Base de dados'!S$399:S$419,3)-_xlfn.QUARTILE.EXC('Base de dados'!S$399:S$419,1)))),'Base de dados'!S416&lt;(AVERAGE('Base de dados'!S$399:S$419)+(1.5*(_xlfn.QUARTILE.EXC('Base de dados'!S$399:S$419,3)-_xlfn.QUARTILE.EXC('Base de dados'!S$399:S$419,1))))),'Base de dados'!S416,"")</f>
        <v>8645135.1099999994</v>
      </c>
      <c r="T416" s="7">
        <f>IF(AND('Base de dados'!T416&gt;(AVERAGE('Base de dados'!T$399:T$419)-(1.5*(_xlfn.QUARTILE.EXC('Base de dados'!T$399:T$419,3)-_xlfn.QUARTILE.EXC('Base de dados'!T$399:T$419,1)))),'Base de dados'!T416&lt;(AVERAGE('Base de dados'!T$399:T$419)+(1.5*(_xlfn.QUARTILE.EXC('Base de dados'!T$399:T$419,3)-_xlfn.QUARTILE.EXC('Base de dados'!T$399:T$419,1))))),'Base de dados'!T416,"")</f>
        <v>423</v>
      </c>
      <c r="U416" s="7" t="str">
        <f>IF(AND('Base de dados'!U416&gt;(AVERAGE('Base de dados'!U$399:U$419)-(1.5*(_xlfn.QUARTILE.EXC('Base de dados'!U$399:U$419,3)-_xlfn.QUARTILE.EXC('Base de dados'!U$399:U$419,1)))),'Base de dados'!U416&lt;(AVERAGE('Base de dados'!U$399:U$419)+(1.5*(_xlfn.QUARTILE.EXC('Base de dados'!U$399:U$419,3)-_xlfn.QUARTILE.EXC('Base de dados'!U$399:U$419,1))))),'Base de dados'!U416,"")</f>
        <v/>
      </c>
    </row>
    <row r="417" spans="2:21" s="1" customFormat="1" x14ac:dyDescent="0.25">
      <c r="B417" s="51">
        <v>140010</v>
      </c>
      <c r="C417" s="51" t="s">
        <v>230</v>
      </c>
      <c r="D417" s="51" t="s">
        <v>231</v>
      </c>
      <c r="E417" s="51">
        <v>2001</v>
      </c>
      <c r="F417" s="51">
        <v>14001000</v>
      </c>
      <c r="G417" s="51" t="s">
        <v>100</v>
      </c>
      <c r="H417" s="325" t="s">
        <v>59</v>
      </c>
      <c r="I417" s="51" t="s">
        <v>188</v>
      </c>
      <c r="J417" s="51" t="s">
        <v>189</v>
      </c>
      <c r="K417" s="51" t="s">
        <v>190</v>
      </c>
      <c r="L417" s="7">
        <f>IF(AND('Base de dados'!L417&gt;(AVERAGE('Base de dados'!L$399:L$419)-(1.5*(_xlfn.QUARTILE.EXC('Base de dados'!L$399:L$419,3)-_xlfn.QUARTILE.EXC('Base de dados'!L$399:L$419,1)))),'Base de dados'!L417&lt;(AVERAGE('Base de dados'!L$399:L$419)+(1.5*(_xlfn.QUARTILE.EXC('Base de dados'!L$399:L$419,3)-_xlfn.QUARTILE.EXC('Base de dados'!L$399:L$419,1))))),'Base de dados'!L417,"")</f>
        <v>14763.59</v>
      </c>
      <c r="M417" s="7">
        <f>IF(AND('Base de dados'!M417&gt;(AVERAGE('Base de dados'!M$399:M$419)-(1.5*(_xlfn.QUARTILE.EXC('Base de dados'!M$399:M$419,3)-_xlfn.QUARTILE.EXC('Base de dados'!M$399:M$419,1)))),'Base de dados'!M417&lt;(AVERAGE('Base de dados'!M$399:M$419)+(1.5*(_xlfn.QUARTILE.EXC('Base de dados'!M$399:M$419,3)-_xlfn.QUARTILE.EXC('Base de dados'!M$399:M$419,1))))),'Base de dados'!M417,"")</f>
        <v>123985</v>
      </c>
      <c r="N417" s="7">
        <f>IF(AND('Base de dados'!N417&gt;(AVERAGE('Base de dados'!N$399:N$419)-(1.5*(_xlfn.QUARTILE.EXC('Base de dados'!N$399:N$419,3)-_xlfn.QUARTILE.EXC('Base de dados'!N$399:N$419,1)))),'Base de dados'!N417&lt;(AVERAGE('Base de dados'!N$399:N$419)+(1.5*(_xlfn.QUARTILE.EXC('Base de dados'!N$399:N$419,3)-_xlfn.QUARTILE.EXC('Base de dados'!N$399:N$419,1))))),'Base de dados'!N417,"")</f>
        <v>2989.89</v>
      </c>
      <c r="O417" s="7">
        <f>IF(AND('Base de dados'!O417&gt;(AVERAGE('Base de dados'!O$399:O$419)-(1.5*(_xlfn.QUARTILE.EXC('Base de dados'!O$399:O$419,3)-_xlfn.QUARTILE.EXC('Base de dados'!O$399:O$419,1)))),'Base de dados'!O417&lt;(AVERAGE('Base de dados'!O$399:O$419)+(1.5*(_xlfn.QUARTILE.EXC('Base de dados'!O$399:O$419,3)-_xlfn.QUARTILE.EXC('Base de dados'!O$399:O$419,1))))),'Base de dados'!O417,"")</f>
        <v>13174014.369999999</v>
      </c>
      <c r="P417" s="7">
        <f>IF(AND('Base de dados'!P417&gt;(AVERAGE('Base de dados'!P$399:P$419)-(1.5*(_xlfn.QUARTILE.EXC('Base de dados'!P$399:P$419,3)-_xlfn.QUARTILE.EXC('Base de dados'!P$399:P$419,1)))),'Base de dados'!P417&lt;(AVERAGE('Base de dados'!P$399:P$419)+(1.5*(_xlfn.QUARTILE.EXC('Base de dados'!P$399:P$419,3)-_xlfn.QUARTILE.EXC('Base de dados'!P$399:P$419,1))))),'Base de dados'!P417,"")</f>
        <v>2938028.88</v>
      </c>
      <c r="Q417" s="7">
        <f>IF(AND('Base de dados'!Q417&gt;(AVERAGE('Base de dados'!Q$399:Q$419)-(1.5*(_xlfn.QUARTILE.EXC('Base de dados'!Q$399:Q$419,3)-_xlfn.QUARTILE.EXC('Base de dados'!Q$399:Q$419,1)))),'Base de dados'!Q417&lt;(AVERAGE('Base de dados'!Q$399:Q$419)+(1.5*(_xlfn.QUARTILE.EXC('Base de dados'!Q$399:Q$419,3)-_xlfn.QUARTILE.EXC('Base de dados'!Q$399:Q$419,1))))),'Base de dados'!Q417,"")</f>
        <v>7918126.9000000004</v>
      </c>
      <c r="R417" s="7">
        <f>IF(AND('Base de dados'!R417&gt;(AVERAGE('Base de dados'!R$399:R$419)-(1.5*(_xlfn.QUARTILE.EXC('Base de dados'!R$399:R$419,3)-_xlfn.QUARTILE.EXC('Base de dados'!R$399:R$419,1)))),'Base de dados'!R417&lt;(AVERAGE('Base de dados'!R$399:R$419)+(1.5*(_xlfn.QUARTILE.EXC('Base de dados'!R$399:R$419,3)-_xlfn.QUARTILE.EXC('Base de dados'!R$399:R$419,1))))),'Base de dados'!R417,"")</f>
        <v>13646559.689999999</v>
      </c>
      <c r="S417" s="7">
        <f>IF(AND('Base de dados'!S417&gt;(AVERAGE('Base de dados'!S$399:S$419)-(1.5*(_xlfn.QUARTILE.EXC('Base de dados'!S$399:S$419,3)-_xlfn.QUARTILE.EXC('Base de dados'!S$399:S$419,1)))),'Base de dados'!S417&lt;(AVERAGE('Base de dados'!S$399:S$419)+(1.5*(_xlfn.QUARTILE.EXC('Base de dados'!S$399:S$419,3)-_xlfn.QUARTILE.EXC('Base de dados'!S$399:S$419,1))))),'Base de dados'!S417,"")</f>
        <v>8698878.2799999993</v>
      </c>
      <c r="T417" s="7">
        <f>IF(AND('Base de dados'!T417&gt;(AVERAGE('Base de dados'!T$399:T$419)-(1.5*(_xlfn.QUARTILE.EXC('Base de dados'!T$399:T$419,3)-_xlfn.QUARTILE.EXC('Base de dados'!T$399:T$419,1)))),'Base de dados'!T417&lt;(AVERAGE('Base de dados'!T$399:T$419)+(1.5*(_xlfn.QUARTILE.EXC('Base de dados'!T$399:T$419,3)-_xlfn.QUARTILE.EXC('Base de dados'!T$399:T$419,1))))),'Base de dados'!T417,"")</f>
        <v>403</v>
      </c>
      <c r="U417" s="7" t="str">
        <f>IF(AND('Base de dados'!U417&gt;(AVERAGE('Base de dados'!U$399:U$419)-(1.5*(_xlfn.QUARTILE.EXC('Base de dados'!U$399:U$419,3)-_xlfn.QUARTILE.EXC('Base de dados'!U$399:U$419,1)))),'Base de dados'!U417&lt;(AVERAGE('Base de dados'!U$399:U$419)+(1.5*(_xlfn.QUARTILE.EXC('Base de dados'!U$399:U$419,3)-_xlfn.QUARTILE.EXC('Base de dados'!U$399:U$419,1))))),'Base de dados'!U417,"")</f>
        <v/>
      </c>
    </row>
    <row r="418" spans="2:21" s="1" customFormat="1" x14ac:dyDescent="0.25">
      <c r="B418" s="51">
        <v>140010</v>
      </c>
      <c r="C418" s="51" t="s">
        <v>230</v>
      </c>
      <c r="D418" s="51" t="s">
        <v>231</v>
      </c>
      <c r="E418" s="51">
        <v>2000</v>
      </c>
      <c r="F418" s="51">
        <v>14001000</v>
      </c>
      <c r="G418" s="51" t="s">
        <v>100</v>
      </c>
      <c r="H418" s="325" t="s">
        <v>59</v>
      </c>
      <c r="I418" s="51" t="s">
        <v>188</v>
      </c>
      <c r="J418" s="51" t="s">
        <v>189</v>
      </c>
      <c r="K418" s="51" t="s">
        <v>190</v>
      </c>
      <c r="L418" s="7">
        <f>IF(AND('Base de dados'!L418&gt;(AVERAGE('Base de dados'!L$399:L$419)-(1.5*(_xlfn.QUARTILE.EXC('Base de dados'!L$399:L$419,3)-_xlfn.QUARTILE.EXC('Base de dados'!L$399:L$419,1)))),'Base de dados'!L418&lt;(AVERAGE('Base de dados'!L$399:L$419)+(1.5*(_xlfn.QUARTILE.EXC('Base de dados'!L$399:L$419,3)-_xlfn.QUARTILE.EXC('Base de dados'!L$399:L$419,1))))),'Base de dados'!L418,"")</f>
        <v>14496.29</v>
      </c>
      <c r="M418" s="7">
        <f>IF(AND('Base de dados'!M418&gt;(AVERAGE('Base de dados'!M$399:M$419)-(1.5*(_xlfn.QUARTILE.EXC('Base de dados'!M$399:M$419,3)-_xlfn.QUARTILE.EXC('Base de dados'!M$399:M$419,1)))),'Base de dados'!M418&lt;(AVERAGE('Base de dados'!M$399:M$419)+(1.5*(_xlfn.QUARTILE.EXC('Base de dados'!M$399:M$419,3)-_xlfn.QUARTILE.EXC('Base de dados'!M$399:M$419,1))))),'Base de dados'!M418,"")</f>
        <v>126521</v>
      </c>
      <c r="N418" s="7">
        <f>IF(AND('Base de dados'!N418&gt;(AVERAGE('Base de dados'!N$399:N$419)-(1.5*(_xlfn.QUARTILE.EXC('Base de dados'!N$399:N$419,3)-_xlfn.QUARTILE.EXC('Base de dados'!N$399:N$419,1)))),'Base de dados'!N418&lt;(AVERAGE('Base de dados'!N$399:N$419)+(1.5*(_xlfn.QUARTILE.EXC('Base de dados'!N$399:N$419,3)-_xlfn.QUARTILE.EXC('Base de dados'!N$399:N$419,1))))),'Base de dados'!N418,"")</f>
        <v>3084.8</v>
      </c>
      <c r="O418" s="7">
        <f>IF(AND('Base de dados'!O418&gt;(AVERAGE('Base de dados'!O$399:O$419)-(1.5*(_xlfn.QUARTILE.EXC('Base de dados'!O$399:O$419,3)-_xlfn.QUARTILE.EXC('Base de dados'!O$399:O$419,1)))),'Base de dados'!O418&lt;(AVERAGE('Base de dados'!O$399:O$419)+(1.5*(_xlfn.QUARTILE.EXC('Base de dados'!O$399:O$419,3)-_xlfn.QUARTILE.EXC('Base de dados'!O$399:O$419,1))))),'Base de dados'!O418,"")</f>
        <v>12346767.029999999</v>
      </c>
      <c r="P418" s="7">
        <f>IF(AND('Base de dados'!P418&gt;(AVERAGE('Base de dados'!P$399:P$419)-(1.5*(_xlfn.QUARTILE.EXC('Base de dados'!P$399:P$419,3)-_xlfn.QUARTILE.EXC('Base de dados'!P$399:P$419,1)))),'Base de dados'!P418&lt;(AVERAGE('Base de dados'!P$399:P$419)+(1.5*(_xlfn.QUARTILE.EXC('Base de dados'!P$399:P$419,3)-_xlfn.QUARTILE.EXC('Base de dados'!P$399:P$419,1))))),'Base de dados'!P418,"")</f>
        <v>2811313.33</v>
      </c>
      <c r="Q418" s="7">
        <f>IF(AND('Base de dados'!Q418&gt;(AVERAGE('Base de dados'!Q$399:Q$419)-(1.5*(_xlfn.QUARTILE.EXC('Base de dados'!Q$399:Q$419,3)-_xlfn.QUARTILE.EXC('Base de dados'!Q$399:Q$419,1)))),'Base de dados'!Q418&lt;(AVERAGE('Base de dados'!Q$399:Q$419)+(1.5*(_xlfn.QUARTILE.EXC('Base de dados'!Q$399:Q$419,3)-_xlfn.QUARTILE.EXC('Base de dados'!Q$399:Q$419,1))))),'Base de dados'!Q418,"")</f>
        <v>6370210.8899999997</v>
      </c>
      <c r="R418" s="7">
        <f>IF(AND('Base de dados'!R418&gt;(AVERAGE('Base de dados'!R$399:R$419)-(1.5*(_xlfn.QUARTILE.EXC('Base de dados'!R$399:R$419,3)-_xlfn.QUARTILE.EXC('Base de dados'!R$399:R$419,1)))),'Base de dados'!R418&lt;(AVERAGE('Base de dados'!R$399:R$419)+(1.5*(_xlfn.QUARTILE.EXC('Base de dados'!R$399:R$419,3)-_xlfn.QUARTILE.EXC('Base de dados'!R$399:R$419,1))))),'Base de dados'!R418,"")</f>
        <v>14307837.289999999</v>
      </c>
      <c r="S418" s="7">
        <f>IF(AND('Base de dados'!S418&gt;(AVERAGE('Base de dados'!S$399:S$419)-(1.5*(_xlfn.QUARTILE.EXC('Base de dados'!S$399:S$419,3)-_xlfn.QUARTILE.EXC('Base de dados'!S$399:S$419,1)))),'Base de dados'!S418&lt;(AVERAGE('Base de dados'!S$399:S$419)+(1.5*(_xlfn.QUARTILE.EXC('Base de dados'!S$399:S$419,3)-_xlfn.QUARTILE.EXC('Base de dados'!S$399:S$419,1))))),'Base de dados'!S418,"")</f>
        <v>8793338.5899999999</v>
      </c>
      <c r="T418" s="7">
        <f>IF(AND('Base de dados'!T418&gt;(AVERAGE('Base de dados'!T$399:T$419)-(1.5*(_xlfn.QUARTILE.EXC('Base de dados'!T$399:T$419,3)-_xlfn.QUARTILE.EXC('Base de dados'!T$399:T$419,1)))),'Base de dados'!T418&lt;(AVERAGE('Base de dados'!T$399:T$419)+(1.5*(_xlfn.QUARTILE.EXC('Base de dados'!T$399:T$419,3)-_xlfn.QUARTILE.EXC('Base de dados'!T$399:T$419,1))))),'Base de dados'!T418,"")</f>
        <v>370</v>
      </c>
      <c r="U418" s="7" t="str">
        <f>IF(AND('Base de dados'!U418&gt;(AVERAGE('Base de dados'!U$399:U$419)-(1.5*(_xlfn.QUARTILE.EXC('Base de dados'!U$399:U$419,3)-_xlfn.QUARTILE.EXC('Base de dados'!U$399:U$419,1)))),'Base de dados'!U418&lt;(AVERAGE('Base de dados'!U$399:U$419)+(1.5*(_xlfn.QUARTILE.EXC('Base de dados'!U$399:U$419,3)-_xlfn.QUARTILE.EXC('Base de dados'!U$399:U$419,1))))),'Base de dados'!U418,"")</f>
        <v/>
      </c>
    </row>
    <row r="419" spans="2:21" s="1" customFormat="1" x14ac:dyDescent="0.25">
      <c r="B419" s="51">
        <v>140010</v>
      </c>
      <c r="C419" s="51" t="s">
        <v>230</v>
      </c>
      <c r="D419" s="51" t="s">
        <v>231</v>
      </c>
      <c r="E419" s="51">
        <v>1999</v>
      </c>
      <c r="F419" s="51">
        <v>14001000</v>
      </c>
      <c r="G419" s="51" t="s">
        <v>100</v>
      </c>
      <c r="H419" s="325" t="s">
        <v>59</v>
      </c>
      <c r="I419" s="51" t="s">
        <v>188</v>
      </c>
      <c r="J419" s="51" t="s">
        <v>189</v>
      </c>
      <c r="K419" s="51" t="s">
        <v>190</v>
      </c>
      <c r="L419" s="7">
        <f>IF(AND('Base de dados'!L419&gt;(AVERAGE('Base de dados'!L$399:L$419)-(1.5*(_xlfn.QUARTILE.EXC('Base de dados'!L$399:L$419,3)-_xlfn.QUARTILE.EXC('Base de dados'!L$399:L$419,1)))),'Base de dados'!L419&lt;(AVERAGE('Base de dados'!L$399:L$419)+(1.5*(_xlfn.QUARTILE.EXC('Base de dados'!L$399:L$419,3)-_xlfn.QUARTILE.EXC('Base de dados'!L$399:L$419,1))))),'Base de dados'!L419,"")</f>
        <v>14194.88</v>
      </c>
      <c r="M419" s="7" t="str">
        <f>IF(AND('Base de dados'!M419&gt;(AVERAGE('Base de dados'!M$399:M$419)-(1.5*(_xlfn.QUARTILE.EXC('Base de dados'!M$399:M$419,3)-_xlfn.QUARTILE.EXC('Base de dados'!M$399:M$419,1)))),'Base de dados'!M419&lt;(AVERAGE('Base de dados'!M$399:M$419)+(1.5*(_xlfn.QUARTILE.EXC('Base de dados'!M$399:M$419,3)-_xlfn.QUARTILE.EXC('Base de dados'!M$399:M$419,1))))),'Base de dados'!M419,"")</f>
        <v/>
      </c>
      <c r="N419" s="7">
        <f>IF(AND('Base de dados'!N419&gt;(AVERAGE('Base de dados'!N$399:N$419)-(1.5*(_xlfn.QUARTILE.EXC('Base de dados'!N$399:N$419,3)-_xlfn.QUARTILE.EXC('Base de dados'!N$399:N$419,1)))),'Base de dados'!N419&lt;(AVERAGE('Base de dados'!N$399:N$419)+(1.5*(_xlfn.QUARTILE.EXC('Base de dados'!N$399:N$419,3)-_xlfn.QUARTILE.EXC('Base de dados'!N$399:N$419,1))))),'Base de dados'!N419,"")</f>
        <v>3248.17</v>
      </c>
      <c r="O419" s="7">
        <f>IF(AND('Base de dados'!O419&gt;(AVERAGE('Base de dados'!O$399:O$419)-(1.5*(_xlfn.QUARTILE.EXC('Base de dados'!O$399:O$419,3)-_xlfn.QUARTILE.EXC('Base de dados'!O$399:O$419,1)))),'Base de dados'!O419&lt;(AVERAGE('Base de dados'!O$399:O$419)+(1.5*(_xlfn.QUARTILE.EXC('Base de dados'!O$399:O$419,3)-_xlfn.QUARTILE.EXC('Base de dados'!O$399:O$419,1))))),'Base de dados'!O419,"")</f>
        <v>12268524.68</v>
      </c>
      <c r="P419" s="7">
        <f>IF(AND('Base de dados'!P419&gt;(AVERAGE('Base de dados'!P$399:P$419)-(1.5*(_xlfn.QUARTILE.EXC('Base de dados'!P$399:P$419,3)-_xlfn.QUARTILE.EXC('Base de dados'!P$399:P$419,1)))),'Base de dados'!P419&lt;(AVERAGE('Base de dados'!P$399:P$419)+(1.5*(_xlfn.QUARTILE.EXC('Base de dados'!P$399:P$419,3)-_xlfn.QUARTILE.EXC('Base de dados'!P$399:P$419,1))))),'Base de dados'!P419,"")</f>
        <v>3029988.5</v>
      </c>
      <c r="Q419" s="7">
        <f>IF(AND('Base de dados'!Q419&gt;(AVERAGE('Base de dados'!Q$399:Q$419)-(1.5*(_xlfn.QUARTILE.EXC('Base de dados'!Q$399:Q$419,3)-_xlfn.QUARTILE.EXC('Base de dados'!Q$399:Q$419,1)))),'Base de dados'!Q419&lt;(AVERAGE('Base de dados'!Q$399:Q$419)+(1.5*(_xlfn.QUARTILE.EXC('Base de dados'!Q$399:Q$419,3)-_xlfn.QUARTILE.EXC('Base de dados'!Q$399:Q$419,1))))),'Base de dados'!Q419,"")</f>
        <v>6436397.5199999996</v>
      </c>
      <c r="R419" s="7">
        <f>IF(AND('Base de dados'!R419&gt;(AVERAGE('Base de dados'!R$399:R$419)-(1.5*(_xlfn.QUARTILE.EXC('Base de dados'!R$399:R$419,3)-_xlfn.QUARTILE.EXC('Base de dados'!R$399:R$419,1)))),'Base de dados'!R419&lt;(AVERAGE('Base de dados'!R$399:R$419)+(1.5*(_xlfn.QUARTILE.EXC('Base de dados'!R$399:R$419,3)-_xlfn.QUARTILE.EXC('Base de dados'!R$399:R$419,1))))),'Base de dados'!R419,"")</f>
        <v>11383027.880000001</v>
      </c>
      <c r="S419" s="7">
        <f>IF(AND('Base de dados'!S419&gt;(AVERAGE('Base de dados'!S$399:S$419)-(1.5*(_xlfn.QUARTILE.EXC('Base de dados'!S$399:S$419,3)-_xlfn.QUARTILE.EXC('Base de dados'!S$399:S$419,1)))),'Base de dados'!S419&lt;(AVERAGE('Base de dados'!S$399:S$419)+(1.5*(_xlfn.QUARTILE.EXC('Base de dados'!S$399:S$419,3)-_xlfn.QUARTILE.EXC('Base de dados'!S$399:S$419,1))))),'Base de dados'!S419,"")</f>
        <v>8923112.9900000002</v>
      </c>
      <c r="T419" s="7">
        <f>IF(AND('Base de dados'!T419&gt;(AVERAGE('Base de dados'!T$399:T$419)-(1.5*(_xlfn.QUARTILE.EXC('Base de dados'!T$399:T$419,3)-_xlfn.QUARTILE.EXC('Base de dados'!T$399:T$419,1)))),'Base de dados'!T419&lt;(AVERAGE('Base de dados'!T$399:T$419)+(1.5*(_xlfn.QUARTILE.EXC('Base de dados'!T$399:T$419,3)-_xlfn.QUARTILE.EXC('Base de dados'!T$399:T$419,1))))),'Base de dados'!T419,"")</f>
        <v>362</v>
      </c>
      <c r="U419" s="7" t="str">
        <f>IF(AND('Base de dados'!U419&gt;(AVERAGE('Base de dados'!U$399:U$419)-(1.5*(_xlfn.QUARTILE.EXC('Base de dados'!U$399:U$419,3)-_xlfn.QUARTILE.EXC('Base de dados'!U$399:U$419,1)))),'Base de dados'!U419&lt;(AVERAGE('Base de dados'!U$399:U$419)+(1.5*(_xlfn.QUARTILE.EXC('Base de dados'!U$399:U$419,3)-_xlfn.QUARTILE.EXC('Base de dados'!U$399:U$419,1))))),'Base de dados'!U419,"")</f>
        <v/>
      </c>
    </row>
    <row r="420" spans="2:21" s="1" customFormat="1" x14ac:dyDescent="0.25">
      <c r="B420" s="51">
        <v>431490</v>
      </c>
      <c r="C420" s="51" t="s">
        <v>232</v>
      </c>
      <c r="D420" s="51" t="s">
        <v>233</v>
      </c>
      <c r="E420" s="51">
        <v>2019</v>
      </c>
      <c r="F420" s="51">
        <v>43149000</v>
      </c>
      <c r="G420" s="51" t="s">
        <v>101</v>
      </c>
      <c r="H420" s="325" t="s">
        <v>56</v>
      </c>
      <c r="I420" s="51" t="s">
        <v>188</v>
      </c>
      <c r="J420" s="51" t="s">
        <v>189</v>
      </c>
      <c r="K420" s="51" t="s">
        <v>190</v>
      </c>
      <c r="L420" s="7">
        <f>IF(AND('Base de dados'!L420&gt;(AVERAGE('Base de dados'!L$420:L$440)-(1.5*(_xlfn.QUARTILE.EXC('Base de dados'!L$420:L$440,3)-_xlfn.QUARTILE.EXC('Base de dados'!L$420:L$440,1)))),'Base de dados'!L420&lt;(AVERAGE('Base de dados'!L$420:L$440)+(1.5*(_xlfn.QUARTILE.EXC('Base de dados'!L$420:L$440,3)-_xlfn.QUARTILE.EXC('Base de dados'!L$420:L$440,1))))),'Base de dados'!L420,"")</f>
        <v>299019.5</v>
      </c>
      <c r="M420" s="7">
        <f>IF(AND('Base de dados'!M420&gt;(AVERAGE('Base de dados'!M$420:M$440)-(1.5*(_xlfn.QUARTILE.EXC('Base de dados'!M$420:M$440,3)-_xlfn.QUARTILE.EXC('Base de dados'!M$420:M$440,1)))),'Base de dados'!M420&lt;(AVERAGE('Base de dados'!M$420:M$440)+(1.5*(_xlfn.QUARTILE.EXC('Base de dados'!M$420:M$440,3)-_xlfn.QUARTILE.EXC('Base de dados'!M$420:M$440,1))))),'Base de dados'!M420,"")</f>
        <v>5467078</v>
      </c>
      <c r="N420" s="7">
        <f>IF(AND('Base de dados'!N420&gt;(AVERAGE('Base de dados'!N$420:N$440)-(1.5*(_xlfn.QUARTILE.EXC('Base de dados'!N$420:N$440,3)-_xlfn.QUARTILE.EXC('Base de dados'!N$420:N$440,1)))),'Base de dados'!N420&lt;(AVERAGE('Base de dados'!N$420:N$440)+(1.5*(_xlfn.QUARTILE.EXC('Base de dados'!N$420:N$440,3)-_xlfn.QUARTILE.EXC('Base de dados'!N$420:N$440,1))))),'Base de dados'!N420,"")</f>
        <v>40730.17</v>
      </c>
      <c r="O420" s="7">
        <f>IF(AND('Base de dados'!O420&gt;(AVERAGE('Base de dados'!O$420:O$440)-(1.5*(_xlfn.QUARTILE.EXC('Base de dados'!O$420:O$440,3)-_xlfn.QUARTILE.EXC('Base de dados'!O$420:O$440,1)))),'Base de dados'!O420&lt;(AVERAGE('Base de dados'!O$420:O$440)+(1.5*(_xlfn.QUARTILE.EXC('Base de dados'!O$420:O$440,3)-_xlfn.QUARTILE.EXC('Base de dados'!O$420:O$440,1))))),'Base de dados'!O420,"")</f>
        <v>2629067986.1799998</v>
      </c>
      <c r="P420" s="7" t="str">
        <f>IF(AND('Base de dados'!P420&gt;(AVERAGE('Base de dados'!P$420:P$440)-(1.5*(_xlfn.QUARTILE.EXC('Base de dados'!P$420:P$440,3)-_xlfn.QUARTILE.EXC('Base de dados'!P$420:P$440,1)))),'Base de dados'!P420&lt;(AVERAGE('Base de dados'!P$420:P$440)+(1.5*(_xlfn.QUARTILE.EXC('Base de dados'!P$420:P$440,3)-_xlfn.QUARTILE.EXC('Base de dados'!P$420:P$440,1))))),'Base de dados'!P420,"")</f>
        <v/>
      </c>
      <c r="Q420" s="7">
        <f>IF(AND('Base de dados'!Q420&gt;(AVERAGE('Base de dados'!Q$420:Q$440)-(1.5*(_xlfn.QUARTILE.EXC('Base de dados'!Q$420:Q$440,3)-_xlfn.QUARTILE.EXC('Base de dados'!Q$420:Q$440,1)))),'Base de dados'!Q420&lt;(AVERAGE('Base de dados'!Q$420:Q$440)+(1.5*(_xlfn.QUARTILE.EXC('Base de dados'!Q$420:Q$440,3)-_xlfn.QUARTILE.EXC('Base de dados'!Q$420:Q$440,1))))),'Base de dados'!Q420,"")</f>
        <v>1116154619.3399999</v>
      </c>
      <c r="R420" s="7">
        <f>IF(AND('Base de dados'!R420&gt;(AVERAGE('Base de dados'!R$420:R$440)-(1.5*(_xlfn.QUARTILE.EXC('Base de dados'!R$420:R$440,3)-_xlfn.QUARTILE.EXC('Base de dados'!R$420:R$440,1)))),'Base de dados'!R420&lt;(AVERAGE('Base de dados'!R$420:R$440)+(1.5*(_xlfn.QUARTILE.EXC('Base de dados'!R$420:R$440,3)-_xlfn.QUARTILE.EXC('Base de dados'!R$420:R$440,1))))),'Base de dados'!R420,"")</f>
        <v>2413614538.4899998</v>
      </c>
      <c r="S420" s="7">
        <f>IF(AND('Base de dados'!S420&gt;(AVERAGE('Base de dados'!S$420:S$440)-(1.5*(_xlfn.QUARTILE.EXC('Base de dados'!S$420:S$440,3)-_xlfn.QUARTILE.EXC('Base de dados'!S$420:S$440,1)))),'Base de dados'!S420&lt;(AVERAGE('Base de dados'!S$420:S$440)+(1.5*(_xlfn.QUARTILE.EXC('Base de dados'!S$420:S$440,3)-_xlfn.QUARTILE.EXC('Base de dados'!S$420:S$440,1))))),'Base de dados'!S420,"")</f>
        <v>155715464.03</v>
      </c>
      <c r="T420" s="7">
        <f>IF(AND('Base de dados'!T420&gt;(AVERAGE('Base de dados'!T$420:T$440)-(1.5*(_xlfn.QUARTILE.EXC('Base de dados'!T$420:T$440,3)-_xlfn.QUARTILE.EXC('Base de dados'!T$420:T$440,1)))),'Base de dados'!T420&lt;(AVERAGE('Base de dados'!T$420:T$440)+(1.5*(_xlfn.QUARTILE.EXC('Base de dados'!T$420:T$440,3)-_xlfn.QUARTILE.EXC('Base de dados'!T$420:T$440,1))))),'Base de dados'!T420,"")</f>
        <v>5814</v>
      </c>
      <c r="U420" s="7">
        <f>IF(AND('Base de dados'!U420&gt;(AVERAGE('Base de dados'!U$420:U$440)-(1.5*(_xlfn.QUARTILE.EXC('Base de dados'!U$420:U$440,3)-_xlfn.QUARTILE.EXC('Base de dados'!U$420:U$440,1)))),'Base de dados'!U420&lt;(AVERAGE('Base de dados'!U$420:U$440)+(1.5*(_xlfn.QUARTILE.EXC('Base de dados'!U$420:U$440,3)-_xlfn.QUARTILE.EXC('Base de dados'!U$420:U$440,1))))),'Base de dados'!U420,"")</f>
        <v>31008702.850000001</v>
      </c>
    </row>
    <row r="421" spans="2:21" s="1" customFormat="1" x14ac:dyDescent="0.25">
      <c r="B421" s="51">
        <v>431490</v>
      </c>
      <c r="C421" s="51" t="s">
        <v>232</v>
      </c>
      <c r="D421" s="51" t="s">
        <v>233</v>
      </c>
      <c r="E421" s="51">
        <v>2018</v>
      </c>
      <c r="F421" s="51">
        <v>43149000</v>
      </c>
      <c r="G421" s="51" t="s">
        <v>101</v>
      </c>
      <c r="H421" s="325" t="s">
        <v>56</v>
      </c>
      <c r="I421" s="51" t="s">
        <v>188</v>
      </c>
      <c r="J421" s="51" t="s">
        <v>189</v>
      </c>
      <c r="K421" s="51" t="s">
        <v>190</v>
      </c>
      <c r="L421" s="7">
        <f>IF(AND('Base de dados'!L421&gt;(AVERAGE('Base de dados'!L$420:L$440)-(1.5*(_xlfn.QUARTILE.EXC('Base de dados'!L$420:L$440,3)-_xlfn.QUARTILE.EXC('Base de dados'!L$420:L$440,1)))),'Base de dados'!L421&lt;(AVERAGE('Base de dados'!L$420:L$440)+(1.5*(_xlfn.QUARTILE.EXC('Base de dados'!L$420:L$440,3)-_xlfn.QUARTILE.EXC('Base de dados'!L$420:L$440,1))))),'Base de dados'!L421,"")</f>
        <v>294149.32</v>
      </c>
      <c r="M421" s="7">
        <f>IF(AND('Base de dados'!M421&gt;(AVERAGE('Base de dados'!M$420:M$440)-(1.5*(_xlfn.QUARTILE.EXC('Base de dados'!M$420:M$440,3)-_xlfn.QUARTILE.EXC('Base de dados'!M$420:M$440,1)))),'Base de dados'!M421&lt;(AVERAGE('Base de dados'!M$420:M$440)+(1.5*(_xlfn.QUARTILE.EXC('Base de dados'!M$420:M$440,3)-_xlfn.QUARTILE.EXC('Base de dados'!M$420:M$440,1))))),'Base de dados'!M421,"")</f>
        <v>5217264</v>
      </c>
      <c r="N421" s="7">
        <f>IF(AND('Base de dados'!N421&gt;(AVERAGE('Base de dados'!N$420:N$440)-(1.5*(_xlfn.QUARTILE.EXC('Base de dados'!N$420:N$440,3)-_xlfn.QUARTILE.EXC('Base de dados'!N$420:N$440,1)))),'Base de dados'!N421&lt;(AVERAGE('Base de dados'!N$420:N$440)+(1.5*(_xlfn.QUARTILE.EXC('Base de dados'!N$420:N$440,3)-_xlfn.QUARTILE.EXC('Base de dados'!N$420:N$440,1))))),'Base de dados'!N421,"")</f>
        <v>37775.42</v>
      </c>
      <c r="O421" s="7">
        <f>IF(AND('Base de dados'!O421&gt;(AVERAGE('Base de dados'!O$420:O$440)-(1.5*(_xlfn.QUARTILE.EXC('Base de dados'!O$420:O$440,3)-_xlfn.QUARTILE.EXC('Base de dados'!O$420:O$440,1)))),'Base de dados'!O421&lt;(AVERAGE('Base de dados'!O$420:O$440)+(1.5*(_xlfn.QUARTILE.EXC('Base de dados'!O$420:O$440,3)-_xlfn.QUARTILE.EXC('Base de dados'!O$420:O$440,1))))),'Base de dados'!O421,"")</f>
        <v>2472073159.9699998</v>
      </c>
      <c r="P421" s="7" t="str">
        <f>IF(AND('Base de dados'!P421&gt;(AVERAGE('Base de dados'!P$420:P$440)-(1.5*(_xlfn.QUARTILE.EXC('Base de dados'!P$420:P$440,3)-_xlfn.QUARTILE.EXC('Base de dados'!P$420:P$440,1)))),'Base de dados'!P421&lt;(AVERAGE('Base de dados'!P$420:P$440)+(1.5*(_xlfn.QUARTILE.EXC('Base de dados'!P$420:P$440,3)-_xlfn.QUARTILE.EXC('Base de dados'!P$420:P$440,1))))),'Base de dados'!P421,"")</f>
        <v/>
      </c>
      <c r="Q421" s="7">
        <f>IF(AND('Base de dados'!Q421&gt;(AVERAGE('Base de dados'!Q$420:Q$440)-(1.5*(_xlfn.QUARTILE.EXC('Base de dados'!Q$420:Q$440,3)-_xlfn.QUARTILE.EXC('Base de dados'!Q$420:Q$440,1)))),'Base de dados'!Q421&lt;(AVERAGE('Base de dados'!Q$420:Q$440)+(1.5*(_xlfn.QUARTILE.EXC('Base de dados'!Q$420:Q$440,3)-_xlfn.QUARTILE.EXC('Base de dados'!Q$420:Q$440,1))))),'Base de dados'!Q421,"")</f>
        <v>1011069950.48</v>
      </c>
      <c r="R421" s="7">
        <f>IF(AND('Base de dados'!R421&gt;(AVERAGE('Base de dados'!R$420:R$440)-(1.5*(_xlfn.QUARTILE.EXC('Base de dados'!R$420:R$440,3)-_xlfn.QUARTILE.EXC('Base de dados'!R$420:R$440,1)))),'Base de dados'!R421&lt;(AVERAGE('Base de dados'!R$420:R$440)+(1.5*(_xlfn.QUARTILE.EXC('Base de dados'!R$420:R$440,3)-_xlfn.QUARTILE.EXC('Base de dados'!R$420:R$440,1))))),'Base de dados'!R421,"")</f>
        <v>2160439479.6100001</v>
      </c>
      <c r="S421" s="7">
        <f>IF(AND('Base de dados'!S421&gt;(AVERAGE('Base de dados'!S$420:S$440)-(1.5*(_xlfn.QUARTILE.EXC('Base de dados'!S$420:S$440,3)-_xlfn.QUARTILE.EXC('Base de dados'!S$420:S$440,1)))),'Base de dados'!S421&lt;(AVERAGE('Base de dados'!S$420:S$440)+(1.5*(_xlfn.QUARTILE.EXC('Base de dados'!S$420:S$440,3)-_xlfn.QUARTILE.EXC('Base de dados'!S$420:S$440,1))))),'Base de dados'!S421,"")</f>
        <v>139355816.25</v>
      </c>
      <c r="T421" s="7">
        <f>IF(AND('Base de dados'!T421&gt;(AVERAGE('Base de dados'!T$420:T$440)-(1.5*(_xlfn.QUARTILE.EXC('Base de dados'!T$420:T$440,3)-_xlfn.QUARTILE.EXC('Base de dados'!T$420:T$440,1)))),'Base de dados'!T421&lt;(AVERAGE('Base de dados'!T$420:T$440)+(1.5*(_xlfn.QUARTILE.EXC('Base de dados'!T$420:T$440,3)-_xlfn.QUARTILE.EXC('Base de dados'!T$420:T$440,1))))),'Base de dados'!T421,"")</f>
        <v>5905</v>
      </c>
      <c r="U421" s="7">
        <f>IF(AND('Base de dados'!U421&gt;(AVERAGE('Base de dados'!U$420:U$440)-(1.5*(_xlfn.QUARTILE.EXC('Base de dados'!U$420:U$440,3)-_xlfn.QUARTILE.EXC('Base de dados'!U$420:U$440,1)))),'Base de dados'!U421&lt;(AVERAGE('Base de dados'!U$420:U$440)+(1.5*(_xlfn.QUARTILE.EXC('Base de dados'!U$420:U$440,3)-_xlfn.QUARTILE.EXC('Base de dados'!U$420:U$440,1))))),'Base de dados'!U421,"")</f>
        <v>29819109.120000001</v>
      </c>
    </row>
    <row r="422" spans="2:21" s="1" customFormat="1" x14ac:dyDescent="0.25">
      <c r="B422" s="51">
        <v>431490</v>
      </c>
      <c r="C422" s="51" t="s">
        <v>232</v>
      </c>
      <c r="D422" s="51" t="s">
        <v>233</v>
      </c>
      <c r="E422" s="51">
        <v>2017</v>
      </c>
      <c r="F422" s="51">
        <v>43149000</v>
      </c>
      <c r="G422" s="51" t="s">
        <v>101</v>
      </c>
      <c r="H422" s="325" t="s">
        <v>56</v>
      </c>
      <c r="I422" s="51" t="s">
        <v>188</v>
      </c>
      <c r="J422" s="51" t="s">
        <v>189</v>
      </c>
      <c r="K422" s="51" t="s">
        <v>190</v>
      </c>
      <c r="L422" s="7">
        <f>IF(AND('Base de dados'!L422&gt;(AVERAGE('Base de dados'!L$420:L$440)-(1.5*(_xlfn.QUARTILE.EXC('Base de dados'!L$420:L$440,3)-_xlfn.QUARTILE.EXC('Base de dados'!L$420:L$440,1)))),'Base de dados'!L422&lt;(AVERAGE('Base de dados'!L$420:L$440)+(1.5*(_xlfn.QUARTILE.EXC('Base de dados'!L$420:L$440,3)-_xlfn.QUARTILE.EXC('Base de dados'!L$420:L$440,1))))),'Base de dados'!L422,"")</f>
        <v>293726.53999999998</v>
      </c>
      <c r="M422" s="7">
        <f>IF(AND('Base de dados'!M422&gt;(AVERAGE('Base de dados'!M$420:M$440)-(1.5*(_xlfn.QUARTILE.EXC('Base de dados'!M$420:M$440,3)-_xlfn.QUARTILE.EXC('Base de dados'!M$420:M$440,1)))),'Base de dados'!M422&lt;(AVERAGE('Base de dados'!M$420:M$440)+(1.5*(_xlfn.QUARTILE.EXC('Base de dados'!M$420:M$440,3)-_xlfn.QUARTILE.EXC('Base de dados'!M$420:M$440,1))))),'Base de dados'!M422,"")</f>
        <v>4785730</v>
      </c>
      <c r="N422" s="7">
        <f>IF(AND('Base de dados'!N422&gt;(AVERAGE('Base de dados'!N$420:N$440)-(1.5*(_xlfn.QUARTILE.EXC('Base de dados'!N$420:N$440,3)-_xlfn.QUARTILE.EXC('Base de dados'!N$420:N$440,1)))),'Base de dados'!N422&lt;(AVERAGE('Base de dados'!N$420:N$440)+(1.5*(_xlfn.QUARTILE.EXC('Base de dados'!N$420:N$440,3)-_xlfn.QUARTILE.EXC('Base de dados'!N$420:N$440,1))))),'Base de dados'!N422,"")</f>
        <v>36245.29</v>
      </c>
      <c r="O422" s="7">
        <f>IF(AND('Base de dados'!O422&gt;(AVERAGE('Base de dados'!O$420:O$440)-(1.5*(_xlfn.QUARTILE.EXC('Base de dados'!O$420:O$440,3)-_xlfn.QUARTILE.EXC('Base de dados'!O$420:O$440,1)))),'Base de dados'!O422&lt;(AVERAGE('Base de dados'!O$420:O$440)+(1.5*(_xlfn.QUARTILE.EXC('Base de dados'!O$420:O$440,3)-_xlfn.QUARTILE.EXC('Base de dados'!O$420:O$440,1))))),'Base de dados'!O422,"")</f>
        <v>2377115160</v>
      </c>
      <c r="P422" s="7">
        <f>IF(AND('Base de dados'!P422&gt;(AVERAGE('Base de dados'!P$420:P$440)-(1.5*(_xlfn.QUARTILE.EXC('Base de dados'!P$420:P$440,3)-_xlfn.QUARTILE.EXC('Base de dados'!P$420:P$440,1)))),'Base de dados'!P422&lt;(AVERAGE('Base de dados'!P$420:P$440)+(1.5*(_xlfn.QUARTILE.EXC('Base de dados'!P$420:P$440,3)-_xlfn.QUARTILE.EXC('Base de dados'!P$420:P$440,1))))),'Base de dados'!P422,"")</f>
        <v>154903751.52000001</v>
      </c>
      <c r="Q422" s="7">
        <f>IF(AND('Base de dados'!Q422&gt;(AVERAGE('Base de dados'!Q$420:Q$440)-(1.5*(_xlfn.QUARTILE.EXC('Base de dados'!Q$420:Q$440,3)-_xlfn.QUARTILE.EXC('Base de dados'!Q$420:Q$440,1)))),'Base de dados'!Q422&lt;(AVERAGE('Base de dados'!Q$420:Q$440)+(1.5*(_xlfn.QUARTILE.EXC('Base de dados'!Q$420:Q$440,3)-_xlfn.QUARTILE.EXC('Base de dados'!Q$420:Q$440,1))))),'Base de dados'!Q422,"")</f>
        <v>966530474.28999996</v>
      </c>
      <c r="R422" s="7">
        <f>IF(AND('Base de dados'!R422&gt;(AVERAGE('Base de dados'!R$420:R$440)-(1.5*(_xlfn.QUARTILE.EXC('Base de dados'!R$420:R$440,3)-_xlfn.QUARTILE.EXC('Base de dados'!R$420:R$440,1)))),'Base de dados'!R422&lt;(AVERAGE('Base de dados'!R$420:R$440)+(1.5*(_xlfn.QUARTILE.EXC('Base de dados'!R$420:R$440,3)-_xlfn.QUARTILE.EXC('Base de dados'!R$420:R$440,1))))),'Base de dados'!R422,"")</f>
        <v>1937162440.6500001</v>
      </c>
      <c r="S422" s="7">
        <f>IF(AND('Base de dados'!S422&gt;(AVERAGE('Base de dados'!S$420:S$440)-(1.5*(_xlfn.QUARTILE.EXC('Base de dados'!S$420:S$440,3)-_xlfn.QUARTILE.EXC('Base de dados'!S$420:S$440,1)))),'Base de dados'!S422&lt;(AVERAGE('Base de dados'!S$420:S$440)+(1.5*(_xlfn.QUARTILE.EXC('Base de dados'!S$420:S$440,3)-_xlfn.QUARTILE.EXC('Base de dados'!S$420:S$440,1))))),'Base de dados'!S422,"")</f>
        <v>123218626.98999999</v>
      </c>
      <c r="T422" s="7">
        <f>IF(AND('Base de dados'!T422&gt;(AVERAGE('Base de dados'!T$420:T$440)-(1.5*(_xlfn.QUARTILE.EXC('Base de dados'!T$420:T$440,3)-_xlfn.QUARTILE.EXC('Base de dados'!T$420:T$440,1)))),'Base de dados'!T422&lt;(AVERAGE('Base de dados'!T$420:T$440)+(1.5*(_xlfn.QUARTILE.EXC('Base de dados'!T$420:T$440,3)-_xlfn.QUARTILE.EXC('Base de dados'!T$420:T$440,1))))),'Base de dados'!T422,"")</f>
        <v>3777</v>
      </c>
      <c r="U422" s="7">
        <f>IF(AND('Base de dados'!U422&gt;(AVERAGE('Base de dados'!U$420:U$440)-(1.5*(_xlfn.QUARTILE.EXC('Base de dados'!U$420:U$440,3)-_xlfn.QUARTILE.EXC('Base de dados'!U$420:U$440,1)))),'Base de dados'!U422&lt;(AVERAGE('Base de dados'!U$420:U$440)+(1.5*(_xlfn.QUARTILE.EXC('Base de dados'!U$420:U$440,3)-_xlfn.QUARTILE.EXC('Base de dados'!U$420:U$440,1))))),'Base de dados'!U422,"")</f>
        <v>24243019.91</v>
      </c>
    </row>
    <row r="423" spans="2:21" s="1" customFormat="1" x14ac:dyDescent="0.25">
      <c r="B423" s="51">
        <v>431490</v>
      </c>
      <c r="C423" s="51" t="s">
        <v>232</v>
      </c>
      <c r="D423" s="51" t="s">
        <v>233</v>
      </c>
      <c r="E423" s="51">
        <v>2016</v>
      </c>
      <c r="F423" s="51">
        <v>43149000</v>
      </c>
      <c r="G423" s="51" t="s">
        <v>101</v>
      </c>
      <c r="H423" s="325" t="s">
        <v>56</v>
      </c>
      <c r="I423" s="51" t="s">
        <v>188</v>
      </c>
      <c r="J423" s="51" t="s">
        <v>189</v>
      </c>
      <c r="K423" s="51" t="s">
        <v>190</v>
      </c>
      <c r="L423" s="7">
        <f>IF(AND('Base de dados'!L423&gt;(AVERAGE('Base de dados'!L$420:L$440)-(1.5*(_xlfn.QUARTILE.EXC('Base de dados'!L$420:L$440,3)-_xlfn.QUARTILE.EXC('Base de dados'!L$420:L$440,1)))),'Base de dados'!L423&lt;(AVERAGE('Base de dados'!L$420:L$440)+(1.5*(_xlfn.QUARTILE.EXC('Base de dados'!L$420:L$440,3)-_xlfn.QUARTILE.EXC('Base de dados'!L$420:L$440,1))))),'Base de dados'!L423,"")</f>
        <v>364964.8</v>
      </c>
      <c r="M423" s="7">
        <f>IF(AND('Base de dados'!M423&gt;(AVERAGE('Base de dados'!M$420:M$440)-(1.5*(_xlfn.QUARTILE.EXC('Base de dados'!M$420:M$440,3)-_xlfn.QUARTILE.EXC('Base de dados'!M$420:M$440,1)))),'Base de dados'!M423&lt;(AVERAGE('Base de dados'!M$420:M$440)+(1.5*(_xlfn.QUARTILE.EXC('Base de dados'!M$420:M$440,3)-_xlfn.QUARTILE.EXC('Base de dados'!M$420:M$440,1))))),'Base de dados'!M423,"")</f>
        <v>4271294</v>
      </c>
      <c r="N423" s="7">
        <f>IF(AND('Base de dados'!N423&gt;(AVERAGE('Base de dados'!N$420:N$440)-(1.5*(_xlfn.QUARTILE.EXC('Base de dados'!N$420:N$440,3)-_xlfn.QUARTILE.EXC('Base de dados'!N$420:N$440,1)))),'Base de dados'!N423&lt;(AVERAGE('Base de dados'!N$420:N$440)+(1.5*(_xlfn.QUARTILE.EXC('Base de dados'!N$420:N$440,3)-_xlfn.QUARTILE.EXC('Base de dados'!N$420:N$440,1))))),'Base de dados'!N423,"")</f>
        <v>33831.519999999997</v>
      </c>
      <c r="O423" s="7">
        <f>IF(AND('Base de dados'!O423&gt;(AVERAGE('Base de dados'!O$420:O$440)-(1.5*(_xlfn.QUARTILE.EXC('Base de dados'!O$420:O$440,3)-_xlfn.QUARTILE.EXC('Base de dados'!O$420:O$440,1)))),'Base de dados'!O423&lt;(AVERAGE('Base de dados'!O$420:O$440)+(1.5*(_xlfn.QUARTILE.EXC('Base de dados'!O$420:O$440,3)-_xlfn.QUARTILE.EXC('Base de dados'!O$420:O$440,1))))),'Base de dados'!O423,"")</f>
        <v>2168487267.5100002</v>
      </c>
      <c r="P423" s="7">
        <f>IF(AND('Base de dados'!P423&gt;(AVERAGE('Base de dados'!P$420:P$440)-(1.5*(_xlfn.QUARTILE.EXC('Base de dados'!P$420:P$440,3)-_xlfn.QUARTILE.EXC('Base de dados'!P$420:P$440,1)))),'Base de dados'!P423&lt;(AVERAGE('Base de dados'!P$420:P$440)+(1.5*(_xlfn.QUARTILE.EXC('Base de dados'!P$420:P$440,3)-_xlfn.QUARTILE.EXC('Base de dados'!P$420:P$440,1))))),'Base de dados'!P423,"")</f>
        <v>137070171.38</v>
      </c>
      <c r="Q423" s="7">
        <f>IF(AND('Base de dados'!Q423&gt;(AVERAGE('Base de dados'!Q$420:Q$440)-(1.5*(_xlfn.QUARTILE.EXC('Base de dados'!Q$420:Q$440,3)-_xlfn.QUARTILE.EXC('Base de dados'!Q$420:Q$440,1)))),'Base de dados'!Q423&lt;(AVERAGE('Base de dados'!Q$420:Q$440)+(1.5*(_xlfn.QUARTILE.EXC('Base de dados'!Q$420:Q$440,3)-_xlfn.QUARTILE.EXC('Base de dados'!Q$420:Q$440,1))))),'Base de dados'!Q423,"")</f>
        <v>947135762.96000004</v>
      </c>
      <c r="R423" s="7">
        <f>IF(AND('Base de dados'!R423&gt;(AVERAGE('Base de dados'!R$420:R$440)-(1.5*(_xlfn.QUARTILE.EXC('Base de dados'!R$420:R$440,3)-_xlfn.QUARTILE.EXC('Base de dados'!R$420:R$440,1)))),'Base de dados'!R423&lt;(AVERAGE('Base de dados'!R$420:R$440)+(1.5*(_xlfn.QUARTILE.EXC('Base de dados'!R$420:R$440,3)-_xlfn.QUARTILE.EXC('Base de dados'!R$420:R$440,1))))),'Base de dados'!R423,"")</f>
        <v>1848546435.3199999</v>
      </c>
      <c r="S423" s="7">
        <f>IF(AND('Base de dados'!S423&gt;(AVERAGE('Base de dados'!S$420:S$440)-(1.5*(_xlfn.QUARTILE.EXC('Base de dados'!S$420:S$440,3)-_xlfn.QUARTILE.EXC('Base de dados'!S$420:S$440,1)))),'Base de dados'!S423&lt;(AVERAGE('Base de dados'!S$420:S$440)+(1.5*(_xlfn.QUARTILE.EXC('Base de dados'!S$420:S$440,3)-_xlfn.QUARTILE.EXC('Base de dados'!S$420:S$440,1))))),'Base de dados'!S423,"")</f>
        <v>120597295.89</v>
      </c>
      <c r="T423" s="7">
        <f>IF(AND('Base de dados'!T423&gt;(AVERAGE('Base de dados'!T$420:T$440)-(1.5*(_xlfn.QUARTILE.EXC('Base de dados'!T$420:T$440,3)-_xlfn.QUARTILE.EXC('Base de dados'!T$420:T$440,1)))),'Base de dados'!T423&lt;(AVERAGE('Base de dados'!T$420:T$440)+(1.5*(_xlfn.QUARTILE.EXC('Base de dados'!T$420:T$440,3)-_xlfn.QUARTILE.EXC('Base de dados'!T$420:T$440,1))))),'Base de dados'!T423,"")</f>
        <v>5948</v>
      </c>
      <c r="U423" s="7">
        <f>IF(AND('Base de dados'!U423&gt;(AVERAGE('Base de dados'!U$420:U$440)-(1.5*(_xlfn.QUARTILE.EXC('Base de dados'!U$420:U$440,3)-_xlfn.QUARTILE.EXC('Base de dados'!U$420:U$440,1)))),'Base de dados'!U423&lt;(AVERAGE('Base de dados'!U$420:U$440)+(1.5*(_xlfn.QUARTILE.EXC('Base de dados'!U$420:U$440,3)-_xlfn.QUARTILE.EXC('Base de dados'!U$420:U$440,1))))),'Base de dados'!U423,"")</f>
        <v>33874061.090000004</v>
      </c>
    </row>
    <row r="424" spans="2:21" s="1" customFormat="1" x14ac:dyDescent="0.25">
      <c r="B424" s="51">
        <v>431490</v>
      </c>
      <c r="C424" s="51" t="s">
        <v>232</v>
      </c>
      <c r="D424" s="51" t="s">
        <v>233</v>
      </c>
      <c r="E424" s="51">
        <v>2015</v>
      </c>
      <c r="F424" s="51">
        <v>43149000</v>
      </c>
      <c r="G424" s="51" t="s">
        <v>101</v>
      </c>
      <c r="H424" s="325" t="s">
        <v>56</v>
      </c>
      <c r="I424" s="51" t="s">
        <v>188</v>
      </c>
      <c r="J424" s="51" t="s">
        <v>189</v>
      </c>
      <c r="K424" s="51" t="s">
        <v>190</v>
      </c>
      <c r="L424" s="7">
        <f>IF(AND('Base de dados'!L424&gt;(AVERAGE('Base de dados'!L$420:L$440)-(1.5*(_xlfn.QUARTILE.EXC('Base de dados'!L$420:L$440,3)-_xlfn.QUARTILE.EXC('Base de dados'!L$420:L$440,1)))),'Base de dados'!L424&lt;(AVERAGE('Base de dados'!L$420:L$440)+(1.5*(_xlfn.QUARTILE.EXC('Base de dados'!L$420:L$440,3)-_xlfn.QUARTILE.EXC('Base de dados'!L$420:L$440,1))))),'Base de dados'!L424,"")</f>
        <v>362311.5</v>
      </c>
      <c r="M424" s="7">
        <f>IF(AND('Base de dados'!M424&gt;(AVERAGE('Base de dados'!M$420:M$440)-(1.5*(_xlfn.QUARTILE.EXC('Base de dados'!M$420:M$440,3)-_xlfn.QUARTILE.EXC('Base de dados'!M$420:M$440,1)))),'Base de dados'!M424&lt;(AVERAGE('Base de dados'!M$420:M$440)+(1.5*(_xlfn.QUARTILE.EXC('Base de dados'!M$420:M$440,3)-_xlfn.QUARTILE.EXC('Base de dados'!M$420:M$440,1))))),'Base de dados'!M424,"")</f>
        <v>3913118</v>
      </c>
      <c r="N424" s="7">
        <f>IF(AND('Base de dados'!N424&gt;(AVERAGE('Base de dados'!N$420:N$440)-(1.5*(_xlfn.QUARTILE.EXC('Base de dados'!N$420:N$440,3)-_xlfn.QUARTILE.EXC('Base de dados'!N$420:N$440,1)))),'Base de dados'!N424&lt;(AVERAGE('Base de dados'!N$420:N$440)+(1.5*(_xlfn.QUARTILE.EXC('Base de dados'!N$420:N$440,3)-_xlfn.QUARTILE.EXC('Base de dados'!N$420:N$440,1))))),'Base de dados'!N424,"")</f>
        <v>31382.36</v>
      </c>
      <c r="O424" s="7">
        <f>IF(AND('Base de dados'!O424&gt;(AVERAGE('Base de dados'!O$420:O$440)-(1.5*(_xlfn.QUARTILE.EXC('Base de dados'!O$420:O$440,3)-_xlfn.QUARTILE.EXC('Base de dados'!O$420:O$440,1)))),'Base de dados'!O424&lt;(AVERAGE('Base de dados'!O$420:O$440)+(1.5*(_xlfn.QUARTILE.EXC('Base de dados'!O$420:O$440,3)-_xlfn.QUARTILE.EXC('Base de dados'!O$420:O$440,1))))),'Base de dados'!O424,"")</f>
        <v>1923670658.55</v>
      </c>
      <c r="P424" s="7">
        <f>IF(AND('Base de dados'!P424&gt;(AVERAGE('Base de dados'!P$420:P$440)-(1.5*(_xlfn.QUARTILE.EXC('Base de dados'!P$420:P$440,3)-_xlfn.QUARTILE.EXC('Base de dados'!P$420:P$440,1)))),'Base de dados'!P424&lt;(AVERAGE('Base de dados'!P$420:P$440)+(1.5*(_xlfn.QUARTILE.EXC('Base de dados'!P$420:P$440,3)-_xlfn.QUARTILE.EXC('Base de dados'!P$420:P$440,1))))),'Base de dados'!P424,"")</f>
        <v>118498528.42</v>
      </c>
      <c r="Q424" s="7">
        <f>IF(AND('Base de dados'!Q424&gt;(AVERAGE('Base de dados'!Q$420:Q$440)-(1.5*(_xlfn.QUARTILE.EXC('Base de dados'!Q$420:Q$440,3)-_xlfn.QUARTILE.EXC('Base de dados'!Q$420:Q$440,1)))),'Base de dados'!Q424&lt;(AVERAGE('Base de dados'!Q$420:Q$440)+(1.5*(_xlfn.QUARTILE.EXC('Base de dados'!Q$420:Q$440,3)-_xlfn.QUARTILE.EXC('Base de dados'!Q$420:Q$440,1))))),'Base de dados'!Q424,"")</f>
        <v>838452660.28999996</v>
      </c>
      <c r="R424" s="7">
        <f>IF(AND('Base de dados'!R424&gt;(AVERAGE('Base de dados'!R$420:R$440)-(1.5*(_xlfn.QUARTILE.EXC('Base de dados'!R$420:R$440,3)-_xlfn.QUARTILE.EXC('Base de dados'!R$420:R$440,1)))),'Base de dados'!R424&lt;(AVERAGE('Base de dados'!R$420:R$440)+(1.5*(_xlfn.QUARTILE.EXC('Base de dados'!R$420:R$440,3)-_xlfn.QUARTILE.EXC('Base de dados'!R$420:R$440,1))))),'Base de dados'!R424,"")</f>
        <v>1681247709.7</v>
      </c>
      <c r="S424" s="7">
        <f>IF(AND('Base de dados'!S424&gt;(AVERAGE('Base de dados'!S$420:S$440)-(1.5*(_xlfn.QUARTILE.EXC('Base de dados'!S$420:S$440,3)-_xlfn.QUARTILE.EXC('Base de dados'!S$420:S$440,1)))),'Base de dados'!S424&lt;(AVERAGE('Base de dados'!S$420:S$440)+(1.5*(_xlfn.QUARTILE.EXC('Base de dados'!S$420:S$440,3)-_xlfn.QUARTILE.EXC('Base de dados'!S$420:S$440,1))))),'Base de dados'!S424,"")</f>
        <v>179239092.53999999</v>
      </c>
      <c r="T424" s="7">
        <f>IF(AND('Base de dados'!T424&gt;(AVERAGE('Base de dados'!T$420:T$440)-(1.5*(_xlfn.QUARTILE.EXC('Base de dados'!T$420:T$440,3)-_xlfn.QUARTILE.EXC('Base de dados'!T$420:T$440,1)))),'Base de dados'!T424&lt;(AVERAGE('Base de dados'!T$420:T$440)+(1.5*(_xlfn.QUARTILE.EXC('Base de dados'!T$420:T$440,3)-_xlfn.QUARTILE.EXC('Base de dados'!T$420:T$440,1))))),'Base de dados'!T424,"")</f>
        <v>5461</v>
      </c>
      <c r="U424" s="7">
        <f>IF(AND('Base de dados'!U424&gt;(AVERAGE('Base de dados'!U$420:U$440)-(1.5*(_xlfn.QUARTILE.EXC('Base de dados'!U$420:U$440,3)-_xlfn.QUARTILE.EXC('Base de dados'!U$420:U$440,1)))),'Base de dados'!U424&lt;(AVERAGE('Base de dados'!U$420:U$440)+(1.5*(_xlfn.QUARTILE.EXC('Base de dados'!U$420:U$440,3)-_xlfn.QUARTILE.EXC('Base de dados'!U$420:U$440,1))))),'Base de dados'!U424,"")</f>
        <v>52199505.329999998</v>
      </c>
    </row>
    <row r="425" spans="2:21" s="1" customFormat="1" x14ac:dyDescent="0.25">
      <c r="B425" s="51">
        <v>431490</v>
      </c>
      <c r="C425" s="51" t="s">
        <v>232</v>
      </c>
      <c r="D425" s="51" t="s">
        <v>233</v>
      </c>
      <c r="E425" s="51">
        <v>2014</v>
      </c>
      <c r="F425" s="51">
        <v>43149000</v>
      </c>
      <c r="G425" s="51" t="s">
        <v>101</v>
      </c>
      <c r="H425" s="325" t="s">
        <v>56</v>
      </c>
      <c r="I425" s="51" t="s">
        <v>188</v>
      </c>
      <c r="J425" s="51" t="s">
        <v>189</v>
      </c>
      <c r="K425" s="51" t="s">
        <v>190</v>
      </c>
      <c r="L425" s="7">
        <f>IF(AND('Base de dados'!L425&gt;(AVERAGE('Base de dados'!L$420:L$440)-(1.5*(_xlfn.QUARTILE.EXC('Base de dados'!L$420:L$440,3)-_xlfn.QUARTILE.EXC('Base de dados'!L$420:L$440,1)))),'Base de dados'!L425&lt;(AVERAGE('Base de dados'!L$420:L$440)+(1.5*(_xlfn.QUARTILE.EXC('Base de dados'!L$420:L$440,3)-_xlfn.QUARTILE.EXC('Base de dados'!L$420:L$440,1))))),'Base de dados'!L425,"")</f>
        <v>292350</v>
      </c>
      <c r="M425" s="7">
        <f>IF(AND('Base de dados'!M425&gt;(AVERAGE('Base de dados'!M$420:M$440)-(1.5*(_xlfn.QUARTILE.EXC('Base de dados'!M$420:M$440,3)-_xlfn.QUARTILE.EXC('Base de dados'!M$420:M$440,1)))),'Base de dados'!M425&lt;(AVERAGE('Base de dados'!M$420:M$440)+(1.5*(_xlfn.QUARTILE.EXC('Base de dados'!M$420:M$440,3)-_xlfn.QUARTILE.EXC('Base de dados'!M$420:M$440,1))))),'Base de dados'!M425,"")</f>
        <v>3751677</v>
      </c>
      <c r="N425" s="7">
        <f>IF(AND('Base de dados'!N425&gt;(AVERAGE('Base de dados'!N$420:N$440)-(1.5*(_xlfn.QUARTILE.EXC('Base de dados'!N$420:N$440,3)-_xlfn.QUARTILE.EXC('Base de dados'!N$420:N$440,1)))),'Base de dados'!N425&lt;(AVERAGE('Base de dados'!N$420:N$440)+(1.5*(_xlfn.QUARTILE.EXC('Base de dados'!N$420:N$440,3)-_xlfn.QUARTILE.EXC('Base de dados'!N$420:N$440,1))))),'Base de dados'!N425,"")</f>
        <v>31921</v>
      </c>
      <c r="O425" s="7">
        <f>IF(AND('Base de dados'!O425&gt;(AVERAGE('Base de dados'!O$420:O$440)-(1.5*(_xlfn.QUARTILE.EXC('Base de dados'!O$420:O$440,3)-_xlfn.QUARTILE.EXC('Base de dados'!O$420:O$440,1)))),'Base de dados'!O425&lt;(AVERAGE('Base de dados'!O$420:O$440)+(1.5*(_xlfn.QUARTILE.EXC('Base de dados'!O$420:O$440,3)-_xlfn.QUARTILE.EXC('Base de dados'!O$420:O$440,1))))),'Base de dados'!O425,"")</f>
        <v>1824778952.97</v>
      </c>
      <c r="P425" s="7">
        <f>IF(AND('Base de dados'!P425&gt;(AVERAGE('Base de dados'!P$420:P$440)-(1.5*(_xlfn.QUARTILE.EXC('Base de dados'!P$420:P$440,3)-_xlfn.QUARTILE.EXC('Base de dados'!P$420:P$440,1)))),'Base de dados'!P425&lt;(AVERAGE('Base de dados'!P$420:P$440)+(1.5*(_xlfn.QUARTILE.EXC('Base de dados'!P$420:P$440,3)-_xlfn.QUARTILE.EXC('Base de dados'!P$420:P$440,1))))),'Base de dados'!P425,"")</f>
        <v>85914037.760000005</v>
      </c>
      <c r="Q425" s="7">
        <f>IF(AND('Base de dados'!Q425&gt;(AVERAGE('Base de dados'!Q$420:Q$440)-(1.5*(_xlfn.QUARTILE.EXC('Base de dados'!Q$420:Q$440,3)-_xlfn.QUARTILE.EXC('Base de dados'!Q$420:Q$440,1)))),'Base de dados'!Q425&lt;(AVERAGE('Base de dados'!Q$420:Q$440)+(1.5*(_xlfn.QUARTILE.EXC('Base de dados'!Q$420:Q$440,3)-_xlfn.QUARTILE.EXC('Base de dados'!Q$420:Q$440,1))))),'Base de dados'!Q425,"")</f>
        <v>768556774.32000005</v>
      </c>
      <c r="R425" s="7">
        <f>IF(AND('Base de dados'!R425&gt;(AVERAGE('Base de dados'!R$420:R$440)-(1.5*(_xlfn.QUARTILE.EXC('Base de dados'!R$420:R$440,3)-_xlfn.QUARTILE.EXC('Base de dados'!R$420:R$440,1)))),'Base de dados'!R425&lt;(AVERAGE('Base de dados'!R$420:R$440)+(1.5*(_xlfn.QUARTILE.EXC('Base de dados'!R$420:R$440,3)-_xlfn.QUARTILE.EXC('Base de dados'!R$420:R$440,1))))),'Base de dados'!R425,"")</f>
        <v>1626167718.6300001</v>
      </c>
      <c r="S425" s="7">
        <f>IF(AND('Base de dados'!S425&gt;(AVERAGE('Base de dados'!S$420:S$440)-(1.5*(_xlfn.QUARTILE.EXC('Base de dados'!S$420:S$440,3)-_xlfn.QUARTILE.EXC('Base de dados'!S$420:S$440,1)))),'Base de dados'!S425&lt;(AVERAGE('Base de dados'!S$420:S$440)+(1.5*(_xlfn.QUARTILE.EXC('Base de dados'!S$420:S$440,3)-_xlfn.QUARTILE.EXC('Base de dados'!S$420:S$440,1))))),'Base de dados'!S425,"")</f>
        <v>217337937.69999999</v>
      </c>
      <c r="T425" s="7">
        <f>IF(AND('Base de dados'!T425&gt;(AVERAGE('Base de dados'!T$420:T$440)-(1.5*(_xlfn.QUARTILE.EXC('Base de dados'!T$420:T$440,3)-_xlfn.QUARTILE.EXC('Base de dados'!T$420:T$440,1)))),'Base de dados'!T425&lt;(AVERAGE('Base de dados'!T$420:T$440)+(1.5*(_xlfn.QUARTILE.EXC('Base de dados'!T$420:T$440,3)-_xlfn.QUARTILE.EXC('Base de dados'!T$420:T$440,1))))),'Base de dados'!T425,"")</f>
        <v>5554</v>
      </c>
      <c r="U425" s="7">
        <f>IF(AND('Base de dados'!U425&gt;(AVERAGE('Base de dados'!U$420:U$440)-(1.5*(_xlfn.QUARTILE.EXC('Base de dados'!U$420:U$440,3)-_xlfn.QUARTILE.EXC('Base de dados'!U$420:U$440,1)))),'Base de dados'!U425&lt;(AVERAGE('Base de dados'!U$420:U$440)+(1.5*(_xlfn.QUARTILE.EXC('Base de dados'!U$420:U$440,3)-_xlfn.QUARTILE.EXC('Base de dados'!U$420:U$440,1))))),'Base de dados'!U425,"")</f>
        <v>82191805.829999998</v>
      </c>
    </row>
    <row r="426" spans="2:21" s="1" customFormat="1" x14ac:dyDescent="0.25">
      <c r="B426" s="51">
        <v>431490</v>
      </c>
      <c r="C426" s="51" t="s">
        <v>232</v>
      </c>
      <c r="D426" s="51" t="s">
        <v>233</v>
      </c>
      <c r="E426" s="51">
        <v>2013</v>
      </c>
      <c r="F426" s="51">
        <v>43149000</v>
      </c>
      <c r="G426" s="51" t="s">
        <v>101</v>
      </c>
      <c r="H426" s="325" t="s">
        <v>56</v>
      </c>
      <c r="I426" s="51" t="s">
        <v>188</v>
      </c>
      <c r="J426" s="51" t="s">
        <v>189</v>
      </c>
      <c r="K426" s="51" t="s">
        <v>190</v>
      </c>
      <c r="L426" s="7">
        <f>IF(AND('Base de dados'!L426&gt;(AVERAGE('Base de dados'!L$420:L$440)-(1.5*(_xlfn.QUARTILE.EXC('Base de dados'!L$420:L$440,3)-_xlfn.QUARTILE.EXC('Base de dados'!L$420:L$440,1)))),'Base de dados'!L426&lt;(AVERAGE('Base de dados'!L$420:L$440)+(1.5*(_xlfn.QUARTILE.EXC('Base de dados'!L$420:L$440,3)-_xlfn.QUARTILE.EXC('Base de dados'!L$420:L$440,1))))),'Base de dados'!L426,"")</f>
        <v>274861.52</v>
      </c>
      <c r="M426" s="7">
        <f>IF(AND('Base de dados'!M426&gt;(AVERAGE('Base de dados'!M$420:M$440)-(1.5*(_xlfn.QUARTILE.EXC('Base de dados'!M$420:M$440,3)-_xlfn.QUARTILE.EXC('Base de dados'!M$420:M$440,1)))),'Base de dados'!M426&lt;(AVERAGE('Base de dados'!M$420:M$440)+(1.5*(_xlfn.QUARTILE.EXC('Base de dados'!M$420:M$440,3)-_xlfn.QUARTILE.EXC('Base de dados'!M$420:M$440,1))))),'Base de dados'!M426,"")</f>
        <v>3307447</v>
      </c>
      <c r="N426" s="7">
        <f>IF(AND('Base de dados'!N426&gt;(AVERAGE('Base de dados'!N$420:N$440)-(1.5*(_xlfn.QUARTILE.EXC('Base de dados'!N$420:N$440,3)-_xlfn.QUARTILE.EXC('Base de dados'!N$420:N$440,1)))),'Base de dados'!N426&lt;(AVERAGE('Base de dados'!N$420:N$440)+(1.5*(_xlfn.QUARTILE.EXC('Base de dados'!N$420:N$440,3)-_xlfn.QUARTILE.EXC('Base de dados'!N$420:N$440,1))))),'Base de dados'!N426,"")</f>
        <v>29165.32</v>
      </c>
      <c r="O426" s="7">
        <f>IF(AND('Base de dados'!O426&gt;(AVERAGE('Base de dados'!O$420:O$440)-(1.5*(_xlfn.QUARTILE.EXC('Base de dados'!O$420:O$440,3)-_xlfn.QUARTILE.EXC('Base de dados'!O$420:O$440,1)))),'Base de dados'!O426&lt;(AVERAGE('Base de dados'!O$420:O$440)+(1.5*(_xlfn.QUARTILE.EXC('Base de dados'!O$420:O$440,3)-_xlfn.QUARTILE.EXC('Base de dados'!O$420:O$440,1))))),'Base de dados'!O426,"")</f>
        <v>1609697517.4100001</v>
      </c>
      <c r="P426" s="7">
        <f>IF(AND('Base de dados'!P426&gt;(AVERAGE('Base de dados'!P$420:P$440)-(1.5*(_xlfn.QUARTILE.EXC('Base de dados'!P$420:P$440,3)-_xlfn.QUARTILE.EXC('Base de dados'!P$420:P$440,1)))),'Base de dados'!P426&lt;(AVERAGE('Base de dados'!P$420:P$440)+(1.5*(_xlfn.QUARTILE.EXC('Base de dados'!P$420:P$440,3)-_xlfn.QUARTILE.EXC('Base de dados'!P$420:P$440,1))))),'Base de dados'!P426,"")</f>
        <v>73467269.280000001</v>
      </c>
      <c r="Q426" s="7">
        <f>IF(AND('Base de dados'!Q426&gt;(AVERAGE('Base de dados'!Q$420:Q$440)-(1.5*(_xlfn.QUARTILE.EXC('Base de dados'!Q$420:Q$440,3)-_xlfn.QUARTILE.EXC('Base de dados'!Q$420:Q$440,1)))),'Base de dados'!Q426&lt;(AVERAGE('Base de dados'!Q$420:Q$440)+(1.5*(_xlfn.QUARTILE.EXC('Base de dados'!Q$420:Q$440,3)-_xlfn.QUARTILE.EXC('Base de dados'!Q$420:Q$440,1))))),'Base de dados'!Q426,"")</f>
        <v>689423797.25</v>
      </c>
      <c r="R426" s="7">
        <f>IF(AND('Base de dados'!R426&gt;(AVERAGE('Base de dados'!R$420:R$440)-(1.5*(_xlfn.QUARTILE.EXC('Base de dados'!R$420:R$440,3)-_xlfn.QUARTILE.EXC('Base de dados'!R$420:R$440,1)))),'Base de dados'!R426&lt;(AVERAGE('Base de dados'!R$420:R$440)+(1.5*(_xlfn.QUARTILE.EXC('Base de dados'!R$420:R$440,3)-_xlfn.QUARTILE.EXC('Base de dados'!R$420:R$440,1))))),'Base de dados'!R426,"")</f>
        <v>1562719969.6800001</v>
      </c>
      <c r="S426" s="7">
        <f>IF(AND('Base de dados'!S426&gt;(AVERAGE('Base de dados'!S$420:S$440)-(1.5*(_xlfn.QUARTILE.EXC('Base de dados'!S$420:S$440,3)-_xlfn.QUARTILE.EXC('Base de dados'!S$420:S$440,1)))),'Base de dados'!S426&lt;(AVERAGE('Base de dados'!S$420:S$440)+(1.5*(_xlfn.QUARTILE.EXC('Base de dados'!S$420:S$440,3)-_xlfn.QUARTILE.EXC('Base de dados'!S$420:S$440,1))))),'Base de dados'!S426,"")</f>
        <v>177277502.18000001</v>
      </c>
      <c r="T426" s="7">
        <f>IF(AND('Base de dados'!T426&gt;(AVERAGE('Base de dados'!T$420:T$440)-(1.5*(_xlfn.QUARTILE.EXC('Base de dados'!T$420:T$440,3)-_xlfn.QUARTILE.EXC('Base de dados'!T$420:T$440,1)))),'Base de dados'!T426&lt;(AVERAGE('Base de dados'!T$420:T$440)+(1.5*(_xlfn.QUARTILE.EXC('Base de dados'!T$420:T$440,3)-_xlfn.QUARTILE.EXC('Base de dados'!T$420:T$440,1))))),'Base de dados'!T426,"")</f>
        <v>5707</v>
      </c>
      <c r="U426" s="7">
        <f>IF(AND('Base de dados'!U426&gt;(AVERAGE('Base de dados'!U$420:U$440)-(1.5*(_xlfn.QUARTILE.EXC('Base de dados'!U$420:U$440,3)-_xlfn.QUARTILE.EXC('Base de dados'!U$420:U$440,1)))),'Base de dados'!U426&lt;(AVERAGE('Base de dados'!U$420:U$440)+(1.5*(_xlfn.QUARTILE.EXC('Base de dados'!U$420:U$440,3)-_xlfn.QUARTILE.EXC('Base de dados'!U$420:U$440,1))))),'Base de dados'!U426,"")</f>
        <v>59293320.130000003</v>
      </c>
    </row>
    <row r="427" spans="2:21" s="1" customFormat="1" x14ac:dyDescent="0.25">
      <c r="B427" s="51">
        <v>431490</v>
      </c>
      <c r="C427" s="51" t="s">
        <v>232</v>
      </c>
      <c r="D427" s="51" t="s">
        <v>233</v>
      </c>
      <c r="E427" s="51">
        <v>2012</v>
      </c>
      <c r="F427" s="51">
        <v>43149000</v>
      </c>
      <c r="G427" s="51" t="s">
        <v>101</v>
      </c>
      <c r="H427" s="325" t="s">
        <v>56</v>
      </c>
      <c r="I427" s="51" t="s">
        <v>188</v>
      </c>
      <c r="J427" s="51" t="s">
        <v>189</v>
      </c>
      <c r="K427" s="51" t="s">
        <v>190</v>
      </c>
      <c r="L427" s="7">
        <f>IF(AND('Base de dados'!L427&gt;(AVERAGE('Base de dados'!L$420:L$440)-(1.5*(_xlfn.QUARTILE.EXC('Base de dados'!L$420:L$440,3)-_xlfn.QUARTILE.EXC('Base de dados'!L$420:L$440,1)))),'Base de dados'!L427&lt;(AVERAGE('Base de dados'!L$420:L$440)+(1.5*(_xlfn.QUARTILE.EXC('Base de dados'!L$420:L$440,3)-_xlfn.QUARTILE.EXC('Base de dados'!L$420:L$440,1))))),'Base de dados'!L427,"")</f>
        <v>275621.25</v>
      </c>
      <c r="M427" s="7">
        <f>IF(AND('Base de dados'!M427&gt;(AVERAGE('Base de dados'!M$420:M$440)-(1.5*(_xlfn.QUARTILE.EXC('Base de dados'!M$420:M$440,3)-_xlfn.QUARTILE.EXC('Base de dados'!M$420:M$440,1)))),'Base de dados'!M427&lt;(AVERAGE('Base de dados'!M$420:M$440)+(1.5*(_xlfn.QUARTILE.EXC('Base de dados'!M$420:M$440,3)-_xlfn.QUARTILE.EXC('Base de dados'!M$420:M$440,1))))),'Base de dados'!M427,"")</f>
        <v>2907525</v>
      </c>
      <c r="N427" s="7">
        <f>IF(AND('Base de dados'!N427&gt;(AVERAGE('Base de dados'!N$420:N$440)-(1.5*(_xlfn.QUARTILE.EXC('Base de dados'!N$420:N$440,3)-_xlfn.QUARTILE.EXC('Base de dados'!N$420:N$440,1)))),'Base de dados'!N427&lt;(AVERAGE('Base de dados'!N$420:N$440)+(1.5*(_xlfn.QUARTILE.EXC('Base de dados'!N$420:N$440,3)-_xlfn.QUARTILE.EXC('Base de dados'!N$420:N$440,1))))),'Base de dados'!N427,"")</f>
        <v>28160.080000000002</v>
      </c>
      <c r="O427" s="7">
        <f>IF(AND('Base de dados'!O427&gt;(AVERAGE('Base de dados'!O$420:O$440)-(1.5*(_xlfn.QUARTILE.EXC('Base de dados'!O$420:O$440,3)-_xlfn.QUARTILE.EXC('Base de dados'!O$420:O$440,1)))),'Base de dados'!O427&lt;(AVERAGE('Base de dados'!O$420:O$440)+(1.5*(_xlfn.QUARTILE.EXC('Base de dados'!O$420:O$440,3)-_xlfn.QUARTILE.EXC('Base de dados'!O$420:O$440,1))))),'Base de dados'!O427,"")</f>
        <v>1507874288.26</v>
      </c>
      <c r="P427" s="7">
        <f>IF(AND('Base de dados'!P427&gt;(AVERAGE('Base de dados'!P$420:P$440)-(1.5*(_xlfn.QUARTILE.EXC('Base de dados'!P$420:P$440,3)-_xlfn.QUARTILE.EXC('Base de dados'!P$420:P$440,1)))),'Base de dados'!P427&lt;(AVERAGE('Base de dados'!P$420:P$440)+(1.5*(_xlfn.QUARTILE.EXC('Base de dados'!P$420:P$440,3)-_xlfn.QUARTILE.EXC('Base de dados'!P$420:P$440,1))))),'Base de dados'!P427,"")</f>
        <v>66307819.530000001</v>
      </c>
      <c r="Q427" s="7">
        <f>IF(AND('Base de dados'!Q427&gt;(AVERAGE('Base de dados'!Q$420:Q$440)-(1.5*(_xlfn.QUARTILE.EXC('Base de dados'!Q$420:Q$440,3)-_xlfn.QUARTILE.EXC('Base de dados'!Q$420:Q$440,1)))),'Base de dados'!Q427&lt;(AVERAGE('Base de dados'!Q$420:Q$440)+(1.5*(_xlfn.QUARTILE.EXC('Base de dados'!Q$420:Q$440,3)-_xlfn.QUARTILE.EXC('Base de dados'!Q$420:Q$440,1))))),'Base de dados'!Q427,"")</f>
        <v>640893094.24000001</v>
      </c>
      <c r="R427" s="7">
        <f>IF(AND('Base de dados'!R427&gt;(AVERAGE('Base de dados'!R$420:R$440)-(1.5*(_xlfn.QUARTILE.EXC('Base de dados'!R$420:R$440,3)-_xlfn.QUARTILE.EXC('Base de dados'!R$420:R$440,1)))),'Base de dados'!R427&lt;(AVERAGE('Base de dados'!R$420:R$440)+(1.5*(_xlfn.QUARTILE.EXC('Base de dados'!R$420:R$440,3)-_xlfn.QUARTILE.EXC('Base de dados'!R$420:R$440,1))))),'Base de dados'!R427,"")</f>
        <v>1530053918.73</v>
      </c>
      <c r="S427" s="7">
        <f>IF(AND('Base de dados'!S427&gt;(AVERAGE('Base de dados'!S$420:S$440)-(1.5*(_xlfn.QUARTILE.EXC('Base de dados'!S$420:S$440,3)-_xlfn.QUARTILE.EXC('Base de dados'!S$420:S$440,1)))),'Base de dados'!S427&lt;(AVERAGE('Base de dados'!S$420:S$440)+(1.5*(_xlfn.QUARTILE.EXC('Base de dados'!S$420:S$440,3)-_xlfn.QUARTILE.EXC('Base de dados'!S$420:S$440,1))))),'Base de dados'!S427,"")</f>
        <v>115512430.58</v>
      </c>
      <c r="T427" s="7">
        <f>IF(AND('Base de dados'!T427&gt;(AVERAGE('Base de dados'!T$420:T$440)-(1.5*(_xlfn.QUARTILE.EXC('Base de dados'!T$420:T$440,3)-_xlfn.QUARTILE.EXC('Base de dados'!T$420:T$440,1)))),'Base de dados'!T427&lt;(AVERAGE('Base de dados'!T$420:T$440)+(1.5*(_xlfn.QUARTILE.EXC('Base de dados'!T$420:T$440,3)-_xlfn.QUARTILE.EXC('Base de dados'!T$420:T$440,1))))),'Base de dados'!T427,"")</f>
        <v>3979</v>
      </c>
      <c r="U427" s="7">
        <f>IF(AND('Base de dados'!U427&gt;(AVERAGE('Base de dados'!U$420:U$440)-(1.5*(_xlfn.QUARTILE.EXC('Base de dados'!U$420:U$440,3)-_xlfn.QUARTILE.EXC('Base de dados'!U$420:U$440,1)))),'Base de dados'!U427&lt;(AVERAGE('Base de dados'!U$420:U$440)+(1.5*(_xlfn.QUARTILE.EXC('Base de dados'!U$420:U$440,3)-_xlfn.QUARTILE.EXC('Base de dados'!U$420:U$440,1))))),'Base de dados'!U427,"")</f>
        <v>107027488.13</v>
      </c>
    </row>
    <row r="428" spans="2:21" s="1" customFormat="1" x14ac:dyDescent="0.25">
      <c r="B428" s="51">
        <v>431490</v>
      </c>
      <c r="C428" s="51" t="s">
        <v>232</v>
      </c>
      <c r="D428" s="51" t="s">
        <v>233</v>
      </c>
      <c r="E428" s="51">
        <v>2011</v>
      </c>
      <c r="F428" s="51">
        <v>43149000</v>
      </c>
      <c r="G428" s="51" t="s">
        <v>101</v>
      </c>
      <c r="H428" s="325" t="s">
        <v>56</v>
      </c>
      <c r="I428" s="51" t="s">
        <v>188</v>
      </c>
      <c r="J428" s="51" t="s">
        <v>189</v>
      </c>
      <c r="K428" s="51" t="s">
        <v>190</v>
      </c>
      <c r="L428" s="7">
        <f>IF(AND('Base de dados'!L428&gt;(AVERAGE('Base de dados'!L$420:L$440)-(1.5*(_xlfn.QUARTILE.EXC('Base de dados'!L$420:L$440,3)-_xlfn.QUARTILE.EXC('Base de dados'!L$420:L$440,1)))),'Base de dados'!L428&lt;(AVERAGE('Base de dados'!L$420:L$440)+(1.5*(_xlfn.QUARTILE.EXC('Base de dados'!L$420:L$440,3)-_xlfn.QUARTILE.EXC('Base de dados'!L$420:L$440,1))))),'Base de dados'!L428,"")</f>
        <v>271160.2</v>
      </c>
      <c r="M428" s="7">
        <f>IF(AND('Base de dados'!M428&gt;(AVERAGE('Base de dados'!M$420:M$440)-(1.5*(_xlfn.QUARTILE.EXC('Base de dados'!M$420:M$440,3)-_xlfn.QUARTILE.EXC('Base de dados'!M$420:M$440,1)))),'Base de dados'!M428&lt;(AVERAGE('Base de dados'!M$420:M$440)+(1.5*(_xlfn.QUARTILE.EXC('Base de dados'!M$420:M$440,3)-_xlfn.QUARTILE.EXC('Base de dados'!M$420:M$440,1))))),'Base de dados'!M428,"")</f>
        <v>2680861</v>
      </c>
      <c r="N428" s="7">
        <f>IF(AND('Base de dados'!N428&gt;(AVERAGE('Base de dados'!N$420:N$440)-(1.5*(_xlfn.QUARTILE.EXC('Base de dados'!N$420:N$440,3)-_xlfn.QUARTILE.EXC('Base de dados'!N$420:N$440,1)))),'Base de dados'!N428&lt;(AVERAGE('Base de dados'!N$420:N$440)+(1.5*(_xlfn.QUARTILE.EXC('Base de dados'!N$420:N$440,3)-_xlfn.QUARTILE.EXC('Base de dados'!N$420:N$440,1))))),'Base de dados'!N428,"")</f>
        <v>27984</v>
      </c>
      <c r="O428" s="7">
        <f>IF(AND('Base de dados'!O428&gt;(AVERAGE('Base de dados'!O$420:O$440)-(1.5*(_xlfn.QUARTILE.EXC('Base de dados'!O$420:O$440,3)-_xlfn.QUARTILE.EXC('Base de dados'!O$420:O$440,1)))),'Base de dados'!O428&lt;(AVERAGE('Base de dados'!O$420:O$440)+(1.5*(_xlfn.QUARTILE.EXC('Base de dados'!O$420:O$440,3)-_xlfn.QUARTILE.EXC('Base de dados'!O$420:O$440,1))))),'Base de dados'!O428,"")</f>
        <v>1396550840.9200001</v>
      </c>
      <c r="P428" s="7">
        <f>IF(AND('Base de dados'!P428&gt;(AVERAGE('Base de dados'!P$420:P$440)-(1.5*(_xlfn.QUARTILE.EXC('Base de dados'!P$420:P$440,3)-_xlfn.QUARTILE.EXC('Base de dados'!P$420:P$440,1)))),'Base de dados'!P428&lt;(AVERAGE('Base de dados'!P$420:P$440)+(1.5*(_xlfn.QUARTILE.EXC('Base de dados'!P$420:P$440,3)-_xlfn.QUARTILE.EXC('Base de dados'!P$420:P$440,1))))),'Base de dados'!P428,"")</f>
        <v>58926571.329999998</v>
      </c>
      <c r="Q428" s="7">
        <f>IF(AND('Base de dados'!Q428&gt;(AVERAGE('Base de dados'!Q$420:Q$440)-(1.5*(_xlfn.QUARTILE.EXC('Base de dados'!Q$420:Q$440,3)-_xlfn.QUARTILE.EXC('Base de dados'!Q$420:Q$440,1)))),'Base de dados'!Q428&lt;(AVERAGE('Base de dados'!Q$420:Q$440)+(1.5*(_xlfn.QUARTILE.EXC('Base de dados'!Q$420:Q$440,3)-_xlfn.QUARTILE.EXC('Base de dados'!Q$420:Q$440,1))))),'Base de dados'!Q428,"")</f>
        <v>546003205.41999996</v>
      </c>
      <c r="R428" s="7">
        <f>IF(AND('Base de dados'!R428&gt;(AVERAGE('Base de dados'!R$420:R$440)-(1.5*(_xlfn.QUARTILE.EXC('Base de dados'!R$420:R$440,3)-_xlfn.QUARTILE.EXC('Base de dados'!R$420:R$440,1)))),'Base de dados'!R428&lt;(AVERAGE('Base de dados'!R$420:R$440)+(1.5*(_xlfn.QUARTILE.EXC('Base de dados'!R$420:R$440,3)-_xlfn.QUARTILE.EXC('Base de dados'!R$420:R$440,1))))),'Base de dados'!R428,"")</f>
        <v>1280297902.1700001</v>
      </c>
      <c r="S428" s="7">
        <f>IF(AND('Base de dados'!S428&gt;(AVERAGE('Base de dados'!S$420:S$440)-(1.5*(_xlfn.QUARTILE.EXC('Base de dados'!S$420:S$440,3)-_xlfn.QUARTILE.EXC('Base de dados'!S$420:S$440,1)))),'Base de dados'!S428&lt;(AVERAGE('Base de dados'!S$420:S$440)+(1.5*(_xlfn.QUARTILE.EXC('Base de dados'!S$420:S$440,3)-_xlfn.QUARTILE.EXC('Base de dados'!S$420:S$440,1))))),'Base de dados'!S428,"")</f>
        <v>99668423.239999995</v>
      </c>
      <c r="T428" s="7">
        <f>IF(AND('Base de dados'!T428&gt;(AVERAGE('Base de dados'!T$420:T$440)-(1.5*(_xlfn.QUARTILE.EXC('Base de dados'!T$420:T$440,3)-_xlfn.QUARTILE.EXC('Base de dados'!T$420:T$440,1)))),'Base de dados'!T428&lt;(AVERAGE('Base de dados'!T$420:T$440)+(1.5*(_xlfn.QUARTILE.EXC('Base de dados'!T$420:T$440,3)-_xlfn.QUARTILE.EXC('Base de dados'!T$420:T$440,1))))),'Base de dados'!T428,"")</f>
        <v>3494</v>
      </c>
      <c r="U428" s="7">
        <f>IF(AND('Base de dados'!U428&gt;(AVERAGE('Base de dados'!U$420:U$440)-(1.5*(_xlfn.QUARTILE.EXC('Base de dados'!U$420:U$440,3)-_xlfn.QUARTILE.EXC('Base de dados'!U$420:U$440,1)))),'Base de dados'!U428&lt;(AVERAGE('Base de dados'!U$420:U$440)+(1.5*(_xlfn.QUARTILE.EXC('Base de dados'!U$420:U$440,3)-_xlfn.QUARTILE.EXC('Base de dados'!U$420:U$440,1))))),'Base de dados'!U428,"")</f>
        <v>69905611</v>
      </c>
    </row>
    <row r="429" spans="2:21" s="1" customFormat="1" x14ac:dyDescent="0.25">
      <c r="B429" s="51">
        <v>431490</v>
      </c>
      <c r="C429" s="51" t="s">
        <v>232</v>
      </c>
      <c r="D429" s="51" t="s">
        <v>233</v>
      </c>
      <c r="E429" s="51">
        <v>2010</v>
      </c>
      <c r="F429" s="51">
        <v>43149000</v>
      </c>
      <c r="G429" s="51" t="s">
        <v>101</v>
      </c>
      <c r="H429" s="325" t="s">
        <v>56</v>
      </c>
      <c r="I429" s="51" t="s">
        <v>188</v>
      </c>
      <c r="J429" s="51" t="s">
        <v>189</v>
      </c>
      <c r="K429" s="51" t="s">
        <v>190</v>
      </c>
      <c r="L429" s="7">
        <f>IF(AND('Base de dados'!L429&gt;(AVERAGE('Base de dados'!L$420:L$440)-(1.5*(_xlfn.QUARTILE.EXC('Base de dados'!L$420:L$440,3)-_xlfn.QUARTILE.EXC('Base de dados'!L$420:L$440,1)))),'Base de dados'!L429&lt;(AVERAGE('Base de dados'!L$420:L$440)+(1.5*(_xlfn.QUARTILE.EXC('Base de dados'!L$420:L$440,3)-_xlfn.QUARTILE.EXC('Base de dados'!L$420:L$440,1))))),'Base de dados'!L429,"")</f>
        <v>391540</v>
      </c>
      <c r="M429" s="7">
        <f>IF(AND('Base de dados'!M429&gt;(AVERAGE('Base de dados'!M$420:M$440)-(1.5*(_xlfn.QUARTILE.EXC('Base de dados'!M$420:M$440,3)-_xlfn.QUARTILE.EXC('Base de dados'!M$420:M$440,1)))),'Base de dados'!M429&lt;(AVERAGE('Base de dados'!M$420:M$440)+(1.5*(_xlfn.QUARTILE.EXC('Base de dados'!M$420:M$440,3)-_xlfn.QUARTILE.EXC('Base de dados'!M$420:M$440,1))))),'Base de dados'!M429,"")</f>
        <v>2645373</v>
      </c>
      <c r="N429" s="7">
        <f>IF(AND('Base de dados'!N429&gt;(AVERAGE('Base de dados'!N$420:N$440)-(1.5*(_xlfn.QUARTILE.EXC('Base de dados'!N$420:N$440,3)-_xlfn.QUARTILE.EXC('Base de dados'!N$420:N$440,1)))),'Base de dados'!N429&lt;(AVERAGE('Base de dados'!N$420:N$440)+(1.5*(_xlfn.QUARTILE.EXC('Base de dados'!N$420:N$440,3)-_xlfn.QUARTILE.EXC('Base de dados'!N$420:N$440,1))))),'Base de dados'!N429,"")</f>
        <v>28809</v>
      </c>
      <c r="O429" s="7">
        <f>IF(AND('Base de dados'!O429&gt;(AVERAGE('Base de dados'!O$420:O$440)-(1.5*(_xlfn.QUARTILE.EXC('Base de dados'!O$420:O$440,3)-_xlfn.QUARTILE.EXC('Base de dados'!O$420:O$440,1)))),'Base de dados'!O429&lt;(AVERAGE('Base de dados'!O$420:O$440)+(1.5*(_xlfn.QUARTILE.EXC('Base de dados'!O$420:O$440,3)-_xlfn.QUARTILE.EXC('Base de dados'!O$420:O$440,1))))),'Base de dados'!O429,"")</f>
        <v>1274931517.3199999</v>
      </c>
      <c r="P429" s="7">
        <f>IF(AND('Base de dados'!P429&gt;(AVERAGE('Base de dados'!P$420:P$440)-(1.5*(_xlfn.QUARTILE.EXC('Base de dados'!P$420:P$440,3)-_xlfn.QUARTILE.EXC('Base de dados'!P$420:P$440,1)))),'Base de dados'!P429&lt;(AVERAGE('Base de dados'!P$420:P$440)+(1.5*(_xlfn.QUARTILE.EXC('Base de dados'!P$420:P$440,3)-_xlfn.QUARTILE.EXC('Base de dados'!P$420:P$440,1))))),'Base de dados'!P429,"")</f>
        <v>54032716.119999997</v>
      </c>
      <c r="Q429" s="7">
        <f>IF(AND('Base de dados'!Q429&gt;(AVERAGE('Base de dados'!Q$420:Q$440)-(1.5*(_xlfn.QUARTILE.EXC('Base de dados'!Q$420:Q$440,3)-_xlfn.QUARTILE.EXC('Base de dados'!Q$420:Q$440,1)))),'Base de dados'!Q429&lt;(AVERAGE('Base de dados'!Q$420:Q$440)+(1.5*(_xlfn.QUARTILE.EXC('Base de dados'!Q$420:Q$440,3)-_xlfn.QUARTILE.EXC('Base de dados'!Q$420:Q$440,1))))),'Base de dados'!Q429,"")</f>
        <v>511090427.92000002</v>
      </c>
      <c r="R429" s="7">
        <f>IF(AND('Base de dados'!R429&gt;(AVERAGE('Base de dados'!R$420:R$440)-(1.5*(_xlfn.QUARTILE.EXC('Base de dados'!R$420:R$440,3)-_xlfn.QUARTILE.EXC('Base de dados'!R$420:R$440,1)))),'Base de dados'!R429&lt;(AVERAGE('Base de dados'!R$420:R$440)+(1.5*(_xlfn.QUARTILE.EXC('Base de dados'!R$420:R$440,3)-_xlfn.QUARTILE.EXC('Base de dados'!R$420:R$440,1))))),'Base de dados'!R429,"")</f>
        <v>1364111683.8199999</v>
      </c>
      <c r="S429" s="7">
        <f>IF(AND('Base de dados'!S429&gt;(AVERAGE('Base de dados'!S$420:S$440)-(1.5*(_xlfn.QUARTILE.EXC('Base de dados'!S$420:S$440,3)-_xlfn.QUARTILE.EXC('Base de dados'!S$420:S$440,1)))),'Base de dados'!S429&lt;(AVERAGE('Base de dados'!S$420:S$440)+(1.5*(_xlfn.QUARTILE.EXC('Base de dados'!S$420:S$440,3)-_xlfn.QUARTILE.EXC('Base de dados'!S$420:S$440,1))))),'Base de dados'!S429,"")</f>
        <v>55525397.979999997</v>
      </c>
      <c r="T429" s="7">
        <f>IF(AND('Base de dados'!T429&gt;(AVERAGE('Base de dados'!T$420:T$440)-(1.5*(_xlfn.QUARTILE.EXC('Base de dados'!T$420:T$440,3)-_xlfn.QUARTILE.EXC('Base de dados'!T$420:T$440,1)))),'Base de dados'!T429&lt;(AVERAGE('Base de dados'!T$420:T$440)+(1.5*(_xlfn.QUARTILE.EXC('Base de dados'!T$420:T$440,3)-_xlfn.QUARTILE.EXC('Base de dados'!T$420:T$440,1))))),'Base de dados'!T429,"")</f>
        <v>4058</v>
      </c>
      <c r="U429" s="7">
        <f>IF(AND('Base de dados'!U429&gt;(AVERAGE('Base de dados'!U$420:U$440)-(1.5*(_xlfn.QUARTILE.EXC('Base de dados'!U$420:U$440,3)-_xlfn.QUARTILE.EXC('Base de dados'!U$420:U$440,1)))),'Base de dados'!U429&lt;(AVERAGE('Base de dados'!U$420:U$440)+(1.5*(_xlfn.QUARTILE.EXC('Base de dados'!U$420:U$440,3)-_xlfn.QUARTILE.EXC('Base de dados'!U$420:U$440,1))))),'Base de dados'!U429,"")</f>
        <v>66108054.200000003</v>
      </c>
    </row>
    <row r="430" spans="2:21" s="1" customFormat="1" x14ac:dyDescent="0.25">
      <c r="B430" s="51">
        <v>431490</v>
      </c>
      <c r="C430" s="51" t="s">
        <v>232</v>
      </c>
      <c r="D430" s="51" t="s">
        <v>233</v>
      </c>
      <c r="E430" s="51">
        <v>2009</v>
      </c>
      <c r="F430" s="51">
        <v>43149000</v>
      </c>
      <c r="G430" s="51" t="s">
        <v>101</v>
      </c>
      <c r="H430" s="325" t="s">
        <v>56</v>
      </c>
      <c r="I430" s="51" t="s">
        <v>188</v>
      </c>
      <c r="J430" s="51" t="s">
        <v>189</v>
      </c>
      <c r="K430" s="51" t="s">
        <v>190</v>
      </c>
      <c r="L430" s="7">
        <f>IF(AND('Base de dados'!L430&gt;(AVERAGE('Base de dados'!L$420:L$440)-(1.5*(_xlfn.QUARTILE.EXC('Base de dados'!L$420:L$440,3)-_xlfn.QUARTILE.EXC('Base de dados'!L$420:L$440,1)))),'Base de dados'!L430&lt;(AVERAGE('Base de dados'!L$420:L$440)+(1.5*(_xlfn.QUARTILE.EXC('Base de dados'!L$420:L$440,3)-_xlfn.QUARTILE.EXC('Base de dados'!L$420:L$440,1))))),'Base de dados'!L430,"")</f>
        <v>382412</v>
      </c>
      <c r="M430" s="7">
        <f>IF(AND('Base de dados'!M430&gt;(AVERAGE('Base de dados'!M$420:M$440)-(1.5*(_xlfn.QUARTILE.EXC('Base de dados'!M$420:M$440,3)-_xlfn.QUARTILE.EXC('Base de dados'!M$420:M$440,1)))),'Base de dados'!M430&lt;(AVERAGE('Base de dados'!M$420:M$440)+(1.5*(_xlfn.QUARTILE.EXC('Base de dados'!M$420:M$440,3)-_xlfn.QUARTILE.EXC('Base de dados'!M$420:M$440,1))))),'Base de dados'!M430,"")</f>
        <v>1941464</v>
      </c>
      <c r="N430" s="7">
        <f>IF(AND('Base de dados'!N430&gt;(AVERAGE('Base de dados'!N$420:N$440)-(1.5*(_xlfn.QUARTILE.EXC('Base de dados'!N$420:N$440,3)-_xlfn.QUARTILE.EXC('Base de dados'!N$420:N$440,1)))),'Base de dados'!N430&lt;(AVERAGE('Base de dados'!N$420:N$440)+(1.5*(_xlfn.QUARTILE.EXC('Base de dados'!N$420:N$440,3)-_xlfn.QUARTILE.EXC('Base de dados'!N$420:N$440,1))))),'Base de dados'!N430,"")</f>
        <v>26714</v>
      </c>
      <c r="O430" s="7">
        <f>IF(AND('Base de dados'!O430&gt;(AVERAGE('Base de dados'!O$420:O$440)-(1.5*(_xlfn.QUARTILE.EXC('Base de dados'!O$420:O$440,3)-_xlfn.QUARTILE.EXC('Base de dados'!O$420:O$440,1)))),'Base de dados'!O430&lt;(AVERAGE('Base de dados'!O$420:O$440)+(1.5*(_xlfn.QUARTILE.EXC('Base de dados'!O$420:O$440,3)-_xlfn.QUARTILE.EXC('Base de dados'!O$420:O$440,1))))),'Base de dados'!O430,"")</f>
        <v>1181928204.6300001</v>
      </c>
      <c r="P430" s="7">
        <f>IF(AND('Base de dados'!P430&gt;(AVERAGE('Base de dados'!P$420:P$440)-(1.5*(_xlfn.QUARTILE.EXC('Base de dados'!P$420:P$440,3)-_xlfn.QUARTILE.EXC('Base de dados'!P$420:P$440,1)))),'Base de dados'!P430&lt;(AVERAGE('Base de dados'!P$420:P$440)+(1.5*(_xlfn.QUARTILE.EXC('Base de dados'!P$420:P$440,3)-_xlfn.QUARTILE.EXC('Base de dados'!P$420:P$440,1))))),'Base de dados'!P430,"")</f>
        <v>68591856.439999998</v>
      </c>
      <c r="Q430" s="7">
        <f>IF(AND('Base de dados'!Q430&gt;(AVERAGE('Base de dados'!Q$420:Q$440)-(1.5*(_xlfn.QUARTILE.EXC('Base de dados'!Q$420:Q$440,3)-_xlfn.QUARTILE.EXC('Base de dados'!Q$420:Q$440,1)))),'Base de dados'!Q430&lt;(AVERAGE('Base de dados'!Q$420:Q$440)+(1.5*(_xlfn.QUARTILE.EXC('Base de dados'!Q$420:Q$440,3)-_xlfn.QUARTILE.EXC('Base de dados'!Q$420:Q$440,1))))),'Base de dados'!Q430,"")</f>
        <v>412598833.20999998</v>
      </c>
      <c r="R430" s="7">
        <f>IF(AND('Base de dados'!R430&gt;(AVERAGE('Base de dados'!R$420:R$440)-(1.5*(_xlfn.QUARTILE.EXC('Base de dados'!R$420:R$440,3)-_xlfn.QUARTILE.EXC('Base de dados'!R$420:R$440,1)))),'Base de dados'!R430&lt;(AVERAGE('Base de dados'!R$420:R$440)+(1.5*(_xlfn.QUARTILE.EXC('Base de dados'!R$420:R$440,3)-_xlfn.QUARTILE.EXC('Base de dados'!R$420:R$440,1))))),'Base de dados'!R430,"")</f>
        <v>913173054.94000006</v>
      </c>
      <c r="S430" s="7">
        <f>IF(AND('Base de dados'!S430&gt;(AVERAGE('Base de dados'!S$420:S$440)-(1.5*(_xlfn.QUARTILE.EXC('Base de dados'!S$420:S$440,3)-_xlfn.QUARTILE.EXC('Base de dados'!S$420:S$440,1)))),'Base de dados'!S430&lt;(AVERAGE('Base de dados'!S$420:S$440)+(1.5*(_xlfn.QUARTILE.EXC('Base de dados'!S$420:S$440,3)-_xlfn.QUARTILE.EXC('Base de dados'!S$420:S$440,1))))),'Base de dados'!S430,"")</f>
        <v>103325464.53</v>
      </c>
      <c r="T430" s="7">
        <f>IF(AND('Base de dados'!T430&gt;(AVERAGE('Base de dados'!T$420:T$440)-(1.5*(_xlfn.QUARTILE.EXC('Base de dados'!T$420:T$440,3)-_xlfn.QUARTILE.EXC('Base de dados'!T$420:T$440,1)))),'Base de dados'!T430&lt;(AVERAGE('Base de dados'!T$420:T$440)+(1.5*(_xlfn.QUARTILE.EXC('Base de dados'!T$420:T$440,3)-_xlfn.QUARTILE.EXC('Base de dados'!T$420:T$440,1))))),'Base de dados'!T430,"")</f>
        <v>4827</v>
      </c>
      <c r="U430" s="7">
        <f>IF(AND('Base de dados'!U430&gt;(AVERAGE('Base de dados'!U$420:U$440)-(1.5*(_xlfn.QUARTILE.EXC('Base de dados'!U$420:U$440,3)-_xlfn.QUARTILE.EXC('Base de dados'!U$420:U$440,1)))),'Base de dados'!U430&lt;(AVERAGE('Base de dados'!U$420:U$440)+(1.5*(_xlfn.QUARTILE.EXC('Base de dados'!U$420:U$440,3)-_xlfn.QUARTILE.EXC('Base de dados'!U$420:U$440,1))))),'Base de dados'!U430,"")</f>
        <v>55231892.280000001</v>
      </c>
    </row>
    <row r="431" spans="2:21" s="1" customFormat="1" x14ac:dyDescent="0.25">
      <c r="B431" s="51">
        <v>431490</v>
      </c>
      <c r="C431" s="51" t="s">
        <v>232</v>
      </c>
      <c r="D431" s="51" t="s">
        <v>233</v>
      </c>
      <c r="E431" s="51">
        <v>2008</v>
      </c>
      <c r="F431" s="51">
        <v>43149000</v>
      </c>
      <c r="G431" s="51" t="s">
        <v>101</v>
      </c>
      <c r="H431" s="325" t="s">
        <v>56</v>
      </c>
      <c r="I431" s="51" t="s">
        <v>188</v>
      </c>
      <c r="J431" s="51" t="s">
        <v>189</v>
      </c>
      <c r="K431" s="51" t="s">
        <v>190</v>
      </c>
      <c r="L431" s="7">
        <f>IF(AND('Base de dados'!L431&gt;(AVERAGE('Base de dados'!L$420:L$440)-(1.5*(_xlfn.QUARTILE.EXC('Base de dados'!L$420:L$440,3)-_xlfn.QUARTILE.EXC('Base de dados'!L$420:L$440,1)))),'Base de dados'!L431&lt;(AVERAGE('Base de dados'!L$420:L$440)+(1.5*(_xlfn.QUARTILE.EXC('Base de dados'!L$420:L$440,3)-_xlfn.QUARTILE.EXC('Base de dados'!L$420:L$440,1))))),'Base de dados'!L431,"")</f>
        <v>378276</v>
      </c>
      <c r="M431" s="7">
        <f>IF(AND('Base de dados'!M431&gt;(AVERAGE('Base de dados'!M$420:M$440)-(1.5*(_xlfn.QUARTILE.EXC('Base de dados'!M$420:M$440,3)-_xlfn.QUARTILE.EXC('Base de dados'!M$420:M$440,1)))),'Base de dados'!M431&lt;(AVERAGE('Base de dados'!M$420:M$440)+(1.5*(_xlfn.QUARTILE.EXC('Base de dados'!M$420:M$440,3)-_xlfn.QUARTILE.EXC('Base de dados'!M$420:M$440,1))))),'Base de dados'!M431,"")</f>
        <v>1832013</v>
      </c>
      <c r="N431" s="7">
        <f>IF(AND('Base de dados'!N431&gt;(AVERAGE('Base de dados'!N$420:N$440)-(1.5*(_xlfn.QUARTILE.EXC('Base de dados'!N$420:N$440,3)-_xlfn.QUARTILE.EXC('Base de dados'!N$420:N$440,1)))),'Base de dados'!N431&lt;(AVERAGE('Base de dados'!N$420:N$440)+(1.5*(_xlfn.QUARTILE.EXC('Base de dados'!N$420:N$440,3)-_xlfn.QUARTILE.EXC('Base de dados'!N$420:N$440,1))))),'Base de dados'!N431,"")</f>
        <v>26454</v>
      </c>
      <c r="O431" s="7">
        <f>IF(AND('Base de dados'!O431&gt;(AVERAGE('Base de dados'!O$420:O$440)-(1.5*(_xlfn.QUARTILE.EXC('Base de dados'!O$420:O$440,3)-_xlfn.QUARTILE.EXC('Base de dados'!O$420:O$440,1)))),'Base de dados'!O431&lt;(AVERAGE('Base de dados'!O$420:O$440)+(1.5*(_xlfn.QUARTILE.EXC('Base de dados'!O$420:O$440,3)-_xlfn.QUARTILE.EXC('Base de dados'!O$420:O$440,1))))),'Base de dados'!O431,"")</f>
        <v>1090403952.1199999</v>
      </c>
      <c r="P431" s="7">
        <f>IF(AND('Base de dados'!P431&gt;(AVERAGE('Base de dados'!P$420:P$440)-(1.5*(_xlfn.QUARTILE.EXC('Base de dados'!P$420:P$440,3)-_xlfn.QUARTILE.EXC('Base de dados'!P$420:P$440,1)))),'Base de dados'!P431&lt;(AVERAGE('Base de dados'!P$420:P$440)+(1.5*(_xlfn.QUARTILE.EXC('Base de dados'!P$420:P$440,3)-_xlfn.QUARTILE.EXC('Base de dados'!P$420:P$440,1))))),'Base de dados'!P431,"")</f>
        <v>63353637.689999998</v>
      </c>
      <c r="Q431" s="7">
        <f>IF(AND('Base de dados'!Q431&gt;(AVERAGE('Base de dados'!Q$420:Q$440)-(1.5*(_xlfn.QUARTILE.EXC('Base de dados'!Q$420:Q$440,3)-_xlfn.QUARTILE.EXC('Base de dados'!Q$420:Q$440,1)))),'Base de dados'!Q431&lt;(AVERAGE('Base de dados'!Q$420:Q$440)+(1.5*(_xlfn.QUARTILE.EXC('Base de dados'!Q$420:Q$440,3)-_xlfn.QUARTILE.EXC('Base de dados'!Q$420:Q$440,1))))),'Base de dados'!Q431,"")</f>
        <v>362054815.69</v>
      </c>
      <c r="R431" s="7">
        <f>IF(AND('Base de dados'!R431&gt;(AVERAGE('Base de dados'!R$420:R$440)-(1.5*(_xlfn.QUARTILE.EXC('Base de dados'!R$420:R$440,3)-_xlfn.QUARTILE.EXC('Base de dados'!R$420:R$440,1)))),'Base de dados'!R431&lt;(AVERAGE('Base de dados'!R$420:R$440)+(1.5*(_xlfn.QUARTILE.EXC('Base de dados'!R$420:R$440,3)-_xlfn.QUARTILE.EXC('Base de dados'!R$420:R$440,1))))),'Base de dados'!R431,"")</f>
        <v>776684560.85000002</v>
      </c>
      <c r="S431" s="7">
        <f>IF(AND('Base de dados'!S431&gt;(AVERAGE('Base de dados'!S$420:S$440)-(1.5*(_xlfn.QUARTILE.EXC('Base de dados'!S$420:S$440,3)-_xlfn.QUARTILE.EXC('Base de dados'!S$420:S$440,1)))),'Base de dados'!S431&lt;(AVERAGE('Base de dados'!S$420:S$440)+(1.5*(_xlfn.QUARTILE.EXC('Base de dados'!S$420:S$440,3)-_xlfn.QUARTILE.EXC('Base de dados'!S$420:S$440,1))))),'Base de dados'!S431,"")</f>
        <v>67349478.540000007</v>
      </c>
      <c r="T431" s="7">
        <f>IF(AND('Base de dados'!T431&gt;(AVERAGE('Base de dados'!T$420:T$440)-(1.5*(_xlfn.QUARTILE.EXC('Base de dados'!T$420:T$440,3)-_xlfn.QUARTILE.EXC('Base de dados'!T$420:T$440,1)))),'Base de dados'!T431&lt;(AVERAGE('Base de dados'!T$420:T$440)+(1.5*(_xlfn.QUARTILE.EXC('Base de dados'!T$420:T$440,3)-_xlfn.QUARTILE.EXC('Base de dados'!T$420:T$440,1))))),'Base de dados'!T431,"")</f>
        <v>4506</v>
      </c>
      <c r="U431" s="7">
        <f>IF(AND('Base de dados'!U431&gt;(AVERAGE('Base de dados'!U$420:U$440)-(1.5*(_xlfn.QUARTILE.EXC('Base de dados'!U$420:U$440,3)-_xlfn.QUARTILE.EXC('Base de dados'!U$420:U$440,1)))),'Base de dados'!U431&lt;(AVERAGE('Base de dados'!U$420:U$440)+(1.5*(_xlfn.QUARTILE.EXC('Base de dados'!U$420:U$440,3)-_xlfn.QUARTILE.EXC('Base de dados'!U$420:U$440,1))))),'Base de dados'!U431,"")</f>
        <v>122342835.7</v>
      </c>
    </row>
    <row r="432" spans="2:21" s="1" customFormat="1" x14ac:dyDescent="0.25">
      <c r="B432" s="51">
        <v>431490</v>
      </c>
      <c r="C432" s="51" t="s">
        <v>232</v>
      </c>
      <c r="D432" s="51" t="s">
        <v>233</v>
      </c>
      <c r="E432" s="51">
        <v>2007</v>
      </c>
      <c r="F432" s="51">
        <v>43149000</v>
      </c>
      <c r="G432" s="51" t="s">
        <v>101</v>
      </c>
      <c r="H432" s="325" t="s">
        <v>56</v>
      </c>
      <c r="I432" s="51" t="s">
        <v>188</v>
      </c>
      <c r="J432" s="51" t="s">
        <v>189</v>
      </c>
      <c r="K432" s="51" t="s">
        <v>190</v>
      </c>
      <c r="L432" s="7">
        <f>IF(AND('Base de dados'!L432&gt;(AVERAGE('Base de dados'!L$420:L$440)-(1.5*(_xlfn.QUARTILE.EXC('Base de dados'!L$420:L$440,3)-_xlfn.QUARTILE.EXC('Base de dados'!L$420:L$440,1)))),'Base de dados'!L432&lt;(AVERAGE('Base de dados'!L$420:L$440)+(1.5*(_xlfn.QUARTILE.EXC('Base de dados'!L$420:L$440,3)-_xlfn.QUARTILE.EXC('Base de dados'!L$420:L$440,1))))),'Base de dados'!L432,"")</f>
        <v>373349</v>
      </c>
      <c r="M432" s="7">
        <f>IF(AND('Base de dados'!M432&gt;(AVERAGE('Base de dados'!M$420:M$440)-(1.5*(_xlfn.QUARTILE.EXC('Base de dados'!M$420:M$440,3)-_xlfn.QUARTILE.EXC('Base de dados'!M$420:M$440,1)))),'Base de dados'!M432&lt;(AVERAGE('Base de dados'!M$420:M$440)+(1.5*(_xlfn.QUARTILE.EXC('Base de dados'!M$420:M$440,3)-_xlfn.QUARTILE.EXC('Base de dados'!M$420:M$440,1))))),'Base de dados'!M432,"")</f>
        <v>1655476</v>
      </c>
      <c r="N432" s="7">
        <f>IF(AND('Base de dados'!N432&gt;(AVERAGE('Base de dados'!N$420:N$440)-(1.5*(_xlfn.QUARTILE.EXC('Base de dados'!N$420:N$440,3)-_xlfn.QUARTILE.EXC('Base de dados'!N$420:N$440,1)))),'Base de dados'!N432&lt;(AVERAGE('Base de dados'!N$420:N$440)+(1.5*(_xlfn.QUARTILE.EXC('Base de dados'!N$420:N$440,3)-_xlfn.QUARTILE.EXC('Base de dados'!N$420:N$440,1))))),'Base de dados'!N432,"")</f>
        <v>24363</v>
      </c>
      <c r="O432" s="7">
        <f>IF(AND('Base de dados'!O432&gt;(AVERAGE('Base de dados'!O$420:O$440)-(1.5*(_xlfn.QUARTILE.EXC('Base de dados'!O$420:O$440,3)-_xlfn.QUARTILE.EXC('Base de dados'!O$420:O$440,1)))),'Base de dados'!O432&lt;(AVERAGE('Base de dados'!O$420:O$440)+(1.5*(_xlfn.QUARTILE.EXC('Base de dados'!O$420:O$440,3)-_xlfn.QUARTILE.EXC('Base de dados'!O$420:O$440,1))))),'Base de dados'!O432,"")</f>
        <v>988614079.91999996</v>
      </c>
      <c r="P432" s="7">
        <f>IF(AND('Base de dados'!P432&gt;(AVERAGE('Base de dados'!P$420:P$440)-(1.5*(_xlfn.QUARTILE.EXC('Base de dados'!P$420:P$440,3)-_xlfn.QUARTILE.EXC('Base de dados'!P$420:P$440,1)))),'Base de dados'!P432&lt;(AVERAGE('Base de dados'!P$420:P$440)+(1.5*(_xlfn.QUARTILE.EXC('Base de dados'!P$420:P$440,3)-_xlfn.QUARTILE.EXC('Base de dados'!P$420:P$440,1))))),'Base de dados'!P432,"")</f>
        <v>60803222.219999999</v>
      </c>
      <c r="Q432" s="7">
        <f>IF(AND('Base de dados'!Q432&gt;(AVERAGE('Base de dados'!Q$420:Q$440)-(1.5*(_xlfn.QUARTILE.EXC('Base de dados'!Q$420:Q$440,3)-_xlfn.QUARTILE.EXC('Base de dados'!Q$420:Q$440,1)))),'Base de dados'!Q432&lt;(AVERAGE('Base de dados'!Q$420:Q$440)+(1.5*(_xlfn.QUARTILE.EXC('Base de dados'!Q$420:Q$440,3)-_xlfn.QUARTILE.EXC('Base de dados'!Q$420:Q$440,1))))),'Base de dados'!Q432,"")</f>
        <v>320512570.02999997</v>
      </c>
      <c r="R432" s="7">
        <f>IF(AND('Base de dados'!R432&gt;(AVERAGE('Base de dados'!R$420:R$440)-(1.5*(_xlfn.QUARTILE.EXC('Base de dados'!R$420:R$440,3)-_xlfn.QUARTILE.EXC('Base de dados'!R$420:R$440,1)))),'Base de dados'!R432&lt;(AVERAGE('Base de dados'!R$420:R$440)+(1.5*(_xlfn.QUARTILE.EXC('Base de dados'!R$420:R$440,3)-_xlfn.QUARTILE.EXC('Base de dados'!R$420:R$440,1))))),'Base de dados'!R432,"")</f>
        <v>755018539.36000001</v>
      </c>
      <c r="S432" s="7">
        <f>IF(AND('Base de dados'!S432&gt;(AVERAGE('Base de dados'!S$420:S$440)-(1.5*(_xlfn.QUARTILE.EXC('Base de dados'!S$420:S$440,3)-_xlfn.QUARTILE.EXC('Base de dados'!S$420:S$440,1)))),'Base de dados'!S432&lt;(AVERAGE('Base de dados'!S$420:S$440)+(1.5*(_xlfn.QUARTILE.EXC('Base de dados'!S$420:S$440,3)-_xlfn.QUARTILE.EXC('Base de dados'!S$420:S$440,1))))),'Base de dados'!S432,"")</f>
        <v>176148754.65000001</v>
      </c>
      <c r="T432" s="7">
        <f>IF(AND('Base de dados'!T432&gt;(AVERAGE('Base de dados'!T$420:T$440)-(1.5*(_xlfn.QUARTILE.EXC('Base de dados'!T$420:T$440,3)-_xlfn.QUARTILE.EXC('Base de dados'!T$420:T$440,1)))),'Base de dados'!T432&lt;(AVERAGE('Base de dados'!T$420:T$440)+(1.5*(_xlfn.QUARTILE.EXC('Base de dados'!T$420:T$440,3)-_xlfn.QUARTILE.EXC('Base de dados'!T$420:T$440,1))))),'Base de dados'!T432,"")</f>
        <v>4166</v>
      </c>
      <c r="U432" s="7">
        <f>IF(AND('Base de dados'!U432&gt;(AVERAGE('Base de dados'!U$420:U$440)-(1.5*(_xlfn.QUARTILE.EXC('Base de dados'!U$420:U$440,3)-_xlfn.QUARTILE.EXC('Base de dados'!U$420:U$440,1)))),'Base de dados'!U432&lt;(AVERAGE('Base de dados'!U$420:U$440)+(1.5*(_xlfn.QUARTILE.EXC('Base de dados'!U$420:U$440,3)-_xlfn.QUARTILE.EXC('Base de dados'!U$420:U$440,1))))),'Base de dados'!U432,"")</f>
        <v>91295192.069999993</v>
      </c>
    </row>
    <row r="433" spans="2:21" s="1" customFormat="1" x14ac:dyDescent="0.25">
      <c r="B433" s="51">
        <v>431490</v>
      </c>
      <c r="C433" s="51" t="s">
        <v>232</v>
      </c>
      <c r="D433" s="51" t="s">
        <v>233</v>
      </c>
      <c r="E433" s="51">
        <v>2006</v>
      </c>
      <c r="F433" s="51">
        <v>43149000</v>
      </c>
      <c r="G433" s="51" t="s">
        <v>101</v>
      </c>
      <c r="H433" s="325" t="s">
        <v>56</v>
      </c>
      <c r="I433" s="51" t="s">
        <v>188</v>
      </c>
      <c r="J433" s="51" t="s">
        <v>189</v>
      </c>
      <c r="K433" s="51" t="s">
        <v>190</v>
      </c>
      <c r="L433" s="7">
        <f>IF(AND('Base de dados'!L433&gt;(AVERAGE('Base de dados'!L$420:L$440)-(1.5*(_xlfn.QUARTILE.EXC('Base de dados'!L$420:L$440,3)-_xlfn.QUARTILE.EXC('Base de dados'!L$420:L$440,1)))),'Base de dados'!L433&lt;(AVERAGE('Base de dados'!L$420:L$440)+(1.5*(_xlfn.QUARTILE.EXC('Base de dados'!L$420:L$440,3)-_xlfn.QUARTILE.EXC('Base de dados'!L$420:L$440,1))))),'Base de dados'!L433,"")</f>
        <v>365782</v>
      </c>
      <c r="M433" s="7">
        <f>IF(AND('Base de dados'!M433&gt;(AVERAGE('Base de dados'!M$420:M$440)-(1.5*(_xlfn.QUARTILE.EXC('Base de dados'!M$420:M$440,3)-_xlfn.QUARTILE.EXC('Base de dados'!M$420:M$440,1)))),'Base de dados'!M433&lt;(AVERAGE('Base de dados'!M$420:M$440)+(1.5*(_xlfn.QUARTILE.EXC('Base de dados'!M$420:M$440,3)-_xlfn.QUARTILE.EXC('Base de dados'!M$420:M$440,1))))),'Base de dados'!M433,"")</f>
        <v>1625229</v>
      </c>
      <c r="N433" s="7">
        <f>IF(AND('Base de dados'!N433&gt;(AVERAGE('Base de dados'!N$420:N$440)-(1.5*(_xlfn.QUARTILE.EXC('Base de dados'!N$420:N$440,3)-_xlfn.QUARTILE.EXC('Base de dados'!N$420:N$440,1)))),'Base de dados'!N433&lt;(AVERAGE('Base de dados'!N$420:N$440)+(1.5*(_xlfn.QUARTILE.EXC('Base de dados'!N$420:N$440,3)-_xlfn.QUARTILE.EXC('Base de dados'!N$420:N$440,1))))),'Base de dados'!N433,"")</f>
        <v>20544</v>
      </c>
      <c r="O433" s="7">
        <f>IF(AND('Base de dados'!O433&gt;(AVERAGE('Base de dados'!O$420:O$440)-(1.5*(_xlfn.QUARTILE.EXC('Base de dados'!O$420:O$440,3)-_xlfn.QUARTILE.EXC('Base de dados'!O$420:O$440,1)))),'Base de dados'!O433&lt;(AVERAGE('Base de dados'!O$420:O$440)+(1.5*(_xlfn.QUARTILE.EXC('Base de dados'!O$420:O$440,3)-_xlfn.QUARTILE.EXC('Base de dados'!O$420:O$440,1))))),'Base de dados'!O433,"")</f>
        <v>923283153.33000004</v>
      </c>
      <c r="P433" s="7">
        <f>IF(AND('Base de dados'!P433&gt;(AVERAGE('Base de dados'!P$420:P$440)-(1.5*(_xlfn.QUARTILE.EXC('Base de dados'!P$420:P$440,3)-_xlfn.QUARTILE.EXC('Base de dados'!P$420:P$440,1)))),'Base de dados'!P433&lt;(AVERAGE('Base de dados'!P$420:P$440)+(1.5*(_xlfn.QUARTILE.EXC('Base de dados'!P$420:P$440,3)-_xlfn.QUARTILE.EXC('Base de dados'!P$420:P$440,1))))),'Base de dados'!P433,"")</f>
        <v>59099398.369999997</v>
      </c>
      <c r="Q433" s="7">
        <f>IF(AND('Base de dados'!Q433&gt;(AVERAGE('Base de dados'!Q$420:Q$440)-(1.5*(_xlfn.QUARTILE.EXC('Base de dados'!Q$420:Q$440,3)-_xlfn.QUARTILE.EXC('Base de dados'!Q$420:Q$440,1)))),'Base de dados'!Q433&lt;(AVERAGE('Base de dados'!Q$420:Q$440)+(1.5*(_xlfn.QUARTILE.EXC('Base de dados'!Q$420:Q$440,3)-_xlfn.QUARTILE.EXC('Base de dados'!Q$420:Q$440,1))))),'Base de dados'!Q433,"")</f>
        <v>315253860.68000001</v>
      </c>
      <c r="R433" s="7">
        <f>IF(AND('Base de dados'!R433&gt;(AVERAGE('Base de dados'!R$420:R$440)-(1.5*(_xlfn.QUARTILE.EXC('Base de dados'!R$420:R$440,3)-_xlfn.QUARTILE.EXC('Base de dados'!R$420:R$440,1)))),'Base de dados'!R433&lt;(AVERAGE('Base de dados'!R$420:R$440)+(1.5*(_xlfn.QUARTILE.EXC('Base de dados'!R$420:R$440,3)-_xlfn.QUARTILE.EXC('Base de dados'!R$420:R$440,1))))),'Base de dados'!R433,"")</f>
        <v>752527027.26999998</v>
      </c>
      <c r="S433" s="7">
        <f>IF(AND('Base de dados'!S433&gt;(AVERAGE('Base de dados'!S$420:S$440)-(1.5*(_xlfn.QUARTILE.EXC('Base de dados'!S$420:S$440,3)-_xlfn.QUARTILE.EXC('Base de dados'!S$420:S$440,1)))),'Base de dados'!S433&lt;(AVERAGE('Base de dados'!S$420:S$440)+(1.5*(_xlfn.QUARTILE.EXC('Base de dados'!S$420:S$440,3)-_xlfn.QUARTILE.EXC('Base de dados'!S$420:S$440,1))))),'Base de dados'!S433,"")</f>
        <v>100125054.18000001</v>
      </c>
      <c r="T433" s="7">
        <f>IF(AND('Base de dados'!T433&gt;(AVERAGE('Base de dados'!T$420:T$440)-(1.5*(_xlfn.QUARTILE.EXC('Base de dados'!T$420:T$440,3)-_xlfn.QUARTILE.EXC('Base de dados'!T$420:T$440,1)))),'Base de dados'!T433&lt;(AVERAGE('Base de dados'!T$420:T$440)+(1.5*(_xlfn.QUARTILE.EXC('Base de dados'!T$420:T$440,3)-_xlfn.QUARTILE.EXC('Base de dados'!T$420:T$440,1))))),'Base de dados'!T433,"")</f>
        <v>4252</v>
      </c>
      <c r="U433" s="7" t="str">
        <f>IF(AND('Base de dados'!U433&gt;(AVERAGE('Base de dados'!U$420:U$440)-(1.5*(_xlfn.QUARTILE.EXC('Base de dados'!U$420:U$440,3)-_xlfn.QUARTILE.EXC('Base de dados'!U$420:U$440,1)))),'Base de dados'!U433&lt;(AVERAGE('Base de dados'!U$420:U$440)+(1.5*(_xlfn.QUARTILE.EXC('Base de dados'!U$420:U$440,3)-_xlfn.QUARTILE.EXC('Base de dados'!U$420:U$440,1))))),'Base de dados'!U433,"")</f>
        <v/>
      </c>
    </row>
    <row r="434" spans="2:21" s="1" customFormat="1" x14ac:dyDescent="0.25">
      <c r="B434" s="51">
        <v>431490</v>
      </c>
      <c r="C434" s="51" t="s">
        <v>232</v>
      </c>
      <c r="D434" s="51" t="s">
        <v>233</v>
      </c>
      <c r="E434" s="51">
        <v>2005</v>
      </c>
      <c r="F434" s="51">
        <v>43149000</v>
      </c>
      <c r="G434" s="51" t="s">
        <v>101</v>
      </c>
      <c r="H434" s="325" t="s">
        <v>56</v>
      </c>
      <c r="I434" s="51" t="s">
        <v>188</v>
      </c>
      <c r="J434" s="51" t="s">
        <v>189</v>
      </c>
      <c r="K434" s="51" t="s">
        <v>190</v>
      </c>
      <c r="L434" s="7">
        <f>IF(AND('Base de dados'!L434&gt;(AVERAGE('Base de dados'!L$420:L$440)-(1.5*(_xlfn.QUARTILE.EXC('Base de dados'!L$420:L$440,3)-_xlfn.QUARTILE.EXC('Base de dados'!L$420:L$440,1)))),'Base de dados'!L434&lt;(AVERAGE('Base de dados'!L$420:L$440)+(1.5*(_xlfn.QUARTILE.EXC('Base de dados'!L$420:L$440,3)-_xlfn.QUARTILE.EXC('Base de dados'!L$420:L$440,1))))),'Base de dados'!L434,"")</f>
        <v>361123</v>
      </c>
      <c r="M434" s="7">
        <f>IF(AND('Base de dados'!M434&gt;(AVERAGE('Base de dados'!M$420:M$440)-(1.5*(_xlfn.QUARTILE.EXC('Base de dados'!M$420:M$440,3)-_xlfn.QUARTILE.EXC('Base de dados'!M$420:M$440,1)))),'Base de dados'!M434&lt;(AVERAGE('Base de dados'!M$420:M$440)+(1.5*(_xlfn.QUARTILE.EXC('Base de dados'!M$420:M$440,3)-_xlfn.QUARTILE.EXC('Base de dados'!M$420:M$440,1))))),'Base de dados'!M434,"")</f>
        <v>1742870</v>
      </c>
      <c r="N434" s="7">
        <f>IF(AND('Base de dados'!N434&gt;(AVERAGE('Base de dados'!N$420:N$440)-(1.5*(_xlfn.QUARTILE.EXC('Base de dados'!N$420:N$440,3)-_xlfn.QUARTILE.EXC('Base de dados'!N$420:N$440,1)))),'Base de dados'!N434&lt;(AVERAGE('Base de dados'!N$420:N$440)+(1.5*(_xlfn.QUARTILE.EXC('Base de dados'!N$420:N$440,3)-_xlfn.QUARTILE.EXC('Base de dados'!N$420:N$440,1))))),'Base de dados'!N434,"")</f>
        <v>19460</v>
      </c>
      <c r="O434" s="7">
        <f>IF(AND('Base de dados'!O434&gt;(AVERAGE('Base de dados'!O$420:O$440)-(1.5*(_xlfn.QUARTILE.EXC('Base de dados'!O$420:O$440,3)-_xlfn.QUARTILE.EXC('Base de dados'!O$420:O$440,1)))),'Base de dados'!O434&lt;(AVERAGE('Base de dados'!O$420:O$440)+(1.5*(_xlfn.QUARTILE.EXC('Base de dados'!O$420:O$440,3)-_xlfn.QUARTILE.EXC('Base de dados'!O$420:O$440,1))))),'Base de dados'!O434,"")</f>
        <v>845425980.61000001</v>
      </c>
      <c r="P434" s="7">
        <f>IF(AND('Base de dados'!P434&gt;(AVERAGE('Base de dados'!P$420:P$440)-(1.5*(_xlfn.QUARTILE.EXC('Base de dados'!P$420:P$440,3)-_xlfn.QUARTILE.EXC('Base de dados'!P$420:P$440,1)))),'Base de dados'!P434&lt;(AVERAGE('Base de dados'!P$420:P$440)+(1.5*(_xlfn.QUARTILE.EXC('Base de dados'!P$420:P$440,3)-_xlfn.QUARTILE.EXC('Base de dados'!P$420:P$440,1))))),'Base de dados'!P434,"")</f>
        <v>48328509.68</v>
      </c>
      <c r="Q434" s="7">
        <f>IF(AND('Base de dados'!Q434&gt;(AVERAGE('Base de dados'!Q$420:Q$440)-(1.5*(_xlfn.QUARTILE.EXC('Base de dados'!Q$420:Q$440,3)-_xlfn.QUARTILE.EXC('Base de dados'!Q$420:Q$440,1)))),'Base de dados'!Q434&lt;(AVERAGE('Base de dados'!Q$420:Q$440)+(1.5*(_xlfn.QUARTILE.EXC('Base de dados'!Q$420:Q$440,3)-_xlfn.QUARTILE.EXC('Base de dados'!Q$420:Q$440,1))))),'Base de dados'!Q434,"")</f>
        <v>279516174.42000002</v>
      </c>
      <c r="R434" s="7">
        <f>IF(AND('Base de dados'!R434&gt;(AVERAGE('Base de dados'!R$420:R$440)-(1.5*(_xlfn.QUARTILE.EXC('Base de dados'!R$420:R$440,3)-_xlfn.QUARTILE.EXC('Base de dados'!R$420:R$440,1)))),'Base de dados'!R434&lt;(AVERAGE('Base de dados'!R$420:R$440)+(1.5*(_xlfn.QUARTILE.EXC('Base de dados'!R$420:R$440,3)-_xlfn.QUARTILE.EXC('Base de dados'!R$420:R$440,1))))),'Base de dados'!R434,"")</f>
        <v>669662083.48000002</v>
      </c>
      <c r="S434" s="7">
        <f>IF(AND('Base de dados'!S434&gt;(AVERAGE('Base de dados'!S$420:S$440)-(1.5*(_xlfn.QUARTILE.EXC('Base de dados'!S$420:S$440,3)-_xlfn.QUARTILE.EXC('Base de dados'!S$420:S$440,1)))),'Base de dados'!S434&lt;(AVERAGE('Base de dados'!S$420:S$440)+(1.5*(_xlfn.QUARTILE.EXC('Base de dados'!S$420:S$440,3)-_xlfn.QUARTILE.EXC('Base de dados'!S$420:S$440,1))))),'Base de dados'!S434,"")</f>
        <v>147006453.52000001</v>
      </c>
      <c r="T434" s="7">
        <f>IF(AND('Base de dados'!T434&gt;(AVERAGE('Base de dados'!T$420:T$440)-(1.5*(_xlfn.QUARTILE.EXC('Base de dados'!T$420:T$440,3)-_xlfn.QUARTILE.EXC('Base de dados'!T$420:T$440,1)))),'Base de dados'!T434&lt;(AVERAGE('Base de dados'!T$420:T$440)+(1.5*(_xlfn.QUARTILE.EXC('Base de dados'!T$420:T$440,3)-_xlfn.QUARTILE.EXC('Base de dados'!T$420:T$440,1))))),'Base de dados'!T434,"")</f>
        <v>4373</v>
      </c>
      <c r="U434" s="7">
        <f>IF(AND('Base de dados'!U434&gt;(AVERAGE('Base de dados'!U$420:U$440)-(1.5*(_xlfn.QUARTILE.EXC('Base de dados'!U$420:U$440,3)-_xlfn.QUARTILE.EXC('Base de dados'!U$420:U$440,1)))),'Base de dados'!U434&lt;(AVERAGE('Base de dados'!U$420:U$440)+(1.5*(_xlfn.QUARTILE.EXC('Base de dados'!U$420:U$440,3)-_xlfn.QUARTILE.EXC('Base de dados'!U$420:U$440,1))))),'Base de dados'!U434,"")</f>
        <v>124251336.95999999</v>
      </c>
    </row>
    <row r="435" spans="2:21" s="1" customFormat="1" x14ac:dyDescent="0.25">
      <c r="B435" s="51">
        <v>431490</v>
      </c>
      <c r="C435" s="51" t="s">
        <v>232</v>
      </c>
      <c r="D435" s="51" t="s">
        <v>233</v>
      </c>
      <c r="E435" s="51">
        <v>2004</v>
      </c>
      <c r="F435" s="51">
        <v>43149000</v>
      </c>
      <c r="G435" s="51" t="s">
        <v>101</v>
      </c>
      <c r="H435" s="325" t="s">
        <v>56</v>
      </c>
      <c r="I435" s="51" t="s">
        <v>188</v>
      </c>
      <c r="J435" s="51" t="s">
        <v>189</v>
      </c>
      <c r="K435" s="51" t="s">
        <v>190</v>
      </c>
      <c r="L435" s="7">
        <f>IF(AND('Base de dados'!L435&gt;(AVERAGE('Base de dados'!L$420:L$440)-(1.5*(_xlfn.QUARTILE.EXC('Base de dados'!L$420:L$440,3)-_xlfn.QUARTILE.EXC('Base de dados'!L$420:L$440,1)))),'Base de dados'!L435&lt;(AVERAGE('Base de dados'!L$420:L$440)+(1.5*(_xlfn.QUARTILE.EXC('Base de dados'!L$420:L$440,3)-_xlfn.QUARTILE.EXC('Base de dados'!L$420:L$440,1))))),'Base de dados'!L435,"")</f>
        <v>245590</v>
      </c>
      <c r="M435" s="7">
        <f>IF(AND('Base de dados'!M435&gt;(AVERAGE('Base de dados'!M$420:M$440)-(1.5*(_xlfn.QUARTILE.EXC('Base de dados'!M$420:M$440,3)-_xlfn.QUARTILE.EXC('Base de dados'!M$420:M$440,1)))),'Base de dados'!M435&lt;(AVERAGE('Base de dados'!M$420:M$440)+(1.5*(_xlfn.QUARTILE.EXC('Base de dados'!M$420:M$440,3)-_xlfn.QUARTILE.EXC('Base de dados'!M$420:M$440,1))))),'Base de dados'!M435,"")</f>
        <v>1745578</v>
      </c>
      <c r="N435" s="7">
        <f>IF(AND('Base de dados'!N435&gt;(AVERAGE('Base de dados'!N$420:N$440)-(1.5*(_xlfn.QUARTILE.EXC('Base de dados'!N$420:N$440,3)-_xlfn.QUARTILE.EXC('Base de dados'!N$420:N$440,1)))),'Base de dados'!N435&lt;(AVERAGE('Base de dados'!N$420:N$440)+(1.5*(_xlfn.QUARTILE.EXC('Base de dados'!N$420:N$440,3)-_xlfn.QUARTILE.EXC('Base de dados'!N$420:N$440,1))))),'Base de dados'!N435,"")</f>
        <v>18963</v>
      </c>
      <c r="O435" s="7">
        <f>IF(AND('Base de dados'!O435&gt;(AVERAGE('Base de dados'!O$420:O$440)-(1.5*(_xlfn.QUARTILE.EXC('Base de dados'!O$420:O$440,3)-_xlfn.QUARTILE.EXC('Base de dados'!O$420:O$440,1)))),'Base de dados'!O435&lt;(AVERAGE('Base de dados'!O$420:O$440)+(1.5*(_xlfn.QUARTILE.EXC('Base de dados'!O$420:O$440,3)-_xlfn.QUARTILE.EXC('Base de dados'!O$420:O$440,1))))),'Base de dados'!O435,"")</f>
        <v>767174301.32000005</v>
      </c>
      <c r="P435" s="7">
        <f>IF(AND('Base de dados'!P435&gt;(AVERAGE('Base de dados'!P$420:P$440)-(1.5*(_xlfn.QUARTILE.EXC('Base de dados'!P$420:P$440,3)-_xlfn.QUARTILE.EXC('Base de dados'!P$420:P$440,1)))),'Base de dados'!P435&lt;(AVERAGE('Base de dados'!P$420:P$440)+(1.5*(_xlfn.QUARTILE.EXC('Base de dados'!P$420:P$440,3)-_xlfn.QUARTILE.EXC('Base de dados'!P$420:P$440,1))))),'Base de dados'!P435,"")</f>
        <v>47253238</v>
      </c>
      <c r="Q435" s="7">
        <f>IF(AND('Base de dados'!Q435&gt;(AVERAGE('Base de dados'!Q$420:Q$440)-(1.5*(_xlfn.QUARTILE.EXC('Base de dados'!Q$420:Q$440,3)-_xlfn.QUARTILE.EXC('Base de dados'!Q$420:Q$440,1)))),'Base de dados'!Q435&lt;(AVERAGE('Base de dados'!Q$420:Q$440)+(1.5*(_xlfn.QUARTILE.EXC('Base de dados'!Q$420:Q$440,3)-_xlfn.QUARTILE.EXC('Base de dados'!Q$420:Q$440,1))))),'Base de dados'!Q435,"")</f>
        <v>278933741.56999999</v>
      </c>
      <c r="R435" s="7">
        <f>IF(AND('Base de dados'!R435&gt;(AVERAGE('Base de dados'!R$420:R$440)-(1.5*(_xlfn.QUARTILE.EXC('Base de dados'!R$420:R$440,3)-_xlfn.QUARTILE.EXC('Base de dados'!R$420:R$440,1)))),'Base de dados'!R435&lt;(AVERAGE('Base de dados'!R$420:R$440)+(1.5*(_xlfn.QUARTILE.EXC('Base de dados'!R$420:R$440,3)-_xlfn.QUARTILE.EXC('Base de dados'!R$420:R$440,1))))),'Base de dados'!R435,"")</f>
        <v>622759714.38999999</v>
      </c>
      <c r="S435" s="7">
        <f>IF(AND('Base de dados'!S435&gt;(AVERAGE('Base de dados'!S$420:S$440)-(1.5*(_xlfn.QUARTILE.EXC('Base de dados'!S$420:S$440,3)-_xlfn.QUARTILE.EXC('Base de dados'!S$420:S$440,1)))),'Base de dados'!S435&lt;(AVERAGE('Base de dados'!S$420:S$440)+(1.5*(_xlfn.QUARTILE.EXC('Base de dados'!S$420:S$440,3)-_xlfn.QUARTILE.EXC('Base de dados'!S$420:S$440,1))))),'Base de dados'!S435,"")</f>
        <v>126152875.34999999</v>
      </c>
      <c r="T435" s="7">
        <f>IF(AND('Base de dados'!T435&gt;(AVERAGE('Base de dados'!T$420:T$440)-(1.5*(_xlfn.QUARTILE.EXC('Base de dados'!T$420:T$440,3)-_xlfn.QUARTILE.EXC('Base de dados'!T$420:T$440,1)))),'Base de dados'!T435&lt;(AVERAGE('Base de dados'!T$420:T$440)+(1.5*(_xlfn.QUARTILE.EXC('Base de dados'!T$420:T$440,3)-_xlfn.QUARTILE.EXC('Base de dados'!T$420:T$440,1))))),'Base de dados'!T435,"")</f>
        <v>4551</v>
      </c>
      <c r="U435" s="7">
        <f>IF(AND('Base de dados'!U435&gt;(AVERAGE('Base de dados'!U$420:U$440)-(1.5*(_xlfn.QUARTILE.EXC('Base de dados'!U$420:U$440,3)-_xlfn.QUARTILE.EXC('Base de dados'!U$420:U$440,1)))),'Base de dados'!U435&lt;(AVERAGE('Base de dados'!U$420:U$440)+(1.5*(_xlfn.QUARTILE.EXC('Base de dados'!U$420:U$440,3)-_xlfn.QUARTILE.EXC('Base de dados'!U$420:U$440,1))))),'Base de dados'!U435,"")</f>
        <v>56579349.509999998</v>
      </c>
    </row>
    <row r="436" spans="2:21" s="1" customFormat="1" x14ac:dyDescent="0.25">
      <c r="B436" s="51">
        <v>431490</v>
      </c>
      <c r="C436" s="51" t="s">
        <v>232</v>
      </c>
      <c r="D436" s="51" t="s">
        <v>233</v>
      </c>
      <c r="E436" s="51">
        <v>2003</v>
      </c>
      <c r="F436" s="51">
        <v>43149000</v>
      </c>
      <c r="G436" s="51" t="s">
        <v>101</v>
      </c>
      <c r="H436" s="325" t="s">
        <v>56</v>
      </c>
      <c r="I436" s="51" t="s">
        <v>188</v>
      </c>
      <c r="J436" s="51" t="s">
        <v>189</v>
      </c>
      <c r="K436" s="51" t="s">
        <v>190</v>
      </c>
      <c r="L436" s="7">
        <f>IF(AND('Base de dados'!L436&gt;(AVERAGE('Base de dados'!L$420:L$440)-(1.5*(_xlfn.QUARTILE.EXC('Base de dados'!L$420:L$440,3)-_xlfn.QUARTILE.EXC('Base de dados'!L$420:L$440,1)))),'Base de dados'!L436&lt;(AVERAGE('Base de dados'!L$420:L$440)+(1.5*(_xlfn.QUARTILE.EXC('Base de dados'!L$420:L$440,3)-_xlfn.QUARTILE.EXC('Base de dados'!L$420:L$440,1))))),'Base de dados'!L436,"")</f>
        <v>243051</v>
      </c>
      <c r="M436" s="7">
        <f>IF(AND('Base de dados'!M436&gt;(AVERAGE('Base de dados'!M$420:M$440)-(1.5*(_xlfn.QUARTILE.EXC('Base de dados'!M$420:M$440,3)-_xlfn.QUARTILE.EXC('Base de dados'!M$420:M$440,1)))),'Base de dados'!M436&lt;(AVERAGE('Base de dados'!M$420:M$440)+(1.5*(_xlfn.QUARTILE.EXC('Base de dados'!M$420:M$440,3)-_xlfn.QUARTILE.EXC('Base de dados'!M$420:M$440,1))))),'Base de dados'!M436,"")</f>
        <v>1735483</v>
      </c>
      <c r="N436" s="7">
        <f>IF(AND('Base de dados'!N436&gt;(AVERAGE('Base de dados'!N$420:N$440)-(1.5*(_xlfn.QUARTILE.EXC('Base de dados'!N$420:N$440,3)-_xlfn.QUARTILE.EXC('Base de dados'!N$420:N$440,1)))),'Base de dados'!N436&lt;(AVERAGE('Base de dados'!N$420:N$440)+(1.5*(_xlfn.QUARTILE.EXC('Base de dados'!N$420:N$440,3)-_xlfn.QUARTILE.EXC('Base de dados'!N$420:N$440,1))))),'Base de dados'!N436,"")</f>
        <v>19731.599999999999</v>
      </c>
      <c r="O436" s="7">
        <f>IF(AND('Base de dados'!O436&gt;(AVERAGE('Base de dados'!O$420:O$440)-(1.5*(_xlfn.QUARTILE.EXC('Base de dados'!O$420:O$440,3)-_xlfn.QUARTILE.EXC('Base de dados'!O$420:O$440,1)))),'Base de dados'!O436&lt;(AVERAGE('Base de dados'!O$420:O$440)+(1.5*(_xlfn.QUARTILE.EXC('Base de dados'!O$420:O$440,3)-_xlfn.QUARTILE.EXC('Base de dados'!O$420:O$440,1))))),'Base de dados'!O436,"")</f>
        <v>655115228</v>
      </c>
      <c r="P436" s="7">
        <f>IF(AND('Base de dados'!P436&gt;(AVERAGE('Base de dados'!P$420:P$440)-(1.5*(_xlfn.QUARTILE.EXC('Base de dados'!P$420:P$440,3)-_xlfn.QUARTILE.EXC('Base de dados'!P$420:P$440,1)))),'Base de dados'!P436&lt;(AVERAGE('Base de dados'!P$420:P$440)+(1.5*(_xlfn.QUARTILE.EXC('Base de dados'!P$420:P$440,3)-_xlfn.QUARTILE.EXC('Base de dados'!P$420:P$440,1))))),'Base de dados'!P436,"")</f>
        <v>39740771.43</v>
      </c>
      <c r="Q436" s="7">
        <f>IF(AND('Base de dados'!Q436&gt;(AVERAGE('Base de dados'!Q$420:Q$440)-(1.5*(_xlfn.QUARTILE.EXC('Base de dados'!Q$420:Q$440,3)-_xlfn.QUARTILE.EXC('Base de dados'!Q$420:Q$440,1)))),'Base de dados'!Q436&lt;(AVERAGE('Base de dados'!Q$420:Q$440)+(1.5*(_xlfn.QUARTILE.EXC('Base de dados'!Q$420:Q$440,3)-_xlfn.QUARTILE.EXC('Base de dados'!Q$420:Q$440,1))))),'Base de dados'!Q436,"")</f>
        <v>231140483.18000001</v>
      </c>
      <c r="R436" s="7">
        <f>IF(AND('Base de dados'!R436&gt;(AVERAGE('Base de dados'!R$420:R$440)-(1.5*(_xlfn.QUARTILE.EXC('Base de dados'!R$420:R$440,3)-_xlfn.QUARTILE.EXC('Base de dados'!R$420:R$440,1)))),'Base de dados'!R436&lt;(AVERAGE('Base de dados'!R$420:R$440)+(1.5*(_xlfn.QUARTILE.EXC('Base de dados'!R$420:R$440,3)-_xlfn.QUARTILE.EXC('Base de dados'!R$420:R$440,1))))),'Base de dados'!R436,"")</f>
        <v>494008860.75999999</v>
      </c>
      <c r="S436" s="7">
        <f>IF(AND('Base de dados'!S436&gt;(AVERAGE('Base de dados'!S$420:S$440)-(1.5*(_xlfn.QUARTILE.EXC('Base de dados'!S$420:S$440,3)-_xlfn.QUARTILE.EXC('Base de dados'!S$420:S$440,1)))),'Base de dados'!S436&lt;(AVERAGE('Base de dados'!S$420:S$440)+(1.5*(_xlfn.QUARTILE.EXC('Base de dados'!S$420:S$440,3)-_xlfn.QUARTILE.EXC('Base de dados'!S$420:S$440,1))))),'Base de dados'!S436,"")</f>
        <v>65835083.219999999</v>
      </c>
      <c r="T436" s="7">
        <f>IF(AND('Base de dados'!T436&gt;(AVERAGE('Base de dados'!T$420:T$440)-(1.5*(_xlfn.QUARTILE.EXC('Base de dados'!T$420:T$440,3)-_xlfn.QUARTILE.EXC('Base de dados'!T$420:T$440,1)))),'Base de dados'!T436&lt;(AVERAGE('Base de dados'!T$420:T$440)+(1.5*(_xlfn.QUARTILE.EXC('Base de dados'!T$420:T$440,3)-_xlfn.QUARTILE.EXC('Base de dados'!T$420:T$440,1))))),'Base de dados'!T436,"")</f>
        <v>4419</v>
      </c>
      <c r="U436" s="7">
        <f>IF(AND('Base de dados'!U436&gt;(AVERAGE('Base de dados'!U$420:U$440)-(1.5*(_xlfn.QUARTILE.EXC('Base de dados'!U$420:U$440,3)-_xlfn.QUARTILE.EXC('Base de dados'!U$420:U$440,1)))),'Base de dados'!U436&lt;(AVERAGE('Base de dados'!U$420:U$440)+(1.5*(_xlfn.QUARTILE.EXC('Base de dados'!U$420:U$440,3)-_xlfn.QUARTILE.EXC('Base de dados'!U$420:U$440,1))))),'Base de dados'!U436,"")</f>
        <v>114699522.54000001</v>
      </c>
    </row>
    <row r="437" spans="2:21" s="1" customFormat="1" x14ac:dyDescent="0.25">
      <c r="B437" s="51">
        <v>431490</v>
      </c>
      <c r="C437" s="51" t="s">
        <v>232</v>
      </c>
      <c r="D437" s="51" t="s">
        <v>233</v>
      </c>
      <c r="E437" s="51">
        <v>2002</v>
      </c>
      <c r="F437" s="51">
        <v>43149000</v>
      </c>
      <c r="G437" s="51" t="s">
        <v>101</v>
      </c>
      <c r="H437" s="325" t="s">
        <v>56</v>
      </c>
      <c r="I437" s="51" t="s">
        <v>188</v>
      </c>
      <c r="J437" s="51" t="s">
        <v>189</v>
      </c>
      <c r="K437" s="51" t="s">
        <v>190</v>
      </c>
      <c r="L437" s="7">
        <f>IF(AND('Base de dados'!L437&gt;(AVERAGE('Base de dados'!L$420:L$440)-(1.5*(_xlfn.QUARTILE.EXC('Base de dados'!L$420:L$440,3)-_xlfn.QUARTILE.EXC('Base de dados'!L$420:L$440,1)))),'Base de dados'!L437&lt;(AVERAGE('Base de dados'!L$420:L$440)+(1.5*(_xlfn.QUARTILE.EXC('Base de dados'!L$420:L$440,3)-_xlfn.QUARTILE.EXC('Base de dados'!L$420:L$440,1))))),'Base de dados'!L437,"")</f>
        <v>239882</v>
      </c>
      <c r="M437" s="7">
        <f>IF(AND('Base de dados'!M437&gt;(AVERAGE('Base de dados'!M$420:M$440)-(1.5*(_xlfn.QUARTILE.EXC('Base de dados'!M$420:M$440,3)-_xlfn.QUARTILE.EXC('Base de dados'!M$420:M$440,1)))),'Base de dados'!M437&lt;(AVERAGE('Base de dados'!M$420:M$440)+(1.5*(_xlfn.QUARTILE.EXC('Base de dados'!M$420:M$440,3)-_xlfn.QUARTILE.EXC('Base de dados'!M$420:M$440,1))))),'Base de dados'!M437,"")</f>
        <v>1773451.69</v>
      </c>
      <c r="N437" s="7">
        <f>IF(AND('Base de dados'!N437&gt;(AVERAGE('Base de dados'!N$420:N$440)-(1.5*(_xlfn.QUARTILE.EXC('Base de dados'!N$420:N$440,3)-_xlfn.QUARTILE.EXC('Base de dados'!N$420:N$440,1)))),'Base de dados'!N437&lt;(AVERAGE('Base de dados'!N$420:N$440)+(1.5*(_xlfn.QUARTILE.EXC('Base de dados'!N$420:N$440,3)-_xlfn.QUARTILE.EXC('Base de dados'!N$420:N$440,1))))),'Base de dados'!N437,"")</f>
        <v>18701</v>
      </c>
      <c r="O437" s="7">
        <f>IF(AND('Base de dados'!O437&gt;(AVERAGE('Base de dados'!O$420:O$440)-(1.5*(_xlfn.QUARTILE.EXC('Base de dados'!O$420:O$440,3)-_xlfn.QUARTILE.EXC('Base de dados'!O$420:O$440,1)))),'Base de dados'!O437&lt;(AVERAGE('Base de dados'!O$420:O$440)+(1.5*(_xlfn.QUARTILE.EXC('Base de dados'!O$420:O$440,3)-_xlfn.QUARTILE.EXC('Base de dados'!O$420:O$440,1))))),'Base de dados'!O437,"")</f>
        <v>545278921.63</v>
      </c>
      <c r="P437" s="7">
        <f>IF(AND('Base de dados'!P437&gt;(AVERAGE('Base de dados'!P$420:P$440)-(1.5*(_xlfn.QUARTILE.EXC('Base de dados'!P$420:P$440,3)-_xlfn.QUARTILE.EXC('Base de dados'!P$420:P$440,1)))),'Base de dados'!P437&lt;(AVERAGE('Base de dados'!P$420:P$440)+(1.5*(_xlfn.QUARTILE.EXC('Base de dados'!P$420:P$440,3)-_xlfn.QUARTILE.EXC('Base de dados'!P$420:P$440,1))))),'Base de dados'!P437,"")</f>
        <v>30597759.109999999</v>
      </c>
      <c r="Q437" s="7">
        <f>IF(AND('Base de dados'!Q437&gt;(AVERAGE('Base de dados'!Q$420:Q$440)-(1.5*(_xlfn.QUARTILE.EXC('Base de dados'!Q$420:Q$440,3)-_xlfn.QUARTILE.EXC('Base de dados'!Q$420:Q$440,1)))),'Base de dados'!Q437&lt;(AVERAGE('Base de dados'!Q$420:Q$440)+(1.5*(_xlfn.QUARTILE.EXC('Base de dados'!Q$420:Q$440,3)-_xlfn.QUARTILE.EXC('Base de dados'!Q$420:Q$440,1))))),'Base de dados'!Q437,"")</f>
        <v>207370360.74000001</v>
      </c>
      <c r="R437" s="7">
        <f>IF(AND('Base de dados'!R437&gt;(AVERAGE('Base de dados'!R$420:R$440)-(1.5*(_xlfn.QUARTILE.EXC('Base de dados'!R$420:R$440,3)-_xlfn.QUARTILE.EXC('Base de dados'!R$420:R$440,1)))),'Base de dados'!R437&lt;(AVERAGE('Base de dados'!R$420:R$440)+(1.5*(_xlfn.QUARTILE.EXC('Base de dados'!R$420:R$440,3)-_xlfn.QUARTILE.EXC('Base de dados'!R$420:R$440,1))))),'Base de dados'!R437,"")</f>
        <v>431744859.56</v>
      </c>
      <c r="S437" s="7">
        <f>IF(AND('Base de dados'!S437&gt;(AVERAGE('Base de dados'!S$420:S$440)-(1.5*(_xlfn.QUARTILE.EXC('Base de dados'!S$420:S$440,3)-_xlfn.QUARTILE.EXC('Base de dados'!S$420:S$440,1)))),'Base de dados'!S437&lt;(AVERAGE('Base de dados'!S$420:S$440)+(1.5*(_xlfn.QUARTILE.EXC('Base de dados'!S$420:S$440,3)-_xlfn.QUARTILE.EXC('Base de dados'!S$420:S$440,1))))),'Base de dados'!S437,"")</f>
        <v>86472322.560000002</v>
      </c>
      <c r="T437" s="7">
        <f>IF(AND('Base de dados'!T437&gt;(AVERAGE('Base de dados'!T$420:T$440)-(1.5*(_xlfn.QUARTILE.EXC('Base de dados'!T$420:T$440,3)-_xlfn.QUARTILE.EXC('Base de dados'!T$420:T$440,1)))),'Base de dados'!T437&lt;(AVERAGE('Base de dados'!T$420:T$440)+(1.5*(_xlfn.QUARTILE.EXC('Base de dados'!T$420:T$440,3)-_xlfn.QUARTILE.EXC('Base de dados'!T$420:T$440,1))))),'Base de dados'!T437,"")</f>
        <v>4614</v>
      </c>
      <c r="U437" s="7">
        <f>IF(AND('Base de dados'!U437&gt;(AVERAGE('Base de dados'!U$420:U$440)-(1.5*(_xlfn.QUARTILE.EXC('Base de dados'!U$420:U$440,3)-_xlfn.QUARTILE.EXC('Base de dados'!U$420:U$440,1)))),'Base de dados'!U437&lt;(AVERAGE('Base de dados'!U$420:U$440)+(1.5*(_xlfn.QUARTILE.EXC('Base de dados'!U$420:U$440,3)-_xlfn.QUARTILE.EXC('Base de dados'!U$420:U$440,1))))),'Base de dados'!U437,"")</f>
        <v>154441667.75999999</v>
      </c>
    </row>
    <row r="438" spans="2:21" s="1" customFormat="1" x14ac:dyDescent="0.25">
      <c r="B438" s="51">
        <v>431490</v>
      </c>
      <c r="C438" s="51" t="s">
        <v>232</v>
      </c>
      <c r="D438" s="51" t="s">
        <v>233</v>
      </c>
      <c r="E438" s="51">
        <v>2001</v>
      </c>
      <c r="F438" s="51">
        <v>43149000</v>
      </c>
      <c r="G438" s="51" t="s">
        <v>101</v>
      </c>
      <c r="H438" s="325" t="s">
        <v>56</v>
      </c>
      <c r="I438" s="51" t="s">
        <v>188</v>
      </c>
      <c r="J438" s="51" t="s">
        <v>189</v>
      </c>
      <c r="K438" s="51" t="s">
        <v>190</v>
      </c>
      <c r="L438" s="7">
        <f>IF(AND('Base de dados'!L438&gt;(AVERAGE('Base de dados'!L$420:L$440)-(1.5*(_xlfn.QUARTILE.EXC('Base de dados'!L$420:L$440,3)-_xlfn.QUARTILE.EXC('Base de dados'!L$420:L$440,1)))),'Base de dados'!L438&lt;(AVERAGE('Base de dados'!L$420:L$440)+(1.5*(_xlfn.QUARTILE.EXC('Base de dados'!L$420:L$440,3)-_xlfn.QUARTILE.EXC('Base de dados'!L$420:L$440,1))))),'Base de dados'!L438,"")</f>
        <v>238069</v>
      </c>
      <c r="M438" s="7">
        <f>IF(AND('Base de dados'!M438&gt;(AVERAGE('Base de dados'!M$420:M$440)-(1.5*(_xlfn.QUARTILE.EXC('Base de dados'!M$420:M$440,3)-_xlfn.QUARTILE.EXC('Base de dados'!M$420:M$440,1)))),'Base de dados'!M438&lt;(AVERAGE('Base de dados'!M$420:M$440)+(1.5*(_xlfn.QUARTILE.EXC('Base de dados'!M$420:M$440,3)-_xlfn.QUARTILE.EXC('Base de dados'!M$420:M$440,1))))),'Base de dados'!M438,"")</f>
        <v>1743819</v>
      </c>
      <c r="N438" s="7">
        <f>IF(AND('Base de dados'!N438&gt;(AVERAGE('Base de dados'!N$420:N$440)-(1.5*(_xlfn.QUARTILE.EXC('Base de dados'!N$420:N$440,3)-_xlfn.QUARTILE.EXC('Base de dados'!N$420:N$440,1)))),'Base de dados'!N438&lt;(AVERAGE('Base de dados'!N$420:N$440)+(1.5*(_xlfn.QUARTILE.EXC('Base de dados'!N$420:N$440,3)-_xlfn.QUARTILE.EXC('Base de dados'!N$420:N$440,1))))),'Base de dados'!N438,"")</f>
        <v>18419</v>
      </c>
      <c r="O438" s="7">
        <f>IF(AND('Base de dados'!O438&gt;(AVERAGE('Base de dados'!O$420:O$440)-(1.5*(_xlfn.QUARTILE.EXC('Base de dados'!O$420:O$440,3)-_xlfn.QUARTILE.EXC('Base de dados'!O$420:O$440,1)))),'Base de dados'!O438&lt;(AVERAGE('Base de dados'!O$420:O$440)+(1.5*(_xlfn.QUARTILE.EXC('Base de dados'!O$420:O$440,3)-_xlfn.QUARTILE.EXC('Base de dados'!O$420:O$440,1))))),'Base de dados'!O438,"")</f>
        <v>272375640.89999998</v>
      </c>
      <c r="P438" s="7">
        <f>IF(AND('Base de dados'!P438&gt;(AVERAGE('Base de dados'!P$420:P$440)-(1.5*(_xlfn.QUARTILE.EXC('Base de dados'!P$420:P$440,3)-_xlfn.QUARTILE.EXC('Base de dados'!P$420:P$440,1)))),'Base de dados'!P438&lt;(AVERAGE('Base de dados'!P$420:P$440)+(1.5*(_xlfn.QUARTILE.EXC('Base de dados'!P$420:P$440,3)-_xlfn.QUARTILE.EXC('Base de dados'!P$420:P$440,1))))),'Base de dados'!P438,"")</f>
        <v>31090695.510000002</v>
      </c>
      <c r="Q438" s="7">
        <f>IF(AND('Base de dados'!Q438&gt;(AVERAGE('Base de dados'!Q$420:Q$440)-(1.5*(_xlfn.QUARTILE.EXC('Base de dados'!Q$420:Q$440,3)-_xlfn.QUARTILE.EXC('Base de dados'!Q$420:Q$440,1)))),'Base de dados'!Q438&lt;(AVERAGE('Base de dados'!Q$420:Q$440)+(1.5*(_xlfn.QUARTILE.EXC('Base de dados'!Q$420:Q$440,3)-_xlfn.QUARTILE.EXC('Base de dados'!Q$420:Q$440,1))))),'Base de dados'!Q438,"")</f>
        <v>200941072.11000001</v>
      </c>
      <c r="R438" s="7">
        <f>IF(AND('Base de dados'!R438&gt;(AVERAGE('Base de dados'!R$420:R$440)-(1.5*(_xlfn.QUARTILE.EXC('Base de dados'!R$420:R$440,3)-_xlfn.QUARTILE.EXC('Base de dados'!R$420:R$440,1)))),'Base de dados'!R438&lt;(AVERAGE('Base de dados'!R$420:R$440)+(1.5*(_xlfn.QUARTILE.EXC('Base de dados'!R$420:R$440,3)-_xlfn.QUARTILE.EXC('Base de dados'!R$420:R$440,1))))),'Base de dados'!R438,"")</f>
        <v>426968266.70999998</v>
      </c>
      <c r="S438" s="7">
        <f>IF(AND('Base de dados'!S438&gt;(AVERAGE('Base de dados'!S$420:S$440)-(1.5*(_xlfn.QUARTILE.EXC('Base de dados'!S$420:S$440,3)-_xlfn.QUARTILE.EXC('Base de dados'!S$420:S$440,1)))),'Base de dados'!S438&lt;(AVERAGE('Base de dados'!S$420:S$440)+(1.5*(_xlfn.QUARTILE.EXC('Base de dados'!S$420:S$440,3)-_xlfn.QUARTILE.EXC('Base de dados'!S$420:S$440,1))))),'Base de dados'!S438,"")</f>
        <v>76394101.129999995</v>
      </c>
      <c r="T438" s="7">
        <f>IF(AND('Base de dados'!T438&gt;(AVERAGE('Base de dados'!T$420:T$440)-(1.5*(_xlfn.QUARTILE.EXC('Base de dados'!T$420:T$440,3)-_xlfn.QUARTILE.EXC('Base de dados'!T$420:T$440,1)))),'Base de dados'!T438&lt;(AVERAGE('Base de dados'!T$420:T$440)+(1.5*(_xlfn.QUARTILE.EXC('Base de dados'!T$420:T$440,3)-_xlfn.QUARTILE.EXC('Base de dados'!T$420:T$440,1))))),'Base de dados'!T438,"")</f>
        <v>4370</v>
      </c>
      <c r="U438" s="7">
        <f>IF(AND('Base de dados'!U438&gt;(AVERAGE('Base de dados'!U$420:U$440)-(1.5*(_xlfn.QUARTILE.EXC('Base de dados'!U$420:U$440,3)-_xlfn.QUARTILE.EXC('Base de dados'!U$420:U$440,1)))),'Base de dados'!U438&lt;(AVERAGE('Base de dados'!U$420:U$440)+(1.5*(_xlfn.QUARTILE.EXC('Base de dados'!U$420:U$440,3)-_xlfn.QUARTILE.EXC('Base de dados'!U$420:U$440,1))))),'Base de dados'!U438,"")</f>
        <v>76330543.700000003</v>
      </c>
    </row>
    <row r="439" spans="2:21" s="1" customFormat="1" x14ac:dyDescent="0.25">
      <c r="B439" s="51">
        <v>431490</v>
      </c>
      <c r="C439" s="51" t="s">
        <v>232</v>
      </c>
      <c r="D439" s="51" t="s">
        <v>233</v>
      </c>
      <c r="E439" s="51">
        <v>2000</v>
      </c>
      <c r="F439" s="51">
        <v>43149000</v>
      </c>
      <c r="G439" s="51" t="s">
        <v>101</v>
      </c>
      <c r="H439" s="325" t="s">
        <v>56</v>
      </c>
      <c r="I439" s="51" t="s">
        <v>188</v>
      </c>
      <c r="J439" s="51" t="s">
        <v>189</v>
      </c>
      <c r="K439" s="51" t="s">
        <v>190</v>
      </c>
      <c r="L439" s="7">
        <f>IF(AND('Base de dados'!L439&gt;(AVERAGE('Base de dados'!L$420:L$440)-(1.5*(_xlfn.QUARTILE.EXC('Base de dados'!L$420:L$440,3)-_xlfn.QUARTILE.EXC('Base de dados'!L$420:L$440,1)))),'Base de dados'!L439&lt;(AVERAGE('Base de dados'!L$420:L$440)+(1.5*(_xlfn.QUARTILE.EXC('Base de dados'!L$420:L$440,3)-_xlfn.QUARTILE.EXC('Base de dados'!L$420:L$440,1))))),'Base de dados'!L439,"")</f>
        <v>235897</v>
      </c>
      <c r="M439" s="7">
        <f>IF(AND('Base de dados'!M439&gt;(AVERAGE('Base de dados'!M$420:M$440)-(1.5*(_xlfn.QUARTILE.EXC('Base de dados'!M$420:M$440,3)-_xlfn.QUARTILE.EXC('Base de dados'!M$420:M$440,1)))),'Base de dados'!M439&lt;(AVERAGE('Base de dados'!M$420:M$440)+(1.5*(_xlfn.QUARTILE.EXC('Base de dados'!M$420:M$440,3)-_xlfn.QUARTILE.EXC('Base de dados'!M$420:M$440,1))))),'Base de dados'!M439,"")</f>
        <v>1591113</v>
      </c>
      <c r="N439" s="7">
        <f>IF(AND('Base de dados'!N439&gt;(AVERAGE('Base de dados'!N$420:N$440)-(1.5*(_xlfn.QUARTILE.EXC('Base de dados'!N$420:N$440,3)-_xlfn.QUARTILE.EXC('Base de dados'!N$420:N$440,1)))),'Base de dados'!N439&lt;(AVERAGE('Base de dados'!N$420:N$440)+(1.5*(_xlfn.QUARTILE.EXC('Base de dados'!N$420:N$440,3)-_xlfn.QUARTILE.EXC('Base de dados'!N$420:N$440,1))))),'Base de dados'!N439,"")</f>
        <v>18557</v>
      </c>
      <c r="O439" s="7">
        <f>IF(AND('Base de dados'!O439&gt;(AVERAGE('Base de dados'!O$420:O$440)-(1.5*(_xlfn.QUARTILE.EXC('Base de dados'!O$420:O$440,3)-_xlfn.QUARTILE.EXC('Base de dados'!O$420:O$440,1)))),'Base de dados'!O439&lt;(AVERAGE('Base de dados'!O$420:O$440)+(1.5*(_xlfn.QUARTILE.EXC('Base de dados'!O$420:O$440,3)-_xlfn.QUARTILE.EXC('Base de dados'!O$420:O$440,1))))),'Base de dados'!O439,"")</f>
        <v>452815288.77999997</v>
      </c>
      <c r="P439" s="7">
        <f>IF(AND('Base de dados'!P439&gt;(AVERAGE('Base de dados'!P$420:P$440)-(1.5*(_xlfn.QUARTILE.EXC('Base de dados'!P$420:P$440,3)-_xlfn.QUARTILE.EXC('Base de dados'!P$420:P$440,1)))),'Base de dados'!P439&lt;(AVERAGE('Base de dados'!P$420:P$440)+(1.5*(_xlfn.QUARTILE.EXC('Base de dados'!P$420:P$440,3)-_xlfn.QUARTILE.EXC('Base de dados'!P$420:P$440,1))))),'Base de dados'!P439,"")</f>
        <v>31485456.600000001</v>
      </c>
      <c r="Q439" s="7">
        <f>IF(AND('Base de dados'!Q439&gt;(AVERAGE('Base de dados'!Q$420:Q$440)-(1.5*(_xlfn.QUARTILE.EXC('Base de dados'!Q$420:Q$440,3)-_xlfn.QUARTILE.EXC('Base de dados'!Q$420:Q$440,1)))),'Base de dados'!Q439&lt;(AVERAGE('Base de dados'!Q$420:Q$440)+(1.5*(_xlfn.QUARTILE.EXC('Base de dados'!Q$420:Q$440,3)-_xlfn.QUARTILE.EXC('Base de dados'!Q$420:Q$440,1))))),'Base de dados'!Q439,"")</f>
        <v>177403607.31</v>
      </c>
      <c r="R439" s="7">
        <f>IF(AND('Base de dados'!R439&gt;(AVERAGE('Base de dados'!R$420:R$440)-(1.5*(_xlfn.QUARTILE.EXC('Base de dados'!R$420:R$440,3)-_xlfn.QUARTILE.EXC('Base de dados'!R$420:R$440,1)))),'Base de dados'!R439&lt;(AVERAGE('Base de dados'!R$420:R$440)+(1.5*(_xlfn.QUARTILE.EXC('Base de dados'!R$420:R$440,3)-_xlfn.QUARTILE.EXC('Base de dados'!R$420:R$440,1))))),'Base de dados'!R439,"")</f>
        <v>352430487.89999998</v>
      </c>
      <c r="S439" s="7">
        <f>IF(AND('Base de dados'!S439&gt;(AVERAGE('Base de dados'!S$420:S$440)-(1.5*(_xlfn.QUARTILE.EXC('Base de dados'!S$420:S$440,3)-_xlfn.QUARTILE.EXC('Base de dados'!S$420:S$440,1)))),'Base de dados'!S439&lt;(AVERAGE('Base de dados'!S$420:S$440)+(1.5*(_xlfn.QUARTILE.EXC('Base de dados'!S$420:S$440,3)-_xlfn.QUARTILE.EXC('Base de dados'!S$420:S$440,1))))),'Base de dados'!S439,"")</f>
        <v>83420391.489999995</v>
      </c>
      <c r="T439" s="7">
        <f>IF(AND('Base de dados'!T439&gt;(AVERAGE('Base de dados'!T$420:T$440)-(1.5*(_xlfn.QUARTILE.EXC('Base de dados'!T$420:T$440,3)-_xlfn.QUARTILE.EXC('Base de dados'!T$420:T$440,1)))),'Base de dados'!T439&lt;(AVERAGE('Base de dados'!T$420:T$440)+(1.5*(_xlfn.QUARTILE.EXC('Base de dados'!T$420:T$440,3)-_xlfn.QUARTILE.EXC('Base de dados'!T$420:T$440,1))))),'Base de dados'!T439,"")</f>
        <v>4371</v>
      </c>
      <c r="U439" s="7">
        <f>IF(AND('Base de dados'!U439&gt;(AVERAGE('Base de dados'!U$420:U$440)-(1.5*(_xlfn.QUARTILE.EXC('Base de dados'!U$420:U$440,3)-_xlfn.QUARTILE.EXC('Base de dados'!U$420:U$440,1)))),'Base de dados'!U439&lt;(AVERAGE('Base de dados'!U$420:U$440)+(1.5*(_xlfn.QUARTILE.EXC('Base de dados'!U$420:U$440,3)-_xlfn.QUARTILE.EXC('Base de dados'!U$420:U$440,1))))),'Base de dados'!U439,"")</f>
        <v>77486331.140000001</v>
      </c>
    </row>
    <row r="440" spans="2:21" s="1" customFormat="1" x14ac:dyDescent="0.25">
      <c r="B440" s="51">
        <v>431490</v>
      </c>
      <c r="C440" s="51" t="s">
        <v>232</v>
      </c>
      <c r="D440" s="51" t="s">
        <v>233</v>
      </c>
      <c r="E440" s="51">
        <v>1999</v>
      </c>
      <c r="F440" s="51">
        <v>43149000</v>
      </c>
      <c r="G440" s="51" t="s">
        <v>101</v>
      </c>
      <c r="H440" s="325" t="s">
        <v>56</v>
      </c>
      <c r="I440" s="51" t="s">
        <v>188</v>
      </c>
      <c r="J440" s="51" t="s">
        <v>189</v>
      </c>
      <c r="K440" s="51" t="s">
        <v>190</v>
      </c>
      <c r="L440" s="7">
        <f>IF(AND('Base de dados'!L440&gt;(AVERAGE('Base de dados'!L$420:L$440)-(1.5*(_xlfn.QUARTILE.EXC('Base de dados'!L$420:L$440,3)-_xlfn.QUARTILE.EXC('Base de dados'!L$420:L$440,1)))),'Base de dados'!L440&lt;(AVERAGE('Base de dados'!L$420:L$440)+(1.5*(_xlfn.QUARTILE.EXC('Base de dados'!L$420:L$440,3)-_xlfn.QUARTILE.EXC('Base de dados'!L$420:L$440,1))))),'Base de dados'!L440,"")</f>
        <v>236386.53</v>
      </c>
      <c r="M440" s="7">
        <f>IF(AND('Base de dados'!M440&gt;(AVERAGE('Base de dados'!M$420:M$440)-(1.5*(_xlfn.QUARTILE.EXC('Base de dados'!M$420:M$440,3)-_xlfn.QUARTILE.EXC('Base de dados'!M$420:M$440,1)))),'Base de dados'!M440&lt;(AVERAGE('Base de dados'!M$420:M$440)+(1.5*(_xlfn.QUARTILE.EXC('Base de dados'!M$420:M$440,3)-_xlfn.QUARTILE.EXC('Base de dados'!M$420:M$440,1))))),'Base de dados'!M440,"")</f>
        <v>1545610.49</v>
      </c>
      <c r="N440" s="7">
        <f>IF(AND('Base de dados'!N440&gt;(AVERAGE('Base de dados'!N$420:N$440)-(1.5*(_xlfn.QUARTILE.EXC('Base de dados'!N$420:N$440,3)-_xlfn.QUARTILE.EXC('Base de dados'!N$420:N$440,1)))),'Base de dados'!N440&lt;(AVERAGE('Base de dados'!N$420:N$440)+(1.5*(_xlfn.QUARTILE.EXC('Base de dados'!N$420:N$440,3)-_xlfn.QUARTILE.EXC('Base de dados'!N$420:N$440,1))))),'Base de dados'!N440,"")</f>
        <v>18790.73</v>
      </c>
      <c r="O440" s="7">
        <f>IF(AND('Base de dados'!O440&gt;(AVERAGE('Base de dados'!O$420:O$440)-(1.5*(_xlfn.QUARTILE.EXC('Base de dados'!O$420:O$440,3)-_xlfn.QUARTILE.EXC('Base de dados'!O$420:O$440,1)))),'Base de dados'!O440&lt;(AVERAGE('Base de dados'!O$420:O$440)+(1.5*(_xlfn.QUARTILE.EXC('Base de dados'!O$420:O$440,3)-_xlfn.QUARTILE.EXC('Base de dados'!O$420:O$440,1))))),'Base de dados'!O440,"")</f>
        <v>402813650.18000001</v>
      </c>
      <c r="P440" s="7">
        <f>IF(AND('Base de dados'!P440&gt;(AVERAGE('Base de dados'!P$420:P$440)-(1.5*(_xlfn.QUARTILE.EXC('Base de dados'!P$420:P$440,3)-_xlfn.QUARTILE.EXC('Base de dados'!P$420:P$440,1)))),'Base de dados'!P440&lt;(AVERAGE('Base de dados'!P$420:P$440)+(1.5*(_xlfn.QUARTILE.EXC('Base de dados'!P$420:P$440,3)-_xlfn.QUARTILE.EXC('Base de dados'!P$420:P$440,1))))),'Base de dados'!P440,"")</f>
        <v>25939573.699999999</v>
      </c>
      <c r="Q440" s="7">
        <f>IF(AND('Base de dados'!Q440&gt;(AVERAGE('Base de dados'!Q$420:Q$440)-(1.5*(_xlfn.QUARTILE.EXC('Base de dados'!Q$420:Q$440,3)-_xlfn.QUARTILE.EXC('Base de dados'!Q$420:Q$440,1)))),'Base de dados'!Q440&lt;(AVERAGE('Base de dados'!Q$420:Q$440)+(1.5*(_xlfn.QUARTILE.EXC('Base de dados'!Q$420:Q$440,3)-_xlfn.QUARTILE.EXC('Base de dados'!Q$420:Q$440,1))))),'Base de dados'!Q440,"")</f>
        <v>164745469.81999999</v>
      </c>
      <c r="R440" s="7">
        <f>IF(AND('Base de dados'!R440&gt;(AVERAGE('Base de dados'!R$420:R$440)-(1.5*(_xlfn.QUARTILE.EXC('Base de dados'!R$420:R$440,3)-_xlfn.QUARTILE.EXC('Base de dados'!R$420:R$440,1)))),'Base de dados'!R440&lt;(AVERAGE('Base de dados'!R$420:R$440)+(1.5*(_xlfn.QUARTILE.EXC('Base de dados'!R$420:R$440,3)-_xlfn.QUARTILE.EXC('Base de dados'!R$420:R$440,1))))),'Base de dados'!R440,"")</f>
        <v>300573680.82999998</v>
      </c>
      <c r="S440" s="7">
        <f>IF(AND('Base de dados'!S440&gt;(AVERAGE('Base de dados'!S$420:S$440)-(1.5*(_xlfn.QUARTILE.EXC('Base de dados'!S$420:S$440,3)-_xlfn.QUARTILE.EXC('Base de dados'!S$420:S$440,1)))),'Base de dados'!S440&lt;(AVERAGE('Base de dados'!S$420:S$440)+(1.5*(_xlfn.QUARTILE.EXC('Base de dados'!S$420:S$440,3)-_xlfn.QUARTILE.EXC('Base de dados'!S$420:S$440,1))))),'Base de dados'!S440,"")</f>
        <v>76505243.219999999</v>
      </c>
      <c r="T440" s="7">
        <f>IF(AND('Base de dados'!T440&gt;(AVERAGE('Base de dados'!T$420:T$440)-(1.5*(_xlfn.QUARTILE.EXC('Base de dados'!T$420:T$440,3)-_xlfn.QUARTILE.EXC('Base de dados'!T$420:T$440,1)))),'Base de dados'!T440&lt;(AVERAGE('Base de dados'!T$420:T$440)+(1.5*(_xlfn.QUARTILE.EXC('Base de dados'!T$420:T$440,3)-_xlfn.QUARTILE.EXC('Base de dados'!T$420:T$440,1))))),'Base de dados'!T440,"")</f>
        <v>4413</v>
      </c>
      <c r="U440" s="7">
        <f>IF(AND('Base de dados'!U440&gt;(AVERAGE('Base de dados'!U$420:U$440)-(1.5*(_xlfn.QUARTILE.EXC('Base de dados'!U$420:U$440,3)-_xlfn.QUARTILE.EXC('Base de dados'!U$420:U$440,1)))),'Base de dados'!U440&lt;(AVERAGE('Base de dados'!U$420:U$440)+(1.5*(_xlfn.QUARTILE.EXC('Base de dados'!U$420:U$440,3)-_xlfn.QUARTILE.EXC('Base de dados'!U$420:U$440,1))))),'Base de dados'!U440,"")</f>
        <v>33901490.549999997</v>
      </c>
    </row>
    <row r="441" spans="2:21" s="1" customFormat="1" x14ac:dyDescent="0.25">
      <c r="B441" s="51">
        <v>420540</v>
      </c>
      <c r="C441" s="51" t="s">
        <v>234</v>
      </c>
      <c r="D441" s="51" t="s">
        <v>235</v>
      </c>
      <c r="E441" s="51">
        <v>2019</v>
      </c>
      <c r="F441" s="51">
        <v>42054000</v>
      </c>
      <c r="G441" s="51" t="s">
        <v>102</v>
      </c>
      <c r="H441" s="325" t="s">
        <v>54</v>
      </c>
      <c r="I441" s="51" t="s">
        <v>188</v>
      </c>
      <c r="J441" s="51" t="s">
        <v>189</v>
      </c>
      <c r="K441" s="51" t="s">
        <v>190</v>
      </c>
      <c r="L441" s="7">
        <f>IF(AND('Base de dados'!L441&gt;(AVERAGE('Base de dados'!L$441:L$461)-(1.5*(_xlfn.QUARTILE.EXC('Base de dados'!L$441:L$461,3)-_xlfn.QUARTILE.EXC('Base de dados'!L$441:L$461,1)))),'Base de dados'!L441&lt;(AVERAGE('Base de dados'!L$441:L$461)+(1.5*(_xlfn.QUARTILE.EXC('Base de dados'!L$441:L$461,3)-_xlfn.QUARTILE.EXC('Base de dados'!L$441:L$461,1))))),'Base de dados'!L441,"")</f>
        <v>144984.57999999999</v>
      </c>
      <c r="M441" s="7">
        <f>IF(AND('Base de dados'!M441&gt;(AVERAGE('Base de dados'!M$441:M$461)-(1.5*(_xlfn.QUARTILE.EXC('Base de dados'!M$441:M$461,3)-_xlfn.QUARTILE.EXC('Base de dados'!M$441:M$461,1)))),'Base de dados'!M441&lt;(AVERAGE('Base de dados'!M$441:M$461)+(1.5*(_xlfn.QUARTILE.EXC('Base de dados'!M$441:M$461,3)-_xlfn.QUARTILE.EXC('Base de dados'!M$441:M$461,1))))),'Base de dados'!M441,"")</f>
        <v>3559018</v>
      </c>
      <c r="N441" s="7">
        <f>IF(AND('Base de dados'!N441&gt;(AVERAGE('Base de dados'!N$441:N$461)-(1.5*(_xlfn.QUARTILE.EXC('Base de dados'!N$441:N$461,3)-_xlfn.QUARTILE.EXC('Base de dados'!N$441:N$461,1)))),'Base de dados'!N441&lt;(AVERAGE('Base de dados'!N$441:N$461)+(1.5*(_xlfn.QUARTILE.EXC('Base de dados'!N$441:N$461,3)-_xlfn.QUARTILE.EXC('Base de dados'!N$441:N$461,1))))),'Base de dados'!N441,"")</f>
        <v>36220.879999999997</v>
      </c>
      <c r="O441" s="7">
        <f>IF(AND('Base de dados'!O441&gt;(AVERAGE('Base de dados'!O$441:O$461)-(1.5*(_xlfn.QUARTILE.EXC('Base de dados'!O$441:O$461,3)-_xlfn.QUARTILE.EXC('Base de dados'!O$441:O$461,1)))),'Base de dados'!O441&lt;(AVERAGE('Base de dados'!O$441:O$461)+(1.5*(_xlfn.QUARTILE.EXC('Base de dados'!O$441:O$461,3)-_xlfn.QUARTILE.EXC('Base de dados'!O$441:O$461,1))))),'Base de dados'!O441,"")</f>
        <v>963185318.95000005</v>
      </c>
      <c r="P441" s="7">
        <f>IF(AND('Base de dados'!P441&gt;(AVERAGE('Base de dados'!P$441:P$461)-(1.5*(_xlfn.QUARTILE.EXC('Base de dados'!P$441:P$461,3)-_xlfn.QUARTILE.EXC('Base de dados'!P$441:P$461,1)))),'Base de dados'!P441&lt;(AVERAGE('Base de dados'!P$441:P$461)+(1.5*(_xlfn.QUARTILE.EXC('Base de dados'!P$441:P$461,3)-_xlfn.QUARTILE.EXC('Base de dados'!P$441:P$461,1))))),'Base de dados'!P441,"")</f>
        <v>236371207.75999999</v>
      </c>
      <c r="Q441" s="7">
        <f>IF(AND('Base de dados'!Q441&gt;(AVERAGE('Base de dados'!Q$441:Q$461)-(1.5*(_xlfn.QUARTILE.EXC('Base de dados'!Q$441:Q$461,3)-_xlfn.QUARTILE.EXC('Base de dados'!Q$441:Q$461,1)))),'Base de dados'!Q441&lt;(AVERAGE('Base de dados'!Q$441:Q$461)+(1.5*(_xlfn.QUARTILE.EXC('Base de dados'!Q$441:Q$461,3)-_xlfn.QUARTILE.EXC('Base de dados'!Q$441:Q$461,1))))),'Base de dados'!Q441,"")</f>
        <v>351093842.94</v>
      </c>
      <c r="R441" s="7">
        <f>IF(AND('Base de dados'!R441&gt;(AVERAGE('Base de dados'!R$441:R$461)-(1.5*(_xlfn.QUARTILE.EXC('Base de dados'!R$441:R$461,3)-_xlfn.QUARTILE.EXC('Base de dados'!R$441:R$461,1)))),'Base de dados'!R441&lt;(AVERAGE('Base de dados'!R$441:R$461)+(1.5*(_xlfn.QUARTILE.EXC('Base de dados'!R$441:R$461,3)-_xlfn.QUARTILE.EXC('Base de dados'!R$441:R$461,1))))),'Base de dados'!R441,"")</f>
        <v>850644222.10000002</v>
      </c>
      <c r="S441" s="7">
        <f>IF(AND('Base de dados'!S441&gt;(AVERAGE('Base de dados'!S$441:S$461)-(1.5*(_xlfn.QUARTILE.EXC('Base de dados'!S$441:S$461,3)-_xlfn.QUARTILE.EXC('Base de dados'!S$441:S$461,1)))),'Base de dados'!S441&lt;(AVERAGE('Base de dados'!S$441:S$461)+(1.5*(_xlfn.QUARTILE.EXC('Base de dados'!S$441:S$461,3)-_xlfn.QUARTILE.EXC('Base de dados'!S$441:S$461,1))))),'Base de dados'!S441,"")</f>
        <v>112041704.88</v>
      </c>
      <c r="T441" s="7">
        <f>IF(AND('Base de dados'!T441&gt;(AVERAGE('Base de dados'!T$441:T$461)-(1.5*(_xlfn.QUARTILE.EXC('Base de dados'!T$441:T$461,3)-_xlfn.QUARTILE.EXC('Base de dados'!T$441:T$461,1)))),'Base de dados'!T441&lt;(AVERAGE('Base de dados'!T$441:T$461)+(1.5*(_xlfn.QUARTILE.EXC('Base de dados'!T$441:T$461,3)-_xlfn.QUARTILE.EXC('Base de dados'!T$441:T$461,1))))),'Base de dados'!T441,"")</f>
        <v>2506</v>
      </c>
      <c r="U441" s="7">
        <f>IF(AND('Base de dados'!U441&gt;(AVERAGE('Base de dados'!U$441:U$461)-(1.5*(_xlfn.QUARTILE.EXC('Base de dados'!U$441:U$461,3)-_xlfn.QUARTILE.EXC('Base de dados'!U$441:U$461,1)))),'Base de dados'!U441&lt;(AVERAGE('Base de dados'!U$441:U$461)+(1.5*(_xlfn.QUARTILE.EXC('Base de dados'!U$441:U$461,3)-_xlfn.QUARTILE.EXC('Base de dados'!U$441:U$461,1))))),'Base de dados'!U441,"")</f>
        <v>98127492.700000003</v>
      </c>
    </row>
    <row r="442" spans="2:21" s="1" customFormat="1" x14ac:dyDescent="0.25">
      <c r="B442" s="51">
        <v>420540</v>
      </c>
      <c r="C442" s="51" t="s">
        <v>234</v>
      </c>
      <c r="D442" s="51" t="s">
        <v>235</v>
      </c>
      <c r="E442" s="51">
        <v>2018</v>
      </c>
      <c r="F442" s="51">
        <v>42054000</v>
      </c>
      <c r="G442" s="51" t="s">
        <v>102</v>
      </c>
      <c r="H442" s="325" t="s">
        <v>54</v>
      </c>
      <c r="I442" s="51" t="s">
        <v>188</v>
      </c>
      <c r="J442" s="51" t="s">
        <v>189</v>
      </c>
      <c r="K442" s="51" t="s">
        <v>190</v>
      </c>
      <c r="L442" s="7">
        <f>IF(AND('Base de dados'!L442&gt;(AVERAGE('Base de dados'!L$441:L$461)-(1.5*(_xlfn.QUARTILE.EXC('Base de dados'!L$441:L$461,3)-_xlfn.QUARTILE.EXC('Base de dados'!L$441:L$461,1)))),'Base de dados'!L442&lt;(AVERAGE('Base de dados'!L$441:L$461)+(1.5*(_xlfn.QUARTILE.EXC('Base de dados'!L$441:L$461,3)-_xlfn.QUARTILE.EXC('Base de dados'!L$441:L$461,1))))),'Base de dados'!L442,"")</f>
        <v>193858.31</v>
      </c>
      <c r="M442" s="7">
        <f>IF(AND('Base de dados'!M442&gt;(AVERAGE('Base de dados'!M$441:M$461)-(1.5*(_xlfn.QUARTILE.EXC('Base de dados'!M$441:M$461,3)-_xlfn.QUARTILE.EXC('Base de dados'!M$441:M$461,1)))),'Base de dados'!M442&lt;(AVERAGE('Base de dados'!M$441:M$461)+(1.5*(_xlfn.QUARTILE.EXC('Base de dados'!M$441:M$461,3)-_xlfn.QUARTILE.EXC('Base de dados'!M$441:M$461,1))))),'Base de dados'!M442,"")</f>
        <v>3326895.1</v>
      </c>
      <c r="N442" s="7">
        <f>IF(AND('Base de dados'!N442&gt;(AVERAGE('Base de dados'!N$441:N$461)-(1.5*(_xlfn.QUARTILE.EXC('Base de dados'!N$441:N$461,3)-_xlfn.QUARTILE.EXC('Base de dados'!N$441:N$461,1)))),'Base de dados'!N442&lt;(AVERAGE('Base de dados'!N$441:N$461)+(1.5*(_xlfn.QUARTILE.EXC('Base de dados'!N$441:N$461,3)-_xlfn.QUARTILE.EXC('Base de dados'!N$441:N$461,1))))),'Base de dados'!N442,"")</f>
        <v>39606.28</v>
      </c>
      <c r="O442" s="7">
        <f>IF(AND('Base de dados'!O442&gt;(AVERAGE('Base de dados'!O$441:O$461)-(1.5*(_xlfn.QUARTILE.EXC('Base de dados'!O$441:O$461,3)-_xlfn.QUARTILE.EXC('Base de dados'!O$441:O$461,1)))),'Base de dados'!O442&lt;(AVERAGE('Base de dados'!O$441:O$461)+(1.5*(_xlfn.QUARTILE.EXC('Base de dados'!O$441:O$461,3)-_xlfn.QUARTILE.EXC('Base de dados'!O$441:O$461,1))))),'Base de dados'!O442,"")</f>
        <v>933939532.74000001</v>
      </c>
      <c r="P442" s="7">
        <f>IF(AND('Base de dados'!P442&gt;(AVERAGE('Base de dados'!P$441:P$461)-(1.5*(_xlfn.QUARTILE.EXC('Base de dados'!P$441:P$461,3)-_xlfn.QUARTILE.EXC('Base de dados'!P$441:P$461,1)))),'Base de dados'!P442&lt;(AVERAGE('Base de dados'!P$441:P$461)+(1.5*(_xlfn.QUARTILE.EXC('Base de dados'!P$441:P$461,3)-_xlfn.QUARTILE.EXC('Base de dados'!P$441:P$461,1))))),'Base de dados'!P442,"")</f>
        <v>220082636.71000001</v>
      </c>
      <c r="Q442" s="7" t="str">
        <f>IF(AND('Base de dados'!Q442&gt;(AVERAGE('Base de dados'!Q$441:Q$461)-(1.5*(_xlfn.QUARTILE.EXC('Base de dados'!Q$441:Q$461,3)-_xlfn.QUARTILE.EXC('Base de dados'!Q$441:Q$461,1)))),'Base de dados'!Q442&lt;(AVERAGE('Base de dados'!Q$441:Q$461)+(1.5*(_xlfn.QUARTILE.EXC('Base de dados'!Q$441:Q$461,3)-_xlfn.QUARTILE.EXC('Base de dados'!Q$441:Q$461,1))))),'Base de dados'!Q442,"")</f>
        <v/>
      </c>
      <c r="R442" s="7" t="str">
        <f>IF(AND('Base de dados'!R442&gt;(AVERAGE('Base de dados'!R$441:R$461)-(1.5*(_xlfn.QUARTILE.EXC('Base de dados'!R$441:R$461,3)-_xlfn.QUARTILE.EXC('Base de dados'!R$441:R$461,1)))),'Base de dados'!R442&lt;(AVERAGE('Base de dados'!R$441:R$461)+(1.5*(_xlfn.QUARTILE.EXC('Base de dados'!R$441:R$461,3)-_xlfn.QUARTILE.EXC('Base de dados'!R$441:R$461,1))))),'Base de dados'!R442,"")</f>
        <v/>
      </c>
      <c r="S442" s="7">
        <f>IF(AND('Base de dados'!S442&gt;(AVERAGE('Base de dados'!S$441:S$461)-(1.5*(_xlfn.QUARTILE.EXC('Base de dados'!S$441:S$461,3)-_xlfn.QUARTILE.EXC('Base de dados'!S$441:S$461,1)))),'Base de dados'!S442&lt;(AVERAGE('Base de dados'!S$441:S$461)+(1.5*(_xlfn.QUARTILE.EXC('Base de dados'!S$441:S$461,3)-_xlfn.QUARTILE.EXC('Base de dados'!S$441:S$461,1))))),'Base de dados'!S442,"")</f>
        <v>109638670.79000001</v>
      </c>
      <c r="T442" s="7">
        <f>IF(AND('Base de dados'!T442&gt;(AVERAGE('Base de dados'!T$441:T$461)-(1.5*(_xlfn.QUARTILE.EXC('Base de dados'!T$441:T$461,3)-_xlfn.QUARTILE.EXC('Base de dados'!T$441:T$461,1)))),'Base de dados'!T442&lt;(AVERAGE('Base de dados'!T$441:T$461)+(1.5*(_xlfn.QUARTILE.EXC('Base de dados'!T$441:T$461,3)-_xlfn.QUARTILE.EXC('Base de dados'!T$441:T$461,1))))),'Base de dados'!T442,"")</f>
        <v>2463</v>
      </c>
      <c r="U442" s="7">
        <f>IF(AND('Base de dados'!U442&gt;(AVERAGE('Base de dados'!U$441:U$461)-(1.5*(_xlfn.QUARTILE.EXC('Base de dados'!U$441:U$461,3)-_xlfn.QUARTILE.EXC('Base de dados'!U$441:U$461,1)))),'Base de dados'!U442&lt;(AVERAGE('Base de dados'!U$441:U$461)+(1.5*(_xlfn.QUARTILE.EXC('Base de dados'!U$441:U$461,3)-_xlfn.QUARTILE.EXC('Base de dados'!U$441:U$461,1))))),'Base de dados'!U442,"")</f>
        <v>148471934.33000001</v>
      </c>
    </row>
    <row r="443" spans="2:21" s="1" customFormat="1" x14ac:dyDescent="0.25">
      <c r="B443" s="51">
        <v>420540</v>
      </c>
      <c r="C443" s="51" t="s">
        <v>234</v>
      </c>
      <c r="D443" s="51" t="s">
        <v>235</v>
      </c>
      <c r="E443" s="51">
        <v>2017</v>
      </c>
      <c r="F443" s="51">
        <v>42054000</v>
      </c>
      <c r="G443" s="51" t="s">
        <v>102</v>
      </c>
      <c r="H443" s="325" t="s">
        <v>54</v>
      </c>
      <c r="I443" s="51" t="s">
        <v>188</v>
      </c>
      <c r="J443" s="51" t="s">
        <v>189</v>
      </c>
      <c r="K443" s="51" t="s">
        <v>190</v>
      </c>
      <c r="L443" s="7">
        <f>IF(AND('Base de dados'!L443&gt;(AVERAGE('Base de dados'!L$441:L$461)-(1.5*(_xlfn.QUARTILE.EXC('Base de dados'!L$441:L$461,3)-_xlfn.QUARTILE.EXC('Base de dados'!L$441:L$461,1)))),'Base de dados'!L443&lt;(AVERAGE('Base de dados'!L$441:L$461)+(1.5*(_xlfn.QUARTILE.EXC('Base de dados'!L$441:L$461,3)-_xlfn.QUARTILE.EXC('Base de dados'!L$441:L$461,1))))),'Base de dados'!L443,"")</f>
        <v>193164.22</v>
      </c>
      <c r="M443" s="7">
        <f>IF(AND('Base de dados'!M443&gt;(AVERAGE('Base de dados'!M$441:M$461)-(1.5*(_xlfn.QUARTILE.EXC('Base de dados'!M$441:M$461,3)-_xlfn.QUARTILE.EXC('Base de dados'!M$441:M$461,1)))),'Base de dados'!M443&lt;(AVERAGE('Base de dados'!M$441:M$461)+(1.5*(_xlfn.QUARTILE.EXC('Base de dados'!M$441:M$461,3)-_xlfn.QUARTILE.EXC('Base de dados'!M$441:M$461,1))))),'Base de dados'!M443,"")</f>
        <v>3226243.25</v>
      </c>
      <c r="N443" s="7">
        <f>IF(AND('Base de dados'!N443&gt;(AVERAGE('Base de dados'!N$441:N$461)-(1.5*(_xlfn.QUARTILE.EXC('Base de dados'!N$441:N$461,3)-_xlfn.QUARTILE.EXC('Base de dados'!N$441:N$461,1)))),'Base de dados'!N443&lt;(AVERAGE('Base de dados'!N$441:N$461)+(1.5*(_xlfn.QUARTILE.EXC('Base de dados'!N$441:N$461,3)-_xlfn.QUARTILE.EXC('Base de dados'!N$441:N$461,1))))),'Base de dados'!N443,"")</f>
        <v>37904.97</v>
      </c>
      <c r="O443" s="7">
        <f>IF(AND('Base de dados'!O443&gt;(AVERAGE('Base de dados'!O$441:O$461)-(1.5*(_xlfn.QUARTILE.EXC('Base de dados'!O$441:O$461,3)-_xlfn.QUARTILE.EXC('Base de dados'!O$441:O$461,1)))),'Base de dados'!O443&lt;(AVERAGE('Base de dados'!O$441:O$461)+(1.5*(_xlfn.QUARTILE.EXC('Base de dados'!O$441:O$461,3)-_xlfn.QUARTILE.EXC('Base de dados'!O$441:O$461,1))))),'Base de dados'!O443,"")</f>
        <v>883569428.78999996</v>
      </c>
      <c r="P443" s="7">
        <f>IF(AND('Base de dados'!P443&gt;(AVERAGE('Base de dados'!P$441:P$461)-(1.5*(_xlfn.QUARTILE.EXC('Base de dados'!P$441:P$461,3)-_xlfn.QUARTILE.EXC('Base de dados'!P$441:P$461,1)))),'Base de dados'!P443&lt;(AVERAGE('Base de dados'!P$441:P$461)+(1.5*(_xlfn.QUARTILE.EXC('Base de dados'!P$441:P$461,3)-_xlfn.QUARTILE.EXC('Base de dados'!P$441:P$461,1))))),'Base de dados'!P443,"")</f>
        <v>201042571.00999999</v>
      </c>
      <c r="Q443" s="7" t="str">
        <f>IF(AND('Base de dados'!Q443&gt;(AVERAGE('Base de dados'!Q$441:Q$461)-(1.5*(_xlfn.QUARTILE.EXC('Base de dados'!Q$441:Q$461,3)-_xlfn.QUARTILE.EXC('Base de dados'!Q$441:Q$461,1)))),'Base de dados'!Q443&lt;(AVERAGE('Base de dados'!Q$441:Q$461)+(1.5*(_xlfn.QUARTILE.EXC('Base de dados'!Q$441:Q$461,3)-_xlfn.QUARTILE.EXC('Base de dados'!Q$441:Q$461,1))))),'Base de dados'!Q443,"")</f>
        <v/>
      </c>
      <c r="R443" s="7">
        <f>IF(AND('Base de dados'!R443&gt;(AVERAGE('Base de dados'!R$441:R$461)-(1.5*(_xlfn.QUARTILE.EXC('Base de dados'!R$441:R$461,3)-_xlfn.QUARTILE.EXC('Base de dados'!R$441:R$461,1)))),'Base de dados'!R443&lt;(AVERAGE('Base de dados'!R$441:R$461)+(1.5*(_xlfn.QUARTILE.EXC('Base de dados'!R$441:R$461,3)-_xlfn.QUARTILE.EXC('Base de dados'!R$441:R$461,1))))),'Base de dados'!R443,"")</f>
        <v>999111305.74000001</v>
      </c>
      <c r="S443" s="7">
        <f>IF(AND('Base de dados'!S443&gt;(AVERAGE('Base de dados'!S$441:S$461)-(1.5*(_xlfn.QUARTILE.EXC('Base de dados'!S$441:S$461,3)-_xlfn.QUARTILE.EXC('Base de dados'!S$441:S$461,1)))),'Base de dados'!S443&lt;(AVERAGE('Base de dados'!S$441:S$461)+(1.5*(_xlfn.QUARTILE.EXC('Base de dados'!S$441:S$461,3)-_xlfn.QUARTILE.EXC('Base de dados'!S$441:S$461,1))))),'Base de dados'!S443,"")</f>
        <v>100429295.20999999</v>
      </c>
      <c r="T443" s="7">
        <f>IF(AND('Base de dados'!T443&gt;(AVERAGE('Base de dados'!T$441:T$461)-(1.5*(_xlfn.QUARTILE.EXC('Base de dados'!T$441:T$461,3)-_xlfn.QUARTILE.EXC('Base de dados'!T$441:T$461,1)))),'Base de dados'!T443&lt;(AVERAGE('Base de dados'!T$441:T$461)+(1.5*(_xlfn.QUARTILE.EXC('Base de dados'!T$441:T$461,3)-_xlfn.QUARTILE.EXC('Base de dados'!T$441:T$461,1))))),'Base de dados'!T443,"")</f>
        <v>2551</v>
      </c>
      <c r="U443" s="7">
        <f>IF(AND('Base de dados'!U443&gt;(AVERAGE('Base de dados'!U$441:U$461)-(1.5*(_xlfn.QUARTILE.EXC('Base de dados'!U$441:U$461,3)-_xlfn.QUARTILE.EXC('Base de dados'!U$441:U$461,1)))),'Base de dados'!U443&lt;(AVERAGE('Base de dados'!U$441:U$461)+(1.5*(_xlfn.QUARTILE.EXC('Base de dados'!U$441:U$461,3)-_xlfn.QUARTILE.EXC('Base de dados'!U$441:U$461,1))))),'Base de dados'!U443,"")</f>
        <v>98210916.829999998</v>
      </c>
    </row>
    <row r="444" spans="2:21" s="1" customFormat="1" x14ac:dyDescent="0.25">
      <c r="B444" s="51">
        <v>420540</v>
      </c>
      <c r="C444" s="51" t="s">
        <v>234</v>
      </c>
      <c r="D444" s="51" t="s">
        <v>235</v>
      </c>
      <c r="E444" s="51">
        <v>2016</v>
      </c>
      <c r="F444" s="51">
        <v>42054000</v>
      </c>
      <c r="G444" s="51" t="s">
        <v>102</v>
      </c>
      <c r="H444" s="325" t="s">
        <v>54</v>
      </c>
      <c r="I444" s="51" t="s">
        <v>188</v>
      </c>
      <c r="J444" s="51" t="s">
        <v>189</v>
      </c>
      <c r="K444" s="51" t="s">
        <v>190</v>
      </c>
      <c r="L444" s="7">
        <f>IF(AND('Base de dados'!L444&gt;(AVERAGE('Base de dados'!L$441:L$461)-(1.5*(_xlfn.QUARTILE.EXC('Base de dados'!L$441:L$461,3)-_xlfn.QUARTILE.EXC('Base de dados'!L$441:L$461,1)))),'Base de dados'!L444&lt;(AVERAGE('Base de dados'!L$441:L$461)+(1.5*(_xlfn.QUARTILE.EXC('Base de dados'!L$441:L$461,3)-_xlfn.QUARTILE.EXC('Base de dados'!L$441:L$461,1))))),'Base de dados'!L444,"")</f>
        <v>188736.22</v>
      </c>
      <c r="M444" s="7">
        <f>IF(AND('Base de dados'!M444&gt;(AVERAGE('Base de dados'!M$441:M$461)-(1.5*(_xlfn.QUARTILE.EXC('Base de dados'!M$441:M$461,3)-_xlfn.QUARTILE.EXC('Base de dados'!M$441:M$461,1)))),'Base de dados'!M444&lt;(AVERAGE('Base de dados'!M$441:M$461)+(1.5*(_xlfn.QUARTILE.EXC('Base de dados'!M$441:M$461,3)-_xlfn.QUARTILE.EXC('Base de dados'!M$441:M$461,1))))),'Base de dados'!M444,"")</f>
        <v>2898526</v>
      </c>
      <c r="N444" s="7">
        <f>IF(AND('Base de dados'!N444&gt;(AVERAGE('Base de dados'!N$441:N$461)-(1.5*(_xlfn.QUARTILE.EXC('Base de dados'!N$441:N$461,3)-_xlfn.QUARTILE.EXC('Base de dados'!N$441:N$461,1)))),'Base de dados'!N444&lt;(AVERAGE('Base de dados'!N$441:N$461)+(1.5*(_xlfn.QUARTILE.EXC('Base de dados'!N$441:N$461,3)-_xlfn.QUARTILE.EXC('Base de dados'!N$441:N$461,1))))),'Base de dados'!N444,"")</f>
        <v>39581.19</v>
      </c>
      <c r="O444" s="7">
        <f>IF(AND('Base de dados'!O444&gt;(AVERAGE('Base de dados'!O$441:O$461)-(1.5*(_xlfn.QUARTILE.EXC('Base de dados'!O$441:O$461,3)-_xlfn.QUARTILE.EXC('Base de dados'!O$441:O$461,1)))),'Base de dados'!O444&lt;(AVERAGE('Base de dados'!O$441:O$461)+(1.5*(_xlfn.QUARTILE.EXC('Base de dados'!O$441:O$461,3)-_xlfn.QUARTILE.EXC('Base de dados'!O$441:O$461,1))))),'Base de dados'!O444,"")</f>
        <v>804671219.38</v>
      </c>
      <c r="P444" s="7">
        <f>IF(AND('Base de dados'!P444&gt;(AVERAGE('Base de dados'!P$441:P$461)-(1.5*(_xlfn.QUARTILE.EXC('Base de dados'!P$441:P$461,3)-_xlfn.QUARTILE.EXC('Base de dados'!P$441:P$461,1)))),'Base de dados'!P444&lt;(AVERAGE('Base de dados'!P$441:P$461)+(1.5*(_xlfn.QUARTILE.EXC('Base de dados'!P$441:P$461,3)-_xlfn.QUARTILE.EXC('Base de dados'!P$441:P$461,1))))),'Base de dados'!P444,"")</f>
        <v>169600356.94999999</v>
      </c>
      <c r="Q444" s="7">
        <f>IF(AND('Base de dados'!Q444&gt;(AVERAGE('Base de dados'!Q$441:Q$461)-(1.5*(_xlfn.QUARTILE.EXC('Base de dados'!Q$441:Q$461,3)-_xlfn.QUARTILE.EXC('Base de dados'!Q$441:Q$461,1)))),'Base de dados'!Q444&lt;(AVERAGE('Base de dados'!Q$441:Q$461)+(1.5*(_xlfn.QUARTILE.EXC('Base de dados'!Q$441:Q$461,3)-_xlfn.QUARTILE.EXC('Base de dados'!Q$441:Q$461,1))))),'Base de dados'!Q444,"")</f>
        <v>323158380.94999999</v>
      </c>
      <c r="R444" s="7">
        <f>IF(AND('Base de dados'!R444&gt;(AVERAGE('Base de dados'!R$441:R$461)-(1.5*(_xlfn.QUARTILE.EXC('Base de dados'!R$441:R$461,3)-_xlfn.QUARTILE.EXC('Base de dados'!R$441:R$461,1)))),'Base de dados'!R444&lt;(AVERAGE('Base de dados'!R$441:R$461)+(1.5*(_xlfn.QUARTILE.EXC('Base de dados'!R$441:R$461,3)-_xlfn.QUARTILE.EXC('Base de dados'!R$441:R$461,1))))),'Base de dados'!R444,"")</f>
        <v>778843620.13</v>
      </c>
      <c r="S444" s="7">
        <f>IF(AND('Base de dados'!S444&gt;(AVERAGE('Base de dados'!S$441:S$461)-(1.5*(_xlfn.QUARTILE.EXC('Base de dados'!S$441:S$461,3)-_xlfn.QUARTILE.EXC('Base de dados'!S$441:S$461,1)))),'Base de dados'!S444&lt;(AVERAGE('Base de dados'!S$441:S$461)+(1.5*(_xlfn.QUARTILE.EXC('Base de dados'!S$441:S$461,3)-_xlfn.QUARTILE.EXC('Base de dados'!S$441:S$461,1))))),'Base de dados'!S444,"")</f>
        <v>88589088.489999995</v>
      </c>
      <c r="T444" s="7">
        <f>IF(AND('Base de dados'!T444&gt;(AVERAGE('Base de dados'!T$441:T$461)-(1.5*(_xlfn.QUARTILE.EXC('Base de dados'!T$441:T$461,3)-_xlfn.QUARTILE.EXC('Base de dados'!T$441:T$461,1)))),'Base de dados'!T444&lt;(AVERAGE('Base de dados'!T$441:T$461)+(1.5*(_xlfn.QUARTILE.EXC('Base de dados'!T$441:T$461,3)-_xlfn.QUARTILE.EXC('Base de dados'!T$441:T$461,1))))),'Base de dados'!T444,"")</f>
        <v>2622</v>
      </c>
      <c r="U444" s="7">
        <f>IF(AND('Base de dados'!U444&gt;(AVERAGE('Base de dados'!U$441:U$461)-(1.5*(_xlfn.QUARTILE.EXC('Base de dados'!U$441:U$461,3)-_xlfn.QUARTILE.EXC('Base de dados'!U$441:U$461,1)))),'Base de dados'!U444&lt;(AVERAGE('Base de dados'!U$441:U$461)+(1.5*(_xlfn.QUARTILE.EXC('Base de dados'!U$441:U$461,3)-_xlfn.QUARTILE.EXC('Base de dados'!U$441:U$461,1))))),'Base de dados'!U444,"")</f>
        <v>145298821.49000001</v>
      </c>
    </row>
    <row r="445" spans="2:21" s="1" customFormat="1" x14ac:dyDescent="0.25">
      <c r="B445" s="51">
        <v>420540</v>
      </c>
      <c r="C445" s="51" t="s">
        <v>234</v>
      </c>
      <c r="D445" s="51" t="s">
        <v>235</v>
      </c>
      <c r="E445" s="51">
        <v>2015</v>
      </c>
      <c r="F445" s="51">
        <v>42054000</v>
      </c>
      <c r="G445" s="51" t="s">
        <v>102</v>
      </c>
      <c r="H445" s="325" t="s">
        <v>54</v>
      </c>
      <c r="I445" s="51" t="s">
        <v>188</v>
      </c>
      <c r="J445" s="51" t="s">
        <v>189</v>
      </c>
      <c r="K445" s="51" t="s">
        <v>190</v>
      </c>
      <c r="L445" s="7">
        <f>IF(AND('Base de dados'!L445&gt;(AVERAGE('Base de dados'!L$441:L$461)-(1.5*(_xlfn.QUARTILE.EXC('Base de dados'!L$441:L$461,3)-_xlfn.QUARTILE.EXC('Base de dados'!L$441:L$461,1)))),'Base de dados'!L445&lt;(AVERAGE('Base de dados'!L$441:L$461)+(1.5*(_xlfn.QUARTILE.EXC('Base de dados'!L$441:L$461,3)-_xlfn.QUARTILE.EXC('Base de dados'!L$441:L$461,1))))),'Base de dados'!L445,"")</f>
        <v>183185.72</v>
      </c>
      <c r="M445" s="7">
        <f>IF(AND('Base de dados'!M445&gt;(AVERAGE('Base de dados'!M$441:M$461)-(1.5*(_xlfn.QUARTILE.EXC('Base de dados'!M$441:M$461,3)-_xlfn.QUARTILE.EXC('Base de dados'!M$441:M$461,1)))),'Base de dados'!M445&lt;(AVERAGE('Base de dados'!M$441:M$461)+(1.5*(_xlfn.QUARTILE.EXC('Base de dados'!M$441:M$461,3)-_xlfn.QUARTILE.EXC('Base de dados'!M$441:M$461,1))))),'Base de dados'!M445,"")</f>
        <v>2668241.15</v>
      </c>
      <c r="N445" s="7">
        <f>IF(AND('Base de dados'!N445&gt;(AVERAGE('Base de dados'!N$441:N$461)-(1.5*(_xlfn.QUARTILE.EXC('Base de dados'!N$441:N$461,3)-_xlfn.QUARTILE.EXC('Base de dados'!N$441:N$461,1)))),'Base de dados'!N445&lt;(AVERAGE('Base de dados'!N$441:N$461)+(1.5*(_xlfn.QUARTILE.EXC('Base de dados'!N$441:N$461,3)-_xlfn.QUARTILE.EXC('Base de dados'!N$441:N$461,1))))),'Base de dados'!N445,"")</f>
        <v>33095.26</v>
      </c>
      <c r="O445" s="7">
        <f>IF(AND('Base de dados'!O445&gt;(AVERAGE('Base de dados'!O$441:O$461)-(1.5*(_xlfn.QUARTILE.EXC('Base de dados'!O$441:O$461,3)-_xlfn.QUARTILE.EXC('Base de dados'!O$441:O$461,1)))),'Base de dados'!O445&lt;(AVERAGE('Base de dados'!O$441:O$461)+(1.5*(_xlfn.QUARTILE.EXC('Base de dados'!O$441:O$461,3)-_xlfn.QUARTILE.EXC('Base de dados'!O$441:O$461,1))))),'Base de dados'!O445,"")</f>
        <v>701562752.97000003</v>
      </c>
      <c r="P445" s="7">
        <f>IF(AND('Base de dados'!P445&gt;(AVERAGE('Base de dados'!P$441:P$461)-(1.5*(_xlfn.QUARTILE.EXC('Base de dados'!P$441:P$461,3)-_xlfn.QUARTILE.EXC('Base de dados'!P$441:P$461,1)))),'Base de dados'!P445&lt;(AVERAGE('Base de dados'!P$441:P$461)+(1.5*(_xlfn.QUARTILE.EXC('Base de dados'!P$441:P$461,3)-_xlfn.QUARTILE.EXC('Base de dados'!P$441:P$461,1))))),'Base de dados'!P445,"")</f>
        <v>146505441.97</v>
      </c>
      <c r="Q445" s="7">
        <f>IF(AND('Base de dados'!Q445&gt;(AVERAGE('Base de dados'!Q$441:Q$461)-(1.5*(_xlfn.QUARTILE.EXC('Base de dados'!Q$441:Q$461,3)-_xlfn.QUARTILE.EXC('Base de dados'!Q$441:Q$461,1)))),'Base de dados'!Q445&lt;(AVERAGE('Base de dados'!Q$441:Q$461)+(1.5*(_xlfn.QUARTILE.EXC('Base de dados'!Q$441:Q$461,3)-_xlfn.QUARTILE.EXC('Base de dados'!Q$441:Q$461,1))))),'Base de dados'!Q445,"")</f>
        <v>285974925.49000001</v>
      </c>
      <c r="R445" s="7">
        <f>IF(AND('Base de dados'!R445&gt;(AVERAGE('Base de dados'!R$441:R$461)-(1.5*(_xlfn.QUARTILE.EXC('Base de dados'!R$441:R$461,3)-_xlfn.QUARTILE.EXC('Base de dados'!R$441:R$461,1)))),'Base de dados'!R445&lt;(AVERAGE('Base de dados'!R$441:R$461)+(1.5*(_xlfn.QUARTILE.EXC('Base de dados'!R$441:R$461,3)-_xlfn.QUARTILE.EXC('Base de dados'!R$441:R$461,1))))),'Base de dados'!R445,"")</f>
        <v>690163427.44000006</v>
      </c>
      <c r="S445" s="7">
        <f>IF(AND('Base de dados'!S445&gt;(AVERAGE('Base de dados'!S$441:S$461)-(1.5*(_xlfn.QUARTILE.EXC('Base de dados'!S$441:S$461,3)-_xlfn.QUARTILE.EXC('Base de dados'!S$441:S$461,1)))),'Base de dados'!S445&lt;(AVERAGE('Base de dados'!S$441:S$461)+(1.5*(_xlfn.QUARTILE.EXC('Base de dados'!S$441:S$461,3)-_xlfn.QUARTILE.EXC('Base de dados'!S$441:S$461,1))))),'Base de dados'!S445,"")</f>
        <v>83523633.329999998</v>
      </c>
      <c r="T445" s="7">
        <f>IF(AND('Base de dados'!T445&gt;(AVERAGE('Base de dados'!T$441:T$461)-(1.5*(_xlfn.QUARTILE.EXC('Base de dados'!T$441:T$461,3)-_xlfn.QUARTILE.EXC('Base de dados'!T$441:T$461,1)))),'Base de dados'!T445&lt;(AVERAGE('Base de dados'!T$441:T$461)+(1.5*(_xlfn.QUARTILE.EXC('Base de dados'!T$441:T$461,3)-_xlfn.QUARTILE.EXC('Base de dados'!T$441:T$461,1))))),'Base de dados'!T445,"")</f>
        <v>2581</v>
      </c>
      <c r="U445" s="7">
        <f>IF(AND('Base de dados'!U445&gt;(AVERAGE('Base de dados'!U$441:U$461)-(1.5*(_xlfn.QUARTILE.EXC('Base de dados'!U$441:U$461,3)-_xlfn.QUARTILE.EXC('Base de dados'!U$441:U$461,1)))),'Base de dados'!U445&lt;(AVERAGE('Base de dados'!U$441:U$461)+(1.5*(_xlfn.QUARTILE.EXC('Base de dados'!U$441:U$461,3)-_xlfn.QUARTILE.EXC('Base de dados'!U$441:U$461,1))))),'Base de dados'!U445,"")</f>
        <v>119936937.87</v>
      </c>
    </row>
    <row r="446" spans="2:21" s="1" customFormat="1" x14ac:dyDescent="0.25">
      <c r="B446" s="51">
        <v>420540</v>
      </c>
      <c r="C446" s="51" t="s">
        <v>234</v>
      </c>
      <c r="D446" s="51" t="s">
        <v>235</v>
      </c>
      <c r="E446" s="51">
        <v>2014</v>
      </c>
      <c r="F446" s="51">
        <v>42054000</v>
      </c>
      <c r="G446" s="51" t="s">
        <v>102</v>
      </c>
      <c r="H446" s="325" t="s">
        <v>54</v>
      </c>
      <c r="I446" s="51" t="s">
        <v>188</v>
      </c>
      <c r="J446" s="51" t="s">
        <v>189</v>
      </c>
      <c r="K446" s="51" t="s">
        <v>190</v>
      </c>
      <c r="L446" s="7">
        <f>IF(AND('Base de dados'!L446&gt;(AVERAGE('Base de dados'!L$441:L$461)-(1.5*(_xlfn.QUARTILE.EXC('Base de dados'!L$441:L$461,3)-_xlfn.QUARTILE.EXC('Base de dados'!L$441:L$461,1)))),'Base de dados'!L446&lt;(AVERAGE('Base de dados'!L$441:L$461)+(1.5*(_xlfn.QUARTILE.EXC('Base de dados'!L$441:L$461,3)-_xlfn.QUARTILE.EXC('Base de dados'!L$441:L$461,1))))),'Base de dados'!L446,"")</f>
        <v>181860.73</v>
      </c>
      <c r="M446" s="7">
        <f>IF(AND('Base de dados'!M446&gt;(AVERAGE('Base de dados'!M$441:M$461)-(1.5*(_xlfn.QUARTILE.EXC('Base de dados'!M$441:M$461,3)-_xlfn.QUARTILE.EXC('Base de dados'!M$441:M$461,1)))),'Base de dados'!M446&lt;(AVERAGE('Base de dados'!M$441:M$461)+(1.5*(_xlfn.QUARTILE.EXC('Base de dados'!M$441:M$461,3)-_xlfn.QUARTILE.EXC('Base de dados'!M$441:M$461,1))))),'Base de dados'!M446,"")</f>
        <v>2408155.9</v>
      </c>
      <c r="N446" s="7">
        <f>IF(AND('Base de dados'!N446&gt;(AVERAGE('Base de dados'!N$441:N$461)-(1.5*(_xlfn.QUARTILE.EXC('Base de dados'!N$441:N$461,3)-_xlfn.QUARTILE.EXC('Base de dados'!N$441:N$461,1)))),'Base de dados'!N446&lt;(AVERAGE('Base de dados'!N$441:N$461)+(1.5*(_xlfn.QUARTILE.EXC('Base de dados'!N$441:N$461,3)-_xlfn.QUARTILE.EXC('Base de dados'!N$441:N$461,1))))),'Base de dados'!N446,"")</f>
        <v>32365.26</v>
      </c>
      <c r="O446" s="7">
        <f>IF(AND('Base de dados'!O446&gt;(AVERAGE('Base de dados'!O$441:O$461)-(1.5*(_xlfn.QUARTILE.EXC('Base de dados'!O$441:O$461,3)-_xlfn.QUARTILE.EXC('Base de dados'!O$441:O$461,1)))),'Base de dados'!O446&lt;(AVERAGE('Base de dados'!O$441:O$461)+(1.5*(_xlfn.QUARTILE.EXC('Base de dados'!O$441:O$461,3)-_xlfn.QUARTILE.EXC('Base de dados'!O$441:O$461,1))))),'Base de dados'!O446,"")</f>
        <v>657783943.62</v>
      </c>
      <c r="P446" s="7">
        <f>IF(AND('Base de dados'!P446&gt;(AVERAGE('Base de dados'!P$441:P$461)-(1.5*(_xlfn.QUARTILE.EXC('Base de dados'!P$441:P$461,3)-_xlfn.QUARTILE.EXC('Base de dados'!P$441:P$461,1)))),'Base de dados'!P446&lt;(AVERAGE('Base de dados'!P$441:P$461)+(1.5*(_xlfn.QUARTILE.EXC('Base de dados'!P$441:P$461,3)-_xlfn.QUARTILE.EXC('Base de dados'!P$441:P$461,1))))),'Base de dados'!P446,"")</f>
        <v>134288755.19999999</v>
      </c>
      <c r="Q446" s="7">
        <f>IF(AND('Base de dados'!Q446&gt;(AVERAGE('Base de dados'!Q$441:Q$461)-(1.5*(_xlfn.QUARTILE.EXC('Base de dados'!Q$441:Q$461,3)-_xlfn.QUARTILE.EXC('Base de dados'!Q$441:Q$461,1)))),'Base de dados'!Q446&lt;(AVERAGE('Base de dados'!Q$441:Q$461)+(1.5*(_xlfn.QUARTILE.EXC('Base de dados'!Q$441:Q$461,3)-_xlfn.QUARTILE.EXC('Base de dados'!Q$441:Q$461,1))))),'Base de dados'!Q446,"")</f>
        <v>268783090.69</v>
      </c>
      <c r="R446" s="7">
        <f>IF(AND('Base de dados'!R446&gt;(AVERAGE('Base de dados'!R$441:R$461)-(1.5*(_xlfn.QUARTILE.EXC('Base de dados'!R$441:R$461,3)-_xlfn.QUARTILE.EXC('Base de dados'!R$441:R$461,1)))),'Base de dados'!R446&lt;(AVERAGE('Base de dados'!R$441:R$461)+(1.5*(_xlfn.QUARTILE.EXC('Base de dados'!R$441:R$461,3)-_xlfn.QUARTILE.EXC('Base de dados'!R$441:R$461,1))))),'Base de dados'!R446,"")</f>
        <v>639048591.85000002</v>
      </c>
      <c r="S446" s="7">
        <f>IF(AND('Base de dados'!S446&gt;(AVERAGE('Base de dados'!S$441:S$461)-(1.5*(_xlfn.QUARTILE.EXC('Base de dados'!S$441:S$461,3)-_xlfn.QUARTILE.EXC('Base de dados'!S$441:S$461,1)))),'Base de dados'!S446&lt;(AVERAGE('Base de dados'!S$441:S$461)+(1.5*(_xlfn.QUARTILE.EXC('Base de dados'!S$441:S$461,3)-_xlfn.QUARTILE.EXC('Base de dados'!S$441:S$461,1))))),'Base de dados'!S446,"")</f>
        <v>80713292.099999994</v>
      </c>
      <c r="T446" s="7">
        <f>IF(AND('Base de dados'!T446&gt;(AVERAGE('Base de dados'!T$441:T$461)-(1.5*(_xlfn.QUARTILE.EXC('Base de dados'!T$441:T$461,3)-_xlfn.QUARTILE.EXC('Base de dados'!T$441:T$461,1)))),'Base de dados'!T446&lt;(AVERAGE('Base de dados'!T$441:T$461)+(1.5*(_xlfn.QUARTILE.EXC('Base de dados'!T$441:T$461,3)-_xlfn.QUARTILE.EXC('Base de dados'!T$441:T$461,1))))),'Base de dados'!T446,"")</f>
        <v>2500</v>
      </c>
      <c r="U446" s="7">
        <f>IF(AND('Base de dados'!U446&gt;(AVERAGE('Base de dados'!U$441:U$461)-(1.5*(_xlfn.QUARTILE.EXC('Base de dados'!U$441:U$461,3)-_xlfn.QUARTILE.EXC('Base de dados'!U$441:U$461,1)))),'Base de dados'!U446&lt;(AVERAGE('Base de dados'!U$441:U$461)+(1.5*(_xlfn.QUARTILE.EXC('Base de dados'!U$441:U$461,3)-_xlfn.QUARTILE.EXC('Base de dados'!U$441:U$461,1))))),'Base de dados'!U446,"")</f>
        <v>79575694.890000001</v>
      </c>
    </row>
    <row r="447" spans="2:21" s="1" customFormat="1" x14ac:dyDescent="0.25">
      <c r="B447" s="51">
        <v>420540</v>
      </c>
      <c r="C447" s="51" t="s">
        <v>234</v>
      </c>
      <c r="D447" s="51" t="s">
        <v>235</v>
      </c>
      <c r="E447" s="51">
        <v>2013</v>
      </c>
      <c r="F447" s="51">
        <v>42054000</v>
      </c>
      <c r="G447" s="51" t="s">
        <v>102</v>
      </c>
      <c r="H447" s="325" t="s">
        <v>54</v>
      </c>
      <c r="I447" s="51" t="s">
        <v>188</v>
      </c>
      <c r="J447" s="51" t="s">
        <v>189</v>
      </c>
      <c r="K447" s="51" t="s">
        <v>190</v>
      </c>
      <c r="L447" s="7">
        <f>IF(AND('Base de dados'!L447&gt;(AVERAGE('Base de dados'!L$441:L$461)-(1.5*(_xlfn.QUARTILE.EXC('Base de dados'!L$441:L$461,3)-_xlfn.QUARTILE.EXC('Base de dados'!L$441:L$461,1)))),'Base de dados'!L447&lt;(AVERAGE('Base de dados'!L$441:L$461)+(1.5*(_xlfn.QUARTILE.EXC('Base de dados'!L$441:L$461,3)-_xlfn.QUARTILE.EXC('Base de dados'!L$441:L$461,1))))),'Base de dados'!L447,"")</f>
        <v>174654.69</v>
      </c>
      <c r="M447" s="7">
        <f>IF(AND('Base de dados'!M447&gt;(AVERAGE('Base de dados'!M$441:M$461)-(1.5*(_xlfn.QUARTILE.EXC('Base de dados'!M$441:M$461,3)-_xlfn.QUARTILE.EXC('Base de dados'!M$441:M$461,1)))),'Base de dados'!M447&lt;(AVERAGE('Base de dados'!M$441:M$461)+(1.5*(_xlfn.QUARTILE.EXC('Base de dados'!M$441:M$461,3)-_xlfn.QUARTILE.EXC('Base de dados'!M$441:M$461,1))))),'Base de dados'!M447,"")</f>
        <v>2328908.1800000002</v>
      </c>
      <c r="N447" s="7">
        <f>IF(AND('Base de dados'!N447&gt;(AVERAGE('Base de dados'!N$441:N$461)-(1.5*(_xlfn.QUARTILE.EXC('Base de dados'!N$441:N$461,3)-_xlfn.QUARTILE.EXC('Base de dados'!N$441:N$461,1)))),'Base de dados'!N447&lt;(AVERAGE('Base de dados'!N$441:N$461)+(1.5*(_xlfn.QUARTILE.EXC('Base de dados'!N$441:N$461,3)-_xlfn.QUARTILE.EXC('Base de dados'!N$441:N$461,1))))),'Base de dados'!N447,"")</f>
        <v>30588.94</v>
      </c>
      <c r="O447" s="7">
        <f>IF(AND('Base de dados'!O447&gt;(AVERAGE('Base de dados'!O$441:O$461)-(1.5*(_xlfn.QUARTILE.EXC('Base de dados'!O$441:O$461,3)-_xlfn.QUARTILE.EXC('Base de dados'!O$441:O$461,1)))),'Base de dados'!O447&lt;(AVERAGE('Base de dados'!O$441:O$461)+(1.5*(_xlfn.QUARTILE.EXC('Base de dados'!O$441:O$461,3)-_xlfn.QUARTILE.EXC('Base de dados'!O$441:O$461,1))))),'Base de dados'!O447,"")</f>
        <v>583770279.79999995</v>
      </c>
      <c r="P447" s="7">
        <f>IF(AND('Base de dados'!P447&gt;(AVERAGE('Base de dados'!P$441:P$461)-(1.5*(_xlfn.QUARTILE.EXC('Base de dados'!P$441:P$461,3)-_xlfn.QUARTILE.EXC('Base de dados'!P$441:P$461,1)))),'Base de dados'!P447&lt;(AVERAGE('Base de dados'!P$441:P$461)+(1.5*(_xlfn.QUARTILE.EXC('Base de dados'!P$441:P$461,3)-_xlfn.QUARTILE.EXC('Base de dados'!P$441:P$461,1))))),'Base de dados'!P447,"")</f>
        <v>119933944.45</v>
      </c>
      <c r="Q447" s="7">
        <f>IF(AND('Base de dados'!Q447&gt;(AVERAGE('Base de dados'!Q$441:Q$461)-(1.5*(_xlfn.QUARTILE.EXC('Base de dados'!Q$441:Q$461,3)-_xlfn.QUARTILE.EXC('Base de dados'!Q$441:Q$461,1)))),'Base de dados'!Q447&lt;(AVERAGE('Base de dados'!Q$441:Q$461)+(1.5*(_xlfn.QUARTILE.EXC('Base de dados'!Q$441:Q$461,3)-_xlfn.QUARTILE.EXC('Base de dados'!Q$441:Q$461,1))))),'Base de dados'!Q447,"")</f>
        <v>259597120.03</v>
      </c>
      <c r="R447" s="7">
        <f>IF(AND('Base de dados'!R447&gt;(AVERAGE('Base de dados'!R$441:R$461)-(1.5*(_xlfn.QUARTILE.EXC('Base de dados'!R$441:R$461,3)-_xlfn.QUARTILE.EXC('Base de dados'!R$441:R$461,1)))),'Base de dados'!R447&lt;(AVERAGE('Base de dados'!R$441:R$461)+(1.5*(_xlfn.QUARTILE.EXC('Base de dados'!R$441:R$461,3)-_xlfn.QUARTILE.EXC('Base de dados'!R$441:R$461,1))))),'Base de dados'!R447,"")</f>
        <v>547614386.82000005</v>
      </c>
      <c r="S447" s="7">
        <f>IF(AND('Base de dados'!S447&gt;(AVERAGE('Base de dados'!S$441:S$461)-(1.5*(_xlfn.QUARTILE.EXC('Base de dados'!S$441:S$461,3)-_xlfn.QUARTILE.EXC('Base de dados'!S$441:S$461,1)))),'Base de dados'!S447&lt;(AVERAGE('Base de dados'!S$441:S$461)+(1.5*(_xlfn.QUARTILE.EXC('Base de dados'!S$441:S$461,3)-_xlfn.QUARTILE.EXC('Base de dados'!S$441:S$461,1))))),'Base de dados'!S447,"")</f>
        <v>77445951.879999995</v>
      </c>
      <c r="T447" s="7">
        <f>IF(AND('Base de dados'!T447&gt;(AVERAGE('Base de dados'!T$441:T$461)-(1.5*(_xlfn.QUARTILE.EXC('Base de dados'!T$441:T$461,3)-_xlfn.QUARTILE.EXC('Base de dados'!T$441:T$461,1)))),'Base de dados'!T447&lt;(AVERAGE('Base de dados'!T$441:T$461)+(1.5*(_xlfn.QUARTILE.EXC('Base de dados'!T$441:T$461,3)-_xlfn.QUARTILE.EXC('Base de dados'!T$441:T$461,1))))),'Base de dados'!T447,"")</f>
        <v>2283</v>
      </c>
      <c r="U447" s="7">
        <f>IF(AND('Base de dados'!U447&gt;(AVERAGE('Base de dados'!U$441:U$461)-(1.5*(_xlfn.QUARTILE.EXC('Base de dados'!U$441:U$461,3)-_xlfn.QUARTILE.EXC('Base de dados'!U$441:U$461,1)))),'Base de dados'!U447&lt;(AVERAGE('Base de dados'!U$441:U$461)+(1.5*(_xlfn.QUARTILE.EXC('Base de dados'!U$441:U$461,3)-_xlfn.QUARTILE.EXC('Base de dados'!U$441:U$461,1))))),'Base de dados'!U447,"")</f>
        <v>46256752.579999998</v>
      </c>
    </row>
    <row r="448" spans="2:21" s="1" customFormat="1" x14ac:dyDescent="0.25">
      <c r="B448" s="51">
        <v>420540</v>
      </c>
      <c r="C448" s="51" t="s">
        <v>234</v>
      </c>
      <c r="D448" s="51" t="s">
        <v>235</v>
      </c>
      <c r="E448" s="51">
        <v>2012</v>
      </c>
      <c r="F448" s="51">
        <v>42054000</v>
      </c>
      <c r="G448" s="51" t="s">
        <v>102</v>
      </c>
      <c r="H448" s="325" t="s">
        <v>54</v>
      </c>
      <c r="I448" s="51" t="s">
        <v>188</v>
      </c>
      <c r="J448" s="51" t="s">
        <v>189</v>
      </c>
      <c r="K448" s="51" t="s">
        <v>190</v>
      </c>
      <c r="L448" s="7">
        <f>IF(AND('Base de dados'!L448&gt;(AVERAGE('Base de dados'!L$441:L$461)-(1.5*(_xlfn.QUARTILE.EXC('Base de dados'!L$441:L$461,3)-_xlfn.QUARTILE.EXC('Base de dados'!L$441:L$461,1)))),'Base de dados'!L448&lt;(AVERAGE('Base de dados'!L$441:L$461)+(1.5*(_xlfn.QUARTILE.EXC('Base de dados'!L$441:L$461,3)-_xlfn.QUARTILE.EXC('Base de dados'!L$441:L$461,1))))),'Base de dados'!L448,"")</f>
        <v>168053.06</v>
      </c>
      <c r="M448" s="7">
        <f>IF(AND('Base de dados'!M448&gt;(AVERAGE('Base de dados'!M$441:M$461)-(1.5*(_xlfn.QUARTILE.EXC('Base de dados'!M$441:M$461,3)-_xlfn.QUARTILE.EXC('Base de dados'!M$441:M$461,1)))),'Base de dados'!M448&lt;(AVERAGE('Base de dados'!M$441:M$461)+(1.5*(_xlfn.QUARTILE.EXC('Base de dados'!M$441:M$461,3)-_xlfn.QUARTILE.EXC('Base de dados'!M$441:M$461,1))))),'Base de dados'!M448,"")</f>
        <v>2247279.34</v>
      </c>
      <c r="N448" s="7">
        <f>IF(AND('Base de dados'!N448&gt;(AVERAGE('Base de dados'!N$441:N$461)-(1.5*(_xlfn.QUARTILE.EXC('Base de dados'!N$441:N$461,3)-_xlfn.QUARTILE.EXC('Base de dados'!N$441:N$461,1)))),'Base de dados'!N448&lt;(AVERAGE('Base de dados'!N$441:N$461)+(1.5*(_xlfn.QUARTILE.EXC('Base de dados'!N$441:N$461,3)-_xlfn.QUARTILE.EXC('Base de dados'!N$441:N$461,1))))),'Base de dados'!N448,"")</f>
        <v>29225.96</v>
      </c>
      <c r="O448" s="7">
        <f>IF(AND('Base de dados'!O448&gt;(AVERAGE('Base de dados'!O$441:O$461)-(1.5*(_xlfn.QUARTILE.EXC('Base de dados'!O$441:O$461,3)-_xlfn.QUARTILE.EXC('Base de dados'!O$441:O$461,1)))),'Base de dados'!O448&lt;(AVERAGE('Base de dados'!O$441:O$461)+(1.5*(_xlfn.QUARTILE.EXC('Base de dados'!O$441:O$461,3)-_xlfn.QUARTILE.EXC('Base de dados'!O$441:O$461,1))))),'Base de dados'!O448,"")</f>
        <v>538045547.60000002</v>
      </c>
      <c r="P448" s="7">
        <f>IF(AND('Base de dados'!P448&gt;(AVERAGE('Base de dados'!P$441:P$461)-(1.5*(_xlfn.QUARTILE.EXC('Base de dados'!P$441:P$461,3)-_xlfn.QUARTILE.EXC('Base de dados'!P$441:P$461,1)))),'Base de dados'!P448&lt;(AVERAGE('Base de dados'!P$441:P$461)+(1.5*(_xlfn.QUARTILE.EXC('Base de dados'!P$441:P$461,3)-_xlfn.QUARTILE.EXC('Base de dados'!P$441:P$461,1))))),'Base de dados'!P448,"")</f>
        <v>108317737</v>
      </c>
      <c r="Q448" s="7">
        <f>IF(AND('Base de dados'!Q448&gt;(AVERAGE('Base de dados'!Q$441:Q$461)-(1.5*(_xlfn.QUARTILE.EXC('Base de dados'!Q$441:Q$461,3)-_xlfn.QUARTILE.EXC('Base de dados'!Q$441:Q$461,1)))),'Base de dados'!Q448&lt;(AVERAGE('Base de dados'!Q$441:Q$461)+(1.5*(_xlfn.QUARTILE.EXC('Base de dados'!Q$441:Q$461,3)-_xlfn.QUARTILE.EXC('Base de dados'!Q$441:Q$461,1))))),'Base de dados'!Q448,"")</f>
        <v>243294389.55000001</v>
      </c>
      <c r="R448" s="7">
        <f>IF(AND('Base de dados'!R448&gt;(AVERAGE('Base de dados'!R$441:R$461)-(1.5*(_xlfn.QUARTILE.EXC('Base de dados'!R$441:R$461,3)-_xlfn.QUARTILE.EXC('Base de dados'!R$441:R$461,1)))),'Base de dados'!R448&lt;(AVERAGE('Base de dados'!R$441:R$461)+(1.5*(_xlfn.QUARTILE.EXC('Base de dados'!R$441:R$461,3)-_xlfn.QUARTILE.EXC('Base de dados'!R$441:R$461,1))))),'Base de dados'!R448,"")</f>
        <v>517607481.18000001</v>
      </c>
      <c r="S448" s="7">
        <f>IF(AND('Base de dados'!S448&gt;(AVERAGE('Base de dados'!S$441:S$461)-(1.5*(_xlfn.QUARTILE.EXC('Base de dados'!S$441:S$461,3)-_xlfn.QUARTILE.EXC('Base de dados'!S$441:S$461,1)))),'Base de dados'!S448&lt;(AVERAGE('Base de dados'!S$441:S$461)+(1.5*(_xlfn.QUARTILE.EXC('Base de dados'!S$441:S$461,3)-_xlfn.QUARTILE.EXC('Base de dados'!S$441:S$461,1))))),'Base de dados'!S448,"")</f>
        <v>73068492.189999998</v>
      </c>
      <c r="T448" s="7">
        <f>IF(AND('Base de dados'!T448&gt;(AVERAGE('Base de dados'!T$441:T$461)-(1.5*(_xlfn.QUARTILE.EXC('Base de dados'!T$441:T$461,3)-_xlfn.QUARTILE.EXC('Base de dados'!T$441:T$461,1)))),'Base de dados'!T448&lt;(AVERAGE('Base de dados'!T$441:T$461)+(1.5*(_xlfn.QUARTILE.EXC('Base de dados'!T$441:T$461,3)-_xlfn.QUARTILE.EXC('Base de dados'!T$441:T$461,1))))),'Base de dados'!T448,"")</f>
        <v>2234</v>
      </c>
      <c r="U448" s="7">
        <f>IF(AND('Base de dados'!U448&gt;(AVERAGE('Base de dados'!U$441:U$461)-(1.5*(_xlfn.QUARTILE.EXC('Base de dados'!U$441:U$461,3)-_xlfn.QUARTILE.EXC('Base de dados'!U$441:U$461,1)))),'Base de dados'!U448&lt;(AVERAGE('Base de dados'!U$441:U$461)+(1.5*(_xlfn.QUARTILE.EXC('Base de dados'!U$441:U$461,3)-_xlfn.QUARTILE.EXC('Base de dados'!U$441:U$461,1))))),'Base de dados'!U448,"")</f>
        <v>39997448.340000004</v>
      </c>
    </row>
    <row r="449" spans="2:21" s="1" customFormat="1" x14ac:dyDescent="0.25">
      <c r="B449" s="51">
        <v>420540</v>
      </c>
      <c r="C449" s="51" t="s">
        <v>234</v>
      </c>
      <c r="D449" s="51" t="s">
        <v>235</v>
      </c>
      <c r="E449" s="51">
        <v>2011</v>
      </c>
      <c r="F449" s="51">
        <v>42054000</v>
      </c>
      <c r="G449" s="51" t="s">
        <v>102</v>
      </c>
      <c r="H449" s="325" t="s">
        <v>54</v>
      </c>
      <c r="I449" s="51" t="s">
        <v>188</v>
      </c>
      <c r="J449" s="51" t="s">
        <v>189</v>
      </c>
      <c r="K449" s="51" t="s">
        <v>190</v>
      </c>
      <c r="L449" s="7">
        <f>IF(AND('Base de dados'!L449&gt;(AVERAGE('Base de dados'!L$441:L$461)-(1.5*(_xlfn.QUARTILE.EXC('Base de dados'!L$441:L$461,3)-_xlfn.QUARTILE.EXC('Base de dados'!L$441:L$461,1)))),'Base de dados'!L449&lt;(AVERAGE('Base de dados'!L$441:L$461)+(1.5*(_xlfn.QUARTILE.EXC('Base de dados'!L$441:L$461,3)-_xlfn.QUARTILE.EXC('Base de dados'!L$441:L$461,1))))),'Base de dados'!L449,"")</f>
        <v>159026.32</v>
      </c>
      <c r="M449" s="7">
        <f>IF(AND('Base de dados'!M449&gt;(AVERAGE('Base de dados'!M$441:M$461)-(1.5*(_xlfn.QUARTILE.EXC('Base de dados'!M$441:M$461,3)-_xlfn.QUARTILE.EXC('Base de dados'!M$441:M$461,1)))),'Base de dados'!M449&lt;(AVERAGE('Base de dados'!M$441:M$461)+(1.5*(_xlfn.QUARTILE.EXC('Base de dados'!M$441:M$461,3)-_xlfn.QUARTILE.EXC('Base de dados'!M$441:M$461,1))))),'Base de dados'!M449,"")</f>
        <v>2288510.71</v>
      </c>
      <c r="N449" s="7">
        <f>IF(AND('Base de dados'!N449&gt;(AVERAGE('Base de dados'!N$441:N$461)-(1.5*(_xlfn.QUARTILE.EXC('Base de dados'!N$441:N$461,3)-_xlfn.QUARTILE.EXC('Base de dados'!N$441:N$461,1)))),'Base de dados'!N449&lt;(AVERAGE('Base de dados'!N$441:N$461)+(1.5*(_xlfn.QUARTILE.EXC('Base de dados'!N$441:N$461,3)-_xlfn.QUARTILE.EXC('Base de dados'!N$441:N$461,1))))),'Base de dados'!N449,"")</f>
        <v>27494.97</v>
      </c>
      <c r="O449" s="7">
        <f>IF(AND('Base de dados'!O449&gt;(AVERAGE('Base de dados'!O$441:O$461)-(1.5*(_xlfn.QUARTILE.EXC('Base de dados'!O$441:O$461,3)-_xlfn.QUARTILE.EXC('Base de dados'!O$441:O$461,1)))),'Base de dados'!O449&lt;(AVERAGE('Base de dados'!O$441:O$461)+(1.5*(_xlfn.QUARTILE.EXC('Base de dados'!O$441:O$461,3)-_xlfn.QUARTILE.EXC('Base de dados'!O$441:O$461,1))))),'Base de dados'!O449,"")</f>
        <v>475464265.32999998</v>
      </c>
      <c r="P449" s="7">
        <f>IF(AND('Base de dados'!P449&gt;(AVERAGE('Base de dados'!P$441:P$461)-(1.5*(_xlfn.QUARTILE.EXC('Base de dados'!P$441:P$461,3)-_xlfn.QUARTILE.EXC('Base de dados'!P$441:P$461,1)))),'Base de dados'!P449&lt;(AVERAGE('Base de dados'!P$441:P$461)+(1.5*(_xlfn.QUARTILE.EXC('Base de dados'!P$441:P$461,3)-_xlfn.QUARTILE.EXC('Base de dados'!P$441:P$461,1))))),'Base de dados'!P449,"")</f>
        <v>95446399.549999997</v>
      </c>
      <c r="Q449" s="7">
        <f>IF(AND('Base de dados'!Q449&gt;(AVERAGE('Base de dados'!Q$441:Q$461)-(1.5*(_xlfn.QUARTILE.EXC('Base de dados'!Q$441:Q$461,3)-_xlfn.QUARTILE.EXC('Base de dados'!Q$441:Q$461,1)))),'Base de dados'!Q449&lt;(AVERAGE('Base de dados'!Q$441:Q$461)+(1.5*(_xlfn.QUARTILE.EXC('Base de dados'!Q$441:Q$461,3)-_xlfn.QUARTILE.EXC('Base de dados'!Q$441:Q$461,1))))),'Base de dados'!Q449,"")</f>
        <v>213006295</v>
      </c>
      <c r="R449" s="7">
        <f>IF(AND('Base de dados'!R449&gt;(AVERAGE('Base de dados'!R$441:R$461)-(1.5*(_xlfn.QUARTILE.EXC('Base de dados'!R$441:R$461,3)-_xlfn.QUARTILE.EXC('Base de dados'!R$441:R$461,1)))),'Base de dados'!R449&lt;(AVERAGE('Base de dados'!R$441:R$461)+(1.5*(_xlfn.QUARTILE.EXC('Base de dados'!R$441:R$461,3)-_xlfn.QUARTILE.EXC('Base de dados'!R$441:R$461,1))))),'Base de dados'!R449,"")</f>
        <v>517859753</v>
      </c>
      <c r="S449" s="7">
        <f>IF(AND('Base de dados'!S449&gt;(AVERAGE('Base de dados'!S$441:S$461)-(1.5*(_xlfn.QUARTILE.EXC('Base de dados'!S$441:S$461,3)-_xlfn.QUARTILE.EXC('Base de dados'!S$441:S$461,1)))),'Base de dados'!S449&lt;(AVERAGE('Base de dados'!S$441:S$461)+(1.5*(_xlfn.QUARTILE.EXC('Base de dados'!S$441:S$461,3)-_xlfn.QUARTILE.EXC('Base de dados'!S$441:S$461,1))))),'Base de dados'!S449,"")</f>
        <v>47395299.740000002</v>
      </c>
      <c r="T449" s="7">
        <f>IF(AND('Base de dados'!T449&gt;(AVERAGE('Base de dados'!T$441:T$461)-(1.5*(_xlfn.QUARTILE.EXC('Base de dados'!T$441:T$461,3)-_xlfn.QUARTILE.EXC('Base de dados'!T$441:T$461,1)))),'Base de dados'!T449&lt;(AVERAGE('Base de dados'!T$441:T$461)+(1.5*(_xlfn.QUARTILE.EXC('Base de dados'!T$441:T$461,3)-_xlfn.QUARTILE.EXC('Base de dados'!T$441:T$461,1))))),'Base de dados'!T449,"")</f>
        <v>2176</v>
      </c>
      <c r="U449" s="7">
        <f>IF(AND('Base de dados'!U449&gt;(AVERAGE('Base de dados'!U$441:U$461)-(1.5*(_xlfn.QUARTILE.EXC('Base de dados'!U$441:U$461,3)-_xlfn.QUARTILE.EXC('Base de dados'!U$441:U$461,1)))),'Base de dados'!U449&lt;(AVERAGE('Base de dados'!U$441:U$461)+(1.5*(_xlfn.QUARTILE.EXC('Base de dados'!U$441:U$461,3)-_xlfn.QUARTILE.EXC('Base de dados'!U$441:U$461,1))))),'Base de dados'!U449,"")</f>
        <v>37253934.670000002</v>
      </c>
    </row>
    <row r="450" spans="2:21" s="1" customFormat="1" x14ac:dyDescent="0.25">
      <c r="B450" s="51">
        <v>420540</v>
      </c>
      <c r="C450" s="51" t="s">
        <v>234</v>
      </c>
      <c r="D450" s="51" t="s">
        <v>235</v>
      </c>
      <c r="E450" s="51">
        <v>2010</v>
      </c>
      <c r="F450" s="51">
        <v>42054000</v>
      </c>
      <c r="G450" s="51" t="s">
        <v>102</v>
      </c>
      <c r="H450" s="325" t="s">
        <v>54</v>
      </c>
      <c r="I450" s="51" t="s">
        <v>188</v>
      </c>
      <c r="J450" s="51" t="s">
        <v>189</v>
      </c>
      <c r="K450" s="51" t="s">
        <v>190</v>
      </c>
      <c r="L450" s="7">
        <f>IF(AND('Base de dados'!L450&gt;(AVERAGE('Base de dados'!L$441:L$461)-(1.5*(_xlfn.QUARTILE.EXC('Base de dados'!L$441:L$461,3)-_xlfn.QUARTILE.EXC('Base de dados'!L$441:L$461,1)))),'Base de dados'!L450&lt;(AVERAGE('Base de dados'!L$441:L$461)+(1.5*(_xlfn.QUARTILE.EXC('Base de dados'!L$441:L$461,3)-_xlfn.QUARTILE.EXC('Base de dados'!L$441:L$461,1))))),'Base de dados'!L450,"")</f>
        <v>161790.5</v>
      </c>
      <c r="M450" s="7">
        <f>IF(AND('Base de dados'!M450&gt;(AVERAGE('Base de dados'!M$441:M$461)-(1.5*(_xlfn.QUARTILE.EXC('Base de dados'!M$441:M$461,3)-_xlfn.QUARTILE.EXC('Base de dados'!M$441:M$461,1)))),'Base de dados'!M450&lt;(AVERAGE('Base de dados'!M$441:M$461)+(1.5*(_xlfn.QUARTILE.EXC('Base de dados'!M$441:M$461,3)-_xlfn.QUARTILE.EXC('Base de dados'!M$441:M$461,1))))),'Base de dados'!M450,"")</f>
        <v>1721817</v>
      </c>
      <c r="N450" s="7">
        <f>IF(AND('Base de dados'!N450&gt;(AVERAGE('Base de dados'!N$441:N$461)-(1.5*(_xlfn.QUARTILE.EXC('Base de dados'!N$441:N$461,3)-_xlfn.QUARTILE.EXC('Base de dados'!N$441:N$461,1)))),'Base de dados'!N450&lt;(AVERAGE('Base de dados'!N$441:N$461)+(1.5*(_xlfn.QUARTILE.EXC('Base de dados'!N$441:N$461,3)-_xlfn.QUARTILE.EXC('Base de dados'!N$441:N$461,1))))),'Base de dados'!N450,"")</f>
        <v>22737.23</v>
      </c>
      <c r="O450" s="7">
        <f>IF(AND('Base de dados'!O450&gt;(AVERAGE('Base de dados'!O$441:O$461)-(1.5*(_xlfn.QUARTILE.EXC('Base de dados'!O$441:O$461,3)-_xlfn.QUARTILE.EXC('Base de dados'!O$441:O$461,1)))),'Base de dados'!O450&lt;(AVERAGE('Base de dados'!O$441:O$461)+(1.5*(_xlfn.QUARTILE.EXC('Base de dados'!O$441:O$461,3)-_xlfn.QUARTILE.EXC('Base de dados'!O$441:O$461,1))))),'Base de dados'!O450,"")</f>
        <v>441042009.19999999</v>
      </c>
      <c r="P450" s="7">
        <f>IF(AND('Base de dados'!P450&gt;(AVERAGE('Base de dados'!P$441:P$461)-(1.5*(_xlfn.QUARTILE.EXC('Base de dados'!P$441:P$461,3)-_xlfn.QUARTILE.EXC('Base de dados'!P$441:P$461,1)))),'Base de dados'!P450&lt;(AVERAGE('Base de dados'!P$441:P$461)+(1.5*(_xlfn.QUARTILE.EXC('Base de dados'!P$441:P$461,3)-_xlfn.QUARTILE.EXC('Base de dados'!P$441:P$461,1))))),'Base de dados'!P450,"")</f>
        <v>76397942</v>
      </c>
      <c r="Q450" s="7">
        <f>IF(AND('Base de dados'!Q450&gt;(AVERAGE('Base de dados'!Q$441:Q$461)-(1.5*(_xlfn.QUARTILE.EXC('Base de dados'!Q$441:Q$461,3)-_xlfn.QUARTILE.EXC('Base de dados'!Q$441:Q$461,1)))),'Base de dados'!Q450&lt;(AVERAGE('Base de dados'!Q$441:Q$461)+(1.5*(_xlfn.QUARTILE.EXC('Base de dados'!Q$441:Q$461,3)-_xlfn.QUARTILE.EXC('Base de dados'!Q$441:Q$461,1))))),'Base de dados'!Q450,"")</f>
        <v>201125681.97999999</v>
      </c>
      <c r="R450" s="7">
        <f>IF(AND('Base de dados'!R450&gt;(AVERAGE('Base de dados'!R$441:R$461)-(1.5*(_xlfn.QUARTILE.EXC('Base de dados'!R$441:R$461,3)-_xlfn.QUARTILE.EXC('Base de dados'!R$441:R$461,1)))),'Base de dados'!R450&lt;(AVERAGE('Base de dados'!R$441:R$461)+(1.5*(_xlfn.QUARTILE.EXC('Base de dados'!R$441:R$461,3)-_xlfn.QUARTILE.EXC('Base de dados'!R$441:R$461,1))))),'Base de dados'!R450,"")</f>
        <v>440606653</v>
      </c>
      <c r="S450" s="7">
        <f>IF(AND('Base de dados'!S450&gt;(AVERAGE('Base de dados'!S$441:S$461)-(1.5*(_xlfn.QUARTILE.EXC('Base de dados'!S$441:S$461,3)-_xlfn.QUARTILE.EXC('Base de dados'!S$441:S$461,1)))),'Base de dados'!S450&lt;(AVERAGE('Base de dados'!S$441:S$461)+(1.5*(_xlfn.QUARTILE.EXC('Base de dados'!S$441:S$461,3)-_xlfn.QUARTILE.EXC('Base de dados'!S$441:S$461,1))))),'Base de dados'!S450,"")</f>
        <v>48756256.719999999</v>
      </c>
      <c r="T450" s="7">
        <f>IF(AND('Base de dados'!T450&gt;(AVERAGE('Base de dados'!T$441:T$461)-(1.5*(_xlfn.QUARTILE.EXC('Base de dados'!T$441:T$461,3)-_xlfn.QUARTILE.EXC('Base de dados'!T$441:T$461,1)))),'Base de dados'!T450&lt;(AVERAGE('Base de dados'!T$441:T$461)+(1.5*(_xlfn.QUARTILE.EXC('Base de dados'!T$441:T$461,3)-_xlfn.QUARTILE.EXC('Base de dados'!T$441:T$461,1))))),'Base de dados'!T450,"")</f>
        <v>2059</v>
      </c>
      <c r="U450" s="7">
        <f>IF(AND('Base de dados'!U450&gt;(AVERAGE('Base de dados'!U$441:U$461)-(1.5*(_xlfn.QUARTILE.EXC('Base de dados'!U$441:U$461,3)-_xlfn.QUARTILE.EXC('Base de dados'!U$441:U$461,1)))),'Base de dados'!U450&lt;(AVERAGE('Base de dados'!U$441:U$461)+(1.5*(_xlfn.QUARTILE.EXC('Base de dados'!U$441:U$461,3)-_xlfn.QUARTILE.EXC('Base de dados'!U$441:U$461,1))))),'Base de dados'!U450,"")</f>
        <v>25637682.559999999</v>
      </c>
    </row>
    <row r="451" spans="2:21" s="1" customFormat="1" x14ac:dyDescent="0.25">
      <c r="B451" s="51">
        <v>420540</v>
      </c>
      <c r="C451" s="51" t="s">
        <v>234</v>
      </c>
      <c r="D451" s="51" t="s">
        <v>235</v>
      </c>
      <c r="E451" s="51">
        <v>2009</v>
      </c>
      <c r="F451" s="51">
        <v>42054000</v>
      </c>
      <c r="G451" s="51" t="s">
        <v>102</v>
      </c>
      <c r="H451" s="325" t="s">
        <v>54</v>
      </c>
      <c r="I451" s="51" t="s">
        <v>188</v>
      </c>
      <c r="J451" s="51" t="s">
        <v>189</v>
      </c>
      <c r="K451" s="51" t="s">
        <v>190</v>
      </c>
      <c r="L451" s="7">
        <f>IF(AND('Base de dados'!L451&gt;(AVERAGE('Base de dados'!L$441:L$461)-(1.5*(_xlfn.QUARTILE.EXC('Base de dados'!L$441:L$461,3)-_xlfn.QUARTILE.EXC('Base de dados'!L$441:L$461,1)))),'Base de dados'!L451&lt;(AVERAGE('Base de dados'!L$441:L$461)+(1.5*(_xlfn.QUARTILE.EXC('Base de dados'!L$441:L$461,3)-_xlfn.QUARTILE.EXC('Base de dados'!L$441:L$461,1))))),'Base de dados'!L451,"")</f>
        <v>149928.54</v>
      </c>
      <c r="M451" s="7">
        <f>IF(AND('Base de dados'!M451&gt;(AVERAGE('Base de dados'!M$441:M$461)-(1.5*(_xlfn.QUARTILE.EXC('Base de dados'!M$441:M$461,3)-_xlfn.QUARTILE.EXC('Base de dados'!M$441:M$461,1)))),'Base de dados'!M451&lt;(AVERAGE('Base de dados'!M$441:M$461)+(1.5*(_xlfn.QUARTILE.EXC('Base de dados'!M$441:M$461,3)-_xlfn.QUARTILE.EXC('Base de dados'!M$441:M$461,1))))),'Base de dados'!M451,"")</f>
        <v>1606574</v>
      </c>
      <c r="N451" s="7">
        <f>IF(AND('Base de dados'!N451&gt;(AVERAGE('Base de dados'!N$441:N$461)-(1.5*(_xlfn.QUARTILE.EXC('Base de dados'!N$441:N$461,3)-_xlfn.QUARTILE.EXC('Base de dados'!N$441:N$461,1)))),'Base de dados'!N451&lt;(AVERAGE('Base de dados'!N$441:N$461)+(1.5*(_xlfn.QUARTILE.EXC('Base de dados'!N$441:N$461,3)-_xlfn.QUARTILE.EXC('Base de dados'!N$441:N$461,1))))),'Base de dados'!N451,"")</f>
        <v>22269.3</v>
      </c>
      <c r="O451" s="7">
        <f>IF(AND('Base de dados'!O451&gt;(AVERAGE('Base de dados'!O$441:O$461)-(1.5*(_xlfn.QUARTILE.EXC('Base de dados'!O$441:O$461,3)-_xlfn.QUARTILE.EXC('Base de dados'!O$441:O$461,1)))),'Base de dados'!O451&lt;(AVERAGE('Base de dados'!O$441:O$461)+(1.5*(_xlfn.QUARTILE.EXC('Base de dados'!O$441:O$461,3)-_xlfn.QUARTILE.EXC('Base de dados'!O$441:O$461,1))))),'Base de dados'!O451,"")</f>
        <v>418657550</v>
      </c>
      <c r="P451" s="7">
        <f>IF(AND('Base de dados'!P451&gt;(AVERAGE('Base de dados'!P$441:P$461)-(1.5*(_xlfn.QUARTILE.EXC('Base de dados'!P$441:P$461,3)-_xlfn.QUARTILE.EXC('Base de dados'!P$441:P$461,1)))),'Base de dados'!P451&lt;(AVERAGE('Base de dados'!P$441:P$461)+(1.5*(_xlfn.QUARTILE.EXC('Base de dados'!P$441:P$461,3)-_xlfn.QUARTILE.EXC('Base de dados'!P$441:P$461,1))))),'Base de dados'!P451,"")</f>
        <v>71797940.760000005</v>
      </c>
      <c r="Q451" s="7">
        <f>IF(AND('Base de dados'!Q451&gt;(AVERAGE('Base de dados'!Q$441:Q$461)-(1.5*(_xlfn.QUARTILE.EXC('Base de dados'!Q$441:Q$461,3)-_xlfn.QUARTILE.EXC('Base de dados'!Q$441:Q$461,1)))),'Base de dados'!Q451&lt;(AVERAGE('Base de dados'!Q$441:Q$461)+(1.5*(_xlfn.QUARTILE.EXC('Base de dados'!Q$441:Q$461,3)-_xlfn.QUARTILE.EXC('Base de dados'!Q$441:Q$461,1))))),'Base de dados'!Q451,"")</f>
        <v>188793709</v>
      </c>
      <c r="R451" s="7">
        <f>IF(AND('Base de dados'!R451&gt;(AVERAGE('Base de dados'!R$441:R$461)-(1.5*(_xlfn.QUARTILE.EXC('Base de dados'!R$441:R$461,3)-_xlfn.QUARTILE.EXC('Base de dados'!R$441:R$461,1)))),'Base de dados'!R451&lt;(AVERAGE('Base de dados'!R$441:R$461)+(1.5*(_xlfn.QUARTILE.EXC('Base de dados'!R$441:R$461,3)-_xlfn.QUARTILE.EXC('Base de dados'!R$441:R$461,1))))),'Base de dados'!R451,"")</f>
        <v>386207657</v>
      </c>
      <c r="S451" s="7">
        <f>IF(AND('Base de dados'!S451&gt;(AVERAGE('Base de dados'!S$441:S$461)-(1.5*(_xlfn.QUARTILE.EXC('Base de dados'!S$441:S$461,3)-_xlfn.QUARTILE.EXC('Base de dados'!S$441:S$461,1)))),'Base de dados'!S451&lt;(AVERAGE('Base de dados'!S$441:S$461)+(1.5*(_xlfn.QUARTILE.EXC('Base de dados'!S$441:S$461,3)-_xlfn.QUARTILE.EXC('Base de dados'!S$441:S$461,1))))),'Base de dados'!S451,"")</f>
        <v>60365754</v>
      </c>
      <c r="T451" s="7">
        <f>IF(AND('Base de dados'!T451&gt;(AVERAGE('Base de dados'!T$441:T$461)-(1.5*(_xlfn.QUARTILE.EXC('Base de dados'!T$441:T$461,3)-_xlfn.QUARTILE.EXC('Base de dados'!T$441:T$461,1)))),'Base de dados'!T451&lt;(AVERAGE('Base de dados'!T$441:T$461)+(1.5*(_xlfn.QUARTILE.EXC('Base de dados'!T$441:T$461,3)-_xlfn.QUARTILE.EXC('Base de dados'!T$441:T$461,1))))),'Base de dados'!T451,"")</f>
        <v>2092</v>
      </c>
      <c r="U451" s="7">
        <f>IF(AND('Base de dados'!U451&gt;(AVERAGE('Base de dados'!U$441:U$461)-(1.5*(_xlfn.QUARTILE.EXC('Base de dados'!U$441:U$461,3)-_xlfn.QUARTILE.EXC('Base de dados'!U$441:U$461,1)))),'Base de dados'!U451&lt;(AVERAGE('Base de dados'!U$441:U$461)+(1.5*(_xlfn.QUARTILE.EXC('Base de dados'!U$441:U$461,3)-_xlfn.QUARTILE.EXC('Base de dados'!U$441:U$461,1))))),'Base de dados'!U451,"")</f>
        <v>12266166</v>
      </c>
    </row>
    <row r="452" spans="2:21" s="1" customFormat="1" x14ac:dyDescent="0.25">
      <c r="B452" s="51">
        <v>420540</v>
      </c>
      <c r="C452" s="51" t="s">
        <v>234</v>
      </c>
      <c r="D452" s="51" t="s">
        <v>235</v>
      </c>
      <c r="E452" s="51">
        <v>2008</v>
      </c>
      <c r="F452" s="51">
        <v>42054000</v>
      </c>
      <c r="G452" s="51" t="s">
        <v>102</v>
      </c>
      <c r="H452" s="325" t="s">
        <v>54</v>
      </c>
      <c r="I452" s="51" t="s">
        <v>188</v>
      </c>
      <c r="J452" s="51" t="s">
        <v>189</v>
      </c>
      <c r="K452" s="51" t="s">
        <v>190</v>
      </c>
      <c r="L452" s="7">
        <f>IF(AND('Base de dados'!L452&gt;(AVERAGE('Base de dados'!L$441:L$461)-(1.5*(_xlfn.QUARTILE.EXC('Base de dados'!L$441:L$461,3)-_xlfn.QUARTILE.EXC('Base de dados'!L$441:L$461,1)))),'Base de dados'!L452&lt;(AVERAGE('Base de dados'!L$441:L$461)+(1.5*(_xlfn.QUARTILE.EXC('Base de dados'!L$441:L$461,3)-_xlfn.QUARTILE.EXC('Base de dados'!L$441:L$461,1))))),'Base de dados'!L452,"")</f>
        <v>145451.03</v>
      </c>
      <c r="M452" s="7">
        <f>IF(AND('Base de dados'!M452&gt;(AVERAGE('Base de dados'!M$441:M$461)-(1.5*(_xlfn.QUARTILE.EXC('Base de dados'!M$441:M$461,3)-_xlfn.QUARTILE.EXC('Base de dados'!M$441:M$461,1)))),'Base de dados'!M452&lt;(AVERAGE('Base de dados'!M$441:M$461)+(1.5*(_xlfn.QUARTILE.EXC('Base de dados'!M$441:M$461,3)-_xlfn.QUARTILE.EXC('Base de dados'!M$441:M$461,1))))),'Base de dados'!M452,"")</f>
        <v>1446722</v>
      </c>
      <c r="N452" s="7">
        <f>IF(AND('Base de dados'!N452&gt;(AVERAGE('Base de dados'!N$441:N$461)-(1.5*(_xlfn.QUARTILE.EXC('Base de dados'!N$441:N$461,3)-_xlfn.QUARTILE.EXC('Base de dados'!N$441:N$461,1)))),'Base de dados'!N452&lt;(AVERAGE('Base de dados'!N$441:N$461)+(1.5*(_xlfn.QUARTILE.EXC('Base de dados'!N$441:N$461,3)-_xlfn.QUARTILE.EXC('Base de dados'!N$441:N$461,1))))),'Base de dados'!N452,"")</f>
        <v>21241.78</v>
      </c>
      <c r="O452" s="7">
        <f>IF(AND('Base de dados'!O452&gt;(AVERAGE('Base de dados'!O$441:O$461)-(1.5*(_xlfn.QUARTILE.EXC('Base de dados'!O$441:O$461,3)-_xlfn.QUARTILE.EXC('Base de dados'!O$441:O$461,1)))),'Base de dados'!O452&lt;(AVERAGE('Base de dados'!O$441:O$461)+(1.5*(_xlfn.QUARTILE.EXC('Base de dados'!O$441:O$461,3)-_xlfn.QUARTILE.EXC('Base de dados'!O$441:O$461,1))))),'Base de dados'!O452,"")</f>
        <v>379179226</v>
      </c>
      <c r="P452" s="7">
        <f>IF(AND('Base de dados'!P452&gt;(AVERAGE('Base de dados'!P$441:P$461)-(1.5*(_xlfn.QUARTILE.EXC('Base de dados'!P$441:P$461,3)-_xlfn.QUARTILE.EXC('Base de dados'!P$441:P$461,1)))),'Base de dados'!P452&lt;(AVERAGE('Base de dados'!P$441:P$461)+(1.5*(_xlfn.QUARTILE.EXC('Base de dados'!P$441:P$461,3)-_xlfn.QUARTILE.EXC('Base de dados'!P$441:P$461,1))))),'Base de dados'!P452,"")</f>
        <v>60506866</v>
      </c>
      <c r="Q452" s="7">
        <f>IF(AND('Base de dados'!Q452&gt;(AVERAGE('Base de dados'!Q$441:Q$461)-(1.5*(_xlfn.QUARTILE.EXC('Base de dados'!Q$441:Q$461,3)-_xlfn.QUARTILE.EXC('Base de dados'!Q$441:Q$461,1)))),'Base de dados'!Q452&lt;(AVERAGE('Base de dados'!Q$441:Q$461)+(1.5*(_xlfn.QUARTILE.EXC('Base de dados'!Q$441:Q$461,3)-_xlfn.QUARTILE.EXC('Base de dados'!Q$441:Q$461,1))))),'Base de dados'!Q452,"")</f>
        <v>148878364</v>
      </c>
      <c r="R452" s="7">
        <f>IF(AND('Base de dados'!R452&gt;(AVERAGE('Base de dados'!R$441:R$461)-(1.5*(_xlfn.QUARTILE.EXC('Base de dados'!R$441:R$461,3)-_xlfn.QUARTILE.EXC('Base de dados'!R$441:R$461,1)))),'Base de dados'!R452&lt;(AVERAGE('Base de dados'!R$441:R$461)+(1.5*(_xlfn.QUARTILE.EXC('Base de dados'!R$441:R$461,3)-_xlfn.QUARTILE.EXC('Base de dados'!R$441:R$461,1))))),'Base de dados'!R452,"")</f>
        <v>367089673</v>
      </c>
      <c r="S452" s="7">
        <f>IF(AND('Base de dados'!S452&gt;(AVERAGE('Base de dados'!S$441:S$461)-(1.5*(_xlfn.QUARTILE.EXC('Base de dados'!S$441:S$461,3)-_xlfn.QUARTILE.EXC('Base de dados'!S$441:S$461,1)))),'Base de dados'!S452&lt;(AVERAGE('Base de dados'!S$441:S$461)+(1.5*(_xlfn.QUARTILE.EXC('Base de dados'!S$441:S$461,3)-_xlfn.QUARTILE.EXC('Base de dados'!S$441:S$461,1))))),'Base de dados'!S452,"")</f>
        <v>45299337</v>
      </c>
      <c r="T452" s="7">
        <f>IF(AND('Base de dados'!T452&gt;(AVERAGE('Base de dados'!T$441:T$461)-(1.5*(_xlfn.QUARTILE.EXC('Base de dados'!T$441:T$461,3)-_xlfn.QUARTILE.EXC('Base de dados'!T$441:T$461,1)))),'Base de dados'!T452&lt;(AVERAGE('Base de dados'!T$441:T$461)+(1.5*(_xlfn.QUARTILE.EXC('Base de dados'!T$441:T$461,3)-_xlfn.QUARTILE.EXC('Base de dados'!T$441:T$461,1))))),'Base de dados'!T452,"")</f>
        <v>2300</v>
      </c>
      <c r="U452" s="7">
        <f>IF(AND('Base de dados'!U452&gt;(AVERAGE('Base de dados'!U$441:U$461)-(1.5*(_xlfn.QUARTILE.EXC('Base de dados'!U$441:U$461,3)-_xlfn.QUARTILE.EXC('Base de dados'!U$441:U$461,1)))),'Base de dados'!U452&lt;(AVERAGE('Base de dados'!U$441:U$461)+(1.5*(_xlfn.QUARTILE.EXC('Base de dados'!U$441:U$461,3)-_xlfn.QUARTILE.EXC('Base de dados'!U$441:U$461,1))))),'Base de dados'!U452,"")</f>
        <v>14347943</v>
      </c>
    </row>
    <row r="453" spans="2:21" s="1" customFormat="1" x14ac:dyDescent="0.25">
      <c r="B453" s="51">
        <v>420540</v>
      </c>
      <c r="C453" s="51" t="s">
        <v>234</v>
      </c>
      <c r="D453" s="51" t="s">
        <v>235</v>
      </c>
      <c r="E453" s="51">
        <v>2007</v>
      </c>
      <c r="F453" s="51">
        <v>42054000</v>
      </c>
      <c r="G453" s="51" t="s">
        <v>102</v>
      </c>
      <c r="H453" s="325" t="s">
        <v>54</v>
      </c>
      <c r="I453" s="51" t="s">
        <v>188</v>
      </c>
      <c r="J453" s="51" t="s">
        <v>189</v>
      </c>
      <c r="K453" s="51" t="s">
        <v>190</v>
      </c>
      <c r="L453" s="7">
        <f>IF(AND('Base de dados'!L453&gt;(AVERAGE('Base de dados'!L$441:L$461)-(1.5*(_xlfn.QUARTILE.EXC('Base de dados'!L$441:L$461,3)-_xlfn.QUARTILE.EXC('Base de dados'!L$441:L$461,1)))),'Base de dados'!L453&lt;(AVERAGE('Base de dados'!L$441:L$461)+(1.5*(_xlfn.QUARTILE.EXC('Base de dados'!L$441:L$461,3)-_xlfn.QUARTILE.EXC('Base de dados'!L$441:L$461,1))))),'Base de dados'!L453,"")</f>
        <v>142983.79999999999</v>
      </c>
      <c r="M453" s="7">
        <f>IF(AND('Base de dados'!M453&gt;(AVERAGE('Base de dados'!M$441:M$461)-(1.5*(_xlfn.QUARTILE.EXC('Base de dados'!M$441:M$461,3)-_xlfn.QUARTILE.EXC('Base de dados'!M$441:M$461,1)))),'Base de dados'!M453&lt;(AVERAGE('Base de dados'!M$441:M$461)+(1.5*(_xlfn.QUARTILE.EXC('Base de dados'!M$441:M$461,3)-_xlfn.QUARTILE.EXC('Base de dados'!M$441:M$461,1))))),'Base de dados'!M453,"")</f>
        <v>1383808</v>
      </c>
      <c r="N453" s="7">
        <f>IF(AND('Base de dados'!N453&gt;(AVERAGE('Base de dados'!N$441:N$461)-(1.5*(_xlfn.QUARTILE.EXC('Base de dados'!N$441:N$461,3)-_xlfn.QUARTILE.EXC('Base de dados'!N$441:N$461,1)))),'Base de dados'!N453&lt;(AVERAGE('Base de dados'!N$441:N$461)+(1.5*(_xlfn.QUARTILE.EXC('Base de dados'!N$441:N$461,3)-_xlfn.QUARTILE.EXC('Base de dados'!N$441:N$461,1))))),'Base de dados'!N453,"")</f>
        <v>20399.5</v>
      </c>
      <c r="O453" s="7">
        <f>IF(AND('Base de dados'!O453&gt;(AVERAGE('Base de dados'!O$441:O$461)-(1.5*(_xlfn.QUARTILE.EXC('Base de dados'!O$441:O$461,3)-_xlfn.QUARTILE.EXC('Base de dados'!O$441:O$461,1)))),'Base de dados'!O453&lt;(AVERAGE('Base de dados'!O$441:O$461)+(1.5*(_xlfn.QUARTILE.EXC('Base de dados'!O$441:O$461,3)-_xlfn.QUARTILE.EXC('Base de dados'!O$441:O$461,1))))),'Base de dados'!O453,"")</f>
        <v>338924478</v>
      </c>
      <c r="P453" s="7">
        <f>IF(AND('Base de dados'!P453&gt;(AVERAGE('Base de dados'!P$441:P$461)-(1.5*(_xlfn.QUARTILE.EXC('Base de dados'!P$441:P$461,3)-_xlfn.QUARTILE.EXC('Base de dados'!P$441:P$461,1)))),'Base de dados'!P453&lt;(AVERAGE('Base de dados'!P$441:P$461)+(1.5*(_xlfn.QUARTILE.EXC('Base de dados'!P$441:P$461,3)-_xlfn.QUARTILE.EXC('Base de dados'!P$441:P$461,1))))),'Base de dados'!P453,"")</f>
        <v>44656873</v>
      </c>
      <c r="Q453" s="7">
        <f>IF(AND('Base de dados'!Q453&gt;(AVERAGE('Base de dados'!Q$441:Q$461)-(1.5*(_xlfn.QUARTILE.EXC('Base de dados'!Q$441:Q$461,3)-_xlfn.QUARTILE.EXC('Base de dados'!Q$441:Q$461,1)))),'Base de dados'!Q453&lt;(AVERAGE('Base de dados'!Q$441:Q$461)+(1.5*(_xlfn.QUARTILE.EXC('Base de dados'!Q$441:Q$461,3)-_xlfn.QUARTILE.EXC('Base de dados'!Q$441:Q$461,1))))),'Base de dados'!Q453,"")</f>
        <v>142329324</v>
      </c>
      <c r="R453" s="7">
        <f>IF(AND('Base de dados'!R453&gt;(AVERAGE('Base de dados'!R$441:R$461)-(1.5*(_xlfn.QUARTILE.EXC('Base de dados'!R$441:R$461,3)-_xlfn.QUARTILE.EXC('Base de dados'!R$441:R$461,1)))),'Base de dados'!R453&lt;(AVERAGE('Base de dados'!R$441:R$461)+(1.5*(_xlfn.QUARTILE.EXC('Base de dados'!R$441:R$461,3)-_xlfn.QUARTILE.EXC('Base de dados'!R$441:R$461,1))))),'Base de dados'!R453,"")</f>
        <v>302138095</v>
      </c>
      <c r="S453" s="7">
        <f>IF(AND('Base de dados'!S453&gt;(AVERAGE('Base de dados'!S$441:S$461)-(1.5*(_xlfn.QUARTILE.EXC('Base de dados'!S$441:S$461,3)-_xlfn.QUARTILE.EXC('Base de dados'!S$441:S$461,1)))),'Base de dados'!S453&lt;(AVERAGE('Base de dados'!S$441:S$461)+(1.5*(_xlfn.QUARTILE.EXC('Base de dados'!S$441:S$461,3)-_xlfn.QUARTILE.EXC('Base de dados'!S$441:S$461,1))))),'Base de dados'!S453,"")</f>
        <v>37877979</v>
      </c>
      <c r="T453" s="7">
        <f>IF(AND('Base de dados'!T453&gt;(AVERAGE('Base de dados'!T$441:T$461)-(1.5*(_xlfn.QUARTILE.EXC('Base de dados'!T$441:T$461,3)-_xlfn.QUARTILE.EXC('Base de dados'!T$441:T$461,1)))),'Base de dados'!T453&lt;(AVERAGE('Base de dados'!T$441:T$461)+(1.5*(_xlfn.QUARTILE.EXC('Base de dados'!T$441:T$461,3)-_xlfn.QUARTILE.EXC('Base de dados'!T$441:T$461,1))))),'Base de dados'!T453,"")</f>
        <v>2362</v>
      </c>
      <c r="U453" s="7">
        <f>IF(AND('Base de dados'!U453&gt;(AVERAGE('Base de dados'!U$441:U$461)-(1.5*(_xlfn.QUARTILE.EXC('Base de dados'!U$441:U$461,3)-_xlfn.QUARTILE.EXC('Base de dados'!U$441:U$461,1)))),'Base de dados'!U453&lt;(AVERAGE('Base de dados'!U$441:U$461)+(1.5*(_xlfn.QUARTILE.EXC('Base de dados'!U$441:U$461,3)-_xlfn.QUARTILE.EXC('Base de dados'!U$441:U$461,1))))),'Base de dados'!U453,"")</f>
        <v>15653195</v>
      </c>
    </row>
    <row r="454" spans="2:21" s="1" customFormat="1" x14ac:dyDescent="0.25">
      <c r="B454" s="51">
        <v>420540</v>
      </c>
      <c r="C454" s="51" t="s">
        <v>234</v>
      </c>
      <c r="D454" s="51" t="s">
        <v>235</v>
      </c>
      <c r="E454" s="51">
        <v>2006</v>
      </c>
      <c r="F454" s="51">
        <v>42054000</v>
      </c>
      <c r="G454" s="51" t="s">
        <v>102</v>
      </c>
      <c r="H454" s="325" t="s">
        <v>54</v>
      </c>
      <c r="I454" s="51" t="s">
        <v>188</v>
      </c>
      <c r="J454" s="51" t="s">
        <v>189</v>
      </c>
      <c r="K454" s="51" t="s">
        <v>190</v>
      </c>
      <c r="L454" s="7">
        <f>IF(AND('Base de dados'!L454&gt;(AVERAGE('Base de dados'!L$441:L$461)-(1.5*(_xlfn.QUARTILE.EXC('Base de dados'!L$441:L$461,3)-_xlfn.QUARTILE.EXC('Base de dados'!L$441:L$461,1)))),'Base de dados'!L454&lt;(AVERAGE('Base de dados'!L$441:L$461)+(1.5*(_xlfn.QUARTILE.EXC('Base de dados'!L$441:L$461,3)-_xlfn.QUARTILE.EXC('Base de dados'!L$441:L$461,1))))),'Base de dados'!L454,"")</f>
        <v>142070.39999999999</v>
      </c>
      <c r="M454" s="7">
        <f>IF(AND('Base de dados'!M454&gt;(AVERAGE('Base de dados'!M$441:M$461)-(1.5*(_xlfn.QUARTILE.EXC('Base de dados'!M$441:M$461,3)-_xlfn.QUARTILE.EXC('Base de dados'!M$441:M$461,1)))),'Base de dados'!M454&lt;(AVERAGE('Base de dados'!M$441:M$461)+(1.5*(_xlfn.QUARTILE.EXC('Base de dados'!M$441:M$461,3)-_xlfn.QUARTILE.EXC('Base de dados'!M$441:M$461,1))))),'Base de dados'!M454,"")</f>
        <v>1317447</v>
      </c>
      <c r="N454" s="7">
        <f>IF(AND('Base de dados'!N454&gt;(AVERAGE('Base de dados'!N$441:N$461)-(1.5*(_xlfn.QUARTILE.EXC('Base de dados'!N$441:N$461,3)-_xlfn.QUARTILE.EXC('Base de dados'!N$441:N$461,1)))),'Base de dados'!N454&lt;(AVERAGE('Base de dados'!N$441:N$461)+(1.5*(_xlfn.QUARTILE.EXC('Base de dados'!N$441:N$461,3)-_xlfn.QUARTILE.EXC('Base de dados'!N$441:N$461,1))))),'Base de dados'!N454,"")</f>
        <v>18987</v>
      </c>
      <c r="O454" s="7">
        <f>IF(AND('Base de dados'!O454&gt;(AVERAGE('Base de dados'!O$441:O$461)-(1.5*(_xlfn.QUARTILE.EXC('Base de dados'!O$441:O$461,3)-_xlfn.QUARTILE.EXC('Base de dados'!O$441:O$461,1)))),'Base de dados'!O454&lt;(AVERAGE('Base de dados'!O$441:O$461)+(1.5*(_xlfn.QUARTILE.EXC('Base de dados'!O$441:O$461,3)-_xlfn.QUARTILE.EXC('Base de dados'!O$441:O$461,1))))),'Base de dados'!O454,"")</f>
        <v>343513579</v>
      </c>
      <c r="P454" s="7">
        <f>IF(AND('Base de dados'!P454&gt;(AVERAGE('Base de dados'!P$441:P$461)-(1.5*(_xlfn.QUARTILE.EXC('Base de dados'!P$441:P$461,3)-_xlfn.QUARTILE.EXC('Base de dados'!P$441:P$461,1)))),'Base de dados'!P454&lt;(AVERAGE('Base de dados'!P$441:P$461)+(1.5*(_xlfn.QUARTILE.EXC('Base de dados'!P$441:P$461,3)-_xlfn.QUARTILE.EXC('Base de dados'!P$441:P$461,1))))),'Base de dados'!P454,"")</f>
        <v>40040693</v>
      </c>
      <c r="Q454" s="7">
        <f>IF(AND('Base de dados'!Q454&gt;(AVERAGE('Base de dados'!Q$441:Q$461)-(1.5*(_xlfn.QUARTILE.EXC('Base de dados'!Q$441:Q$461,3)-_xlfn.QUARTILE.EXC('Base de dados'!Q$441:Q$461,1)))),'Base de dados'!Q454&lt;(AVERAGE('Base de dados'!Q$441:Q$461)+(1.5*(_xlfn.QUARTILE.EXC('Base de dados'!Q$441:Q$461,3)-_xlfn.QUARTILE.EXC('Base de dados'!Q$441:Q$461,1))))),'Base de dados'!Q454,"")</f>
        <v>144208567</v>
      </c>
      <c r="R454" s="7">
        <f>IF(AND('Base de dados'!R454&gt;(AVERAGE('Base de dados'!R$441:R$461)-(1.5*(_xlfn.QUARTILE.EXC('Base de dados'!R$441:R$461,3)-_xlfn.QUARTILE.EXC('Base de dados'!R$441:R$461,1)))),'Base de dados'!R454&lt;(AVERAGE('Base de dados'!R$441:R$461)+(1.5*(_xlfn.QUARTILE.EXC('Base de dados'!R$441:R$461,3)-_xlfn.QUARTILE.EXC('Base de dados'!R$441:R$461,1))))),'Base de dados'!R454,"")</f>
        <v>298411695</v>
      </c>
      <c r="S454" s="7">
        <f>IF(AND('Base de dados'!S454&gt;(AVERAGE('Base de dados'!S$441:S$461)-(1.5*(_xlfn.QUARTILE.EXC('Base de dados'!S$441:S$461,3)-_xlfn.QUARTILE.EXC('Base de dados'!S$441:S$461,1)))),'Base de dados'!S454&lt;(AVERAGE('Base de dados'!S$441:S$461)+(1.5*(_xlfn.QUARTILE.EXC('Base de dados'!S$441:S$461,3)-_xlfn.QUARTILE.EXC('Base de dados'!S$441:S$461,1))))),'Base de dados'!S454,"")</f>
        <v>36860620</v>
      </c>
      <c r="T454" s="7">
        <f>IF(AND('Base de dados'!T454&gt;(AVERAGE('Base de dados'!T$441:T$461)-(1.5*(_xlfn.QUARTILE.EXC('Base de dados'!T$441:T$461,3)-_xlfn.QUARTILE.EXC('Base de dados'!T$441:T$461,1)))),'Base de dados'!T454&lt;(AVERAGE('Base de dados'!T$441:T$461)+(1.5*(_xlfn.QUARTILE.EXC('Base de dados'!T$441:T$461,3)-_xlfn.QUARTILE.EXC('Base de dados'!T$441:T$461,1))))),'Base de dados'!T454,"")</f>
        <v>2414</v>
      </c>
      <c r="U454" s="7">
        <f>IF(AND('Base de dados'!U454&gt;(AVERAGE('Base de dados'!U$441:U$461)-(1.5*(_xlfn.QUARTILE.EXC('Base de dados'!U$441:U$461,3)-_xlfn.QUARTILE.EXC('Base de dados'!U$441:U$461,1)))),'Base de dados'!U454&lt;(AVERAGE('Base de dados'!U$441:U$461)+(1.5*(_xlfn.QUARTILE.EXC('Base de dados'!U$441:U$461,3)-_xlfn.QUARTILE.EXC('Base de dados'!U$441:U$461,1))))),'Base de dados'!U454,"")</f>
        <v>10769490</v>
      </c>
    </row>
    <row r="455" spans="2:21" s="1" customFormat="1" x14ac:dyDescent="0.25">
      <c r="B455" s="51">
        <v>420540</v>
      </c>
      <c r="C455" s="51" t="s">
        <v>234</v>
      </c>
      <c r="D455" s="51" t="s">
        <v>235</v>
      </c>
      <c r="E455" s="51">
        <v>2005</v>
      </c>
      <c r="F455" s="51">
        <v>42054000</v>
      </c>
      <c r="G455" s="51" t="s">
        <v>102</v>
      </c>
      <c r="H455" s="325" t="s">
        <v>54</v>
      </c>
      <c r="I455" s="51" t="s">
        <v>188</v>
      </c>
      <c r="J455" s="51" t="s">
        <v>189</v>
      </c>
      <c r="K455" s="51" t="s">
        <v>190</v>
      </c>
      <c r="L455" s="7">
        <f>IF(AND('Base de dados'!L455&gt;(AVERAGE('Base de dados'!L$441:L$461)-(1.5*(_xlfn.QUARTILE.EXC('Base de dados'!L$441:L$461,3)-_xlfn.QUARTILE.EXC('Base de dados'!L$441:L$461,1)))),'Base de dados'!L455&lt;(AVERAGE('Base de dados'!L$441:L$461)+(1.5*(_xlfn.QUARTILE.EXC('Base de dados'!L$441:L$461,3)-_xlfn.QUARTILE.EXC('Base de dados'!L$441:L$461,1))))),'Base de dados'!L455,"")</f>
        <v>151321.5</v>
      </c>
      <c r="M455" s="7">
        <f>IF(AND('Base de dados'!M455&gt;(AVERAGE('Base de dados'!M$441:M$461)-(1.5*(_xlfn.QUARTILE.EXC('Base de dados'!M$441:M$461,3)-_xlfn.QUARTILE.EXC('Base de dados'!M$441:M$461,1)))),'Base de dados'!M455&lt;(AVERAGE('Base de dados'!M$441:M$461)+(1.5*(_xlfn.QUARTILE.EXC('Base de dados'!M$441:M$461,3)-_xlfn.QUARTILE.EXC('Base de dados'!M$441:M$461,1))))),'Base de dados'!M455,"")</f>
        <v>1255354</v>
      </c>
      <c r="N455" s="7">
        <f>IF(AND('Base de dados'!N455&gt;(AVERAGE('Base de dados'!N$441:N$461)-(1.5*(_xlfn.QUARTILE.EXC('Base de dados'!N$441:N$461,3)-_xlfn.QUARTILE.EXC('Base de dados'!N$441:N$461,1)))),'Base de dados'!N455&lt;(AVERAGE('Base de dados'!N$441:N$461)+(1.5*(_xlfn.QUARTILE.EXC('Base de dados'!N$441:N$461,3)-_xlfn.QUARTILE.EXC('Base de dados'!N$441:N$461,1))))),'Base de dados'!N455,"")</f>
        <v>23117.5</v>
      </c>
      <c r="O455" s="7">
        <f>IF(AND('Base de dados'!O455&gt;(AVERAGE('Base de dados'!O$441:O$461)-(1.5*(_xlfn.QUARTILE.EXC('Base de dados'!O$441:O$461,3)-_xlfn.QUARTILE.EXC('Base de dados'!O$441:O$461,1)))),'Base de dados'!O455&lt;(AVERAGE('Base de dados'!O$441:O$461)+(1.5*(_xlfn.QUARTILE.EXC('Base de dados'!O$441:O$461,3)-_xlfn.QUARTILE.EXC('Base de dados'!O$441:O$461,1))))),'Base de dados'!O455,"")</f>
        <v>322099997</v>
      </c>
      <c r="P455" s="7">
        <f>IF(AND('Base de dados'!P455&gt;(AVERAGE('Base de dados'!P$441:P$461)-(1.5*(_xlfn.QUARTILE.EXC('Base de dados'!P$441:P$461,3)-_xlfn.QUARTILE.EXC('Base de dados'!P$441:P$461,1)))),'Base de dados'!P455&lt;(AVERAGE('Base de dados'!P$441:P$461)+(1.5*(_xlfn.QUARTILE.EXC('Base de dados'!P$441:P$461,3)-_xlfn.QUARTILE.EXC('Base de dados'!P$441:P$461,1))))),'Base de dados'!P455,"")</f>
        <v>42380688</v>
      </c>
      <c r="Q455" s="7">
        <f>IF(AND('Base de dados'!Q455&gt;(AVERAGE('Base de dados'!Q$441:Q$461)-(1.5*(_xlfn.QUARTILE.EXC('Base de dados'!Q$441:Q$461,3)-_xlfn.QUARTILE.EXC('Base de dados'!Q$441:Q$461,1)))),'Base de dados'!Q455&lt;(AVERAGE('Base de dados'!Q$441:Q$461)+(1.5*(_xlfn.QUARTILE.EXC('Base de dados'!Q$441:Q$461,3)-_xlfn.QUARTILE.EXC('Base de dados'!Q$441:Q$461,1))))),'Base de dados'!Q455,"")</f>
        <v>145478415</v>
      </c>
      <c r="R455" s="7">
        <f>IF(AND('Base de dados'!R455&gt;(AVERAGE('Base de dados'!R$441:R$461)-(1.5*(_xlfn.QUARTILE.EXC('Base de dados'!R$441:R$461,3)-_xlfn.QUARTILE.EXC('Base de dados'!R$441:R$461,1)))),'Base de dados'!R455&lt;(AVERAGE('Base de dados'!R$441:R$461)+(1.5*(_xlfn.QUARTILE.EXC('Base de dados'!R$441:R$461,3)-_xlfn.QUARTILE.EXC('Base de dados'!R$441:R$461,1))))),'Base de dados'!R455,"")</f>
        <v>295598852</v>
      </c>
      <c r="S455" s="7">
        <f>IF(AND('Base de dados'!S455&gt;(AVERAGE('Base de dados'!S$441:S$461)-(1.5*(_xlfn.QUARTILE.EXC('Base de dados'!S$441:S$461,3)-_xlfn.QUARTILE.EXC('Base de dados'!S$441:S$461,1)))),'Base de dados'!S455&lt;(AVERAGE('Base de dados'!S$441:S$461)+(1.5*(_xlfn.QUARTILE.EXC('Base de dados'!S$441:S$461,3)-_xlfn.QUARTILE.EXC('Base de dados'!S$441:S$461,1))))),'Base de dados'!S455,"")</f>
        <v>40305613</v>
      </c>
      <c r="T455" s="7">
        <f>IF(AND('Base de dados'!T455&gt;(AVERAGE('Base de dados'!T$441:T$461)-(1.5*(_xlfn.QUARTILE.EXC('Base de dados'!T$441:T$461,3)-_xlfn.QUARTILE.EXC('Base de dados'!T$441:T$461,1)))),'Base de dados'!T455&lt;(AVERAGE('Base de dados'!T$441:T$461)+(1.5*(_xlfn.QUARTILE.EXC('Base de dados'!T$441:T$461,3)-_xlfn.QUARTILE.EXC('Base de dados'!T$441:T$461,1))))),'Base de dados'!T455,"")</f>
        <v>2410</v>
      </c>
      <c r="U455" s="7">
        <f>IF(AND('Base de dados'!U455&gt;(AVERAGE('Base de dados'!U$441:U$461)-(1.5*(_xlfn.QUARTILE.EXC('Base de dados'!U$441:U$461,3)-_xlfn.QUARTILE.EXC('Base de dados'!U$441:U$461,1)))),'Base de dados'!U455&lt;(AVERAGE('Base de dados'!U$441:U$461)+(1.5*(_xlfn.QUARTILE.EXC('Base de dados'!U$441:U$461,3)-_xlfn.QUARTILE.EXC('Base de dados'!U$441:U$461,1))))),'Base de dados'!U455,"")</f>
        <v>7117339</v>
      </c>
    </row>
    <row r="456" spans="2:21" s="1" customFormat="1" x14ac:dyDescent="0.25">
      <c r="B456" s="51">
        <v>420540</v>
      </c>
      <c r="C456" s="51" t="s">
        <v>234</v>
      </c>
      <c r="D456" s="51" t="s">
        <v>235</v>
      </c>
      <c r="E456" s="51">
        <v>2004</v>
      </c>
      <c r="F456" s="51">
        <v>42054000</v>
      </c>
      <c r="G456" s="51" t="s">
        <v>102</v>
      </c>
      <c r="H456" s="325" t="s">
        <v>54</v>
      </c>
      <c r="I456" s="51" t="s">
        <v>188</v>
      </c>
      <c r="J456" s="51" t="s">
        <v>189</v>
      </c>
      <c r="K456" s="51" t="s">
        <v>190</v>
      </c>
      <c r="L456" s="7">
        <f>IF(AND('Base de dados'!L456&gt;(AVERAGE('Base de dados'!L$441:L$461)-(1.5*(_xlfn.QUARTILE.EXC('Base de dados'!L$441:L$461,3)-_xlfn.QUARTILE.EXC('Base de dados'!L$441:L$461,1)))),'Base de dados'!L456&lt;(AVERAGE('Base de dados'!L$441:L$461)+(1.5*(_xlfn.QUARTILE.EXC('Base de dados'!L$441:L$461,3)-_xlfn.QUARTILE.EXC('Base de dados'!L$441:L$461,1))))),'Base de dados'!L456,"")</f>
        <v>167643.79999999999</v>
      </c>
      <c r="M456" s="7">
        <f>IF(AND('Base de dados'!M456&gt;(AVERAGE('Base de dados'!M$441:M$461)-(1.5*(_xlfn.QUARTILE.EXC('Base de dados'!M$441:M$461,3)-_xlfn.QUARTILE.EXC('Base de dados'!M$441:M$461,1)))),'Base de dados'!M456&lt;(AVERAGE('Base de dados'!M$441:M$461)+(1.5*(_xlfn.QUARTILE.EXC('Base de dados'!M$441:M$461,3)-_xlfn.QUARTILE.EXC('Base de dados'!M$441:M$461,1))))),'Base de dados'!M456,"")</f>
        <v>1219155</v>
      </c>
      <c r="N456" s="7">
        <f>IF(AND('Base de dados'!N456&gt;(AVERAGE('Base de dados'!N$441:N$461)-(1.5*(_xlfn.QUARTILE.EXC('Base de dados'!N$441:N$461,3)-_xlfn.QUARTILE.EXC('Base de dados'!N$441:N$461,1)))),'Base de dados'!N456&lt;(AVERAGE('Base de dados'!N$441:N$461)+(1.5*(_xlfn.QUARTILE.EXC('Base de dados'!N$441:N$461,3)-_xlfn.QUARTILE.EXC('Base de dados'!N$441:N$461,1))))),'Base de dados'!N456,"")</f>
        <v>26420.6</v>
      </c>
      <c r="O456" s="7">
        <f>IF(AND('Base de dados'!O456&gt;(AVERAGE('Base de dados'!O$441:O$461)-(1.5*(_xlfn.QUARTILE.EXC('Base de dados'!O$441:O$461,3)-_xlfn.QUARTILE.EXC('Base de dados'!O$441:O$461,1)))),'Base de dados'!O456&lt;(AVERAGE('Base de dados'!O$441:O$461)+(1.5*(_xlfn.QUARTILE.EXC('Base de dados'!O$441:O$461,3)-_xlfn.QUARTILE.EXC('Base de dados'!O$441:O$461,1))))),'Base de dados'!O456,"")</f>
        <v>305771026</v>
      </c>
      <c r="P456" s="7">
        <f>IF(AND('Base de dados'!P456&gt;(AVERAGE('Base de dados'!P$441:P$461)-(1.5*(_xlfn.QUARTILE.EXC('Base de dados'!P$441:P$461,3)-_xlfn.QUARTILE.EXC('Base de dados'!P$441:P$461,1)))),'Base de dados'!P456&lt;(AVERAGE('Base de dados'!P$441:P$461)+(1.5*(_xlfn.QUARTILE.EXC('Base de dados'!P$441:P$461,3)-_xlfn.QUARTILE.EXC('Base de dados'!P$441:P$461,1))))),'Base de dados'!P456,"")</f>
        <v>41628500</v>
      </c>
      <c r="Q456" s="7">
        <f>IF(AND('Base de dados'!Q456&gt;(AVERAGE('Base de dados'!Q$441:Q$461)-(1.5*(_xlfn.QUARTILE.EXC('Base de dados'!Q$441:Q$461,3)-_xlfn.QUARTILE.EXC('Base de dados'!Q$441:Q$461,1)))),'Base de dados'!Q456&lt;(AVERAGE('Base de dados'!Q$441:Q$461)+(1.5*(_xlfn.QUARTILE.EXC('Base de dados'!Q$441:Q$461,3)-_xlfn.QUARTILE.EXC('Base de dados'!Q$441:Q$461,1))))),'Base de dados'!Q456,"")</f>
        <v>129448295</v>
      </c>
      <c r="R456" s="7">
        <f>IF(AND('Base de dados'!R456&gt;(AVERAGE('Base de dados'!R$441:R$461)-(1.5*(_xlfn.QUARTILE.EXC('Base de dados'!R$441:R$461,3)-_xlfn.QUARTILE.EXC('Base de dados'!R$441:R$461,1)))),'Base de dados'!R456&lt;(AVERAGE('Base de dados'!R$441:R$461)+(1.5*(_xlfn.QUARTILE.EXC('Base de dados'!R$441:R$461,3)-_xlfn.QUARTILE.EXC('Base de dados'!R$441:R$461,1))))),'Base de dados'!R456,"")</f>
        <v>278614614</v>
      </c>
      <c r="S456" s="7">
        <f>IF(AND('Base de dados'!S456&gt;(AVERAGE('Base de dados'!S$441:S$461)-(1.5*(_xlfn.QUARTILE.EXC('Base de dados'!S$441:S$461,3)-_xlfn.QUARTILE.EXC('Base de dados'!S$441:S$461,1)))),'Base de dados'!S456&lt;(AVERAGE('Base de dados'!S$441:S$461)+(1.5*(_xlfn.QUARTILE.EXC('Base de dados'!S$441:S$461,3)-_xlfn.QUARTILE.EXC('Base de dados'!S$441:S$461,1))))),'Base de dados'!S456,"")</f>
        <v>47055370</v>
      </c>
      <c r="T456" s="7">
        <f>IF(AND('Base de dados'!T456&gt;(AVERAGE('Base de dados'!T$441:T$461)-(1.5*(_xlfn.QUARTILE.EXC('Base de dados'!T$441:T$461,3)-_xlfn.QUARTILE.EXC('Base de dados'!T$441:T$461,1)))),'Base de dados'!T456&lt;(AVERAGE('Base de dados'!T$441:T$461)+(1.5*(_xlfn.QUARTILE.EXC('Base de dados'!T$441:T$461,3)-_xlfn.QUARTILE.EXC('Base de dados'!T$441:T$461,1))))),'Base de dados'!T456,"")</f>
        <v>2428</v>
      </c>
      <c r="U456" s="7">
        <f>IF(AND('Base de dados'!U456&gt;(AVERAGE('Base de dados'!U$441:U$461)-(1.5*(_xlfn.QUARTILE.EXC('Base de dados'!U$441:U$461,3)-_xlfn.QUARTILE.EXC('Base de dados'!U$441:U$461,1)))),'Base de dados'!U456&lt;(AVERAGE('Base de dados'!U$441:U$461)+(1.5*(_xlfn.QUARTILE.EXC('Base de dados'!U$441:U$461,3)-_xlfn.QUARTILE.EXC('Base de dados'!U$441:U$461,1))))),'Base de dados'!U456,"")</f>
        <v>19848563</v>
      </c>
    </row>
    <row r="457" spans="2:21" s="1" customFormat="1" x14ac:dyDescent="0.25">
      <c r="B457" s="51">
        <v>420540</v>
      </c>
      <c r="C457" s="51" t="s">
        <v>234</v>
      </c>
      <c r="D457" s="51" t="s">
        <v>235</v>
      </c>
      <c r="E457" s="51">
        <v>2003</v>
      </c>
      <c r="F457" s="51">
        <v>42054000</v>
      </c>
      <c r="G457" s="51" t="s">
        <v>102</v>
      </c>
      <c r="H457" s="325" t="s">
        <v>54</v>
      </c>
      <c r="I457" s="51" t="s">
        <v>188</v>
      </c>
      <c r="J457" s="51" t="s">
        <v>189</v>
      </c>
      <c r="K457" s="51" t="s">
        <v>190</v>
      </c>
      <c r="L457" s="7">
        <f>IF(AND('Base de dados'!L457&gt;(AVERAGE('Base de dados'!L$441:L$461)-(1.5*(_xlfn.QUARTILE.EXC('Base de dados'!L$441:L$461,3)-_xlfn.QUARTILE.EXC('Base de dados'!L$441:L$461,1)))),'Base de dados'!L457&lt;(AVERAGE('Base de dados'!L$441:L$461)+(1.5*(_xlfn.QUARTILE.EXC('Base de dados'!L$441:L$461,3)-_xlfn.QUARTILE.EXC('Base de dados'!L$441:L$461,1))))),'Base de dados'!L457,"")</f>
        <v>175466.1</v>
      </c>
      <c r="M457" s="7">
        <f>IF(AND('Base de dados'!M457&gt;(AVERAGE('Base de dados'!M$441:M$461)-(1.5*(_xlfn.QUARTILE.EXC('Base de dados'!M$441:M$461,3)-_xlfn.QUARTILE.EXC('Base de dados'!M$441:M$461,1)))),'Base de dados'!M457&lt;(AVERAGE('Base de dados'!M$441:M$461)+(1.5*(_xlfn.QUARTILE.EXC('Base de dados'!M$441:M$461,3)-_xlfn.QUARTILE.EXC('Base de dados'!M$441:M$461,1))))),'Base de dados'!M457,"")</f>
        <v>1205563</v>
      </c>
      <c r="N457" s="7">
        <f>IF(AND('Base de dados'!N457&gt;(AVERAGE('Base de dados'!N$441:N$461)-(1.5*(_xlfn.QUARTILE.EXC('Base de dados'!N$441:N$461,3)-_xlfn.QUARTILE.EXC('Base de dados'!N$441:N$461,1)))),'Base de dados'!N457&lt;(AVERAGE('Base de dados'!N$441:N$461)+(1.5*(_xlfn.QUARTILE.EXC('Base de dados'!N$441:N$461,3)-_xlfn.QUARTILE.EXC('Base de dados'!N$441:N$461,1))))),'Base de dados'!N457,"")</f>
        <v>26459.5</v>
      </c>
      <c r="O457" s="7">
        <f>IF(AND('Base de dados'!O457&gt;(AVERAGE('Base de dados'!O$441:O$461)-(1.5*(_xlfn.QUARTILE.EXC('Base de dados'!O$441:O$461,3)-_xlfn.QUARTILE.EXC('Base de dados'!O$441:O$461,1)))),'Base de dados'!O457&lt;(AVERAGE('Base de dados'!O$441:O$461)+(1.5*(_xlfn.QUARTILE.EXC('Base de dados'!O$441:O$461,3)-_xlfn.QUARTILE.EXC('Base de dados'!O$441:O$461,1))))),'Base de dados'!O457,"")</f>
        <v>287378882</v>
      </c>
      <c r="P457" s="7">
        <f>IF(AND('Base de dados'!P457&gt;(AVERAGE('Base de dados'!P$441:P$461)-(1.5*(_xlfn.QUARTILE.EXC('Base de dados'!P$441:P$461,3)-_xlfn.QUARTILE.EXC('Base de dados'!P$441:P$461,1)))),'Base de dados'!P457&lt;(AVERAGE('Base de dados'!P$441:P$461)+(1.5*(_xlfn.QUARTILE.EXC('Base de dados'!P$441:P$461,3)-_xlfn.QUARTILE.EXC('Base de dados'!P$441:P$461,1))))),'Base de dados'!P457,"")</f>
        <v>37173634</v>
      </c>
      <c r="Q457" s="7">
        <f>IF(AND('Base de dados'!Q457&gt;(AVERAGE('Base de dados'!Q$441:Q$461)-(1.5*(_xlfn.QUARTILE.EXC('Base de dados'!Q$441:Q$461,3)-_xlfn.QUARTILE.EXC('Base de dados'!Q$441:Q$461,1)))),'Base de dados'!Q457&lt;(AVERAGE('Base de dados'!Q$441:Q$461)+(1.5*(_xlfn.QUARTILE.EXC('Base de dados'!Q$441:Q$461,3)-_xlfn.QUARTILE.EXC('Base de dados'!Q$441:Q$461,1))))),'Base de dados'!Q457,"")</f>
        <v>127557648</v>
      </c>
      <c r="R457" s="7">
        <f>IF(AND('Base de dados'!R457&gt;(AVERAGE('Base de dados'!R$441:R$461)-(1.5*(_xlfn.QUARTILE.EXC('Base de dados'!R$441:R$461,3)-_xlfn.QUARTILE.EXC('Base de dados'!R$441:R$461,1)))),'Base de dados'!R457&lt;(AVERAGE('Base de dados'!R$441:R$461)+(1.5*(_xlfn.QUARTILE.EXC('Base de dados'!R$441:R$461,3)-_xlfn.QUARTILE.EXC('Base de dados'!R$441:R$461,1))))),'Base de dados'!R457,"")</f>
        <v>239119658</v>
      </c>
      <c r="S457" s="7">
        <f>IF(AND('Base de dados'!S457&gt;(AVERAGE('Base de dados'!S$441:S$461)-(1.5*(_xlfn.QUARTILE.EXC('Base de dados'!S$441:S$461,3)-_xlfn.QUARTILE.EXC('Base de dados'!S$441:S$461,1)))),'Base de dados'!S457&lt;(AVERAGE('Base de dados'!S$441:S$461)+(1.5*(_xlfn.QUARTILE.EXC('Base de dados'!S$441:S$461,3)-_xlfn.QUARTILE.EXC('Base de dados'!S$441:S$461,1))))),'Base de dados'!S457,"")</f>
        <v>42619012</v>
      </c>
      <c r="T457" s="7">
        <f>IF(AND('Base de dados'!T457&gt;(AVERAGE('Base de dados'!T$441:T$461)-(1.5*(_xlfn.QUARTILE.EXC('Base de dados'!T$441:T$461,3)-_xlfn.QUARTILE.EXC('Base de dados'!T$441:T$461,1)))),'Base de dados'!T457&lt;(AVERAGE('Base de dados'!T$441:T$461)+(1.5*(_xlfn.QUARTILE.EXC('Base de dados'!T$441:T$461,3)-_xlfn.QUARTILE.EXC('Base de dados'!T$441:T$461,1))))),'Base de dados'!T457,"")</f>
        <v>2335</v>
      </c>
      <c r="U457" s="7">
        <f>IF(AND('Base de dados'!U457&gt;(AVERAGE('Base de dados'!U$441:U$461)-(1.5*(_xlfn.QUARTILE.EXC('Base de dados'!U$441:U$461,3)-_xlfn.QUARTILE.EXC('Base de dados'!U$441:U$461,1)))),'Base de dados'!U457&lt;(AVERAGE('Base de dados'!U$441:U$461)+(1.5*(_xlfn.QUARTILE.EXC('Base de dados'!U$441:U$461,3)-_xlfn.QUARTILE.EXC('Base de dados'!U$441:U$461,1))))),'Base de dados'!U457,"")</f>
        <v>17795025</v>
      </c>
    </row>
    <row r="458" spans="2:21" s="1" customFormat="1" x14ac:dyDescent="0.25">
      <c r="B458" s="51">
        <v>420540</v>
      </c>
      <c r="C458" s="51" t="s">
        <v>234</v>
      </c>
      <c r="D458" s="51" t="s">
        <v>235</v>
      </c>
      <c r="E458" s="51">
        <v>2002</v>
      </c>
      <c r="F458" s="51">
        <v>42054000</v>
      </c>
      <c r="G458" s="51" t="s">
        <v>102</v>
      </c>
      <c r="H458" s="325" t="s">
        <v>54</v>
      </c>
      <c r="I458" s="51" t="s">
        <v>188</v>
      </c>
      <c r="J458" s="51" t="s">
        <v>189</v>
      </c>
      <c r="K458" s="51" t="s">
        <v>190</v>
      </c>
      <c r="L458" s="7">
        <f>IF(AND('Base de dados'!L458&gt;(AVERAGE('Base de dados'!L$441:L$461)-(1.5*(_xlfn.QUARTILE.EXC('Base de dados'!L$441:L$461,3)-_xlfn.QUARTILE.EXC('Base de dados'!L$441:L$461,1)))),'Base de dados'!L458&lt;(AVERAGE('Base de dados'!L$441:L$461)+(1.5*(_xlfn.QUARTILE.EXC('Base de dados'!L$441:L$461,3)-_xlfn.QUARTILE.EXC('Base de dados'!L$441:L$461,1))))),'Base de dados'!L458,"")</f>
        <v>190681.5</v>
      </c>
      <c r="M458" s="7">
        <f>IF(AND('Base de dados'!M458&gt;(AVERAGE('Base de dados'!M$441:M$461)-(1.5*(_xlfn.QUARTILE.EXC('Base de dados'!M$441:M$461,3)-_xlfn.QUARTILE.EXC('Base de dados'!M$441:M$461,1)))),'Base de dados'!M458&lt;(AVERAGE('Base de dados'!M$441:M$461)+(1.5*(_xlfn.QUARTILE.EXC('Base de dados'!M$441:M$461,3)-_xlfn.QUARTILE.EXC('Base de dados'!M$441:M$461,1))))),'Base de dados'!M458,"")</f>
        <v>1198498</v>
      </c>
      <c r="N458" s="7">
        <f>IF(AND('Base de dados'!N458&gt;(AVERAGE('Base de dados'!N$441:N$461)-(1.5*(_xlfn.QUARTILE.EXC('Base de dados'!N$441:N$461,3)-_xlfn.QUARTILE.EXC('Base de dados'!N$441:N$461,1)))),'Base de dados'!N458&lt;(AVERAGE('Base de dados'!N$441:N$461)+(1.5*(_xlfn.QUARTILE.EXC('Base de dados'!N$441:N$461,3)-_xlfn.QUARTILE.EXC('Base de dados'!N$441:N$461,1))))),'Base de dados'!N458,"")</f>
        <v>25906.3</v>
      </c>
      <c r="O458" s="7">
        <f>IF(AND('Base de dados'!O458&gt;(AVERAGE('Base de dados'!O$441:O$461)-(1.5*(_xlfn.QUARTILE.EXC('Base de dados'!O$441:O$461,3)-_xlfn.QUARTILE.EXC('Base de dados'!O$441:O$461,1)))),'Base de dados'!O458&lt;(AVERAGE('Base de dados'!O$441:O$461)+(1.5*(_xlfn.QUARTILE.EXC('Base de dados'!O$441:O$461,3)-_xlfn.QUARTILE.EXC('Base de dados'!O$441:O$461,1))))),'Base de dados'!O458,"")</f>
        <v>294079436</v>
      </c>
      <c r="P458" s="7">
        <f>IF(AND('Base de dados'!P458&gt;(AVERAGE('Base de dados'!P$441:P$461)-(1.5*(_xlfn.QUARTILE.EXC('Base de dados'!P$441:P$461,3)-_xlfn.QUARTILE.EXC('Base de dados'!P$441:P$461,1)))),'Base de dados'!P458&lt;(AVERAGE('Base de dados'!P$441:P$461)+(1.5*(_xlfn.QUARTILE.EXC('Base de dados'!P$441:P$461,3)-_xlfn.QUARTILE.EXC('Base de dados'!P$441:P$461,1))))),'Base de dados'!P458,"")</f>
        <v>33484489</v>
      </c>
      <c r="Q458" s="7">
        <f>IF(AND('Base de dados'!Q458&gt;(AVERAGE('Base de dados'!Q$441:Q$461)-(1.5*(_xlfn.QUARTILE.EXC('Base de dados'!Q$441:Q$461,3)-_xlfn.QUARTILE.EXC('Base de dados'!Q$441:Q$461,1)))),'Base de dados'!Q458&lt;(AVERAGE('Base de dados'!Q$441:Q$461)+(1.5*(_xlfn.QUARTILE.EXC('Base de dados'!Q$441:Q$461,3)-_xlfn.QUARTILE.EXC('Base de dados'!Q$441:Q$461,1))))),'Base de dados'!Q458,"")</f>
        <v>127570924</v>
      </c>
      <c r="R458" s="7">
        <f>IF(AND('Base de dados'!R458&gt;(AVERAGE('Base de dados'!R$441:R$461)-(1.5*(_xlfn.QUARTILE.EXC('Base de dados'!R$441:R$461,3)-_xlfn.QUARTILE.EXC('Base de dados'!R$441:R$461,1)))),'Base de dados'!R458&lt;(AVERAGE('Base de dados'!R$441:R$461)+(1.5*(_xlfn.QUARTILE.EXC('Base de dados'!R$441:R$461,3)-_xlfn.QUARTILE.EXC('Base de dados'!R$441:R$461,1))))),'Base de dados'!R458,"")</f>
        <v>240973715</v>
      </c>
      <c r="S458" s="7">
        <f>IF(AND('Base de dados'!S458&gt;(AVERAGE('Base de dados'!S$441:S$461)-(1.5*(_xlfn.QUARTILE.EXC('Base de dados'!S$441:S$461,3)-_xlfn.QUARTILE.EXC('Base de dados'!S$441:S$461,1)))),'Base de dados'!S458&lt;(AVERAGE('Base de dados'!S$441:S$461)+(1.5*(_xlfn.QUARTILE.EXC('Base de dados'!S$441:S$461,3)-_xlfn.QUARTILE.EXC('Base de dados'!S$441:S$461,1))))),'Base de dados'!S458,"")</f>
        <v>33116727</v>
      </c>
      <c r="T458" s="7">
        <f>IF(AND('Base de dados'!T458&gt;(AVERAGE('Base de dados'!T$441:T$461)-(1.5*(_xlfn.QUARTILE.EXC('Base de dados'!T$441:T$461,3)-_xlfn.QUARTILE.EXC('Base de dados'!T$441:T$461,1)))),'Base de dados'!T458&lt;(AVERAGE('Base de dados'!T$441:T$461)+(1.5*(_xlfn.QUARTILE.EXC('Base de dados'!T$441:T$461,3)-_xlfn.QUARTILE.EXC('Base de dados'!T$441:T$461,1))))),'Base de dados'!T458,"")</f>
        <v>2352</v>
      </c>
      <c r="U458" s="7">
        <f>IF(AND('Base de dados'!U458&gt;(AVERAGE('Base de dados'!U$441:U$461)-(1.5*(_xlfn.QUARTILE.EXC('Base de dados'!U$441:U$461,3)-_xlfn.QUARTILE.EXC('Base de dados'!U$441:U$461,1)))),'Base de dados'!U458&lt;(AVERAGE('Base de dados'!U$441:U$461)+(1.5*(_xlfn.QUARTILE.EXC('Base de dados'!U$441:U$461,3)-_xlfn.QUARTILE.EXC('Base de dados'!U$441:U$461,1))))),'Base de dados'!U458,"")</f>
        <v>84482316</v>
      </c>
    </row>
    <row r="459" spans="2:21" s="1" customFormat="1" x14ac:dyDescent="0.25">
      <c r="B459" s="51">
        <v>420540</v>
      </c>
      <c r="C459" s="51" t="s">
        <v>234</v>
      </c>
      <c r="D459" s="51" t="s">
        <v>235</v>
      </c>
      <c r="E459" s="51">
        <v>2001</v>
      </c>
      <c r="F459" s="51">
        <v>42054000</v>
      </c>
      <c r="G459" s="51" t="s">
        <v>102</v>
      </c>
      <c r="H459" s="325" t="s">
        <v>54</v>
      </c>
      <c r="I459" s="51" t="s">
        <v>188</v>
      </c>
      <c r="J459" s="51" t="s">
        <v>189</v>
      </c>
      <c r="K459" s="51" t="s">
        <v>190</v>
      </c>
      <c r="L459" s="7">
        <f>IF(AND('Base de dados'!L459&gt;(AVERAGE('Base de dados'!L$441:L$461)-(1.5*(_xlfn.QUARTILE.EXC('Base de dados'!L$441:L$461,3)-_xlfn.QUARTILE.EXC('Base de dados'!L$441:L$461,1)))),'Base de dados'!L459&lt;(AVERAGE('Base de dados'!L$441:L$461)+(1.5*(_xlfn.QUARTILE.EXC('Base de dados'!L$441:L$461,3)-_xlfn.QUARTILE.EXC('Base de dados'!L$441:L$461,1))))),'Base de dados'!L459,"")</f>
        <v>187957.4</v>
      </c>
      <c r="M459" s="7">
        <f>IF(AND('Base de dados'!M459&gt;(AVERAGE('Base de dados'!M$441:M$461)-(1.5*(_xlfn.QUARTILE.EXC('Base de dados'!M$441:M$461,3)-_xlfn.QUARTILE.EXC('Base de dados'!M$441:M$461,1)))),'Base de dados'!M459&lt;(AVERAGE('Base de dados'!M$441:M$461)+(1.5*(_xlfn.QUARTILE.EXC('Base de dados'!M$441:M$461,3)-_xlfn.QUARTILE.EXC('Base de dados'!M$441:M$461,1))))),'Base de dados'!M459,"")</f>
        <v>1145327</v>
      </c>
      <c r="N459" s="7">
        <f>IF(AND('Base de dados'!N459&gt;(AVERAGE('Base de dados'!N$441:N$461)-(1.5*(_xlfn.QUARTILE.EXC('Base de dados'!N$441:N$461,3)-_xlfn.QUARTILE.EXC('Base de dados'!N$441:N$461,1)))),'Base de dados'!N459&lt;(AVERAGE('Base de dados'!N$441:N$461)+(1.5*(_xlfn.QUARTILE.EXC('Base de dados'!N$441:N$461,3)-_xlfn.QUARTILE.EXC('Base de dados'!N$441:N$461,1))))),'Base de dados'!N459,"")</f>
        <v>23929.19</v>
      </c>
      <c r="O459" s="7">
        <f>IF(AND('Base de dados'!O459&gt;(AVERAGE('Base de dados'!O$441:O$461)-(1.5*(_xlfn.QUARTILE.EXC('Base de dados'!O$441:O$461,3)-_xlfn.QUARTILE.EXC('Base de dados'!O$441:O$461,1)))),'Base de dados'!O459&lt;(AVERAGE('Base de dados'!O$441:O$461)+(1.5*(_xlfn.QUARTILE.EXC('Base de dados'!O$441:O$461,3)-_xlfn.QUARTILE.EXC('Base de dados'!O$441:O$461,1))))),'Base de dados'!O459,"")</f>
        <v>263919896</v>
      </c>
      <c r="P459" s="7">
        <f>IF(AND('Base de dados'!P459&gt;(AVERAGE('Base de dados'!P$441:P$461)-(1.5*(_xlfn.QUARTILE.EXC('Base de dados'!P$441:P$461,3)-_xlfn.QUARTILE.EXC('Base de dados'!P$441:P$461,1)))),'Base de dados'!P459&lt;(AVERAGE('Base de dados'!P$441:P$461)+(1.5*(_xlfn.QUARTILE.EXC('Base de dados'!P$441:P$461,3)-_xlfn.QUARTILE.EXC('Base de dados'!P$441:P$461,1))))),'Base de dados'!P459,"")</f>
        <v>26534075</v>
      </c>
      <c r="Q459" s="7">
        <f>IF(AND('Base de dados'!Q459&gt;(AVERAGE('Base de dados'!Q$441:Q$461)-(1.5*(_xlfn.QUARTILE.EXC('Base de dados'!Q$441:Q$461,3)-_xlfn.QUARTILE.EXC('Base de dados'!Q$441:Q$461,1)))),'Base de dados'!Q459&lt;(AVERAGE('Base de dados'!Q$441:Q$461)+(1.5*(_xlfn.QUARTILE.EXC('Base de dados'!Q$441:Q$461,3)-_xlfn.QUARTILE.EXC('Base de dados'!Q$441:Q$461,1))))),'Base de dados'!Q459,"")</f>
        <v>110065200</v>
      </c>
      <c r="R459" s="7">
        <f>IF(AND('Base de dados'!R459&gt;(AVERAGE('Base de dados'!R$441:R$461)-(1.5*(_xlfn.QUARTILE.EXC('Base de dados'!R$441:R$461,3)-_xlfn.QUARTILE.EXC('Base de dados'!R$441:R$461,1)))),'Base de dados'!R459&lt;(AVERAGE('Base de dados'!R$441:R$461)+(1.5*(_xlfn.QUARTILE.EXC('Base de dados'!R$441:R$461,3)-_xlfn.QUARTILE.EXC('Base de dados'!R$441:R$461,1))))),'Base de dados'!R459,"")</f>
        <v>206638869</v>
      </c>
      <c r="S459" s="7">
        <f>IF(AND('Base de dados'!S459&gt;(AVERAGE('Base de dados'!S$441:S$461)-(1.5*(_xlfn.QUARTILE.EXC('Base de dados'!S$441:S$461,3)-_xlfn.QUARTILE.EXC('Base de dados'!S$441:S$461,1)))),'Base de dados'!S459&lt;(AVERAGE('Base de dados'!S$441:S$461)+(1.5*(_xlfn.QUARTILE.EXC('Base de dados'!S$441:S$461,3)-_xlfn.QUARTILE.EXC('Base de dados'!S$441:S$461,1))))),'Base de dados'!S459,"")</f>
        <v>29486990</v>
      </c>
      <c r="T459" s="7">
        <f>IF(AND('Base de dados'!T459&gt;(AVERAGE('Base de dados'!T$441:T$461)-(1.5*(_xlfn.QUARTILE.EXC('Base de dados'!T$441:T$461,3)-_xlfn.QUARTILE.EXC('Base de dados'!T$441:T$461,1)))),'Base de dados'!T459&lt;(AVERAGE('Base de dados'!T$441:T$461)+(1.5*(_xlfn.QUARTILE.EXC('Base de dados'!T$441:T$461,3)-_xlfn.QUARTILE.EXC('Base de dados'!T$441:T$461,1))))),'Base de dados'!T459,"")</f>
        <v>2415</v>
      </c>
      <c r="U459" s="7">
        <f>IF(AND('Base de dados'!U459&gt;(AVERAGE('Base de dados'!U$441:U$461)-(1.5*(_xlfn.QUARTILE.EXC('Base de dados'!U$441:U$461,3)-_xlfn.QUARTILE.EXC('Base de dados'!U$441:U$461,1)))),'Base de dados'!U459&lt;(AVERAGE('Base de dados'!U$441:U$461)+(1.5*(_xlfn.QUARTILE.EXC('Base de dados'!U$441:U$461,3)-_xlfn.QUARTILE.EXC('Base de dados'!U$441:U$461,1))))),'Base de dados'!U459,"")</f>
        <v>20764245</v>
      </c>
    </row>
    <row r="460" spans="2:21" s="1" customFormat="1" x14ac:dyDescent="0.25">
      <c r="B460" s="51">
        <v>420540</v>
      </c>
      <c r="C460" s="51" t="s">
        <v>234</v>
      </c>
      <c r="D460" s="51" t="s">
        <v>235</v>
      </c>
      <c r="E460" s="51">
        <v>2000</v>
      </c>
      <c r="F460" s="51">
        <v>42054000</v>
      </c>
      <c r="G460" s="51" t="s">
        <v>102</v>
      </c>
      <c r="H460" s="325" t="s">
        <v>54</v>
      </c>
      <c r="I460" s="51" t="s">
        <v>188</v>
      </c>
      <c r="J460" s="51" t="s">
        <v>189</v>
      </c>
      <c r="K460" s="51" t="s">
        <v>190</v>
      </c>
      <c r="L460" s="7">
        <f>IF(AND('Base de dados'!L460&gt;(AVERAGE('Base de dados'!L$441:L$461)-(1.5*(_xlfn.QUARTILE.EXC('Base de dados'!L$441:L$461,3)-_xlfn.QUARTILE.EXC('Base de dados'!L$441:L$461,1)))),'Base de dados'!L460&lt;(AVERAGE('Base de dados'!L$441:L$461)+(1.5*(_xlfn.QUARTILE.EXC('Base de dados'!L$441:L$461,3)-_xlfn.QUARTILE.EXC('Base de dados'!L$441:L$461,1))))),'Base de dados'!L460,"")</f>
        <v>184033.2</v>
      </c>
      <c r="M460" s="7">
        <f>IF(AND('Base de dados'!M460&gt;(AVERAGE('Base de dados'!M$441:M$461)-(1.5*(_xlfn.QUARTILE.EXC('Base de dados'!M$441:M$461,3)-_xlfn.QUARTILE.EXC('Base de dados'!M$441:M$461,1)))),'Base de dados'!M460&lt;(AVERAGE('Base de dados'!M$441:M$461)+(1.5*(_xlfn.QUARTILE.EXC('Base de dados'!M$441:M$461,3)-_xlfn.QUARTILE.EXC('Base de dados'!M$441:M$461,1))))),'Base de dados'!M460,"")</f>
        <v>1148683</v>
      </c>
      <c r="N460" s="7">
        <f>IF(AND('Base de dados'!N460&gt;(AVERAGE('Base de dados'!N$441:N$461)-(1.5*(_xlfn.QUARTILE.EXC('Base de dados'!N$441:N$461,3)-_xlfn.QUARTILE.EXC('Base de dados'!N$441:N$461,1)))),'Base de dados'!N460&lt;(AVERAGE('Base de dados'!N$441:N$461)+(1.5*(_xlfn.QUARTILE.EXC('Base de dados'!N$441:N$461,3)-_xlfn.QUARTILE.EXC('Base de dados'!N$441:N$461,1))))),'Base de dados'!N460,"")</f>
        <v>23466.19</v>
      </c>
      <c r="O460" s="7">
        <f>IF(AND('Base de dados'!O460&gt;(AVERAGE('Base de dados'!O$441:O$461)-(1.5*(_xlfn.QUARTILE.EXC('Base de dados'!O$441:O$461,3)-_xlfn.QUARTILE.EXC('Base de dados'!O$441:O$461,1)))),'Base de dados'!O460&lt;(AVERAGE('Base de dados'!O$441:O$461)+(1.5*(_xlfn.QUARTILE.EXC('Base de dados'!O$441:O$461,3)-_xlfn.QUARTILE.EXC('Base de dados'!O$441:O$461,1))))),'Base de dados'!O460,"")</f>
        <v>241739219</v>
      </c>
      <c r="P460" s="7">
        <f>IF(AND('Base de dados'!P460&gt;(AVERAGE('Base de dados'!P$441:P$461)-(1.5*(_xlfn.QUARTILE.EXC('Base de dados'!P$441:P$461,3)-_xlfn.QUARTILE.EXC('Base de dados'!P$441:P$461,1)))),'Base de dados'!P460&lt;(AVERAGE('Base de dados'!P$441:P$461)+(1.5*(_xlfn.QUARTILE.EXC('Base de dados'!P$441:P$461,3)-_xlfn.QUARTILE.EXC('Base de dados'!P$441:P$461,1))))),'Base de dados'!P460,"")</f>
        <v>25081174</v>
      </c>
      <c r="Q460" s="7">
        <f>IF(AND('Base de dados'!Q460&gt;(AVERAGE('Base de dados'!Q$441:Q$461)-(1.5*(_xlfn.QUARTILE.EXC('Base de dados'!Q$441:Q$461,3)-_xlfn.QUARTILE.EXC('Base de dados'!Q$441:Q$461,1)))),'Base de dados'!Q460&lt;(AVERAGE('Base de dados'!Q$441:Q$461)+(1.5*(_xlfn.QUARTILE.EXC('Base de dados'!Q$441:Q$461,3)-_xlfn.QUARTILE.EXC('Base de dados'!Q$441:Q$461,1))))),'Base de dados'!Q460,"")</f>
        <v>109400996</v>
      </c>
      <c r="R460" s="7">
        <f>IF(AND('Base de dados'!R460&gt;(AVERAGE('Base de dados'!R$441:R$461)-(1.5*(_xlfn.QUARTILE.EXC('Base de dados'!R$441:R$461,3)-_xlfn.QUARTILE.EXC('Base de dados'!R$441:R$461,1)))),'Base de dados'!R460&lt;(AVERAGE('Base de dados'!R$441:R$461)+(1.5*(_xlfn.QUARTILE.EXC('Base de dados'!R$441:R$461,3)-_xlfn.QUARTILE.EXC('Base de dados'!R$441:R$461,1))))),'Base de dados'!R460,"")</f>
        <v>195117609</v>
      </c>
      <c r="S460" s="7">
        <f>IF(AND('Base de dados'!S460&gt;(AVERAGE('Base de dados'!S$441:S$461)-(1.5*(_xlfn.QUARTILE.EXC('Base de dados'!S$441:S$461,3)-_xlfn.QUARTILE.EXC('Base de dados'!S$441:S$461,1)))),'Base de dados'!S460&lt;(AVERAGE('Base de dados'!S$441:S$461)+(1.5*(_xlfn.QUARTILE.EXC('Base de dados'!S$441:S$461,3)-_xlfn.QUARTILE.EXC('Base de dados'!S$441:S$461,1))))),'Base de dados'!S460,"")</f>
        <v>34852951</v>
      </c>
      <c r="T460" s="7">
        <f>IF(AND('Base de dados'!T460&gt;(AVERAGE('Base de dados'!T$441:T$461)-(1.5*(_xlfn.QUARTILE.EXC('Base de dados'!T$441:T$461,3)-_xlfn.QUARTILE.EXC('Base de dados'!T$441:T$461,1)))),'Base de dados'!T460&lt;(AVERAGE('Base de dados'!T$441:T$461)+(1.5*(_xlfn.QUARTILE.EXC('Base de dados'!T$441:T$461,3)-_xlfn.QUARTILE.EXC('Base de dados'!T$441:T$461,1))))),'Base de dados'!T460,"")</f>
        <v>2200</v>
      </c>
      <c r="U460" s="7">
        <f>IF(AND('Base de dados'!U460&gt;(AVERAGE('Base de dados'!U$441:U$461)-(1.5*(_xlfn.QUARTILE.EXC('Base de dados'!U$441:U$461,3)-_xlfn.QUARTILE.EXC('Base de dados'!U$441:U$461,1)))),'Base de dados'!U460&lt;(AVERAGE('Base de dados'!U$441:U$461)+(1.5*(_xlfn.QUARTILE.EXC('Base de dados'!U$441:U$461,3)-_xlfn.QUARTILE.EXC('Base de dados'!U$441:U$461,1))))),'Base de dados'!U460,"")</f>
        <v>19511198</v>
      </c>
    </row>
    <row r="461" spans="2:21" s="1" customFormat="1" x14ac:dyDescent="0.25">
      <c r="B461" s="51">
        <v>420540</v>
      </c>
      <c r="C461" s="51" t="s">
        <v>234</v>
      </c>
      <c r="D461" s="51" t="s">
        <v>235</v>
      </c>
      <c r="E461" s="51">
        <v>1999</v>
      </c>
      <c r="F461" s="51">
        <v>42054000</v>
      </c>
      <c r="G461" s="51" t="s">
        <v>102</v>
      </c>
      <c r="H461" s="325" t="s">
        <v>54</v>
      </c>
      <c r="I461" s="51" t="s">
        <v>188</v>
      </c>
      <c r="J461" s="51" t="s">
        <v>189</v>
      </c>
      <c r="K461" s="51" t="s">
        <v>190</v>
      </c>
      <c r="L461" s="7">
        <f>IF(AND('Base de dados'!L461&gt;(AVERAGE('Base de dados'!L$441:L$461)-(1.5*(_xlfn.QUARTILE.EXC('Base de dados'!L$441:L$461,3)-_xlfn.QUARTILE.EXC('Base de dados'!L$441:L$461,1)))),'Base de dados'!L461&lt;(AVERAGE('Base de dados'!L$441:L$461)+(1.5*(_xlfn.QUARTILE.EXC('Base de dados'!L$441:L$461,3)-_xlfn.QUARTILE.EXC('Base de dados'!L$441:L$461,1))))),'Base de dados'!L461,"")</f>
        <v>177287.79</v>
      </c>
      <c r="M461" s="7">
        <f>IF(AND('Base de dados'!M461&gt;(AVERAGE('Base de dados'!M$441:M$461)-(1.5*(_xlfn.QUARTILE.EXC('Base de dados'!M$441:M$461,3)-_xlfn.QUARTILE.EXC('Base de dados'!M$441:M$461,1)))),'Base de dados'!M461&lt;(AVERAGE('Base de dados'!M$441:M$461)+(1.5*(_xlfn.QUARTILE.EXC('Base de dados'!M$441:M$461,3)-_xlfn.QUARTILE.EXC('Base de dados'!M$441:M$461,1))))),'Base de dados'!M461,"")</f>
        <v>1069460</v>
      </c>
      <c r="N461" s="7">
        <f>IF(AND('Base de dados'!N461&gt;(AVERAGE('Base de dados'!N$441:N$461)-(1.5*(_xlfn.QUARTILE.EXC('Base de dados'!N$441:N$461,3)-_xlfn.QUARTILE.EXC('Base de dados'!N$441:N$461,1)))),'Base de dados'!N461&lt;(AVERAGE('Base de dados'!N$441:N$461)+(1.5*(_xlfn.QUARTILE.EXC('Base de dados'!N$441:N$461,3)-_xlfn.QUARTILE.EXC('Base de dados'!N$441:N$461,1))))),'Base de dados'!N461,"")</f>
        <v>23546.9</v>
      </c>
      <c r="O461" s="7">
        <f>IF(AND('Base de dados'!O461&gt;(AVERAGE('Base de dados'!O$441:O$461)-(1.5*(_xlfn.QUARTILE.EXC('Base de dados'!O$441:O$461,3)-_xlfn.QUARTILE.EXC('Base de dados'!O$441:O$461,1)))),'Base de dados'!O461&lt;(AVERAGE('Base de dados'!O$441:O$461)+(1.5*(_xlfn.QUARTILE.EXC('Base de dados'!O$441:O$461,3)-_xlfn.QUARTILE.EXC('Base de dados'!O$441:O$461,1))))),'Base de dados'!O461,"")</f>
        <v>220061788</v>
      </c>
      <c r="P461" s="7">
        <f>IF(AND('Base de dados'!P461&gt;(AVERAGE('Base de dados'!P$441:P$461)-(1.5*(_xlfn.QUARTILE.EXC('Base de dados'!P$441:P$461,3)-_xlfn.QUARTILE.EXC('Base de dados'!P$441:P$461,1)))),'Base de dados'!P461&lt;(AVERAGE('Base de dados'!P$441:P$461)+(1.5*(_xlfn.QUARTILE.EXC('Base de dados'!P$441:P$461,3)-_xlfn.QUARTILE.EXC('Base de dados'!P$441:P$461,1))))),'Base de dados'!P461,"")</f>
        <v>23724393</v>
      </c>
      <c r="Q461" s="7">
        <f>IF(AND('Base de dados'!Q461&gt;(AVERAGE('Base de dados'!Q$441:Q$461)-(1.5*(_xlfn.QUARTILE.EXC('Base de dados'!Q$441:Q$461,3)-_xlfn.QUARTILE.EXC('Base de dados'!Q$441:Q$461,1)))),'Base de dados'!Q461&lt;(AVERAGE('Base de dados'!Q$441:Q$461)+(1.5*(_xlfn.QUARTILE.EXC('Base de dados'!Q$441:Q$461,3)-_xlfn.QUARTILE.EXC('Base de dados'!Q$441:Q$461,1))))),'Base de dados'!Q461,"")</f>
        <v>113396025</v>
      </c>
      <c r="R461" s="7">
        <f>IF(AND('Base de dados'!R461&gt;(AVERAGE('Base de dados'!R$441:R$461)-(1.5*(_xlfn.QUARTILE.EXC('Base de dados'!R$441:R$461,3)-_xlfn.QUARTILE.EXC('Base de dados'!R$441:R$461,1)))),'Base de dados'!R461&lt;(AVERAGE('Base de dados'!R$441:R$461)+(1.5*(_xlfn.QUARTILE.EXC('Base de dados'!R$441:R$461,3)-_xlfn.QUARTILE.EXC('Base de dados'!R$441:R$461,1))))),'Base de dados'!R461,"")</f>
        <v>184175926</v>
      </c>
      <c r="S461" s="7">
        <f>IF(AND('Base de dados'!S461&gt;(AVERAGE('Base de dados'!S$441:S$461)-(1.5*(_xlfn.QUARTILE.EXC('Base de dados'!S$441:S$461,3)-_xlfn.QUARTILE.EXC('Base de dados'!S$441:S$461,1)))),'Base de dados'!S461&lt;(AVERAGE('Base de dados'!S$441:S$461)+(1.5*(_xlfn.QUARTILE.EXC('Base de dados'!S$441:S$461,3)-_xlfn.QUARTILE.EXC('Base de dados'!S$441:S$461,1))))),'Base de dados'!S461,"")</f>
        <v>36108358</v>
      </c>
      <c r="T461" s="7">
        <f>IF(AND('Base de dados'!T461&gt;(AVERAGE('Base de dados'!T$441:T$461)-(1.5*(_xlfn.QUARTILE.EXC('Base de dados'!T$441:T$461,3)-_xlfn.QUARTILE.EXC('Base de dados'!T$441:T$461,1)))),'Base de dados'!T461&lt;(AVERAGE('Base de dados'!T$441:T$461)+(1.5*(_xlfn.QUARTILE.EXC('Base de dados'!T$441:T$461,3)-_xlfn.QUARTILE.EXC('Base de dados'!T$441:T$461,1))))),'Base de dados'!T461,"")</f>
        <v>2306</v>
      </c>
      <c r="U461" s="7">
        <f>IF(AND('Base de dados'!U461&gt;(AVERAGE('Base de dados'!U$441:U$461)-(1.5*(_xlfn.QUARTILE.EXC('Base de dados'!U$441:U$461,3)-_xlfn.QUARTILE.EXC('Base de dados'!U$441:U$461,1)))),'Base de dados'!U461&lt;(AVERAGE('Base de dados'!U$441:U$461)+(1.5*(_xlfn.QUARTILE.EXC('Base de dados'!U$441:U$461,3)-_xlfn.QUARTILE.EXC('Base de dados'!U$441:U$461,1))))),'Base de dados'!U461,"")</f>
        <v>15282912</v>
      </c>
    </row>
    <row r="462" spans="2:21" s="1" customFormat="1" x14ac:dyDescent="0.25">
      <c r="B462" s="51">
        <v>280030</v>
      </c>
      <c r="C462" s="51" t="s">
        <v>236</v>
      </c>
      <c r="D462" s="51" t="s">
        <v>237</v>
      </c>
      <c r="E462" s="51">
        <v>2019</v>
      </c>
      <c r="F462" s="51">
        <v>28003000</v>
      </c>
      <c r="G462" s="51" t="s">
        <v>103</v>
      </c>
      <c r="H462" s="325" t="s">
        <v>53</v>
      </c>
      <c r="I462" s="51" t="s">
        <v>188</v>
      </c>
      <c r="J462" s="51" t="s">
        <v>189</v>
      </c>
      <c r="K462" s="51" t="s">
        <v>190</v>
      </c>
      <c r="L462" s="7">
        <f>IF(AND('Base de dados'!L462&gt;(AVERAGE('Base de dados'!L$462:L$482)-(1.5*(_xlfn.QUARTILE.EXC('Base de dados'!L$462:L$482,3)-_xlfn.QUARTILE.EXC('Base de dados'!L$462:L$482,1)))),'Base de dados'!L462&lt;(AVERAGE('Base de dados'!L$462:L$482)+(1.5*(_xlfn.QUARTILE.EXC('Base de dados'!L$462:L$482,3)-_xlfn.QUARTILE.EXC('Base de dados'!L$462:L$482,1))))),'Base de dados'!L462,"")</f>
        <v>91826.75</v>
      </c>
      <c r="M462" s="7">
        <f>IF(AND('Base de dados'!M462&gt;(AVERAGE('Base de dados'!M$462:M$482)-(1.5*(_xlfn.QUARTILE.EXC('Base de dados'!M$462:M$482,3)-_xlfn.QUARTILE.EXC('Base de dados'!M$462:M$482,1)))),'Base de dados'!M462&lt;(AVERAGE('Base de dados'!M$462:M$482)+(1.5*(_xlfn.QUARTILE.EXC('Base de dados'!M$462:M$482,3)-_xlfn.QUARTILE.EXC('Base de dados'!M$462:M$482,1))))),'Base de dados'!M462,"")</f>
        <v>1861858.42</v>
      </c>
      <c r="N462" s="7">
        <f>IF(AND('Base de dados'!N462&gt;(AVERAGE('Base de dados'!N$462:N$482)-(1.5*(_xlfn.QUARTILE.EXC('Base de dados'!N$462:N$482,3)-_xlfn.QUARTILE.EXC('Base de dados'!N$462:N$482,1)))),'Base de dados'!N462&lt;(AVERAGE('Base de dados'!N$462:N$482)+(1.5*(_xlfn.QUARTILE.EXC('Base de dados'!N$462:N$482,3)-_xlfn.QUARTILE.EXC('Base de dados'!N$462:N$482,1))))),'Base de dados'!N462,"")</f>
        <v>25098.48</v>
      </c>
      <c r="O462" s="7">
        <f>IF(AND('Base de dados'!O462&gt;(AVERAGE('Base de dados'!O$462:O$482)-(1.5*(_xlfn.QUARTILE.EXC('Base de dados'!O$462:O$482,3)-_xlfn.QUARTILE.EXC('Base de dados'!O$462:O$482,1)))),'Base de dados'!O462&lt;(AVERAGE('Base de dados'!O$462:O$482)+(1.5*(_xlfn.QUARTILE.EXC('Base de dados'!O$462:O$482,3)-_xlfn.QUARTILE.EXC('Base de dados'!O$462:O$482,1))))),'Base de dados'!O462,"")</f>
        <v>505828891.02999997</v>
      </c>
      <c r="P462" s="7" t="str">
        <f>IF(AND('Base de dados'!P462&gt;(AVERAGE('Base de dados'!P$462:P$482)-(1.5*(_xlfn.QUARTILE.EXC('Base de dados'!P$462:P$482,3)-_xlfn.QUARTILE.EXC('Base de dados'!P$462:P$482,1)))),'Base de dados'!P462&lt;(AVERAGE('Base de dados'!P$462:P$482)+(1.5*(_xlfn.QUARTILE.EXC('Base de dados'!P$462:P$482,3)-_xlfn.QUARTILE.EXC('Base de dados'!P$462:P$482,1))))),'Base de dados'!P462,"")</f>
        <v/>
      </c>
      <c r="Q462" s="7">
        <f>IF(AND('Base de dados'!Q462&gt;(AVERAGE('Base de dados'!Q$462:Q$482)-(1.5*(_xlfn.QUARTILE.EXC('Base de dados'!Q$462:Q$482,3)-_xlfn.QUARTILE.EXC('Base de dados'!Q$462:Q$482,1)))),'Base de dados'!Q462&lt;(AVERAGE('Base de dados'!Q$462:Q$482)+(1.5*(_xlfn.QUARTILE.EXC('Base de dados'!Q$462:Q$482,3)-_xlfn.QUARTILE.EXC('Base de dados'!Q$462:Q$482,1))))),'Base de dados'!Q462,"")</f>
        <v>250027002.75999999</v>
      </c>
      <c r="R462" s="7">
        <f>IF(AND('Base de dados'!R462&gt;(AVERAGE('Base de dados'!R$462:R$482)-(1.5*(_xlfn.QUARTILE.EXC('Base de dados'!R$462:R$482,3)-_xlfn.QUARTILE.EXC('Base de dados'!R$462:R$482,1)))),'Base de dados'!R462&lt;(AVERAGE('Base de dados'!R$462:R$482)+(1.5*(_xlfn.QUARTILE.EXC('Base de dados'!R$462:R$482,3)-_xlfn.QUARTILE.EXC('Base de dados'!R$462:R$482,1))))),'Base de dados'!R462,"")</f>
        <v>556650588.65999997</v>
      </c>
      <c r="S462" s="7">
        <f>IF(AND('Base de dados'!S462&gt;(AVERAGE('Base de dados'!S$462:S$482)-(1.5*(_xlfn.QUARTILE.EXC('Base de dados'!S$462:S$482,3)-_xlfn.QUARTILE.EXC('Base de dados'!S$462:S$482,1)))),'Base de dados'!S462&lt;(AVERAGE('Base de dados'!S$462:S$482)+(1.5*(_xlfn.QUARTILE.EXC('Base de dados'!S$462:S$482,3)-_xlfn.QUARTILE.EXC('Base de dados'!S$462:S$482,1))))),'Base de dados'!S462,"")</f>
        <v>82082384.469999999</v>
      </c>
      <c r="T462" s="7">
        <f>IF(AND('Base de dados'!T462&gt;(AVERAGE('Base de dados'!T$462:T$482)-(1.5*(_xlfn.QUARTILE.EXC('Base de dados'!T$462:T$482,3)-_xlfn.QUARTILE.EXC('Base de dados'!T$462:T$482,1)))),'Base de dados'!T462&lt;(AVERAGE('Base de dados'!T$462:T$482)+(1.5*(_xlfn.QUARTILE.EXC('Base de dados'!T$462:T$482,3)-_xlfn.QUARTILE.EXC('Base de dados'!T$462:T$482,1))))),'Base de dados'!T462,"")</f>
        <v>1688</v>
      </c>
      <c r="U462" s="7">
        <f>IF(AND('Base de dados'!U462&gt;(AVERAGE('Base de dados'!U$462:U$482)-(1.5*(_xlfn.QUARTILE.EXC('Base de dados'!U$462:U$482,3)-_xlfn.QUARTILE.EXC('Base de dados'!U$462:U$482,1)))),'Base de dados'!U462&lt;(AVERAGE('Base de dados'!U$462:U$482)+(1.5*(_xlfn.QUARTILE.EXC('Base de dados'!U$462:U$482,3)-_xlfn.QUARTILE.EXC('Base de dados'!U$462:U$482,1))))),'Base de dados'!U462,"")</f>
        <v>11248274.01</v>
      </c>
    </row>
    <row r="463" spans="2:21" s="1" customFormat="1" x14ac:dyDescent="0.25">
      <c r="B463" s="51">
        <v>280030</v>
      </c>
      <c r="C463" s="51" t="s">
        <v>236</v>
      </c>
      <c r="D463" s="51" t="s">
        <v>237</v>
      </c>
      <c r="E463" s="51">
        <v>2018</v>
      </c>
      <c r="F463" s="51">
        <v>28003000</v>
      </c>
      <c r="G463" s="51" t="s">
        <v>103</v>
      </c>
      <c r="H463" s="325" t="s">
        <v>53</v>
      </c>
      <c r="I463" s="51" t="s">
        <v>188</v>
      </c>
      <c r="J463" s="51" t="s">
        <v>189</v>
      </c>
      <c r="K463" s="51" t="s">
        <v>190</v>
      </c>
      <c r="L463" s="7">
        <f>IF(AND('Base de dados'!L463&gt;(AVERAGE('Base de dados'!L$462:L$482)-(1.5*(_xlfn.QUARTILE.EXC('Base de dados'!L$462:L$482,3)-_xlfn.QUARTILE.EXC('Base de dados'!L$462:L$482,1)))),'Base de dados'!L463&lt;(AVERAGE('Base de dados'!L$462:L$482)+(1.5*(_xlfn.QUARTILE.EXC('Base de dados'!L$462:L$482,3)-_xlfn.QUARTILE.EXC('Base de dados'!L$462:L$482,1))))),'Base de dados'!L463,"")</f>
        <v>92395.9</v>
      </c>
      <c r="M463" s="7">
        <f>IF(AND('Base de dados'!M463&gt;(AVERAGE('Base de dados'!M$462:M$482)-(1.5*(_xlfn.QUARTILE.EXC('Base de dados'!M$462:M$482,3)-_xlfn.QUARTILE.EXC('Base de dados'!M$462:M$482,1)))),'Base de dados'!M463&lt;(AVERAGE('Base de dados'!M$462:M$482)+(1.5*(_xlfn.QUARTILE.EXC('Base de dados'!M$462:M$482,3)-_xlfn.QUARTILE.EXC('Base de dados'!M$462:M$482,1))))),'Base de dados'!M463,"")</f>
        <v>1719075.54</v>
      </c>
      <c r="N463" s="7">
        <f>IF(AND('Base de dados'!N463&gt;(AVERAGE('Base de dados'!N$462:N$482)-(1.5*(_xlfn.QUARTILE.EXC('Base de dados'!N$462:N$482,3)-_xlfn.QUARTILE.EXC('Base de dados'!N$462:N$482,1)))),'Base de dados'!N463&lt;(AVERAGE('Base de dados'!N$462:N$482)+(1.5*(_xlfn.QUARTILE.EXC('Base de dados'!N$462:N$482,3)-_xlfn.QUARTILE.EXC('Base de dados'!N$462:N$482,1))))),'Base de dados'!N463,"")</f>
        <v>24242.959999999999</v>
      </c>
      <c r="O463" s="7">
        <f>IF(AND('Base de dados'!O463&gt;(AVERAGE('Base de dados'!O$462:O$482)-(1.5*(_xlfn.QUARTILE.EXC('Base de dados'!O$462:O$482,3)-_xlfn.QUARTILE.EXC('Base de dados'!O$462:O$482,1)))),'Base de dados'!O463&lt;(AVERAGE('Base de dados'!O$462:O$482)+(1.5*(_xlfn.QUARTILE.EXC('Base de dados'!O$462:O$482,3)-_xlfn.QUARTILE.EXC('Base de dados'!O$462:O$482,1))))),'Base de dados'!O463,"")</f>
        <v>447680904.38</v>
      </c>
      <c r="P463" s="7" t="str">
        <f>IF(AND('Base de dados'!P463&gt;(AVERAGE('Base de dados'!P$462:P$482)-(1.5*(_xlfn.QUARTILE.EXC('Base de dados'!P$462:P$482,3)-_xlfn.QUARTILE.EXC('Base de dados'!P$462:P$482,1)))),'Base de dados'!P463&lt;(AVERAGE('Base de dados'!P$462:P$482)+(1.5*(_xlfn.QUARTILE.EXC('Base de dados'!P$462:P$482,3)-_xlfn.QUARTILE.EXC('Base de dados'!P$462:P$482,1))))),'Base de dados'!P463,"")</f>
        <v/>
      </c>
      <c r="Q463" s="7">
        <f>IF(AND('Base de dados'!Q463&gt;(AVERAGE('Base de dados'!Q$462:Q$482)-(1.5*(_xlfn.QUARTILE.EXC('Base de dados'!Q$462:Q$482,3)-_xlfn.QUARTILE.EXC('Base de dados'!Q$462:Q$482,1)))),'Base de dados'!Q463&lt;(AVERAGE('Base de dados'!Q$462:Q$482)+(1.5*(_xlfn.QUARTILE.EXC('Base de dados'!Q$462:Q$482,3)-_xlfn.QUARTILE.EXC('Base de dados'!Q$462:Q$482,1))))),'Base de dados'!Q463,"")</f>
        <v>254087683.65000001</v>
      </c>
      <c r="R463" s="7">
        <f>IF(AND('Base de dados'!R463&gt;(AVERAGE('Base de dados'!R$462:R$482)-(1.5*(_xlfn.QUARTILE.EXC('Base de dados'!R$462:R$482,3)-_xlfn.QUARTILE.EXC('Base de dados'!R$462:R$482,1)))),'Base de dados'!R463&lt;(AVERAGE('Base de dados'!R$462:R$482)+(1.5*(_xlfn.QUARTILE.EXC('Base de dados'!R$462:R$482,3)-_xlfn.QUARTILE.EXC('Base de dados'!R$462:R$482,1))))),'Base de dados'!R463,"")</f>
        <v>543290321.53999996</v>
      </c>
      <c r="S463" s="7">
        <f>IF(AND('Base de dados'!S463&gt;(AVERAGE('Base de dados'!S$462:S$482)-(1.5*(_xlfn.QUARTILE.EXC('Base de dados'!S$462:S$482,3)-_xlfn.QUARTILE.EXC('Base de dados'!S$462:S$482,1)))),'Base de dados'!S463&lt;(AVERAGE('Base de dados'!S$462:S$482)+(1.5*(_xlfn.QUARTILE.EXC('Base de dados'!S$462:S$482,3)-_xlfn.QUARTILE.EXC('Base de dados'!S$462:S$482,1))))),'Base de dados'!S463,"")</f>
        <v>70199493.109999999</v>
      </c>
      <c r="T463" s="7">
        <f>IF(AND('Base de dados'!T463&gt;(AVERAGE('Base de dados'!T$462:T$482)-(1.5*(_xlfn.QUARTILE.EXC('Base de dados'!T$462:T$482,3)-_xlfn.QUARTILE.EXC('Base de dados'!T$462:T$482,1)))),'Base de dados'!T463&lt;(AVERAGE('Base de dados'!T$462:T$482)+(1.5*(_xlfn.QUARTILE.EXC('Base de dados'!T$462:T$482,3)-_xlfn.QUARTILE.EXC('Base de dados'!T$462:T$482,1))))),'Base de dados'!T463,"")</f>
        <v>1770</v>
      </c>
      <c r="U463" s="7">
        <f>IF(AND('Base de dados'!U463&gt;(AVERAGE('Base de dados'!U$462:U$482)-(1.5*(_xlfn.QUARTILE.EXC('Base de dados'!U$462:U$482,3)-_xlfn.QUARTILE.EXC('Base de dados'!U$462:U$482,1)))),'Base de dados'!U463&lt;(AVERAGE('Base de dados'!U$462:U$482)+(1.5*(_xlfn.QUARTILE.EXC('Base de dados'!U$462:U$482,3)-_xlfn.QUARTILE.EXC('Base de dados'!U$462:U$482,1))))),'Base de dados'!U463,"")</f>
        <v>11103560.949999999</v>
      </c>
    </row>
    <row r="464" spans="2:21" s="1" customFormat="1" x14ac:dyDescent="0.25">
      <c r="B464" s="51">
        <v>280030</v>
      </c>
      <c r="C464" s="51" t="s">
        <v>236</v>
      </c>
      <c r="D464" s="51" t="s">
        <v>237</v>
      </c>
      <c r="E464" s="51">
        <v>2017</v>
      </c>
      <c r="F464" s="51">
        <v>28003000</v>
      </c>
      <c r="G464" s="51" t="s">
        <v>103</v>
      </c>
      <c r="H464" s="325" t="s">
        <v>53</v>
      </c>
      <c r="I464" s="51" t="s">
        <v>188</v>
      </c>
      <c r="J464" s="51" t="s">
        <v>189</v>
      </c>
      <c r="K464" s="51" t="s">
        <v>190</v>
      </c>
      <c r="L464" s="7">
        <f>IF(AND('Base de dados'!L464&gt;(AVERAGE('Base de dados'!L$462:L$482)-(1.5*(_xlfn.QUARTILE.EXC('Base de dados'!L$462:L$482,3)-_xlfn.QUARTILE.EXC('Base de dados'!L$462:L$482,1)))),'Base de dados'!L464&lt;(AVERAGE('Base de dados'!L$462:L$482)+(1.5*(_xlfn.QUARTILE.EXC('Base de dados'!L$462:L$482,3)-_xlfn.QUARTILE.EXC('Base de dados'!L$462:L$482,1))))),'Base de dados'!L464,"")</f>
        <v>91011.59</v>
      </c>
      <c r="M464" s="7">
        <f>IF(AND('Base de dados'!M464&gt;(AVERAGE('Base de dados'!M$462:M$482)-(1.5*(_xlfn.QUARTILE.EXC('Base de dados'!M$462:M$482,3)-_xlfn.QUARTILE.EXC('Base de dados'!M$462:M$482,1)))),'Base de dados'!M464&lt;(AVERAGE('Base de dados'!M$462:M$482)+(1.5*(_xlfn.QUARTILE.EXC('Base de dados'!M$462:M$482,3)-_xlfn.QUARTILE.EXC('Base de dados'!M$462:M$482,1))))),'Base de dados'!M464,"")</f>
        <v>1654230.83</v>
      </c>
      <c r="N464" s="7">
        <f>IF(AND('Base de dados'!N464&gt;(AVERAGE('Base de dados'!N$462:N$482)-(1.5*(_xlfn.QUARTILE.EXC('Base de dados'!N$462:N$482,3)-_xlfn.QUARTILE.EXC('Base de dados'!N$462:N$482,1)))),'Base de dados'!N464&lt;(AVERAGE('Base de dados'!N$462:N$482)+(1.5*(_xlfn.QUARTILE.EXC('Base de dados'!N$462:N$482,3)-_xlfn.QUARTILE.EXC('Base de dados'!N$462:N$482,1))))),'Base de dados'!N464,"")</f>
        <v>23161.64</v>
      </c>
      <c r="O464" s="7">
        <f>IF(AND('Base de dados'!O464&gt;(AVERAGE('Base de dados'!O$462:O$482)-(1.5*(_xlfn.QUARTILE.EXC('Base de dados'!O$462:O$482,3)-_xlfn.QUARTILE.EXC('Base de dados'!O$462:O$482,1)))),'Base de dados'!O464&lt;(AVERAGE('Base de dados'!O$462:O$482)+(1.5*(_xlfn.QUARTILE.EXC('Base de dados'!O$462:O$482,3)-_xlfn.QUARTILE.EXC('Base de dados'!O$462:O$482,1))))),'Base de dados'!O464,"")</f>
        <v>421953588.99000001</v>
      </c>
      <c r="P464" s="7">
        <f>IF(AND('Base de dados'!P464&gt;(AVERAGE('Base de dados'!P$462:P$482)-(1.5*(_xlfn.QUARTILE.EXC('Base de dados'!P$462:P$482,3)-_xlfn.QUARTILE.EXC('Base de dados'!P$462:P$482,1)))),'Base de dados'!P464&lt;(AVERAGE('Base de dados'!P$462:P$482)+(1.5*(_xlfn.QUARTILE.EXC('Base de dados'!P$462:P$482,3)-_xlfn.QUARTILE.EXC('Base de dados'!P$462:P$482,1))))),'Base de dados'!P464,"")</f>
        <v>87481528.209999993</v>
      </c>
      <c r="Q464" s="7">
        <f>IF(AND('Base de dados'!Q464&gt;(AVERAGE('Base de dados'!Q$462:Q$482)-(1.5*(_xlfn.QUARTILE.EXC('Base de dados'!Q$462:Q$482,3)-_xlfn.QUARTILE.EXC('Base de dados'!Q$462:Q$482,1)))),'Base de dados'!Q464&lt;(AVERAGE('Base de dados'!Q$462:Q$482)+(1.5*(_xlfn.QUARTILE.EXC('Base de dados'!Q$462:Q$482,3)-_xlfn.QUARTILE.EXC('Base de dados'!Q$462:Q$482,1))))),'Base de dados'!Q464,"")</f>
        <v>229262558.87</v>
      </c>
      <c r="R464" s="7">
        <f>IF(AND('Base de dados'!R464&gt;(AVERAGE('Base de dados'!R$462:R$482)-(1.5*(_xlfn.QUARTILE.EXC('Base de dados'!R$462:R$482,3)-_xlfn.QUARTILE.EXC('Base de dados'!R$462:R$482,1)))),'Base de dados'!R464&lt;(AVERAGE('Base de dados'!R$462:R$482)+(1.5*(_xlfn.QUARTILE.EXC('Base de dados'!R$462:R$482,3)-_xlfn.QUARTILE.EXC('Base de dados'!R$462:R$482,1))))),'Base de dados'!R464,"")</f>
        <v>485395139.22000003</v>
      </c>
      <c r="S464" s="7">
        <f>IF(AND('Base de dados'!S464&gt;(AVERAGE('Base de dados'!S$462:S$482)-(1.5*(_xlfn.QUARTILE.EXC('Base de dados'!S$462:S$482,3)-_xlfn.QUARTILE.EXC('Base de dados'!S$462:S$482,1)))),'Base de dados'!S464&lt;(AVERAGE('Base de dados'!S$462:S$482)+(1.5*(_xlfn.QUARTILE.EXC('Base de dados'!S$462:S$482,3)-_xlfn.QUARTILE.EXC('Base de dados'!S$462:S$482,1))))),'Base de dados'!S464,"")</f>
        <v>77243725.870000005</v>
      </c>
      <c r="T464" s="7">
        <f>IF(AND('Base de dados'!T464&gt;(AVERAGE('Base de dados'!T$462:T$482)-(1.5*(_xlfn.QUARTILE.EXC('Base de dados'!T$462:T$482,3)-_xlfn.QUARTILE.EXC('Base de dados'!T$462:T$482,1)))),'Base de dados'!T464&lt;(AVERAGE('Base de dados'!T$462:T$482)+(1.5*(_xlfn.QUARTILE.EXC('Base de dados'!T$462:T$482,3)-_xlfn.QUARTILE.EXC('Base de dados'!T$462:T$482,1))))),'Base de dados'!T464,"")</f>
        <v>1711</v>
      </c>
      <c r="U464" s="7">
        <f>IF(AND('Base de dados'!U464&gt;(AVERAGE('Base de dados'!U$462:U$482)-(1.5*(_xlfn.QUARTILE.EXC('Base de dados'!U$462:U$482,3)-_xlfn.QUARTILE.EXC('Base de dados'!U$462:U$482,1)))),'Base de dados'!U464&lt;(AVERAGE('Base de dados'!U$462:U$482)+(1.5*(_xlfn.QUARTILE.EXC('Base de dados'!U$462:U$482,3)-_xlfn.QUARTILE.EXC('Base de dados'!U$462:U$482,1))))),'Base de dados'!U464,"")</f>
        <v>12588731.02</v>
      </c>
    </row>
    <row r="465" spans="2:21" s="1" customFormat="1" x14ac:dyDescent="0.25">
      <c r="B465" s="51">
        <v>280030</v>
      </c>
      <c r="C465" s="51" t="s">
        <v>236</v>
      </c>
      <c r="D465" s="51" t="s">
        <v>237</v>
      </c>
      <c r="E465" s="51">
        <v>2016</v>
      </c>
      <c r="F465" s="51">
        <v>28003000</v>
      </c>
      <c r="G465" s="51" t="s">
        <v>103</v>
      </c>
      <c r="H465" s="325" t="s">
        <v>53</v>
      </c>
      <c r="I465" s="51" t="s">
        <v>188</v>
      </c>
      <c r="J465" s="51" t="s">
        <v>189</v>
      </c>
      <c r="K465" s="51" t="s">
        <v>190</v>
      </c>
      <c r="L465" s="7">
        <f>IF(AND('Base de dados'!L465&gt;(AVERAGE('Base de dados'!L$462:L$482)-(1.5*(_xlfn.QUARTILE.EXC('Base de dados'!L$462:L$482,3)-_xlfn.QUARTILE.EXC('Base de dados'!L$462:L$482,1)))),'Base de dados'!L465&lt;(AVERAGE('Base de dados'!L$462:L$482)+(1.5*(_xlfn.QUARTILE.EXC('Base de dados'!L$462:L$482,3)-_xlfn.QUARTILE.EXC('Base de dados'!L$462:L$482,1))))),'Base de dados'!L465,"")</f>
        <v>92596.64</v>
      </c>
      <c r="M465" s="7">
        <f>IF(AND('Base de dados'!M465&gt;(AVERAGE('Base de dados'!M$462:M$482)-(1.5*(_xlfn.QUARTILE.EXC('Base de dados'!M$462:M$482,3)-_xlfn.QUARTILE.EXC('Base de dados'!M$462:M$482,1)))),'Base de dados'!M465&lt;(AVERAGE('Base de dados'!M$462:M$482)+(1.5*(_xlfn.QUARTILE.EXC('Base de dados'!M$462:M$482,3)-_xlfn.QUARTILE.EXC('Base de dados'!M$462:M$482,1))))),'Base de dados'!M465,"")</f>
        <v>1562533.22</v>
      </c>
      <c r="N465" s="7">
        <f>IF(AND('Base de dados'!N465&gt;(AVERAGE('Base de dados'!N$462:N$482)-(1.5*(_xlfn.QUARTILE.EXC('Base de dados'!N$462:N$482,3)-_xlfn.QUARTILE.EXC('Base de dados'!N$462:N$482,1)))),'Base de dados'!N465&lt;(AVERAGE('Base de dados'!N$462:N$482)+(1.5*(_xlfn.QUARTILE.EXC('Base de dados'!N$462:N$482,3)-_xlfn.QUARTILE.EXC('Base de dados'!N$462:N$482,1))))),'Base de dados'!N465,"")</f>
        <v>22700.51</v>
      </c>
      <c r="O465" s="7">
        <f>IF(AND('Base de dados'!O465&gt;(AVERAGE('Base de dados'!O$462:O$482)-(1.5*(_xlfn.QUARTILE.EXC('Base de dados'!O$462:O$482,3)-_xlfn.QUARTILE.EXC('Base de dados'!O$462:O$482,1)))),'Base de dados'!O465&lt;(AVERAGE('Base de dados'!O$462:O$482)+(1.5*(_xlfn.QUARTILE.EXC('Base de dados'!O$462:O$482,3)-_xlfn.QUARTILE.EXC('Base de dados'!O$462:O$482,1))))),'Base de dados'!O465,"")</f>
        <v>399080471.01999998</v>
      </c>
      <c r="P465" s="7">
        <f>IF(AND('Base de dados'!P465&gt;(AVERAGE('Base de dados'!P$462:P$482)-(1.5*(_xlfn.QUARTILE.EXC('Base de dados'!P$462:P$482,3)-_xlfn.QUARTILE.EXC('Base de dados'!P$462:P$482,1)))),'Base de dados'!P465&lt;(AVERAGE('Base de dados'!P$462:P$482)+(1.5*(_xlfn.QUARTILE.EXC('Base de dados'!P$462:P$482,3)-_xlfn.QUARTILE.EXC('Base de dados'!P$462:P$482,1))))),'Base de dados'!P465,"")</f>
        <v>73231570.409999996</v>
      </c>
      <c r="Q465" s="7">
        <f>IF(AND('Base de dados'!Q465&gt;(AVERAGE('Base de dados'!Q$462:Q$482)-(1.5*(_xlfn.QUARTILE.EXC('Base de dados'!Q$462:Q$482,3)-_xlfn.QUARTILE.EXC('Base de dados'!Q$462:Q$482,1)))),'Base de dados'!Q465&lt;(AVERAGE('Base de dados'!Q$462:Q$482)+(1.5*(_xlfn.QUARTILE.EXC('Base de dados'!Q$462:Q$482,3)-_xlfn.QUARTILE.EXC('Base de dados'!Q$462:Q$482,1))))),'Base de dados'!Q465,"")</f>
        <v>232859293.86000001</v>
      </c>
      <c r="R465" s="7">
        <f>IF(AND('Base de dados'!R465&gt;(AVERAGE('Base de dados'!R$462:R$482)-(1.5*(_xlfn.QUARTILE.EXC('Base de dados'!R$462:R$482,3)-_xlfn.QUARTILE.EXC('Base de dados'!R$462:R$482,1)))),'Base de dados'!R465&lt;(AVERAGE('Base de dados'!R$462:R$482)+(1.5*(_xlfn.QUARTILE.EXC('Base de dados'!R$462:R$482,3)-_xlfn.QUARTILE.EXC('Base de dados'!R$462:R$482,1))))),'Base de dados'!R465,"")</f>
        <v>464774589.63999999</v>
      </c>
      <c r="S465" s="7">
        <f>IF(AND('Base de dados'!S465&gt;(AVERAGE('Base de dados'!S$462:S$482)-(1.5*(_xlfn.QUARTILE.EXC('Base de dados'!S$462:S$482,3)-_xlfn.QUARTILE.EXC('Base de dados'!S$462:S$482,1)))),'Base de dados'!S465&lt;(AVERAGE('Base de dados'!S$462:S$482)+(1.5*(_xlfn.QUARTILE.EXC('Base de dados'!S$462:S$482,3)-_xlfn.QUARTILE.EXC('Base de dados'!S$462:S$482,1))))),'Base de dados'!S465,"")</f>
        <v>62072681.780000001</v>
      </c>
      <c r="T465" s="7">
        <f>IF(AND('Base de dados'!T465&gt;(AVERAGE('Base de dados'!T$462:T$482)-(1.5*(_xlfn.QUARTILE.EXC('Base de dados'!T$462:T$482,3)-_xlfn.QUARTILE.EXC('Base de dados'!T$462:T$482,1)))),'Base de dados'!T465&lt;(AVERAGE('Base de dados'!T$462:T$482)+(1.5*(_xlfn.QUARTILE.EXC('Base de dados'!T$462:T$482,3)-_xlfn.QUARTILE.EXC('Base de dados'!T$462:T$482,1))))),'Base de dados'!T465,"")</f>
        <v>1666</v>
      </c>
      <c r="U465" s="7">
        <f>IF(AND('Base de dados'!U465&gt;(AVERAGE('Base de dados'!U$462:U$482)-(1.5*(_xlfn.QUARTILE.EXC('Base de dados'!U$462:U$482,3)-_xlfn.QUARTILE.EXC('Base de dados'!U$462:U$482,1)))),'Base de dados'!U465&lt;(AVERAGE('Base de dados'!U$462:U$482)+(1.5*(_xlfn.QUARTILE.EXC('Base de dados'!U$462:U$482,3)-_xlfn.QUARTILE.EXC('Base de dados'!U$462:U$482,1))))),'Base de dados'!U465,"")</f>
        <v>17232549.82</v>
      </c>
    </row>
    <row r="466" spans="2:21" s="1" customFormat="1" x14ac:dyDescent="0.25">
      <c r="B466" s="51">
        <v>280030</v>
      </c>
      <c r="C466" s="51" t="s">
        <v>236</v>
      </c>
      <c r="D466" s="51" t="s">
        <v>237</v>
      </c>
      <c r="E466" s="51">
        <v>2015</v>
      </c>
      <c r="F466" s="51">
        <v>28003000</v>
      </c>
      <c r="G466" s="51" t="s">
        <v>103</v>
      </c>
      <c r="H466" s="325" t="s">
        <v>53</v>
      </c>
      <c r="I466" s="51" t="s">
        <v>188</v>
      </c>
      <c r="J466" s="51" t="s">
        <v>189</v>
      </c>
      <c r="K466" s="51" t="s">
        <v>190</v>
      </c>
      <c r="L466" s="7">
        <f>IF(AND('Base de dados'!L466&gt;(AVERAGE('Base de dados'!L$462:L$482)-(1.5*(_xlfn.QUARTILE.EXC('Base de dados'!L$462:L$482,3)-_xlfn.QUARTILE.EXC('Base de dados'!L$462:L$482,1)))),'Base de dados'!L466&lt;(AVERAGE('Base de dados'!L$462:L$482)+(1.5*(_xlfn.QUARTILE.EXC('Base de dados'!L$462:L$482,3)-_xlfn.QUARTILE.EXC('Base de dados'!L$462:L$482,1))))),'Base de dados'!L466,"")</f>
        <v>93249.03</v>
      </c>
      <c r="M466" s="7">
        <f>IF(AND('Base de dados'!M466&gt;(AVERAGE('Base de dados'!M$462:M$482)-(1.5*(_xlfn.QUARTILE.EXC('Base de dados'!M$462:M$482,3)-_xlfn.QUARTILE.EXC('Base de dados'!M$462:M$482,1)))),'Base de dados'!M466&lt;(AVERAGE('Base de dados'!M$462:M$482)+(1.5*(_xlfn.QUARTILE.EXC('Base de dados'!M$462:M$482,3)-_xlfn.QUARTILE.EXC('Base de dados'!M$462:M$482,1))))),'Base de dados'!M466,"")</f>
        <v>1455142.02</v>
      </c>
      <c r="N466" s="7">
        <f>IF(AND('Base de dados'!N466&gt;(AVERAGE('Base de dados'!N$462:N$482)-(1.5*(_xlfn.QUARTILE.EXC('Base de dados'!N$462:N$482,3)-_xlfn.QUARTILE.EXC('Base de dados'!N$462:N$482,1)))),'Base de dados'!N466&lt;(AVERAGE('Base de dados'!N$462:N$482)+(1.5*(_xlfn.QUARTILE.EXC('Base de dados'!N$462:N$482,3)-_xlfn.QUARTILE.EXC('Base de dados'!N$462:N$482,1))))),'Base de dados'!N466,"")</f>
        <v>19537.5</v>
      </c>
      <c r="O466" s="7">
        <f>IF(AND('Base de dados'!O466&gt;(AVERAGE('Base de dados'!O$462:O$482)-(1.5*(_xlfn.QUARTILE.EXC('Base de dados'!O$462:O$482,3)-_xlfn.QUARTILE.EXC('Base de dados'!O$462:O$482,1)))),'Base de dados'!O466&lt;(AVERAGE('Base de dados'!O$462:O$482)+(1.5*(_xlfn.QUARTILE.EXC('Base de dados'!O$462:O$482,3)-_xlfn.QUARTILE.EXC('Base de dados'!O$462:O$482,1))))),'Base de dados'!O466,"")</f>
        <v>333795752.80000001</v>
      </c>
      <c r="P466" s="7">
        <f>IF(AND('Base de dados'!P466&gt;(AVERAGE('Base de dados'!P$462:P$482)-(1.5*(_xlfn.QUARTILE.EXC('Base de dados'!P$462:P$482,3)-_xlfn.QUARTILE.EXC('Base de dados'!P$462:P$482,1)))),'Base de dados'!P466&lt;(AVERAGE('Base de dados'!P$462:P$482)+(1.5*(_xlfn.QUARTILE.EXC('Base de dados'!P$462:P$482,3)-_xlfn.QUARTILE.EXC('Base de dados'!P$462:P$482,1))))),'Base de dados'!P466,"")</f>
        <v>56443908.140000001</v>
      </c>
      <c r="Q466" s="7">
        <f>IF(AND('Base de dados'!Q466&gt;(AVERAGE('Base de dados'!Q$462:Q$482)-(1.5*(_xlfn.QUARTILE.EXC('Base de dados'!Q$462:Q$482,3)-_xlfn.QUARTILE.EXC('Base de dados'!Q$462:Q$482,1)))),'Base de dados'!Q466&lt;(AVERAGE('Base de dados'!Q$462:Q$482)+(1.5*(_xlfn.QUARTILE.EXC('Base de dados'!Q$462:Q$482,3)-_xlfn.QUARTILE.EXC('Base de dados'!Q$462:Q$482,1))))),'Base de dados'!Q466,"")</f>
        <v>173566559.31</v>
      </c>
      <c r="R466" s="7">
        <f>IF(AND('Base de dados'!R466&gt;(AVERAGE('Base de dados'!R$462:R$482)-(1.5*(_xlfn.QUARTILE.EXC('Base de dados'!R$462:R$482,3)-_xlfn.QUARTILE.EXC('Base de dados'!R$462:R$482,1)))),'Base de dados'!R466&lt;(AVERAGE('Base de dados'!R$462:R$482)+(1.5*(_xlfn.QUARTILE.EXC('Base de dados'!R$462:R$482,3)-_xlfn.QUARTILE.EXC('Base de dados'!R$462:R$482,1))))),'Base de dados'!R466,"")</f>
        <v>372749486.73000002</v>
      </c>
      <c r="S466" s="7">
        <f>IF(AND('Base de dados'!S466&gt;(AVERAGE('Base de dados'!S$462:S$482)-(1.5*(_xlfn.QUARTILE.EXC('Base de dados'!S$462:S$482,3)-_xlfn.QUARTILE.EXC('Base de dados'!S$462:S$482,1)))),'Base de dados'!S466&lt;(AVERAGE('Base de dados'!S$462:S$482)+(1.5*(_xlfn.QUARTILE.EXC('Base de dados'!S$462:S$482,3)-_xlfn.QUARTILE.EXC('Base de dados'!S$462:S$482,1))))),'Base de dados'!S466,"")</f>
        <v>54594522.439999998</v>
      </c>
      <c r="T466" s="7">
        <f>IF(AND('Base de dados'!T466&gt;(AVERAGE('Base de dados'!T$462:T$482)-(1.5*(_xlfn.QUARTILE.EXC('Base de dados'!T$462:T$482,3)-_xlfn.QUARTILE.EXC('Base de dados'!T$462:T$482,1)))),'Base de dados'!T466&lt;(AVERAGE('Base de dados'!T$462:T$482)+(1.5*(_xlfn.QUARTILE.EXC('Base de dados'!T$462:T$482,3)-_xlfn.QUARTILE.EXC('Base de dados'!T$462:T$482,1))))),'Base de dados'!T466,"")</f>
        <v>1587</v>
      </c>
      <c r="U466" s="7">
        <f>IF(AND('Base de dados'!U466&gt;(AVERAGE('Base de dados'!U$462:U$482)-(1.5*(_xlfn.QUARTILE.EXC('Base de dados'!U$462:U$482,3)-_xlfn.QUARTILE.EXC('Base de dados'!U$462:U$482,1)))),'Base de dados'!U466&lt;(AVERAGE('Base de dados'!U$462:U$482)+(1.5*(_xlfn.QUARTILE.EXC('Base de dados'!U$462:U$482,3)-_xlfn.QUARTILE.EXC('Base de dados'!U$462:U$482,1))))),'Base de dados'!U466,"")</f>
        <v>16249496.77</v>
      </c>
    </row>
    <row r="467" spans="2:21" s="1" customFormat="1" x14ac:dyDescent="0.25">
      <c r="B467" s="51">
        <v>280030</v>
      </c>
      <c r="C467" s="51" t="s">
        <v>236</v>
      </c>
      <c r="D467" s="51" t="s">
        <v>237</v>
      </c>
      <c r="E467" s="51">
        <v>2014</v>
      </c>
      <c r="F467" s="51">
        <v>28003000</v>
      </c>
      <c r="G467" s="51" t="s">
        <v>103</v>
      </c>
      <c r="H467" s="325" t="s">
        <v>53</v>
      </c>
      <c r="I467" s="51" t="s">
        <v>188</v>
      </c>
      <c r="J467" s="51" t="s">
        <v>189</v>
      </c>
      <c r="K467" s="51" t="s">
        <v>190</v>
      </c>
      <c r="L467" s="7">
        <f>IF(AND('Base de dados'!L467&gt;(AVERAGE('Base de dados'!L$462:L$482)-(1.5*(_xlfn.QUARTILE.EXC('Base de dados'!L$462:L$482,3)-_xlfn.QUARTILE.EXC('Base de dados'!L$462:L$482,1)))),'Base de dados'!L467&lt;(AVERAGE('Base de dados'!L$462:L$482)+(1.5*(_xlfn.QUARTILE.EXC('Base de dados'!L$462:L$482,3)-_xlfn.QUARTILE.EXC('Base de dados'!L$462:L$482,1))))),'Base de dados'!L467,"")</f>
        <v>92353</v>
      </c>
      <c r="M467" s="7">
        <f>IF(AND('Base de dados'!M467&gt;(AVERAGE('Base de dados'!M$462:M$482)-(1.5*(_xlfn.QUARTILE.EXC('Base de dados'!M$462:M$482,3)-_xlfn.QUARTILE.EXC('Base de dados'!M$462:M$482,1)))),'Base de dados'!M467&lt;(AVERAGE('Base de dados'!M$462:M$482)+(1.5*(_xlfn.QUARTILE.EXC('Base de dados'!M$462:M$482,3)-_xlfn.QUARTILE.EXC('Base de dados'!M$462:M$482,1))))),'Base de dados'!M467,"")</f>
        <v>1344874.18</v>
      </c>
      <c r="N467" s="7">
        <f>IF(AND('Base de dados'!N467&gt;(AVERAGE('Base de dados'!N$462:N$482)-(1.5*(_xlfn.QUARTILE.EXC('Base de dados'!N$462:N$482,3)-_xlfn.QUARTILE.EXC('Base de dados'!N$462:N$482,1)))),'Base de dados'!N467&lt;(AVERAGE('Base de dados'!N$462:N$482)+(1.5*(_xlfn.QUARTILE.EXC('Base de dados'!N$462:N$482,3)-_xlfn.QUARTILE.EXC('Base de dados'!N$462:N$482,1))))),'Base de dados'!N467,"")</f>
        <v>18249</v>
      </c>
      <c r="O467" s="7">
        <f>IF(AND('Base de dados'!O467&gt;(AVERAGE('Base de dados'!O$462:O$482)-(1.5*(_xlfn.QUARTILE.EXC('Base de dados'!O$462:O$482,3)-_xlfn.QUARTILE.EXC('Base de dados'!O$462:O$482,1)))),'Base de dados'!O467&lt;(AVERAGE('Base de dados'!O$462:O$482)+(1.5*(_xlfn.QUARTILE.EXC('Base de dados'!O$462:O$482,3)-_xlfn.QUARTILE.EXC('Base de dados'!O$462:O$482,1))))),'Base de dados'!O467,"")</f>
        <v>325367208.30000001</v>
      </c>
      <c r="P467" s="7">
        <f>IF(AND('Base de dados'!P467&gt;(AVERAGE('Base de dados'!P$462:P$482)-(1.5*(_xlfn.QUARTILE.EXC('Base de dados'!P$462:P$482,3)-_xlfn.QUARTILE.EXC('Base de dados'!P$462:P$482,1)))),'Base de dados'!P467&lt;(AVERAGE('Base de dados'!P$462:P$482)+(1.5*(_xlfn.QUARTILE.EXC('Base de dados'!P$462:P$482,3)-_xlfn.QUARTILE.EXC('Base de dados'!P$462:P$482,1))))),'Base de dados'!P467,"")</f>
        <v>48055162.93</v>
      </c>
      <c r="Q467" s="7">
        <f>IF(AND('Base de dados'!Q467&gt;(AVERAGE('Base de dados'!Q$462:Q$482)-(1.5*(_xlfn.QUARTILE.EXC('Base de dados'!Q$462:Q$482,3)-_xlfn.QUARTILE.EXC('Base de dados'!Q$462:Q$482,1)))),'Base de dados'!Q467&lt;(AVERAGE('Base de dados'!Q$462:Q$482)+(1.5*(_xlfn.QUARTILE.EXC('Base de dados'!Q$462:Q$482,3)-_xlfn.QUARTILE.EXC('Base de dados'!Q$462:Q$482,1))))),'Base de dados'!Q467,"")</f>
        <v>161525070.09999999</v>
      </c>
      <c r="R467" s="7">
        <f>IF(AND('Base de dados'!R467&gt;(AVERAGE('Base de dados'!R$462:R$482)-(1.5*(_xlfn.QUARTILE.EXC('Base de dados'!R$462:R$482,3)-_xlfn.QUARTILE.EXC('Base de dados'!R$462:R$482,1)))),'Base de dados'!R467&lt;(AVERAGE('Base de dados'!R$462:R$482)+(1.5*(_xlfn.QUARTILE.EXC('Base de dados'!R$462:R$482,3)-_xlfn.QUARTILE.EXC('Base de dados'!R$462:R$482,1))))),'Base de dados'!R467,"")</f>
        <v>347937613.24000001</v>
      </c>
      <c r="S467" s="7">
        <f>IF(AND('Base de dados'!S467&gt;(AVERAGE('Base de dados'!S$462:S$482)-(1.5*(_xlfn.QUARTILE.EXC('Base de dados'!S$462:S$482,3)-_xlfn.QUARTILE.EXC('Base de dados'!S$462:S$482,1)))),'Base de dados'!S467&lt;(AVERAGE('Base de dados'!S$462:S$482)+(1.5*(_xlfn.QUARTILE.EXC('Base de dados'!S$462:S$482,3)-_xlfn.QUARTILE.EXC('Base de dados'!S$462:S$482,1))))),'Base de dados'!S467,"")</f>
        <v>52473848.090000004</v>
      </c>
      <c r="T467" s="7">
        <f>IF(AND('Base de dados'!T467&gt;(AVERAGE('Base de dados'!T$462:T$482)-(1.5*(_xlfn.QUARTILE.EXC('Base de dados'!T$462:T$482,3)-_xlfn.QUARTILE.EXC('Base de dados'!T$462:T$482,1)))),'Base de dados'!T467&lt;(AVERAGE('Base de dados'!T$462:T$482)+(1.5*(_xlfn.QUARTILE.EXC('Base de dados'!T$462:T$482,3)-_xlfn.QUARTILE.EXC('Base de dados'!T$462:T$482,1))))),'Base de dados'!T467,"")</f>
        <v>1411</v>
      </c>
      <c r="U467" s="7">
        <f>IF(AND('Base de dados'!U467&gt;(AVERAGE('Base de dados'!U$462:U$482)-(1.5*(_xlfn.QUARTILE.EXC('Base de dados'!U$462:U$482,3)-_xlfn.QUARTILE.EXC('Base de dados'!U$462:U$482,1)))),'Base de dados'!U467&lt;(AVERAGE('Base de dados'!U$462:U$482)+(1.5*(_xlfn.QUARTILE.EXC('Base de dados'!U$462:U$482,3)-_xlfn.QUARTILE.EXC('Base de dados'!U$462:U$482,1))))),'Base de dados'!U467,"")</f>
        <v>14203523.83</v>
      </c>
    </row>
    <row r="468" spans="2:21" s="1" customFormat="1" x14ac:dyDescent="0.25">
      <c r="B468" s="51">
        <v>280030</v>
      </c>
      <c r="C468" s="51" t="s">
        <v>236</v>
      </c>
      <c r="D468" s="51" t="s">
        <v>237</v>
      </c>
      <c r="E468" s="51">
        <v>2013</v>
      </c>
      <c r="F468" s="51">
        <v>28003000</v>
      </c>
      <c r="G468" s="51" t="s">
        <v>103</v>
      </c>
      <c r="H468" s="325" t="s">
        <v>53</v>
      </c>
      <c r="I468" s="51" t="s">
        <v>188</v>
      </c>
      <c r="J468" s="51" t="s">
        <v>189</v>
      </c>
      <c r="K468" s="51" t="s">
        <v>190</v>
      </c>
      <c r="L468" s="7">
        <f>IF(AND('Base de dados'!L468&gt;(AVERAGE('Base de dados'!L$462:L$482)-(1.5*(_xlfn.QUARTILE.EXC('Base de dados'!L$462:L$482,3)-_xlfn.QUARTILE.EXC('Base de dados'!L$462:L$482,1)))),'Base de dados'!L468&lt;(AVERAGE('Base de dados'!L$462:L$482)+(1.5*(_xlfn.QUARTILE.EXC('Base de dados'!L$462:L$482,3)-_xlfn.QUARTILE.EXC('Base de dados'!L$462:L$482,1))))),'Base de dados'!L468,"")</f>
        <v>90826</v>
      </c>
      <c r="M468" s="7">
        <f>IF(AND('Base de dados'!M468&gt;(AVERAGE('Base de dados'!M$462:M$482)-(1.5*(_xlfn.QUARTILE.EXC('Base de dados'!M$462:M$482,3)-_xlfn.QUARTILE.EXC('Base de dados'!M$462:M$482,1)))),'Base de dados'!M468&lt;(AVERAGE('Base de dados'!M$462:M$482)+(1.5*(_xlfn.QUARTILE.EXC('Base de dados'!M$462:M$482,3)-_xlfn.QUARTILE.EXC('Base de dados'!M$462:M$482,1))))),'Base de dados'!M468,"")</f>
        <v>1235433.3899999999</v>
      </c>
      <c r="N468" s="7">
        <f>IF(AND('Base de dados'!N468&gt;(AVERAGE('Base de dados'!N$462:N$482)-(1.5*(_xlfn.QUARTILE.EXC('Base de dados'!N$462:N$482,3)-_xlfn.QUARTILE.EXC('Base de dados'!N$462:N$482,1)))),'Base de dados'!N468&lt;(AVERAGE('Base de dados'!N$462:N$482)+(1.5*(_xlfn.QUARTILE.EXC('Base de dados'!N$462:N$482,3)-_xlfn.QUARTILE.EXC('Base de dados'!N$462:N$482,1))))),'Base de dados'!N468,"")</f>
        <v>17514.93</v>
      </c>
      <c r="O468" s="7">
        <f>IF(AND('Base de dados'!O468&gt;(AVERAGE('Base de dados'!O$462:O$482)-(1.5*(_xlfn.QUARTILE.EXC('Base de dados'!O$462:O$482,3)-_xlfn.QUARTILE.EXC('Base de dados'!O$462:O$482,1)))),'Base de dados'!O468&lt;(AVERAGE('Base de dados'!O$462:O$482)+(1.5*(_xlfn.QUARTILE.EXC('Base de dados'!O$462:O$482,3)-_xlfn.QUARTILE.EXC('Base de dados'!O$462:O$482,1))))),'Base de dados'!O468,"")</f>
        <v>309369046.31</v>
      </c>
      <c r="P468" s="7">
        <f>IF(AND('Base de dados'!P468&gt;(AVERAGE('Base de dados'!P$462:P$482)-(1.5*(_xlfn.QUARTILE.EXC('Base de dados'!P$462:P$482,3)-_xlfn.QUARTILE.EXC('Base de dados'!P$462:P$482,1)))),'Base de dados'!P468&lt;(AVERAGE('Base de dados'!P$462:P$482)+(1.5*(_xlfn.QUARTILE.EXC('Base de dados'!P$462:P$482,3)-_xlfn.QUARTILE.EXC('Base de dados'!P$462:P$482,1))))),'Base de dados'!P468,"")</f>
        <v>45317802.82</v>
      </c>
      <c r="Q468" s="7">
        <f>IF(AND('Base de dados'!Q468&gt;(AVERAGE('Base de dados'!Q$462:Q$482)-(1.5*(_xlfn.QUARTILE.EXC('Base de dados'!Q$462:Q$482,3)-_xlfn.QUARTILE.EXC('Base de dados'!Q$462:Q$482,1)))),'Base de dados'!Q468&lt;(AVERAGE('Base de dados'!Q$462:Q$482)+(1.5*(_xlfn.QUARTILE.EXC('Base de dados'!Q$462:Q$482,3)-_xlfn.QUARTILE.EXC('Base de dados'!Q$462:Q$482,1))))),'Base de dados'!Q468,"")</f>
        <v>150139416.40000001</v>
      </c>
      <c r="R468" s="7">
        <f>IF(AND('Base de dados'!R468&gt;(AVERAGE('Base de dados'!R$462:R$482)-(1.5*(_xlfn.QUARTILE.EXC('Base de dados'!R$462:R$482,3)-_xlfn.QUARTILE.EXC('Base de dados'!R$462:R$482,1)))),'Base de dados'!R468&lt;(AVERAGE('Base de dados'!R$462:R$482)+(1.5*(_xlfn.QUARTILE.EXC('Base de dados'!R$462:R$482,3)-_xlfn.QUARTILE.EXC('Base de dados'!R$462:R$482,1))))),'Base de dados'!R468,"")</f>
        <v>318721056.52999997</v>
      </c>
      <c r="S468" s="7">
        <f>IF(AND('Base de dados'!S468&gt;(AVERAGE('Base de dados'!S$462:S$482)-(1.5*(_xlfn.QUARTILE.EXC('Base de dados'!S$462:S$482,3)-_xlfn.QUARTILE.EXC('Base de dados'!S$462:S$482,1)))),'Base de dados'!S468&lt;(AVERAGE('Base de dados'!S$462:S$482)+(1.5*(_xlfn.QUARTILE.EXC('Base de dados'!S$462:S$482,3)-_xlfn.QUARTILE.EXC('Base de dados'!S$462:S$482,1))))),'Base de dados'!S468,"")</f>
        <v>59574253.469999999</v>
      </c>
      <c r="T468" s="7">
        <f>IF(AND('Base de dados'!T468&gt;(AVERAGE('Base de dados'!T$462:T$482)-(1.5*(_xlfn.QUARTILE.EXC('Base de dados'!T$462:T$482,3)-_xlfn.QUARTILE.EXC('Base de dados'!T$462:T$482,1)))),'Base de dados'!T468&lt;(AVERAGE('Base de dados'!T$462:T$482)+(1.5*(_xlfn.QUARTILE.EXC('Base de dados'!T$462:T$482,3)-_xlfn.QUARTILE.EXC('Base de dados'!T$462:T$482,1))))),'Base de dados'!T468,"")</f>
        <v>1185</v>
      </c>
      <c r="U468" s="7">
        <f>IF(AND('Base de dados'!U468&gt;(AVERAGE('Base de dados'!U$462:U$482)-(1.5*(_xlfn.QUARTILE.EXC('Base de dados'!U$462:U$482,3)-_xlfn.QUARTILE.EXC('Base de dados'!U$462:U$482,1)))),'Base de dados'!U468&lt;(AVERAGE('Base de dados'!U$462:U$482)+(1.5*(_xlfn.QUARTILE.EXC('Base de dados'!U$462:U$482,3)-_xlfn.QUARTILE.EXC('Base de dados'!U$462:U$482,1))))),'Base de dados'!U468,"")</f>
        <v>13181177.859999999</v>
      </c>
    </row>
    <row r="469" spans="2:21" s="1" customFormat="1" x14ac:dyDescent="0.25">
      <c r="B469" s="51">
        <v>280030</v>
      </c>
      <c r="C469" s="51" t="s">
        <v>236</v>
      </c>
      <c r="D469" s="51" t="s">
        <v>237</v>
      </c>
      <c r="E469" s="51">
        <v>2012</v>
      </c>
      <c r="F469" s="51">
        <v>28003000</v>
      </c>
      <c r="G469" s="51" t="s">
        <v>103</v>
      </c>
      <c r="H469" s="325" t="s">
        <v>53</v>
      </c>
      <c r="I469" s="51" t="s">
        <v>188</v>
      </c>
      <c r="J469" s="51" t="s">
        <v>189</v>
      </c>
      <c r="K469" s="51" t="s">
        <v>190</v>
      </c>
      <c r="L469" s="7">
        <f>IF(AND('Base de dados'!L469&gt;(AVERAGE('Base de dados'!L$462:L$482)-(1.5*(_xlfn.QUARTILE.EXC('Base de dados'!L$462:L$482,3)-_xlfn.QUARTILE.EXC('Base de dados'!L$462:L$482,1)))),'Base de dados'!L469&lt;(AVERAGE('Base de dados'!L$462:L$482)+(1.5*(_xlfn.QUARTILE.EXC('Base de dados'!L$462:L$482,3)-_xlfn.QUARTILE.EXC('Base de dados'!L$462:L$482,1))))),'Base de dados'!L469,"")</f>
        <v>88054</v>
      </c>
      <c r="M469" s="7">
        <f>IF(AND('Base de dados'!M469&gt;(AVERAGE('Base de dados'!M$462:M$482)-(1.5*(_xlfn.QUARTILE.EXC('Base de dados'!M$462:M$482,3)-_xlfn.QUARTILE.EXC('Base de dados'!M$462:M$482,1)))),'Base de dados'!M469&lt;(AVERAGE('Base de dados'!M$462:M$482)+(1.5*(_xlfn.QUARTILE.EXC('Base de dados'!M$462:M$482,3)-_xlfn.QUARTILE.EXC('Base de dados'!M$462:M$482,1))))),'Base de dados'!M469,"")</f>
        <v>1205135.47</v>
      </c>
      <c r="N469" s="7">
        <f>IF(AND('Base de dados'!N469&gt;(AVERAGE('Base de dados'!N$462:N$482)-(1.5*(_xlfn.QUARTILE.EXC('Base de dados'!N$462:N$482,3)-_xlfn.QUARTILE.EXC('Base de dados'!N$462:N$482,1)))),'Base de dados'!N469&lt;(AVERAGE('Base de dados'!N$462:N$482)+(1.5*(_xlfn.QUARTILE.EXC('Base de dados'!N$462:N$482,3)-_xlfn.QUARTILE.EXC('Base de dados'!N$462:N$482,1))))),'Base de dados'!N469,"")</f>
        <v>16366</v>
      </c>
      <c r="O469" s="7">
        <f>IF(AND('Base de dados'!O469&gt;(AVERAGE('Base de dados'!O$462:O$482)-(1.5*(_xlfn.QUARTILE.EXC('Base de dados'!O$462:O$482,3)-_xlfn.QUARTILE.EXC('Base de dados'!O$462:O$482,1)))),'Base de dados'!O469&lt;(AVERAGE('Base de dados'!O$462:O$482)+(1.5*(_xlfn.QUARTILE.EXC('Base de dados'!O$462:O$482,3)-_xlfn.QUARTILE.EXC('Base de dados'!O$462:O$482,1))))),'Base de dados'!O469,"")</f>
        <v>296000771.99000001</v>
      </c>
      <c r="P469" s="7">
        <f>IF(AND('Base de dados'!P469&gt;(AVERAGE('Base de dados'!P$462:P$482)-(1.5*(_xlfn.QUARTILE.EXC('Base de dados'!P$462:P$482,3)-_xlfn.QUARTILE.EXC('Base de dados'!P$462:P$482,1)))),'Base de dados'!P469&lt;(AVERAGE('Base de dados'!P$462:P$482)+(1.5*(_xlfn.QUARTILE.EXC('Base de dados'!P$462:P$482,3)-_xlfn.QUARTILE.EXC('Base de dados'!P$462:P$482,1))))),'Base de dados'!P469,"")</f>
        <v>43198929.109999999</v>
      </c>
      <c r="Q469" s="7">
        <f>IF(AND('Base de dados'!Q469&gt;(AVERAGE('Base de dados'!Q$462:Q$482)-(1.5*(_xlfn.QUARTILE.EXC('Base de dados'!Q$462:Q$482,3)-_xlfn.QUARTILE.EXC('Base de dados'!Q$462:Q$482,1)))),'Base de dados'!Q469&lt;(AVERAGE('Base de dados'!Q$462:Q$482)+(1.5*(_xlfn.QUARTILE.EXC('Base de dados'!Q$462:Q$482,3)-_xlfn.QUARTILE.EXC('Base de dados'!Q$462:Q$482,1))))),'Base de dados'!Q469,"")</f>
        <v>133620939.87</v>
      </c>
      <c r="R469" s="7">
        <f>IF(AND('Base de dados'!R469&gt;(AVERAGE('Base de dados'!R$462:R$482)-(1.5*(_xlfn.QUARTILE.EXC('Base de dados'!R$462:R$482,3)-_xlfn.QUARTILE.EXC('Base de dados'!R$462:R$482,1)))),'Base de dados'!R469&lt;(AVERAGE('Base de dados'!R$462:R$482)+(1.5*(_xlfn.QUARTILE.EXC('Base de dados'!R$462:R$482,3)-_xlfn.QUARTILE.EXC('Base de dados'!R$462:R$482,1))))),'Base de dados'!R469,"")</f>
        <v>299506084.10000002</v>
      </c>
      <c r="S469" s="7">
        <f>IF(AND('Base de dados'!S469&gt;(AVERAGE('Base de dados'!S$462:S$482)-(1.5*(_xlfn.QUARTILE.EXC('Base de dados'!S$462:S$482,3)-_xlfn.QUARTILE.EXC('Base de dados'!S$462:S$482,1)))),'Base de dados'!S469&lt;(AVERAGE('Base de dados'!S$462:S$482)+(1.5*(_xlfn.QUARTILE.EXC('Base de dados'!S$462:S$482,3)-_xlfn.QUARTILE.EXC('Base de dados'!S$462:S$482,1))))),'Base de dados'!S469,"")</f>
        <v>47638500.93</v>
      </c>
      <c r="T469" s="7">
        <f>IF(AND('Base de dados'!T469&gt;(AVERAGE('Base de dados'!T$462:T$482)-(1.5*(_xlfn.QUARTILE.EXC('Base de dados'!T$462:T$482,3)-_xlfn.QUARTILE.EXC('Base de dados'!T$462:T$482,1)))),'Base de dados'!T469&lt;(AVERAGE('Base de dados'!T$462:T$482)+(1.5*(_xlfn.QUARTILE.EXC('Base de dados'!T$462:T$482,3)-_xlfn.QUARTILE.EXC('Base de dados'!T$462:T$482,1))))),'Base de dados'!T469,"")</f>
        <v>1224</v>
      </c>
      <c r="U469" s="7">
        <f>IF(AND('Base de dados'!U469&gt;(AVERAGE('Base de dados'!U$462:U$482)-(1.5*(_xlfn.QUARTILE.EXC('Base de dados'!U$462:U$482,3)-_xlfn.QUARTILE.EXC('Base de dados'!U$462:U$482,1)))),'Base de dados'!U469&lt;(AVERAGE('Base de dados'!U$462:U$482)+(1.5*(_xlfn.QUARTILE.EXC('Base de dados'!U$462:U$482,3)-_xlfn.QUARTILE.EXC('Base de dados'!U$462:U$482,1))))),'Base de dados'!U469,"")</f>
        <v>14044702.380000001</v>
      </c>
    </row>
    <row r="470" spans="2:21" s="1" customFormat="1" x14ac:dyDescent="0.25">
      <c r="B470" s="51">
        <v>280030</v>
      </c>
      <c r="C470" s="51" t="s">
        <v>236</v>
      </c>
      <c r="D470" s="51" t="s">
        <v>237</v>
      </c>
      <c r="E470" s="51">
        <v>2011</v>
      </c>
      <c r="F470" s="51">
        <v>28003000</v>
      </c>
      <c r="G470" s="51" t="s">
        <v>103</v>
      </c>
      <c r="H470" s="325" t="s">
        <v>53</v>
      </c>
      <c r="I470" s="51" t="s">
        <v>188</v>
      </c>
      <c r="J470" s="51" t="s">
        <v>189</v>
      </c>
      <c r="K470" s="51" t="s">
        <v>190</v>
      </c>
      <c r="L470" s="7">
        <f>IF(AND('Base de dados'!L470&gt;(AVERAGE('Base de dados'!L$462:L$482)-(1.5*(_xlfn.QUARTILE.EXC('Base de dados'!L$462:L$482,3)-_xlfn.QUARTILE.EXC('Base de dados'!L$462:L$482,1)))),'Base de dados'!L470&lt;(AVERAGE('Base de dados'!L$462:L$482)+(1.5*(_xlfn.QUARTILE.EXC('Base de dados'!L$462:L$482,3)-_xlfn.QUARTILE.EXC('Base de dados'!L$462:L$482,1))))),'Base de dados'!L470,"")</f>
        <v>84198</v>
      </c>
      <c r="M470" s="7">
        <f>IF(AND('Base de dados'!M470&gt;(AVERAGE('Base de dados'!M$462:M$482)-(1.5*(_xlfn.QUARTILE.EXC('Base de dados'!M$462:M$482,3)-_xlfn.QUARTILE.EXC('Base de dados'!M$462:M$482,1)))),'Base de dados'!M470&lt;(AVERAGE('Base de dados'!M$462:M$482)+(1.5*(_xlfn.QUARTILE.EXC('Base de dados'!M$462:M$482,3)-_xlfn.QUARTILE.EXC('Base de dados'!M$462:M$482,1))))),'Base de dados'!M470,"")</f>
        <v>1138717.1499999999</v>
      </c>
      <c r="N470" s="7">
        <f>IF(AND('Base de dados'!N470&gt;(AVERAGE('Base de dados'!N$462:N$482)-(1.5*(_xlfn.QUARTILE.EXC('Base de dados'!N$462:N$482,3)-_xlfn.QUARTILE.EXC('Base de dados'!N$462:N$482,1)))),'Base de dados'!N470&lt;(AVERAGE('Base de dados'!N$462:N$482)+(1.5*(_xlfn.QUARTILE.EXC('Base de dados'!N$462:N$482,3)-_xlfn.QUARTILE.EXC('Base de dados'!N$462:N$482,1))))),'Base de dados'!N470,"")</f>
        <v>15848</v>
      </c>
      <c r="O470" s="7">
        <f>IF(AND('Base de dados'!O470&gt;(AVERAGE('Base de dados'!O$462:O$482)-(1.5*(_xlfn.QUARTILE.EXC('Base de dados'!O$462:O$482,3)-_xlfn.QUARTILE.EXC('Base de dados'!O$462:O$482,1)))),'Base de dados'!O470&lt;(AVERAGE('Base de dados'!O$462:O$482)+(1.5*(_xlfn.QUARTILE.EXC('Base de dados'!O$462:O$482,3)-_xlfn.QUARTILE.EXC('Base de dados'!O$462:O$482,1))))),'Base de dados'!O470,"")</f>
        <v>251309417.25</v>
      </c>
      <c r="P470" s="7">
        <f>IF(AND('Base de dados'!P470&gt;(AVERAGE('Base de dados'!P$462:P$482)-(1.5*(_xlfn.QUARTILE.EXC('Base de dados'!P$462:P$482,3)-_xlfn.QUARTILE.EXC('Base de dados'!P$462:P$482,1)))),'Base de dados'!P470&lt;(AVERAGE('Base de dados'!P$462:P$482)+(1.5*(_xlfn.QUARTILE.EXC('Base de dados'!P$462:P$482,3)-_xlfn.QUARTILE.EXC('Base de dados'!P$462:P$482,1))))),'Base de dados'!P470,"")</f>
        <v>37841732.119999997</v>
      </c>
      <c r="Q470" s="7">
        <f>IF(AND('Base de dados'!Q470&gt;(AVERAGE('Base de dados'!Q$462:Q$482)-(1.5*(_xlfn.QUARTILE.EXC('Base de dados'!Q$462:Q$482,3)-_xlfn.QUARTILE.EXC('Base de dados'!Q$462:Q$482,1)))),'Base de dados'!Q470&lt;(AVERAGE('Base de dados'!Q$462:Q$482)+(1.5*(_xlfn.QUARTILE.EXC('Base de dados'!Q$462:Q$482,3)-_xlfn.QUARTILE.EXC('Base de dados'!Q$462:Q$482,1))))),'Base de dados'!Q470,"")</f>
        <v>115970049.38</v>
      </c>
      <c r="R470" s="7">
        <f>IF(AND('Base de dados'!R470&gt;(AVERAGE('Base de dados'!R$462:R$482)-(1.5*(_xlfn.QUARTILE.EXC('Base de dados'!R$462:R$482,3)-_xlfn.QUARTILE.EXC('Base de dados'!R$462:R$482,1)))),'Base de dados'!R470&lt;(AVERAGE('Base de dados'!R$462:R$482)+(1.5*(_xlfn.QUARTILE.EXC('Base de dados'!R$462:R$482,3)-_xlfn.QUARTILE.EXC('Base de dados'!R$462:R$482,1))))),'Base de dados'!R470,"")</f>
        <v>269038342.44</v>
      </c>
      <c r="S470" s="7">
        <f>IF(AND('Base de dados'!S470&gt;(AVERAGE('Base de dados'!S$462:S$482)-(1.5*(_xlfn.QUARTILE.EXC('Base de dados'!S$462:S$482,3)-_xlfn.QUARTILE.EXC('Base de dados'!S$462:S$482,1)))),'Base de dados'!S470&lt;(AVERAGE('Base de dados'!S$462:S$482)+(1.5*(_xlfn.QUARTILE.EXC('Base de dados'!S$462:S$482,3)-_xlfn.QUARTILE.EXC('Base de dados'!S$462:S$482,1))))),'Base de dados'!S470,"")</f>
        <v>33894195.780000001</v>
      </c>
      <c r="T470" s="7">
        <f>IF(AND('Base de dados'!T470&gt;(AVERAGE('Base de dados'!T$462:T$482)-(1.5*(_xlfn.QUARTILE.EXC('Base de dados'!T$462:T$482,3)-_xlfn.QUARTILE.EXC('Base de dados'!T$462:T$482,1)))),'Base de dados'!T470&lt;(AVERAGE('Base de dados'!T$462:T$482)+(1.5*(_xlfn.QUARTILE.EXC('Base de dados'!T$462:T$482,3)-_xlfn.QUARTILE.EXC('Base de dados'!T$462:T$482,1))))),'Base de dados'!T470,"")</f>
        <v>1247</v>
      </c>
      <c r="U470" s="7">
        <f>IF(AND('Base de dados'!U470&gt;(AVERAGE('Base de dados'!U$462:U$482)-(1.5*(_xlfn.QUARTILE.EXC('Base de dados'!U$462:U$482,3)-_xlfn.QUARTILE.EXC('Base de dados'!U$462:U$482,1)))),'Base de dados'!U470&lt;(AVERAGE('Base de dados'!U$462:U$482)+(1.5*(_xlfn.QUARTILE.EXC('Base de dados'!U$462:U$482,3)-_xlfn.QUARTILE.EXC('Base de dados'!U$462:U$482,1))))),'Base de dados'!U470,"")</f>
        <v>18579158.41</v>
      </c>
    </row>
    <row r="471" spans="2:21" s="1" customFormat="1" x14ac:dyDescent="0.25">
      <c r="B471" s="51">
        <v>280030</v>
      </c>
      <c r="C471" s="51" t="s">
        <v>236</v>
      </c>
      <c r="D471" s="51" t="s">
        <v>237</v>
      </c>
      <c r="E471" s="51">
        <v>2010</v>
      </c>
      <c r="F471" s="51">
        <v>28003000</v>
      </c>
      <c r="G471" s="51" t="s">
        <v>103</v>
      </c>
      <c r="H471" s="325" t="s">
        <v>53</v>
      </c>
      <c r="I471" s="51" t="s">
        <v>188</v>
      </c>
      <c r="J471" s="51" t="s">
        <v>189</v>
      </c>
      <c r="K471" s="51" t="s">
        <v>190</v>
      </c>
      <c r="L471" s="7">
        <f>IF(AND('Base de dados'!L471&gt;(AVERAGE('Base de dados'!L$462:L$482)-(1.5*(_xlfn.QUARTILE.EXC('Base de dados'!L$462:L$482,3)-_xlfn.QUARTILE.EXC('Base de dados'!L$462:L$482,1)))),'Base de dados'!L471&lt;(AVERAGE('Base de dados'!L$462:L$482)+(1.5*(_xlfn.QUARTILE.EXC('Base de dados'!L$462:L$482,3)-_xlfn.QUARTILE.EXC('Base de dados'!L$462:L$482,1))))),'Base de dados'!L471,"")</f>
        <v>79423.759999999995</v>
      </c>
      <c r="M471" s="7">
        <f>IF(AND('Base de dados'!M471&gt;(AVERAGE('Base de dados'!M$462:M$482)-(1.5*(_xlfn.QUARTILE.EXC('Base de dados'!M$462:M$482,3)-_xlfn.QUARTILE.EXC('Base de dados'!M$462:M$482,1)))),'Base de dados'!M471&lt;(AVERAGE('Base de dados'!M$462:M$482)+(1.5*(_xlfn.QUARTILE.EXC('Base de dados'!M$462:M$482,3)-_xlfn.QUARTILE.EXC('Base de dados'!M$462:M$482,1))))),'Base de dados'!M471,"")</f>
        <v>1067624.8</v>
      </c>
      <c r="N471" s="7">
        <f>IF(AND('Base de dados'!N471&gt;(AVERAGE('Base de dados'!N$462:N$482)-(1.5*(_xlfn.QUARTILE.EXC('Base de dados'!N$462:N$482,3)-_xlfn.QUARTILE.EXC('Base de dados'!N$462:N$482,1)))),'Base de dados'!N471&lt;(AVERAGE('Base de dados'!N$462:N$482)+(1.5*(_xlfn.QUARTILE.EXC('Base de dados'!N$462:N$482,3)-_xlfn.QUARTILE.EXC('Base de dados'!N$462:N$482,1))))),'Base de dados'!N471,"")</f>
        <v>14849.03</v>
      </c>
      <c r="O471" s="7">
        <f>IF(AND('Base de dados'!O471&gt;(AVERAGE('Base de dados'!O$462:O$482)-(1.5*(_xlfn.QUARTILE.EXC('Base de dados'!O$462:O$482,3)-_xlfn.QUARTILE.EXC('Base de dados'!O$462:O$482,1)))),'Base de dados'!O471&lt;(AVERAGE('Base de dados'!O$462:O$482)+(1.5*(_xlfn.QUARTILE.EXC('Base de dados'!O$462:O$482,3)-_xlfn.QUARTILE.EXC('Base de dados'!O$462:O$482,1))))),'Base de dados'!O471,"")</f>
        <v>231256879.06999999</v>
      </c>
      <c r="P471" s="7">
        <f>IF(AND('Base de dados'!P471&gt;(AVERAGE('Base de dados'!P$462:P$482)-(1.5*(_xlfn.QUARTILE.EXC('Base de dados'!P$462:P$482,3)-_xlfn.QUARTILE.EXC('Base de dados'!P$462:P$482,1)))),'Base de dados'!P471&lt;(AVERAGE('Base de dados'!P$462:P$482)+(1.5*(_xlfn.QUARTILE.EXC('Base de dados'!P$462:P$482,3)-_xlfn.QUARTILE.EXC('Base de dados'!P$462:P$482,1))))),'Base de dados'!P471,"")</f>
        <v>33556251.979999997</v>
      </c>
      <c r="Q471" s="7">
        <f>IF(AND('Base de dados'!Q471&gt;(AVERAGE('Base de dados'!Q$462:Q$482)-(1.5*(_xlfn.QUARTILE.EXC('Base de dados'!Q$462:Q$482,3)-_xlfn.QUARTILE.EXC('Base de dados'!Q$462:Q$482,1)))),'Base de dados'!Q471&lt;(AVERAGE('Base de dados'!Q$462:Q$482)+(1.5*(_xlfn.QUARTILE.EXC('Base de dados'!Q$462:Q$482,3)-_xlfn.QUARTILE.EXC('Base de dados'!Q$462:Q$482,1))))),'Base de dados'!Q471,"")</f>
        <v>110243977.95</v>
      </c>
      <c r="R471" s="7">
        <f>IF(AND('Base de dados'!R471&gt;(AVERAGE('Base de dados'!R$462:R$482)-(1.5*(_xlfn.QUARTILE.EXC('Base de dados'!R$462:R$482,3)-_xlfn.QUARTILE.EXC('Base de dados'!R$462:R$482,1)))),'Base de dados'!R471&lt;(AVERAGE('Base de dados'!R$462:R$482)+(1.5*(_xlfn.QUARTILE.EXC('Base de dados'!R$462:R$482,3)-_xlfn.QUARTILE.EXC('Base de dados'!R$462:R$482,1))))),'Base de dados'!R471,"")</f>
        <v>268927218.19999999</v>
      </c>
      <c r="S471" s="7" t="str">
        <f>IF(AND('Base de dados'!S471&gt;(AVERAGE('Base de dados'!S$462:S$482)-(1.5*(_xlfn.QUARTILE.EXC('Base de dados'!S$462:S$482,3)-_xlfn.QUARTILE.EXC('Base de dados'!S$462:S$482,1)))),'Base de dados'!S471&lt;(AVERAGE('Base de dados'!S$462:S$482)+(1.5*(_xlfn.QUARTILE.EXC('Base de dados'!S$462:S$482,3)-_xlfn.QUARTILE.EXC('Base de dados'!S$462:S$482,1))))),'Base de dados'!S471,"")</f>
        <v/>
      </c>
      <c r="T471" s="7">
        <f>IF(AND('Base de dados'!T471&gt;(AVERAGE('Base de dados'!T$462:T$482)-(1.5*(_xlfn.QUARTILE.EXC('Base de dados'!T$462:T$482,3)-_xlfn.QUARTILE.EXC('Base de dados'!T$462:T$482,1)))),'Base de dados'!T471&lt;(AVERAGE('Base de dados'!T$462:T$482)+(1.5*(_xlfn.QUARTILE.EXC('Base de dados'!T$462:T$482,3)-_xlfn.QUARTILE.EXC('Base de dados'!T$462:T$482,1))))),'Base de dados'!T471,"")</f>
        <v>1291</v>
      </c>
      <c r="U471" s="7">
        <f>IF(AND('Base de dados'!U471&gt;(AVERAGE('Base de dados'!U$462:U$482)-(1.5*(_xlfn.QUARTILE.EXC('Base de dados'!U$462:U$482,3)-_xlfn.QUARTILE.EXC('Base de dados'!U$462:U$482,1)))),'Base de dados'!U471&lt;(AVERAGE('Base de dados'!U$462:U$482)+(1.5*(_xlfn.QUARTILE.EXC('Base de dados'!U$462:U$482,3)-_xlfn.QUARTILE.EXC('Base de dados'!U$462:U$482,1))))),'Base de dados'!U471,"")</f>
        <v>14501576.16</v>
      </c>
    </row>
    <row r="472" spans="2:21" s="1" customFormat="1" x14ac:dyDescent="0.25">
      <c r="B472" s="51">
        <v>280030</v>
      </c>
      <c r="C472" s="51" t="s">
        <v>236</v>
      </c>
      <c r="D472" s="51" t="s">
        <v>237</v>
      </c>
      <c r="E472" s="51">
        <v>2009</v>
      </c>
      <c r="F472" s="51">
        <v>28003000</v>
      </c>
      <c r="G472" s="51" t="s">
        <v>103</v>
      </c>
      <c r="H472" s="325" t="s">
        <v>53</v>
      </c>
      <c r="I472" s="51" t="s">
        <v>188</v>
      </c>
      <c r="J472" s="51" t="s">
        <v>189</v>
      </c>
      <c r="K472" s="51" t="s">
        <v>190</v>
      </c>
      <c r="L472" s="7">
        <f>IF(AND('Base de dados'!L472&gt;(AVERAGE('Base de dados'!L$462:L$482)-(1.5*(_xlfn.QUARTILE.EXC('Base de dados'!L$462:L$482,3)-_xlfn.QUARTILE.EXC('Base de dados'!L$462:L$482,1)))),'Base de dados'!L472&lt;(AVERAGE('Base de dados'!L$462:L$482)+(1.5*(_xlfn.QUARTILE.EXC('Base de dados'!L$462:L$482,3)-_xlfn.QUARTILE.EXC('Base de dados'!L$462:L$482,1))))),'Base de dados'!L472,"")</f>
        <v>76298.210000000006</v>
      </c>
      <c r="M472" s="7">
        <f>IF(AND('Base de dados'!M472&gt;(AVERAGE('Base de dados'!M$462:M$482)-(1.5*(_xlfn.QUARTILE.EXC('Base de dados'!M$462:M$482,3)-_xlfn.QUARTILE.EXC('Base de dados'!M$462:M$482,1)))),'Base de dados'!M472&lt;(AVERAGE('Base de dados'!M$462:M$482)+(1.5*(_xlfn.QUARTILE.EXC('Base de dados'!M$462:M$482,3)-_xlfn.QUARTILE.EXC('Base de dados'!M$462:M$482,1))))),'Base de dados'!M472,"")</f>
        <v>1083391</v>
      </c>
      <c r="N472" s="7">
        <f>IF(AND('Base de dados'!N472&gt;(AVERAGE('Base de dados'!N$462:N$482)-(1.5*(_xlfn.QUARTILE.EXC('Base de dados'!N$462:N$482,3)-_xlfn.QUARTILE.EXC('Base de dados'!N$462:N$482,1)))),'Base de dados'!N472&lt;(AVERAGE('Base de dados'!N$462:N$482)+(1.5*(_xlfn.QUARTILE.EXC('Base de dados'!N$462:N$482,3)-_xlfn.QUARTILE.EXC('Base de dados'!N$462:N$482,1))))),'Base de dados'!N472,"")</f>
        <v>14133</v>
      </c>
      <c r="O472" s="7">
        <f>IF(AND('Base de dados'!O472&gt;(AVERAGE('Base de dados'!O$462:O$482)-(1.5*(_xlfn.QUARTILE.EXC('Base de dados'!O$462:O$482,3)-_xlfn.QUARTILE.EXC('Base de dados'!O$462:O$482,1)))),'Base de dados'!O472&lt;(AVERAGE('Base de dados'!O$462:O$482)+(1.5*(_xlfn.QUARTILE.EXC('Base de dados'!O$462:O$482,3)-_xlfn.QUARTILE.EXC('Base de dados'!O$462:O$482,1))))),'Base de dados'!O472,"")</f>
        <v>205683210.11000001</v>
      </c>
      <c r="P472" s="7">
        <f>IF(AND('Base de dados'!P472&gt;(AVERAGE('Base de dados'!P$462:P$482)-(1.5*(_xlfn.QUARTILE.EXC('Base de dados'!P$462:P$482,3)-_xlfn.QUARTILE.EXC('Base de dados'!P$462:P$482,1)))),'Base de dados'!P472&lt;(AVERAGE('Base de dados'!P$462:P$482)+(1.5*(_xlfn.QUARTILE.EXC('Base de dados'!P$462:P$482,3)-_xlfn.QUARTILE.EXC('Base de dados'!P$462:P$482,1))))),'Base de dados'!P472,"")</f>
        <v>29861573.550000001</v>
      </c>
      <c r="Q472" s="7">
        <f>IF(AND('Base de dados'!Q472&gt;(AVERAGE('Base de dados'!Q$462:Q$482)-(1.5*(_xlfn.QUARTILE.EXC('Base de dados'!Q$462:Q$482,3)-_xlfn.QUARTILE.EXC('Base de dados'!Q$462:Q$482,1)))),'Base de dados'!Q472&lt;(AVERAGE('Base de dados'!Q$462:Q$482)+(1.5*(_xlfn.QUARTILE.EXC('Base de dados'!Q$462:Q$482,3)-_xlfn.QUARTILE.EXC('Base de dados'!Q$462:Q$482,1))))),'Base de dados'!Q472,"")</f>
        <v>103686568.36</v>
      </c>
      <c r="R472" s="7">
        <f>IF(AND('Base de dados'!R472&gt;(AVERAGE('Base de dados'!R$462:R$482)-(1.5*(_xlfn.QUARTILE.EXC('Base de dados'!R$462:R$482,3)-_xlfn.QUARTILE.EXC('Base de dados'!R$462:R$482,1)))),'Base de dados'!R472&lt;(AVERAGE('Base de dados'!R$462:R$482)+(1.5*(_xlfn.QUARTILE.EXC('Base de dados'!R$462:R$482,3)-_xlfn.QUARTILE.EXC('Base de dados'!R$462:R$482,1))))),'Base de dados'!R472,"")</f>
        <v>222116970.78999999</v>
      </c>
      <c r="S472" s="7">
        <f>IF(AND('Base de dados'!S472&gt;(AVERAGE('Base de dados'!S$462:S$482)-(1.5*(_xlfn.QUARTILE.EXC('Base de dados'!S$462:S$482,3)-_xlfn.QUARTILE.EXC('Base de dados'!S$462:S$482,1)))),'Base de dados'!S472&lt;(AVERAGE('Base de dados'!S$462:S$482)+(1.5*(_xlfn.QUARTILE.EXC('Base de dados'!S$462:S$482,3)-_xlfn.QUARTILE.EXC('Base de dados'!S$462:S$482,1))))),'Base de dados'!S472,"")</f>
        <v>27963428.57</v>
      </c>
      <c r="T472" s="7">
        <f>IF(AND('Base de dados'!T472&gt;(AVERAGE('Base de dados'!T$462:T$482)-(1.5*(_xlfn.QUARTILE.EXC('Base de dados'!T$462:T$482,3)-_xlfn.QUARTILE.EXC('Base de dados'!T$462:T$482,1)))),'Base de dados'!T472&lt;(AVERAGE('Base de dados'!T$462:T$482)+(1.5*(_xlfn.QUARTILE.EXC('Base de dados'!T$462:T$482,3)-_xlfn.QUARTILE.EXC('Base de dados'!T$462:T$482,1))))),'Base de dados'!T472,"")</f>
        <v>1312</v>
      </c>
      <c r="U472" s="7">
        <f>IF(AND('Base de dados'!U472&gt;(AVERAGE('Base de dados'!U$462:U$482)-(1.5*(_xlfn.QUARTILE.EXC('Base de dados'!U$462:U$482,3)-_xlfn.QUARTILE.EXC('Base de dados'!U$462:U$482,1)))),'Base de dados'!U472&lt;(AVERAGE('Base de dados'!U$462:U$482)+(1.5*(_xlfn.QUARTILE.EXC('Base de dados'!U$462:U$482,3)-_xlfn.QUARTILE.EXC('Base de dados'!U$462:U$482,1))))),'Base de dados'!U472,"")</f>
        <v>6914342.2599999998</v>
      </c>
    </row>
    <row r="473" spans="2:21" s="1" customFormat="1" x14ac:dyDescent="0.25">
      <c r="B473" s="51">
        <v>280030</v>
      </c>
      <c r="C473" s="51" t="s">
        <v>236</v>
      </c>
      <c r="D473" s="51" t="s">
        <v>237</v>
      </c>
      <c r="E473" s="51">
        <v>2008</v>
      </c>
      <c r="F473" s="51">
        <v>28003000</v>
      </c>
      <c r="G473" s="51" t="s">
        <v>103</v>
      </c>
      <c r="H473" s="325" t="s">
        <v>53</v>
      </c>
      <c r="I473" s="51" t="s">
        <v>188</v>
      </c>
      <c r="J473" s="51" t="s">
        <v>189</v>
      </c>
      <c r="K473" s="51" t="s">
        <v>190</v>
      </c>
      <c r="L473" s="7">
        <f>IF(AND('Base de dados'!L473&gt;(AVERAGE('Base de dados'!L$462:L$482)-(1.5*(_xlfn.QUARTILE.EXC('Base de dados'!L$462:L$482,3)-_xlfn.QUARTILE.EXC('Base de dados'!L$462:L$482,1)))),'Base de dados'!L473&lt;(AVERAGE('Base de dados'!L$462:L$482)+(1.5*(_xlfn.QUARTILE.EXC('Base de dados'!L$462:L$482,3)-_xlfn.QUARTILE.EXC('Base de dados'!L$462:L$482,1))))),'Base de dados'!L473,"")</f>
        <v>73992</v>
      </c>
      <c r="M473" s="7">
        <f>IF(AND('Base de dados'!M473&gt;(AVERAGE('Base de dados'!M$462:M$482)-(1.5*(_xlfn.QUARTILE.EXC('Base de dados'!M$462:M$482,3)-_xlfn.QUARTILE.EXC('Base de dados'!M$462:M$482,1)))),'Base de dados'!M473&lt;(AVERAGE('Base de dados'!M$462:M$482)+(1.5*(_xlfn.QUARTILE.EXC('Base de dados'!M$462:M$482,3)-_xlfn.QUARTILE.EXC('Base de dados'!M$462:M$482,1))))),'Base de dados'!M473,"")</f>
        <v>972889</v>
      </c>
      <c r="N473" s="7">
        <f>IF(AND('Base de dados'!N473&gt;(AVERAGE('Base de dados'!N$462:N$482)-(1.5*(_xlfn.QUARTILE.EXC('Base de dados'!N$462:N$482,3)-_xlfn.QUARTILE.EXC('Base de dados'!N$462:N$482,1)))),'Base de dados'!N473&lt;(AVERAGE('Base de dados'!N$462:N$482)+(1.5*(_xlfn.QUARTILE.EXC('Base de dados'!N$462:N$482,3)-_xlfn.QUARTILE.EXC('Base de dados'!N$462:N$482,1))))),'Base de dados'!N473,"")</f>
        <v>13606</v>
      </c>
      <c r="O473" s="7">
        <f>IF(AND('Base de dados'!O473&gt;(AVERAGE('Base de dados'!O$462:O$482)-(1.5*(_xlfn.QUARTILE.EXC('Base de dados'!O$462:O$482,3)-_xlfn.QUARTILE.EXC('Base de dados'!O$462:O$482,1)))),'Base de dados'!O473&lt;(AVERAGE('Base de dados'!O$462:O$482)+(1.5*(_xlfn.QUARTILE.EXC('Base de dados'!O$462:O$482,3)-_xlfn.QUARTILE.EXC('Base de dados'!O$462:O$482,1))))),'Base de dados'!O473,"")</f>
        <v>187232348.47999999</v>
      </c>
      <c r="P473" s="7">
        <f>IF(AND('Base de dados'!P473&gt;(AVERAGE('Base de dados'!P$462:P$482)-(1.5*(_xlfn.QUARTILE.EXC('Base de dados'!P$462:P$482,3)-_xlfn.QUARTILE.EXC('Base de dados'!P$462:P$482,1)))),'Base de dados'!P473&lt;(AVERAGE('Base de dados'!P$462:P$482)+(1.5*(_xlfn.QUARTILE.EXC('Base de dados'!P$462:P$482,3)-_xlfn.QUARTILE.EXC('Base de dados'!P$462:P$482,1))))),'Base de dados'!P473,"")</f>
        <v>27196835.23</v>
      </c>
      <c r="Q473" s="7">
        <f>IF(AND('Base de dados'!Q473&gt;(AVERAGE('Base de dados'!Q$462:Q$482)-(1.5*(_xlfn.QUARTILE.EXC('Base de dados'!Q$462:Q$482,3)-_xlfn.QUARTILE.EXC('Base de dados'!Q$462:Q$482,1)))),'Base de dados'!Q473&lt;(AVERAGE('Base de dados'!Q$462:Q$482)+(1.5*(_xlfn.QUARTILE.EXC('Base de dados'!Q$462:Q$482,3)-_xlfn.QUARTILE.EXC('Base de dados'!Q$462:Q$482,1))))),'Base de dados'!Q473,"")</f>
        <v>89736261.370000005</v>
      </c>
      <c r="R473" s="7">
        <f>IF(AND('Base de dados'!R473&gt;(AVERAGE('Base de dados'!R$462:R$482)-(1.5*(_xlfn.QUARTILE.EXC('Base de dados'!R$462:R$482,3)-_xlfn.QUARTILE.EXC('Base de dados'!R$462:R$482,1)))),'Base de dados'!R473&lt;(AVERAGE('Base de dados'!R$462:R$482)+(1.5*(_xlfn.QUARTILE.EXC('Base de dados'!R$462:R$482,3)-_xlfn.QUARTILE.EXC('Base de dados'!R$462:R$482,1))))),'Base de dados'!R473,"")</f>
        <v>185765360.59</v>
      </c>
      <c r="S473" s="7">
        <f>IF(AND('Base de dados'!S473&gt;(AVERAGE('Base de dados'!S$462:S$482)-(1.5*(_xlfn.QUARTILE.EXC('Base de dados'!S$462:S$482,3)-_xlfn.QUARTILE.EXC('Base de dados'!S$462:S$482,1)))),'Base de dados'!S473&lt;(AVERAGE('Base de dados'!S$462:S$482)+(1.5*(_xlfn.QUARTILE.EXC('Base de dados'!S$462:S$482,3)-_xlfn.QUARTILE.EXC('Base de dados'!S$462:S$482,1))))),'Base de dados'!S473,"")</f>
        <v>30725121.25</v>
      </c>
      <c r="T473" s="7">
        <f>IF(AND('Base de dados'!T473&gt;(AVERAGE('Base de dados'!T$462:T$482)-(1.5*(_xlfn.QUARTILE.EXC('Base de dados'!T$462:T$482,3)-_xlfn.QUARTILE.EXC('Base de dados'!T$462:T$482,1)))),'Base de dados'!T473&lt;(AVERAGE('Base de dados'!T$462:T$482)+(1.5*(_xlfn.QUARTILE.EXC('Base de dados'!T$462:T$482,3)-_xlfn.QUARTILE.EXC('Base de dados'!T$462:T$482,1))))),'Base de dados'!T473,"")</f>
        <v>1343</v>
      </c>
      <c r="U473" s="7">
        <f>IF(AND('Base de dados'!U473&gt;(AVERAGE('Base de dados'!U$462:U$482)-(1.5*(_xlfn.QUARTILE.EXC('Base de dados'!U$462:U$482,3)-_xlfn.QUARTILE.EXC('Base de dados'!U$462:U$482,1)))),'Base de dados'!U473&lt;(AVERAGE('Base de dados'!U$462:U$482)+(1.5*(_xlfn.QUARTILE.EXC('Base de dados'!U$462:U$482,3)-_xlfn.QUARTILE.EXC('Base de dados'!U$462:U$482,1))))),'Base de dados'!U473,"")</f>
        <v>7465210.1799999997</v>
      </c>
    </row>
    <row r="474" spans="2:21" s="1" customFormat="1" x14ac:dyDescent="0.25">
      <c r="B474" s="51">
        <v>280030</v>
      </c>
      <c r="C474" s="51" t="s">
        <v>236</v>
      </c>
      <c r="D474" s="51" t="s">
        <v>237</v>
      </c>
      <c r="E474" s="51">
        <v>2007</v>
      </c>
      <c r="F474" s="51">
        <v>28003000</v>
      </c>
      <c r="G474" s="51" t="s">
        <v>103</v>
      </c>
      <c r="H474" s="325" t="s">
        <v>53</v>
      </c>
      <c r="I474" s="51" t="s">
        <v>188</v>
      </c>
      <c r="J474" s="51" t="s">
        <v>189</v>
      </c>
      <c r="K474" s="51" t="s">
        <v>190</v>
      </c>
      <c r="L474" s="7">
        <f>IF(AND('Base de dados'!L474&gt;(AVERAGE('Base de dados'!L$462:L$482)-(1.5*(_xlfn.QUARTILE.EXC('Base de dados'!L$462:L$482,3)-_xlfn.QUARTILE.EXC('Base de dados'!L$462:L$482,1)))),'Base de dados'!L474&lt;(AVERAGE('Base de dados'!L$462:L$482)+(1.5*(_xlfn.QUARTILE.EXC('Base de dados'!L$462:L$482,3)-_xlfn.QUARTILE.EXC('Base de dados'!L$462:L$482,1))))),'Base de dados'!L474,"")</f>
        <v>73302</v>
      </c>
      <c r="M474" s="7">
        <f>IF(AND('Base de dados'!M474&gt;(AVERAGE('Base de dados'!M$462:M$482)-(1.5*(_xlfn.QUARTILE.EXC('Base de dados'!M$462:M$482,3)-_xlfn.QUARTILE.EXC('Base de dados'!M$462:M$482,1)))),'Base de dados'!M474&lt;(AVERAGE('Base de dados'!M$462:M$482)+(1.5*(_xlfn.QUARTILE.EXC('Base de dados'!M$462:M$482,3)-_xlfn.QUARTILE.EXC('Base de dados'!M$462:M$482,1))))),'Base de dados'!M474,"")</f>
        <v>902737.64</v>
      </c>
      <c r="N474" s="7">
        <f>IF(AND('Base de dados'!N474&gt;(AVERAGE('Base de dados'!N$462:N$482)-(1.5*(_xlfn.QUARTILE.EXC('Base de dados'!N$462:N$482,3)-_xlfn.QUARTILE.EXC('Base de dados'!N$462:N$482,1)))),'Base de dados'!N474&lt;(AVERAGE('Base de dados'!N$462:N$482)+(1.5*(_xlfn.QUARTILE.EXC('Base de dados'!N$462:N$482,3)-_xlfn.QUARTILE.EXC('Base de dados'!N$462:N$482,1))))),'Base de dados'!N474,"")</f>
        <v>13300</v>
      </c>
      <c r="O474" s="7">
        <f>IF(AND('Base de dados'!O474&gt;(AVERAGE('Base de dados'!O$462:O$482)-(1.5*(_xlfn.QUARTILE.EXC('Base de dados'!O$462:O$482,3)-_xlfn.QUARTILE.EXC('Base de dados'!O$462:O$482,1)))),'Base de dados'!O474&lt;(AVERAGE('Base de dados'!O$462:O$482)+(1.5*(_xlfn.QUARTILE.EXC('Base de dados'!O$462:O$482,3)-_xlfn.QUARTILE.EXC('Base de dados'!O$462:O$482,1))))),'Base de dados'!O474,"")</f>
        <v>164250020.25999999</v>
      </c>
      <c r="P474" s="7">
        <f>IF(AND('Base de dados'!P474&gt;(AVERAGE('Base de dados'!P$462:P$482)-(1.5*(_xlfn.QUARTILE.EXC('Base de dados'!P$462:P$482,3)-_xlfn.QUARTILE.EXC('Base de dados'!P$462:P$482,1)))),'Base de dados'!P474&lt;(AVERAGE('Base de dados'!P$462:P$482)+(1.5*(_xlfn.QUARTILE.EXC('Base de dados'!P$462:P$482,3)-_xlfn.QUARTILE.EXC('Base de dados'!P$462:P$482,1))))),'Base de dados'!P474,"")</f>
        <v>23521866.870000001</v>
      </c>
      <c r="Q474" s="7">
        <f>IF(AND('Base de dados'!Q474&gt;(AVERAGE('Base de dados'!Q$462:Q$482)-(1.5*(_xlfn.QUARTILE.EXC('Base de dados'!Q$462:Q$482,3)-_xlfn.QUARTILE.EXC('Base de dados'!Q$462:Q$482,1)))),'Base de dados'!Q474&lt;(AVERAGE('Base de dados'!Q$462:Q$482)+(1.5*(_xlfn.QUARTILE.EXC('Base de dados'!Q$462:Q$482,3)-_xlfn.QUARTILE.EXC('Base de dados'!Q$462:Q$482,1))))),'Base de dados'!Q474,"")</f>
        <v>80774881.840000004</v>
      </c>
      <c r="R474" s="7">
        <f>IF(AND('Base de dados'!R474&gt;(AVERAGE('Base de dados'!R$462:R$482)-(1.5*(_xlfn.QUARTILE.EXC('Base de dados'!R$462:R$482,3)-_xlfn.QUARTILE.EXC('Base de dados'!R$462:R$482,1)))),'Base de dados'!R474&lt;(AVERAGE('Base de dados'!R$462:R$482)+(1.5*(_xlfn.QUARTILE.EXC('Base de dados'!R$462:R$482,3)-_xlfn.QUARTILE.EXC('Base de dados'!R$462:R$482,1))))),'Base de dados'!R474,"")</f>
        <v>164033030.62</v>
      </c>
      <c r="S474" s="7">
        <f>IF(AND('Base de dados'!S474&gt;(AVERAGE('Base de dados'!S$462:S$482)-(1.5*(_xlfn.QUARTILE.EXC('Base de dados'!S$462:S$482,3)-_xlfn.QUARTILE.EXC('Base de dados'!S$462:S$482,1)))),'Base de dados'!S474&lt;(AVERAGE('Base de dados'!S$462:S$482)+(1.5*(_xlfn.QUARTILE.EXC('Base de dados'!S$462:S$482,3)-_xlfn.QUARTILE.EXC('Base de dados'!S$462:S$482,1))))),'Base de dados'!S474,"")</f>
        <v>25079818.079999998</v>
      </c>
      <c r="T474" s="7">
        <f>IF(AND('Base de dados'!T474&gt;(AVERAGE('Base de dados'!T$462:T$482)-(1.5*(_xlfn.QUARTILE.EXC('Base de dados'!T$462:T$482,3)-_xlfn.QUARTILE.EXC('Base de dados'!T$462:T$482,1)))),'Base de dados'!T474&lt;(AVERAGE('Base de dados'!T$462:T$482)+(1.5*(_xlfn.QUARTILE.EXC('Base de dados'!T$462:T$482,3)-_xlfn.QUARTILE.EXC('Base de dados'!T$462:T$482,1))))),'Base de dados'!T474,"")</f>
        <v>1272</v>
      </c>
      <c r="U474" s="7">
        <f>IF(AND('Base de dados'!U474&gt;(AVERAGE('Base de dados'!U$462:U$482)-(1.5*(_xlfn.QUARTILE.EXC('Base de dados'!U$462:U$482,3)-_xlfn.QUARTILE.EXC('Base de dados'!U$462:U$482,1)))),'Base de dados'!U474&lt;(AVERAGE('Base de dados'!U$462:U$482)+(1.5*(_xlfn.QUARTILE.EXC('Base de dados'!U$462:U$482,3)-_xlfn.QUARTILE.EXC('Base de dados'!U$462:U$482,1))))),'Base de dados'!U474,"")</f>
        <v>8523358.8200000003</v>
      </c>
    </row>
    <row r="475" spans="2:21" s="1" customFormat="1" x14ac:dyDescent="0.25">
      <c r="B475" s="51">
        <v>280030</v>
      </c>
      <c r="C475" s="51" t="s">
        <v>236</v>
      </c>
      <c r="D475" s="51" t="s">
        <v>237</v>
      </c>
      <c r="E475" s="51">
        <v>2006</v>
      </c>
      <c r="F475" s="51">
        <v>28003000</v>
      </c>
      <c r="G475" s="51" t="s">
        <v>103</v>
      </c>
      <c r="H475" s="325" t="s">
        <v>53</v>
      </c>
      <c r="I475" s="51" t="s">
        <v>188</v>
      </c>
      <c r="J475" s="51" t="s">
        <v>189</v>
      </c>
      <c r="K475" s="51" t="s">
        <v>190</v>
      </c>
      <c r="L475" s="7">
        <f>IF(AND('Base de dados'!L475&gt;(AVERAGE('Base de dados'!L$462:L$482)-(1.5*(_xlfn.QUARTILE.EXC('Base de dados'!L$462:L$482,3)-_xlfn.QUARTILE.EXC('Base de dados'!L$462:L$482,1)))),'Base de dados'!L475&lt;(AVERAGE('Base de dados'!L$462:L$482)+(1.5*(_xlfn.QUARTILE.EXC('Base de dados'!L$462:L$482,3)-_xlfn.QUARTILE.EXC('Base de dados'!L$462:L$482,1))))),'Base de dados'!L475,"")</f>
        <v>72125</v>
      </c>
      <c r="M475" s="7">
        <f>IF(AND('Base de dados'!M475&gt;(AVERAGE('Base de dados'!M$462:M$482)-(1.5*(_xlfn.QUARTILE.EXC('Base de dados'!M$462:M$482,3)-_xlfn.QUARTILE.EXC('Base de dados'!M$462:M$482,1)))),'Base de dados'!M475&lt;(AVERAGE('Base de dados'!M$462:M$482)+(1.5*(_xlfn.QUARTILE.EXC('Base de dados'!M$462:M$482,3)-_xlfn.QUARTILE.EXC('Base de dados'!M$462:M$482,1))))),'Base de dados'!M475,"")</f>
        <v>899549</v>
      </c>
      <c r="N475" s="7">
        <f>IF(AND('Base de dados'!N475&gt;(AVERAGE('Base de dados'!N$462:N$482)-(1.5*(_xlfn.QUARTILE.EXC('Base de dados'!N$462:N$482,3)-_xlfn.QUARTILE.EXC('Base de dados'!N$462:N$482,1)))),'Base de dados'!N475&lt;(AVERAGE('Base de dados'!N$462:N$482)+(1.5*(_xlfn.QUARTILE.EXC('Base de dados'!N$462:N$482,3)-_xlfn.QUARTILE.EXC('Base de dados'!N$462:N$482,1))))),'Base de dados'!N475,"")</f>
        <v>12783</v>
      </c>
      <c r="O475" s="7">
        <f>IF(AND('Base de dados'!O475&gt;(AVERAGE('Base de dados'!O$462:O$482)-(1.5*(_xlfn.QUARTILE.EXC('Base de dados'!O$462:O$482,3)-_xlfn.QUARTILE.EXC('Base de dados'!O$462:O$482,1)))),'Base de dados'!O475&lt;(AVERAGE('Base de dados'!O$462:O$482)+(1.5*(_xlfn.QUARTILE.EXC('Base de dados'!O$462:O$482,3)-_xlfn.QUARTILE.EXC('Base de dados'!O$462:O$482,1))))),'Base de dados'!O475,"")</f>
        <v>159295983.16</v>
      </c>
      <c r="P475" s="7">
        <f>IF(AND('Base de dados'!P475&gt;(AVERAGE('Base de dados'!P$462:P$482)-(1.5*(_xlfn.QUARTILE.EXC('Base de dados'!P$462:P$482,3)-_xlfn.QUARTILE.EXC('Base de dados'!P$462:P$482,1)))),'Base de dados'!P475&lt;(AVERAGE('Base de dados'!P$462:P$482)+(1.5*(_xlfn.QUARTILE.EXC('Base de dados'!P$462:P$482,3)-_xlfn.QUARTILE.EXC('Base de dados'!P$462:P$482,1))))),'Base de dados'!P475,"")</f>
        <v>22815977.27</v>
      </c>
      <c r="Q475" s="7">
        <f>IF(AND('Base de dados'!Q475&gt;(AVERAGE('Base de dados'!Q$462:Q$482)-(1.5*(_xlfn.QUARTILE.EXC('Base de dados'!Q$462:Q$482,3)-_xlfn.QUARTILE.EXC('Base de dados'!Q$462:Q$482,1)))),'Base de dados'!Q475&lt;(AVERAGE('Base de dados'!Q$462:Q$482)+(1.5*(_xlfn.QUARTILE.EXC('Base de dados'!Q$462:Q$482,3)-_xlfn.QUARTILE.EXC('Base de dados'!Q$462:Q$482,1))))),'Base de dados'!Q475,"")</f>
        <v>71161996.590000004</v>
      </c>
      <c r="R475" s="7">
        <f>IF(AND('Base de dados'!R475&gt;(AVERAGE('Base de dados'!R$462:R$482)-(1.5*(_xlfn.QUARTILE.EXC('Base de dados'!R$462:R$482,3)-_xlfn.QUARTILE.EXC('Base de dados'!R$462:R$482,1)))),'Base de dados'!R475&lt;(AVERAGE('Base de dados'!R$462:R$482)+(1.5*(_xlfn.QUARTILE.EXC('Base de dados'!R$462:R$482,3)-_xlfn.QUARTILE.EXC('Base de dados'!R$462:R$482,1))))),'Base de dados'!R475,"")</f>
        <v>157530856.5</v>
      </c>
      <c r="S475" s="7">
        <f>IF(AND('Base de dados'!S475&gt;(AVERAGE('Base de dados'!S$462:S$482)-(1.5*(_xlfn.QUARTILE.EXC('Base de dados'!S$462:S$482,3)-_xlfn.QUARTILE.EXC('Base de dados'!S$462:S$482,1)))),'Base de dados'!S475&lt;(AVERAGE('Base de dados'!S$462:S$482)+(1.5*(_xlfn.QUARTILE.EXC('Base de dados'!S$462:S$482,3)-_xlfn.QUARTILE.EXC('Base de dados'!S$462:S$482,1))))),'Base de dados'!S475,"")</f>
        <v>13757025.75</v>
      </c>
      <c r="T475" s="7">
        <f>IF(AND('Base de dados'!T475&gt;(AVERAGE('Base de dados'!T$462:T$482)-(1.5*(_xlfn.QUARTILE.EXC('Base de dados'!T$462:T$482,3)-_xlfn.QUARTILE.EXC('Base de dados'!T$462:T$482,1)))),'Base de dados'!T475&lt;(AVERAGE('Base de dados'!T$462:T$482)+(1.5*(_xlfn.QUARTILE.EXC('Base de dados'!T$462:T$482,3)-_xlfn.QUARTILE.EXC('Base de dados'!T$462:T$482,1))))),'Base de dados'!T475,"")</f>
        <v>1249</v>
      </c>
      <c r="U475" s="7">
        <f>IF(AND('Base de dados'!U475&gt;(AVERAGE('Base de dados'!U$462:U$482)-(1.5*(_xlfn.QUARTILE.EXC('Base de dados'!U$462:U$482,3)-_xlfn.QUARTILE.EXC('Base de dados'!U$462:U$482,1)))),'Base de dados'!U475&lt;(AVERAGE('Base de dados'!U$462:U$482)+(1.5*(_xlfn.QUARTILE.EXC('Base de dados'!U$462:U$482,3)-_xlfn.QUARTILE.EXC('Base de dados'!U$462:U$482,1))))),'Base de dados'!U475,"")</f>
        <v>5808387.25</v>
      </c>
    </row>
    <row r="476" spans="2:21" s="1" customFormat="1" x14ac:dyDescent="0.25">
      <c r="B476" s="51">
        <v>280030</v>
      </c>
      <c r="C476" s="51" t="s">
        <v>236</v>
      </c>
      <c r="D476" s="51" t="s">
        <v>237</v>
      </c>
      <c r="E476" s="51">
        <v>2005</v>
      </c>
      <c r="F476" s="51">
        <v>28003000</v>
      </c>
      <c r="G476" s="51" t="s">
        <v>103</v>
      </c>
      <c r="H476" s="325" t="s">
        <v>53</v>
      </c>
      <c r="I476" s="51" t="s">
        <v>188</v>
      </c>
      <c r="J476" s="51" t="s">
        <v>189</v>
      </c>
      <c r="K476" s="51" t="s">
        <v>190</v>
      </c>
      <c r="L476" s="7">
        <f>IF(AND('Base de dados'!L476&gt;(AVERAGE('Base de dados'!L$462:L$482)-(1.5*(_xlfn.QUARTILE.EXC('Base de dados'!L$462:L$482,3)-_xlfn.QUARTILE.EXC('Base de dados'!L$462:L$482,1)))),'Base de dados'!L476&lt;(AVERAGE('Base de dados'!L$462:L$482)+(1.5*(_xlfn.QUARTILE.EXC('Base de dados'!L$462:L$482,3)-_xlfn.QUARTILE.EXC('Base de dados'!L$462:L$482,1))))),'Base de dados'!L476,"")</f>
        <v>67228</v>
      </c>
      <c r="M476" s="7">
        <f>IF(AND('Base de dados'!M476&gt;(AVERAGE('Base de dados'!M$462:M$482)-(1.5*(_xlfn.QUARTILE.EXC('Base de dados'!M$462:M$482,3)-_xlfn.QUARTILE.EXC('Base de dados'!M$462:M$482,1)))),'Base de dados'!M476&lt;(AVERAGE('Base de dados'!M$462:M$482)+(1.5*(_xlfn.QUARTILE.EXC('Base de dados'!M$462:M$482,3)-_xlfn.QUARTILE.EXC('Base de dados'!M$462:M$482,1))))),'Base de dados'!M476,"")</f>
        <v>712349.36</v>
      </c>
      <c r="N476" s="7">
        <f>IF(AND('Base de dados'!N476&gt;(AVERAGE('Base de dados'!N$462:N$482)-(1.5*(_xlfn.QUARTILE.EXC('Base de dados'!N$462:N$482,3)-_xlfn.QUARTILE.EXC('Base de dados'!N$462:N$482,1)))),'Base de dados'!N476&lt;(AVERAGE('Base de dados'!N$462:N$482)+(1.5*(_xlfn.QUARTILE.EXC('Base de dados'!N$462:N$482,3)-_xlfn.QUARTILE.EXC('Base de dados'!N$462:N$482,1))))),'Base de dados'!N476,"")</f>
        <v>11543</v>
      </c>
      <c r="O476" s="7">
        <f>IF(AND('Base de dados'!O476&gt;(AVERAGE('Base de dados'!O$462:O$482)-(1.5*(_xlfn.QUARTILE.EXC('Base de dados'!O$462:O$482,3)-_xlfn.QUARTILE.EXC('Base de dados'!O$462:O$482,1)))),'Base de dados'!O476&lt;(AVERAGE('Base de dados'!O$462:O$482)+(1.5*(_xlfn.QUARTILE.EXC('Base de dados'!O$462:O$482,3)-_xlfn.QUARTILE.EXC('Base de dados'!O$462:O$482,1))))),'Base de dados'!O476,"")</f>
        <v>136543436.81</v>
      </c>
      <c r="P476" s="7">
        <f>IF(AND('Base de dados'!P476&gt;(AVERAGE('Base de dados'!P$462:P$482)-(1.5*(_xlfn.QUARTILE.EXC('Base de dados'!P$462:P$482,3)-_xlfn.QUARTILE.EXC('Base de dados'!P$462:P$482,1)))),'Base de dados'!P476&lt;(AVERAGE('Base de dados'!P$462:P$482)+(1.5*(_xlfn.QUARTILE.EXC('Base de dados'!P$462:P$482,3)-_xlfn.QUARTILE.EXC('Base de dados'!P$462:P$482,1))))),'Base de dados'!P476,"")</f>
        <v>17956607.219999999</v>
      </c>
      <c r="Q476" s="7">
        <f>IF(AND('Base de dados'!Q476&gt;(AVERAGE('Base de dados'!Q$462:Q$482)-(1.5*(_xlfn.QUARTILE.EXC('Base de dados'!Q$462:Q$482,3)-_xlfn.QUARTILE.EXC('Base de dados'!Q$462:Q$482,1)))),'Base de dados'!Q476&lt;(AVERAGE('Base de dados'!Q$462:Q$482)+(1.5*(_xlfn.QUARTILE.EXC('Base de dados'!Q$462:Q$482,3)-_xlfn.QUARTILE.EXC('Base de dados'!Q$462:Q$482,1))))),'Base de dados'!Q476,"")</f>
        <v>64510813.299999997</v>
      </c>
      <c r="R476" s="7">
        <f>IF(AND('Base de dados'!R476&gt;(AVERAGE('Base de dados'!R$462:R$482)-(1.5*(_xlfn.QUARTILE.EXC('Base de dados'!R$462:R$482,3)-_xlfn.QUARTILE.EXC('Base de dados'!R$462:R$482,1)))),'Base de dados'!R476&lt;(AVERAGE('Base de dados'!R$462:R$482)+(1.5*(_xlfn.QUARTILE.EXC('Base de dados'!R$462:R$482,3)-_xlfn.QUARTILE.EXC('Base de dados'!R$462:R$482,1))))),'Base de dados'!R476,"")</f>
        <v>145795093.03999999</v>
      </c>
      <c r="S476" s="7">
        <f>IF(AND('Base de dados'!S476&gt;(AVERAGE('Base de dados'!S$462:S$482)-(1.5*(_xlfn.QUARTILE.EXC('Base de dados'!S$462:S$482,3)-_xlfn.QUARTILE.EXC('Base de dados'!S$462:S$482,1)))),'Base de dados'!S476&lt;(AVERAGE('Base de dados'!S$462:S$482)+(1.5*(_xlfn.QUARTILE.EXC('Base de dados'!S$462:S$482,3)-_xlfn.QUARTILE.EXC('Base de dados'!S$462:S$482,1))))),'Base de dados'!S476,"")</f>
        <v>17043355.100000001</v>
      </c>
      <c r="T476" s="7">
        <f>IF(AND('Base de dados'!T476&gt;(AVERAGE('Base de dados'!T$462:T$482)-(1.5*(_xlfn.QUARTILE.EXC('Base de dados'!T$462:T$482,3)-_xlfn.QUARTILE.EXC('Base de dados'!T$462:T$482,1)))),'Base de dados'!T476&lt;(AVERAGE('Base de dados'!T$462:T$482)+(1.5*(_xlfn.QUARTILE.EXC('Base de dados'!T$462:T$482,3)-_xlfn.QUARTILE.EXC('Base de dados'!T$462:T$482,1))))),'Base de dados'!T476,"")</f>
        <v>1191</v>
      </c>
      <c r="U476" s="7">
        <f>IF(AND('Base de dados'!U476&gt;(AVERAGE('Base de dados'!U$462:U$482)-(1.5*(_xlfn.QUARTILE.EXC('Base de dados'!U$462:U$482,3)-_xlfn.QUARTILE.EXC('Base de dados'!U$462:U$482,1)))),'Base de dados'!U476&lt;(AVERAGE('Base de dados'!U$462:U$482)+(1.5*(_xlfn.QUARTILE.EXC('Base de dados'!U$462:U$482,3)-_xlfn.QUARTILE.EXC('Base de dados'!U$462:U$482,1))))),'Base de dados'!U476,"")</f>
        <v>2509052.25</v>
      </c>
    </row>
    <row r="477" spans="2:21" s="1" customFormat="1" x14ac:dyDescent="0.25">
      <c r="B477" s="51">
        <v>280030</v>
      </c>
      <c r="C477" s="51" t="s">
        <v>236</v>
      </c>
      <c r="D477" s="51" t="s">
        <v>237</v>
      </c>
      <c r="E477" s="51">
        <v>2004</v>
      </c>
      <c r="F477" s="51">
        <v>28003000</v>
      </c>
      <c r="G477" s="51" t="s">
        <v>103</v>
      </c>
      <c r="H477" s="325" t="s">
        <v>53</v>
      </c>
      <c r="I477" s="51" t="s">
        <v>188</v>
      </c>
      <c r="J477" s="51" t="s">
        <v>189</v>
      </c>
      <c r="K477" s="51" t="s">
        <v>190</v>
      </c>
      <c r="L477" s="7">
        <f>IF(AND('Base de dados'!L477&gt;(AVERAGE('Base de dados'!L$462:L$482)-(1.5*(_xlfn.QUARTILE.EXC('Base de dados'!L$462:L$482,3)-_xlfn.QUARTILE.EXC('Base de dados'!L$462:L$482,1)))),'Base de dados'!L477&lt;(AVERAGE('Base de dados'!L$462:L$482)+(1.5*(_xlfn.QUARTILE.EXC('Base de dados'!L$462:L$482,3)-_xlfn.QUARTILE.EXC('Base de dados'!L$462:L$482,1))))),'Base de dados'!L477,"")</f>
        <v>65948</v>
      </c>
      <c r="M477" s="7">
        <f>IF(AND('Base de dados'!M477&gt;(AVERAGE('Base de dados'!M$462:M$482)-(1.5*(_xlfn.QUARTILE.EXC('Base de dados'!M$462:M$482,3)-_xlfn.QUARTILE.EXC('Base de dados'!M$462:M$482,1)))),'Base de dados'!M477&lt;(AVERAGE('Base de dados'!M$462:M$482)+(1.5*(_xlfn.QUARTILE.EXC('Base de dados'!M$462:M$482,3)-_xlfn.QUARTILE.EXC('Base de dados'!M$462:M$482,1))))),'Base de dados'!M477,"")</f>
        <v>617338</v>
      </c>
      <c r="N477" s="7">
        <f>IF(AND('Base de dados'!N477&gt;(AVERAGE('Base de dados'!N$462:N$482)-(1.5*(_xlfn.QUARTILE.EXC('Base de dados'!N$462:N$482,3)-_xlfn.QUARTILE.EXC('Base de dados'!N$462:N$482,1)))),'Base de dados'!N477&lt;(AVERAGE('Base de dados'!N$462:N$482)+(1.5*(_xlfn.QUARTILE.EXC('Base de dados'!N$462:N$482,3)-_xlfn.QUARTILE.EXC('Base de dados'!N$462:N$482,1))))),'Base de dados'!N477,"")</f>
        <v>11624</v>
      </c>
      <c r="O477" s="7">
        <f>IF(AND('Base de dados'!O477&gt;(AVERAGE('Base de dados'!O$462:O$482)-(1.5*(_xlfn.QUARTILE.EXC('Base de dados'!O$462:O$482,3)-_xlfn.QUARTILE.EXC('Base de dados'!O$462:O$482,1)))),'Base de dados'!O477&lt;(AVERAGE('Base de dados'!O$462:O$482)+(1.5*(_xlfn.QUARTILE.EXC('Base de dados'!O$462:O$482,3)-_xlfn.QUARTILE.EXC('Base de dados'!O$462:O$482,1))))),'Base de dados'!O477,"")</f>
        <v>109991128.61</v>
      </c>
      <c r="P477" s="7">
        <f>IF(AND('Base de dados'!P477&gt;(AVERAGE('Base de dados'!P$462:P$482)-(1.5*(_xlfn.QUARTILE.EXC('Base de dados'!P$462:P$482,3)-_xlfn.QUARTILE.EXC('Base de dados'!P$462:P$482,1)))),'Base de dados'!P477&lt;(AVERAGE('Base de dados'!P$462:P$482)+(1.5*(_xlfn.QUARTILE.EXC('Base de dados'!P$462:P$482,3)-_xlfn.QUARTILE.EXC('Base de dados'!P$462:P$482,1))))),'Base de dados'!P477,"")</f>
        <v>16494756.390000001</v>
      </c>
      <c r="Q477" s="7">
        <f>IF(AND('Base de dados'!Q477&gt;(AVERAGE('Base de dados'!Q$462:Q$482)-(1.5*(_xlfn.QUARTILE.EXC('Base de dados'!Q$462:Q$482,3)-_xlfn.QUARTILE.EXC('Base de dados'!Q$462:Q$482,1)))),'Base de dados'!Q477&lt;(AVERAGE('Base de dados'!Q$462:Q$482)+(1.5*(_xlfn.QUARTILE.EXC('Base de dados'!Q$462:Q$482,3)-_xlfn.QUARTILE.EXC('Base de dados'!Q$462:Q$482,1))))),'Base de dados'!Q477,"")</f>
        <v>55970121.560000002</v>
      </c>
      <c r="R477" s="7">
        <f>IF(AND('Base de dados'!R477&gt;(AVERAGE('Base de dados'!R$462:R$482)-(1.5*(_xlfn.QUARTILE.EXC('Base de dados'!R$462:R$482,3)-_xlfn.QUARTILE.EXC('Base de dados'!R$462:R$482,1)))),'Base de dados'!R477&lt;(AVERAGE('Base de dados'!R$462:R$482)+(1.5*(_xlfn.QUARTILE.EXC('Base de dados'!R$462:R$482,3)-_xlfn.QUARTILE.EXC('Base de dados'!R$462:R$482,1))))),'Base de dados'!R477,"")</f>
        <v>129735716.87</v>
      </c>
      <c r="S477" s="7">
        <f>IF(AND('Base de dados'!S477&gt;(AVERAGE('Base de dados'!S$462:S$482)-(1.5*(_xlfn.QUARTILE.EXC('Base de dados'!S$462:S$482,3)-_xlfn.QUARTILE.EXC('Base de dados'!S$462:S$482,1)))),'Base de dados'!S477&lt;(AVERAGE('Base de dados'!S$462:S$482)+(1.5*(_xlfn.QUARTILE.EXC('Base de dados'!S$462:S$482,3)-_xlfn.QUARTILE.EXC('Base de dados'!S$462:S$482,1))))),'Base de dados'!S477,"")</f>
        <v>12503016.369999999</v>
      </c>
      <c r="T477" s="7">
        <f>IF(AND('Base de dados'!T477&gt;(AVERAGE('Base de dados'!T$462:T$482)-(1.5*(_xlfn.QUARTILE.EXC('Base de dados'!T$462:T$482,3)-_xlfn.QUARTILE.EXC('Base de dados'!T$462:T$482,1)))),'Base de dados'!T477&lt;(AVERAGE('Base de dados'!T$462:T$482)+(1.5*(_xlfn.QUARTILE.EXC('Base de dados'!T$462:T$482,3)-_xlfn.QUARTILE.EXC('Base de dados'!T$462:T$482,1))))),'Base de dados'!T477,"")</f>
        <v>992</v>
      </c>
      <c r="U477" s="7">
        <f>IF(AND('Base de dados'!U477&gt;(AVERAGE('Base de dados'!U$462:U$482)-(1.5*(_xlfn.QUARTILE.EXC('Base de dados'!U$462:U$482,3)-_xlfn.QUARTILE.EXC('Base de dados'!U$462:U$482,1)))),'Base de dados'!U477&lt;(AVERAGE('Base de dados'!U$462:U$482)+(1.5*(_xlfn.QUARTILE.EXC('Base de dados'!U$462:U$482,3)-_xlfn.QUARTILE.EXC('Base de dados'!U$462:U$482,1))))),'Base de dados'!U477,"")</f>
        <v>387490.86</v>
      </c>
    </row>
    <row r="478" spans="2:21" s="1" customFormat="1" x14ac:dyDescent="0.25">
      <c r="B478" s="51">
        <v>280030</v>
      </c>
      <c r="C478" s="51" t="s">
        <v>236</v>
      </c>
      <c r="D478" s="51" t="s">
        <v>237</v>
      </c>
      <c r="E478" s="51">
        <v>2003</v>
      </c>
      <c r="F478" s="51">
        <v>28003000</v>
      </c>
      <c r="G478" s="51" t="s">
        <v>103</v>
      </c>
      <c r="H478" s="325" t="s">
        <v>53</v>
      </c>
      <c r="I478" s="51" t="s">
        <v>188</v>
      </c>
      <c r="J478" s="51" t="s">
        <v>189</v>
      </c>
      <c r="K478" s="51" t="s">
        <v>190</v>
      </c>
      <c r="L478" s="7">
        <f>IF(AND('Base de dados'!L478&gt;(AVERAGE('Base de dados'!L$462:L$482)-(1.5*(_xlfn.QUARTILE.EXC('Base de dados'!L$462:L$482,3)-_xlfn.QUARTILE.EXC('Base de dados'!L$462:L$482,1)))),'Base de dados'!L478&lt;(AVERAGE('Base de dados'!L$462:L$482)+(1.5*(_xlfn.QUARTILE.EXC('Base de dados'!L$462:L$482,3)-_xlfn.QUARTILE.EXC('Base de dados'!L$462:L$482,1))))),'Base de dados'!L478,"")</f>
        <v>64188</v>
      </c>
      <c r="M478" s="7">
        <f>IF(AND('Base de dados'!M478&gt;(AVERAGE('Base de dados'!M$462:M$482)-(1.5*(_xlfn.QUARTILE.EXC('Base de dados'!M$462:M$482,3)-_xlfn.QUARTILE.EXC('Base de dados'!M$462:M$482,1)))),'Base de dados'!M478&lt;(AVERAGE('Base de dados'!M$462:M$482)+(1.5*(_xlfn.QUARTILE.EXC('Base de dados'!M$462:M$482,3)-_xlfn.QUARTILE.EXC('Base de dados'!M$462:M$482,1))))),'Base de dados'!M478,"")</f>
        <v>552405</v>
      </c>
      <c r="N478" s="7">
        <f>IF(AND('Base de dados'!N478&gt;(AVERAGE('Base de dados'!N$462:N$482)-(1.5*(_xlfn.QUARTILE.EXC('Base de dados'!N$462:N$482,3)-_xlfn.QUARTILE.EXC('Base de dados'!N$462:N$482,1)))),'Base de dados'!N478&lt;(AVERAGE('Base de dados'!N$462:N$482)+(1.5*(_xlfn.QUARTILE.EXC('Base de dados'!N$462:N$482,3)-_xlfn.QUARTILE.EXC('Base de dados'!N$462:N$482,1))))),'Base de dados'!N478,"")</f>
        <v>10818</v>
      </c>
      <c r="O478" s="7">
        <f>IF(AND('Base de dados'!O478&gt;(AVERAGE('Base de dados'!O$462:O$482)-(1.5*(_xlfn.QUARTILE.EXC('Base de dados'!O$462:O$482,3)-_xlfn.QUARTILE.EXC('Base de dados'!O$462:O$482,1)))),'Base de dados'!O478&lt;(AVERAGE('Base de dados'!O$462:O$482)+(1.5*(_xlfn.QUARTILE.EXC('Base de dados'!O$462:O$482,3)-_xlfn.QUARTILE.EXC('Base de dados'!O$462:O$482,1))))),'Base de dados'!O478,"")</f>
        <v>100819816.56</v>
      </c>
      <c r="P478" s="7">
        <f>IF(AND('Base de dados'!P478&gt;(AVERAGE('Base de dados'!P$462:P$482)-(1.5*(_xlfn.QUARTILE.EXC('Base de dados'!P$462:P$482,3)-_xlfn.QUARTILE.EXC('Base de dados'!P$462:P$482,1)))),'Base de dados'!P478&lt;(AVERAGE('Base de dados'!P$462:P$482)+(1.5*(_xlfn.QUARTILE.EXC('Base de dados'!P$462:P$482,3)-_xlfn.QUARTILE.EXC('Base de dados'!P$462:P$482,1))))),'Base de dados'!P478,"")</f>
        <v>13964156.789999999</v>
      </c>
      <c r="Q478" s="7">
        <f>IF(AND('Base de dados'!Q478&gt;(AVERAGE('Base de dados'!Q$462:Q$482)-(1.5*(_xlfn.QUARTILE.EXC('Base de dados'!Q$462:Q$482,3)-_xlfn.QUARTILE.EXC('Base de dados'!Q$462:Q$482,1)))),'Base de dados'!Q478&lt;(AVERAGE('Base de dados'!Q$462:Q$482)+(1.5*(_xlfn.QUARTILE.EXC('Base de dados'!Q$462:Q$482,3)-_xlfn.QUARTILE.EXC('Base de dados'!Q$462:Q$482,1))))),'Base de dados'!Q478,"")</f>
        <v>49025730.390000001</v>
      </c>
      <c r="R478" s="7">
        <f>IF(AND('Base de dados'!R478&gt;(AVERAGE('Base de dados'!R$462:R$482)-(1.5*(_xlfn.QUARTILE.EXC('Base de dados'!R$462:R$482,3)-_xlfn.QUARTILE.EXC('Base de dados'!R$462:R$482,1)))),'Base de dados'!R478&lt;(AVERAGE('Base de dados'!R$462:R$482)+(1.5*(_xlfn.QUARTILE.EXC('Base de dados'!R$462:R$482,3)-_xlfn.QUARTILE.EXC('Base de dados'!R$462:R$482,1))))),'Base de dados'!R478,"")</f>
        <v>105167952.20999999</v>
      </c>
      <c r="S478" s="7">
        <f>IF(AND('Base de dados'!S478&gt;(AVERAGE('Base de dados'!S$462:S$482)-(1.5*(_xlfn.QUARTILE.EXC('Base de dados'!S$462:S$482,3)-_xlfn.QUARTILE.EXC('Base de dados'!S$462:S$482,1)))),'Base de dados'!S478&lt;(AVERAGE('Base de dados'!S$462:S$482)+(1.5*(_xlfn.QUARTILE.EXC('Base de dados'!S$462:S$482,3)-_xlfn.QUARTILE.EXC('Base de dados'!S$462:S$482,1))))),'Base de dados'!S478,"")</f>
        <v>23117891.850000001</v>
      </c>
      <c r="T478" s="7">
        <f>IF(AND('Base de dados'!T478&gt;(AVERAGE('Base de dados'!T$462:T$482)-(1.5*(_xlfn.QUARTILE.EXC('Base de dados'!T$462:T$482,3)-_xlfn.QUARTILE.EXC('Base de dados'!T$462:T$482,1)))),'Base de dados'!T478&lt;(AVERAGE('Base de dados'!T$462:T$482)+(1.5*(_xlfn.QUARTILE.EXC('Base de dados'!T$462:T$482,3)-_xlfn.QUARTILE.EXC('Base de dados'!T$462:T$482,1))))),'Base de dados'!T478,"")</f>
        <v>979</v>
      </c>
      <c r="U478" s="7">
        <f>IF(AND('Base de dados'!U478&gt;(AVERAGE('Base de dados'!U$462:U$482)-(1.5*(_xlfn.QUARTILE.EXC('Base de dados'!U$462:U$482,3)-_xlfn.QUARTILE.EXC('Base de dados'!U$462:U$482,1)))),'Base de dados'!U478&lt;(AVERAGE('Base de dados'!U$462:U$482)+(1.5*(_xlfn.QUARTILE.EXC('Base de dados'!U$462:U$482,3)-_xlfn.QUARTILE.EXC('Base de dados'!U$462:U$482,1))))),'Base de dados'!U478,"")</f>
        <v>720158.88</v>
      </c>
    </row>
    <row r="479" spans="2:21" s="1" customFormat="1" x14ac:dyDescent="0.25">
      <c r="B479" s="51">
        <v>280030</v>
      </c>
      <c r="C479" s="51" t="s">
        <v>236</v>
      </c>
      <c r="D479" s="51" t="s">
        <v>237</v>
      </c>
      <c r="E479" s="51">
        <v>2002</v>
      </c>
      <c r="F479" s="51">
        <v>28003000</v>
      </c>
      <c r="G479" s="51" t="s">
        <v>103</v>
      </c>
      <c r="H479" s="325" t="s">
        <v>53</v>
      </c>
      <c r="I479" s="51" t="s">
        <v>188</v>
      </c>
      <c r="J479" s="51" t="s">
        <v>189</v>
      </c>
      <c r="K479" s="51" t="s">
        <v>190</v>
      </c>
      <c r="L479" s="7">
        <f>IF(AND('Base de dados'!L479&gt;(AVERAGE('Base de dados'!L$462:L$482)-(1.5*(_xlfn.QUARTILE.EXC('Base de dados'!L$462:L$482,3)-_xlfn.QUARTILE.EXC('Base de dados'!L$462:L$482,1)))),'Base de dados'!L479&lt;(AVERAGE('Base de dados'!L$462:L$482)+(1.5*(_xlfn.QUARTILE.EXC('Base de dados'!L$462:L$482,3)-_xlfn.QUARTILE.EXC('Base de dados'!L$462:L$482,1))))),'Base de dados'!L479,"")</f>
        <v>62742</v>
      </c>
      <c r="M479" s="7">
        <f>IF(AND('Base de dados'!M479&gt;(AVERAGE('Base de dados'!M$462:M$482)-(1.5*(_xlfn.QUARTILE.EXC('Base de dados'!M$462:M$482,3)-_xlfn.QUARTILE.EXC('Base de dados'!M$462:M$482,1)))),'Base de dados'!M479&lt;(AVERAGE('Base de dados'!M$462:M$482)+(1.5*(_xlfn.QUARTILE.EXC('Base de dados'!M$462:M$482,3)-_xlfn.QUARTILE.EXC('Base de dados'!M$462:M$482,1))))),'Base de dados'!M479,"")</f>
        <v>491334.31</v>
      </c>
      <c r="N479" s="7">
        <f>IF(AND('Base de dados'!N479&gt;(AVERAGE('Base de dados'!N$462:N$482)-(1.5*(_xlfn.QUARTILE.EXC('Base de dados'!N$462:N$482,3)-_xlfn.QUARTILE.EXC('Base de dados'!N$462:N$482,1)))),'Base de dados'!N479&lt;(AVERAGE('Base de dados'!N$462:N$482)+(1.5*(_xlfn.QUARTILE.EXC('Base de dados'!N$462:N$482,3)-_xlfn.QUARTILE.EXC('Base de dados'!N$462:N$482,1))))),'Base de dados'!N479,"")</f>
        <v>10580</v>
      </c>
      <c r="O479" s="7">
        <f>IF(AND('Base de dados'!O479&gt;(AVERAGE('Base de dados'!O$462:O$482)-(1.5*(_xlfn.QUARTILE.EXC('Base de dados'!O$462:O$482,3)-_xlfn.QUARTILE.EXC('Base de dados'!O$462:O$482,1)))),'Base de dados'!O479&lt;(AVERAGE('Base de dados'!O$462:O$482)+(1.5*(_xlfn.QUARTILE.EXC('Base de dados'!O$462:O$482,3)-_xlfn.QUARTILE.EXC('Base de dados'!O$462:O$482,1))))),'Base de dados'!O479,"")</f>
        <v>86141581.079999998</v>
      </c>
      <c r="P479" s="7">
        <f>IF(AND('Base de dados'!P479&gt;(AVERAGE('Base de dados'!P$462:P$482)-(1.5*(_xlfn.QUARTILE.EXC('Base de dados'!P$462:P$482,3)-_xlfn.QUARTILE.EXC('Base de dados'!P$462:P$482,1)))),'Base de dados'!P479&lt;(AVERAGE('Base de dados'!P$462:P$482)+(1.5*(_xlfn.QUARTILE.EXC('Base de dados'!P$462:P$482,3)-_xlfn.QUARTILE.EXC('Base de dados'!P$462:P$482,1))))),'Base de dados'!P479,"")</f>
        <v>12265542.140000001</v>
      </c>
      <c r="Q479" s="7">
        <f>IF(AND('Base de dados'!Q479&gt;(AVERAGE('Base de dados'!Q$462:Q$482)-(1.5*(_xlfn.QUARTILE.EXC('Base de dados'!Q$462:Q$482,3)-_xlfn.QUARTILE.EXC('Base de dados'!Q$462:Q$482,1)))),'Base de dados'!Q479&lt;(AVERAGE('Base de dados'!Q$462:Q$482)+(1.5*(_xlfn.QUARTILE.EXC('Base de dados'!Q$462:Q$482,3)-_xlfn.QUARTILE.EXC('Base de dados'!Q$462:Q$482,1))))),'Base de dados'!Q479,"")</f>
        <v>41028623.399999999</v>
      </c>
      <c r="R479" s="7">
        <f>IF(AND('Base de dados'!R479&gt;(AVERAGE('Base de dados'!R$462:R$482)-(1.5*(_xlfn.QUARTILE.EXC('Base de dados'!R$462:R$482,3)-_xlfn.QUARTILE.EXC('Base de dados'!R$462:R$482,1)))),'Base de dados'!R479&lt;(AVERAGE('Base de dados'!R$462:R$482)+(1.5*(_xlfn.QUARTILE.EXC('Base de dados'!R$462:R$482,3)-_xlfn.QUARTILE.EXC('Base de dados'!R$462:R$482,1))))),'Base de dados'!R479,"")</f>
        <v>93344980.049999997</v>
      </c>
      <c r="S479" s="7">
        <f>IF(AND('Base de dados'!S479&gt;(AVERAGE('Base de dados'!S$462:S$482)-(1.5*(_xlfn.QUARTILE.EXC('Base de dados'!S$462:S$482,3)-_xlfn.QUARTILE.EXC('Base de dados'!S$462:S$482,1)))),'Base de dados'!S479&lt;(AVERAGE('Base de dados'!S$462:S$482)+(1.5*(_xlfn.QUARTILE.EXC('Base de dados'!S$462:S$482,3)-_xlfn.QUARTILE.EXC('Base de dados'!S$462:S$482,1))))),'Base de dados'!S479,"")</f>
        <v>18681276.27</v>
      </c>
      <c r="T479" s="7">
        <f>IF(AND('Base de dados'!T479&gt;(AVERAGE('Base de dados'!T$462:T$482)-(1.5*(_xlfn.QUARTILE.EXC('Base de dados'!T$462:T$482,3)-_xlfn.QUARTILE.EXC('Base de dados'!T$462:T$482,1)))),'Base de dados'!T479&lt;(AVERAGE('Base de dados'!T$462:T$482)+(1.5*(_xlfn.QUARTILE.EXC('Base de dados'!T$462:T$482,3)-_xlfn.QUARTILE.EXC('Base de dados'!T$462:T$482,1))))),'Base de dados'!T479,"")</f>
        <v>987</v>
      </c>
      <c r="U479" s="7">
        <f>IF(AND('Base de dados'!U479&gt;(AVERAGE('Base de dados'!U$462:U$482)-(1.5*(_xlfn.QUARTILE.EXC('Base de dados'!U$462:U$482,3)-_xlfn.QUARTILE.EXC('Base de dados'!U$462:U$482,1)))),'Base de dados'!U479&lt;(AVERAGE('Base de dados'!U$462:U$482)+(1.5*(_xlfn.QUARTILE.EXC('Base de dados'!U$462:U$482,3)-_xlfn.QUARTILE.EXC('Base de dados'!U$462:U$482,1))))),'Base de dados'!U479,"")</f>
        <v>442210.05</v>
      </c>
    </row>
    <row r="480" spans="2:21" s="1" customFormat="1" x14ac:dyDescent="0.25">
      <c r="B480" s="51">
        <v>280030</v>
      </c>
      <c r="C480" s="51" t="s">
        <v>236</v>
      </c>
      <c r="D480" s="51" t="s">
        <v>237</v>
      </c>
      <c r="E480" s="51">
        <v>2001</v>
      </c>
      <c r="F480" s="51">
        <v>28003000</v>
      </c>
      <c r="G480" s="51" t="s">
        <v>103</v>
      </c>
      <c r="H480" s="325" t="s">
        <v>53</v>
      </c>
      <c r="I480" s="51" t="s">
        <v>188</v>
      </c>
      <c r="J480" s="51" t="s">
        <v>189</v>
      </c>
      <c r="K480" s="51" t="s">
        <v>190</v>
      </c>
      <c r="L480" s="7">
        <f>IF(AND('Base de dados'!L480&gt;(AVERAGE('Base de dados'!L$462:L$482)-(1.5*(_xlfn.QUARTILE.EXC('Base de dados'!L$462:L$482,3)-_xlfn.QUARTILE.EXC('Base de dados'!L$462:L$482,1)))),'Base de dados'!L480&lt;(AVERAGE('Base de dados'!L$462:L$482)+(1.5*(_xlfn.QUARTILE.EXC('Base de dados'!L$462:L$482,3)-_xlfn.QUARTILE.EXC('Base de dados'!L$462:L$482,1))))),'Base de dados'!L480,"")</f>
        <v>62162</v>
      </c>
      <c r="M480" s="7">
        <f>IF(AND('Base de dados'!M480&gt;(AVERAGE('Base de dados'!M$462:M$482)-(1.5*(_xlfn.QUARTILE.EXC('Base de dados'!M$462:M$482,3)-_xlfn.QUARTILE.EXC('Base de dados'!M$462:M$482,1)))),'Base de dados'!M480&lt;(AVERAGE('Base de dados'!M$462:M$482)+(1.5*(_xlfn.QUARTILE.EXC('Base de dados'!M$462:M$482,3)-_xlfn.QUARTILE.EXC('Base de dados'!M$462:M$482,1))))),'Base de dados'!M480,"")</f>
        <v>443728</v>
      </c>
      <c r="N480" s="7">
        <f>IF(AND('Base de dados'!N480&gt;(AVERAGE('Base de dados'!N$462:N$482)-(1.5*(_xlfn.QUARTILE.EXC('Base de dados'!N$462:N$482,3)-_xlfn.QUARTILE.EXC('Base de dados'!N$462:N$482,1)))),'Base de dados'!N480&lt;(AVERAGE('Base de dados'!N$462:N$482)+(1.5*(_xlfn.QUARTILE.EXC('Base de dados'!N$462:N$482,3)-_xlfn.QUARTILE.EXC('Base de dados'!N$462:N$482,1))))),'Base de dados'!N480,"")</f>
        <v>9799</v>
      </c>
      <c r="O480" s="7">
        <f>IF(AND('Base de dados'!O480&gt;(AVERAGE('Base de dados'!O$462:O$482)-(1.5*(_xlfn.QUARTILE.EXC('Base de dados'!O$462:O$482,3)-_xlfn.QUARTILE.EXC('Base de dados'!O$462:O$482,1)))),'Base de dados'!O480&lt;(AVERAGE('Base de dados'!O$462:O$482)+(1.5*(_xlfn.QUARTILE.EXC('Base de dados'!O$462:O$482,3)-_xlfn.QUARTILE.EXC('Base de dados'!O$462:O$482,1))))),'Base de dados'!O480,"")</f>
        <v>71872500</v>
      </c>
      <c r="P480" s="7">
        <f>IF(AND('Base de dados'!P480&gt;(AVERAGE('Base de dados'!P$462:P$482)-(1.5*(_xlfn.QUARTILE.EXC('Base de dados'!P$462:P$482,3)-_xlfn.QUARTILE.EXC('Base de dados'!P$462:P$482,1)))),'Base de dados'!P480&lt;(AVERAGE('Base de dados'!P$462:P$482)+(1.5*(_xlfn.QUARTILE.EXC('Base de dados'!P$462:P$482,3)-_xlfn.QUARTILE.EXC('Base de dados'!P$462:P$482,1))))),'Base de dados'!P480,"")</f>
        <v>9887867</v>
      </c>
      <c r="Q480" s="7">
        <f>IF(AND('Base de dados'!Q480&gt;(AVERAGE('Base de dados'!Q$462:Q$482)-(1.5*(_xlfn.QUARTILE.EXC('Base de dados'!Q$462:Q$482,3)-_xlfn.QUARTILE.EXC('Base de dados'!Q$462:Q$482,1)))),'Base de dados'!Q480&lt;(AVERAGE('Base de dados'!Q$462:Q$482)+(1.5*(_xlfn.QUARTILE.EXC('Base de dados'!Q$462:Q$482,3)-_xlfn.QUARTILE.EXC('Base de dados'!Q$462:Q$482,1))))),'Base de dados'!Q480,"")</f>
        <v>34940117</v>
      </c>
      <c r="R480" s="7">
        <f>IF(AND('Base de dados'!R480&gt;(AVERAGE('Base de dados'!R$462:R$482)-(1.5*(_xlfn.QUARTILE.EXC('Base de dados'!R$462:R$482,3)-_xlfn.QUARTILE.EXC('Base de dados'!R$462:R$482,1)))),'Base de dados'!R480&lt;(AVERAGE('Base de dados'!R$462:R$482)+(1.5*(_xlfn.QUARTILE.EXC('Base de dados'!R$462:R$482,3)-_xlfn.QUARTILE.EXC('Base de dados'!R$462:R$482,1))))),'Base de dados'!R480,"")</f>
        <v>77258862</v>
      </c>
      <c r="S480" s="7">
        <f>IF(AND('Base de dados'!S480&gt;(AVERAGE('Base de dados'!S$462:S$482)-(1.5*(_xlfn.QUARTILE.EXC('Base de dados'!S$462:S$482,3)-_xlfn.QUARTILE.EXC('Base de dados'!S$462:S$482,1)))),'Base de dados'!S480&lt;(AVERAGE('Base de dados'!S$462:S$482)+(1.5*(_xlfn.QUARTILE.EXC('Base de dados'!S$462:S$482,3)-_xlfn.QUARTILE.EXC('Base de dados'!S$462:S$482,1))))),'Base de dados'!S480,"")</f>
        <v>17865277</v>
      </c>
      <c r="T480" s="7">
        <f>IF(AND('Base de dados'!T480&gt;(AVERAGE('Base de dados'!T$462:T$482)-(1.5*(_xlfn.QUARTILE.EXC('Base de dados'!T$462:T$482,3)-_xlfn.QUARTILE.EXC('Base de dados'!T$462:T$482,1)))),'Base de dados'!T480&lt;(AVERAGE('Base de dados'!T$462:T$482)+(1.5*(_xlfn.QUARTILE.EXC('Base de dados'!T$462:T$482,3)-_xlfn.QUARTILE.EXC('Base de dados'!T$462:T$482,1))))),'Base de dados'!T480,"")</f>
        <v>999</v>
      </c>
      <c r="U480" s="7">
        <f>IF(AND('Base de dados'!U480&gt;(AVERAGE('Base de dados'!U$462:U$482)-(1.5*(_xlfn.QUARTILE.EXC('Base de dados'!U$462:U$482,3)-_xlfn.QUARTILE.EXC('Base de dados'!U$462:U$482,1)))),'Base de dados'!U480&lt;(AVERAGE('Base de dados'!U$462:U$482)+(1.5*(_xlfn.QUARTILE.EXC('Base de dados'!U$462:U$482,3)-_xlfn.QUARTILE.EXC('Base de dados'!U$462:U$482,1))))),'Base de dados'!U480,"")</f>
        <v>429524</v>
      </c>
    </row>
    <row r="481" spans="2:21" s="1" customFormat="1" x14ac:dyDescent="0.25">
      <c r="B481" s="51">
        <v>280030</v>
      </c>
      <c r="C481" s="51" t="s">
        <v>236</v>
      </c>
      <c r="D481" s="51" t="s">
        <v>237</v>
      </c>
      <c r="E481" s="51">
        <v>2000</v>
      </c>
      <c r="F481" s="51">
        <v>28003000</v>
      </c>
      <c r="G481" s="51" t="s">
        <v>103</v>
      </c>
      <c r="H481" s="325" t="s">
        <v>53</v>
      </c>
      <c r="I481" s="51" t="s">
        <v>188</v>
      </c>
      <c r="J481" s="51" t="s">
        <v>189</v>
      </c>
      <c r="K481" s="51" t="s">
        <v>190</v>
      </c>
      <c r="L481" s="7">
        <f>IF(AND('Base de dados'!L481&gt;(AVERAGE('Base de dados'!L$462:L$482)-(1.5*(_xlfn.QUARTILE.EXC('Base de dados'!L$462:L$482,3)-_xlfn.QUARTILE.EXC('Base de dados'!L$462:L$482,1)))),'Base de dados'!L481&lt;(AVERAGE('Base de dados'!L$462:L$482)+(1.5*(_xlfn.QUARTILE.EXC('Base de dados'!L$462:L$482,3)-_xlfn.QUARTILE.EXC('Base de dados'!L$462:L$482,1))))),'Base de dados'!L481,"")</f>
        <v>62280</v>
      </c>
      <c r="M481" s="7">
        <f>IF(AND('Base de dados'!M481&gt;(AVERAGE('Base de dados'!M$462:M$482)-(1.5*(_xlfn.QUARTILE.EXC('Base de dados'!M$462:M$482,3)-_xlfn.QUARTILE.EXC('Base de dados'!M$462:M$482,1)))),'Base de dados'!M481&lt;(AVERAGE('Base de dados'!M$462:M$482)+(1.5*(_xlfn.QUARTILE.EXC('Base de dados'!M$462:M$482,3)-_xlfn.QUARTILE.EXC('Base de dados'!M$462:M$482,1))))),'Base de dados'!M481,"")</f>
        <v>436505</v>
      </c>
      <c r="N481" s="7">
        <f>IF(AND('Base de dados'!N481&gt;(AVERAGE('Base de dados'!N$462:N$482)-(1.5*(_xlfn.QUARTILE.EXC('Base de dados'!N$462:N$482,3)-_xlfn.QUARTILE.EXC('Base de dados'!N$462:N$482,1)))),'Base de dados'!N481&lt;(AVERAGE('Base de dados'!N$462:N$482)+(1.5*(_xlfn.QUARTILE.EXC('Base de dados'!N$462:N$482,3)-_xlfn.QUARTILE.EXC('Base de dados'!N$462:N$482,1))))),'Base de dados'!N481,"")</f>
        <v>10019</v>
      </c>
      <c r="O481" s="7">
        <f>IF(AND('Base de dados'!O481&gt;(AVERAGE('Base de dados'!O$462:O$482)-(1.5*(_xlfn.QUARTILE.EXC('Base de dados'!O$462:O$482,3)-_xlfn.QUARTILE.EXC('Base de dados'!O$462:O$482,1)))),'Base de dados'!O481&lt;(AVERAGE('Base de dados'!O$462:O$482)+(1.5*(_xlfn.QUARTILE.EXC('Base de dados'!O$462:O$482,3)-_xlfn.QUARTILE.EXC('Base de dados'!O$462:O$482,1))))),'Base de dados'!O481,"")</f>
        <v>67201391.170000002</v>
      </c>
      <c r="P481" s="7">
        <f>IF(AND('Base de dados'!P481&gt;(AVERAGE('Base de dados'!P$462:P$482)-(1.5*(_xlfn.QUARTILE.EXC('Base de dados'!P$462:P$482,3)-_xlfn.QUARTILE.EXC('Base de dados'!P$462:P$482,1)))),'Base de dados'!P481&lt;(AVERAGE('Base de dados'!P$462:P$482)+(1.5*(_xlfn.QUARTILE.EXC('Base de dados'!P$462:P$482,3)-_xlfn.QUARTILE.EXC('Base de dados'!P$462:P$482,1))))),'Base de dados'!P481,"")</f>
        <v>9655516.3100000005</v>
      </c>
      <c r="Q481" s="7">
        <f>IF(AND('Base de dados'!Q481&gt;(AVERAGE('Base de dados'!Q$462:Q$482)-(1.5*(_xlfn.QUARTILE.EXC('Base de dados'!Q$462:Q$482,3)-_xlfn.QUARTILE.EXC('Base de dados'!Q$462:Q$482,1)))),'Base de dados'!Q481&lt;(AVERAGE('Base de dados'!Q$462:Q$482)+(1.5*(_xlfn.QUARTILE.EXC('Base de dados'!Q$462:Q$482,3)-_xlfn.QUARTILE.EXC('Base de dados'!Q$462:Q$482,1))))),'Base de dados'!Q481,"")</f>
        <v>31101700.100000001</v>
      </c>
      <c r="R481" s="7">
        <f>IF(AND('Base de dados'!R481&gt;(AVERAGE('Base de dados'!R$462:R$482)-(1.5*(_xlfn.QUARTILE.EXC('Base de dados'!R$462:R$482,3)-_xlfn.QUARTILE.EXC('Base de dados'!R$462:R$482,1)))),'Base de dados'!R481&lt;(AVERAGE('Base de dados'!R$462:R$482)+(1.5*(_xlfn.QUARTILE.EXC('Base de dados'!R$462:R$482,3)-_xlfn.QUARTILE.EXC('Base de dados'!R$462:R$482,1))))),'Base de dados'!R481,"")</f>
        <v>68180008.159999996</v>
      </c>
      <c r="S481" s="7">
        <f>IF(AND('Base de dados'!S481&gt;(AVERAGE('Base de dados'!S$462:S$482)-(1.5*(_xlfn.QUARTILE.EXC('Base de dados'!S$462:S$482,3)-_xlfn.QUARTILE.EXC('Base de dados'!S$462:S$482,1)))),'Base de dados'!S481&lt;(AVERAGE('Base de dados'!S$462:S$482)+(1.5*(_xlfn.QUARTILE.EXC('Base de dados'!S$462:S$482,3)-_xlfn.QUARTILE.EXC('Base de dados'!S$462:S$482,1))))),'Base de dados'!S481,"")</f>
        <v>16190289.699999999</v>
      </c>
      <c r="T481" s="7">
        <f>IF(AND('Base de dados'!T481&gt;(AVERAGE('Base de dados'!T$462:T$482)-(1.5*(_xlfn.QUARTILE.EXC('Base de dados'!T$462:T$482,3)-_xlfn.QUARTILE.EXC('Base de dados'!T$462:T$482,1)))),'Base de dados'!T481&lt;(AVERAGE('Base de dados'!T$462:T$482)+(1.5*(_xlfn.QUARTILE.EXC('Base de dados'!T$462:T$482,3)-_xlfn.QUARTILE.EXC('Base de dados'!T$462:T$482,1))))),'Base de dados'!T481,"")</f>
        <v>1010</v>
      </c>
      <c r="U481" s="7">
        <f>IF(AND('Base de dados'!U481&gt;(AVERAGE('Base de dados'!U$462:U$482)-(1.5*(_xlfn.QUARTILE.EXC('Base de dados'!U$462:U$482,3)-_xlfn.QUARTILE.EXC('Base de dados'!U$462:U$482,1)))),'Base de dados'!U481&lt;(AVERAGE('Base de dados'!U$462:U$482)+(1.5*(_xlfn.QUARTILE.EXC('Base de dados'!U$462:U$482,3)-_xlfn.QUARTILE.EXC('Base de dados'!U$462:U$482,1))))),'Base de dados'!U481,"")</f>
        <v>463900.97</v>
      </c>
    </row>
    <row r="482" spans="2:21" s="1" customFormat="1" x14ac:dyDescent="0.25">
      <c r="B482" s="51">
        <v>280030</v>
      </c>
      <c r="C482" s="51" t="s">
        <v>236</v>
      </c>
      <c r="D482" s="51" t="s">
        <v>237</v>
      </c>
      <c r="E482" s="51">
        <v>1999</v>
      </c>
      <c r="F482" s="51">
        <v>28003000</v>
      </c>
      <c r="G482" s="51" t="s">
        <v>103</v>
      </c>
      <c r="H482" s="325" t="s">
        <v>53</v>
      </c>
      <c r="I482" s="51" t="s">
        <v>188</v>
      </c>
      <c r="J482" s="51" t="s">
        <v>189</v>
      </c>
      <c r="K482" s="51" t="s">
        <v>190</v>
      </c>
      <c r="L482" s="7">
        <f>IF(AND('Base de dados'!L482&gt;(AVERAGE('Base de dados'!L$462:L$482)-(1.5*(_xlfn.QUARTILE.EXC('Base de dados'!L$462:L$482,3)-_xlfn.QUARTILE.EXC('Base de dados'!L$462:L$482,1)))),'Base de dados'!L482&lt;(AVERAGE('Base de dados'!L$462:L$482)+(1.5*(_xlfn.QUARTILE.EXC('Base de dados'!L$462:L$482,3)-_xlfn.QUARTILE.EXC('Base de dados'!L$462:L$482,1))))),'Base de dados'!L482,"")</f>
        <v>62172</v>
      </c>
      <c r="M482" s="7">
        <f>IF(AND('Base de dados'!M482&gt;(AVERAGE('Base de dados'!M$462:M$482)-(1.5*(_xlfn.QUARTILE.EXC('Base de dados'!M$462:M$482,3)-_xlfn.QUARTILE.EXC('Base de dados'!M$462:M$482,1)))),'Base de dados'!M482&lt;(AVERAGE('Base de dados'!M$462:M$482)+(1.5*(_xlfn.QUARTILE.EXC('Base de dados'!M$462:M$482,3)-_xlfn.QUARTILE.EXC('Base de dados'!M$462:M$482,1))))),'Base de dados'!M482,"")</f>
        <v>415481.88</v>
      </c>
      <c r="N482" s="7">
        <f>IF(AND('Base de dados'!N482&gt;(AVERAGE('Base de dados'!N$462:N$482)-(1.5*(_xlfn.QUARTILE.EXC('Base de dados'!N$462:N$482,3)-_xlfn.QUARTILE.EXC('Base de dados'!N$462:N$482,1)))),'Base de dados'!N482&lt;(AVERAGE('Base de dados'!N$462:N$482)+(1.5*(_xlfn.QUARTILE.EXC('Base de dados'!N$462:N$482,3)-_xlfn.QUARTILE.EXC('Base de dados'!N$462:N$482,1))))),'Base de dados'!N482,"")</f>
        <v>9295</v>
      </c>
      <c r="O482" s="7">
        <f>IF(AND('Base de dados'!O482&gt;(AVERAGE('Base de dados'!O$462:O$482)-(1.5*(_xlfn.QUARTILE.EXC('Base de dados'!O$462:O$482,3)-_xlfn.QUARTILE.EXC('Base de dados'!O$462:O$482,1)))),'Base de dados'!O482&lt;(AVERAGE('Base de dados'!O$462:O$482)+(1.5*(_xlfn.QUARTILE.EXC('Base de dados'!O$462:O$482,3)-_xlfn.QUARTILE.EXC('Base de dados'!O$462:O$482,1))))),'Base de dados'!O482,"")</f>
        <v>57802038.719999999</v>
      </c>
      <c r="P482" s="7">
        <f>IF(AND('Base de dados'!P482&gt;(AVERAGE('Base de dados'!P$462:P$482)-(1.5*(_xlfn.QUARTILE.EXC('Base de dados'!P$462:P$482,3)-_xlfn.QUARTILE.EXC('Base de dados'!P$462:P$482,1)))),'Base de dados'!P482&lt;(AVERAGE('Base de dados'!P$462:P$482)+(1.5*(_xlfn.QUARTILE.EXC('Base de dados'!P$462:P$482,3)-_xlfn.QUARTILE.EXC('Base de dados'!P$462:P$482,1))))),'Base de dados'!P482,"")</f>
        <v>7293801.5899999999</v>
      </c>
      <c r="Q482" s="7">
        <f>IF(AND('Base de dados'!Q482&gt;(AVERAGE('Base de dados'!Q$462:Q$482)-(1.5*(_xlfn.QUARTILE.EXC('Base de dados'!Q$462:Q$482,3)-_xlfn.QUARTILE.EXC('Base de dados'!Q$462:Q$482,1)))),'Base de dados'!Q482&lt;(AVERAGE('Base de dados'!Q$462:Q$482)+(1.5*(_xlfn.QUARTILE.EXC('Base de dados'!Q$462:Q$482,3)-_xlfn.QUARTILE.EXC('Base de dados'!Q$462:Q$482,1))))),'Base de dados'!Q482,"")</f>
        <v>31342961.949999999</v>
      </c>
      <c r="R482" s="7">
        <f>IF(AND('Base de dados'!R482&gt;(AVERAGE('Base de dados'!R$462:R$482)-(1.5*(_xlfn.QUARTILE.EXC('Base de dados'!R$462:R$482,3)-_xlfn.QUARTILE.EXC('Base de dados'!R$462:R$482,1)))),'Base de dados'!R482&lt;(AVERAGE('Base de dados'!R$462:R$482)+(1.5*(_xlfn.QUARTILE.EXC('Base de dados'!R$462:R$482,3)-_xlfn.QUARTILE.EXC('Base de dados'!R$462:R$482,1))))),'Base de dados'!R482,"")</f>
        <v>59876154.450000003</v>
      </c>
      <c r="S482" s="7">
        <f>IF(AND('Base de dados'!S482&gt;(AVERAGE('Base de dados'!S$462:S$482)-(1.5*(_xlfn.QUARTILE.EXC('Base de dados'!S$462:S$482,3)-_xlfn.QUARTILE.EXC('Base de dados'!S$462:S$482,1)))),'Base de dados'!S482&lt;(AVERAGE('Base de dados'!S$462:S$482)+(1.5*(_xlfn.QUARTILE.EXC('Base de dados'!S$462:S$482,3)-_xlfn.QUARTILE.EXC('Base de dados'!S$462:S$482,1))))),'Base de dados'!S482,"")</f>
        <v>12720061.26</v>
      </c>
      <c r="T482" s="7">
        <f>IF(AND('Base de dados'!T482&gt;(AVERAGE('Base de dados'!T$462:T$482)-(1.5*(_xlfn.QUARTILE.EXC('Base de dados'!T$462:T$482,3)-_xlfn.QUARTILE.EXC('Base de dados'!T$462:T$482,1)))),'Base de dados'!T482&lt;(AVERAGE('Base de dados'!T$462:T$482)+(1.5*(_xlfn.QUARTILE.EXC('Base de dados'!T$462:T$482,3)-_xlfn.QUARTILE.EXC('Base de dados'!T$462:T$482,1))))),'Base de dados'!T482,"")</f>
        <v>1027</v>
      </c>
      <c r="U482" s="7">
        <f>IF(AND('Base de dados'!U482&gt;(AVERAGE('Base de dados'!U$462:U$482)-(1.5*(_xlfn.QUARTILE.EXC('Base de dados'!U$462:U$482,3)-_xlfn.QUARTILE.EXC('Base de dados'!U$462:U$482,1)))),'Base de dados'!U482&lt;(AVERAGE('Base de dados'!U$462:U$482)+(1.5*(_xlfn.QUARTILE.EXC('Base de dados'!U$462:U$482,3)-_xlfn.QUARTILE.EXC('Base de dados'!U$462:U$482,1))))),'Base de dados'!U482,"")</f>
        <v>480666</v>
      </c>
    </row>
    <row r="483" spans="2:21" s="1" customFormat="1" x14ac:dyDescent="0.25">
      <c r="B483" s="51">
        <v>355030</v>
      </c>
      <c r="C483" s="51" t="s">
        <v>238</v>
      </c>
      <c r="D483" s="51" t="s">
        <v>239</v>
      </c>
      <c r="E483" s="51">
        <v>2019</v>
      </c>
      <c r="F483" s="51">
        <v>35503000</v>
      </c>
      <c r="G483" s="51" t="s">
        <v>104</v>
      </c>
      <c r="H483" s="325" t="s">
        <v>37</v>
      </c>
      <c r="I483" s="51" t="s">
        <v>188</v>
      </c>
      <c r="J483" s="51" t="s">
        <v>189</v>
      </c>
      <c r="K483" s="51" t="s">
        <v>190</v>
      </c>
      <c r="L483" s="7">
        <f>IF(AND('Base de dados'!L483&gt;(AVERAGE('Base de dados'!L$483:L$503)-(1.5*(_xlfn.QUARTILE.EXC('Base de dados'!L$483:L$503,3)-_xlfn.QUARTILE.EXC('Base de dados'!L$483:L$503,1)))),'Base de dados'!L483&lt;(AVERAGE('Base de dados'!L$483:L$503)+(1.5*(_xlfn.QUARTILE.EXC('Base de dados'!L$483:L$503,3)-_xlfn.QUARTILE.EXC('Base de dados'!L$483:L$503,1))))),'Base de dados'!L483,"")</f>
        <v>2099871.46</v>
      </c>
      <c r="M483" s="7">
        <f>IF(AND('Base de dados'!M483&gt;(AVERAGE('Base de dados'!M$483:M$503)-(1.5*(_xlfn.QUARTILE.EXC('Base de dados'!M$483:M$503,3)-_xlfn.QUARTILE.EXC('Base de dados'!M$483:M$503,1)))),'Base de dados'!M483&lt;(AVERAGE('Base de dados'!M$483:M$503)+(1.5*(_xlfn.QUARTILE.EXC('Base de dados'!M$483:M$503,3)-_xlfn.QUARTILE.EXC('Base de dados'!M$483:M$503,1))))),'Base de dados'!M483,"")</f>
        <v>46457800</v>
      </c>
      <c r="N483" s="7">
        <f>IF(AND('Base de dados'!N483&gt;(AVERAGE('Base de dados'!N$483:N$503)-(1.5*(_xlfn.QUARTILE.EXC('Base de dados'!N$483:N$503,3)-_xlfn.QUARTILE.EXC('Base de dados'!N$483:N$503,1)))),'Base de dados'!N483&lt;(AVERAGE('Base de dados'!N$483:N$503)+(1.5*(_xlfn.QUARTILE.EXC('Base de dados'!N$483:N$503,3)-_xlfn.QUARTILE.EXC('Base de dados'!N$483:N$503,1))))),'Base de dados'!N483,"")</f>
        <v>1766058.07</v>
      </c>
      <c r="O483" s="7">
        <f>IF(AND('Base de dados'!O483&gt;(AVERAGE('Base de dados'!O$483:O$503)-(1.5*(_xlfn.QUARTILE.EXC('Base de dados'!O$483:O$503,3)-_xlfn.QUARTILE.EXC('Base de dados'!O$483:O$503,1)))),'Base de dados'!O483&lt;(AVERAGE('Base de dados'!O$483:O$503)+(1.5*(_xlfn.QUARTILE.EXC('Base de dados'!O$483:O$503,3)-_xlfn.QUARTILE.EXC('Base de dados'!O$483:O$503,1))))),'Base de dados'!O483,"")</f>
        <v>7739525401.3900003</v>
      </c>
      <c r="P483" s="7" t="str">
        <f>IF(AND('Base de dados'!P483&gt;(AVERAGE('Base de dados'!P$483:P$503)-(1.5*(_xlfn.QUARTILE.EXC('Base de dados'!P$483:P$503,3)-_xlfn.QUARTILE.EXC('Base de dados'!P$483:P$503,1)))),'Base de dados'!P483&lt;(AVERAGE('Base de dados'!P$483:P$503)+(1.5*(_xlfn.QUARTILE.EXC('Base de dados'!P$483:P$503,3)-_xlfn.QUARTILE.EXC('Base de dados'!P$483:P$503,1))))),'Base de dados'!P483,"")</f>
        <v/>
      </c>
      <c r="Q483" s="7">
        <f>IF(AND('Base de dados'!Q483&gt;(AVERAGE('Base de dados'!Q$483:Q$503)-(1.5*(_xlfn.QUARTILE.EXC('Base de dados'!Q$483:Q$503,3)-_xlfn.QUARTILE.EXC('Base de dados'!Q$483:Q$503,1)))),'Base de dados'!Q483&lt;(AVERAGE('Base de dados'!Q$483:Q$503)+(1.5*(_xlfn.QUARTILE.EXC('Base de dados'!Q$483:Q$503,3)-_xlfn.QUARTILE.EXC('Base de dados'!Q$483:Q$503,1))))),'Base de dados'!Q483,"")</f>
        <v>2681940040.4000001</v>
      </c>
      <c r="R483" s="7">
        <f>IF(AND('Base de dados'!R483&gt;(AVERAGE('Base de dados'!R$483:R$503)-(1.5*(_xlfn.QUARTILE.EXC('Base de dados'!R$483:R$503,3)-_xlfn.QUARTILE.EXC('Base de dados'!R$483:R$503,1)))),'Base de dados'!R483&lt;(AVERAGE('Base de dados'!R$483:R$503)+(1.5*(_xlfn.QUARTILE.EXC('Base de dados'!R$483:R$503,3)-_xlfn.QUARTILE.EXC('Base de dados'!R$483:R$503,1))))),'Base de dados'!R483,"")</f>
        <v>8564342027.4099998</v>
      </c>
      <c r="S483" s="7" t="str">
        <f>IF(AND('Base de dados'!S483&gt;(AVERAGE('Base de dados'!S$483:S$503)-(1.5*(_xlfn.QUARTILE.EXC('Base de dados'!S$483:S$503,3)-_xlfn.QUARTILE.EXC('Base de dados'!S$483:S$503,1)))),'Base de dados'!S483&lt;(AVERAGE('Base de dados'!S$483:S$503)+(1.5*(_xlfn.QUARTILE.EXC('Base de dados'!S$483:S$503,3)-_xlfn.QUARTILE.EXC('Base de dados'!S$483:S$503,1))))),'Base de dados'!S483,"")</f>
        <v/>
      </c>
      <c r="T483" s="7">
        <f>IF(AND('Base de dados'!T483&gt;(AVERAGE('Base de dados'!T$483:T$503)-(1.5*(_xlfn.QUARTILE.EXC('Base de dados'!T$483:T$503,3)-_xlfn.QUARTILE.EXC('Base de dados'!T$483:T$503,1)))),'Base de dados'!T483&lt;(AVERAGE('Base de dados'!T$483:T$503)+(1.5*(_xlfn.QUARTILE.EXC('Base de dados'!T$483:T$503,3)-_xlfn.QUARTILE.EXC('Base de dados'!T$483:T$503,1))))),'Base de dados'!T483,"")</f>
        <v>13945</v>
      </c>
      <c r="U483" s="7">
        <f>IF(AND('Base de dados'!U483&gt;(AVERAGE('Base de dados'!U$483:U$503)-(1.5*(_xlfn.QUARTILE.EXC('Base de dados'!U$483:U$503,3)-_xlfn.QUARTILE.EXC('Base de dados'!U$483:U$503,1)))),'Base de dados'!U483&lt;(AVERAGE('Base de dados'!U$483:U$503)+(1.5*(_xlfn.QUARTILE.EXC('Base de dados'!U$483:U$503,3)-_xlfn.QUARTILE.EXC('Base de dados'!U$483:U$503,1))))),'Base de dados'!U483,"")</f>
        <v>533657005.72000003</v>
      </c>
    </row>
    <row r="484" spans="2:21" s="1" customFormat="1" x14ac:dyDescent="0.25">
      <c r="B484" s="51">
        <v>355030</v>
      </c>
      <c r="C484" s="51" t="s">
        <v>238</v>
      </c>
      <c r="D484" s="51" t="s">
        <v>239</v>
      </c>
      <c r="E484" s="51">
        <v>2018</v>
      </c>
      <c r="F484" s="51">
        <v>35503000</v>
      </c>
      <c r="G484" s="51" t="s">
        <v>104</v>
      </c>
      <c r="H484" s="325" t="s">
        <v>37</v>
      </c>
      <c r="I484" s="51" t="s">
        <v>188</v>
      </c>
      <c r="J484" s="51" t="s">
        <v>189</v>
      </c>
      <c r="K484" s="51" t="s">
        <v>190</v>
      </c>
      <c r="L484" s="7">
        <f>IF(AND('Base de dados'!L484&gt;(AVERAGE('Base de dados'!L$483:L$503)-(1.5*(_xlfn.QUARTILE.EXC('Base de dados'!L$483:L$503,3)-_xlfn.QUARTILE.EXC('Base de dados'!L$483:L$503,1)))),'Base de dados'!L484&lt;(AVERAGE('Base de dados'!L$483:L$503)+(1.5*(_xlfn.QUARTILE.EXC('Base de dados'!L$483:L$503,3)-_xlfn.QUARTILE.EXC('Base de dados'!L$483:L$503,1))))),'Base de dados'!L484,"")</f>
        <v>2094525.15</v>
      </c>
      <c r="M484" s="7">
        <f>IF(AND('Base de dados'!M484&gt;(AVERAGE('Base de dados'!M$483:M$503)-(1.5*(_xlfn.QUARTILE.EXC('Base de dados'!M$483:M$503,3)-_xlfn.QUARTILE.EXC('Base de dados'!M$483:M$503,1)))),'Base de dados'!M484&lt;(AVERAGE('Base de dados'!M$483:M$503)+(1.5*(_xlfn.QUARTILE.EXC('Base de dados'!M$483:M$503,3)-_xlfn.QUARTILE.EXC('Base de dados'!M$483:M$503,1))))),'Base de dados'!M484,"")</f>
        <v>43565118</v>
      </c>
      <c r="N484" s="7">
        <f>IF(AND('Base de dados'!N484&gt;(AVERAGE('Base de dados'!N$483:N$503)-(1.5*(_xlfn.QUARTILE.EXC('Base de dados'!N$483:N$503,3)-_xlfn.QUARTILE.EXC('Base de dados'!N$483:N$503,1)))),'Base de dados'!N484&lt;(AVERAGE('Base de dados'!N$483:N$503)+(1.5*(_xlfn.QUARTILE.EXC('Base de dados'!N$483:N$503,3)-_xlfn.QUARTILE.EXC('Base de dados'!N$483:N$503,1))))),'Base de dados'!N484,"")</f>
        <v>1638593.94</v>
      </c>
      <c r="O484" s="7">
        <f>IF(AND('Base de dados'!O484&gt;(AVERAGE('Base de dados'!O$483:O$503)-(1.5*(_xlfn.QUARTILE.EXC('Base de dados'!O$483:O$503,3)-_xlfn.QUARTILE.EXC('Base de dados'!O$483:O$503,1)))),'Base de dados'!O484&lt;(AVERAGE('Base de dados'!O$483:O$503)+(1.5*(_xlfn.QUARTILE.EXC('Base de dados'!O$483:O$503,3)-_xlfn.QUARTILE.EXC('Base de dados'!O$483:O$503,1))))),'Base de dados'!O484,"")</f>
        <v>6920297919.0200005</v>
      </c>
      <c r="P484" s="7">
        <f>IF(AND('Base de dados'!P484&gt;(AVERAGE('Base de dados'!P$483:P$503)-(1.5*(_xlfn.QUARTILE.EXC('Base de dados'!P$483:P$503,3)-_xlfn.QUARTILE.EXC('Base de dados'!P$483:P$503,1)))),'Base de dados'!P484&lt;(AVERAGE('Base de dados'!P$483:P$503)+(1.5*(_xlfn.QUARTILE.EXC('Base de dados'!P$483:P$503,3)-_xlfn.QUARTILE.EXC('Base de dados'!P$483:P$503,1))))),'Base de dados'!P484,"")</f>
        <v>6029986962.1999998</v>
      </c>
      <c r="Q484" s="7">
        <f>IF(AND('Base de dados'!Q484&gt;(AVERAGE('Base de dados'!Q$483:Q$503)-(1.5*(_xlfn.QUARTILE.EXC('Base de dados'!Q$483:Q$503,3)-_xlfn.QUARTILE.EXC('Base de dados'!Q$483:Q$503,1)))),'Base de dados'!Q484&lt;(AVERAGE('Base de dados'!Q$483:Q$503)+(1.5*(_xlfn.QUARTILE.EXC('Base de dados'!Q$483:Q$503,3)-_xlfn.QUARTILE.EXC('Base de dados'!Q$483:Q$503,1))))),'Base de dados'!Q484,"")</f>
        <v>2673626819.0300002</v>
      </c>
      <c r="R484" s="7">
        <f>IF(AND('Base de dados'!R484&gt;(AVERAGE('Base de dados'!R$483:R$503)-(1.5*(_xlfn.QUARTILE.EXC('Base de dados'!R$483:R$503,3)-_xlfn.QUARTILE.EXC('Base de dados'!R$483:R$503,1)))),'Base de dados'!R484&lt;(AVERAGE('Base de dados'!R$483:R$503)+(1.5*(_xlfn.QUARTILE.EXC('Base de dados'!R$483:R$503,3)-_xlfn.QUARTILE.EXC('Base de dados'!R$483:R$503,1))))),'Base de dados'!R484,"")</f>
        <v>7615799012.54</v>
      </c>
      <c r="S484" s="7" t="str">
        <f>IF(AND('Base de dados'!S484&gt;(AVERAGE('Base de dados'!S$483:S$503)-(1.5*(_xlfn.QUARTILE.EXC('Base de dados'!S$483:S$503,3)-_xlfn.QUARTILE.EXC('Base de dados'!S$483:S$503,1)))),'Base de dados'!S484&lt;(AVERAGE('Base de dados'!S$483:S$503)+(1.5*(_xlfn.QUARTILE.EXC('Base de dados'!S$483:S$503,3)-_xlfn.QUARTILE.EXC('Base de dados'!S$483:S$503,1))))),'Base de dados'!S484,"")</f>
        <v/>
      </c>
      <c r="T484" s="7">
        <f>IF(AND('Base de dados'!T484&gt;(AVERAGE('Base de dados'!T$483:T$503)-(1.5*(_xlfn.QUARTILE.EXC('Base de dados'!T$483:T$503,3)-_xlfn.QUARTILE.EXC('Base de dados'!T$483:T$503,1)))),'Base de dados'!T484&lt;(AVERAGE('Base de dados'!T$483:T$503)+(1.5*(_xlfn.QUARTILE.EXC('Base de dados'!T$483:T$503,3)-_xlfn.QUARTILE.EXC('Base de dados'!T$483:T$503,1))))),'Base de dados'!T484,"")</f>
        <v>14449</v>
      </c>
      <c r="U484" s="7">
        <f>IF(AND('Base de dados'!U484&gt;(AVERAGE('Base de dados'!U$483:U$503)-(1.5*(_xlfn.QUARTILE.EXC('Base de dados'!U$483:U$503,3)-_xlfn.QUARTILE.EXC('Base de dados'!U$483:U$503,1)))),'Base de dados'!U484&lt;(AVERAGE('Base de dados'!U$483:U$503)+(1.5*(_xlfn.QUARTILE.EXC('Base de dados'!U$483:U$503,3)-_xlfn.QUARTILE.EXC('Base de dados'!U$483:U$503,1))))),'Base de dados'!U484,"")</f>
        <v>571596495.64999998</v>
      </c>
    </row>
    <row r="485" spans="2:21" s="1" customFormat="1" x14ac:dyDescent="0.25">
      <c r="B485" s="51">
        <v>355030</v>
      </c>
      <c r="C485" s="51" t="s">
        <v>238</v>
      </c>
      <c r="D485" s="51" t="s">
        <v>239</v>
      </c>
      <c r="E485" s="51">
        <v>2017</v>
      </c>
      <c r="F485" s="51">
        <v>35503000</v>
      </c>
      <c r="G485" s="51" t="s">
        <v>104</v>
      </c>
      <c r="H485" s="325" t="s">
        <v>37</v>
      </c>
      <c r="I485" s="51" t="s">
        <v>188</v>
      </c>
      <c r="J485" s="51" t="s">
        <v>189</v>
      </c>
      <c r="K485" s="51" t="s">
        <v>190</v>
      </c>
      <c r="L485" s="7">
        <f>IF(AND('Base de dados'!L485&gt;(AVERAGE('Base de dados'!L$483:L$503)-(1.5*(_xlfn.QUARTILE.EXC('Base de dados'!L$483:L$503,3)-_xlfn.QUARTILE.EXC('Base de dados'!L$483:L$503,1)))),'Base de dados'!L485&lt;(AVERAGE('Base de dados'!L$483:L$503)+(1.5*(_xlfn.QUARTILE.EXC('Base de dados'!L$483:L$503,3)-_xlfn.QUARTILE.EXC('Base de dados'!L$483:L$503,1))))),'Base de dados'!L485,"")</f>
        <v>2062410.87</v>
      </c>
      <c r="M485" s="7">
        <f>IF(AND('Base de dados'!M485&gt;(AVERAGE('Base de dados'!M$483:M$503)-(1.5*(_xlfn.QUARTILE.EXC('Base de dados'!M$483:M$503,3)-_xlfn.QUARTILE.EXC('Base de dados'!M$483:M$503,1)))),'Base de dados'!M485&lt;(AVERAGE('Base de dados'!M$483:M$503)+(1.5*(_xlfn.QUARTILE.EXC('Base de dados'!M$483:M$503,3)-_xlfn.QUARTILE.EXC('Base de dados'!M$483:M$503,1))))),'Base de dados'!M485,"")</f>
        <v>39546444</v>
      </c>
      <c r="N485" s="7">
        <f>IF(AND('Base de dados'!N485&gt;(AVERAGE('Base de dados'!N$483:N$503)-(1.5*(_xlfn.QUARTILE.EXC('Base de dados'!N$483:N$503,3)-_xlfn.QUARTILE.EXC('Base de dados'!N$483:N$503,1)))),'Base de dados'!N485&lt;(AVERAGE('Base de dados'!N$483:N$503)+(1.5*(_xlfn.QUARTILE.EXC('Base de dados'!N$483:N$503,3)-_xlfn.QUARTILE.EXC('Base de dados'!N$483:N$503,1))))),'Base de dados'!N485,"")</f>
        <v>1606207.22</v>
      </c>
      <c r="O485" s="7">
        <f>IF(AND('Base de dados'!O485&gt;(AVERAGE('Base de dados'!O$483:O$503)-(1.5*(_xlfn.QUARTILE.EXC('Base de dados'!O$483:O$503,3)-_xlfn.QUARTILE.EXC('Base de dados'!O$483:O$503,1)))),'Base de dados'!O485&lt;(AVERAGE('Base de dados'!O$483:O$503)+(1.5*(_xlfn.QUARTILE.EXC('Base de dados'!O$483:O$503,3)-_xlfn.QUARTILE.EXC('Base de dados'!O$483:O$503,1))))),'Base de dados'!O485,"")</f>
        <v>6246739207.4200001</v>
      </c>
      <c r="P485" s="7">
        <f>IF(AND('Base de dados'!P485&gt;(AVERAGE('Base de dados'!P$483:P$503)-(1.5*(_xlfn.QUARTILE.EXC('Base de dados'!P$483:P$503,3)-_xlfn.QUARTILE.EXC('Base de dados'!P$483:P$503,1)))),'Base de dados'!P485&lt;(AVERAGE('Base de dados'!P$483:P$503)+(1.5*(_xlfn.QUARTILE.EXC('Base de dados'!P$483:P$503,3)-_xlfn.QUARTILE.EXC('Base de dados'!P$483:P$503,1))))),'Base de dados'!P485,"")</f>
        <v>5483761078.3900003</v>
      </c>
      <c r="Q485" s="7">
        <f>IF(AND('Base de dados'!Q485&gt;(AVERAGE('Base de dados'!Q$483:Q$503)-(1.5*(_xlfn.QUARTILE.EXC('Base de dados'!Q$483:Q$503,3)-_xlfn.QUARTILE.EXC('Base de dados'!Q$483:Q$503,1)))),'Base de dados'!Q485&lt;(AVERAGE('Base de dados'!Q$483:Q$503)+(1.5*(_xlfn.QUARTILE.EXC('Base de dados'!Q$483:Q$503,3)-_xlfn.QUARTILE.EXC('Base de dados'!Q$483:Q$503,1))))),'Base de dados'!Q485,"")</f>
        <v>2604269833.77</v>
      </c>
      <c r="R485" s="7">
        <f>IF(AND('Base de dados'!R485&gt;(AVERAGE('Base de dados'!R$483:R$503)-(1.5*(_xlfn.QUARTILE.EXC('Base de dados'!R$483:R$503,3)-_xlfn.QUARTILE.EXC('Base de dados'!R$483:R$503,1)))),'Base de dados'!R485&lt;(AVERAGE('Base de dados'!R$483:R$503)+(1.5*(_xlfn.QUARTILE.EXC('Base de dados'!R$483:R$503,3)-_xlfn.QUARTILE.EXC('Base de dados'!R$483:R$503,1))))),'Base de dados'!R485,"")</f>
        <v>6947918045.0900002</v>
      </c>
      <c r="S485" s="7">
        <f>IF(AND('Base de dados'!S485&gt;(AVERAGE('Base de dados'!S$483:S$503)-(1.5*(_xlfn.QUARTILE.EXC('Base de dados'!S$483:S$503,3)-_xlfn.QUARTILE.EXC('Base de dados'!S$483:S$503,1)))),'Base de dados'!S485&lt;(AVERAGE('Base de dados'!S$483:S$503)+(1.5*(_xlfn.QUARTILE.EXC('Base de dados'!S$483:S$503,3)-_xlfn.QUARTILE.EXC('Base de dados'!S$483:S$503,1))))),'Base de dados'!S485,"")</f>
        <v>1384577107.0799999</v>
      </c>
      <c r="T485" s="7">
        <f>IF(AND('Base de dados'!T485&gt;(AVERAGE('Base de dados'!T$483:T$503)-(1.5*(_xlfn.QUARTILE.EXC('Base de dados'!T$483:T$503,3)-_xlfn.QUARTILE.EXC('Base de dados'!T$483:T$503,1)))),'Base de dados'!T485&lt;(AVERAGE('Base de dados'!T$483:T$503)+(1.5*(_xlfn.QUARTILE.EXC('Base de dados'!T$483:T$503,3)-_xlfn.QUARTILE.EXC('Base de dados'!T$483:T$503,1))))),'Base de dados'!T485,"")</f>
        <v>13672</v>
      </c>
      <c r="U485" s="7">
        <f>IF(AND('Base de dados'!U485&gt;(AVERAGE('Base de dados'!U$483:U$503)-(1.5*(_xlfn.QUARTILE.EXC('Base de dados'!U$483:U$503,3)-_xlfn.QUARTILE.EXC('Base de dados'!U$483:U$503,1)))),'Base de dados'!U485&lt;(AVERAGE('Base de dados'!U$483:U$503)+(1.5*(_xlfn.QUARTILE.EXC('Base de dados'!U$483:U$503,3)-_xlfn.QUARTILE.EXC('Base de dados'!U$483:U$503,1))))),'Base de dados'!U485,"")</f>
        <v>422454506.45999998</v>
      </c>
    </row>
    <row r="486" spans="2:21" s="1" customFormat="1" x14ac:dyDescent="0.25">
      <c r="B486" s="51">
        <v>355030</v>
      </c>
      <c r="C486" s="51" t="s">
        <v>238</v>
      </c>
      <c r="D486" s="51" t="s">
        <v>239</v>
      </c>
      <c r="E486" s="51">
        <v>2016</v>
      </c>
      <c r="F486" s="51">
        <v>35503000</v>
      </c>
      <c r="G486" s="51" t="s">
        <v>104</v>
      </c>
      <c r="H486" s="325" t="s">
        <v>37</v>
      </c>
      <c r="I486" s="51" t="s">
        <v>188</v>
      </c>
      <c r="J486" s="51" t="s">
        <v>189</v>
      </c>
      <c r="K486" s="51" t="s">
        <v>190</v>
      </c>
      <c r="L486" s="7">
        <f>IF(AND('Base de dados'!L486&gt;(AVERAGE('Base de dados'!L$483:L$503)-(1.5*(_xlfn.QUARTILE.EXC('Base de dados'!L$483:L$503,3)-_xlfn.QUARTILE.EXC('Base de dados'!L$483:L$503,1)))),'Base de dados'!L486&lt;(AVERAGE('Base de dados'!L$483:L$503)+(1.5*(_xlfn.QUARTILE.EXC('Base de dados'!L$483:L$503,3)-_xlfn.QUARTILE.EXC('Base de dados'!L$483:L$503,1))))),'Base de dados'!L486,"")</f>
        <v>1982011.29</v>
      </c>
      <c r="M486" s="7">
        <f>IF(AND('Base de dados'!M486&gt;(AVERAGE('Base de dados'!M$483:M$503)-(1.5*(_xlfn.QUARTILE.EXC('Base de dados'!M$483:M$503,3)-_xlfn.QUARTILE.EXC('Base de dados'!M$483:M$503,1)))),'Base de dados'!M486&lt;(AVERAGE('Base de dados'!M$483:M$503)+(1.5*(_xlfn.QUARTILE.EXC('Base de dados'!M$483:M$503,3)-_xlfn.QUARTILE.EXC('Base de dados'!M$483:M$503,1))))),'Base de dados'!M486,"")</f>
        <v>36945034</v>
      </c>
      <c r="N486" s="7">
        <f>IF(AND('Base de dados'!N486&gt;(AVERAGE('Base de dados'!N$483:N$503)-(1.5*(_xlfn.QUARTILE.EXC('Base de dados'!N$483:N$503,3)-_xlfn.QUARTILE.EXC('Base de dados'!N$483:N$503,1)))),'Base de dados'!N486&lt;(AVERAGE('Base de dados'!N$483:N$503)+(1.5*(_xlfn.QUARTILE.EXC('Base de dados'!N$483:N$503,3)-_xlfn.QUARTILE.EXC('Base de dados'!N$483:N$503,1))))),'Base de dados'!N486,"")</f>
        <v>1550803.49</v>
      </c>
      <c r="O486" s="7">
        <f>IF(AND('Base de dados'!O486&gt;(AVERAGE('Base de dados'!O$483:O$503)-(1.5*(_xlfn.QUARTILE.EXC('Base de dados'!O$483:O$503,3)-_xlfn.QUARTILE.EXC('Base de dados'!O$483:O$503,1)))),'Base de dados'!O486&lt;(AVERAGE('Base de dados'!O$483:O$503)+(1.5*(_xlfn.QUARTILE.EXC('Base de dados'!O$483:O$503,3)-_xlfn.QUARTILE.EXC('Base de dados'!O$483:O$503,1))))),'Base de dados'!O486,"")</f>
        <v>5879335761.6400003</v>
      </c>
      <c r="P486" s="7">
        <f>IF(AND('Base de dados'!P486&gt;(AVERAGE('Base de dados'!P$483:P$503)-(1.5*(_xlfn.QUARTILE.EXC('Base de dados'!P$483:P$503,3)-_xlfn.QUARTILE.EXC('Base de dados'!P$483:P$503,1)))),'Base de dados'!P486&lt;(AVERAGE('Base de dados'!P$483:P$503)+(1.5*(_xlfn.QUARTILE.EXC('Base de dados'!P$483:P$503,3)-_xlfn.QUARTILE.EXC('Base de dados'!P$483:P$503,1))))),'Base de dados'!P486,"")</f>
        <v>4944983235</v>
      </c>
      <c r="Q486" s="7">
        <f>IF(AND('Base de dados'!Q486&gt;(AVERAGE('Base de dados'!Q$483:Q$503)-(1.5*(_xlfn.QUARTILE.EXC('Base de dados'!Q$483:Q$503,3)-_xlfn.QUARTILE.EXC('Base de dados'!Q$483:Q$503,1)))),'Base de dados'!Q486&lt;(AVERAGE('Base de dados'!Q$483:Q$503)+(1.5*(_xlfn.QUARTILE.EXC('Base de dados'!Q$483:Q$503,3)-_xlfn.QUARTILE.EXC('Base de dados'!Q$483:Q$503,1))))),'Base de dados'!Q486,"")</f>
        <v>2171193528.6599998</v>
      </c>
      <c r="R486" s="7">
        <f>IF(AND('Base de dados'!R486&gt;(AVERAGE('Base de dados'!R$483:R$503)-(1.5*(_xlfn.QUARTILE.EXC('Base de dados'!R$483:R$503,3)-_xlfn.QUARTILE.EXC('Base de dados'!R$483:R$503,1)))),'Base de dados'!R486&lt;(AVERAGE('Base de dados'!R$483:R$503)+(1.5*(_xlfn.QUARTILE.EXC('Base de dados'!R$483:R$503,3)-_xlfn.QUARTILE.EXC('Base de dados'!R$483:R$503,1))))),'Base de dados'!R486,"")</f>
        <v>6546486170.1499996</v>
      </c>
      <c r="S486" s="7">
        <f>IF(AND('Base de dados'!S486&gt;(AVERAGE('Base de dados'!S$483:S$503)-(1.5*(_xlfn.QUARTILE.EXC('Base de dados'!S$483:S$503,3)-_xlfn.QUARTILE.EXC('Base de dados'!S$483:S$503,1)))),'Base de dados'!S486&lt;(AVERAGE('Base de dados'!S$483:S$503)+(1.5*(_xlfn.QUARTILE.EXC('Base de dados'!S$483:S$503,3)-_xlfn.QUARTILE.EXC('Base de dados'!S$483:S$503,1))))),'Base de dados'!S486,"")</f>
        <v>1237114222.1900001</v>
      </c>
      <c r="T486" s="7">
        <f>IF(AND('Base de dados'!T486&gt;(AVERAGE('Base de dados'!T$483:T$503)-(1.5*(_xlfn.QUARTILE.EXC('Base de dados'!T$483:T$503,3)-_xlfn.QUARTILE.EXC('Base de dados'!T$483:T$503,1)))),'Base de dados'!T486&lt;(AVERAGE('Base de dados'!T$483:T$503)+(1.5*(_xlfn.QUARTILE.EXC('Base de dados'!T$483:T$503,3)-_xlfn.QUARTILE.EXC('Base de dados'!T$483:T$503,1))))),'Base de dados'!T486,"")</f>
        <v>14137</v>
      </c>
      <c r="U486" s="7">
        <f>IF(AND('Base de dados'!U486&gt;(AVERAGE('Base de dados'!U$483:U$503)-(1.5*(_xlfn.QUARTILE.EXC('Base de dados'!U$483:U$503,3)-_xlfn.QUARTILE.EXC('Base de dados'!U$483:U$503,1)))),'Base de dados'!U486&lt;(AVERAGE('Base de dados'!U$483:U$503)+(1.5*(_xlfn.QUARTILE.EXC('Base de dados'!U$483:U$503,3)-_xlfn.QUARTILE.EXC('Base de dados'!U$483:U$503,1))))),'Base de dados'!U486,"")</f>
        <v>298918610.64999998</v>
      </c>
    </row>
    <row r="487" spans="2:21" s="1" customFormat="1" x14ac:dyDescent="0.25">
      <c r="B487" s="51">
        <v>355030</v>
      </c>
      <c r="C487" s="51" t="s">
        <v>238</v>
      </c>
      <c r="D487" s="51" t="s">
        <v>239</v>
      </c>
      <c r="E487" s="51">
        <v>2015</v>
      </c>
      <c r="F487" s="51">
        <v>35503000</v>
      </c>
      <c r="G487" s="51" t="s">
        <v>104</v>
      </c>
      <c r="H487" s="325" t="s">
        <v>37</v>
      </c>
      <c r="I487" s="51" t="s">
        <v>188</v>
      </c>
      <c r="J487" s="51" t="s">
        <v>189</v>
      </c>
      <c r="K487" s="51" t="s">
        <v>190</v>
      </c>
      <c r="L487" s="7">
        <f>IF(AND('Base de dados'!L487&gt;(AVERAGE('Base de dados'!L$483:L$503)-(1.5*(_xlfn.QUARTILE.EXC('Base de dados'!L$483:L$503,3)-_xlfn.QUARTILE.EXC('Base de dados'!L$483:L$503,1)))),'Base de dados'!L487&lt;(AVERAGE('Base de dados'!L$483:L$503)+(1.5*(_xlfn.QUARTILE.EXC('Base de dados'!L$483:L$503,3)-_xlfn.QUARTILE.EXC('Base de dados'!L$483:L$503,1))))),'Base de dados'!L487,"")</f>
        <v>1898310.04</v>
      </c>
      <c r="M487" s="7">
        <f>IF(AND('Base de dados'!M487&gt;(AVERAGE('Base de dados'!M$483:M$503)-(1.5*(_xlfn.QUARTILE.EXC('Base de dados'!M$483:M$503,3)-_xlfn.QUARTILE.EXC('Base de dados'!M$483:M$503,1)))),'Base de dados'!M487&lt;(AVERAGE('Base de dados'!M$483:M$503)+(1.5*(_xlfn.QUARTILE.EXC('Base de dados'!M$483:M$503,3)-_xlfn.QUARTILE.EXC('Base de dados'!M$483:M$503,1))))),'Base de dados'!M487,"")</f>
        <v>33706614</v>
      </c>
      <c r="N487" s="7">
        <f>IF(AND('Base de dados'!N487&gt;(AVERAGE('Base de dados'!N$483:N$503)-(1.5*(_xlfn.QUARTILE.EXC('Base de dados'!N$483:N$503,3)-_xlfn.QUARTILE.EXC('Base de dados'!N$483:N$503,1)))),'Base de dados'!N487&lt;(AVERAGE('Base de dados'!N$483:N$503)+(1.5*(_xlfn.QUARTILE.EXC('Base de dados'!N$483:N$503,3)-_xlfn.QUARTILE.EXC('Base de dados'!N$483:N$503,1))))),'Base de dados'!N487,"")</f>
        <v>1480242.71</v>
      </c>
      <c r="O487" s="7">
        <f>IF(AND('Base de dados'!O487&gt;(AVERAGE('Base de dados'!O$483:O$503)-(1.5*(_xlfn.QUARTILE.EXC('Base de dados'!O$483:O$503,3)-_xlfn.QUARTILE.EXC('Base de dados'!O$483:O$503,1)))),'Base de dados'!O487&lt;(AVERAGE('Base de dados'!O$483:O$503)+(1.5*(_xlfn.QUARTILE.EXC('Base de dados'!O$483:O$503,3)-_xlfn.QUARTILE.EXC('Base de dados'!O$483:O$503,1))))),'Base de dados'!O487,"")</f>
        <v>4879753044.3699999</v>
      </c>
      <c r="P487" s="7">
        <f>IF(AND('Base de dados'!P487&gt;(AVERAGE('Base de dados'!P$483:P$503)-(1.5*(_xlfn.QUARTILE.EXC('Base de dados'!P$483:P$503,3)-_xlfn.QUARTILE.EXC('Base de dados'!P$483:P$503,1)))),'Base de dados'!P487&lt;(AVERAGE('Base de dados'!P$483:P$503)+(1.5*(_xlfn.QUARTILE.EXC('Base de dados'!P$483:P$503,3)-_xlfn.QUARTILE.EXC('Base de dados'!P$483:P$503,1))))),'Base de dados'!P487,"")</f>
        <v>3828287648.9400001</v>
      </c>
      <c r="Q487" s="7">
        <f>IF(AND('Base de dados'!Q487&gt;(AVERAGE('Base de dados'!Q$483:Q$503)-(1.5*(_xlfn.QUARTILE.EXC('Base de dados'!Q$483:Q$503,3)-_xlfn.QUARTILE.EXC('Base de dados'!Q$483:Q$503,1)))),'Base de dados'!Q487&lt;(AVERAGE('Base de dados'!Q$483:Q$503)+(1.5*(_xlfn.QUARTILE.EXC('Base de dados'!Q$483:Q$503,3)-_xlfn.QUARTILE.EXC('Base de dados'!Q$483:Q$503,1))))),'Base de dados'!Q487,"")</f>
        <v>2193659582.79</v>
      </c>
      <c r="R487" s="7">
        <f>IF(AND('Base de dados'!R487&gt;(AVERAGE('Base de dados'!R$483:R$503)-(1.5*(_xlfn.QUARTILE.EXC('Base de dados'!R$483:R$503,3)-_xlfn.QUARTILE.EXC('Base de dados'!R$483:R$503,1)))),'Base de dados'!R487&lt;(AVERAGE('Base de dados'!R$483:R$503)+(1.5*(_xlfn.QUARTILE.EXC('Base de dados'!R$483:R$503,3)-_xlfn.QUARTILE.EXC('Base de dados'!R$483:R$503,1))))),'Base de dados'!R487,"")</f>
        <v>5045641312.8000002</v>
      </c>
      <c r="S487" s="7">
        <f>IF(AND('Base de dados'!S487&gt;(AVERAGE('Base de dados'!S$483:S$503)-(1.5*(_xlfn.QUARTILE.EXC('Base de dados'!S$483:S$503,3)-_xlfn.QUARTILE.EXC('Base de dados'!S$483:S$503,1)))),'Base de dados'!S487&lt;(AVERAGE('Base de dados'!S$483:S$503)+(1.5*(_xlfn.QUARTILE.EXC('Base de dados'!S$483:S$503,3)-_xlfn.QUARTILE.EXC('Base de dados'!S$483:S$503,1))))),'Base de dados'!S487,"")</f>
        <v>1076452442.9200001</v>
      </c>
      <c r="T487" s="7">
        <f>IF(AND('Base de dados'!T487&gt;(AVERAGE('Base de dados'!T$483:T$503)-(1.5*(_xlfn.QUARTILE.EXC('Base de dados'!T$483:T$503,3)-_xlfn.QUARTILE.EXC('Base de dados'!T$483:T$503,1)))),'Base de dados'!T487&lt;(AVERAGE('Base de dados'!T$483:T$503)+(1.5*(_xlfn.QUARTILE.EXC('Base de dados'!T$483:T$503,3)-_xlfn.QUARTILE.EXC('Base de dados'!T$483:T$503,1))))),'Base de dados'!T487,"")</f>
        <v>14223</v>
      </c>
      <c r="U487" s="7">
        <f>IF(AND('Base de dados'!U487&gt;(AVERAGE('Base de dados'!U$483:U$503)-(1.5*(_xlfn.QUARTILE.EXC('Base de dados'!U$483:U$503,3)-_xlfn.QUARTILE.EXC('Base de dados'!U$483:U$503,1)))),'Base de dados'!U487&lt;(AVERAGE('Base de dados'!U$483:U$503)+(1.5*(_xlfn.QUARTILE.EXC('Base de dados'!U$483:U$503,3)-_xlfn.QUARTILE.EXC('Base de dados'!U$483:U$503,1))))),'Base de dados'!U487,"")</f>
        <v>498717620.11000001</v>
      </c>
    </row>
    <row r="488" spans="2:21" s="1" customFormat="1" x14ac:dyDescent="0.25">
      <c r="B488" s="51">
        <v>355030</v>
      </c>
      <c r="C488" s="51" t="s">
        <v>238</v>
      </c>
      <c r="D488" s="51" t="s">
        <v>239</v>
      </c>
      <c r="E488" s="51">
        <v>2014</v>
      </c>
      <c r="F488" s="51">
        <v>35503000</v>
      </c>
      <c r="G488" s="51" t="s">
        <v>104</v>
      </c>
      <c r="H488" s="325" t="s">
        <v>37</v>
      </c>
      <c r="I488" s="51" t="s">
        <v>188</v>
      </c>
      <c r="J488" s="51" t="s">
        <v>189</v>
      </c>
      <c r="K488" s="51" t="s">
        <v>190</v>
      </c>
      <c r="L488" s="7">
        <f>IF(AND('Base de dados'!L488&gt;(AVERAGE('Base de dados'!L$483:L$503)-(1.5*(_xlfn.QUARTILE.EXC('Base de dados'!L$483:L$503,3)-_xlfn.QUARTILE.EXC('Base de dados'!L$483:L$503,1)))),'Base de dados'!L488&lt;(AVERAGE('Base de dados'!L$483:L$503)+(1.5*(_xlfn.QUARTILE.EXC('Base de dados'!L$483:L$503,3)-_xlfn.QUARTILE.EXC('Base de dados'!L$483:L$503,1))))),'Base de dados'!L488,"")</f>
        <v>2058577.59</v>
      </c>
      <c r="M488" s="7">
        <f>IF(AND('Base de dados'!M488&gt;(AVERAGE('Base de dados'!M$483:M$503)-(1.5*(_xlfn.QUARTILE.EXC('Base de dados'!M$483:M$503,3)-_xlfn.QUARTILE.EXC('Base de dados'!M$483:M$503,1)))),'Base de dados'!M488&lt;(AVERAGE('Base de dados'!M$483:M$503)+(1.5*(_xlfn.QUARTILE.EXC('Base de dados'!M$483:M$503,3)-_xlfn.QUARTILE.EXC('Base de dados'!M$483:M$503,1))))),'Base de dados'!M488,"")</f>
        <v>30355440</v>
      </c>
      <c r="N488" s="7">
        <f>IF(AND('Base de dados'!N488&gt;(AVERAGE('Base de dados'!N$483:N$503)-(1.5*(_xlfn.QUARTILE.EXC('Base de dados'!N$483:N$503,3)-_xlfn.QUARTILE.EXC('Base de dados'!N$483:N$503,1)))),'Base de dados'!N488&lt;(AVERAGE('Base de dados'!N$483:N$503)+(1.5*(_xlfn.QUARTILE.EXC('Base de dados'!N$483:N$503,3)-_xlfn.QUARTILE.EXC('Base de dados'!N$483:N$503,1))))),'Base de dados'!N488,"")</f>
        <v>1562315.34</v>
      </c>
      <c r="O488" s="7">
        <f>IF(AND('Base de dados'!O488&gt;(AVERAGE('Base de dados'!O$483:O$503)-(1.5*(_xlfn.QUARTILE.EXC('Base de dados'!O$483:O$503,3)-_xlfn.QUARTILE.EXC('Base de dados'!O$483:O$503,1)))),'Base de dados'!O488&lt;(AVERAGE('Base de dados'!O$483:O$503)+(1.5*(_xlfn.QUARTILE.EXC('Base de dados'!O$483:O$503,3)-_xlfn.QUARTILE.EXC('Base de dados'!O$483:O$503,1))))),'Base de dados'!O488,"")</f>
        <v>4654718723.4200001</v>
      </c>
      <c r="P488" s="7">
        <f>IF(AND('Base de dados'!P488&gt;(AVERAGE('Base de dados'!P$483:P$503)-(1.5*(_xlfn.QUARTILE.EXC('Base de dados'!P$483:P$503,3)-_xlfn.QUARTILE.EXC('Base de dados'!P$483:P$503,1)))),'Base de dados'!P488&lt;(AVERAGE('Base de dados'!P$483:P$503)+(1.5*(_xlfn.QUARTILE.EXC('Base de dados'!P$483:P$503,3)-_xlfn.QUARTILE.EXC('Base de dados'!P$483:P$503,1))))),'Base de dados'!P488,"")</f>
        <v>3936454210.0300002</v>
      </c>
      <c r="Q488" s="7">
        <f>IF(AND('Base de dados'!Q488&gt;(AVERAGE('Base de dados'!Q$483:Q$503)-(1.5*(_xlfn.QUARTILE.EXC('Base de dados'!Q$483:Q$503,3)-_xlfn.QUARTILE.EXC('Base de dados'!Q$483:Q$503,1)))),'Base de dados'!Q488&lt;(AVERAGE('Base de dados'!Q$483:Q$503)+(1.5*(_xlfn.QUARTILE.EXC('Base de dados'!Q$483:Q$503,3)-_xlfn.QUARTILE.EXC('Base de dados'!Q$483:Q$503,1))))),'Base de dados'!Q488,"")</f>
        <v>2123294776.23</v>
      </c>
      <c r="R488" s="7">
        <f>IF(AND('Base de dados'!R488&gt;(AVERAGE('Base de dados'!R$483:R$503)-(1.5*(_xlfn.QUARTILE.EXC('Base de dados'!R$483:R$503,3)-_xlfn.QUARTILE.EXC('Base de dados'!R$483:R$503,1)))),'Base de dados'!R488&lt;(AVERAGE('Base de dados'!R$483:R$503)+(1.5*(_xlfn.QUARTILE.EXC('Base de dados'!R$483:R$503,3)-_xlfn.QUARTILE.EXC('Base de dados'!R$483:R$503,1))))),'Base de dados'!R488,"")</f>
        <v>5907145236.6400003</v>
      </c>
      <c r="S488" s="7">
        <f>IF(AND('Base de dados'!S488&gt;(AVERAGE('Base de dados'!S$483:S$503)-(1.5*(_xlfn.QUARTILE.EXC('Base de dados'!S$483:S$503,3)-_xlfn.QUARTILE.EXC('Base de dados'!S$483:S$503,1)))),'Base de dados'!S488&lt;(AVERAGE('Base de dados'!S$483:S$503)+(1.5*(_xlfn.QUARTILE.EXC('Base de dados'!S$483:S$503,3)-_xlfn.QUARTILE.EXC('Base de dados'!S$483:S$503,1))))),'Base de dados'!S488,"")</f>
        <v>1144059861.7</v>
      </c>
      <c r="T488" s="7">
        <f>IF(AND('Base de dados'!T488&gt;(AVERAGE('Base de dados'!T$483:T$503)-(1.5*(_xlfn.QUARTILE.EXC('Base de dados'!T$483:T$503,3)-_xlfn.QUARTILE.EXC('Base de dados'!T$483:T$503,1)))),'Base de dados'!T488&lt;(AVERAGE('Base de dados'!T$483:T$503)+(1.5*(_xlfn.QUARTILE.EXC('Base de dados'!T$483:T$503,3)-_xlfn.QUARTILE.EXC('Base de dados'!T$483:T$503,1))))),'Base de dados'!T488,"")</f>
        <v>14753</v>
      </c>
      <c r="U488" s="7">
        <f>IF(AND('Base de dados'!U488&gt;(AVERAGE('Base de dados'!U$483:U$503)-(1.5*(_xlfn.QUARTILE.EXC('Base de dados'!U$483:U$503,3)-_xlfn.QUARTILE.EXC('Base de dados'!U$483:U$503,1)))),'Base de dados'!U488&lt;(AVERAGE('Base de dados'!U$483:U$503)+(1.5*(_xlfn.QUARTILE.EXC('Base de dados'!U$483:U$503,3)-_xlfn.QUARTILE.EXC('Base de dados'!U$483:U$503,1))))),'Base de dados'!U488,"")</f>
        <v>365907531.07999998</v>
      </c>
    </row>
    <row r="489" spans="2:21" s="1" customFormat="1" x14ac:dyDescent="0.25">
      <c r="B489" s="51">
        <v>355030</v>
      </c>
      <c r="C489" s="51" t="s">
        <v>238</v>
      </c>
      <c r="D489" s="51" t="s">
        <v>239</v>
      </c>
      <c r="E489" s="51">
        <v>2013</v>
      </c>
      <c r="F489" s="51">
        <v>35503000</v>
      </c>
      <c r="G489" s="51" t="s">
        <v>104</v>
      </c>
      <c r="H489" s="325" t="s">
        <v>37</v>
      </c>
      <c r="I489" s="51" t="s">
        <v>188</v>
      </c>
      <c r="J489" s="51" t="s">
        <v>189</v>
      </c>
      <c r="K489" s="51" t="s">
        <v>190</v>
      </c>
      <c r="L489" s="7">
        <f>IF(AND('Base de dados'!L489&gt;(AVERAGE('Base de dados'!L$483:L$503)-(1.5*(_xlfn.QUARTILE.EXC('Base de dados'!L$483:L$503,3)-_xlfn.QUARTILE.EXC('Base de dados'!L$483:L$503,1)))),'Base de dados'!L489&lt;(AVERAGE('Base de dados'!L$483:L$503)+(1.5*(_xlfn.QUARTILE.EXC('Base de dados'!L$483:L$503,3)-_xlfn.QUARTILE.EXC('Base de dados'!L$483:L$503,1))))),'Base de dados'!L489,"")</f>
        <v>2134405.8199999998</v>
      </c>
      <c r="M489" s="7">
        <f>IF(AND('Base de dados'!M489&gt;(AVERAGE('Base de dados'!M$483:M$503)-(1.5*(_xlfn.QUARTILE.EXC('Base de dados'!M$483:M$503,3)-_xlfn.QUARTILE.EXC('Base de dados'!M$483:M$503,1)))),'Base de dados'!M489&lt;(AVERAGE('Base de dados'!M$483:M$503)+(1.5*(_xlfn.QUARTILE.EXC('Base de dados'!M$483:M$503,3)-_xlfn.QUARTILE.EXC('Base de dados'!M$483:M$503,1))))),'Base de dados'!M489,"")</f>
        <v>28274294</v>
      </c>
      <c r="N489" s="7">
        <f>IF(AND('Base de dados'!N489&gt;(AVERAGE('Base de dados'!N$483:N$503)-(1.5*(_xlfn.QUARTILE.EXC('Base de dados'!N$483:N$503,3)-_xlfn.QUARTILE.EXC('Base de dados'!N$483:N$503,1)))),'Base de dados'!N489&lt;(AVERAGE('Base de dados'!N$483:N$503)+(1.5*(_xlfn.QUARTILE.EXC('Base de dados'!N$483:N$503,3)-_xlfn.QUARTILE.EXC('Base de dados'!N$483:N$503,1))))),'Base de dados'!N489,"")</f>
        <v>1578355.06</v>
      </c>
      <c r="O489" s="7">
        <f>IF(AND('Base de dados'!O489&gt;(AVERAGE('Base de dados'!O$483:O$503)-(1.5*(_xlfn.QUARTILE.EXC('Base de dados'!O$483:O$503,3)-_xlfn.QUARTILE.EXC('Base de dados'!O$483:O$503,1)))),'Base de dados'!O489&lt;(AVERAGE('Base de dados'!O$483:O$503)+(1.5*(_xlfn.QUARTILE.EXC('Base de dados'!O$483:O$503,3)-_xlfn.QUARTILE.EXC('Base de dados'!O$483:O$503,1))))),'Base de dados'!O489,"")</f>
        <v>4972694986.8800001</v>
      </c>
      <c r="P489" s="7">
        <f>IF(AND('Base de dados'!P489&gt;(AVERAGE('Base de dados'!P$483:P$503)-(1.5*(_xlfn.QUARTILE.EXC('Base de dados'!P$483:P$503,3)-_xlfn.QUARTILE.EXC('Base de dados'!P$483:P$503,1)))),'Base de dados'!P489&lt;(AVERAGE('Base de dados'!P$483:P$503)+(1.5*(_xlfn.QUARTILE.EXC('Base de dados'!P$483:P$503,3)-_xlfn.QUARTILE.EXC('Base de dados'!P$483:P$503,1))))),'Base de dados'!P489,"")</f>
        <v>4187448658.8600001</v>
      </c>
      <c r="Q489" s="7">
        <f>IF(AND('Base de dados'!Q489&gt;(AVERAGE('Base de dados'!Q$483:Q$503)-(1.5*(_xlfn.QUARTILE.EXC('Base de dados'!Q$483:Q$503,3)-_xlfn.QUARTILE.EXC('Base de dados'!Q$483:Q$503,1)))),'Base de dados'!Q489&lt;(AVERAGE('Base de dados'!Q$483:Q$503)+(1.5*(_xlfn.QUARTILE.EXC('Base de dados'!Q$483:Q$503,3)-_xlfn.QUARTILE.EXC('Base de dados'!Q$483:Q$503,1))))),'Base de dados'!Q489,"")</f>
        <v>1927168014.29</v>
      </c>
      <c r="R489" s="7">
        <f>IF(AND('Base de dados'!R489&gt;(AVERAGE('Base de dados'!R$483:R$503)-(1.5*(_xlfn.QUARTILE.EXC('Base de dados'!R$483:R$503,3)-_xlfn.QUARTILE.EXC('Base de dados'!R$483:R$503,1)))),'Base de dados'!R489&lt;(AVERAGE('Base de dados'!R$483:R$503)+(1.5*(_xlfn.QUARTILE.EXC('Base de dados'!R$483:R$503,3)-_xlfn.QUARTILE.EXC('Base de dados'!R$483:R$503,1))))),'Base de dados'!R489,"")</f>
        <v>5482248348.6300001</v>
      </c>
      <c r="S489" s="7">
        <f>IF(AND('Base de dados'!S489&gt;(AVERAGE('Base de dados'!S$483:S$503)-(1.5*(_xlfn.QUARTILE.EXC('Base de dados'!S$483:S$503,3)-_xlfn.QUARTILE.EXC('Base de dados'!S$483:S$503,1)))),'Base de dados'!S489&lt;(AVERAGE('Base de dados'!S$483:S$503)+(1.5*(_xlfn.QUARTILE.EXC('Base de dados'!S$483:S$503,3)-_xlfn.QUARTILE.EXC('Base de dados'!S$483:S$503,1))))),'Base de dados'!S489,"")</f>
        <v>974936213.96000004</v>
      </c>
      <c r="T489" s="7">
        <f>IF(AND('Base de dados'!T489&gt;(AVERAGE('Base de dados'!T$483:T$503)-(1.5*(_xlfn.QUARTILE.EXC('Base de dados'!T$483:T$503,3)-_xlfn.QUARTILE.EXC('Base de dados'!T$483:T$503,1)))),'Base de dados'!T489&lt;(AVERAGE('Base de dados'!T$483:T$503)+(1.5*(_xlfn.QUARTILE.EXC('Base de dados'!T$483:T$503,3)-_xlfn.QUARTILE.EXC('Base de dados'!T$483:T$503,1))))),'Base de dados'!T489,"")</f>
        <v>15015</v>
      </c>
      <c r="U489" s="7">
        <f>IF(AND('Base de dados'!U489&gt;(AVERAGE('Base de dados'!U$483:U$503)-(1.5*(_xlfn.QUARTILE.EXC('Base de dados'!U$483:U$503,3)-_xlfn.QUARTILE.EXC('Base de dados'!U$483:U$503,1)))),'Base de dados'!U489&lt;(AVERAGE('Base de dados'!U$483:U$503)+(1.5*(_xlfn.QUARTILE.EXC('Base de dados'!U$483:U$503,3)-_xlfn.QUARTILE.EXC('Base de dados'!U$483:U$503,1))))),'Base de dados'!U489,"")</f>
        <v>382793404.12</v>
      </c>
    </row>
    <row r="490" spans="2:21" s="1" customFormat="1" x14ac:dyDescent="0.25">
      <c r="B490" s="51">
        <v>355030</v>
      </c>
      <c r="C490" s="51" t="s">
        <v>238</v>
      </c>
      <c r="D490" s="51" t="s">
        <v>239</v>
      </c>
      <c r="E490" s="51">
        <v>2012</v>
      </c>
      <c r="F490" s="51">
        <v>35503000</v>
      </c>
      <c r="G490" s="51" t="s">
        <v>104</v>
      </c>
      <c r="H490" s="325" t="s">
        <v>37</v>
      </c>
      <c r="I490" s="51" t="s">
        <v>188</v>
      </c>
      <c r="J490" s="51" t="s">
        <v>189</v>
      </c>
      <c r="K490" s="51" t="s">
        <v>190</v>
      </c>
      <c r="L490" s="7">
        <f>IF(AND('Base de dados'!L490&gt;(AVERAGE('Base de dados'!L$483:L$503)-(1.5*(_xlfn.QUARTILE.EXC('Base de dados'!L$483:L$503,3)-_xlfn.QUARTILE.EXC('Base de dados'!L$483:L$503,1)))),'Base de dados'!L490&lt;(AVERAGE('Base de dados'!L$483:L$503)+(1.5*(_xlfn.QUARTILE.EXC('Base de dados'!L$483:L$503,3)-_xlfn.QUARTILE.EXC('Base de dados'!L$483:L$503,1))))),'Base de dados'!L490,"")</f>
        <v>2093721.02</v>
      </c>
      <c r="M490" s="7">
        <f>IF(AND('Base de dados'!M490&gt;(AVERAGE('Base de dados'!M$483:M$503)-(1.5*(_xlfn.QUARTILE.EXC('Base de dados'!M$483:M$503,3)-_xlfn.QUARTILE.EXC('Base de dados'!M$483:M$503,1)))),'Base de dados'!M490&lt;(AVERAGE('Base de dados'!M$483:M$503)+(1.5*(_xlfn.QUARTILE.EXC('Base de dados'!M$483:M$503,3)-_xlfn.QUARTILE.EXC('Base de dados'!M$483:M$503,1))))),'Base de dados'!M490,"")</f>
        <v>26675793</v>
      </c>
      <c r="N490" s="7">
        <f>IF(AND('Base de dados'!N490&gt;(AVERAGE('Base de dados'!N$483:N$503)-(1.5*(_xlfn.QUARTILE.EXC('Base de dados'!N$483:N$503,3)-_xlfn.QUARTILE.EXC('Base de dados'!N$483:N$503,1)))),'Base de dados'!N490&lt;(AVERAGE('Base de dados'!N$483:N$503)+(1.5*(_xlfn.QUARTILE.EXC('Base de dados'!N$483:N$503,3)-_xlfn.QUARTILE.EXC('Base de dados'!N$483:N$503,1))))),'Base de dados'!N490,"")</f>
        <v>1535166.37</v>
      </c>
      <c r="O490" s="7">
        <f>IF(AND('Base de dados'!O490&gt;(AVERAGE('Base de dados'!O$483:O$503)-(1.5*(_xlfn.QUARTILE.EXC('Base de dados'!O$483:O$503,3)-_xlfn.QUARTILE.EXC('Base de dados'!O$483:O$503,1)))),'Base de dados'!O490&lt;(AVERAGE('Base de dados'!O$483:O$503)+(1.5*(_xlfn.QUARTILE.EXC('Base de dados'!O$483:O$503,3)-_xlfn.QUARTILE.EXC('Base de dados'!O$483:O$503,1))))),'Base de dados'!O490,"")</f>
        <v>4647222355.6800003</v>
      </c>
      <c r="P490" s="7">
        <f>IF(AND('Base de dados'!P490&gt;(AVERAGE('Base de dados'!P$483:P$503)-(1.5*(_xlfn.QUARTILE.EXC('Base de dados'!P$483:P$503,3)-_xlfn.QUARTILE.EXC('Base de dados'!P$483:P$503,1)))),'Base de dados'!P490&lt;(AVERAGE('Base de dados'!P$483:P$503)+(1.5*(_xlfn.QUARTILE.EXC('Base de dados'!P$483:P$503,3)-_xlfn.QUARTILE.EXC('Base de dados'!P$483:P$503,1))))),'Base de dados'!P490,"")</f>
        <v>3901434842</v>
      </c>
      <c r="Q490" s="7">
        <f>IF(AND('Base de dados'!Q490&gt;(AVERAGE('Base de dados'!Q$483:Q$503)-(1.5*(_xlfn.QUARTILE.EXC('Base de dados'!Q$483:Q$503,3)-_xlfn.QUARTILE.EXC('Base de dados'!Q$483:Q$503,1)))),'Base de dados'!Q490&lt;(AVERAGE('Base de dados'!Q$483:Q$503)+(1.5*(_xlfn.QUARTILE.EXC('Base de dados'!Q$483:Q$503,3)-_xlfn.QUARTILE.EXC('Base de dados'!Q$483:Q$503,1))))),'Base de dados'!Q490,"")</f>
        <v>1738862084.1900001</v>
      </c>
      <c r="R490" s="7">
        <f>IF(AND('Base de dados'!R490&gt;(AVERAGE('Base de dados'!R$483:R$503)-(1.5*(_xlfn.QUARTILE.EXC('Base de dados'!R$483:R$503,3)-_xlfn.QUARTILE.EXC('Base de dados'!R$483:R$503,1)))),'Base de dados'!R490&lt;(AVERAGE('Base de dados'!R$483:R$503)+(1.5*(_xlfn.QUARTILE.EXC('Base de dados'!R$483:R$503,3)-_xlfn.QUARTILE.EXC('Base de dados'!R$483:R$503,1))))),'Base de dados'!R490,"")</f>
        <v>5172998240.8800001</v>
      </c>
      <c r="S490" s="7">
        <f>IF(AND('Base de dados'!S490&gt;(AVERAGE('Base de dados'!S$483:S$503)-(1.5*(_xlfn.QUARTILE.EXC('Base de dados'!S$483:S$503,3)-_xlfn.QUARTILE.EXC('Base de dados'!S$483:S$503,1)))),'Base de dados'!S490&lt;(AVERAGE('Base de dados'!S$483:S$503)+(1.5*(_xlfn.QUARTILE.EXC('Base de dados'!S$483:S$503,3)-_xlfn.QUARTILE.EXC('Base de dados'!S$483:S$503,1))))),'Base de dados'!S490,"")</f>
        <v>930760298.13999999</v>
      </c>
      <c r="T490" s="7">
        <f>IF(AND('Base de dados'!T490&gt;(AVERAGE('Base de dados'!T$483:T$503)-(1.5*(_xlfn.QUARTILE.EXC('Base de dados'!T$483:T$503,3)-_xlfn.QUARTILE.EXC('Base de dados'!T$483:T$503,1)))),'Base de dados'!T490&lt;(AVERAGE('Base de dados'!T$483:T$503)+(1.5*(_xlfn.QUARTILE.EXC('Base de dados'!T$483:T$503,3)-_xlfn.QUARTILE.EXC('Base de dados'!T$483:T$503,1))))),'Base de dados'!T490,"")</f>
        <v>15019</v>
      </c>
      <c r="U490" s="7">
        <f>IF(AND('Base de dados'!U490&gt;(AVERAGE('Base de dados'!U$483:U$503)-(1.5*(_xlfn.QUARTILE.EXC('Base de dados'!U$483:U$503,3)-_xlfn.QUARTILE.EXC('Base de dados'!U$483:U$503,1)))),'Base de dados'!U490&lt;(AVERAGE('Base de dados'!U$483:U$503)+(1.5*(_xlfn.QUARTILE.EXC('Base de dados'!U$483:U$503,3)-_xlfn.QUARTILE.EXC('Base de dados'!U$483:U$503,1))))),'Base de dados'!U490,"")</f>
        <v>439419822</v>
      </c>
    </row>
    <row r="491" spans="2:21" s="1" customFormat="1" x14ac:dyDescent="0.25">
      <c r="B491" s="51">
        <v>355030</v>
      </c>
      <c r="C491" s="51" t="s">
        <v>238</v>
      </c>
      <c r="D491" s="51" t="s">
        <v>239</v>
      </c>
      <c r="E491" s="51">
        <v>2011</v>
      </c>
      <c r="F491" s="51">
        <v>35503000</v>
      </c>
      <c r="G491" s="51" t="s">
        <v>104</v>
      </c>
      <c r="H491" s="325" t="s">
        <v>37</v>
      </c>
      <c r="I491" s="51" t="s">
        <v>188</v>
      </c>
      <c r="J491" s="51" t="s">
        <v>189</v>
      </c>
      <c r="K491" s="51" t="s">
        <v>190</v>
      </c>
      <c r="L491" s="7">
        <f>IF(AND('Base de dados'!L491&gt;(AVERAGE('Base de dados'!L$483:L$503)-(1.5*(_xlfn.QUARTILE.EXC('Base de dados'!L$483:L$503,3)-_xlfn.QUARTILE.EXC('Base de dados'!L$483:L$503,1)))),'Base de dados'!L491&lt;(AVERAGE('Base de dados'!L$483:L$503)+(1.5*(_xlfn.QUARTILE.EXC('Base de dados'!L$483:L$503,3)-_xlfn.QUARTILE.EXC('Base de dados'!L$483:L$503,1))))),'Base de dados'!L491,"")</f>
        <v>2044640</v>
      </c>
      <c r="M491" s="7">
        <f>IF(AND('Base de dados'!M491&gt;(AVERAGE('Base de dados'!M$483:M$503)-(1.5*(_xlfn.QUARTILE.EXC('Base de dados'!M$483:M$503,3)-_xlfn.QUARTILE.EXC('Base de dados'!M$483:M$503,1)))),'Base de dados'!M491&lt;(AVERAGE('Base de dados'!M$483:M$503)+(1.5*(_xlfn.QUARTILE.EXC('Base de dados'!M$483:M$503,3)-_xlfn.QUARTILE.EXC('Base de dados'!M$483:M$503,1))))),'Base de dados'!M491,"")</f>
        <v>25214984</v>
      </c>
      <c r="N491" s="7">
        <f>IF(AND('Base de dados'!N491&gt;(AVERAGE('Base de dados'!N$483:N$503)-(1.5*(_xlfn.QUARTILE.EXC('Base de dados'!N$483:N$503,3)-_xlfn.QUARTILE.EXC('Base de dados'!N$483:N$503,1)))),'Base de dados'!N491&lt;(AVERAGE('Base de dados'!N$483:N$503)+(1.5*(_xlfn.QUARTILE.EXC('Base de dados'!N$483:N$503,3)-_xlfn.QUARTILE.EXC('Base de dados'!N$483:N$503,1))))),'Base de dados'!N491,"")</f>
        <v>1486391.13</v>
      </c>
      <c r="O491" s="7">
        <f>IF(AND('Base de dados'!O491&gt;(AVERAGE('Base de dados'!O$483:O$503)-(1.5*(_xlfn.QUARTILE.EXC('Base de dados'!O$483:O$503,3)-_xlfn.QUARTILE.EXC('Base de dados'!O$483:O$503,1)))),'Base de dados'!O491&lt;(AVERAGE('Base de dados'!O$483:O$503)+(1.5*(_xlfn.QUARTILE.EXC('Base de dados'!O$483:O$503,3)-_xlfn.QUARTILE.EXC('Base de dados'!O$483:O$503,1))))),'Base de dados'!O491,"")</f>
        <v>4294023834.04</v>
      </c>
      <c r="P491" s="7">
        <f>IF(AND('Base de dados'!P491&gt;(AVERAGE('Base de dados'!P$483:P$503)-(1.5*(_xlfn.QUARTILE.EXC('Base de dados'!P$483:P$503,3)-_xlfn.QUARTILE.EXC('Base de dados'!P$483:P$503,1)))),'Base de dados'!P491&lt;(AVERAGE('Base de dados'!P$483:P$503)+(1.5*(_xlfn.QUARTILE.EXC('Base de dados'!P$483:P$503,3)-_xlfn.QUARTILE.EXC('Base de dados'!P$483:P$503,1))))),'Base de dados'!P491,"")</f>
        <v>3615652309.21</v>
      </c>
      <c r="Q491" s="7">
        <f>IF(AND('Base de dados'!Q491&gt;(AVERAGE('Base de dados'!Q$483:Q$503)-(1.5*(_xlfn.QUARTILE.EXC('Base de dados'!Q$483:Q$503,3)-_xlfn.QUARTILE.EXC('Base de dados'!Q$483:Q$503,1)))),'Base de dados'!Q491&lt;(AVERAGE('Base de dados'!Q$483:Q$503)+(1.5*(_xlfn.QUARTILE.EXC('Base de dados'!Q$483:Q$503,3)-_xlfn.QUARTILE.EXC('Base de dados'!Q$483:Q$503,1))))),'Base de dados'!Q491,"")</f>
        <v>1804137052.3900001</v>
      </c>
      <c r="R491" s="7">
        <f>IF(AND('Base de dados'!R491&gt;(AVERAGE('Base de dados'!R$483:R$503)-(1.5*(_xlfn.QUARTILE.EXC('Base de dados'!R$483:R$503,3)-_xlfn.QUARTILE.EXC('Base de dados'!R$483:R$503,1)))),'Base de dados'!R491&lt;(AVERAGE('Base de dados'!R$483:R$503)+(1.5*(_xlfn.QUARTILE.EXC('Base de dados'!R$483:R$503,3)-_xlfn.QUARTILE.EXC('Base de dados'!R$483:R$503,1))))),'Base de dados'!R491,"")</f>
        <v>5015334030.2299995</v>
      </c>
      <c r="S491" s="7">
        <f>IF(AND('Base de dados'!S491&gt;(AVERAGE('Base de dados'!S$483:S$503)-(1.5*(_xlfn.QUARTILE.EXC('Base de dados'!S$483:S$503,3)-_xlfn.QUARTILE.EXC('Base de dados'!S$483:S$503,1)))),'Base de dados'!S491&lt;(AVERAGE('Base de dados'!S$483:S$503)+(1.5*(_xlfn.QUARTILE.EXC('Base de dados'!S$483:S$503,3)-_xlfn.QUARTILE.EXC('Base de dados'!S$483:S$503,1))))),'Base de dados'!S491,"")</f>
        <v>888964981.92999995</v>
      </c>
      <c r="T491" s="7">
        <f>IF(AND('Base de dados'!T491&gt;(AVERAGE('Base de dados'!T$483:T$503)-(1.5*(_xlfn.QUARTILE.EXC('Base de dados'!T$483:T$503,3)-_xlfn.QUARTILE.EXC('Base de dados'!T$483:T$503,1)))),'Base de dados'!T491&lt;(AVERAGE('Base de dados'!T$483:T$503)+(1.5*(_xlfn.QUARTILE.EXC('Base de dados'!T$483:T$503,3)-_xlfn.QUARTILE.EXC('Base de dados'!T$483:T$503,1))))),'Base de dados'!T491,"")</f>
        <v>14896</v>
      </c>
      <c r="U491" s="7">
        <f>IF(AND('Base de dados'!U491&gt;(AVERAGE('Base de dados'!U$483:U$503)-(1.5*(_xlfn.QUARTILE.EXC('Base de dados'!U$483:U$503,3)-_xlfn.QUARTILE.EXC('Base de dados'!U$483:U$503,1)))),'Base de dados'!U491&lt;(AVERAGE('Base de dados'!U$483:U$503)+(1.5*(_xlfn.QUARTILE.EXC('Base de dados'!U$483:U$503,3)-_xlfn.QUARTILE.EXC('Base de dados'!U$483:U$503,1))))),'Base de dados'!U491,"")</f>
        <v>590182071.25</v>
      </c>
    </row>
    <row r="492" spans="2:21" s="1" customFormat="1" x14ac:dyDescent="0.25">
      <c r="B492" s="51">
        <v>355030</v>
      </c>
      <c r="C492" s="51" t="s">
        <v>238</v>
      </c>
      <c r="D492" s="51" t="s">
        <v>239</v>
      </c>
      <c r="E492" s="51">
        <v>2010</v>
      </c>
      <c r="F492" s="51">
        <v>35503000</v>
      </c>
      <c r="G492" s="51" t="s">
        <v>104</v>
      </c>
      <c r="H492" s="325" t="s">
        <v>37</v>
      </c>
      <c r="I492" s="51" t="s">
        <v>188</v>
      </c>
      <c r="J492" s="51" t="s">
        <v>189</v>
      </c>
      <c r="K492" s="51" t="s">
        <v>190</v>
      </c>
      <c r="L492" s="7">
        <f>IF(AND('Base de dados'!L492&gt;(AVERAGE('Base de dados'!L$483:L$503)-(1.5*(_xlfn.QUARTILE.EXC('Base de dados'!L$483:L$503,3)-_xlfn.QUARTILE.EXC('Base de dados'!L$483:L$503,1)))),'Base de dados'!L492&lt;(AVERAGE('Base de dados'!L$483:L$503)+(1.5*(_xlfn.QUARTILE.EXC('Base de dados'!L$483:L$503,3)-_xlfn.QUARTILE.EXC('Base de dados'!L$483:L$503,1))))),'Base de dados'!L492,"")</f>
        <v>1994367.32</v>
      </c>
      <c r="M492" s="7">
        <f>IF(AND('Base de dados'!M492&gt;(AVERAGE('Base de dados'!M$483:M$503)-(1.5*(_xlfn.QUARTILE.EXC('Base de dados'!M$483:M$503,3)-_xlfn.QUARTILE.EXC('Base de dados'!M$483:M$503,1)))),'Base de dados'!M492&lt;(AVERAGE('Base de dados'!M$483:M$503)+(1.5*(_xlfn.QUARTILE.EXC('Base de dados'!M$483:M$503,3)-_xlfn.QUARTILE.EXC('Base de dados'!M$483:M$503,1))))),'Base de dados'!M492,"")</f>
        <v>23350584</v>
      </c>
      <c r="N492" s="7">
        <f>IF(AND('Base de dados'!N492&gt;(AVERAGE('Base de dados'!N$483:N$503)-(1.5*(_xlfn.QUARTILE.EXC('Base de dados'!N$483:N$503,3)-_xlfn.QUARTILE.EXC('Base de dados'!N$483:N$503,1)))),'Base de dados'!N492&lt;(AVERAGE('Base de dados'!N$483:N$503)+(1.5*(_xlfn.QUARTILE.EXC('Base de dados'!N$483:N$503,3)-_xlfn.QUARTILE.EXC('Base de dados'!N$483:N$503,1))))),'Base de dados'!N492,"")</f>
        <v>1434344.72</v>
      </c>
      <c r="O492" s="7">
        <f>IF(AND('Base de dados'!O492&gt;(AVERAGE('Base de dados'!O$483:O$503)-(1.5*(_xlfn.QUARTILE.EXC('Base de dados'!O$483:O$503,3)-_xlfn.QUARTILE.EXC('Base de dados'!O$483:O$503,1)))),'Base de dados'!O492&lt;(AVERAGE('Base de dados'!O$483:O$503)+(1.5*(_xlfn.QUARTILE.EXC('Base de dados'!O$483:O$503,3)-_xlfn.QUARTILE.EXC('Base de dados'!O$483:O$503,1))))),'Base de dados'!O492,"")</f>
        <v>3981826704.9099998</v>
      </c>
      <c r="P492" s="7">
        <f>IF(AND('Base de dados'!P492&gt;(AVERAGE('Base de dados'!P$483:P$503)-(1.5*(_xlfn.QUARTILE.EXC('Base de dados'!P$483:P$503,3)-_xlfn.QUARTILE.EXC('Base de dados'!P$483:P$503,1)))),'Base de dados'!P492&lt;(AVERAGE('Base de dados'!P$483:P$503)+(1.5*(_xlfn.QUARTILE.EXC('Base de dados'!P$483:P$503,3)-_xlfn.QUARTILE.EXC('Base de dados'!P$483:P$503,1))))),'Base de dados'!P492,"")</f>
        <v>3331979049.8600001</v>
      </c>
      <c r="Q492" s="7">
        <f>IF(AND('Base de dados'!Q492&gt;(AVERAGE('Base de dados'!Q$483:Q$503)-(1.5*(_xlfn.QUARTILE.EXC('Base de dados'!Q$483:Q$503,3)-_xlfn.QUARTILE.EXC('Base de dados'!Q$483:Q$503,1)))),'Base de dados'!Q492&lt;(AVERAGE('Base de dados'!Q$483:Q$503)+(1.5*(_xlfn.QUARTILE.EXC('Base de dados'!Q$483:Q$503,3)-_xlfn.QUARTILE.EXC('Base de dados'!Q$483:Q$503,1))))),'Base de dados'!Q492,"")</f>
        <v>1400984523.8800001</v>
      </c>
      <c r="R492" s="7">
        <f>IF(AND('Base de dados'!R492&gt;(AVERAGE('Base de dados'!R$483:R$503)-(1.5*(_xlfn.QUARTILE.EXC('Base de dados'!R$483:R$503,3)-_xlfn.QUARTILE.EXC('Base de dados'!R$483:R$503,1)))),'Base de dados'!R492&lt;(AVERAGE('Base de dados'!R$483:R$503)+(1.5*(_xlfn.QUARTILE.EXC('Base de dados'!R$483:R$503,3)-_xlfn.QUARTILE.EXC('Base de dados'!R$483:R$503,1))))),'Base de dados'!R492,"")</f>
        <v>4248146197.7199998</v>
      </c>
      <c r="S492" s="7">
        <f>IF(AND('Base de dados'!S492&gt;(AVERAGE('Base de dados'!S$483:S$503)-(1.5*(_xlfn.QUARTILE.EXC('Base de dados'!S$483:S$503,3)-_xlfn.QUARTILE.EXC('Base de dados'!S$483:S$503,1)))),'Base de dados'!S492&lt;(AVERAGE('Base de dados'!S$483:S$503)+(1.5*(_xlfn.QUARTILE.EXC('Base de dados'!S$483:S$503,3)-_xlfn.QUARTILE.EXC('Base de dados'!S$483:S$503,1))))),'Base de dados'!S492,"")</f>
        <v>784679909.38999999</v>
      </c>
      <c r="T492" s="7">
        <f>IF(AND('Base de dados'!T492&gt;(AVERAGE('Base de dados'!T$483:T$503)-(1.5*(_xlfn.QUARTILE.EXC('Base de dados'!T$483:T$503,3)-_xlfn.QUARTILE.EXC('Base de dados'!T$483:T$503,1)))),'Base de dados'!T492&lt;(AVERAGE('Base de dados'!T$483:T$503)+(1.5*(_xlfn.QUARTILE.EXC('Base de dados'!T$483:T$503,3)-_xlfn.QUARTILE.EXC('Base de dados'!T$483:T$503,1))))),'Base de dados'!T492,"")</f>
        <v>15330</v>
      </c>
      <c r="U492" s="7">
        <f>IF(AND('Base de dados'!U492&gt;(AVERAGE('Base de dados'!U$483:U$503)-(1.5*(_xlfn.QUARTILE.EXC('Base de dados'!U$483:U$503,3)-_xlfn.QUARTILE.EXC('Base de dados'!U$483:U$503,1)))),'Base de dados'!U492&lt;(AVERAGE('Base de dados'!U$483:U$503)+(1.5*(_xlfn.QUARTILE.EXC('Base de dados'!U$483:U$503,3)-_xlfn.QUARTILE.EXC('Base de dados'!U$483:U$503,1))))),'Base de dados'!U492,"")</f>
        <v>457727600.88999999</v>
      </c>
    </row>
    <row r="493" spans="2:21" s="1" customFormat="1" x14ac:dyDescent="0.25">
      <c r="B493" s="51">
        <v>355030</v>
      </c>
      <c r="C493" s="51" t="s">
        <v>238</v>
      </c>
      <c r="D493" s="51" t="s">
        <v>239</v>
      </c>
      <c r="E493" s="51">
        <v>2009</v>
      </c>
      <c r="F493" s="51">
        <v>35503000</v>
      </c>
      <c r="G493" s="51" t="s">
        <v>104</v>
      </c>
      <c r="H493" s="325" t="s">
        <v>37</v>
      </c>
      <c r="I493" s="51" t="s">
        <v>188</v>
      </c>
      <c r="J493" s="51" t="s">
        <v>189</v>
      </c>
      <c r="K493" s="51" t="s">
        <v>190</v>
      </c>
      <c r="L493" s="7">
        <f>IF(AND('Base de dados'!L493&gt;(AVERAGE('Base de dados'!L$483:L$503)-(1.5*(_xlfn.QUARTILE.EXC('Base de dados'!L$483:L$503,3)-_xlfn.QUARTILE.EXC('Base de dados'!L$483:L$503,1)))),'Base de dados'!L493&lt;(AVERAGE('Base de dados'!L$483:L$503)+(1.5*(_xlfn.QUARTILE.EXC('Base de dados'!L$483:L$503,3)-_xlfn.QUARTILE.EXC('Base de dados'!L$483:L$503,1))))),'Base de dados'!L493,"")</f>
        <v>1917308.68</v>
      </c>
      <c r="M493" s="7">
        <f>IF(AND('Base de dados'!M493&gt;(AVERAGE('Base de dados'!M$483:M$503)-(1.5*(_xlfn.QUARTILE.EXC('Base de dados'!M$483:M$503,3)-_xlfn.QUARTILE.EXC('Base de dados'!M$483:M$503,1)))),'Base de dados'!M493&lt;(AVERAGE('Base de dados'!M$483:M$503)+(1.5*(_xlfn.QUARTILE.EXC('Base de dados'!M$483:M$503,3)-_xlfn.QUARTILE.EXC('Base de dados'!M$483:M$503,1))))),'Base de dados'!M493,"")</f>
        <v>21565203</v>
      </c>
      <c r="N493" s="7">
        <f>IF(AND('Base de dados'!N493&gt;(AVERAGE('Base de dados'!N$483:N$503)-(1.5*(_xlfn.QUARTILE.EXC('Base de dados'!N$483:N$503,3)-_xlfn.QUARTILE.EXC('Base de dados'!N$483:N$503,1)))),'Base de dados'!N493&lt;(AVERAGE('Base de dados'!N$483:N$503)+(1.5*(_xlfn.QUARTILE.EXC('Base de dados'!N$483:N$503,3)-_xlfn.QUARTILE.EXC('Base de dados'!N$483:N$503,1))))),'Base de dados'!N493,"")</f>
        <v>1372957.03</v>
      </c>
      <c r="O493" s="7">
        <f>IF(AND('Base de dados'!O493&gt;(AVERAGE('Base de dados'!O$483:O$503)-(1.5*(_xlfn.QUARTILE.EXC('Base de dados'!O$483:O$503,3)-_xlfn.QUARTILE.EXC('Base de dados'!O$483:O$503,1)))),'Base de dados'!O493&lt;(AVERAGE('Base de dados'!O$483:O$503)+(1.5*(_xlfn.QUARTILE.EXC('Base de dados'!O$483:O$503,3)-_xlfn.QUARTILE.EXC('Base de dados'!O$483:O$503,1))))),'Base de dados'!O493,"")</f>
        <v>3690720272.2199998</v>
      </c>
      <c r="P493" s="7">
        <f>IF(AND('Base de dados'!P493&gt;(AVERAGE('Base de dados'!P$483:P$503)-(1.5*(_xlfn.QUARTILE.EXC('Base de dados'!P$483:P$503,3)-_xlfn.QUARTILE.EXC('Base de dados'!P$483:P$503,1)))),'Base de dados'!P493&lt;(AVERAGE('Base de dados'!P$483:P$503)+(1.5*(_xlfn.QUARTILE.EXC('Base de dados'!P$483:P$503,3)-_xlfn.QUARTILE.EXC('Base de dados'!P$483:P$503,1))))),'Base de dados'!P493,"")</f>
        <v>3069872693.3899999</v>
      </c>
      <c r="Q493" s="7">
        <f>IF(AND('Base de dados'!Q493&gt;(AVERAGE('Base de dados'!Q$483:Q$503)-(1.5*(_xlfn.QUARTILE.EXC('Base de dados'!Q$483:Q$503,3)-_xlfn.QUARTILE.EXC('Base de dados'!Q$483:Q$503,1)))),'Base de dados'!Q493&lt;(AVERAGE('Base de dados'!Q$483:Q$503)+(1.5*(_xlfn.QUARTILE.EXC('Base de dados'!Q$483:Q$503,3)-_xlfn.QUARTILE.EXC('Base de dados'!Q$483:Q$503,1))))),'Base de dados'!Q493,"")</f>
        <v>1558646015.0699999</v>
      </c>
      <c r="R493" s="7">
        <f>IF(AND('Base de dados'!R493&gt;(AVERAGE('Base de dados'!R$483:R$503)-(1.5*(_xlfn.QUARTILE.EXC('Base de dados'!R$483:R$503,3)-_xlfn.QUARTILE.EXC('Base de dados'!R$483:R$503,1)))),'Base de dados'!R493&lt;(AVERAGE('Base de dados'!R$483:R$503)+(1.5*(_xlfn.QUARTILE.EXC('Base de dados'!R$483:R$503,3)-_xlfn.QUARTILE.EXC('Base de dados'!R$483:R$503,1))))),'Base de dados'!R493,"")</f>
        <v>4186069097.1100001</v>
      </c>
      <c r="S493" s="7">
        <f>IF(AND('Base de dados'!S493&gt;(AVERAGE('Base de dados'!S$483:S$503)-(1.5*(_xlfn.QUARTILE.EXC('Base de dados'!S$483:S$503,3)-_xlfn.QUARTILE.EXC('Base de dados'!S$483:S$503,1)))),'Base de dados'!S493&lt;(AVERAGE('Base de dados'!S$483:S$503)+(1.5*(_xlfn.QUARTILE.EXC('Base de dados'!S$483:S$503,3)-_xlfn.QUARTILE.EXC('Base de dados'!S$483:S$503,1))))),'Base de dados'!S493,"")</f>
        <v>868875068.60000002</v>
      </c>
      <c r="T493" s="7">
        <f>IF(AND('Base de dados'!T493&gt;(AVERAGE('Base de dados'!T$483:T$503)-(1.5*(_xlfn.QUARTILE.EXC('Base de dados'!T$483:T$503,3)-_xlfn.QUARTILE.EXC('Base de dados'!T$483:T$503,1)))),'Base de dados'!T493&lt;(AVERAGE('Base de dados'!T$483:T$503)+(1.5*(_xlfn.QUARTILE.EXC('Base de dados'!T$483:T$503,3)-_xlfn.QUARTILE.EXC('Base de dados'!T$483:T$503,1))))),'Base de dados'!T493,"")</f>
        <v>15103</v>
      </c>
      <c r="U493" s="7">
        <f>IF(AND('Base de dados'!U493&gt;(AVERAGE('Base de dados'!U$483:U$503)-(1.5*(_xlfn.QUARTILE.EXC('Base de dados'!U$483:U$503,3)-_xlfn.QUARTILE.EXC('Base de dados'!U$483:U$503,1)))),'Base de dados'!U493&lt;(AVERAGE('Base de dados'!U$483:U$503)+(1.5*(_xlfn.QUARTILE.EXC('Base de dados'!U$483:U$503,3)-_xlfn.QUARTILE.EXC('Base de dados'!U$483:U$503,1))))),'Base de dados'!U493,"")</f>
        <v>434590631.77999997</v>
      </c>
    </row>
    <row r="494" spans="2:21" s="1" customFormat="1" x14ac:dyDescent="0.25">
      <c r="B494" s="51">
        <v>355030</v>
      </c>
      <c r="C494" s="51" t="s">
        <v>238</v>
      </c>
      <c r="D494" s="51" t="s">
        <v>239</v>
      </c>
      <c r="E494" s="51">
        <v>2008</v>
      </c>
      <c r="F494" s="51">
        <v>35503000</v>
      </c>
      <c r="G494" s="51" t="s">
        <v>104</v>
      </c>
      <c r="H494" s="325" t="s">
        <v>37</v>
      </c>
      <c r="I494" s="51" t="s">
        <v>188</v>
      </c>
      <c r="J494" s="51" t="s">
        <v>189</v>
      </c>
      <c r="K494" s="51" t="s">
        <v>190</v>
      </c>
      <c r="L494" s="7">
        <f>IF(AND('Base de dados'!L494&gt;(AVERAGE('Base de dados'!L$483:L$503)-(1.5*(_xlfn.QUARTILE.EXC('Base de dados'!L$483:L$503,3)-_xlfn.QUARTILE.EXC('Base de dados'!L$483:L$503,1)))),'Base de dados'!L494&lt;(AVERAGE('Base de dados'!L$483:L$503)+(1.5*(_xlfn.QUARTILE.EXC('Base de dados'!L$483:L$503,3)-_xlfn.QUARTILE.EXC('Base de dados'!L$483:L$503,1))))),'Base de dados'!L494,"")</f>
        <v>1877732.4</v>
      </c>
      <c r="M494" s="7">
        <f>IF(AND('Base de dados'!M494&gt;(AVERAGE('Base de dados'!M$483:M$503)-(1.5*(_xlfn.QUARTILE.EXC('Base de dados'!M$483:M$503,3)-_xlfn.QUARTILE.EXC('Base de dados'!M$483:M$503,1)))),'Base de dados'!M494&lt;(AVERAGE('Base de dados'!M$483:M$503)+(1.5*(_xlfn.QUARTILE.EXC('Base de dados'!M$483:M$503,3)-_xlfn.QUARTILE.EXC('Base de dados'!M$483:M$503,1))))),'Base de dados'!M494,"")</f>
        <v>20113887</v>
      </c>
      <c r="N494" s="7">
        <f>IF(AND('Base de dados'!N494&gt;(AVERAGE('Base de dados'!N$483:N$503)-(1.5*(_xlfn.QUARTILE.EXC('Base de dados'!N$483:N$503,3)-_xlfn.QUARTILE.EXC('Base de dados'!N$483:N$503,1)))),'Base de dados'!N494&lt;(AVERAGE('Base de dados'!N$483:N$503)+(1.5*(_xlfn.QUARTILE.EXC('Base de dados'!N$483:N$503,3)-_xlfn.QUARTILE.EXC('Base de dados'!N$483:N$503,1))))),'Base de dados'!N494,"")</f>
        <v>1329792.98</v>
      </c>
      <c r="O494" s="7">
        <f>IF(AND('Base de dados'!O494&gt;(AVERAGE('Base de dados'!O$483:O$503)-(1.5*(_xlfn.QUARTILE.EXC('Base de dados'!O$483:O$503,3)-_xlfn.QUARTILE.EXC('Base de dados'!O$483:O$503,1)))),'Base de dados'!O494&lt;(AVERAGE('Base de dados'!O$483:O$503)+(1.5*(_xlfn.QUARTILE.EXC('Base de dados'!O$483:O$503,3)-_xlfn.QUARTILE.EXC('Base de dados'!O$483:O$503,1))))),'Base de dados'!O494,"")</f>
        <v>3503638733.8800001</v>
      </c>
      <c r="P494" s="7">
        <f>IF(AND('Base de dados'!P494&gt;(AVERAGE('Base de dados'!P$483:P$503)-(1.5*(_xlfn.QUARTILE.EXC('Base de dados'!P$483:P$503,3)-_xlfn.QUARTILE.EXC('Base de dados'!P$483:P$503,1)))),'Base de dados'!P494&lt;(AVERAGE('Base de dados'!P$483:P$503)+(1.5*(_xlfn.QUARTILE.EXC('Base de dados'!P$483:P$503,3)-_xlfn.QUARTILE.EXC('Base de dados'!P$483:P$503,1))))),'Base de dados'!P494,"")</f>
        <v>2891040425.8200002</v>
      </c>
      <c r="Q494" s="7">
        <f>IF(AND('Base de dados'!Q494&gt;(AVERAGE('Base de dados'!Q$483:Q$503)-(1.5*(_xlfn.QUARTILE.EXC('Base de dados'!Q$483:Q$503,3)-_xlfn.QUARTILE.EXC('Base de dados'!Q$483:Q$503,1)))),'Base de dados'!Q494&lt;(AVERAGE('Base de dados'!Q$483:Q$503)+(1.5*(_xlfn.QUARTILE.EXC('Base de dados'!Q$483:Q$503,3)-_xlfn.QUARTILE.EXC('Base de dados'!Q$483:Q$503,1))))),'Base de dados'!Q494,"")</f>
        <v>1353758372.52</v>
      </c>
      <c r="R494" s="7">
        <f>IF(AND('Base de dados'!R494&gt;(AVERAGE('Base de dados'!R$483:R$503)-(1.5*(_xlfn.QUARTILE.EXC('Base de dados'!R$483:R$503,3)-_xlfn.QUARTILE.EXC('Base de dados'!R$483:R$503,1)))),'Base de dados'!R494&lt;(AVERAGE('Base de dados'!R$483:R$503)+(1.5*(_xlfn.QUARTILE.EXC('Base de dados'!R$483:R$503,3)-_xlfn.QUARTILE.EXC('Base de dados'!R$483:R$503,1))))),'Base de dados'!R494,"")</f>
        <v>3662279520.0900002</v>
      </c>
      <c r="S494" s="7">
        <f>IF(AND('Base de dados'!S494&gt;(AVERAGE('Base de dados'!S$483:S$503)-(1.5*(_xlfn.QUARTILE.EXC('Base de dados'!S$483:S$503,3)-_xlfn.QUARTILE.EXC('Base de dados'!S$483:S$503,1)))),'Base de dados'!S494&lt;(AVERAGE('Base de dados'!S$483:S$503)+(1.5*(_xlfn.QUARTILE.EXC('Base de dados'!S$483:S$503,3)-_xlfn.QUARTILE.EXC('Base de dados'!S$483:S$503,1))))),'Base de dados'!S494,"")</f>
        <v>954067721.27999997</v>
      </c>
      <c r="T494" s="7">
        <f>IF(AND('Base de dados'!T494&gt;(AVERAGE('Base de dados'!T$483:T$503)-(1.5*(_xlfn.QUARTILE.EXC('Base de dados'!T$483:T$503,3)-_xlfn.QUARTILE.EXC('Base de dados'!T$483:T$503,1)))),'Base de dados'!T494&lt;(AVERAGE('Base de dados'!T$483:T$503)+(1.5*(_xlfn.QUARTILE.EXC('Base de dados'!T$483:T$503,3)-_xlfn.QUARTILE.EXC('Base de dados'!T$483:T$503,1))))),'Base de dados'!T494,"")</f>
        <v>16649</v>
      </c>
      <c r="U494" s="7">
        <f>IF(AND('Base de dados'!U494&gt;(AVERAGE('Base de dados'!U$483:U$503)-(1.5*(_xlfn.QUARTILE.EXC('Base de dados'!U$483:U$503,3)-_xlfn.QUARTILE.EXC('Base de dados'!U$483:U$503,1)))),'Base de dados'!U494&lt;(AVERAGE('Base de dados'!U$483:U$503)+(1.5*(_xlfn.QUARTILE.EXC('Base de dados'!U$483:U$503,3)-_xlfn.QUARTILE.EXC('Base de dados'!U$483:U$503,1))))),'Base de dados'!U494,"")</f>
        <v>478457178.38999999</v>
      </c>
    </row>
    <row r="495" spans="2:21" s="1" customFormat="1" x14ac:dyDescent="0.25">
      <c r="B495" s="51">
        <v>355030</v>
      </c>
      <c r="C495" s="51" t="s">
        <v>238</v>
      </c>
      <c r="D495" s="51" t="s">
        <v>239</v>
      </c>
      <c r="E495" s="51">
        <v>2007</v>
      </c>
      <c r="F495" s="51">
        <v>35503000</v>
      </c>
      <c r="G495" s="51" t="s">
        <v>104</v>
      </c>
      <c r="H495" s="325" t="s">
        <v>37</v>
      </c>
      <c r="I495" s="51" t="s">
        <v>188</v>
      </c>
      <c r="J495" s="51" t="s">
        <v>189</v>
      </c>
      <c r="K495" s="51" t="s">
        <v>190</v>
      </c>
      <c r="L495" s="7">
        <f>IF(AND('Base de dados'!L495&gt;(AVERAGE('Base de dados'!L$483:L$503)-(1.5*(_xlfn.QUARTILE.EXC('Base de dados'!L$483:L$503,3)-_xlfn.QUARTILE.EXC('Base de dados'!L$483:L$503,1)))),'Base de dados'!L495&lt;(AVERAGE('Base de dados'!L$483:L$503)+(1.5*(_xlfn.QUARTILE.EXC('Base de dados'!L$483:L$503,3)-_xlfn.QUARTILE.EXC('Base de dados'!L$483:L$503,1))))),'Base de dados'!L495,"")</f>
        <v>1846496.93</v>
      </c>
      <c r="M495" s="7">
        <f>IF(AND('Base de dados'!M495&gt;(AVERAGE('Base de dados'!M$483:M$503)-(1.5*(_xlfn.QUARTILE.EXC('Base de dados'!M$483:M$503,3)-_xlfn.QUARTILE.EXC('Base de dados'!M$483:M$503,1)))),'Base de dados'!M495&lt;(AVERAGE('Base de dados'!M$483:M$503)+(1.5*(_xlfn.QUARTILE.EXC('Base de dados'!M$483:M$503,3)-_xlfn.QUARTILE.EXC('Base de dados'!M$483:M$503,1))))),'Base de dados'!M495,"")</f>
        <v>18663376</v>
      </c>
      <c r="N495" s="7">
        <f>IF(AND('Base de dados'!N495&gt;(AVERAGE('Base de dados'!N$483:N$503)-(1.5*(_xlfn.QUARTILE.EXC('Base de dados'!N$483:N$503,3)-_xlfn.QUARTILE.EXC('Base de dados'!N$483:N$503,1)))),'Base de dados'!N495&lt;(AVERAGE('Base de dados'!N$483:N$503)+(1.5*(_xlfn.QUARTILE.EXC('Base de dados'!N$483:N$503,3)-_xlfn.QUARTILE.EXC('Base de dados'!N$483:N$503,1))))),'Base de dados'!N495,"")</f>
        <v>1299644.04</v>
      </c>
      <c r="O495" s="7">
        <f>IF(AND('Base de dados'!O495&gt;(AVERAGE('Base de dados'!O$483:O$503)-(1.5*(_xlfn.QUARTILE.EXC('Base de dados'!O$483:O$503,3)-_xlfn.QUARTILE.EXC('Base de dados'!O$483:O$503,1)))),'Base de dados'!O495&lt;(AVERAGE('Base de dados'!O$483:O$503)+(1.5*(_xlfn.QUARTILE.EXC('Base de dados'!O$483:O$503,3)-_xlfn.QUARTILE.EXC('Base de dados'!O$483:O$503,1))))),'Base de dados'!O495,"")</f>
        <v>3325825688.25</v>
      </c>
      <c r="P495" s="7">
        <f>IF(AND('Base de dados'!P495&gt;(AVERAGE('Base de dados'!P$483:P$503)-(1.5*(_xlfn.QUARTILE.EXC('Base de dados'!P$483:P$503,3)-_xlfn.QUARTILE.EXC('Base de dados'!P$483:P$503,1)))),'Base de dados'!P495&lt;(AVERAGE('Base de dados'!P$483:P$503)+(1.5*(_xlfn.QUARTILE.EXC('Base de dados'!P$483:P$503,3)-_xlfn.QUARTILE.EXC('Base de dados'!P$483:P$503,1))))),'Base de dados'!P495,"")</f>
        <v>2724399797.5700002</v>
      </c>
      <c r="Q495" s="7">
        <f>IF(AND('Base de dados'!Q495&gt;(AVERAGE('Base de dados'!Q$483:Q$503)-(1.5*(_xlfn.QUARTILE.EXC('Base de dados'!Q$483:Q$503,3)-_xlfn.QUARTILE.EXC('Base de dados'!Q$483:Q$503,1)))),'Base de dados'!Q495&lt;(AVERAGE('Base de dados'!Q$483:Q$503)+(1.5*(_xlfn.QUARTILE.EXC('Base de dados'!Q$483:Q$503,3)-_xlfn.QUARTILE.EXC('Base de dados'!Q$483:Q$503,1))))),'Base de dados'!Q495,"")</f>
        <v>1265670310.7</v>
      </c>
      <c r="R495" s="7">
        <f>IF(AND('Base de dados'!R495&gt;(AVERAGE('Base de dados'!R$483:R$503)-(1.5*(_xlfn.QUARTILE.EXC('Base de dados'!R$483:R$503,3)-_xlfn.QUARTILE.EXC('Base de dados'!R$483:R$503,1)))),'Base de dados'!R495&lt;(AVERAGE('Base de dados'!R$483:R$503)+(1.5*(_xlfn.QUARTILE.EXC('Base de dados'!R$483:R$503,3)-_xlfn.QUARTILE.EXC('Base de dados'!R$483:R$503,1))))),'Base de dados'!R495,"")</f>
        <v>3425918383.9400001</v>
      </c>
      <c r="S495" s="7">
        <f>IF(AND('Base de dados'!S495&gt;(AVERAGE('Base de dados'!S$483:S$503)-(1.5*(_xlfn.QUARTILE.EXC('Base de dados'!S$483:S$503,3)-_xlfn.QUARTILE.EXC('Base de dados'!S$483:S$503,1)))),'Base de dados'!S495&lt;(AVERAGE('Base de dados'!S$483:S$503)+(1.5*(_xlfn.QUARTILE.EXC('Base de dados'!S$483:S$503,3)-_xlfn.QUARTILE.EXC('Base de dados'!S$483:S$503,1))))),'Base de dados'!S495,"")</f>
        <v>945888320.39999998</v>
      </c>
      <c r="T495" s="7">
        <f>IF(AND('Base de dados'!T495&gt;(AVERAGE('Base de dados'!T$483:T$503)-(1.5*(_xlfn.QUARTILE.EXC('Base de dados'!T$483:T$503,3)-_xlfn.QUARTILE.EXC('Base de dados'!T$483:T$503,1)))),'Base de dados'!T495&lt;(AVERAGE('Base de dados'!T$483:T$503)+(1.5*(_xlfn.QUARTILE.EXC('Base de dados'!T$483:T$503,3)-_xlfn.QUARTILE.EXC('Base de dados'!T$483:T$503,1))))),'Base de dados'!T495,"")</f>
        <v>16850</v>
      </c>
      <c r="U495" s="7">
        <f>IF(AND('Base de dados'!U495&gt;(AVERAGE('Base de dados'!U$483:U$503)-(1.5*(_xlfn.QUARTILE.EXC('Base de dados'!U$483:U$503,3)-_xlfn.QUARTILE.EXC('Base de dados'!U$483:U$503,1)))),'Base de dados'!U495&lt;(AVERAGE('Base de dados'!U$483:U$503)+(1.5*(_xlfn.QUARTILE.EXC('Base de dados'!U$483:U$503,3)-_xlfn.QUARTILE.EXC('Base de dados'!U$483:U$503,1))))),'Base de dados'!U495,"")</f>
        <v>505866939.76999998</v>
      </c>
    </row>
    <row r="496" spans="2:21" s="1" customFormat="1" x14ac:dyDescent="0.25">
      <c r="B496" s="51">
        <v>355030</v>
      </c>
      <c r="C496" s="51" t="s">
        <v>238</v>
      </c>
      <c r="D496" s="51" t="s">
        <v>239</v>
      </c>
      <c r="E496" s="51">
        <v>2006</v>
      </c>
      <c r="F496" s="51">
        <v>35503000</v>
      </c>
      <c r="G496" s="51" t="s">
        <v>104</v>
      </c>
      <c r="H496" s="325" t="s">
        <v>37</v>
      </c>
      <c r="I496" s="51" t="s">
        <v>188</v>
      </c>
      <c r="J496" s="51" t="s">
        <v>189</v>
      </c>
      <c r="K496" s="51" t="s">
        <v>190</v>
      </c>
      <c r="L496" s="7">
        <f>IF(AND('Base de dados'!L496&gt;(AVERAGE('Base de dados'!L$483:L$503)-(1.5*(_xlfn.QUARTILE.EXC('Base de dados'!L$483:L$503,3)-_xlfn.QUARTILE.EXC('Base de dados'!L$483:L$503,1)))),'Base de dados'!L496&lt;(AVERAGE('Base de dados'!L$483:L$503)+(1.5*(_xlfn.QUARTILE.EXC('Base de dados'!L$483:L$503,3)-_xlfn.QUARTILE.EXC('Base de dados'!L$483:L$503,1))))),'Base de dados'!L496,"")</f>
        <v>1806417</v>
      </c>
      <c r="M496" s="7">
        <f>IF(AND('Base de dados'!M496&gt;(AVERAGE('Base de dados'!M$483:M$503)-(1.5*(_xlfn.QUARTILE.EXC('Base de dados'!M$483:M$503,3)-_xlfn.QUARTILE.EXC('Base de dados'!M$483:M$503,1)))),'Base de dados'!M496&lt;(AVERAGE('Base de dados'!M$483:M$503)+(1.5*(_xlfn.QUARTILE.EXC('Base de dados'!M$483:M$503,3)-_xlfn.QUARTILE.EXC('Base de dados'!M$483:M$503,1))))),'Base de dados'!M496,"")</f>
        <v>17999953</v>
      </c>
      <c r="N496" s="7">
        <f>IF(AND('Base de dados'!N496&gt;(AVERAGE('Base de dados'!N$483:N$503)-(1.5*(_xlfn.QUARTILE.EXC('Base de dados'!N$483:N$503,3)-_xlfn.QUARTILE.EXC('Base de dados'!N$483:N$503,1)))),'Base de dados'!N496&lt;(AVERAGE('Base de dados'!N$483:N$503)+(1.5*(_xlfn.QUARTILE.EXC('Base de dados'!N$483:N$503,3)-_xlfn.QUARTILE.EXC('Base de dados'!N$483:N$503,1))))),'Base de dados'!N496,"")</f>
        <v>1245738.5</v>
      </c>
      <c r="O496" s="7">
        <f>IF(AND('Base de dados'!O496&gt;(AVERAGE('Base de dados'!O$483:O$503)-(1.5*(_xlfn.QUARTILE.EXC('Base de dados'!O$483:O$503,3)-_xlfn.QUARTILE.EXC('Base de dados'!O$483:O$503,1)))),'Base de dados'!O496&lt;(AVERAGE('Base de dados'!O$483:O$503)+(1.5*(_xlfn.QUARTILE.EXC('Base de dados'!O$483:O$503,3)-_xlfn.QUARTILE.EXC('Base de dados'!O$483:O$503,1))))),'Base de dados'!O496,"")</f>
        <v>3093120970.77</v>
      </c>
      <c r="P496" s="7">
        <f>IF(AND('Base de dados'!P496&gt;(AVERAGE('Base de dados'!P$483:P$503)-(1.5*(_xlfn.QUARTILE.EXC('Base de dados'!P$483:P$503,3)-_xlfn.QUARTILE.EXC('Base de dados'!P$483:P$503,1)))),'Base de dados'!P496&lt;(AVERAGE('Base de dados'!P$483:P$503)+(1.5*(_xlfn.QUARTILE.EXC('Base de dados'!P$483:P$503,3)-_xlfn.QUARTILE.EXC('Base de dados'!P$483:P$503,1))))),'Base de dados'!P496,"")</f>
        <v>2532665798.1799998</v>
      </c>
      <c r="Q496" s="7">
        <f>IF(AND('Base de dados'!Q496&gt;(AVERAGE('Base de dados'!Q$483:Q$503)-(1.5*(_xlfn.QUARTILE.EXC('Base de dados'!Q$483:Q$503,3)-_xlfn.QUARTILE.EXC('Base de dados'!Q$483:Q$503,1)))),'Base de dados'!Q496&lt;(AVERAGE('Base de dados'!Q$483:Q$503)+(1.5*(_xlfn.QUARTILE.EXC('Base de dados'!Q$483:Q$503,3)-_xlfn.QUARTILE.EXC('Base de dados'!Q$483:Q$503,1))))),'Base de dados'!Q496,"")</f>
        <v>1258399843.03</v>
      </c>
      <c r="R496" s="7">
        <f>IF(AND('Base de dados'!R496&gt;(AVERAGE('Base de dados'!R$483:R$503)-(1.5*(_xlfn.QUARTILE.EXC('Base de dados'!R$483:R$503,3)-_xlfn.QUARTILE.EXC('Base de dados'!R$483:R$503,1)))),'Base de dados'!R496&lt;(AVERAGE('Base de dados'!R$483:R$503)+(1.5*(_xlfn.QUARTILE.EXC('Base de dados'!R$483:R$503,3)-_xlfn.QUARTILE.EXC('Base de dados'!R$483:R$503,1))))),'Base de dados'!R496,"")</f>
        <v>3125947010.4499998</v>
      </c>
      <c r="S496" s="7">
        <f>IF(AND('Base de dados'!S496&gt;(AVERAGE('Base de dados'!S$483:S$503)-(1.5*(_xlfn.QUARTILE.EXC('Base de dados'!S$483:S$503,3)-_xlfn.QUARTILE.EXC('Base de dados'!S$483:S$503,1)))),'Base de dados'!S496&lt;(AVERAGE('Base de dados'!S$483:S$503)+(1.5*(_xlfn.QUARTILE.EXC('Base de dados'!S$483:S$503,3)-_xlfn.QUARTILE.EXC('Base de dados'!S$483:S$503,1))))),'Base de dados'!S496,"")</f>
        <v>1054088115.66</v>
      </c>
      <c r="T496" s="7">
        <f>IF(AND('Base de dados'!T496&gt;(AVERAGE('Base de dados'!T$483:T$503)-(1.5*(_xlfn.QUARTILE.EXC('Base de dados'!T$483:T$503,3)-_xlfn.QUARTILE.EXC('Base de dados'!T$483:T$503,1)))),'Base de dados'!T496&lt;(AVERAGE('Base de dados'!T$483:T$503)+(1.5*(_xlfn.QUARTILE.EXC('Base de dados'!T$483:T$503,3)-_xlfn.QUARTILE.EXC('Base de dados'!T$483:T$503,1))))),'Base de dados'!T496,"")</f>
        <v>16978</v>
      </c>
      <c r="U496" s="7">
        <f>IF(AND('Base de dados'!U496&gt;(AVERAGE('Base de dados'!U$483:U$503)-(1.5*(_xlfn.QUARTILE.EXC('Base de dados'!U$483:U$503,3)-_xlfn.QUARTILE.EXC('Base de dados'!U$483:U$503,1)))),'Base de dados'!U496&lt;(AVERAGE('Base de dados'!U$483:U$503)+(1.5*(_xlfn.QUARTILE.EXC('Base de dados'!U$483:U$503,3)-_xlfn.QUARTILE.EXC('Base de dados'!U$483:U$503,1))))),'Base de dados'!U496,"")</f>
        <v>613279930.23000002</v>
      </c>
    </row>
    <row r="497" spans="2:21" s="1" customFormat="1" x14ac:dyDescent="0.25">
      <c r="B497" s="51">
        <v>355030</v>
      </c>
      <c r="C497" s="51" t="s">
        <v>238</v>
      </c>
      <c r="D497" s="51" t="s">
        <v>239</v>
      </c>
      <c r="E497" s="51">
        <v>2005</v>
      </c>
      <c r="F497" s="51">
        <v>35503000</v>
      </c>
      <c r="G497" s="51" t="s">
        <v>104</v>
      </c>
      <c r="H497" s="325" t="s">
        <v>37</v>
      </c>
      <c r="I497" s="51" t="s">
        <v>188</v>
      </c>
      <c r="J497" s="51" t="s">
        <v>189</v>
      </c>
      <c r="K497" s="51" t="s">
        <v>190</v>
      </c>
      <c r="L497" s="7">
        <f>IF(AND('Base de dados'!L497&gt;(AVERAGE('Base de dados'!L$483:L$503)-(1.5*(_xlfn.QUARTILE.EXC('Base de dados'!L$483:L$503,3)-_xlfn.QUARTILE.EXC('Base de dados'!L$483:L$503,1)))),'Base de dados'!L497&lt;(AVERAGE('Base de dados'!L$483:L$503)+(1.5*(_xlfn.QUARTILE.EXC('Base de dados'!L$483:L$503,3)-_xlfn.QUARTILE.EXC('Base de dados'!L$483:L$503,1))))),'Base de dados'!L497,"")</f>
        <v>1758873</v>
      </c>
      <c r="M497" s="7">
        <f>IF(AND('Base de dados'!M497&gt;(AVERAGE('Base de dados'!M$483:M$503)-(1.5*(_xlfn.QUARTILE.EXC('Base de dados'!M$483:M$503,3)-_xlfn.QUARTILE.EXC('Base de dados'!M$483:M$503,1)))),'Base de dados'!M497&lt;(AVERAGE('Base de dados'!M$483:M$503)+(1.5*(_xlfn.QUARTILE.EXC('Base de dados'!M$483:M$503,3)-_xlfn.QUARTILE.EXC('Base de dados'!M$483:M$503,1))))),'Base de dados'!M497,"")</f>
        <v>17435166</v>
      </c>
      <c r="N497" s="7">
        <f>IF(AND('Base de dados'!N497&gt;(AVERAGE('Base de dados'!N$483:N$503)-(1.5*(_xlfn.QUARTILE.EXC('Base de dados'!N$483:N$503,3)-_xlfn.QUARTILE.EXC('Base de dados'!N$483:N$503,1)))),'Base de dados'!N497&lt;(AVERAGE('Base de dados'!N$483:N$503)+(1.5*(_xlfn.QUARTILE.EXC('Base de dados'!N$483:N$503,3)-_xlfn.QUARTILE.EXC('Base de dados'!N$483:N$503,1))))),'Base de dados'!N497,"")</f>
        <v>1198081</v>
      </c>
      <c r="O497" s="7">
        <f>IF(AND('Base de dados'!O497&gt;(AVERAGE('Base de dados'!O$483:O$503)-(1.5*(_xlfn.QUARTILE.EXC('Base de dados'!O$483:O$503,3)-_xlfn.QUARTILE.EXC('Base de dados'!O$483:O$503,1)))),'Base de dados'!O497&lt;(AVERAGE('Base de dados'!O$483:O$503)+(1.5*(_xlfn.QUARTILE.EXC('Base de dados'!O$483:O$503,3)-_xlfn.QUARTILE.EXC('Base de dados'!O$483:O$503,1))))),'Base de dados'!O497,"")</f>
        <v>2771633536.96</v>
      </c>
      <c r="P497" s="7">
        <f>IF(AND('Base de dados'!P497&gt;(AVERAGE('Base de dados'!P$483:P$503)-(1.5*(_xlfn.QUARTILE.EXC('Base de dados'!P$483:P$503,3)-_xlfn.QUARTILE.EXC('Base de dados'!P$483:P$503,1)))),'Base de dados'!P497&lt;(AVERAGE('Base de dados'!P$483:P$503)+(1.5*(_xlfn.QUARTILE.EXC('Base de dados'!P$483:P$503,3)-_xlfn.QUARTILE.EXC('Base de dados'!P$483:P$503,1))))),'Base de dados'!P497,"")</f>
        <v>2256857114.6599998</v>
      </c>
      <c r="Q497" s="7">
        <f>IF(AND('Base de dados'!Q497&gt;(AVERAGE('Base de dados'!Q$483:Q$503)-(1.5*(_xlfn.QUARTILE.EXC('Base de dados'!Q$483:Q$503,3)-_xlfn.QUARTILE.EXC('Base de dados'!Q$483:Q$503,1)))),'Base de dados'!Q497&lt;(AVERAGE('Base de dados'!Q$483:Q$503)+(1.5*(_xlfn.QUARTILE.EXC('Base de dados'!Q$483:Q$503,3)-_xlfn.QUARTILE.EXC('Base de dados'!Q$483:Q$503,1))))),'Base de dados'!Q497,"")</f>
        <v>1110290635.3399999</v>
      </c>
      <c r="R497" s="7">
        <f>IF(AND('Base de dados'!R497&gt;(AVERAGE('Base de dados'!R$483:R$503)-(1.5*(_xlfn.QUARTILE.EXC('Base de dados'!R$483:R$503,3)-_xlfn.QUARTILE.EXC('Base de dados'!R$483:R$503,1)))),'Base de dados'!R497&lt;(AVERAGE('Base de dados'!R$483:R$503)+(1.5*(_xlfn.QUARTILE.EXC('Base de dados'!R$483:R$503,3)-_xlfn.QUARTILE.EXC('Base de dados'!R$483:R$503,1))))),'Base de dados'!R497,"")</f>
        <v>2815480774.8299999</v>
      </c>
      <c r="S497" s="7">
        <f>IF(AND('Base de dados'!S497&gt;(AVERAGE('Base de dados'!S$483:S$503)-(1.5*(_xlfn.QUARTILE.EXC('Base de dados'!S$483:S$503,3)-_xlfn.QUARTILE.EXC('Base de dados'!S$483:S$503,1)))),'Base de dados'!S497&lt;(AVERAGE('Base de dados'!S$483:S$503)+(1.5*(_xlfn.QUARTILE.EXC('Base de dados'!S$483:S$503,3)-_xlfn.QUARTILE.EXC('Base de dados'!S$483:S$503,1))))),'Base de dados'!S497,"")</f>
        <v>851272458.17999995</v>
      </c>
      <c r="T497" s="7">
        <f>IF(AND('Base de dados'!T497&gt;(AVERAGE('Base de dados'!T$483:T$503)-(1.5*(_xlfn.QUARTILE.EXC('Base de dados'!T$483:T$503,3)-_xlfn.QUARTILE.EXC('Base de dados'!T$483:T$503,1)))),'Base de dados'!T497&lt;(AVERAGE('Base de dados'!T$483:T$503)+(1.5*(_xlfn.QUARTILE.EXC('Base de dados'!T$483:T$503,3)-_xlfn.QUARTILE.EXC('Base de dados'!T$483:T$503,1))))),'Base de dados'!T497,"")</f>
        <v>17448</v>
      </c>
      <c r="U497" s="7">
        <f>IF(AND('Base de dados'!U497&gt;(AVERAGE('Base de dados'!U$483:U$503)-(1.5*(_xlfn.QUARTILE.EXC('Base de dados'!U$483:U$503,3)-_xlfn.QUARTILE.EXC('Base de dados'!U$483:U$503,1)))),'Base de dados'!U497&lt;(AVERAGE('Base de dados'!U$483:U$503)+(1.5*(_xlfn.QUARTILE.EXC('Base de dados'!U$483:U$503,3)-_xlfn.QUARTILE.EXC('Base de dados'!U$483:U$503,1))))),'Base de dados'!U497,"")</f>
        <v>587123503.29999995</v>
      </c>
    </row>
    <row r="498" spans="2:21" s="1" customFormat="1" x14ac:dyDescent="0.25">
      <c r="B498" s="51">
        <v>355030</v>
      </c>
      <c r="C498" s="51" t="s">
        <v>238</v>
      </c>
      <c r="D498" s="51" t="s">
        <v>239</v>
      </c>
      <c r="E498" s="51">
        <v>2004</v>
      </c>
      <c r="F498" s="51">
        <v>35503000</v>
      </c>
      <c r="G498" s="51" t="s">
        <v>104</v>
      </c>
      <c r="H498" s="325" t="s">
        <v>37</v>
      </c>
      <c r="I498" s="51" t="s">
        <v>188</v>
      </c>
      <c r="J498" s="51" t="s">
        <v>189</v>
      </c>
      <c r="K498" s="51" t="s">
        <v>190</v>
      </c>
      <c r="L498" s="7">
        <f>IF(AND('Base de dados'!L498&gt;(AVERAGE('Base de dados'!L$483:L$503)-(1.5*(_xlfn.QUARTILE.EXC('Base de dados'!L$483:L$503,3)-_xlfn.QUARTILE.EXC('Base de dados'!L$483:L$503,1)))),'Base de dados'!L498&lt;(AVERAGE('Base de dados'!L$483:L$503)+(1.5*(_xlfn.QUARTILE.EXC('Base de dados'!L$483:L$503,3)-_xlfn.QUARTILE.EXC('Base de dados'!L$483:L$503,1))))),'Base de dados'!L498,"")</f>
        <v>1692382.2</v>
      </c>
      <c r="M498" s="7">
        <f>IF(AND('Base de dados'!M498&gt;(AVERAGE('Base de dados'!M$483:M$503)-(1.5*(_xlfn.QUARTILE.EXC('Base de dados'!M$483:M$503,3)-_xlfn.QUARTILE.EXC('Base de dados'!M$483:M$503,1)))),'Base de dados'!M498&lt;(AVERAGE('Base de dados'!M$483:M$503)+(1.5*(_xlfn.QUARTILE.EXC('Base de dados'!M$483:M$503,3)-_xlfn.QUARTILE.EXC('Base de dados'!M$483:M$503,1))))),'Base de dados'!M498,"")</f>
        <v>16783808</v>
      </c>
      <c r="N498" s="7">
        <f>IF(AND('Base de dados'!N498&gt;(AVERAGE('Base de dados'!N$483:N$503)-(1.5*(_xlfn.QUARTILE.EXC('Base de dados'!N$483:N$503,3)-_xlfn.QUARTILE.EXC('Base de dados'!N$483:N$503,1)))),'Base de dados'!N498&lt;(AVERAGE('Base de dados'!N$483:N$503)+(1.5*(_xlfn.QUARTILE.EXC('Base de dados'!N$483:N$503,3)-_xlfn.QUARTILE.EXC('Base de dados'!N$483:N$503,1))))),'Base de dados'!N498,"")</f>
        <v>1141449</v>
      </c>
      <c r="O498" s="7">
        <f>IF(AND('Base de dados'!O498&gt;(AVERAGE('Base de dados'!O$483:O$503)-(1.5*(_xlfn.QUARTILE.EXC('Base de dados'!O$483:O$503,3)-_xlfn.QUARTILE.EXC('Base de dados'!O$483:O$503,1)))),'Base de dados'!O498&lt;(AVERAGE('Base de dados'!O$483:O$503)+(1.5*(_xlfn.QUARTILE.EXC('Base de dados'!O$483:O$503,3)-_xlfn.QUARTILE.EXC('Base de dados'!O$483:O$503,1))))),'Base de dados'!O498,"")</f>
        <v>2396166146.3899999</v>
      </c>
      <c r="P498" s="7">
        <f>IF(AND('Base de dados'!P498&gt;(AVERAGE('Base de dados'!P$483:P$503)-(1.5*(_xlfn.QUARTILE.EXC('Base de dados'!P$483:P$503,3)-_xlfn.QUARTILE.EXC('Base de dados'!P$483:P$503,1)))),'Base de dados'!P498&lt;(AVERAGE('Base de dados'!P$483:P$503)+(1.5*(_xlfn.QUARTILE.EXC('Base de dados'!P$483:P$503,3)-_xlfn.QUARTILE.EXC('Base de dados'!P$483:P$503,1))))),'Base de dados'!P498,"")</f>
        <v>1939964978.8099999</v>
      </c>
      <c r="Q498" s="7">
        <f>IF(AND('Base de dados'!Q498&gt;(AVERAGE('Base de dados'!Q$483:Q$503)-(1.5*(_xlfn.QUARTILE.EXC('Base de dados'!Q$483:Q$503,3)-_xlfn.QUARTILE.EXC('Base de dados'!Q$483:Q$503,1)))),'Base de dados'!Q498&lt;(AVERAGE('Base de dados'!Q$483:Q$503)+(1.5*(_xlfn.QUARTILE.EXC('Base de dados'!Q$483:Q$503,3)-_xlfn.QUARTILE.EXC('Base de dados'!Q$483:Q$503,1))))),'Base de dados'!Q498,"")</f>
        <v>1054929715.5</v>
      </c>
      <c r="R498" s="7">
        <f>IF(AND('Base de dados'!R498&gt;(AVERAGE('Base de dados'!R$483:R$503)-(1.5*(_xlfn.QUARTILE.EXC('Base de dados'!R$483:R$503,3)-_xlfn.QUARTILE.EXC('Base de dados'!R$483:R$503,1)))),'Base de dados'!R498&lt;(AVERAGE('Base de dados'!R$483:R$503)+(1.5*(_xlfn.QUARTILE.EXC('Base de dados'!R$483:R$503,3)-_xlfn.QUARTILE.EXC('Base de dados'!R$483:R$503,1))))),'Base de dados'!R498,"")</f>
        <v>2474388105.5300002</v>
      </c>
      <c r="S498" s="7">
        <f>IF(AND('Base de dados'!S498&gt;(AVERAGE('Base de dados'!S$483:S$503)-(1.5*(_xlfn.QUARTILE.EXC('Base de dados'!S$483:S$503,3)-_xlfn.QUARTILE.EXC('Base de dados'!S$483:S$503,1)))),'Base de dados'!S498&lt;(AVERAGE('Base de dados'!S$483:S$503)+(1.5*(_xlfn.QUARTILE.EXC('Base de dados'!S$483:S$503,3)-_xlfn.QUARTILE.EXC('Base de dados'!S$483:S$503,1))))),'Base de dados'!S498,"")</f>
        <v>840488463.48000002</v>
      </c>
      <c r="T498" s="7">
        <f>IF(AND('Base de dados'!T498&gt;(AVERAGE('Base de dados'!T$483:T$503)-(1.5*(_xlfn.QUARTILE.EXC('Base de dados'!T$483:T$503,3)-_xlfn.QUARTILE.EXC('Base de dados'!T$483:T$503,1)))),'Base de dados'!T498&lt;(AVERAGE('Base de dados'!T$483:T$503)+(1.5*(_xlfn.QUARTILE.EXC('Base de dados'!T$483:T$503,3)-_xlfn.QUARTILE.EXC('Base de dados'!T$483:T$503,1))))),'Base de dados'!T498,"")</f>
        <v>17735</v>
      </c>
      <c r="U498" s="7">
        <f>IF(AND('Base de dados'!U498&gt;(AVERAGE('Base de dados'!U$483:U$503)-(1.5*(_xlfn.QUARTILE.EXC('Base de dados'!U$483:U$503,3)-_xlfn.QUARTILE.EXC('Base de dados'!U$483:U$503,1)))),'Base de dados'!U498&lt;(AVERAGE('Base de dados'!U$483:U$503)+(1.5*(_xlfn.QUARTILE.EXC('Base de dados'!U$483:U$503,3)-_xlfn.QUARTILE.EXC('Base de dados'!U$483:U$503,1))))),'Base de dados'!U498,"")</f>
        <v>683954955.84000003</v>
      </c>
    </row>
    <row r="499" spans="2:21" s="1" customFormat="1" x14ac:dyDescent="0.25">
      <c r="B499" s="51">
        <v>355030</v>
      </c>
      <c r="C499" s="51" t="s">
        <v>238</v>
      </c>
      <c r="D499" s="51" t="s">
        <v>239</v>
      </c>
      <c r="E499" s="51">
        <v>2003</v>
      </c>
      <c r="F499" s="51">
        <v>35503000</v>
      </c>
      <c r="G499" s="51" t="s">
        <v>104</v>
      </c>
      <c r="H499" s="325" t="s">
        <v>37</v>
      </c>
      <c r="I499" s="51" t="s">
        <v>188</v>
      </c>
      <c r="J499" s="51" t="s">
        <v>189</v>
      </c>
      <c r="K499" s="51" t="s">
        <v>190</v>
      </c>
      <c r="L499" s="7">
        <f>IF(AND('Base de dados'!L499&gt;(AVERAGE('Base de dados'!L$483:L$503)-(1.5*(_xlfn.QUARTILE.EXC('Base de dados'!L$483:L$503,3)-_xlfn.QUARTILE.EXC('Base de dados'!L$483:L$503,1)))),'Base de dados'!L499&lt;(AVERAGE('Base de dados'!L$483:L$503)+(1.5*(_xlfn.QUARTILE.EXC('Base de dados'!L$483:L$503,3)-_xlfn.QUARTILE.EXC('Base de dados'!L$483:L$503,1))))),'Base de dados'!L499,"")</f>
        <v>1764801.9</v>
      </c>
      <c r="M499" s="7">
        <f>IF(AND('Base de dados'!M499&gt;(AVERAGE('Base de dados'!M$483:M$503)-(1.5*(_xlfn.QUARTILE.EXC('Base de dados'!M$483:M$503,3)-_xlfn.QUARTILE.EXC('Base de dados'!M$483:M$503,1)))),'Base de dados'!M499&lt;(AVERAGE('Base de dados'!M$483:M$503)+(1.5*(_xlfn.QUARTILE.EXC('Base de dados'!M$483:M$503,3)-_xlfn.QUARTILE.EXC('Base de dados'!M$483:M$503,1))))),'Base de dados'!M499,"")</f>
        <v>16530670</v>
      </c>
      <c r="N499" s="7">
        <f>IF(AND('Base de dados'!N499&gt;(AVERAGE('Base de dados'!N$483:N$503)-(1.5*(_xlfn.QUARTILE.EXC('Base de dados'!N$483:N$503,3)-_xlfn.QUARTILE.EXC('Base de dados'!N$483:N$503,1)))),'Base de dados'!N499&lt;(AVERAGE('Base de dados'!N$483:N$503)+(1.5*(_xlfn.QUARTILE.EXC('Base de dados'!N$483:N$503,3)-_xlfn.QUARTILE.EXC('Base de dados'!N$483:N$503,1))))),'Base de dados'!N499,"")</f>
        <v>1109583.6000000001</v>
      </c>
      <c r="O499" s="7">
        <f>IF(AND('Base de dados'!O499&gt;(AVERAGE('Base de dados'!O$483:O$503)-(1.5*(_xlfn.QUARTILE.EXC('Base de dados'!O$483:O$503,3)-_xlfn.QUARTILE.EXC('Base de dados'!O$483:O$503,1)))),'Base de dados'!O499&lt;(AVERAGE('Base de dados'!O$483:O$503)+(1.5*(_xlfn.QUARTILE.EXC('Base de dados'!O$483:O$503,3)-_xlfn.QUARTILE.EXC('Base de dados'!O$483:O$503,1))))),'Base de dados'!O499,"")</f>
        <v>2190970446.4899998</v>
      </c>
      <c r="P499" s="7">
        <f>IF(AND('Base de dados'!P499&gt;(AVERAGE('Base de dados'!P$483:P$503)-(1.5*(_xlfn.QUARTILE.EXC('Base de dados'!P$483:P$503,3)-_xlfn.QUARTILE.EXC('Base de dados'!P$483:P$503,1)))),'Base de dados'!P499&lt;(AVERAGE('Base de dados'!P$483:P$503)+(1.5*(_xlfn.QUARTILE.EXC('Base de dados'!P$483:P$503,3)-_xlfn.QUARTILE.EXC('Base de dados'!P$483:P$503,1))))),'Base de dados'!P499,"")</f>
        <v>1756400569.8</v>
      </c>
      <c r="Q499" s="7">
        <f>IF(AND('Base de dados'!Q499&gt;(AVERAGE('Base de dados'!Q$483:Q$503)-(1.5*(_xlfn.QUARTILE.EXC('Base de dados'!Q$483:Q$503,3)-_xlfn.QUARTILE.EXC('Base de dados'!Q$483:Q$503,1)))),'Base de dados'!Q499&lt;(AVERAGE('Base de dados'!Q$483:Q$503)+(1.5*(_xlfn.QUARTILE.EXC('Base de dados'!Q$483:Q$503,3)-_xlfn.QUARTILE.EXC('Base de dados'!Q$483:Q$503,1))))),'Base de dados'!Q499,"")</f>
        <v>1033134798.72</v>
      </c>
      <c r="R499" s="7">
        <f>IF(AND('Base de dados'!R499&gt;(AVERAGE('Base de dados'!R$483:R$503)-(1.5*(_xlfn.QUARTILE.EXC('Base de dados'!R$483:R$503,3)-_xlfn.QUARTILE.EXC('Base de dados'!R$483:R$503,1)))),'Base de dados'!R499&lt;(AVERAGE('Base de dados'!R$483:R$503)+(1.5*(_xlfn.QUARTILE.EXC('Base de dados'!R$483:R$503,3)-_xlfn.QUARTILE.EXC('Base de dados'!R$483:R$503,1))))),'Base de dados'!R499,"")</f>
        <v>2193444417.0500002</v>
      </c>
      <c r="S499" s="7">
        <f>IF(AND('Base de dados'!S499&gt;(AVERAGE('Base de dados'!S$483:S$503)-(1.5*(_xlfn.QUARTILE.EXC('Base de dados'!S$483:S$503,3)-_xlfn.QUARTILE.EXC('Base de dados'!S$483:S$503,1)))),'Base de dados'!S499&lt;(AVERAGE('Base de dados'!S$483:S$503)+(1.5*(_xlfn.QUARTILE.EXC('Base de dados'!S$483:S$503,3)-_xlfn.QUARTILE.EXC('Base de dados'!S$483:S$503,1))))),'Base de dados'!S499,"")</f>
        <v>602079715.46000004</v>
      </c>
      <c r="T499" s="7">
        <f>IF(AND('Base de dados'!T499&gt;(AVERAGE('Base de dados'!T$483:T$503)-(1.5*(_xlfn.QUARTILE.EXC('Base de dados'!T$483:T$503,3)-_xlfn.QUARTILE.EXC('Base de dados'!T$483:T$503,1)))),'Base de dados'!T499&lt;(AVERAGE('Base de dados'!T$483:T$503)+(1.5*(_xlfn.QUARTILE.EXC('Base de dados'!T$483:T$503,3)-_xlfn.QUARTILE.EXC('Base de dados'!T$483:T$503,1))))),'Base de dados'!T499,"")</f>
        <v>18546</v>
      </c>
      <c r="U499" s="7">
        <f>IF(AND('Base de dados'!U499&gt;(AVERAGE('Base de dados'!U$483:U$503)-(1.5*(_xlfn.QUARTILE.EXC('Base de dados'!U$483:U$503,3)-_xlfn.QUARTILE.EXC('Base de dados'!U$483:U$503,1)))),'Base de dados'!U499&lt;(AVERAGE('Base de dados'!U$483:U$503)+(1.5*(_xlfn.QUARTILE.EXC('Base de dados'!U$483:U$503,3)-_xlfn.QUARTILE.EXC('Base de dados'!U$483:U$503,1))))),'Base de dados'!U499,"")</f>
        <v>606334626.02999997</v>
      </c>
    </row>
    <row r="500" spans="2:21" s="1" customFormat="1" x14ac:dyDescent="0.25">
      <c r="B500" s="51">
        <v>355030</v>
      </c>
      <c r="C500" s="51" t="s">
        <v>238</v>
      </c>
      <c r="D500" s="51" t="s">
        <v>239</v>
      </c>
      <c r="E500" s="51">
        <v>2002</v>
      </c>
      <c r="F500" s="51">
        <v>35503000</v>
      </c>
      <c r="G500" s="51" t="s">
        <v>104</v>
      </c>
      <c r="H500" s="325" t="s">
        <v>37</v>
      </c>
      <c r="I500" s="51" t="s">
        <v>188</v>
      </c>
      <c r="J500" s="51" t="s">
        <v>189</v>
      </c>
      <c r="K500" s="51" t="s">
        <v>190</v>
      </c>
      <c r="L500" s="7">
        <f>IF(AND('Base de dados'!L500&gt;(AVERAGE('Base de dados'!L$483:L$503)-(1.5*(_xlfn.QUARTILE.EXC('Base de dados'!L$483:L$503,3)-_xlfn.QUARTILE.EXC('Base de dados'!L$483:L$503,1)))),'Base de dados'!L500&lt;(AVERAGE('Base de dados'!L$483:L$503)+(1.5*(_xlfn.QUARTILE.EXC('Base de dados'!L$483:L$503,3)-_xlfn.QUARTILE.EXC('Base de dados'!L$483:L$503,1))))),'Base de dados'!L500,"")</f>
        <v>1770233.4</v>
      </c>
      <c r="M500" s="7">
        <f>IF(AND('Base de dados'!M500&gt;(AVERAGE('Base de dados'!M$483:M$503)-(1.5*(_xlfn.QUARTILE.EXC('Base de dados'!M$483:M$503,3)-_xlfn.QUARTILE.EXC('Base de dados'!M$483:M$503,1)))),'Base de dados'!M500&lt;(AVERAGE('Base de dados'!M$483:M$503)+(1.5*(_xlfn.QUARTILE.EXC('Base de dados'!M$483:M$503,3)-_xlfn.QUARTILE.EXC('Base de dados'!M$483:M$503,1))))),'Base de dados'!M500,"")</f>
        <v>16331937</v>
      </c>
      <c r="N500" s="7">
        <f>IF(AND('Base de dados'!N500&gt;(AVERAGE('Base de dados'!N$483:N$503)-(1.5*(_xlfn.QUARTILE.EXC('Base de dados'!N$483:N$503,3)-_xlfn.QUARTILE.EXC('Base de dados'!N$483:N$503,1)))),'Base de dados'!N500&lt;(AVERAGE('Base de dados'!N$483:N$503)+(1.5*(_xlfn.QUARTILE.EXC('Base de dados'!N$483:N$503,3)-_xlfn.QUARTILE.EXC('Base de dados'!N$483:N$503,1))))),'Base de dados'!N500,"")</f>
        <v>1105460.1000000001</v>
      </c>
      <c r="O500" s="7">
        <f>IF(AND('Base de dados'!O500&gt;(AVERAGE('Base de dados'!O$483:O$503)-(1.5*(_xlfn.QUARTILE.EXC('Base de dados'!O$483:O$503,3)-_xlfn.QUARTILE.EXC('Base de dados'!O$483:O$503,1)))),'Base de dados'!O500&lt;(AVERAGE('Base de dados'!O$483:O$503)+(1.5*(_xlfn.QUARTILE.EXC('Base de dados'!O$483:O$503,3)-_xlfn.QUARTILE.EXC('Base de dados'!O$483:O$503,1))))),'Base de dados'!O500,"")</f>
        <v>2015139919.1400001</v>
      </c>
      <c r="P500" s="7">
        <f>IF(AND('Base de dados'!P500&gt;(AVERAGE('Base de dados'!P$483:P$503)-(1.5*(_xlfn.QUARTILE.EXC('Base de dados'!P$483:P$503,3)-_xlfn.QUARTILE.EXC('Base de dados'!P$483:P$503,1)))),'Base de dados'!P500&lt;(AVERAGE('Base de dados'!P$483:P$503)+(1.5*(_xlfn.QUARTILE.EXC('Base de dados'!P$483:P$503,3)-_xlfn.QUARTILE.EXC('Base de dados'!P$483:P$503,1))))),'Base de dados'!P500,"")</f>
        <v>1586180733.6199999</v>
      </c>
      <c r="Q500" s="7">
        <f>IF(AND('Base de dados'!Q500&gt;(AVERAGE('Base de dados'!Q$483:Q$503)-(1.5*(_xlfn.QUARTILE.EXC('Base de dados'!Q$483:Q$503,3)-_xlfn.QUARTILE.EXC('Base de dados'!Q$483:Q$503,1)))),'Base de dados'!Q500&lt;(AVERAGE('Base de dados'!Q$483:Q$503)+(1.5*(_xlfn.QUARTILE.EXC('Base de dados'!Q$483:Q$503,3)-_xlfn.QUARTILE.EXC('Base de dados'!Q$483:Q$503,1))))),'Base de dados'!Q500,"")</f>
        <v>846323989.98000002</v>
      </c>
      <c r="R500" s="7">
        <f>IF(AND('Base de dados'!R500&gt;(AVERAGE('Base de dados'!R$483:R$503)-(1.5*(_xlfn.QUARTILE.EXC('Base de dados'!R$483:R$503,3)-_xlfn.QUARTILE.EXC('Base de dados'!R$483:R$503,1)))),'Base de dados'!R500&lt;(AVERAGE('Base de dados'!R$483:R$503)+(1.5*(_xlfn.QUARTILE.EXC('Base de dados'!R$483:R$503,3)-_xlfn.QUARTILE.EXC('Base de dados'!R$483:R$503,1))))),'Base de dados'!R500,"")</f>
        <v>1939439017.8800001</v>
      </c>
      <c r="S500" s="7">
        <f>IF(AND('Base de dados'!S500&gt;(AVERAGE('Base de dados'!S$483:S$503)-(1.5*(_xlfn.QUARTILE.EXC('Base de dados'!S$483:S$503,3)-_xlfn.QUARTILE.EXC('Base de dados'!S$483:S$503,1)))),'Base de dados'!S500&lt;(AVERAGE('Base de dados'!S$483:S$503)+(1.5*(_xlfn.QUARTILE.EXC('Base de dados'!S$483:S$503,3)-_xlfn.QUARTILE.EXC('Base de dados'!S$483:S$503,1))))),'Base de dados'!S500,"")</f>
        <v>681989930.80999994</v>
      </c>
      <c r="T500" s="7">
        <f>IF(AND('Base de dados'!T500&gt;(AVERAGE('Base de dados'!T$483:T$503)-(1.5*(_xlfn.QUARTILE.EXC('Base de dados'!T$483:T$503,3)-_xlfn.QUARTILE.EXC('Base de dados'!T$483:T$503,1)))),'Base de dados'!T500&lt;(AVERAGE('Base de dados'!T$483:T$503)+(1.5*(_xlfn.QUARTILE.EXC('Base de dados'!T$483:T$503,3)-_xlfn.QUARTILE.EXC('Base de dados'!T$483:T$503,1))))),'Base de dados'!T500,"")</f>
        <v>18505</v>
      </c>
      <c r="U500" s="7">
        <f>IF(AND('Base de dados'!U500&gt;(AVERAGE('Base de dados'!U$483:U$503)-(1.5*(_xlfn.QUARTILE.EXC('Base de dados'!U$483:U$503,3)-_xlfn.QUARTILE.EXC('Base de dados'!U$483:U$503,1)))),'Base de dados'!U500&lt;(AVERAGE('Base de dados'!U$483:U$503)+(1.5*(_xlfn.QUARTILE.EXC('Base de dados'!U$483:U$503,3)-_xlfn.QUARTILE.EXC('Base de dados'!U$483:U$503,1))))),'Base de dados'!U500,"")</f>
        <v>784184387.63999999</v>
      </c>
    </row>
    <row r="501" spans="2:21" s="1" customFormat="1" x14ac:dyDescent="0.25">
      <c r="B501" s="51">
        <v>355030</v>
      </c>
      <c r="C501" s="51" t="s">
        <v>238</v>
      </c>
      <c r="D501" s="51" t="s">
        <v>239</v>
      </c>
      <c r="E501" s="51">
        <v>2001</v>
      </c>
      <c r="F501" s="51">
        <v>35503000</v>
      </c>
      <c r="G501" s="51" t="s">
        <v>104</v>
      </c>
      <c r="H501" s="325" t="s">
        <v>37</v>
      </c>
      <c r="I501" s="51" t="s">
        <v>188</v>
      </c>
      <c r="J501" s="51" t="s">
        <v>189</v>
      </c>
      <c r="K501" s="51" t="s">
        <v>190</v>
      </c>
      <c r="L501" s="7">
        <f>IF(AND('Base de dados'!L501&gt;(AVERAGE('Base de dados'!L$483:L$503)-(1.5*(_xlfn.QUARTILE.EXC('Base de dados'!L$483:L$503,3)-_xlfn.QUARTILE.EXC('Base de dados'!L$483:L$503,1)))),'Base de dados'!L501&lt;(AVERAGE('Base de dados'!L$483:L$503)+(1.5*(_xlfn.QUARTILE.EXC('Base de dados'!L$483:L$503,3)-_xlfn.QUARTILE.EXC('Base de dados'!L$483:L$503,1))))),'Base de dados'!L501,"")</f>
        <v>1697552.5</v>
      </c>
      <c r="M501" s="7">
        <f>IF(AND('Base de dados'!M501&gt;(AVERAGE('Base de dados'!M$483:M$503)-(1.5*(_xlfn.QUARTILE.EXC('Base de dados'!M$483:M$503,3)-_xlfn.QUARTILE.EXC('Base de dados'!M$483:M$503,1)))),'Base de dados'!M501&lt;(AVERAGE('Base de dados'!M$483:M$503)+(1.5*(_xlfn.QUARTILE.EXC('Base de dados'!M$483:M$503,3)-_xlfn.QUARTILE.EXC('Base de dados'!M$483:M$503,1))))),'Base de dados'!M501,"")</f>
        <v>15917884</v>
      </c>
      <c r="N501" s="7">
        <f>IF(AND('Base de dados'!N501&gt;(AVERAGE('Base de dados'!N$483:N$503)-(1.5*(_xlfn.QUARTILE.EXC('Base de dados'!N$483:N$503,3)-_xlfn.QUARTILE.EXC('Base de dados'!N$483:N$503,1)))),'Base de dados'!N501&lt;(AVERAGE('Base de dados'!N$483:N$503)+(1.5*(_xlfn.QUARTILE.EXC('Base de dados'!N$483:N$503,3)-_xlfn.QUARTILE.EXC('Base de dados'!N$483:N$503,1))))),'Base de dados'!N501,"")</f>
        <v>1053786</v>
      </c>
      <c r="O501" s="7">
        <f>IF(AND('Base de dados'!O501&gt;(AVERAGE('Base de dados'!O$483:O$503)-(1.5*(_xlfn.QUARTILE.EXC('Base de dados'!O$483:O$503,3)-_xlfn.QUARTILE.EXC('Base de dados'!O$483:O$503,1)))),'Base de dados'!O501&lt;(AVERAGE('Base de dados'!O$483:O$503)+(1.5*(_xlfn.QUARTILE.EXC('Base de dados'!O$483:O$503,3)-_xlfn.QUARTILE.EXC('Base de dados'!O$483:O$503,1))))),'Base de dados'!O501,"")</f>
        <v>1814482792.4400001</v>
      </c>
      <c r="P501" s="7">
        <f>IF(AND('Base de dados'!P501&gt;(AVERAGE('Base de dados'!P$483:P$503)-(1.5*(_xlfn.QUARTILE.EXC('Base de dados'!P$483:P$503,3)-_xlfn.QUARTILE.EXC('Base de dados'!P$483:P$503,1)))),'Base de dados'!P501&lt;(AVERAGE('Base de dados'!P$483:P$503)+(1.5*(_xlfn.QUARTILE.EXC('Base de dados'!P$483:P$503,3)-_xlfn.QUARTILE.EXC('Base de dados'!P$483:P$503,1))))),'Base de dados'!P501,"")</f>
        <v>1397421061.71</v>
      </c>
      <c r="Q501" s="7">
        <f>IF(AND('Base de dados'!Q501&gt;(AVERAGE('Base de dados'!Q$483:Q$503)-(1.5*(_xlfn.QUARTILE.EXC('Base de dados'!Q$483:Q$503,3)-_xlfn.QUARTILE.EXC('Base de dados'!Q$483:Q$503,1)))),'Base de dados'!Q501&lt;(AVERAGE('Base de dados'!Q$483:Q$503)+(1.5*(_xlfn.QUARTILE.EXC('Base de dados'!Q$483:Q$503,3)-_xlfn.QUARTILE.EXC('Base de dados'!Q$483:Q$503,1))))),'Base de dados'!Q501,"")</f>
        <v>740742268.62</v>
      </c>
      <c r="R501" s="7">
        <f>IF(AND('Base de dados'!R501&gt;(AVERAGE('Base de dados'!R$483:R$503)-(1.5*(_xlfn.QUARTILE.EXC('Base de dados'!R$483:R$503,3)-_xlfn.QUARTILE.EXC('Base de dados'!R$483:R$503,1)))),'Base de dados'!R501&lt;(AVERAGE('Base de dados'!R$483:R$503)+(1.5*(_xlfn.QUARTILE.EXC('Base de dados'!R$483:R$503,3)-_xlfn.QUARTILE.EXC('Base de dados'!R$483:R$503,1))))),'Base de dados'!R501,"")</f>
        <v>1603797732.21</v>
      </c>
      <c r="S501" s="7">
        <f>IF(AND('Base de dados'!S501&gt;(AVERAGE('Base de dados'!S$483:S$503)-(1.5*(_xlfn.QUARTILE.EXC('Base de dados'!S$483:S$503,3)-_xlfn.QUARTILE.EXC('Base de dados'!S$483:S$503,1)))),'Base de dados'!S501&lt;(AVERAGE('Base de dados'!S$483:S$503)+(1.5*(_xlfn.QUARTILE.EXC('Base de dados'!S$483:S$503,3)-_xlfn.QUARTILE.EXC('Base de dados'!S$483:S$503,1))))),'Base de dados'!S501,"")</f>
        <v>631109943.04999995</v>
      </c>
      <c r="T501" s="7">
        <f>IF(AND('Base de dados'!T501&gt;(AVERAGE('Base de dados'!T$483:T$503)-(1.5*(_xlfn.QUARTILE.EXC('Base de dados'!T$483:T$503,3)-_xlfn.QUARTILE.EXC('Base de dados'!T$483:T$503,1)))),'Base de dados'!T501&lt;(AVERAGE('Base de dados'!T$483:T$503)+(1.5*(_xlfn.QUARTILE.EXC('Base de dados'!T$483:T$503,3)-_xlfn.QUARTILE.EXC('Base de dados'!T$483:T$503,1))))),'Base de dados'!T501,"")</f>
        <v>18159</v>
      </c>
      <c r="U501" s="7">
        <f>IF(AND('Base de dados'!U501&gt;(AVERAGE('Base de dados'!U$483:U$503)-(1.5*(_xlfn.QUARTILE.EXC('Base de dados'!U$483:U$503,3)-_xlfn.QUARTILE.EXC('Base de dados'!U$483:U$503,1)))),'Base de dados'!U501&lt;(AVERAGE('Base de dados'!U$483:U$503)+(1.5*(_xlfn.QUARTILE.EXC('Base de dados'!U$483:U$503,3)-_xlfn.QUARTILE.EXC('Base de dados'!U$483:U$503,1))))),'Base de dados'!U501,"")</f>
        <v>645197433.37</v>
      </c>
    </row>
    <row r="502" spans="2:21" s="1" customFormat="1" x14ac:dyDescent="0.25">
      <c r="B502" s="51">
        <v>355030</v>
      </c>
      <c r="C502" s="51" t="s">
        <v>238</v>
      </c>
      <c r="D502" s="51" t="s">
        <v>239</v>
      </c>
      <c r="E502" s="51">
        <v>2000</v>
      </c>
      <c r="F502" s="51">
        <v>35503000</v>
      </c>
      <c r="G502" s="51" t="s">
        <v>104</v>
      </c>
      <c r="H502" s="325" t="s">
        <v>37</v>
      </c>
      <c r="I502" s="51" t="s">
        <v>188</v>
      </c>
      <c r="J502" s="51" t="s">
        <v>189</v>
      </c>
      <c r="K502" s="51" t="s">
        <v>190</v>
      </c>
      <c r="L502" s="7">
        <f>IF(AND('Base de dados'!L502&gt;(AVERAGE('Base de dados'!L$483:L$503)-(1.5*(_xlfn.QUARTILE.EXC('Base de dados'!L$483:L$503,3)-_xlfn.QUARTILE.EXC('Base de dados'!L$483:L$503,1)))),'Base de dados'!L502&lt;(AVERAGE('Base de dados'!L$483:L$503)+(1.5*(_xlfn.QUARTILE.EXC('Base de dados'!L$483:L$503,3)-_xlfn.QUARTILE.EXC('Base de dados'!L$483:L$503,1))))),'Base de dados'!L502,"")</f>
        <v>1729652</v>
      </c>
      <c r="M502" s="7">
        <f>IF(AND('Base de dados'!M502&gt;(AVERAGE('Base de dados'!M$483:M$503)-(1.5*(_xlfn.QUARTILE.EXC('Base de dados'!M$483:M$503,3)-_xlfn.QUARTILE.EXC('Base de dados'!M$483:M$503,1)))),'Base de dados'!M502&lt;(AVERAGE('Base de dados'!M$483:M$503)+(1.5*(_xlfn.QUARTILE.EXC('Base de dados'!M$483:M$503,3)-_xlfn.QUARTILE.EXC('Base de dados'!M$483:M$503,1))))),'Base de dados'!M502,"")</f>
        <v>15192145</v>
      </c>
      <c r="N502" s="7">
        <f>IF(AND('Base de dados'!N502&gt;(AVERAGE('Base de dados'!N$483:N$503)-(1.5*(_xlfn.QUARTILE.EXC('Base de dados'!N$483:N$503,3)-_xlfn.QUARTILE.EXC('Base de dados'!N$483:N$503,1)))),'Base de dados'!N502&lt;(AVERAGE('Base de dados'!N$483:N$503)+(1.5*(_xlfn.QUARTILE.EXC('Base de dados'!N$483:N$503,3)-_xlfn.QUARTILE.EXC('Base de dados'!N$483:N$503,1))))),'Base de dados'!N502,"")</f>
        <v>1070061</v>
      </c>
      <c r="O502" s="7">
        <f>IF(AND('Base de dados'!O502&gt;(AVERAGE('Base de dados'!O$483:O$503)-(1.5*(_xlfn.QUARTILE.EXC('Base de dados'!O$483:O$503,3)-_xlfn.QUARTILE.EXC('Base de dados'!O$483:O$503,1)))),'Base de dados'!O502&lt;(AVERAGE('Base de dados'!O$483:O$503)+(1.5*(_xlfn.QUARTILE.EXC('Base de dados'!O$483:O$503,3)-_xlfn.QUARTILE.EXC('Base de dados'!O$483:O$503,1))))),'Base de dados'!O502,"")</f>
        <v>1783658841.45</v>
      </c>
      <c r="P502" s="7">
        <f>IF(AND('Base de dados'!P502&gt;(AVERAGE('Base de dados'!P$483:P$503)-(1.5*(_xlfn.QUARTILE.EXC('Base de dados'!P$483:P$503,3)-_xlfn.QUARTILE.EXC('Base de dados'!P$483:P$503,1)))),'Base de dados'!P502&lt;(AVERAGE('Base de dados'!P$483:P$503)+(1.5*(_xlfn.QUARTILE.EXC('Base de dados'!P$483:P$503,3)-_xlfn.QUARTILE.EXC('Base de dados'!P$483:P$503,1))))),'Base de dados'!P502,"")</f>
        <v>1364803305.5999999</v>
      </c>
      <c r="Q502" s="7">
        <f>IF(AND('Base de dados'!Q502&gt;(AVERAGE('Base de dados'!Q$483:Q$503)-(1.5*(_xlfn.QUARTILE.EXC('Base de dados'!Q$483:Q$503,3)-_xlfn.QUARTILE.EXC('Base de dados'!Q$483:Q$503,1)))),'Base de dados'!Q502&lt;(AVERAGE('Base de dados'!Q$483:Q$503)+(1.5*(_xlfn.QUARTILE.EXC('Base de dados'!Q$483:Q$503,3)-_xlfn.QUARTILE.EXC('Base de dados'!Q$483:Q$503,1))))),'Base de dados'!Q502,"")</f>
        <v>650982172.78999996</v>
      </c>
      <c r="R502" s="7">
        <f>IF(AND('Base de dados'!R502&gt;(AVERAGE('Base de dados'!R$483:R$503)-(1.5*(_xlfn.QUARTILE.EXC('Base de dados'!R$483:R$503,3)-_xlfn.QUARTILE.EXC('Base de dados'!R$483:R$503,1)))),'Base de dados'!R502&lt;(AVERAGE('Base de dados'!R$483:R$503)+(1.5*(_xlfn.QUARTILE.EXC('Base de dados'!R$483:R$503,3)-_xlfn.QUARTILE.EXC('Base de dados'!R$483:R$503,1))))),'Base de dados'!R502,"")</f>
        <v>1399006168.73</v>
      </c>
      <c r="S502" s="7">
        <f>IF(AND('Base de dados'!S502&gt;(AVERAGE('Base de dados'!S$483:S$503)-(1.5*(_xlfn.QUARTILE.EXC('Base de dados'!S$483:S$503,3)-_xlfn.QUARTILE.EXC('Base de dados'!S$483:S$503,1)))),'Base de dados'!S502&lt;(AVERAGE('Base de dados'!S$483:S$503)+(1.5*(_xlfn.QUARTILE.EXC('Base de dados'!S$483:S$503,3)-_xlfn.QUARTILE.EXC('Base de dados'!S$483:S$503,1))))),'Base de dados'!S502,"")</f>
        <v>647351006.33000004</v>
      </c>
      <c r="T502" s="7">
        <f>IF(AND('Base de dados'!T502&gt;(AVERAGE('Base de dados'!T$483:T$503)-(1.5*(_xlfn.QUARTILE.EXC('Base de dados'!T$483:T$503,3)-_xlfn.QUARTILE.EXC('Base de dados'!T$483:T$503,1)))),'Base de dados'!T502&lt;(AVERAGE('Base de dados'!T$483:T$503)+(1.5*(_xlfn.QUARTILE.EXC('Base de dados'!T$483:T$503,3)-_xlfn.QUARTILE.EXC('Base de dados'!T$483:T$503,1))))),'Base de dados'!T502,"")</f>
        <v>18048</v>
      </c>
      <c r="U502" s="7">
        <f>IF(AND('Base de dados'!U502&gt;(AVERAGE('Base de dados'!U$483:U$503)-(1.5*(_xlfn.QUARTILE.EXC('Base de dados'!U$483:U$503,3)-_xlfn.QUARTILE.EXC('Base de dados'!U$483:U$503,1)))),'Base de dados'!U502&lt;(AVERAGE('Base de dados'!U$483:U$503)+(1.5*(_xlfn.QUARTILE.EXC('Base de dados'!U$483:U$503,3)-_xlfn.QUARTILE.EXC('Base de dados'!U$483:U$503,1))))),'Base de dados'!U502,"")</f>
        <v>753542585.04999995</v>
      </c>
    </row>
    <row r="503" spans="2:21" s="1" customFormat="1" x14ac:dyDescent="0.25">
      <c r="B503" s="51">
        <v>355030</v>
      </c>
      <c r="C503" s="51" t="s">
        <v>238</v>
      </c>
      <c r="D503" s="51" t="s">
        <v>239</v>
      </c>
      <c r="E503" s="51">
        <v>1999</v>
      </c>
      <c r="F503" s="51">
        <v>35503000</v>
      </c>
      <c r="G503" s="51" t="s">
        <v>104</v>
      </c>
      <c r="H503" s="325" t="s">
        <v>37</v>
      </c>
      <c r="I503" s="51" t="s">
        <v>188</v>
      </c>
      <c r="J503" s="51" t="s">
        <v>189</v>
      </c>
      <c r="K503" s="51" t="s">
        <v>190</v>
      </c>
      <c r="L503" s="7">
        <f>IF(AND('Base de dados'!L503&gt;(AVERAGE('Base de dados'!L$483:L$503)-(1.5*(_xlfn.QUARTILE.EXC('Base de dados'!L$483:L$503,3)-_xlfn.QUARTILE.EXC('Base de dados'!L$483:L$503,1)))),'Base de dados'!L503&lt;(AVERAGE('Base de dados'!L$483:L$503)+(1.5*(_xlfn.QUARTILE.EXC('Base de dados'!L$483:L$503,3)-_xlfn.QUARTILE.EXC('Base de dados'!L$483:L$503,1))))),'Base de dados'!L503,"")</f>
        <v>1782068</v>
      </c>
      <c r="M503" s="7">
        <f>IF(AND('Base de dados'!M503&gt;(AVERAGE('Base de dados'!M$483:M$503)-(1.5*(_xlfn.QUARTILE.EXC('Base de dados'!M$483:M$503,3)-_xlfn.QUARTILE.EXC('Base de dados'!M$483:M$503,1)))),'Base de dados'!M503&lt;(AVERAGE('Base de dados'!M$483:M$503)+(1.5*(_xlfn.QUARTILE.EXC('Base de dados'!M$483:M$503,3)-_xlfn.QUARTILE.EXC('Base de dados'!M$483:M$503,1))))),'Base de dados'!M503,"")</f>
        <v>15116884</v>
      </c>
      <c r="N503" s="7">
        <f>IF(AND('Base de dados'!N503&gt;(AVERAGE('Base de dados'!N$483:N$503)-(1.5*(_xlfn.QUARTILE.EXC('Base de dados'!N$483:N$503,3)-_xlfn.QUARTILE.EXC('Base de dados'!N$483:N$503,1)))),'Base de dados'!N503&lt;(AVERAGE('Base de dados'!N$483:N$503)+(1.5*(_xlfn.QUARTILE.EXC('Base de dados'!N$483:N$503,3)-_xlfn.QUARTILE.EXC('Base de dados'!N$483:N$503,1))))),'Base de dados'!N503,"")</f>
        <v>1058219</v>
      </c>
      <c r="O503" s="7">
        <f>IF(AND('Base de dados'!O503&gt;(AVERAGE('Base de dados'!O$483:O$503)-(1.5*(_xlfn.QUARTILE.EXC('Base de dados'!O$483:O$503,3)-_xlfn.QUARTILE.EXC('Base de dados'!O$483:O$503,1)))),'Base de dados'!O503&lt;(AVERAGE('Base de dados'!O$483:O$503)+(1.5*(_xlfn.QUARTILE.EXC('Base de dados'!O$483:O$503,3)-_xlfn.QUARTILE.EXC('Base de dados'!O$483:O$503,1))))),'Base de dados'!O503,"")</f>
        <v>1677382458</v>
      </c>
      <c r="P503" s="7">
        <f>IF(AND('Base de dados'!P503&gt;(AVERAGE('Base de dados'!P$483:P$503)-(1.5*(_xlfn.QUARTILE.EXC('Base de dados'!P$483:P$503,3)-_xlfn.QUARTILE.EXC('Base de dados'!P$483:P$503,1)))),'Base de dados'!P503&lt;(AVERAGE('Base de dados'!P$483:P$503)+(1.5*(_xlfn.QUARTILE.EXC('Base de dados'!P$483:P$503,3)-_xlfn.QUARTILE.EXC('Base de dados'!P$483:P$503,1))))),'Base de dados'!P503,"")</f>
        <v>1290877066</v>
      </c>
      <c r="Q503" s="7">
        <f>IF(AND('Base de dados'!Q503&gt;(AVERAGE('Base de dados'!Q$483:Q$503)-(1.5*(_xlfn.QUARTILE.EXC('Base de dados'!Q$483:Q$503,3)-_xlfn.QUARTILE.EXC('Base de dados'!Q$483:Q$503,1)))),'Base de dados'!Q503&lt;(AVERAGE('Base de dados'!Q$483:Q$503)+(1.5*(_xlfn.QUARTILE.EXC('Base de dados'!Q$483:Q$503,3)-_xlfn.QUARTILE.EXC('Base de dados'!Q$483:Q$503,1))))),'Base de dados'!Q503,"")</f>
        <v>716093821</v>
      </c>
      <c r="R503" s="7">
        <f>IF(AND('Base de dados'!R503&gt;(AVERAGE('Base de dados'!R$483:R$503)-(1.5*(_xlfn.QUARTILE.EXC('Base de dados'!R$483:R$503,3)-_xlfn.QUARTILE.EXC('Base de dados'!R$483:R$503,1)))),'Base de dados'!R503&lt;(AVERAGE('Base de dados'!R$483:R$503)+(1.5*(_xlfn.QUARTILE.EXC('Base de dados'!R$483:R$503,3)-_xlfn.QUARTILE.EXC('Base de dados'!R$483:R$503,1))))),'Base de dados'!R503,"")</f>
        <v>1302343374</v>
      </c>
      <c r="S503" s="7">
        <f>IF(AND('Base de dados'!S503&gt;(AVERAGE('Base de dados'!S$483:S$503)-(1.5*(_xlfn.QUARTILE.EXC('Base de dados'!S$483:S$503,3)-_xlfn.QUARTILE.EXC('Base de dados'!S$483:S$503,1)))),'Base de dados'!S503&lt;(AVERAGE('Base de dados'!S$483:S$503)+(1.5*(_xlfn.QUARTILE.EXC('Base de dados'!S$483:S$503,3)-_xlfn.QUARTILE.EXC('Base de dados'!S$483:S$503,1))))),'Base de dados'!S503,"")</f>
        <v>596957812</v>
      </c>
      <c r="T503" s="7">
        <f>IF(AND('Base de dados'!T503&gt;(AVERAGE('Base de dados'!T$483:T$503)-(1.5*(_xlfn.QUARTILE.EXC('Base de dados'!T$483:T$503,3)-_xlfn.QUARTILE.EXC('Base de dados'!T$483:T$503,1)))),'Base de dados'!T503&lt;(AVERAGE('Base de dados'!T$483:T$503)+(1.5*(_xlfn.QUARTILE.EXC('Base de dados'!T$483:T$503,3)-_xlfn.QUARTILE.EXC('Base de dados'!T$483:T$503,1))))),'Base de dados'!T503,"")</f>
        <v>18324</v>
      </c>
      <c r="U503" s="7">
        <f>IF(AND('Base de dados'!U503&gt;(AVERAGE('Base de dados'!U$483:U$503)-(1.5*(_xlfn.QUARTILE.EXC('Base de dados'!U$483:U$503,3)-_xlfn.QUARTILE.EXC('Base de dados'!U$483:U$503,1)))),'Base de dados'!U503&lt;(AVERAGE('Base de dados'!U$483:U$503)+(1.5*(_xlfn.QUARTILE.EXC('Base de dados'!U$483:U$503,3)-_xlfn.QUARTILE.EXC('Base de dados'!U$483:U$503,1))))),'Base de dados'!U503,"")</f>
        <v>317937598</v>
      </c>
    </row>
    <row r="504" spans="2:21" s="1" customFormat="1" x14ac:dyDescent="0.25">
      <c r="B504" s="51">
        <v>172100</v>
      </c>
      <c r="C504" s="51" t="s">
        <v>240</v>
      </c>
      <c r="D504" s="51" t="s">
        <v>241</v>
      </c>
      <c r="E504" s="51">
        <v>2019</v>
      </c>
      <c r="F504" s="51">
        <v>17210000</v>
      </c>
      <c r="G504" s="51" t="s">
        <v>105</v>
      </c>
      <c r="H504" s="325" t="s">
        <v>49</v>
      </c>
      <c r="I504" s="51" t="s">
        <v>188</v>
      </c>
      <c r="J504" s="51" t="s">
        <v>189</v>
      </c>
      <c r="K504" s="51" t="s">
        <v>242</v>
      </c>
      <c r="L504" s="7">
        <f>IF(AND('Base de dados'!L504&gt;(AVERAGE('Base de dados'!L$504:L$524)-(1.5*(_xlfn.QUARTILE.EXC('Base de dados'!L$504:L$524,3)-_xlfn.QUARTILE.EXC('Base de dados'!L$504:L$524,1)))),'Base de dados'!L504&lt;(AVERAGE('Base de dados'!L$504:L$524)+(1.5*(_xlfn.QUARTILE.EXC('Base de dados'!L$504:L$524,3)-_xlfn.QUARTILE.EXC('Base de dados'!L$504:L$524,1))))),'Base de dados'!L504,"")</f>
        <v>62451.34</v>
      </c>
      <c r="M504" s="7">
        <f>IF(AND('Base de dados'!M504&gt;(AVERAGE('Base de dados'!M$504:M$524)-(1.5*(_xlfn.QUARTILE.EXC('Base de dados'!M$504:M$524,3)-_xlfn.QUARTILE.EXC('Base de dados'!M$504:M$524,1)))),'Base de dados'!M504&lt;(AVERAGE('Base de dados'!M$504:M$524)+(1.5*(_xlfn.QUARTILE.EXC('Base de dados'!M$504:M$524,3)-_xlfn.QUARTILE.EXC('Base de dados'!M$504:M$524,1))))),'Base de dados'!M504,"")</f>
        <v>1514793</v>
      </c>
      <c r="N504" s="7">
        <f>IF(AND('Base de dados'!N504&gt;(AVERAGE('Base de dados'!N$504:N$524)-(1.5*(_xlfn.QUARTILE.EXC('Base de dados'!N$504:N$524,3)-_xlfn.QUARTILE.EXC('Base de dados'!N$504:N$524,1)))),'Base de dados'!N504&lt;(AVERAGE('Base de dados'!N$504:N$524)+(1.5*(_xlfn.QUARTILE.EXC('Base de dados'!N$504:N$524,3)-_xlfn.QUARTILE.EXC('Base de dados'!N$504:N$524,1))))),'Base de dados'!N504,"")</f>
        <v>23489.59</v>
      </c>
      <c r="O504" s="7">
        <f>IF(AND('Base de dados'!O504&gt;(AVERAGE('Base de dados'!O$504:O$524)-(1.5*(_xlfn.QUARTILE.EXC('Base de dados'!O$504:O$524,3)-_xlfn.QUARTILE.EXC('Base de dados'!O$504:O$524,1)))),'Base de dados'!O504&lt;(AVERAGE('Base de dados'!O$504:O$524)+(1.5*(_xlfn.QUARTILE.EXC('Base de dados'!O$504:O$524,3)-_xlfn.QUARTILE.EXC('Base de dados'!O$504:O$524,1))))),'Base de dados'!O504,"")</f>
        <v>342373417.26999998</v>
      </c>
      <c r="P504" s="7" t="str">
        <f>IF(AND('Base de dados'!P504&gt;(AVERAGE('Base de dados'!P$504:P$524)-(1.5*(_xlfn.QUARTILE.EXC('Base de dados'!P$504:P$524,3)-_xlfn.QUARTILE.EXC('Base de dados'!P$504:P$524,1)))),'Base de dados'!P504&lt;(AVERAGE('Base de dados'!P$504:P$524)+(1.5*(_xlfn.QUARTILE.EXC('Base de dados'!P$504:P$524,3)-_xlfn.QUARTILE.EXC('Base de dados'!P$504:P$524,1))))),'Base de dados'!P504,"")</f>
        <v/>
      </c>
      <c r="Q504" s="7">
        <f>IF(AND('Base de dados'!Q504&gt;(AVERAGE('Base de dados'!Q$504:Q$524)-(1.5*(_xlfn.QUARTILE.EXC('Base de dados'!Q$504:Q$524,3)-_xlfn.QUARTILE.EXC('Base de dados'!Q$504:Q$524,1)))),'Base de dados'!Q504&lt;(AVERAGE('Base de dados'!Q$504:Q$524)+(1.5*(_xlfn.QUARTILE.EXC('Base de dados'!Q$504:Q$524,3)-_xlfn.QUARTILE.EXC('Base de dados'!Q$504:Q$524,1))))),'Base de dados'!Q504,"")</f>
        <v>95428519.329999998</v>
      </c>
      <c r="R504" s="7" t="str">
        <f>IF(AND('Base de dados'!R504&gt;(AVERAGE('Base de dados'!R$504:R$524)-(1.5*(_xlfn.QUARTILE.EXC('Base de dados'!R$504:R$524,3)-_xlfn.QUARTILE.EXC('Base de dados'!R$504:R$524,1)))),'Base de dados'!R504&lt;(AVERAGE('Base de dados'!R$504:R$524)+(1.5*(_xlfn.QUARTILE.EXC('Base de dados'!R$504:R$524,3)-_xlfn.QUARTILE.EXC('Base de dados'!R$504:R$524,1))))),'Base de dados'!R504,"")</f>
        <v/>
      </c>
      <c r="S504" s="7" t="str">
        <f>IF(AND('Base de dados'!S504&gt;(AVERAGE('Base de dados'!S$504:S$524)-(1.5*(_xlfn.QUARTILE.EXC('Base de dados'!S$504:S$524,3)-_xlfn.QUARTILE.EXC('Base de dados'!S$504:S$524,1)))),'Base de dados'!S504&lt;(AVERAGE('Base de dados'!S$504:S$524)+(1.5*(_xlfn.QUARTILE.EXC('Base de dados'!S$504:S$524,3)-_xlfn.QUARTILE.EXC('Base de dados'!S$504:S$524,1))))),'Base de dados'!S504,"")</f>
        <v/>
      </c>
      <c r="T504" s="7">
        <f>IF(AND('Base de dados'!T504&gt;(AVERAGE('Base de dados'!T$504:T$524)-(1.5*(_xlfn.QUARTILE.EXC('Base de dados'!T$504:T$524,3)-_xlfn.QUARTILE.EXC('Base de dados'!T$504:T$524,1)))),'Base de dados'!T504&lt;(AVERAGE('Base de dados'!T$504:T$524)+(1.5*(_xlfn.QUARTILE.EXC('Base de dados'!T$504:T$524,3)-_xlfn.QUARTILE.EXC('Base de dados'!T$504:T$524,1))))),'Base de dados'!T504,"")</f>
        <v>1119</v>
      </c>
      <c r="U504" s="7" t="str">
        <f>IF(AND('Base de dados'!U504&gt;(AVERAGE('Base de dados'!U$504:U$524)-(1.5*(_xlfn.QUARTILE.EXC('Base de dados'!U$504:U$524,3)-_xlfn.QUARTILE.EXC('Base de dados'!U$504:U$524,1)))),'Base de dados'!U504&lt;(AVERAGE('Base de dados'!U$504:U$524)+(1.5*(_xlfn.QUARTILE.EXC('Base de dados'!U$504:U$524,3)-_xlfn.QUARTILE.EXC('Base de dados'!U$504:U$524,1))))),'Base de dados'!U504,"")</f>
        <v/>
      </c>
    </row>
    <row r="505" spans="2:21" s="1" customFormat="1" x14ac:dyDescent="0.25">
      <c r="B505" s="51">
        <v>172100</v>
      </c>
      <c r="C505" s="51" t="s">
        <v>240</v>
      </c>
      <c r="D505" s="51" t="s">
        <v>241</v>
      </c>
      <c r="E505" s="51">
        <v>2018</v>
      </c>
      <c r="F505" s="51">
        <v>17210000</v>
      </c>
      <c r="G505" s="51" t="s">
        <v>105</v>
      </c>
      <c r="H505" s="325" t="s">
        <v>49</v>
      </c>
      <c r="I505" s="51" t="s">
        <v>188</v>
      </c>
      <c r="J505" s="51" t="s">
        <v>189</v>
      </c>
      <c r="K505" s="51" t="s">
        <v>242</v>
      </c>
      <c r="L505" s="7">
        <f>IF(AND('Base de dados'!L505&gt;(AVERAGE('Base de dados'!L$504:L$524)-(1.5*(_xlfn.QUARTILE.EXC('Base de dados'!L$504:L$524,3)-_xlfn.QUARTILE.EXC('Base de dados'!L$504:L$524,1)))),'Base de dados'!L505&lt;(AVERAGE('Base de dados'!L$504:L$524)+(1.5*(_xlfn.QUARTILE.EXC('Base de dados'!L$504:L$524,3)-_xlfn.QUARTILE.EXC('Base de dados'!L$504:L$524,1))))),'Base de dados'!L505,"")</f>
        <v>60469.91</v>
      </c>
      <c r="M505" s="7">
        <f>IF(AND('Base de dados'!M505&gt;(AVERAGE('Base de dados'!M$504:M$524)-(1.5*(_xlfn.QUARTILE.EXC('Base de dados'!M$504:M$524,3)-_xlfn.QUARTILE.EXC('Base de dados'!M$504:M$524,1)))),'Base de dados'!M505&lt;(AVERAGE('Base de dados'!M$504:M$524)+(1.5*(_xlfn.QUARTILE.EXC('Base de dados'!M$504:M$524,3)-_xlfn.QUARTILE.EXC('Base de dados'!M$504:M$524,1))))),'Base de dados'!M505,"")</f>
        <v>1198297</v>
      </c>
      <c r="N505" s="7">
        <f>IF(AND('Base de dados'!N505&gt;(AVERAGE('Base de dados'!N$504:N$524)-(1.5*(_xlfn.QUARTILE.EXC('Base de dados'!N$504:N$524,3)-_xlfn.QUARTILE.EXC('Base de dados'!N$504:N$524,1)))),'Base de dados'!N505&lt;(AVERAGE('Base de dados'!N$504:N$524)+(1.5*(_xlfn.QUARTILE.EXC('Base de dados'!N$504:N$524,3)-_xlfn.QUARTILE.EXC('Base de dados'!N$504:N$524,1))))),'Base de dados'!N505,"")</f>
        <v>21721.95</v>
      </c>
      <c r="O505" s="7">
        <f>IF(AND('Base de dados'!O505&gt;(AVERAGE('Base de dados'!O$504:O$524)-(1.5*(_xlfn.QUARTILE.EXC('Base de dados'!O$504:O$524,3)-_xlfn.QUARTILE.EXC('Base de dados'!O$504:O$524,1)))),'Base de dados'!O505&lt;(AVERAGE('Base de dados'!O$504:O$524)+(1.5*(_xlfn.QUARTILE.EXC('Base de dados'!O$504:O$524,3)-_xlfn.QUARTILE.EXC('Base de dados'!O$504:O$524,1))))),'Base de dados'!O505,"")</f>
        <v>332380459.47000003</v>
      </c>
      <c r="P505" s="7" t="str">
        <f>IF(AND('Base de dados'!P505&gt;(AVERAGE('Base de dados'!P$504:P$524)-(1.5*(_xlfn.QUARTILE.EXC('Base de dados'!P$504:P$524,3)-_xlfn.QUARTILE.EXC('Base de dados'!P$504:P$524,1)))),'Base de dados'!P505&lt;(AVERAGE('Base de dados'!P$504:P$524)+(1.5*(_xlfn.QUARTILE.EXC('Base de dados'!P$504:P$524,3)-_xlfn.QUARTILE.EXC('Base de dados'!P$504:P$524,1))))),'Base de dados'!P505,"")</f>
        <v/>
      </c>
      <c r="Q505" s="7">
        <f>IF(AND('Base de dados'!Q505&gt;(AVERAGE('Base de dados'!Q$504:Q$524)-(1.5*(_xlfn.QUARTILE.EXC('Base de dados'!Q$504:Q$524,3)-_xlfn.QUARTILE.EXC('Base de dados'!Q$504:Q$524,1)))),'Base de dados'!Q505&lt;(AVERAGE('Base de dados'!Q$504:Q$524)+(1.5*(_xlfn.QUARTILE.EXC('Base de dados'!Q$504:Q$524,3)-_xlfn.QUARTILE.EXC('Base de dados'!Q$504:Q$524,1))))),'Base de dados'!Q505,"")</f>
        <v>89884201.310000002</v>
      </c>
      <c r="R505" s="7">
        <f>IF(AND('Base de dados'!R505&gt;(AVERAGE('Base de dados'!R$504:R$524)-(1.5*(_xlfn.QUARTILE.EXC('Base de dados'!R$504:R$524,3)-_xlfn.QUARTILE.EXC('Base de dados'!R$504:R$524,1)))),'Base de dados'!R505&lt;(AVERAGE('Base de dados'!R$504:R$524)+(1.5*(_xlfn.QUARTILE.EXC('Base de dados'!R$504:R$524,3)-_xlfn.QUARTILE.EXC('Base de dados'!R$504:R$524,1))))),'Base de dados'!R505,"")</f>
        <v>204558325.09999999</v>
      </c>
      <c r="S505" s="7" t="str">
        <f>IF(AND('Base de dados'!S505&gt;(AVERAGE('Base de dados'!S$504:S$524)-(1.5*(_xlfn.QUARTILE.EXC('Base de dados'!S$504:S$524,3)-_xlfn.QUARTILE.EXC('Base de dados'!S$504:S$524,1)))),'Base de dados'!S505&lt;(AVERAGE('Base de dados'!S$504:S$524)+(1.5*(_xlfn.QUARTILE.EXC('Base de dados'!S$504:S$524,3)-_xlfn.QUARTILE.EXC('Base de dados'!S$504:S$524,1))))),'Base de dados'!S505,"")</f>
        <v/>
      </c>
      <c r="T505" s="7">
        <f>IF(AND('Base de dados'!T505&gt;(AVERAGE('Base de dados'!T$504:T$524)-(1.5*(_xlfn.QUARTILE.EXC('Base de dados'!T$504:T$524,3)-_xlfn.QUARTILE.EXC('Base de dados'!T$504:T$524,1)))),'Base de dados'!T505&lt;(AVERAGE('Base de dados'!T$504:T$524)+(1.5*(_xlfn.QUARTILE.EXC('Base de dados'!T$504:T$524,3)-_xlfn.QUARTILE.EXC('Base de dados'!T$504:T$524,1))))),'Base de dados'!T505,"")</f>
        <v>1123</v>
      </c>
      <c r="U505" s="7">
        <f>IF(AND('Base de dados'!U505&gt;(AVERAGE('Base de dados'!U$504:U$524)-(1.5*(_xlfn.QUARTILE.EXC('Base de dados'!U$504:U$524,3)-_xlfn.QUARTILE.EXC('Base de dados'!U$504:U$524,1)))),'Base de dados'!U505&lt;(AVERAGE('Base de dados'!U$504:U$524)+(1.5*(_xlfn.QUARTILE.EXC('Base de dados'!U$504:U$524,3)-_xlfn.QUARTILE.EXC('Base de dados'!U$504:U$524,1))))),'Base de dados'!U505,"")</f>
        <v>61102.76</v>
      </c>
    </row>
    <row r="506" spans="2:21" s="1" customFormat="1" x14ac:dyDescent="0.25">
      <c r="B506" s="51">
        <v>172100</v>
      </c>
      <c r="C506" s="51" t="s">
        <v>240</v>
      </c>
      <c r="D506" s="51" t="s">
        <v>241</v>
      </c>
      <c r="E506" s="51">
        <v>2017</v>
      </c>
      <c r="F506" s="51">
        <v>17210000</v>
      </c>
      <c r="G506" s="51" t="s">
        <v>105</v>
      </c>
      <c r="H506" s="325" t="s">
        <v>49</v>
      </c>
      <c r="I506" s="51" t="s">
        <v>188</v>
      </c>
      <c r="J506" s="51" t="s">
        <v>189</v>
      </c>
      <c r="K506" s="51" t="s">
        <v>242</v>
      </c>
      <c r="L506" s="7">
        <f>IF(AND('Base de dados'!L506&gt;(AVERAGE('Base de dados'!L$504:L$524)-(1.5*(_xlfn.QUARTILE.EXC('Base de dados'!L$504:L$524,3)-_xlfn.QUARTILE.EXC('Base de dados'!L$504:L$524,1)))),'Base de dados'!L506&lt;(AVERAGE('Base de dados'!L$504:L$524)+(1.5*(_xlfn.QUARTILE.EXC('Base de dados'!L$504:L$524,3)-_xlfn.QUARTILE.EXC('Base de dados'!L$504:L$524,1))))),'Base de dados'!L506,"")</f>
        <v>59943.45</v>
      </c>
      <c r="M506" s="7">
        <f>IF(AND('Base de dados'!M506&gt;(AVERAGE('Base de dados'!M$504:M$524)-(1.5*(_xlfn.QUARTILE.EXC('Base de dados'!M$504:M$524,3)-_xlfn.QUARTILE.EXC('Base de dados'!M$504:M$524,1)))),'Base de dados'!M506&lt;(AVERAGE('Base de dados'!M$504:M$524)+(1.5*(_xlfn.QUARTILE.EXC('Base de dados'!M$504:M$524,3)-_xlfn.QUARTILE.EXC('Base de dados'!M$504:M$524,1))))),'Base de dados'!M506,"")</f>
        <v>1066211</v>
      </c>
      <c r="N506" s="7">
        <f>IF(AND('Base de dados'!N506&gt;(AVERAGE('Base de dados'!N$504:N$524)-(1.5*(_xlfn.QUARTILE.EXC('Base de dados'!N$504:N$524,3)-_xlfn.QUARTILE.EXC('Base de dados'!N$504:N$524,1)))),'Base de dados'!N506&lt;(AVERAGE('Base de dados'!N$504:N$524)+(1.5*(_xlfn.QUARTILE.EXC('Base de dados'!N$504:N$524,3)-_xlfn.QUARTILE.EXC('Base de dados'!N$504:N$524,1))))),'Base de dados'!N506,"")</f>
        <v>21559.74</v>
      </c>
      <c r="O506" s="7">
        <f>IF(AND('Base de dados'!O506&gt;(AVERAGE('Base de dados'!O$504:O$524)-(1.5*(_xlfn.QUARTILE.EXC('Base de dados'!O$504:O$524,3)-_xlfn.QUARTILE.EXC('Base de dados'!O$504:O$524,1)))),'Base de dados'!O506&lt;(AVERAGE('Base de dados'!O$504:O$524)+(1.5*(_xlfn.QUARTILE.EXC('Base de dados'!O$504:O$524,3)-_xlfn.QUARTILE.EXC('Base de dados'!O$504:O$524,1))))),'Base de dados'!O506,"")</f>
        <v>303393187.58999997</v>
      </c>
      <c r="P506" s="7">
        <f>IF(AND('Base de dados'!P506&gt;(AVERAGE('Base de dados'!P$504:P$524)-(1.5*(_xlfn.QUARTILE.EXC('Base de dados'!P$504:P$524,3)-_xlfn.QUARTILE.EXC('Base de dados'!P$504:P$524,1)))),'Base de dados'!P506&lt;(AVERAGE('Base de dados'!P$504:P$524)+(1.5*(_xlfn.QUARTILE.EXC('Base de dados'!P$504:P$524,3)-_xlfn.QUARTILE.EXC('Base de dados'!P$504:P$524,1))))),'Base de dados'!P506,"")</f>
        <v>93737976.790000007</v>
      </c>
      <c r="Q506" s="7">
        <f>IF(AND('Base de dados'!Q506&gt;(AVERAGE('Base de dados'!Q$504:Q$524)-(1.5*(_xlfn.QUARTILE.EXC('Base de dados'!Q$504:Q$524,3)-_xlfn.QUARTILE.EXC('Base de dados'!Q$504:Q$524,1)))),'Base de dados'!Q506&lt;(AVERAGE('Base de dados'!Q$504:Q$524)+(1.5*(_xlfn.QUARTILE.EXC('Base de dados'!Q$504:Q$524,3)-_xlfn.QUARTILE.EXC('Base de dados'!Q$504:Q$524,1))))),'Base de dados'!Q506,"")</f>
        <v>76160986.840000004</v>
      </c>
      <c r="R506" s="7">
        <f>IF(AND('Base de dados'!R506&gt;(AVERAGE('Base de dados'!R$504:R$524)-(1.5*(_xlfn.QUARTILE.EXC('Base de dados'!R$504:R$524,3)-_xlfn.QUARTILE.EXC('Base de dados'!R$504:R$524,1)))),'Base de dados'!R506&lt;(AVERAGE('Base de dados'!R$504:R$524)+(1.5*(_xlfn.QUARTILE.EXC('Base de dados'!R$504:R$524,3)-_xlfn.QUARTILE.EXC('Base de dados'!R$504:R$524,1))))),'Base de dados'!R506,"")</f>
        <v>163703319.62</v>
      </c>
      <c r="S506" s="7">
        <f>IF(AND('Base de dados'!S506&gt;(AVERAGE('Base de dados'!S$504:S$524)-(1.5*(_xlfn.QUARTILE.EXC('Base de dados'!S$504:S$524,3)-_xlfn.QUARTILE.EXC('Base de dados'!S$504:S$524,1)))),'Base de dados'!S506&lt;(AVERAGE('Base de dados'!S$504:S$524)+(1.5*(_xlfn.QUARTILE.EXC('Base de dados'!S$504:S$524,3)-_xlfn.QUARTILE.EXC('Base de dados'!S$504:S$524,1))))),'Base de dados'!S506,"")</f>
        <v>8432378.1199999992</v>
      </c>
      <c r="T506" s="7">
        <f>IF(AND('Base de dados'!T506&gt;(AVERAGE('Base de dados'!T$504:T$524)-(1.5*(_xlfn.QUARTILE.EXC('Base de dados'!T$504:T$524,3)-_xlfn.QUARTILE.EXC('Base de dados'!T$504:T$524,1)))),'Base de dados'!T506&lt;(AVERAGE('Base de dados'!T$504:T$524)+(1.5*(_xlfn.QUARTILE.EXC('Base de dados'!T$504:T$524,3)-_xlfn.QUARTILE.EXC('Base de dados'!T$504:T$524,1))))),'Base de dados'!T506,"")</f>
        <v>1687</v>
      </c>
      <c r="U506" s="7" t="str">
        <f>IF(AND('Base de dados'!U506&gt;(AVERAGE('Base de dados'!U$504:U$524)-(1.5*(_xlfn.QUARTILE.EXC('Base de dados'!U$504:U$524,3)-_xlfn.QUARTILE.EXC('Base de dados'!U$504:U$524,1)))),'Base de dados'!U506&lt;(AVERAGE('Base de dados'!U$504:U$524)+(1.5*(_xlfn.QUARTILE.EXC('Base de dados'!U$504:U$524,3)-_xlfn.QUARTILE.EXC('Base de dados'!U$504:U$524,1))))),'Base de dados'!U506,"")</f>
        <v/>
      </c>
    </row>
    <row r="507" spans="2:21" s="1" customFormat="1" x14ac:dyDescent="0.25">
      <c r="B507" s="51">
        <v>172100</v>
      </c>
      <c r="C507" s="51" t="s">
        <v>240</v>
      </c>
      <c r="D507" s="51" t="s">
        <v>241</v>
      </c>
      <c r="E507" s="51">
        <v>2016</v>
      </c>
      <c r="F507" s="51">
        <v>17210000</v>
      </c>
      <c r="G507" s="51" t="s">
        <v>105</v>
      </c>
      <c r="H507" s="325" t="s">
        <v>49</v>
      </c>
      <c r="I507" s="51" t="s">
        <v>188</v>
      </c>
      <c r="J507" s="51" t="s">
        <v>189</v>
      </c>
      <c r="K507" s="51" t="s">
        <v>242</v>
      </c>
      <c r="L507" s="7">
        <f>IF(AND('Base de dados'!L507&gt;(AVERAGE('Base de dados'!L$504:L$524)-(1.5*(_xlfn.QUARTILE.EXC('Base de dados'!L$504:L$524,3)-_xlfn.QUARTILE.EXC('Base de dados'!L$504:L$524,1)))),'Base de dados'!L507&lt;(AVERAGE('Base de dados'!L$504:L$524)+(1.5*(_xlfn.QUARTILE.EXC('Base de dados'!L$504:L$524,3)-_xlfn.QUARTILE.EXC('Base de dados'!L$504:L$524,1))))),'Base de dados'!L507,"")</f>
        <v>60874.59</v>
      </c>
      <c r="M507" s="7">
        <f>IF(AND('Base de dados'!M507&gt;(AVERAGE('Base de dados'!M$504:M$524)-(1.5*(_xlfn.QUARTILE.EXC('Base de dados'!M$504:M$524,3)-_xlfn.QUARTILE.EXC('Base de dados'!M$504:M$524,1)))),'Base de dados'!M507&lt;(AVERAGE('Base de dados'!M$504:M$524)+(1.5*(_xlfn.QUARTILE.EXC('Base de dados'!M$504:M$524,3)-_xlfn.QUARTILE.EXC('Base de dados'!M$504:M$524,1))))),'Base de dados'!M507,"")</f>
        <v>1059342</v>
      </c>
      <c r="N507" s="7">
        <f>IF(AND('Base de dados'!N507&gt;(AVERAGE('Base de dados'!N$504:N$524)-(1.5*(_xlfn.QUARTILE.EXC('Base de dados'!N$504:N$524,3)-_xlfn.QUARTILE.EXC('Base de dados'!N$504:N$524,1)))),'Base de dados'!N507&lt;(AVERAGE('Base de dados'!N$504:N$524)+(1.5*(_xlfn.QUARTILE.EXC('Base de dados'!N$504:N$524,3)-_xlfn.QUARTILE.EXC('Base de dados'!N$504:N$524,1))))),'Base de dados'!N507,"")</f>
        <v>19576.060000000001</v>
      </c>
      <c r="O507" s="7">
        <f>IF(AND('Base de dados'!O507&gt;(AVERAGE('Base de dados'!O$504:O$524)-(1.5*(_xlfn.QUARTILE.EXC('Base de dados'!O$504:O$524,3)-_xlfn.QUARTILE.EXC('Base de dados'!O$504:O$524,1)))),'Base de dados'!O507&lt;(AVERAGE('Base de dados'!O$504:O$524)+(1.5*(_xlfn.QUARTILE.EXC('Base de dados'!O$504:O$524,3)-_xlfn.QUARTILE.EXC('Base de dados'!O$504:O$524,1))))),'Base de dados'!O507,"")</f>
        <v>276907775.55000001</v>
      </c>
      <c r="P507" s="7">
        <f>IF(AND('Base de dados'!P507&gt;(AVERAGE('Base de dados'!P$504:P$524)-(1.5*(_xlfn.QUARTILE.EXC('Base de dados'!P$504:P$524,3)-_xlfn.QUARTILE.EXC('Base de dados'!P$504:P$524,1)))),'Base de dados'!P507&lt;(AVERAGE('Base de dados'!P$504:P$524)+(1.5*(_xlfn.QUARTILE.EXC('Base de dados'!P$504:P$524,3)-_xlfn.QUARTILE.EXC('Base de dados'!P$504:P$524,1))))),'Base de dados'!P507,"")</f>
        <v>78581357.549999997</v>
      </c>
      <c r="Q507" s="7">
        <f>IF(AND('Base de dados'!Q507&gt;(AVERAGE('Base de dados'!Q$504:Q$524)-(1.5*(_xlfn.QUARTILE.EXC('Base de dados'!Q$504:Q$524,3)-_xlfn.QUARTILE.EXC('Base de dados'!Q$504:Q$524,1)))),'Base de dados'!Q507&lt;(AVERAGE('Base de dados'!Q$504:Q$524)+(1.5*(_xlfn.QUARTILE.EXC('Base de dados'!Q$504:Q$524,3)-_xlfn.QUARTILE.EXC('Base de dados'!Q$504:Q$524,1))))),'Base de dados'!Q507,"")</f>
        <v>64839710.520000003</v>
      </c>
      <c r="R507" s="7" t="str">
        <f>IF(AND('Base de dados'!R507&gt;(AVERAGE('Base de dados'!R$504:R$524)-(1.5*(_xlfn.QUARTILE.EXC('Base de dados'!R$504:R$524,3)-_xlfn.QUARTILE.EXC('Base de dados'!R$504:R$524,1)))),'Base de dados'!R507&lt;(AVERAGE('Base de dados'!R$504:R$524)+(1.5*(_xlfn.QUARTILE.EXC('Base de dados'!R$504:R$524,3)-_xlfn.QUARTILE.EXC('Base de dados'!R$504:R$524,1))))),'Base de dados'!R507,"")</f>
        <v/>
      </c>
      <c r="S507" s="7" t="str">
        <f>IF(AND('Base de dados'!S507&gt;(AVERAGE('Base de dados'!S$504:S$524)-(1.5*(_xlfn.QUARTILE.EXC('Base de dados'!S$504:S$524,3)-_xlfn.QUARTILE.EXC('Base de dados'!S$504:S$524,1)))),'Base de dados'!S507&lt;(AVERAGE('Base de dados'!S$504:S$524)+(1.5*(_xlfn.QUARTILE.EXC('Base de dados'!S$504:S$524,3)-_xlfn.QUARTILE.EXC('Base de dados'!S$504:S$524,1))))),'Base de dados'!S507,"")</f>
        <v/>
      </c>
      <c r="T507" s="7">
        <f>IF(AND('Base de dados'!T507&gt;(AVERAGE('Base de dados'!T$504:T$524)-(1.5*(_xlfn.QUARTILE.EXC('Base de dados'!T$504:T$524,3)-_xlfn.QUARTILE.EXC('Base de dados'!T$504:T$524,1)))),'Base de dados'!T507&lt;(AVERAGE('Base de dados'!T$504:T$524)+(1.5*(_xlfn.QUARTILE.EXC('Base de dados'!T$504:T$524,3)-_xlfn.QUARTILE.EXC('Base de dados'!T$504:T$524,1))))),'Base de dados'!T507,"")</f>
        <v>987</v>
      </c>
      <c r="U507" s="7" t="str">
        <f>IF(AND('Base de dados'!U507&gt;(AVERAGE('Base de dados'!U$504:U$524)-(1.5*(_xlfn.QUARTILE.EXC('Base de dados'!U$504:U$524,3)-_xlfn.QUARTILE.EXC('Base de dados'!U$504:U$524,1)))),'Base de dados'!U507&lt;(AVERAGE('Base de dados'!U$504:U$524)+(1.5*(_xlfn.QUARTILE.EXC('Base de dados'!U$504:U$524,3)-_xlfn.QUARTILE.EXC('Base de dados'!U$504:U$524,1))))),'Base de dados'!U507,"")</f>
        <v/>
      </c>
    </row>
    <row r="508" spans="2:21" s="1" customFormat="1" x14ac:dyDescent="0.25">
      <c r="B508" s="51">
        <v>172100</v>
      </c>
      <c r="C508" s="51" t="s">
        <v>240</v>
      </c>
      <c r="D508" s="51" t="s">
        <v>241</v>
      </c>
      <c r="E508" s="51">
        <v>2015</v>
      </c>
      <c r="F508" s="51">
        <v>17210000</v>
      </c>
      <c r="G508" s="51" t="s">
        <v>105</v>
      </c>
      <c r="H508" s="325" t="s">
        <v>49</v>
      </c>
      <c r="I508" s="51" t="s">
        <v>188</v>
      </c>
      <c r="J508" s="51" t="s">
        <v>189</v>
      </c>
      <c r="K508" s="51" t="s">
        <v>242</v>
      </c>
      <c r="L508" s="7">
        <f>IF(AND('Base de dados'!L508&gt;(AVERAGE('Base de dados'!L$504:L$524)-(1.5*(_xlfn.QUARTILE.EXC('Base de dados'!L$504:L$524,3)-_xlfn.QUARTILE.EXC('Base de dados'!L$504:L$524,1)))),'Base de dados'!L508&lt;(AVERAGE('Base de dados'!L$504:L$524)+(1.5*(_xlfn.QUARTILE.EXC('Base de dados'!L$504:L$524,3)-_xlfn.QUARTILE.EXC('Base de dados'!L$504:L$524,1))))),'Base de dados'!L508,"")</f>
        <v>59634.52</v>
      </c>
      <c r="M508" s="7">
        <f>IF(AND('Base de dados'!M508&gt;(AVERAGE('Base de dados'!M$504:M$524)-(1.5*(_xlfn.QUARTILE.EXC('Base de dados'!M$504:M$524,3)-_xlfn.QUARTILE.EXC('Base de dados'!M$504:M$524,1)))),'Base de dados'!M508&lt;(AVERAGE('Base de dados'!M$504:M$524)+(1.5*(_xlfn.QUARTILE.EXC('Base de dados'!M$504:M$524,3)-_xlfn.QUARTILE.EXC('Base de dados'!M$504:M$524,1))))),'Base de dados'!M508,"")</f>
        <v>1028869</v>
      </c>
      <c r="N508" s="7">
        <f>IF(AND('Base de dados'!N508&gt;(AVERAGE('Base de dados'!N$504:N$524)-(1.5*(_xlfn.QUARTILE.EXC('Base de dados'!N$504:N$524,3)-_xlfn.QUARTILE.EXC('Base de dados'!N$504:N$524,1)))),'Base de dados'!N508&lt;(AVERAGE('Base de dados'!N$504:N$524)+(1.5*(_xlfn.QUARTILE.EXC('Base de dados'!N$504:N$524,3)-_xlfn.QUARTILE.EXC('Base de dados'!N$504:N$524,1))))),'Base de dados'!N508,"")</f>
        <v>17528.330000000002</v>
      </c>
      <c r="O508" s="7">
        <f>IF(AND('Base de dados'!O508&gt;(AVERAGE('Base de dados'!O$504:O$524)-(1.5*(_xlfn.QUARTILE.EXC('Base de dados'!O$504:O$524,3)-_xlfn.QUARTILE.EXC('Base de dados'!O$504:O$524,1)))),'Base de dados'!O508&lt;(AVERAGE('Base de dados'!O$504:O$524)+(1.5*(_xlfn.QUARTILE.EXC('Base de dados'!O$504:O$524,3)-_xlfn.QUARTILE.EXC('Base de dados'!O$504:O$524,1))))),'Base de dados'!O508,"")</f>
        <v>230392297.34999999</v>
      </c>
      <c r="P508" s="7">
        <f>IF(AND('Base de dados'!P508&gt;(AVERAGE('Base de dados'!P$504:P$524)-(1.5*(_xlfn.QUARTILE.EXC('Base de dados'!P$504:P$524,3)-_xlfn.QUARTILE.EXC('Base de dados'!P$504:P$524,1)))),'Base de dados'!P508&lt;(AVERAGE('Base de dados'!P$504:P$524)+(1.5*(_xlfn.QUARTILE.EXC('Base de dados'!P$504:P$524,3)-_xlfn.QUARTILE.EXC('Base de dados'!P$504:P$524,1))))),'Base de dados'!P508,"")</f>
        <v>59497044.829999998</v>
      </c>
      <c r="Q508" s="7">
        <f>IF(AND('Base de dados'!Q508&gt;(AVERAGE('Base de dados'!Q$504:Q$524)-(1.5*(_xlfn.QUARTILE.EXC('Base de dados'!Q$504:Q$524,3)-_xlfn.QUARTILE.EXC('Base de dados'!Q$504:Q$524,1)))),'Base de dados'!Q508&lt;(AVERAGE('Base de dados'!Q$504:Q$524)+(1.5*(_xlfn.QUARTILE.EXC('Base de dados'!Q$504:Q$524,3)-_xlfn.QUARTILE.EXC('Base de dados'!Q$504:Q$524,1))))),'Base de dados'!Q508,"")</f>
        <v>71369948.099999994</v>
      </c>
      <c r="R508" s="7">
        <f>IF(AND('Base de dados'!R508&gt;(AVERAGE('Base de dados'!R$504:R$524)-(1.5*(_xlfn.QUARTILE.EXC('Base de dados'!R$504:R$524,3)-_xlfn.QUARTILE.EXC('Base de dados'!R$504:R$524,1)))),'Base de dados'!R508&lt;(AVERAGE('Base de dados'!R$504:R$524)+(1.5*(_xlfn.QUARTILE.EXC('Base de dados'!R$504:R$524,3)-_xlfn.QUARTILE.EXC('Base de dados'!R$504:R$524,1))))),'Base de dados'!R508,"")</f>
        <v>151573435.21000001</v>
      </c>
      <c r="S508" s="7" t="str">
        <f>IF(AND('Base de dados'!S508&gt;(AVERAGE('Base de dados'!S$504:S$524)-(1.5*(_xlfn.QUARTILE.EXC('Base de dados'!S$504:S$524,3)-_xlfn.QUARTILE.EXC('Base de dados'!S$504:S$524,1)))),'Base de dados'!S508&lt;(AVERAGE('Base de dados'!S$504:S$524)+(1.5*(_xlfn.QUARTILE.EXC('Base de dados'!S$504:S$524,3)-_xlfn.QUARTILE.EXC('Base de dados'!S$504:S$524,1))))),'Base de dados'!S508,"")</f>
        <v/>
      </c>
      <c r="T508" s="7">
        <f>IF(AND('Base de dados'!T508&gt;(AVERAGE('Base de dados'!T$504:T$524)-(1.5*(_xlfn.QUARTILE.EXC('Base de dados'!T$504:T$524,3)-_xlfn.QUARTILE.EXC('Base de dados'!T$504:T$524,1)))),'Base de dados'!T508&lt;(AVERAGE('Base de dados'!T$504:T$524)+(1.5*(_xlfn.QUARTILE.EXC('Base de dados'!T$504:T$524,3)-_xlfn.QUARTILE.EXC('Base de dados'!T$504:T$524,1))))),'Base de dados'!T508,"")</f>
        <v>1007</v>
      </c>
      <c r="U508" s="7" t="str">
        <f>IF(AND('Base de dados'!U508&gt;(AVERAGE('Base de dados'!U$504:U$524)-(1.5*(_xlfn.QUARTILE.EXC('Base de dados'!U$504:U$524,3)-_xlfn.QUARTILE.EXC('Base de dados'!U$504:U$524,1)))),'Base de dados'!U508&lt;(AVERAGE('Base de dados'!U$504:U$524)+(1.5*(_xlfn.QUARTILE.EXC('Base de dados'!U$504:U$524,3)-_xlfn.QUARTILE.EXC('Base de dados'!U$504:U$524,1))))),'Base de dados'!U508,"")</f>
        <v/>
      </c>
    </row>
    <row r="509" spans="2:21" s="1" customFormat="1" x14ac:dyDescent="0.25">
      <c r="B509" s="51">
        <v>172100</v>
      </c>
      <c r="C509" s="51" t="s">
        <v>240</v>
      </c>
      <c r="D509" s="51" t="s">
        <v>241</v>
      </c>
      <c r="E509" s="51">
        <v>2014</v>
      </c>
      <c r="F509" s="51">
        <v>17210000</v>
      </c>
      <c r="G509" s="51" t="s">
        <v>105</v>
      </c>
      <c r="H509" s="325" t="s">
        <v>49</v>
      </c>
      <c r="I509" s="51" t="s">
        <v>188</v>
      </c>
      <c r="J509" s="51" t="s">
        <v>189</v>
      </c>
      <c r="K509" s="51" t="s">
        <v>242</v>
      </c>
      <c r="L509" s="7">
        <f>IF(AND('Base de dados'!L509&gt;(AVERAGE('Base de dados'!L$504:L$524)-(1.5*(_xlfn.QUARTILE.EXC('Base de dados'!L$504:L$524,3)-_xlfn.QUARTILE.EXC('Base de dados'!L$504:L$524,1)))),'Base de dados'!L509&lt;(AVERAGE('Base de dados'!L$504:L$524)+(1.5*(_xlfn.QUARTILE.EXC('Base de dados'!L$504:L$524,3)-_xlfn.QUARTILE.EXC('Base de dados'!L$504:L$524,1))))),'Base de dados'!L509,"")</f>
        <v>56801.88</v>
      </c>
      <c r="M509" s="7">
        <f>IF(AND('Base de dados'!M509&gt;(AVERAGE('Base de dados'!M$504:M$524)-(1.5*(_xlfn.QUARTILE.EXC('Base de dados'!M$504:M$524,3)-_xlfn.QUARTILE.EXC('Base de dados'!M$504:M$524,1)))),'Base de dados'!M509&lt;(AVERAGE('Base de dados'!M$504:M$524)+(1.5*(_xlfn.QUARTILE.EXC('Base de dados'!M$504:M$524,3)-_xlfn.QUARTILE.EXC('Base de dados'!M$504:M$524,1))))),'Base de dados'!M509,"")</f>
        <v>882186</v>
      </c>
      <c r="N509" s="7">
        <f>IF(AND('Base de dados'!N509&gt;(AVERAGE('Base de dados'!N$504:N$524)-(1.5*(_xlfn.QUARTILE.EXC('Base de dados'!N$504:N$524,3)-_xlfn.QUARTILE.EXC('Base de dados'!N$504:N$524,1)))),'Base de dados'!N509&lt;(AVERAGE('Base de dados'!N$504:N$524)+(1.5*(_xlfn.QUARTILE.EXC('Base de dados'!N$504:N$524,3)-_xlfn.QUARTILE.EXC('Base de dados'!N$504:N$524,1))))),'Base de dados'!N509,"")</f>
        <v>14740.99</v>
      </c>
      <c r="O509" s="7">
        <f>IF(AND('Base de dados'!O509&gt;(AVERAGE('Base de dados'!O$504:O$524)-(1.5*(_xlfn.QUARTILE.EXC('Base de dados'!O$504:O$524,3)-_xlfn.QUARTILE.EXC('Base de dados'!O$504:O$524,1)))),'Base de dados'!O509&lt;(AVERAGE('Base de dados'!O$504:O$524)+(1.5*(_xlfn.QUARTILE.EXC('Base de dados'!O$504:O$524,3)-_xlfn.QUARTILE.EXC('Base de dados'!O$504:O$524,1))))),'Base de dados'!O509,"")</f>
        <v>200248061.13</v>
      </c>
      <c r="P509" s="7">
        <f>IF(AND('Base de dados'!P509&gt;(AVERAGE('Base de dados'!P$504:P$524)-(1.5*(_xlfn.QUARTILE.EXC('Base de dados'!P$504:P$524,3)-_xlfn.QUARTILE.EXC('Base de dados'!P$504:P$524,1)))),'Base de dados'!P509&lt;(AVERAGE('Base de dados'!P$504:P$524)+(1.5*(_xlfn.QUARTILE.EXC('Base de dados'!P$504:P$524,3)-_xlfn.QUARTILE.EXC('Base de dados'!P$504:P$524,1))))),'Base de dados'!P509,"")</f>
        <v>44752840.82</v>
      </c>
      <c r="Q509" s="7">
        <f>IF(AND('Base de dados'!Q509&gt;(AVERAGE('Base de dados'!Q$504:Q$524)-(1.5*(_xlfn.QUARTILE.EXC('Base de dados'!Q$504:Q$524,3)-_xlfn.QUARTILE.EXC('Base de dados'!Q$504:Q$524,1)))),'Base de dados'!Q509&lt;(AVERAGE('Base de dados'!Q$504:Q$524)+(1.5*(_xlfn.QUARTILE.EXC('Base de dados'!Q$504:Q$524,3)-_xlfn.QUARTILE.EXC('Base de dados'!Q$504:Q$524,1))))),'Base de dados'!Q509,"")</f>
        <v>83861612.920000002</v>
      </c>
      <c r="R509" s="7">
        <f>IF(AND('Base de dados'!R509&gt;(AVERAGE('Base de dados'!R$504:R$524)-(1.5*(_xlfn.QUARTILE.EXC('Base de dados'!R$504:R$524,3)-_xlfn.QUARTILE.EXC('Base de dados'!R$504:R$524,1)))),'Base de dados'!R509&lt;(AVERAGE('Base de dados'!R$504:R$524)+(1.5*(_xlfn.QUARTILE.EXC('Base de dados'!R$504:R$524,3)-_xlfn.QUARTILE.EXC('Base de dados'!R$504:R$524,1))))),'Base de dados'!R509,"")</f>
        <v>151633008.16</v>
      </c>
      <c r="S509" s="7" t="str">
        <f>IF(AND('Base de dados'!S509&gt;(AVERAGE('Base de dados'!S$504:S$524)-(1.5*(_xlfn.QUARTILE.EXC('Base de dados'!S$504:S$524,3)-_xlfn.QUARTILE.EXC('Base de dados'!S$504:S$524,1)))),'Base de dados'!S509&lt;(AVERAGE('Base de dados'!S$504:S$524)+(1.5*(_xlfn.QUARTILE.EXC('Base de dados'!S$504:S$524,3)-_xlfn.QUARTILE.EXC('Base de dados'!S$504:S$524,1))))),'Base de dados'!S509,"")</f>
        <v/>
      </c>
      <c r="T509" s="7">
        <f>IF(AND('Base de dados'!T509&gt;(AVERAGE('Base de dados'!T$504:T$524)-(1.5*(_xlfn.QUARTILE.EXC('Base de dados'!T$504:T$524,3)-_xlfn.QUARTILE.EXC('Base de dados'!T$504:T$524,1)))),'Base de dados'!T509&lt;(AVERAGE('Base de dados'!T$504:T$524)+(1.5*(_xlfn.QUARTILE.EXC('Base de dados'!T$504:T$524,3)-_xlfn.QUARTILE.EXC('Base de dados'!T$504:T$524,1))))),'Base de dados'!T509,"")</f>
        <v>1190</v>
      </c>
      <c r="U509" s="7">
        <f>IF(AND('Base de dados'!U509&gt;(AVERAGE('Base de dados'!U$504:U$524)-(1.5*(_xlfn.QUARTILE.EXC('Base de dados'!U$504:U$524,3)-_xlfn.QUARTILE.EXC('Base de dados'!U$504:U$524,1)))),'Base de dados'!U509&lt;(AVERAGE('Base de dados'!U$504:U$524)+(1.5*(_xlfn.QUARTILE.EXC('Base de dados'!U$504:U$524,3)-_xlfn.QUARTILE.EXC('Base de dados'!U$504:U$524,1))))),'Base de dados'!U509,"")</f>
        <v>29136346.739999998</v>
      </c>
    </row>
    <row r="510" spans="2:21" s="1" customFormat="1" x14ac:dyDescent="0.25">
      <c r="B510" s="51">
        <v>172100</v>
      </c>
      <c r="C510" s="51" t="s">
        <v>240</v>
      </c>
      <c r="D510" s="51" t="s">
        <v>241</v>
      </c>
      <c r="E510" s="51">
        <v>2013</v>
      </c>
      <c r="F510" s="51">
        <v>17210000</v>
      </c>
      <c r="G510" s="51" t="s">
        <v>105</v>
      </c>
      <c r="H510" s="325" t="s">
        <v>49</v>
      </c>
      <c r="I510" s="51" t="s">
        <v>188</v>
      </c>
      <c r="J510" s="51" t="s">
        <v>189</v>
      </c>
      <c r="K510" s="51" t="s">
        <v>242</v>
      </c>
      <c r="L510" s="7">
        <f>IF(AND('Base de dados'!L510&gt;(AVERAGE('Base de dados'!L$504:L$524)-(1.5*(_xlfn.QUARTILE.EXC('Base de dados'!L$504:L$524,3)-_xlfn.QUARTILE.EXC('Base de dados'!L$504:L$524,1)))),'Base de dados'!L510&lt;(AVERAGE('Base de dados'!L$504:L$524)+(1.5*(_xlfn.QUARTILE.EXC('Base de dados'!L$504:L$524,3)-_xlfn.QUARTILE.EXC('Base de dados'!L$504:L$524,1))))),'Base de dados'!L510,"")</f>
        <v>55724.59</v>
      </c>
      <c r="M510" s="7">
        <f>IF(AND('Base de dados'!M510&gt;(AVERAGE('Base de dados'!M$504:M$524)-(1.5*(_xlfn.QUARTILE.EXC('Base de dados'!M$504:M$524,3)-_xlfn.QUARTILE.EXC('Base de dados'!M$504:M$524,1)))),'Base de dados'!M510&lt;(AVERAGE('Base de dados'!M$504:M$524)+(1.5*(_xlfn.QUARTILE.EXC('Base de dados'!M$504:M$524,3)-_xlfn.QUARTILE.EXC('Base de dados'!M$504:M$524,1))))),'Base de dados'!M510,"")</f>
        <v>651486</v>
      </c>
      <c r="N510" s="7">
        <f>IF(AND('Base de dados'!N510&gt;(AVERAGE('Base de dados'!N$504:N$524)-(1.5*(_xlfn.QUARTILE.EXC('Base de dados'!N$504:N$524,3)-_xlfn.QUARTILE.EXC('Base de dados'!N$504:N$524,1)))),'Base de dados'!N510&lt;(AVERAGE('Base de dados'!N$504:N$524)+(1.5*(_xlfn.QUARTILE.EXC('Base de dados'!N$504:N$524,3)-_xlfn.QUARTILE.EXC('Base de dados'!N$504:N$524,1))))),'Base de dados'!N510,"")</f>
        <v>13763.42</v>
      </c>
      <c r="O510" s="7">
        <f>IF(AND('Base de dados'!O510&gt;(AVERAGE('Base de dados'!O$504:O$524)-(1.5*(_xlfn.QUARTILE.EXC('Base de dados'!O$504:O$524,3)-_xlfn.QUARTILE.EXC('Base de dados'!O$504:O$524,1)))),'Base de dados'!O510&lt;(AVERAGE('Base de dados'!O$504:O$524)+(1.5*(_xlfn.QUARTILE.EXC('Base de dados'!O$504:O$524,3)-_xlfn.QUARTILE.EXC('Base de dados'!O$504:O$524,1))))),'Base de dados'!O510,"")</f>
        <v>175460532.86000001</v>
      </c>
      <c r="P510" s="7">
        <f>IF(AND('Base de dados'!P510&gt;(AVERAGE('Base de dados'!P$504:P$524)-(1.5*(_xlfn.QUARTILE.EXC('Base de dados'!P$504:P$524,3)-_xlfn.QUARTILE.EXC('Base de dados'!P$504:P$524,1)))),'Base de dados'!P510&lt;(AVERAGE('Base de dados'!P$504:P$524)+(1.5*(_xlfn.QUARTILE.EXC('Base de dados'!P$504:P$524,3)-_xlfn.QUARTILE.EXC('Base de dados'!P$504:P$524,1))))),'Base de dados'!P510,"")</f>
        <v>38455135.939999998</v>
      </c>
      <c r="Q510" s="7">
        <f>IF(AND('Base de dados'!Q510&gt;(AVERAGE('Base de dados'!Q$504:Q$524)-(1.5*(_xlfn.QUARTILE.EXC('Base de dados'!Q$504:Q$524,3)-_xlfn.QUARTILE.EXC('Base de dados'!Q$504:Q$524,1)))),'Base de dados'!Q510&lt;(AVERAGE('Base de dados'!Q$504:Q$524)+(1.5*(_xlfn.QUARTILE.EXC('Base de dados'!Q$504:Q$524,3)-_xlfn.QUARTILE.EXC('Base de dados'!Q$504:Q$524,1))))),'Base de dados'!Q510,"")</f>
        <v>53816201.990000002</v>
      </c>
      <c r="R510" s="7">
        <f>IF(AND('Base de dados'!R510&gt;(AVERAGE('Base de dados'!R$504:R$524)-(1.5*(_xlfn.QUARTILE.EXC('Base de dados'!R$504:R$524,3)-_xlfn.QUARTILE.EXC('Base de dados'!R$504:R$524,1)))),'Base de dados'!R510&lt;(AVERAGE('Base de dados'!R$504:R$524)+(1.5*(_xlfn.QUARTILE.EXC('Base de dados'!R$504:R$524,3)-_xlfn.QUARTILE.EXC('Base de dados'!R$504:R$524,1))))),'Base de dados'!R510,"")</f>
        <v>112481835.34999999</v>
      </c>
      <c r="S510" s="7" t="str">
        <f>IF(AND('Base de dados'!S510&gt;(AVERAGE('Base de dados'!S$504:S$524)-(1.5*(_xlfn.QUARTILE.EXC('Base de dados'!S$504:S$524,3)-_xlfn.QUARTILE.EXC('Base de dados'!S$504:S$524,1)))),'Base de dados'!S510&lt;(AVERAGE('Base de dados'!S$504:S$524)+(1.5*(_xlfn.QUARTILE.EXC('Base de dados'!S$504:S$524,3)-_xlfn.QUARTILE.EXC('Base de dados'!S$504:S$524,1))))),'Base de dados'!S510,"")</f>
        <v/>
      </c>
      <c r="T510" s="7">
        <f>IF(AND('Base de dados'!T510&gt;(AVERAGE('Base de dados'!T$504:T$524)-(1.5*(_xlfn.QUARTILE.EXC('Base de dados'!T$504:T$524,3)-_xlfn.QUARTILE.EXC('Base de dados'!T$504:T$524,1)))),'Base de dados'!T510&lt;(AVERAGE('Base de dados'!T$504:T$524)+(1.5*(_xlfn.QUARTILE.EXC('Base de dados'!T$504:T$524,3)-_xlfn.QUARTILE.EXC('Base de dados'!T$504:T$524,1))))),'Base de dados'!T510,"")</f>
        <v>1382</v>
      </c>
      <c r="U510" s="7">
        <f>IF(AND('Base de dados'!U510&gt;(AVERAGE('Base de dados'!U$504:U$524)-(1.5*(_xlfn.QUARTILE.EXC('Base de dados'!U$504:U$524,3)-_xlfn.QUARTILE.EXC('Base de dados'!U$504:U$524,1)))),'Base de dados'!U510&lt;(AVERAGE('Base de dados'!U$504:U$524)+(1.5*(_xlfn.QUARTILE.EXC('Base de dados'!U$504:U$524,3)-_xlfn.QUARTILE.EXC('Base de dados'!U$504:U$524,1))))),'Base de dados'!U510,"")</f>
        <v>29136346.739999998</v>
      </c>
    </row>
    <row r="511" spans="2:21" s="1" customFormat="1" x14ac:dyDescent="0.25">
      <c r="B511" s="51">
        <v>172100</v>
      </c>
      <c r="C511" s="51" t="s">
        <v>240</v>
      </c>
      <c r="D511" s="51" t="s">
        <v>241</v>
      </c>
      <c r="E511" s="51">
        <v>2012</v>
      </c>
      <c r="F511" s="51">
        <v>17210000</v>
      </c>
      <c r="G511" s="51" t="s">
        <v>105</v>
      </c>
      <c r="H511" s="325" t="s">
        <v>49</v>
      </c>
      <c r="I511" s="51" t="s">
        <v>188</v>
      </c>
      <c r="J511" s="51" t="s">
        <v>189</v>
      </c>
      <c r="K511" s="51" t="s">
        <v>242</v>
      </c>
      <c r="L511" s="7">
        <f>IF(AND('Base de dados'!L511&gt;(AVERAGE('Base de dados'!L$504:L$524)-(1.5*(_xlfn.QUARTILE.EXC('Base de dados'!L$504:L$524,3)-_xlfn.QUARTILE.EXC('Base de dados'!L$504:L$524,1)))),'Base de dados'!L511&lt;(AVERAGE('Base de dados'!L$504:L$524)+(1.5*(_xlfn.QUARTILE.EXC('Base de dados'!L$504:L$524,3)-_xlfn.QUARTILE.EXC('Base de dados'!L$504:L$524,1))))),'Base de dados'!L511,"")</f>
        <v>61782.82</v>
      </c>
      <c r="M511" s="7">
        <f>IF(AND('Base de dados'!M511&gt;(AVERAGE('Base de dados'!M$504:M$524)-(1.5*(_xlfn.QUARTILE.EXC('Base de dados'!M$504:M$524,3)-_xlfn.QUARTILE.EXC('Base de dados'!M$504:M$524,1)))),'Base de dados'!M511&lt;(AVERAGE('Base de dados'!M$504:M$524)+(1.5*(_xlfn.QUARTILE.EXC('Base de dados'!M$504:M$524,3)-_xlfn.QUARTILE.EXC('Base de dados'!M$504:M$524,1))))),'Base de dados'!M511,"")</f>
        <v>421508</v>
      </c>
      <c r="N511" s="7">
        <f>IF(AND('Base de dados'!N511&gt;(AVERAGE('Base de dados'!N$504:N$524)-(1.5*(_xlfn.QUARTILE.EXC('Base de dados'!N$504:N$524,3)-_xlfn.QUARTILE.EXC('Base de dados'!N$504:N$524,1)))),'Base de dados'!N511&lt;(AVERAGE('Base de dados'!N$504:N$524)+(1.5*(_xlfn.QUARTILE.EXC('Base de dados'!N$504:N$524,3)-_xlfn.QUARTILE.EXC('Base de dados'!N$504:N$524,1))))),'Base de dados'!N511,"")</f>
        <v>11547.48</v>
      </c>
      <c r="O511" s="7">
        <f>IF(AND('Base de dados'!O511&gt;(AVERAGE('Base de dados'!O$504:O$524)-(1.5*(_xlfn.QUARTILE.EXC('Base de dados'!O$504:O$524,3)-_xlfn.QUARTILE.EXC('Base de dados'!O$504:O$524,1)))),'Base de dados'!O511&lt;(AVERAGE('Base de dados'!O$504:O$524)+(1.5*(_xlfn.QUARTILE.EXC('Base de dados'!O$504:O$524,3)-_xlfn.QUARTILE.EXC('Base de dados'!O$504:O$524,1))))),'Base de dados'!O511,"")</f>
        <v>179057737.52000001</v>
      </c>
      <c r="P511" s="7">
        <f>IF(AND('Base de dados'!P511&gt;(AVERAGE('Base de dados'!P$504:P$524)-(1.5*(_xlfn.QUARTILE.EXC('Base de dados'!P$504:P$524,3)-_xlfn.QUARTILE.EXC('Base de dados'!P$504:P$524,1)))),'Base de dados'!P511&lt;(AVERAGE('Base de dados'!P$504:P$524)+(1.5*(_xlfn.QUARTILE.EXC('Base de dados'!P$504:P$524,3)-_xlfn.QUARTILE.EXC('Base de dados'!P$504:P$524,1))))),'Base de dados'!P511,"")</f>
        <v>31103991.309999999</v>
      </c>
      <c r="Q511" s="7">
        <f>IF(AND('Base de dados'!Q511&gt;(AVERAGE('Base de dados'!Q$504:Q$524)-(1.5*(_xlfn.QUARTILE.EXC('Base de dados'!Q$504:Q$524,3)-_xlfn.QUARTILE.EXC('Base de dados'!Q$504:Q$524,1)))),'Base de dados'!Q511&lt;(AVERAGE('Base de dados'!Q$504:Q$524)+(1.5*(_xlfn.QUARTILE.EXC('Base de dados'!Q$504:Q$524,3)-_xlfn.QUARTILE.EXC('Base de dados'!Q$504:Q$524,1))))),'Base de dados'!Q511,"")</f>
        <v>7034636.6799999997</v>
      </c>
      <c r="R511" s="7">
        <f>IF(AND('Base de dados'!R511&gt;(AVERAGE('Base de dados'!R$504:R$524)-(1.5*(_xlfn.QUARTILE.EXC('Base de dados'!R$504:R$524,3)-_xlfn.QUARTILE.EXC('Base de dados'!R$504:R$524,1)))),'Base de dados'!R511&lt;(AVERAGE('Base de dados'!R$504:R$524)+(1.5*(_xlfn.QUARTILE.EXC('Base de dados'!R$504:R$524,3)-_xlfn.QUARTILE.EXC('Base de dados'!R$504:R$524,1))))),'Base de dados'!R511,"")</f>
        <v>47937657.219999999</v>
      </c>
      <c r="S511" s="7" t="str">
        <f>IF(AND('Base de dados'!S511&gt;(AVERAGE('Base de dados'!S$504:S$524)-(1.5*(_xlfn.QUARTILE.EXC('Base de dados'!S$504:S$524,3)-_xlfn.QUARTILE.EXC('Base de dados'!S$504:S$524,1)))),'Base de dados'!S511&lt;(AVERAGE('Base de dados'!S$504:S$524)+(1.5*(_xlfn.QUARTILE.EXC('Base de dados'!S$504:S$524,3)-_xlfn.QUARTILE.EXC('Base de dados'!S$504:S$524,1))))),'Base de dados'!S511,"")</f>
        <v/>
      </c>
      <c r="T511" s="7">
        <f>IF(AND('Base de dados'!T511&gt;(AVERAGE('Base de dados'!T$504:T$524)-(1.5*(_xlfn.QUARTILE.EXC('Base de dados'!T$504:T$524,3)-_xlfn.QUARTILE.EXC('Base de dados'!T$504:T$524,1)))),'Base de dados'!T511&lt;(AVERAGE('Base de dados'!T$504:T$524)+(1.5*(_xlfn.QUARTILE.EXC('Base de dados'!T$504:T$524,3)-_xlfn.QUARTILE.EXC('Base de dados'!T$504:T$524,1))))),'Base de dados'!T511,"")</f>
        <v>1740</v>
      </c>
      <c r="U511" s="7">
        <f>IF(AND('Base de dados'!U511&gt;(AVERAGE('Base de dados'!U$504:U$524)-(1.5*(_xlfn.QUARTILE.EXC('Base de dados'!U$504:U$524,3)-_xlfn.QUARTILE.EXC('Base de dados'!U$504:U$524,1)))),'Base de dados'!U511&lt;(AVERAGE('Base de dados'!U$504:U$524)+(1.5*(_xlfn.QUARTILE.EXC('Base de dados'!U$504:U$524,3)-_xlfn.QUARTILE.EXC('Base de dados'!U$504:U$524,1))))),'Base de dados'!U511,"")</f>
        <v>0</v>
      </c>
    </row>
    <row r="512" spans="2:21" s="1" customFormat="1" x14ac:dyDescent="0.25">
      <c r="B512" s="51">
        <v>172100</v>
      </c>
      <c r="C512" s="51" t="s">
        <v>240</v>
      </c>
      <c r="D512" s="51" t="s">
        <v>241</v>
      </c>
      <c r="E512" s="51">
        <v>2011</v>
      </c>
      <c r="F512" s="51">
        <v>17210000</v>
      </c>
      <c r="G512" s="51" t="s">
        <v>105</v>
      </c>
      <c r="H512" s="325" t="s">
        <v>49</v>
      </c>
      <c r="I512" s="51" t="s">
        <v>188</v>
      </c>
      <c r="J512" s="51" t="s">
        <v>189</v>
      </c>
      <c r="K512" s="51" t="s">
        <v>242</v>
      </c>
      <c r="L512" s="7">
        <f>IF(AND('Base de dados'!L512&gt;(AVERAGE('Base de dados'!L$504:L$524)-(1.5*(_xlfn.QUARTILE.EXC('Base de dados'!L$504:L$524,3)-_xlfn.QUARTILE.EXC('Base de dados'!L$504:L$524,1)))),'Base de dados'!L512&lt;(AVERAGE('Base de dados'!L$504:L$524)+(1.5*(_xlfn.QUARTILE.EXC('Base de dados'!L$504:L$524,3)-_xlfn.QUARTILE.EXC('Base de dados'!L$504:L$524,1))))),'Base de dados'!L512,"")</f>
        <v>58131.15</v>
      </c>
      <c r="M512" s="7">
        <f>IF(AND('Base de dados'!M512&gt;(AVERAGE('Base de dados'!M$504:M$524)-(1.5*(_xlfn.QUARTILE.EXC('Base de dados'!M$504:M$524,3)-_xlfn.QUARTILE.EXC('Base de dados'!M$504:M$524,1)))),'Base de dados'!M512&lt;(AVERAGE('Base de dados'!M$504:M$524)+(1.5*(_xlfn.QUARTILE.EXC('Base de dados'!M$504:M$524,3)-_xlfn.QUARTILE.EXC('Base de dados'!M$504:M$524,1))))),'Base de dados'!M512,"")</f>
        <v>277257</v>
      </c>
      <c r="N512" s="7">
        <f>IF(AND('Base de dados'!N512&gt;(AVERAGE('Base de dados'!N$504:N$524)-(1.5*(_xlfn.QUARTILE.EXC('Base de dados'!N$504:N$524,3)-_xlfn.QUARTILE.EXC('Base de dados'!N$504:N$524,1)))),'Base de dados'!N512&lt;(AVERAGE('Base de dados'!N$504:N$524)+(1.5*(_xlfn.QUARTILE.EXC('Base de dados'!N$504:N$524,3)-_xlfn.QUARTILE.EXC('Base de dados'!N$504:N$524,1))))),'Base de dados'!N512,"")</f>
        <v>10765.12</v>
      </c>
      <c r="O512" s="7">
        <f>IF(AND('Base de dados'!O512&gt;(AVERAGE('Base de dados'!O$504:O$524)-(1.5*(_xlfn.QUARTILE.EXC('Base de dados'!O$504:O$524,3)-_xlfn.QUARTILE.EXC('Base de dados'!O$504:O$524,1)))),'Base de dados'!O512&lt;(AVERAGE('Base de dados'!O$504:O$524)+(1.5*(_xlfn.QUARTILE.EXC('Base de dados'!O$504:O$524,3)-_xlfn.QUARTILE.EXC('Base de dados'!O$504:O$524,1))))),'Base de dados'!O512,"")</f>
        <v>157776093.44999999</v>
      </c>
      <c r="P512" s="7">
        <f>IF(AND('Base de dados'!P512&gt;(AVERAGE('Base de dados'!P$504:P$524)-(1.5*(_xlfn.QUARTILE.EXC('Base de dados'!P$504:P$524,3)-_xlfn.QUARTILE.EXC('Base de dados'!P$504:P$524,1)))),'Base de dados'!P512&lt;(AVERAGE('Base de dados'!P$504:P$524)+(1.5*(_xlfn.QUARTILE.EXC('Base de dados'!P$504:P$524,3)-_xlfn.QUARTILE.EXC('Base de dados'!P$504:P$524,1))))),'Base de dados'!P512,"")</f>
        <v>26079468.129999999</v>
      </c>
      <c r="Q512" s="7">
        <f>IF(AND('Base de dados'!Q512&gt;(AVERAGE('Base de dados'!Q$504:Q$524)-(1.5*(_xlfn.QUARTILE.EXC('Base de dados'!Q$504:Q$524,3)-_xlfn.QUARTILE.EXC('Base de dados'!Q$504:Q$524,1)))),'Base de dados'!Q512&lt;(AVERAGE('Base de dados'!Q$504:Q$524)+(1.5*(_xlfn.QUARTILE.EXC('Base de dados'!Q$504:Q$524,3)-_xlfn.QUARTILE.EXC('Base de dados'!Q$504:Q$524,1))))),'Base de dados'!Q512,"")</f>
        <v>47364858.850000001</v>
      </c>
      <c r="R512" s="7">
        <f>IF(AND('Base de dados'!R512&gt;(AVERAGE('Base de dados'!R$504:R$524)-(1.5*(_xlfn.QUARTILE.EXC('Base de dados'!R$504:R$524,3)-_xlfn.QUARTILE.EXC('Base de dados'!R$504:R$524,1)))),'Base de dados'!R512&lt;(AVERAGE('Base de dados'!R$504:R$524)+(1.5*(_xlfn.QUARTILE.EXC('Base de dados'!R$504:R$524,3)-_xlfn.QUARTILE.EXC('Base de dados'!R$504:R$524,1))))),'Base de dados'!R512,"")</f>
        <v>101650470.16</v>
      </c>
      <c r="S512" s="7">
        <f>IF(AND('Base de dados'!S512&gt;(AVERAGE('Base de dados'!S$504:S$524)-(1.5*(_xlfn.QUARTILE.EXC('Base de dados'!S$504:S$524,3)-_xlfn.QUARTILE.EXC('Base de dados'!S$504:S$524,1)))),'Base de dados'!S512&lt;(AVERAGE('Base de dados'!S$504:S$524)+(1.5*(_xlfn.QUARTILE.EXC('Base de dados'!S$504:S$524,3)-_xlfn.QUARTILE.EXC('Base de dados'!S$504:S$524,1))))),'Base de dados'!S512,"")</f>
        <v>12757758.210000001</v>
      </c>
      <c r="T512" s="7">
        <f>IF(AND('Base de dados'!T512&gt;(AVERAGE('Base de dados'!T$504:T$524)-(1.5*(_xlfn.QUARTILE.EXC('Base de dados'!T$504:T$524,3)-_xlfn.QUARTILE.EXC('Base de dados'!T$504:T$524,1)))),'Base de dados'!T512&lt;(AVERAGE('Base de dados'!T$504:T$524)+(1.5*(_xlfn.QUARTILE.EXC('Base de dados'!T$504:T$524,3)-_xlfn.QUARTILE.EXC('Base de dados'!T$504:T$524,1))))),'Base de dados'!T512,"")</f>
        <v>1543</v>
      </c>
      <c r="U512" s="7">
        <f>IF(AND('Base de dados'!U512&gt;(AVERAGE('Base de dados'!U$504:U$524)-(1.5*(_xlfn.QUARTILE.EXC('Base de dados'!U$504:U$524,3)-_xlfn.QUARTILE.EXC('Base de dados'!U$504:U$524,1)))),'Base de dados'!U512&lt;(AVERAGE('Base de dados'!U$504:U$524)+(1.5*(_xlfn.QUARTILE.EXC('Base de dados'!U$504:U$524,3)-_xlfn.QUARTILE.EXC('Base de dados'!U$504:U$524,1))))),'Base de dados'!U512,"")</f>
        <v>0</v>
      </c>
    </row>
    <row r="513" spans="2:21" s="1" customFormat="1" x14ac:dyDescent="0.25">
      <c r="B513" s="51">
        <v>172100</v>
      </c>
      <c r="C513" s="51" t="s">
        <v>240</v>
      </c>
      <c r="D513" s="51" t="s">
        <v>241</v>
      </c>
      <c r="E513" s="51">
        <v>2010</v>
      </c>
      <c r="F513" s="51">
        <v>17210000</v>
      </c>
      <c r="G513" s="51" t="s">
        <v>105</v>
      </c>
      <c r="H513" s="325" t="s">
        <v>49</v>
      </c>
      <c r="I513" s="51" t="s">
        <v>188</v>
      </c>
      <c r="J513" s="51" t="s">
        <v>189</v>
      </c>
      <c r="K513" s="51" t="s">
        <v>242</v>
      </c>
      <c r="L513" s="7">
        <f>IF(AND('Base de dados'!L513&gt;(AVERAGE('Base de dados'!L$504:L$524)-(1.5*(_xlfn.QUARTILE.EXC('Base de dados'!L$504:L$524,3)-_xlfn.QUARTILE.EXC('Base de dados'!L$504:L$524,1)))),'Base de dados'!L513&lt;(AVERAGE('Base de dados'!L$504:L$524)+(1.5*(_xlfn.QUARTILE.EXC('Base de dados'!L$504:L$524,3)-_xlfn.QUARTILE.EXC('Base de dados'!L$504:L$524,1))))),'Base de dados'!L513,"")</f>
        <v>56396.5</v>
      </c>
      <c r="M513" s="7">
        <f>IF(AND('Base de dados'!M513&gt;(AVERAGE('Base de dados'!M$504:M$524)-(1.5*(_xlfn.QUARTILE.EXC('Base de dados'!M$504:M$524,3)-_xlfn.QUARTILE.EXC('Base de dados'!M$504:M$524,1)))),'Base de dados'!M513&lt;(AVERAGE('Base de dados'!M$504:M$524)+(1.5*(_xlfn.QUARTILE.EXC('Base de dados'!M$504:M$524,3)-_xlfn.QUARTILE.EXC('Base de dados'!M$504:M$524,1))))),'Base de dados'!M513,"")</f>
        <v>248548.07</v>
      </c>
      <c r="N513" s="7">
        <f>IF(AND('Base de dados'!N513&gt;(AVERAGE('Base de dados'!N$504:N$524)-(1.5*(_xlfn.QUARTILE.EXC('Base de dados'!N$504:N$524,3)-_xlfn.QUARTILE.EXC('Base de dados'!N$504:N$524,1)))),'Base de dados'!N513&lt;(AVERAGE('Base de dados'!N$504:N$524)+(1.5*(_xlfn.QUARTILE.EXC('Base de dados'!N$504:N$524,3)-_xlfn.QUARTILE.EXC('Base de dados'!N$504:N$524,1))))),'Base de dados'!N513,"")</f>
        <v>10084.02</v>
      </c>
      <c r="O513" s="7">
        <f>IF(AND('Base de dados'!O513&gt;(AVERAGE('Base de dados'!O$504:O$524)-(1.5*(_xlfn.QUARTILE.EXC('Base de dados'!O$504:O$524,3)-_xlfn.QUARTILE.EXC('Base de dados'!O$504:O$524,1)))),'Base de dados'!O513&lt;(AVERAGE('Base de dados'!O$504:O$524)+(1.5*(_xlfn.QUARTILE.EXC('Base de dados'!O$504:O$524,3)-_xlfn.QUARTILE.EXC('Base de dados'!O$504:O$524,1))))),'Base de dados'!O513,"")</f>
        <v>148232813</v>
      </c>
      <c r="P513" s="7">
        <f>IF(AND('Base de dados'!P513&gt;(AVERAGE('Base de dados'!P$504:P$524)-(1.5*(_xlfn.QUARTILE.EXC('Base de dados'!P$504:P$524,3)-_xlfn.QUARTILE.EXC('Base de dados'!P$504:P$524,1)))),'Base de dados'!P513&lt;(AVERAGE('Base de dados'!P$504:P$524)+(1.5*(_xlfn.QUARTILE.EXC('Base de dados'!P$504:P$524,3)-_xlfn.QUARTILE.EXC('Base de dados'!P$504:P$524,1))))),'Base de dados'!P513,"")</f>
        <v>23685340</v>
      </c>
      <c r="Q513" s="7">
        <f>IF(AND('Base de dados'!Q513&gt;(AVERAGE('Base de dados'!Q$504:Q$524)-(1.5*(_xlfn.QUARTILE.EXC('Base de dados'!Q$504:Q$524,3)-_xlfn.QUARTILE.EXC('Base de dados'!Q$504:Q$524,1)))),'Base de dados'!Q513&lt;(AVERAGE('Base de dados'!Q$504:Q$524)+(1.5*(_xlfn.QUARTILE.EXC('Base de dados'!Q$504:Q$524,3)-_xlfn.QUARTILE.EXC('Base de dados'!Q$504:Q$524,1))))),'Base de dados'!Q513,"")</f>
        <v>57806978.390000001</v>
      </c>
      <c r="R513" s="7">
        <f>IF(AND('Base de dados'!R513&gt;(AVERAGE('Base de dados'!R$504:R$524)-(1.5*(_xlfn.QUARTILE.EXC('Base de dados'!R$504:R$524,3)-_xlfn.QUARTILE.EXC('Base de dados'!R$504:R$524,1)))),'Base de dados'!R513&lt;(AVERAGE('Base de dados'!R$504:R$524)+(1.5*(_xlfn.QUARTILE.EXC('Base de dados'!R$504:R$524,3)-_xlfn.QUARTILE.EXC('Base de dados'!R$504:R$524,1))))),'Base de dados'!R513,"")</f>
        <v>115816880.33</v>
      </c>
      <c r="S513" s="7">
        <f>IF(AND('Base de dados'!S513&gt;(AVERAGE('Base de dados'!S$504:S$524)-(1.5*(_xlfn.QUARTILE.EXC('Base de dados'!S$504:S$524,3)-_xlfn.QUARTILE.EXC('Base de dados'!S$504:S$524,1)))),'Base de dados'!S513&lt;(AVERAGE('Base de dados'!S$504:S$524)+(1.5*(_xlfn.QUARTILE.EXC('Base de dados'!S$504:S$524,3)-_xlfn.QUARTILE.EXC('Base de dados'!S$504:S$524,1))))),'Base de dados'!S513,"")</f>
        <v>12566141</v>
      </c>
      <c r="T513" s="7">
        <f>IF(AND('Base de dados'!T513&gt;(AVERAGE('Base de dados'!T$504:T$524)-(1.5*(_xlfn.QUARTILE.EXC('Base de dados'!T$504:T$524,3)-_xlfn.QUARTILE.EXC('Base de dados'!T$504:T$524,1)))),'Base de dados'!T513&lt;(AVERAGE('Base de dados'!T$504:T$524)+(1.5*(_xlfn.QUARTILE.EXC('Base de dados'!T$504:T$524,3)-_xlfn.QUARTILE.EXC('Base de dados'!T$504:T$524,1))))),'Base de dados'!T513,"")</f>
        <v>1544</v>
      </c>
      <c r="U513" s="7">
        <f>IF(AND('Base de dados'!U513&gt;(AVERAGE('Base de dados'!U$504:U$524)-(1.5*(_xlfn.QUARTILE.EXC('Base de dados'!U$504:U$524,3)-_xlfn.QUARTILE.EXC('Base de dados'!U$504:U$524,1)))),'Base de dados'!U513&lt;(AVERAGE('Base de dados'!U$504:U$524)+(1.5*(_xlfn.QUARTILE.EXC('Base de dados'!U$504:U$524,3)-_xlfn.QUARTILE.EXC('Base de dados'!U$504:U$524,1))))),'Base de dados'!U513,"")</f>
        <v>2736973.34</v>
      </c>
    </row>
    <row r="514" spans="2:21" s="1" customFormat="1" x14ac:dyDescent="0.25">
      <c r="B514" s="51">
        <v>172100</v>
      </c>
      <c r="C514" s="51" t="s">
        <v>240</v>
      </c>
      <c r="D514" s="51" t="s">
        <v>241</v>
      </c>
      <c r="E514" s="51">
        <v>2009</v>
      </c>
      <c r="F514" s="51">
        <v>17210000</v>
      </c>
      <c r="G514" s="51" t="s">
        <v>105</v>
      </c>
      <c r="H514" s="325" t="s">
        <v>49</v>
      </c>
      <c r="I514" s="51" t="s">
        <v>188</v>
      </c>
      <c r="J514" s="51" t="s">
        <v>189</v>
      </c>
      <c r="K514" s="51" t="s">
        <v>242</v>
      </c>
      <c r="L514" s="7">
        <f>IF(AND('Base de dados'!L514&gt;(AVERAGE('Base de dados'!L$504:L$524)-(1.5*(_xlfn.QUARTILE.EXC('Base de dados'!L$504:L$524,3)-_xlfn.QUARTILE.EXC('Base de dados'!L$504:L$524,1)))),'Base de dados'!L514&lt;(AVERAGE('Base de dados'!L$504:L$524)+(1.5*(_xlfn.QUARTILE.EXC('Base de dados'!L$504:L$524,3)-_xlfn.QUARTILE.EXC('Base de dados'!L$504:L$524,1))))),'Base de dados'!L514,"")</f>
        <v>52263.38</v>
      </c>
      <c r="M514" s="7">
        <f>IF(AND('Base de dados'!M514&gt;(AVERAGE('Base de dados'!M$504:M$524)-(1.5*(_xlfn.QUARTILE.EXC('Base de dados'!M$504:M$524,3)-_xlfn.QUARTILE.EXC('Base de dados'!M$504:M$524,1)))),'Base de dados'!M514&lt;(AVERAGE('Base de dados'!M$504:M$524)+(1.5*(_xlfn.QUARTILE.EXC('Base de dados'!M$504:M$524,3)-_xlfn.QUARTILE.EXC('Base de dados'!M$504:M$524,1))))),'Base de dados'!M514,"")</f>
        <v>239954.63</v>
      </c>
      <c r="N514" s="7">
        <f>IF(AND('Base de dados'!N514&gt;(AVERAGE('Base de dados'!N$504:N$524)-(1.5*(_xlfn.QUARTILE.EXC('Base de dados'!N$504:N$524,3)-_xlfn.QUARTILE.EXC('Base de dados'!N$504:N$524,1)))),'Base de dados'!N514&lt;(AVERAGE('Base de dados'!N$504:N$524)+(1.5*(_xlfn.QUARTILE.EXC('Base de dados'!N$504:N$524,3)-_xlfn.QUARTILE.EXC('Base de dados'!N$504:N$524,1))))),'Base de dados'!N514,"")</f>
        <v>8257.6299999999992</v>
      </c>
      <c r="O514" s="7">
        <f>IF(AND('Base de dados'!O514&gt;(AVERAGE('Base de dados'!O$504:O$524)-(1.5*(_xlfn.QUARTILE.EXC('Base de dados'!O$504:O$524,3)-_xlfn.QUARTILE.EXC('Base de dados'!O$504:O$524,1)))),'Base de dados'!O514&lt;(AVERAGE('Base de dados'!O$504:O$524)+(1.5*(_xlfn.QUARTILE.EXC('Base de dados'!O$504:O$524,3)-_xlfn.QUARTILE.EXC('Base de dados'!O$504:O$524,1))))),'Base de dados'!O514,"")</f>
        <v>128207821.63</v>
      </c>
      <c r="P514" s="7">
        <f>IF(AND('Base de dados'!P514&gt;(AVERAGE('Base de dados'!P$504:P$524)-(1.5*(_xlfn.QUARTILE.EXC('Base de dados'!P$504:P$524,3)-_xlfn.QUARTILE.EXC('Base de dados'!P$504:P$524,1)))),'Base de dados'!P514&lt;(AVERAGE('Base de dados'!P$504:P$524)+(1.5*(_xlfn.QUARTILE.EXC('Base de dados'!P$504:P$524,3)-_xlfn.QUARTILE.EXC('Base de dados'!P$504:P$524,1))))),'Base de dados'!P514,"")</f>
        <v>17234685.739999998</v>
      </c>
      <c r="Q514" s="7">
        <f>IF(AND('Base de dados'!Q514&gt;(AVERAGE('Base de dados'!Q$504:Q$524)-(1.5*(_xlfn.QUARTILE.EXC('Base de dados'!Q$504:Q$524,3)-_xlfn.QUARTILE.EXC('Base de dados'!Q$504:Q$524,1)))),'Base de dados'!Q514&lt;(AVERAGE('Base de dados'!Q$504:Q$524)+(1.5*(_xlfn.QUARTILE.EXC('Base de dados'!Q$504:Q$524,3)-_xlfn.QUARTILE.EXC('Base de dados'!Q$504:Q$524,1))))),'Base de dados'!Q514,"")</f>
        <v>47712444.950000003</v>
      </c>
      <c r="R514" s="7">
        <f>IF(AND('Base de dados'!R514&gt;(AVERAGE('Base de dados'!R$504:R$524)-(1.5*(_xlfn.QUARTILE.EXC('Base de dados'!R$504:R$524,3)-_xlfn.QUARTILE.EXC('Base de dados'!R$504:R$524,1)))),'Base de dados'!R514&lt;(AVERAGE('Base de dados'!R$504:R$524)+(1.5*(_xlfn.QUARTILE.EXC('Base de dados'!R$504:R$524,3)-_xlfn.QUARTILE.EXC('Base de dados'!R$504:R$524,1))))),'Base de dados'!R514,"")</f>
        <v>124087582.45</v>
      </c>
      <c r="S514" s="7">
        <f>IF(AND('Base de dados'!S514&gt;(AVERAGE('Base de dados'!S$504:S$524)-(1.5*(_xlfn.QUARTILE.EXC('Base de dados'!S$504:S$524,3)-_xlfn.QUARTILE.EXC('Base de dados'!S$504:S$524,1)))),'Base de dados'!S514&lt;(AVERAGE('Base de dados'!S$504:S$524)+(1.5*(_xlfn.QUARTILE.EXC('Base de dados'!S$504:S$524,3)-_xlfn.QUARTILE.EXC('Base de dados'!S$504:S$524,1))))),'Base de dados'!S514,"")</f>
        <v>12897635.140000001</v>
      </c>
      <c r="T514" s="7">
        <f>IF(AND('Base de dados'!T514&gt;(AVERAGE('Base de dados'!T$504:T$524)-(1.5*(_xlfn.QUARTILE.EXC('Base de dados'!T$504:T$524,3)-_xlfn.QUARTILE.EXC('Base de dados'!T$504:T$524,1)))),'Base de dados'!T514&lt;(AVERAGE('Base de dados'!T$504:T$524)+(1.5*(_xlfn.QUARTILE.EXC('Base de dados'!T$504:T$524,3)-_xlfn.QUARTILE.EXC('Base de dados'!T$504:T$524,1))))),'Base de dados'!T514,"")</f>
        <v>1526</v>
      </c>
      <c r="U514" s="7">
        <f>IF(AND('Base de dados'!U514&gt;(AVERAGE('Base de dados'!U$504:U$524)-(1.5*(_xlfn.QUARTILE.EXC('Base de dados'!U$504:U$524,3)-_xlfn.QUARTILE.EXC('Base de dados'!U$504:U$524,1)))),'Base de dados'!U514&lt;(AVERAGE('Base de dados'!U$504:U$524)+(1.5*(_xlfn.QUARTILE.EXC('Base de dados'!U$504:U$524,3)-_xlfn.QUARTILE.EXC('Base de dados'!U$504:U$524,1))))),'Base de dados'!U514,"")</f>
        <v>2857321.88</v>
      </c>
    </row>
    <row r="515" spans="2:21" s="1" customFormat="1" x14ac:dyDescent="0.25">
      <c r="B515" s="51">
        <v>172100</v>
      </c>
      <c r="C515" s="51" t="s">
        <v>240</v>
      </c>
      <c r="D515" s="51" t="s">
        <v>241</v>
      </c>
      <c r="E515" s="51">
        <v>2008</v>
      </c>
      <c r="F515" s="51">
        <v>17210000</v>
      </c>
      <c r="G515" s="51" t="s">
        <v>105</v>
      </c>
      <c r="H515" s="325" t="s">
        <v>49</v>
      </c>
      <c r="I515" s="51" t="s">
        <v>188</v>
      </c>
      <c r="J515" s="51" t="s">
        <v>189</v>
      </c>
      <c r="K515" s="51" t="s">
        <v>242</v>
      </c>
      <c r="L515" s="7">
        <f>IF(AND('Base de dados'!L515&gt;(AVERAGE('Base de dados'!L$504:L$524)-(1.5*(_xlfn.QUARTILE.EXC('Base de dados'!L$504:L$524,3)-_xlfn.QUARTILE.EXC('Base de dados'!L$504:L$524,1)))),'Base de dados'!L515&lt;(AVERAGE('Base de dados'!L$504:L$524)+(1.5*(_xlfn.QUARTILE.EXC('Base de dados'!L$504:L$524,3)-_xlfn.QUARTILE.EXC('Base de dados'!L$504:L$524,1))))),'Base de dados'!L515,"")</f>
        <v>49536.44</v>
      </c>
      <c r="M515" s="7">
        <f>IF(AND('Base de dados'!M515&gt;(AVERAGE('Base de dados'!M$504:M$524)-(1.5*(_xlfn.QUARTILE.EXC('Base de dados'!M$504:M$524,3)-_xlfn.QUARTILE.EXC('Base de dados'!M$504:M$524,1)))),'Base de dados'!M515&lt;(AVERAGE('Base de dados'!M$504:M$524)+(1.5*(_xlfn.QUARTILE.EXC('Base de dados'!M$504:M$524,3)-_xlfn.QUARTILE.EXC('Base de dados'!M$504:M$524,1))))),'Base de dados'!M515,"")</f>
        <v>212751</v>
      </c>
      <c r="N515" s="7">
        <f>IF(AND('Base de dados'!N515&gt;(AVERAGE('Base de dados'!N$504:N$524)-(1.5*(_xlfn.QUARTILE.EXC('Base de dados'!N$504:N$524,3)-_xlfn.QUARTILE.EXC('Base de dados'!N$504:N$524,1)))),'Base de dados'!N515&lt;(AVERAGE('Base de dados'!N$504:N$524)+(1.5*(_xlfn.QUARTILE.EXC('Base de dados'!N$504:N$524,3)-_xlfn.QUARTILE.EXC('Base de dados'!N$504:N$524,1))))),'Base de dados'!N515,"")</f>
        <v>6119.57</v>
      </c>
      <c r="O515" s="7">
        <f>IF(AND('Base de dados'!O515&gt;(AVERAGE('Base de dados'!O$504:O$524)-(1.5*(_xlfn.QUARTILE.EXC('Base de dados'!O$504:O$524,3)-_xlfn.QUARTILE.EXC('Base de dados'!O$504:O$524,1)))),'Base de dados'!O515&lt;(AVERAGE('Base de dados'!O$504:O$524)+(1.5*(_xlfn.QUARTILE.EXC('Base de dados'!O$504:O$524,3)-_xlfn.QUARTILE.EXC('Base de dados'!O$504:O$524,1))))),'Base de dados'!O515,"")</f>
        <v>113573840</v>
      </c>
      <c r="P515" s="7">
        <f>IF(AND('Base de dados'!P515&gt;(AVERAGE('Base de dados'!P$504:P$524)-(1.5*(_xlfn.QUARTILE.EXC('Base de dados'!P$504:P$524,3)-_xlfn.QUARTILE.EXC('Base de dados'!P$504:P$524,1)))),'Base de dados'!P515&lt;(AVERAGE('Base de dados'!P$504:P$524)+(1.5*(_xlfn.QUARTILE.EXC('Base de dados'!P$504:P$524,3)-_xlfn.QUARTILE.EXC('Base de dados'!P$504:P$524,1))))),'Base de dados'!P515,"")</f>
        <v>13636184</v>
      </c>
      <c r="Q515" s="7">
        <f>IF(AND('Base de dados'!Q515&gt;(AVERAGE('Base de dados'!Q$504:Q$524)-(1.5*(_xlfn.QUARTILE.EXC('Base de dados'!Q$504:Q$524,3)-_xlfn.QUARTILE.EXC('Base de dados'!Q$504:Q$524,1)))),'Base de dados'!Q515&lt;(AVERAGE('Base de dados'!Q$504:Q$524)+(1.5*(_xlfn.QUARTILE.EXC('Base de dados'!Q$504:Q$524,3)-_xlfn.QUARTILE.EXC('Base de dados'!Q$504:Q$524,1))))),'Base de dados'!Q515,"")</f>
        <v>42556560</v>
      </c>
      <c r="R515" s="7">
        <f>IF(AND('Base de dados'!R515&gt;(AVERAGE('Base de dados'!R$504:R$524)-(1.5*(_xlfn.QUARTILE.EXC('Base de dados'!R$504:R$524,3)-_xlfn.QUARTILE.EXC('Base de dados'!R$504:R$524,1)))),'Base de dados'!R515&lt;(AVERAGE('Base de dados'!R$504:R$524)+(1.5*(_xlfn.QUARTILE.EXC('Base de dados'!R$504:R$524,3)-_xlfn.QUARTILE.EXC('Base de dados'!R$504:R$524,1))))),'Base de dados'!R515,"")</f>
        <v>102274283</v>
      </c>
      <c r="S515" s="7">
        <f>IF(AND('Base de dados'!S515&gt;(AVERAGE('Base de dados'!S$504:S$524)-(1.5*(_xlfn.QUARTILE.EXC('Base de dados'!S$504:S$524,3)-_xlfn.QUARTILE.EXC('Base de dados'!S$504:S$524,1)))),'Base de dados'!S515&lt;(AVERAGE('Base de dados'!S$504:S$524)+(1.5*(_xlfn.QUARTILE.EXC('Base de dados'!S$504:S$524,3)-_xlfn.QUARTILE.EXC('Base de dados'!S$504:S$524,1))))),'Base de dados'!S515,"")</f>
        <v>11144909</v>
      </c>
      <c r="T515" s="7">
        <f>IF(AND('Base de dados'!T515&gt;(AVERAGE('Base de dados'!T$504:T$524)-(1.5*(_xlfn.QUARTILE.EXC('Base de dados'!T$504:T$524,3)-_xlfn.QUARTILE.EXC('Base de dados'!T$504:T$524,1)))),'Base de dados'!T515&lt;(AVERAGE('Base de dados'!T$504:T$524)+(1.5*(_xlfn.QUARTILE.EXC('Base de dados'!T$504:T$524,3)-_xlfn.QUARTILE.EXC('Base de dados'!T$504:T$524,1))))),'Base de dados'!T515,"")</f>
        <v>1510</v>
      </c>
      <c r="U515" s="7">
        <f>IF(AND('Base de dados'!U515&gt;(AVERAGE('Base de dados'!U$504:U$524)-(1.5*(_xlfn.QUARTILE.EXC('Base de dados'!U$504:U$524,3)-_xlfn.QUARTILE.EXC('Base de dados'!U$504:U$524,1)))),'Base de dados'!U515&lt;(AVERAGE('Base de dados'!U$504:U$524)+(1.5*(_xlfn.QUARTILE.EXC('Base de dados'!U$504:U$524,3)-_xlfn.QUARTILE.EXC('Base de dados'!U$504:U$524,1))))),'Base de dados'!U515,"")</f>
        <v>3165323</v>
      </c>
    </row>
    <row r="516" spans="2:21" s="1" customFormat="1" x14ac:dyDescent="0.25">
      <c r="B516" s="51">
        <v>172100</v>
      </c>
      <c r="C516" s="51" t="s">
        <v>240</v>
      </c>
      <c r="D516" s="51" t="s">
        <v>241</v>
      </c>
      <c r="E516" s="51">
        <v>2007</v>
      </c>
      <c r="F516" s="51">
        <v>17210000</v>
      </c>
      <c r="G516" s="51" t="s">
        <v>105</v>
      </c>
      <c r="H516" s="325" t="s">
        <v>49</v>
      </c>
      <c r="I516" s="51" t="s">
        <v>188</v>
      </c>
      <c r="J516" s="51" t="s">
        <v>189</v>
      </c>
      <c r="K516" s="51" t="s">
        <v>242</v>
      </c>
      <c r="L516" s="7">
        <f>IF(AND('Base de dados'!L516&gt;(AVERAGE('Base de dados'!L$504:L$524)-(1.5*(_xlfn.QUARTILE.EXC('Base de dados'!L$504:L$524,3)-_xlfn.QUARTILE.EXC('Base de dados'!L$504:L$524,1)))),'Base de dados'!L516&lt;(AVERAGE('Base de dados'!L$504:L$524)+(1.5*(_xlfn.QUARTILE.EXC('Base de dados'!L$504:L$524,3)-_xlfn.QUARTILE.EXC('Base de dados'!L$504:L$524,1))))),'Base de dados'!L516,"")</f>
        <v>46303.14</v>
      </c>
      <c r="M516" s="7">
        <f>IF(AND('Base de dados'!M516&gt;(AVERAGE('Base de dados'!M$504:M$524)-(1.5*(_xlfn.QUARTILE.EXC('Base de dados'!M$504:M$524,3)-_xlfn.QUARTILE.EXC('Base de dados'!M$504:M$524,1)))),'Base de dados'!M516&lt;(AVERAGE('Base de dados'!M$504:M$524)+(1.5*(_xlfn.QUARTILE.EXC('Base de dados'!M$504:M$524,3)-_xlfn.QUARTILE.EXC('Base de dados'!M$504:M$524,1))))),'Base de dados'!M516,"")</f>
        <v>0</v>
      </c>
      <c r="N516" s="7">
        <f>IF(AND('Base de dados'!N516&gt;(AVERAGE('Base de dados'!N$504:N$524)-(1.5*(_xlfn.QUARTILE.EXC('Base de dados'!N$504:N$524,3)-_xlfn.QUARTILE.EXC('Base de dados'!N$504:N$524,1)))),'Base de dados'!N516&lt;(AVERAGE('Base de dados'!N$504:N$524)+(1.5*(_xlfn.QUARTILE.EXC('Base de dados'!N$504:N$524,3)-_xlfn.QUARTILE.EXC('Base de dados'!N$504:N$524,1))))),'Base de dados'!N516,"")</f>
        <v>4192.3900000000003</v>
      </c>
      <c r="O516" s="7">
        <f>IF(AND('Base de dados'!O516&gt;(AVERAGE('Base de dados'!O$504:O$524)-(1.5*(_xlfn.QUARTILE.EXC('Base de dados'!O$504:O$524,3)-_xlfn.QUARTILE.EXC('Base de dados'!O$504:O$524,1)))),'Base de dados'!O516&lt;(AVERAGE('Base de dados'!O$504:O$524)+(1.5*(_xlfn.QUARTILE.EXC('Base de dados'!O$504:O$524,3)-_xlfn.QUARTILE.EXC('Base de dados'!O$504:O$524,1))))),'Base de dados'!O516,"")</f>
        <v>100114073.08</v>
      </c>
      <c r="P516" s="7">
        <f>IF(AND('Base de dados'!P516&gt;(AVERAGE('Base de dados'!P$504:P$524)-(1.5*(_xlfn.QUARTILE.EXC('Base de dados'!P$504:P$524,3)-_xlfn.QUARTILE.EXC('Base de dados'!P$504:P$524,1)))),'Base de dados'!P516&lt;(AVERAGE('Base de dados'!P$504:P$524)+(1.5*(_xlfn.QUARTILE.EXC('Base de dados'!P$504:P$524,3)-_xlfn.QUARTILE.EXC('Base de dados'!P$504:P$524,1))))),'Base de dados'!P516,"")</f>
        <v>11033636.800000001</v>
      </c>
      <c r="Q516" s="7">
        <f>IF(AND('Base de dados'!Q516&gt;(AVERAGE('Base de dados'!Q$504:Q$524)-(1.5*(_xlfn.QUARTILE.EXC('Base de dados'!Q$504:Q$524,3)-_xlfn.QUARTILE.EXC('Base de dados'!Q$504:Q$524,1)))),'Base de dados'!Q516&lt;(AVERAGE('Base de dados'!Q$504:Q$524)+(1.5*(_xlfn.QUARTILE.EXC('Base de dados'!Q$504:Q$524,3)-_xlfn.QUARTILE.EXC('Base de dados'!Q$504:Q$524,1))))),'Base de dados'!Q516,"")</f>
        <v>36845046.039999999</v>
      </c>
      <c r="R516" s="7">
        <f>IF(AND('Base de dados'!R516&gt;(AVERAGE('Base de dados'!R$504:R$524)-(1.5*(_xlfn.QUARTILE.EXC('Base de dados'!R$504:R$524,3)-_xlfn.QUARTILE.EXC('Base de dados'!R$504:R$524,1)))),'Base de dados'!R516&lt;(AVERAGE('Base de dados'!R$504:R$524)+(1.5*(_xlfn.QUARTILE.EXC('Base de dados'!R$504:R$524,3)-_xlfn.QUARTILE.EXC('Base de dados'!R$504:R$524,1))))),'Base de dados'!R516,"")</f>
        <v>82381168.239999995</v>
      </c>
      <c r="S516" s="7">
        <f>IF(AND('Base de dados'!S516&gt;(AVERAGE('Base de dados'!S$504:S$524)-(1.5*(_xlfn.QUARTILE.EXC('Base de dados'!S$504:S$524,3)-_xlfn.QUARTILE.EXC('Base de dados'!S$504:S$524,1)))),'Base de dados'!S516&lt;(AVERAGE('Base de dados'!S$504:S$524)+(1.5*(_xlfn.QUARTILE.EXC('Base de dados'!S$504:S$524,3)-_xlfn.QUARTILE.EXC('Base de dados'!S$504:S$524,1))))),'Base de dados'!S516,"")</f>
        <v>10084644.85</v>
      </c>
      <c r="T516" s="7">
        <f>IF(AND('Base de dados'!T516&gt;(AVERAGE('Base de dados'!T$504:T$524)-(1.5*(_xlfn.QUARTILE.EXC('Base de dados'!T$504:T$524,3)-_xlfn.QUARTILE.EXC('Base de dados'!T$504:T$524,1)))),'Base de dados'!T516&lt;(AVERAGE('Base de dados'!T$504:T$524)+(1.5*(_xlfn.QUARTILE.EXC('Base de dados'!T$504:T$524,3)-_xlfn.QUARTILE.EXC('Base de dados'!T$504:T$524,1))))),'Base de dados'!T516,"")</f>
        <v>1299</v>
      </c>
      <c r="U516" s="7">
        <f>IF(AND('Base de dados'!U516&gt;(AVERAGE('Base de dados'!U$504:U$524)-(1.5*(_xlfn.QUARTILE.EXC('Base de dados'!U$504:U$524,3)-_xlfn.QUARTILE.EXC('Base de dados'!U$504:U$524,1)))),'Base de dados'!U516&lt;(AVERAGE('Base de dados'!U$504:U$524)+(1.5*(_xlfn.QUARTILE.EXC('Base de dados'!U$504:U$524,3)-_xlfn.QUARTILE.EXC('Base de dados'!U$504:U$524,1))))),'Base de dados'!U516,"")</f>
        <v>1600817.48</v>
      </c>
    </row>
    <row r="517" spans="2:21" s="1" customFormat="1" x14ac:dyDescent="0.25">
      <c r="B517" s="51">
        <v>172100</v>
      </c>
      <c r="C517" s="51" t="s">
        <v>240</v>
      </c>
      <c r="D517" s="51" t="s">
        <v>241</v>
      </c>
      <c r="E517" s="51">
        <v>2006</v>
      </c>
      <c r="F517" s="51">
        <v>17210000</v>
      </c>
      <c r="G517" s="51" t="s">
        <v>105</v>
      </c>
      <c r="H517" s="325" t="s">
        <v>49</v>
      </c>
      <c r="I517" s="51" t="s">
        <v>188</v>
      </c>
      <c r="J517" s="51" t="s">
        <v>189</v>
      </c>
      <c r="K517" s="51" t="s">
        <v>242</v>
      </c>
      <c r="L517" s="7">
        <f>IF(AND('Base de dados'!L517&gt;(AVERAGE('Base de dados'!L$504:L$524)-(1.5*(_xlfn.QUARTILE.EXC('Base de dados'!L$504:L$524,3)-_xlfn.QUARTILE.EXC('Base de dados'!L$504:L$524,1)))),'Base de dados'!L517&lt;(AVERAGE('Base de dados'!L$504:L$524)+(1.5*(_xlfn.QUARTILE.EXC('Base de dados'!L$504:L$524,3)-_xlfn.QUARTILE.EXC('Base de dados'!L$504:L$524,1))))),'Base de dados'!L517,"")</f>
        <v>44451.4</v>
      </c>
      <c r="M517" s="7">
        <f>IF(AND('Base de dados'!M517&gt;(AVERAGE('Base de dados'!M$504:M$524)-(1.5*(_xlfn.QUARTILE.EXC('Base de dados'!M$504:M$524,3)-_xlfn.QUARTILE.EXC('Base de dados'!M$504:M$524,1)))),'Base de dados'!M517&lt;(AVERAGE('Base de dados'!M$504:M$524)+(1.5*(_xlfn.QUARTILE.EXC('Base de dados'!M$504:M$524,3)-_xlfn.QUARTILE.EXC('Base de dados'!M$504:M$524,1))))),'Base de dados'!M517,"")</f>
        <v>0</v>
      </c>
      <c r="N517" s="7">
        <f>IF(AND('Base de dados'!N517&gt;(AVERAGE('Base de dados'!N$504:N$524)-(1.5*(_xlfn.QUARTILE.EXC('Base de dados'!N$504:N$524,3)-_xlfn.QUARTILE.EXC('Base de dados'!N$504:N$524,1)))),'Base de dados'!N517&lt;(AVERAGE('Base de dados'!N$504:N$524)+(1.5*(_xlfn.QUARTILE.EXC('Base de dados'!N$504:N$524,3)-_xlfn.QUARTILE.EXC('Base de dados'!N$504:N$524,1))))),'Base de dados'!N517,"")</f>
        <v>4762.8</v>
      </c>
      <c r="O517" s="7">
        <f>IF(AND('Base de dados'!O517&gt;(AVERAGE('Base de dados'!O$504:O$524)-(1.5*(_xlfn.QUARTILE.EXC('Base de dados'!O$504:O$524,3)-_xlfn.QUARTILE.EXC('Base de dados'!O$504:O$524,1)))),'Base de dados'!O517&lt;(AVERAGE('Base de dados'!O$504:O$524)+(1.5*(_xlfn.QUARTILE.EXC('Base de dados'!O$504:O$524,3)-_xlfn.QUARTILE.EXC('Base de dados'!O$504:O$524,1))))),'Base de dados'!O517,"")</f>
        <v>84005903</v>
      </c>
      <c r="P517" s="7">
        <f>IF(AND('Base de dados'!P517&gt;(AVERAGE('Base de dados'!P$504:P$524)-(1.5*(_xlfn.QUARTILE.EXC('Base de dados'!P$504:P$524,3)-_xlfn.QUARTILE.EXC('Base de dados'!P$504:P$524,1)))),'Base de dados'!P517&lt;(AVERAGE('Base de dados'!P$504:P$524)+(1.5*(_xlfn.QUARTILE.EXC('Base de dados'!P$504:P$524,3)-_xlfn.QUARTILE.EXC('Base de dados'!P$504:P$524,1))))),'Base de dados'!P517,"")</f>
        <v>8831968</v>
      </c>
      <c r="Q517" s="7">
        <f>IF(AND('Base de dados'!Q517&gt;(AVERAGE('Base de dados'!Q$504:Q$524)-(1.5*(_xlfn.QUARTILE.EXC('Base de dados'!Q$504:Q$524,3)-_xlfn.QUARTILE.EXC('Base de dados'!Q$504:Q$524,1)))),'Base de dados'!Q517&lt;(AVERAGE('Base de dados'!Q$504:Q$524)+(1.5*(_xlfn.QUARTILE.EXC('Base de dados'!Q$504:Q$524,3)-_xlfn.QUARTILE.EXC('Base de dados'!Q$504:Q$524,1))))),'Base de dados'!Q517,"")</f>
        <v>32698972</v>
      </c>
      <c r="R517" s="7">
        <f>IF(AND('Base de dados'!R517&gt;(AVERAGE('Base de dados'!R$504:R$524)-(1.5*(_xlfn.QUARTILE.EXC('Base de dados'!R$504:R$524,3)-_xlfn.QUARTILE.EXC('Base de dados'!R$504:R$524,1)))),'Base de dados'!R517&lt;(AVERAGE('Base de dados'!R$504:R$524)+(1.5*(_xlfn.QUARTILE.EXC('Base de dados'!R$504:R$524,3)-_xlfn.QUARTILE.EXC('Base de dados'!R$504:R$524,1))))),'Base de dados'!R517,"")</f>
        <v>65848744</v>
      </c>
      <c r="S517" s="7">
        <f>IF(AND('Base de dados'!S517&gt;(AVERAGE('Base de dados'!S$504:S$524)-(1.5*(_xlfn.QUARTILE.EXC('Base de dados'!S$504:S$524,3)-_xlfn.QUARTILE.EXC('Base de dados'!S$504:S$524,1)))),'Base de dados'!S517&lt;(AVERAGE('Base de dados'!S$504:S$524)+(1.5*(_xlfn.QUARTILE.EXC('Base de dados'!S$504:S$524,3)-_xlfn.QUARTILE.EXC('Base de dados'!S$504:S$524,1))))),'Base de dados'!S517,"")</f>
        <v>11086573</v>
      </c>
      <c r="T517" s="7">
        <f>IF(AND('Base de dados'!T517&gt;(AVERAGE('Base de dados'!T$504:T$524)-(1.5*(_xlfn.QUARTILE.EXC('Base de dados'!T$504:T$524,3)-_xlfn.QUARTILE.EXC('Base de dados'!T$504:T$524,1)))),'Base de dados'!T517&lt;(AVERAGE('Base de dados'!T$504:T$524)+(1.5*(_xlfn.QUARTILE.EXC('Base de dados'!T$504:T$524,3)-_xlfn.QUARTILE.EXC('Base de dados'!T$504:T$524,1))))),'Base de dados'!T517,"")</f>
        <v>1289</v>
      </c>
      <c r="U517" s="7">
        <f>IF(AND('Base de dados'!U517&gt;(AVERAGE('Base de dados'!U$504:U$524)-(1.5*(_xlfn.QUARTILE.EXC('Base de dados'!U$504:U$524,3)-_xlfn.QUARTILE.EXC('Base de dados'!U$504:U$524,1)))),'Base de dados'!U517&lt;(AVERAGE('Base de dados'!U$504:U$524)+(1.5*(_xlfn.QUARTILE.EXC('Base de dados'!U$504:U$524,3)-_xlfn.QUARTILE.EXC('Base de dados'!U$504:U$524,1))))),'Base de dados'!U517,"")</f>
        <v>0</v>
      </c>
    </row>
    <row r="518" spans="2:21" s="1" customFormat="1" x14ac:dyDescent="0.25">
      <c r="B518" s="51">
        <v>172100</v>
      </c>
      <c r="C518" s="51" t="s">
        <v>240</v>
      </c>
      <c r="D518" s="51" t="s">
        <v>241</v>
      </c>
      <c r="E518" s="51">
        <v>2005</v>
      </c>
      <c r="F518" s="51">
        <v>17210000</v>
      </c>
      <c r="G518" s="51" t="s">
        <v>105</v>
      </c>
      <c r="H518" s="325" t="s">
        <v>49</v>
      </c>
      <c r="I518" s="51" t="s">
        <v>188</v>
      </c>
      <c r="J518" s="51" t="s">
        <v>189</v>
      </c>
      <c r="K518" s="51" t="s">
        <v>242</v>
      </c>
      <c r="L518" s="7">
        <f>IF(AND('Base de dados'!L518&gt;(AVERAGE('Base de dados'!L$504:L$524)-(1.5*(_xlfn.QUARTILE.EXC('Base de dados'!L$504:L$524,3)-_xlfn.QUARTILE.EXC('Base de dados'!L$504:L$524,1)))),'Base de dados'!L518&lt;(AVERAGE('Base de dados'!L$504:L$524)+(1.5*(_xlfn.QUARTILE.EXC('Base de dados'!L$504:L$524,3)-_xlfn.QUARTILE.EXC('Base de dados'!L$504:L$524,1))))),'Base de dados'!L518,"")</f>
        <v>41275</v>
      </c>
      <c r="M518" s="7">
        <f>IF(AND('Base de dados'!M518&gt;(AVERAGE('Base de dados'!M$504:M$524)-(1.5*(_xlfn.QUARTILE.EXC('Base de dados'!M$504:M$524,3)-_xlfn.QUARTILE.EXC('Base de dados'!M$504:M$524,1)))),'Base de dados'!M518&lt;(AVERAGE('Base de dados'!M$504:M$524)+(1.5*(_xlfn.QUARTILE.EXC('Base de dados'!M$504:M$524,3)-_xlfn.QUARTILE.EXC('Base de dados'!M$504:M$524,1))))),'Base de dados'!M518,"")</f>
        <v>0</v>
      </c>
      <c r="N518" s="7">
        <f>IF(AND('Base de dados'!N518&gt;(AVERAGE('Base de dados'!N$504:N$524)-(1.5*(_xlfn.QUARTILE.EXC('Base de dados'!N$504:N$524,3)-_xlfn.QUARTILE.EXC('Base de dados'!N$504:N$524,1)))),'Base de dados'!N518&lt;(AVERAGE('Base de dados'!N$504:N$524)+(1.5*(_xlfn.QUARTILE.EXC('Base de dados'!N$504:N$524,3)-_xlfn.QUARTILE.EXC('Base de dados'!N$504:N$524,1))))),'Base de dados'!N518,"")</f>
        <v>4053.6</v>
      </c>
      <c r="O518" s="7">
        <f>IF(AND('Base de dados'!O518&gt;(AVERAGE('Base de dados'!O$504:O$524)-(1.5*(_xlfn.QUARTILE.EXC('Base de dados'!O$504:O$524,3)-_xlfn.QUARTILE.EXC('Base de dados'!O$504:O$524,1)))),'Base de dados'!O518&lt;(AVERAGE('Base de dados'!O$504:O$524)+(1.5*(_xlfn.QUARTILE.EXC('Base de dados'!O$504:O$524,3)-_xlfn.QUARTILE.EXC('Base de dados'!O$504:O$524,1))))),'Base de dados'!O518,"")</f>
        <v>78298140</v>
      </c>
      <c r="P518" s="7">
        <f>IF(AND('Base de dados'!P518&gt;(AVERAGE('Base de dados'!P$504:P$524)-(1.5*(_xlfn.QUARTILE.EXC('Base de dados'!P$504:P$524,3)-_xlfn.QUARTILE.EXC('Base de dados'!P$504:P$524,1)))),'Base de dados'!P518&lt;(AVERAGE('Base de dados'!P$504:P$524)+(1.5*(_xlfn.QUARTILE.EXC('Base de dados'!P$504:P$524,3)-_xlfn.QUARTILE.EXC('Base de dados'!P$504:P$524,1))))),'Base de dados'!P518,"")</f>
        <v>7397166</v>
      </c>
      <c r="Q518" s="7">
        <f>IF(AND('Base de dados'!Q518&gt;(AVERAGE('Base de dados'!Q$504:Q$524)-(1.5*(_xlfn.QUARTILE.EXC('Base de dados'!Q$504:Q$524,3)-_xlfn.QUARTILE.EXC('Base de dados'!Q$504:Q$524,1)))),'Base de dados'!Q518&lt;(AVERAGE('Base de dados'!Q$504:Q$524)+(1.5*(_xlfn.QUARTILE.EXC('Base de dados'!Q$504:Q$524,3)-_xlfn.QUARTILE.EXC('Base de dados'!Q$504:Q$524,1))))),'Base de dados'!Q518,"")</f>
        <v>26639324</v>
      </c>
      <c r="R518" s="7">
        <f>IF(AND('Base de dados'!R518&gt;(AVERAGE('Base de dados'!R$504:R$524)-(1.5*(_xlfn.QUARTILE.EXC('Base de dados'!R$504:R$524,3)-_xlfn.QUARTILE.EXC('Base de dados'!R$504:R$524,1)))),'Base de dados'!R518&lt;(AVERAGE('Base de dados'!R$504:R$524)+(1.5*(_xlfn.QUARTILE.EXC('Base de dados'!R$504:R$524,3)-_xlfn.QUARTILE.EXC('Base de dados'!R$504:R$524,1))))),'Base de dados'!R518,"")</f>
        <v>67792869</v>
      </c>
      <c r="S518" s="7">
        <f>IF(AND('Base de dados'!S518&gt;(AVERAGE('Base de dados'!S$504:S$524)-(1.5*(_xlfn.QUARTILE.EXC('Base de dados'!S$504:S$524,3)-_xlfn.QUARTILE.EXC('Base de dados'!S$504:S$524,1)))),'Base de dados'!S518&lt;(AVERAGE('Base de dados'!S$504:S$524)+(1.5*(_xlfn.QUARTILE.EXC('Base de dados'!S$504:S$524,3)-_xlfn.QUARTILE.EXC('Base de dados'!S$504:S$524,1))))),'Base de dados'!S518,"")</f>
        <v>8913344</v>
      </c>
      <c r="T518" s="7">
        <f>IF(AND('Base de dados'!T518&gt;(AVERAGE('Base de dados'!T$504:T$524)-(1.5*(_xlfn.QUARTILE.EXC('Base de dados'!T$504:T$524,3)-_xlfn.QUARTILE.EXC('Base de dados'!T$504:T$524,1)))),'Base de dados'!T518&lt;(AVERAGE('Base de dados'!T$504:T$524)+(1.5*(_xlfn.QUARTILE.EXC('Base de dados'!T$504:T$524,3)-_xlfn.QUARTILE.EXC('Base de dados'!T$504:T$524,1))))),'Base de dados'!T518,"")</f>
        <v>1203</v>
      </c>
      <c r="U518" s="7">
        <f>IF(AND('Base de dados'!U518&gt;(AVERAGE('Base de dados'!U$504:U$524)-(1.5*(_xlfn.QUARTILE.EXC('Base de dados'!U$504:U$524,3)-_xlfn.QUARTILE.EXC('Base de dados'!U$504:U$524,1)))),'Base de dados'!U518&lt;(AVERAGE('Base de dados'!U$504:U$524)+(1.5*(_xlfn.QUARTILE.EXC('Base de dados'!U$504:U$524,3)-_xlfn.QUARTILE.EXC('Base de dados'!U$504:U$524,1))))),'Base de dados'!U518,"")</f>
        <v>0</v>
      </c>
    </row>
    <row r="519" spans="2:21" s="1" customFormat="1" x14ac:dyDescent="0.25">
      <c r="B519" s="51">
        <v>172100</v>
      </c>
      <c r="C519" s="51" t="s">
        <v>240</v>
      </c>
      <c r="D519" s="51" t="s">
        <v>241</v>
      </c>
      <c r="E519" s="51">
        <v>2004</v>
      </c>
      <c r="F519" s="51">
        <v>17210000</v>
      </c>
      <c r="G519" s="51" t="s">
        <v>105</v>
      </c>
      <c r="H519" s="325" t="s">
        <v>49</v>
      </c>
      <c r="I519" s="51" t="s">
        <v>188</v>
      </c>
      <c r="J519" s="51" t="s">
        <v>189</v>
      </c>
      <c r="K519" s="51" t="s">
        <v>242</v>
      </c>
      <c r="L519" s="7">
        <f>IF(AND('Base de dados'!L519&gt;(AVERAGE('Base de dados'!L$504:L$524)-(1.5*(_xlfn.QUARTILE.EXC('Base de dados'!L$504:L$524,3)-_xlfn.QUARTILE.EXC('Base de dados'!L$504:L$524,1)))),'Base de dados'!L519&lt;(AVERAGE('Base de dados'!L$504:L$524)+(1.5*(_xlfn.QUARTILE.EXC('Base de dados'!L$504:L$524,3)-_xlfn.QUARTILE.EXC('Base de dados'!L$504:L$524,1))))),'Base de dados'!L519,"")</f>
        <v>41240.300000000003</v>
      </c>
      <c r="M519" s="7">
        <f>IF(AND('Base de dados'!M519&gt;(AVERAGE('Base de dados'!M$504:M$524)-(1.5*(_xlfn.QUARTILE.EXC('Base de dados'!M$504:M$524,3)-_xlfn.QUARTILE.EXC('Base de dados'!M$504:M$524,1)))),'Base de dados'!M519&lt;(AVERAGE('Base de dados'!M$504:M$524)+(1.5*(_xlfn.QUARTILE.EXC('Base de dados'!M$504:M$524,3)-_xlfn.QUARTILE.EXC('Base de dados'!M$504:M$524,1))))),'Base de dados'!M519,"")</f>
        <v>0</v>
      </c>
      <c r="N519" s="7">
        <f>IF(AND('Base de dados'!N519&gt;(AVERAGE('Base de dados'!N$504:N$524)-(1.5*(_xlfn.QUARTILE.EXC('Base de dados'!N$504:N$524,3)-_xlfn.QUARTILE.EXC('Base de dados'!N$504:N$524,1)))),'Base de dados'!N519&lt;(AVERAGE('Base de dados'!N$504:N$524)+(1.5*(_xlfn.QUARTILE.EXC('Base de dados'!N$504:N$524,3)-_xlfn.QUARTILE.EXC('Base de dados'!N$504:N$524,1))))),'Base de dados'!N519,"")</f>
        <v>3549</v>
      </c>
      <c r="O519" s="7">
        <f>IF(AND('Base de dados'!O519&gt;(AVERAGE('Base de dados'!O$504:O$524)-(1.5*(_xlfn.QUARTILE.EXC('Base de dados'!O$504:O$524,3)-_xlfn.QUARTILE.EXC('Base de dados'!O$504:O$524,1)))),'Base de dados'!O519&lt;(AVERAGE('Base de dados'!O$504:O$524)+(1.5*(_xlfn.QUARTILE.EXC('Base de dados'!O$504:O$524,3)-_xlfn.QUARTILE.EXC('Base de dados'!O$504:O$524,1))))),'Base de dados'!O519,"")</f>
        <v>71612477</v>
      </c>
      <c r="P519" s="7">
        <f>IF(AND('Base de dados'!P519&gt;(AVERAGE('Base de dados'!P$504:P$524)-(1.5*(_xlfn.QUARTILE.EXC('Base de dados'!P$504:P$524,3)-_xlfn.QUARTILE.EXC('Base de dados'!P$504:P$524,1)))),'Base de dados'!P519&lt;(AVERAGE('Base de dados'!P$504:P$524)+(1.5*(_xlfn.QUARTILE.EXC('Base de dados'!P$504:P$524,3)-_xlfn.QUARTILE.EXC('Base de dados'!P$504:P$524,1))))),'Base de dados'!P519,"")</f>
        <v>5453362</v>
      </c>
      <c r="Q519" s="7">
        <f>IF(AND('Base de dados'!Q519&gt;(AVERAGE('Base de dados'!Q$504:Q$524)-(1.5*(_xlfn.QUARTILE.EXC('Base de dados'!Q$504:Q$524,3)-_xlfn.QUARTILE.EXC('Base de dados'!Q$504:Q$524,1)))),'Base de dados'!Q519&lt;(AVERAGE('Base de dados'!Q$504:Q$524)+(1.5*(_xlfn.QUARTILE.EXC('Base de dados'!Q$504:Q$524,3)-_xlfn.QUARTILE.EXC('Base de dados'!Q$504:Q$524,1))))),'Base de dados'!Q519,"")</f>
        <v>26995308.239999998</v>
      </c>
      <c r="R519" s="7">
        <f>IF(AND('Base de dados'!R519&gt;(AVERAGE('Base de dados'!R$504:R$524)-(1.5*(_xlfn.QUARTILE.EXC('Base de dados'!R$504:R$524,3)-_xlfn.QUARTILE.EXC('Base de dados'!R$504:R$524,1)))),'Base de dados'!R519&lt;(AVERAGE('Base de dados'!R$504:R$524)+(1.5*(_xlfn.QUARTILE.EXC('Base de dados'!R$504:R$524,3)-_xlfn.QUARTILE.EXC('Base de dados'!R$504:R$524,1))))),'Base de dados'!R519,"")</f>
        <v>57155469</v>
      </c>
      <c r="S519" s="7">
        <f>IF(AND('Base de dados'!S519&gt;(AVERAGE('Base de dados'!S$504:S$524)-(1.5*(_xlfn.QUARTILE.EXC('Base de dados'!S$504:S$524,3)-_xlfn.QUARTILE.EXC('Base de dados'!S$504:S$524,1)))),'Base de dados'!S519&lt;(AVERAGE('Base de dados'!S$504:S$524)+(1.5*(_xlfn.QUARTILE.EXC('Base de dados'!S$504:S$524,3)-_xlfn.QUARTILE.EXC('Base de dados'!S$504:S$524,1))))),'Base de dados'!S519,"")</f>
        <v>9038285</v>
      </c>
      <c r="T519" s="7">
        <f>IF(AND('Base de dados'!T519&gt;(AVERAGE('Base de dados'!T$504:T$524)-(1.5*(_xlfn.QUARTILE.EXC('Base de dados'!T$504:T$524,3)-_xlfn.QUARTILE.EXC('Base de dados'!T$504:T$524,1)))),'Base de dados'!T519&lt;(AVERAGE('Base de dados'!T$504:T$524)+(1.5*(_xlfn.QUARTILE.EXC('Base de dados'!T$504:T$524,3)-_xlfn.QUARTILE.EXC('Base de dados'!T$504:T$524,1))))),'Base de dados'!T519,"")</f>
        <v>1301</v>
      </c>
      <c r="U519" s="7">
        <f>IF(AND('Base de dados'!U519&gt;(AVERAGE('Base de dados'!U$504:U$524)-(1.5*(_xlfn.QUARTILE.EXC('Base de dados'!U$504:U$524,3)-_xlfn.QUARTILE.EXC('Base de dados'!U$504:U$524,1)))),'Base de dados'!U519&lt;(AVERAGE('Base de dados'!U$504:U$524)+(1.5*(_xlfn.QUARTILE.EXC('Base de dados'!U$504:U$524,3)-_xlfn.QUARTILE.EXC('Base de dados'!U$504:U$524,1))))),'Base de dados'!U519,"")</f>
        <v>0</v>
      </c>
    </row>
    <row r="520" spans="2:21" s="1" customFormat="1" x14ac:dyDescent="0.25">
      <c r="B520" s="51">
        <v>172100</v>
      </c>
      <c r="C520" s="51" t="s">
        <v>240</v>
      </c>
      <c r="D520" s="51" t="s">
        <v>241</v>
      </c>
      <c r="E520" s="51">
        <v>2003</v>
      </c>
      <c r="F520" s="51">
        <v>17210000</v>
      </c>
      <c r="G520" s="51" t="s">
        <v>105</v>
      </c>
      <c r="H520" s="325" t="s">
        <v>49</v>
      </c>
      <c r="I520" s="51" t="s">
        <v>188</v>
      </c>
      <c r="J520" s="51" t="s">
        <v>189</v>
      </c>
      <c r="K520" s="51" t="s">
        <v>223</v>
      </c>
      <c r="L520" s="7">
        <f>IF(AND('Base de dados'!L520&gt;(AVERAGE('Base de dados'!L$504:L$524)-(1.5*(_xlfn.QUARTILE.EXC('Base de dados'!L$504:L$524,3)-_xlfn.QUARTILE.EXC('Base de dados'!L$504:L$524,1)))),'Base de dados'!L520&lt;(AVERAGE('Base de dados'!L$504:L$524)+(1.5*(_xlfn.QUARTILE.EXC('Base de dados'!L$504:L$524,3)-_xlfn.QUARTILE.EXC('Base de dados'!L$504:L$524,1))))),'Base de dados'!L520,"")</f>
        <v>38651.300000000003</v>
      </c>
      <c r="M520" s="7">
        <f>IF(AND('Base de dados'!M520&gt;(AVERAGE('Base de dados'!M$504:M$524)-(1.5*(_xlfn.QUARTILE.EXC('Base de dados'!M$504:M$524,3)-_xlfn.QUARTILE.EXC('Base de dados'!M$504:M$524,1)))),'Base de dados'!M520&lt;(AVERAGE('Base de dados'!M$504:M$524)+(1.5*(_xlfn.QUARTILE.EXC('Base de dados'!M$504:M$524,3)-_xlfn.QUARTILE.EXC('Base de dados'!M$504:M$524,1))))),'Base de dados'!M520,"")</f>
        <v>155289</v>
      </c>
      <c r="N520" s="7">
        <f>IF(AND('Base de dados'!N520&gt;(AVERAGE('Base de dados'!N$504:N$524)-(1.5*(_xlfn.QUARTILE.EXC('Base de dados'!N$504:N$524,3)-_xlfn.QUARTILE.EXC('Base de dados'!N$504:N$524,1)))),'Base de dados'!N520&lt;(AVERAGE('Base de dados'!N$504:N$524)+(1.5*(_xlfn.QUARTILE.EXC('Base de dados'!N$504:N$524,3)-_xlfn.QUARTILE.EXC('Base de dados'!N$504:N$524,1))))),'Base de dados'!N520,"")</f>
        <v>3247.2</v>
      </c>
      <c r="O520" s="7">
        <f>IF(AND('Base de dados'!O520&gt;(AVERAGE('Base de dados'!O$504:O$524)-(1.5*(_xlfn.QUARTILE.EXC('Base de dados'!O$504:O$524,3)-_xlfn.QUARTILE.EXC('Base de dados'!O$504:O$524,1)))),'Base de dados'!O520&lt;(AVERAGE('Base de dados'!O$504:O$524)+(1.5*(_xlfn.QUARTILE.EXC('Base de dados'!O$504:O$524,3)-_xlfn.QUARTILE.EXC('Base de dados'!O$504:O$524,1))))),'Base de dados'!O520,"")</f>
        <v>49054098</v>
      </c>
      <c r="P520" s="7">
        <f>IF(AND('Base de dados'!P520&gt;(AVERAGE('Base de dados'!P$504:P$524)-(1.5*(_xlfn.QUARTILE.EXC('Base de dados'!P$504:P$524,3)-_xlfn.QUARTILE.EXC('Base de dados'!P$504:P$524,1)))),'Base de dados'!P520&lt;(AVERAGE('Base de dados'!P$504:P$524)+(1.5*(_xlfn.QUARTILE.EXC('Base de dados'!P$504:P$524,3)-_xlfn.QUARTILE.EXC('Base de dados'!P$504:P$524,1))))),'Base de dados'!P520,"")</f>
        <v>3956986</v>
      </c>
      <c r="Q520" s="7">
        <f>IF(AND('Base de dados'!Q520&gt;(AVERAGE('Base de dados'!Q$504:Q$524)-(1.5*(_xlfn.QUARTILE.EXC('Base de dados'!Q$504:Q$524,3)-_xlfn.QUARTILE.EXC('Base de dados'!Q$504:Q$524,1)))),'Base de dados'!Q520&lt;(AVERAGE('Base de dados'!Q$504:Q$524)+(1.5*(_xlfn.QUARTILE.EXC('Base de dados'!Q$504:Q$524,3)-_xlfn.QUARTILE.EXC('Base de dados'!Q$504:Q$524,1))))),'Base de dados'!Q520,"")</f>
        <v>21780444</v>
      </c>
      <c r="R520" s="7">
        <f>IF(AND('Base de dados'!R520&gt;(AVERAGE('Base de dados'!R$504:R$524)-(1.5*(_xlfn.QUARTILE.EXC('Base de dados'!R$504:R$524,3)-_xlfn.QUARTILE.EXC('Base de dados'!R$504:R$524,1)))),'Base de dados'!R520&lt;(AVERAGE('Base de dados'!R$504:R$524)+(1.5*(_xlfn.QUARTILE.EXC('Base de dados'!R$504:R$524,3)-_xlfn.QUARTILE.EXC('Base de dados'!R$504:R$524,1))))),'Base de dados'!R520,"")</f>
        <v>50060250</v>
      </c>
      <c r="S520" s="7">
        <f>IF(AND('Base de dados'!S520&gt;(AVERAGE('Base de dados'!S$504:S$524)-(1.5*(_xlfn.QUARTILE.EXC('Base de dados'!S$504:S$524,3)-_xlfn.QUARTILE.EXC('Base de dados'!S$504:S$524,1)))),'Base de dados'!S520&lt;(AVERAGE('Base de dados'!S$504:S$524)+(1.5*(_xlfn.QUARTILE.EXC('Base de dados'!S$504:S$524,3)-_xlfn.QUARTILE.EXC('Base de dados'!S$504:S$524,1))))),'Base de dados'!S520,"")</f>
        <v>8692011</v>
      </c>
      <c r="T520" s="7">
        <f>IF(AND('Base de dados'!T520&gt;(AVERAGE('Base de dados'!T$504:T$524)-(1.5*(_xlfn.QUARTILE.EXC('Base de dados'!T$504:T$524,3)-_xlfn.QUARTILE.EXC('Base de dados'!T$504:T$524,1)))),'Base de dados'!T520&lt;(AVERAGE('Base de dados'!T$504:T$524)+(1.5*(_xlfn.QUARTILE.EXC('Base de dados'!T$504:T$524,3)-_xlfn.QUARTILE.EXC('Base de dados'!T$504:T$524,1))))),'Base de dados'!T520,"")</f>
        <v>1226</v>
      </c>
      <c r="U520" s="7">
        <f>IF(AND('Base de dados'!U520&gt;(AVERAGE('Base de dados'!U$504:U$524)-(1.5*(_xlfn.QUARTILE.EXC('Base de dados'!U$504:U$524,3)-_xlfn.QUARTILE.EXC('Base de dados'!U$504:U$524,1)))),'Base de dados'!U520&lt;(AVERAGE('Base de dados'!U$504:U$524)+(1.5*(_xlfn.QUARTILE.EXC('Base de dados'!U$504:U$524,3)-_xlfn.QUARTILE.EXC('Base de dados'!U$504:U$524,1))))),'Base de dados'!U520,"")</f>
        <v>0</v>
      </c>
    </row>
    <row r="521" spans="2:21" s="1" customFormat="1" x14ac:dyDescent="0.25">
      <c r="B521" s="51">
        <v>172100</v>
      </c>
      <c r="C521" s="51" t="s">
        <v>240</v>
      </c>
      <c r="D521" s="51" t="s">
        <v>241</v>
      </c>
      <c r="E521" s="51">
        <v>2002</v>
      </c>
      <c r="F521" s="51">
        <v>17210000</v>
      </c>
      <c r="G521" s="51" t="s">
        <v>105</v>
      </c>
      <c r="H521" s="325" t="s">
        <v>49</v>
      </c>
      <c r="I521" s="51" t="s">
        <v>188</v>
      </c>
      <c r="J521" s="51" t="s">
        <v>189</v>
      </c>
      <c r="K521" s="51" t="s">
        <v>223</v>
      </c>
      <c r="L521" s="7">
        <f>IF(AND('Base de dados'!L521&gt;(AVERAGE('Base de dados'!L$504:L$524)-(1.5*(_xlfn.QUARTILE.EXC('Base de dados'!L$504:L$524,3)-_xlfn.QUARTILE.EXC('Base de dados'!L$504:L$524,1)))),'Base de dados'!L521&lt;(AVERAGE('Base de dados'!L$504:L$524)+(1.5*(_xlfn.QUARTILE.EXC('Base de dados'!L$504:L$524,3)-_xlfn.QUARTILE.EXC('Base de dados'!L$504:L$524,1))))),'Base de dados'!L521,"")</f>
        <v>37387.4</v>
      </c>
      <c r="M521" s="7">
        <f>IF(AND('Base de dados'!M521&gt;(AVERAGE('Base de dados'!M$504:M$524)-(1.5*(_xlfn.QUARTILE.EXC('Base de dados'!M$504:M$524,3)-_xlfn.QUARTILE.EXC('Base de dados'!M$504:M$524,1)))),'Base de dados'!M521&lt;(AVERAGE('Base de dados'!M$504:M$524)+(1.5*(_xlfn.QUARTILE.EXC('Base de dados'!M$504:M$524,3)-_xlfn.QUARTILE.EXC('Base de dados'!M$504:M$524,1))))),'Base de dados'!M521,"")</f>
        <v>155092.1</v>
      </c>
      <c r="N521" s="7">
        <f>IF(AND('Base de dados'!N521&gt;(AVERAGE('Base de dados'!N$504:N$524)-(1.5*(_xlfn.QUARTILE.EXC('Base de dados'!N$504:N$524,3)-_xlfn.QUARTILE.EXC('Base de dados'!N$504:N$524,1)))),'Base de dados'!N521&lt;(AVERAGE('Base de dados'!N$504:N$524)+(1.5*(_xlfn.QUARTILE.EXC('Base de dados'!N$504:N$524,3)-_xlfn.QUARTILE.EXC('Base de dados'!N$504:N$524,1))))),'Base de dados'!N521,"")</f>
        <v>2280</v>
      </c>
      <c r="O521" s="7">
        <f>IF(AND('Base de dados'!O521&gt;(AVERAGE('Base de dados'!O$504:O$524)-(1.5*(_xlfn.QUARTILE.EXC('Base de dados'!O$504:O$524,3)-_xlfn.QUARTILE.EXC('Base de dados'!O$504:O$524,1)))),'Base de dados'!O521&lt;(AVERAGE('Base de dados'!O$504:O$524)+(1.5*(_xlfn.QUARTILE.EXC('Base de dados'!O$504:O$524,3)-_xlfn.QUARTILE.EXC('Base de dados'!O$504:O$524,1))))),'Base de dados'!O521,"")</f>
        <v>43993655</v>
      </c>
      <c r="P521" s="7">
        <f>IF(AND('Base de dados'!P521&gt;(AVERAGE('Base de dados'!P$504:P$524)-(1.5*(_xlfn.QUARTILE.EXC('Base de dados'!P$504:P$524,3)-_xlfn.QUARTILE.EXC('Base de dados'!P$504:P$524,1)))),'Base de dados'!P521&lt;(AVERAGE('Base de dados'!P$504:P$524)+(1.5*(_xlfn.QUARTILE.EXC('Base de dados'!P$504:P$524,3)-_xlfn.QUARTILE.EXC('Base de dados'!P$504:P$524,1))))),'Base de dados'!P521,"")</f>
        <v>2175180</v>
      </c>
      <c r="Q521" s="7">
        <f>IF(AND('Base de dados'!Q521&gt;(AVERAGE('Base de dados'!Q$504:Q$524)-(1.5*(_xlfn.QUARTILE.EXC('Base de dados'!Q$504:Q$524,3)-_xlfn.QUARTILE.EXC('Base de dados'!Q$504:Q$524,1)))),'Base de dados'!Q521&lt;(AVERAGE('Base de dados'!Q$504:Q$524)+(1.5*(_xlfn.QUARTILE.EXC('Base de dados'!Q$504:Q$524,3)-_xlfn.QUARTILE.EXC('Base de dados'!Q$504:Q$524,1))))),'Base de dados'!Q521,"")</f>
        <v>16629614.369999999</v>
      </c>
      <c r="R521" s="7">
        <f>IF(AND('Base de dados'!R521&gt;(AVERAGE('Base de dados'!R$504:R$524)-(1.5*(_xlfn.QUARTILE.EXC('Base de dados'!R$504:R$524,3)-_xlfn.QUARTILE.EXC('Base de dados'!R$504:R$524,1)))),'Base de dados'!R521&lt;(AVERAGE('Base de dados'!R$504:R$524)+(1.5*(_xlfn.QUARTILE.EXC('Base de dados'!R$504:R$524,3)-_xlfn.QUARTILE.EXC('Base de dados'!R$504:R$524,1))))),'Base de dados'!R521,"")</f>
        <v>35115672.520000003</v>
      </c>
      <c r="S521" s="7">
        <f>IF(AND('Base de dados'!S521&gt;(AVERAGE('Base de dados'!S$504:S$524)-(1.5*(_xlfn.QUARTILE.EXC('Base de dados'!S$504:S$524,3)-_xlfn.QUARTILE.EXC('Base de dados'!S$504:S$524,1)))),'Base de dados'!S521&lt;(AVERAGE('Base de dados'!S$504:S$524)+(1.5*(_xlfn.QUARTILE.EXC('Base de dados'!S$504:S$524,3)-_xlfn.QUARTILE.EXC('Base de dados'!S$504:S$524,1))))),'Base de dados'!S521,"")</f>
        <v>8442801.4800000004</v>
      </c>
      <c r="T521" s="7">
        <f>IF(AND('Base de dados'!T521&gt;(AVERAGE('Base de dados'!T$504:T$524)-(1.5*(_xlfn.QUARTILE.EXC('Base de dados'!T$504:T$524,3)-_xlfn.QUARTILE.EXC('Base de dados'!T$504:T$524,1)))),'Base de dados'!T521&lt;(AVERAGE('Base de dados'!T$504:T$524)+(1.5*(_xlfn.QUARTILE.EXC('Base de dados'!T$504:T$524,3)-_xlfn.QUARTILE.EXC('Base de dados'!T$504:T$524,1))))),'Base de dados'!T521,"")</f>
        <v>1217</v>
      </c>
      <c r="U521" s="7">
        <f>IF(AND('Base de dados'!U521&gt;(AVERAGE('Base de dados'!U$504:U$524)-(1.5*(_xlfn.QUARTILE.EXC('Base de dados'!U$504:U$524,3)-_xlfn.QUARTILE.EXC('Base de dados'!U$504:U$524,1)))),'Base de dados'!U521&lt;(AVERAGE('Base de dados'!U$504:U$524)+(1.5*(_xlfn.QUARTILE.EXC('Base de dados'!U$504:U$524,3)-_xlfn.QUARTILE.EXC('Base de dados'!U$504:U$524,1))))),'Base de dados'!U521,"")</f>
        <v>0</v>
      </c>
    </row>
    <row r="522" spans="2:21" s="1" customFormat="1" x14ac:dyDescent="0.25">
      <c r="B522" s="51">
        <v>172100</v>
      </c>
      <c r="C522" s="51" t="s">
        <v>240</v>
      </c>
      <c r="D522" s="51" t="s">
        <v>241</v>
      </c>
      <c r="E522" s="51">
        <v>2001</v>
      </c>
      <c r="F522" s="51">
        <v>17210000</v>
      </c>
      <c r="G522" s="51" t="s">
        <v>105</v>
      </c>
      <c r="H522" s="325" t="s">
        <v>49</v>
      </c>
      <c r="I522" s="51" t="s">
        <v>188</v>
      </c>
      <c r="J522" s="51" t="s">
        <v>189</v>
      </c>
      <c r="K522" s="51" t="s">
        <v>223</v>
      </c>
      <c r="L522" s="7">
        <f>IF(AND('Base de dados'!L522&gt;(AVERAGE('Base de dados'!L$504:L$524)-(1.5*(_xlfn.QUARTILE.EXC('Base de dados'!L$504:L$524,3)-_xlfn.QUARTILE.EXC('Base de dados'!L$504:L$524,1)))),'Base de dados'!L522&lt;(AVERAGE('Base de dados'!L$504:L$524)+(1.5*(_xlfn.QUARTILE.EXC('Base de dados'!L$504:L$524,3)-_xlfn.QUARTILE.EXC('Base de dados'!L$504:L$524,1))))),'Base de dados'!L522,"")</f>
        <v>32951</v>
      </c>
      <c r="M522" s="7">
        <f>IF(AND('Base de dados'!M522&gt;(AVERAGE('Base de dados'!M$504:M$524)-(1.5*(_xlfn.QUARTILE.EXC('Base de dados'!M$504:M$524,3)-_xlfn.QUARTILE.EXC('Base de dados'!M$504:M$524,1)))),'Base de dados'!M522&lt;(AVERAGE('Base de dados'!M$504:M$524)+(1.5*(_xlfn.QUARTILE.EXC('Base de dados'!M$504:M$524,3)-_xlfn.QUARTILE.EXC('Base de dados'!M$504:M$524,1))))),'Base de dados'!M522,"")</f>
        <v>0</v>
      </c>
      <c r="N522" s="7">
        <f>IF(AND('Base de dados'!N522&gt;(AVERAGE('Base de dados'!N$504:N$524)-(1.5*(_xlfn.QUARTILE.EXC('Base de dados'!N$504:N$524,3)-_xlfn.QUARTILE.EXC('Base de dados'!N$504:N$524,1)))),'Base de dados'!N522&lt;(AVERAGE('Base de dados'!N$504:N$524)+(1.5*(_xlfn.QUARTILE.EXC('Base de dados'!N$504:N$524,3)-_xlfn.QUARTILE.EXC('Base de dados'!N$504:N$524,1))))),'Base de dados'!N522,"")</f>
        <v>133.6</v>
      </c>
      <c r="O522" s="7">
        <f>IF(AND('Base de dados'!O522&gt;(AVERAGE('Base de dados'!O$504:O$524)-(1.5*(_xlfn.QUARTILE.EXC('Base de dados'!O$504:O$524,3)-_xlfn.QUARTILE.EXC('Base de dados'!O$504:O$524,1)))),'Base de dados'!O522&lt;(AVERAGE('Base de dados'!O$504:O$524)+(1.5*(_xlfn.QUARTILE.EXC('Base de dados'!O$504:O$524,3)-_xlfn.QUARTILE.EXC('Base de dados'!O$504:O$524,1))))),'Base de dados'!O522,"")</f>
        <v>38150948.479999997</v>
      </c>
      <c r="P522" s="7">
        <f>IF(AND('Base de dados'!P522&gt;(AVERAGE('Base de dados'!P$504:P$524)-(1.5*(_xlfn.QUARTILE.EXC('Base de dados'!P$504:P$524,3)-_xlfn.QUARTILE.EXC('Base de dados'!P$504:P$524,1)))),'Base de dados'!P522&lt;(AVERAGE('Base de dados'!P$504:P$524)+(1.5*(_xlfn.QUARTILE.EXC('Base de dados'!P$504:P$524,3)-_xlfn.QUARTILE.EXC('Base de dados'!P$504:P$524,1))))),'Base de dados'!P522,"")</f>
        <v>810599.29</v>
      </c>
      <c r="Q522" s="7">
        <f>IF(AND('Base de dados'!Q522&gt;(AVERAGE('Base de dados'!Q$504:Q$524)-(1.5*(_xlfn.QUARTILE.EXC('Base de dados'!Q$504:Q$524,3)-_xlfn.QUARTILE.EXC('Base de dados'!Q$504:Q$524,1)))),'Base de dados'!Q522&lt;(AVERAGE('Base de dados'!Q$504:Q$524)+(1.5*(_xlfn.QUARTILE.EXC('Base de dados'!Q$504:Q$524,3)-_xlfn.QUARTILE.EXC('Base de dados'!Q$504:Q$524,1))))),'Base de dados'!Q522,"")</f>
        <v>12231800.09</v>
      </c>
      <c r="R522" s="7">
        <f>IF(AND('Base de dados'!R522&gt;(AVERAGE('Base de dados'!R$504:R$524)-(1.5*(_xlfn.QUARTILE.EXC('Base de dados'!R$504:R$524,3)-_xlfn.QUARTILE.EXC('Base de dados'!R$504:R$524,1)))),'Base de dados'!R522&lt;(AVERAGE('Base de dados'!R$504:R$524)+(1.5*(_xlfn.QUARTILE.EXC('Base de dados'!R$504:R$524,3)-_xlfn.QUARTILE.EXC('Base de dados'!R$504:R$524,1))))),'Base de dados'!R522,"")</f>
        <v>27330997.34</v>
      </c>
      <c r="S522" s="7">
        <f>IF(AND('Base de dados'!S522&gt;(AVERAGE('Base de dados'!S$504:S$524)-(1.5*(_xlfn.QUARTILE.EXC('Base de dados'!S$504:S$524,3)-_xlfn.QUARTILE.EXC('Base de dados'!S$504:S$524,1)))),'Base de dados'!S522&lt;(AVERAGE('Base de dados'!S$504:S$524)+(1.5*(_xlfn.QUARTILE.EXC('Base de dados'!S$504:S$524,3)-_xlfn.QUARTILE.EXC('Base de dados'!S$504:S$524,1))))),'Base de dados'!S522,"")</f>
        <v>7931600.0800000001</v>
      </c>
      <c r="T522" s="7">
        <f>IF(AND('Base de dados'!T522&gt;(AVERAGE('Base de dados'!T$504:T$524)-(1.5*(_xlfn.QUARTILE.EXC('Base de dados'!T$504:T$524,3)-_xlfn.QUARTILE.EXC('Base de dados'!T$504:T$524,1)))),'Base de dados'!T522&lt;(AVERAGE('Base de dados'!T$504:T$524)+(1.5*(_xlfn.QUARTILE.EXC('Base de dados'!T$504:T$524,3)-_xlfn.QUARTILE.EXC('Base de dados'!T$504:T$524,1))))),'Base de dados'!T522,"")</f>
        <v>976</v>
      </c>
      <c r="U522" s="7">
        <f>IF(AND('Base de dados'!U522&gt;(AVERAGE('Base de dados'!U$504:U$524)-(1.5*(_xlfn.QUARTILE.EXC('Base de dados'!U$504:U$524,3)-_xlfn.QUARTILE.EXC('Base de dados'!U$504:U$524,1)))),'Base de dados'!U522&lt;(AVERAGE('Base de dados'!U$504:U$524)+(1.5*(_xlfn.QUARTILE.EXC('Base de dados'!U$504:U$524,3)-_xlfn.QUARTILE.EXC('Base de dados'!U$504:U$524,1))))),'Base de dados'!U522,"")</f>
        <v>0</v>
      </c>
    </row>
    <row r="523" spans="2:21" s="1" customFormat="1" x14ac:dyDescent="0.25">
      <c r="B523" s="51">
        <v>172100</v>
      </c>
      <c r="C523" s="51" t="s">
        <v>240</v>
      </c>
      <c r="D523" s="51" t="s">
        <v>241</v>
      </c>
      <c r="E523" s="51">
        <v>2000</v>
      </c>
      <c r="F523" s="51">
        <v>17210000</v>
      </c>
      <c r="G523" s="51" t="s">
        <v>105</v>
      </c>
      <c r="H523" s="325" t="s">
        <v>49</v>
      </c>
      <c r="I523" s="51" t="s">
        <v>188</v>
      </c>
      <c r="J523" s="51" t="s">
        <v>189</v>
      </c>
      <c r="K523" s="51" t="s">
        <v>190</v>
      </c>
      <c r="L523" s="7">
        <f>IF(AND('Base de dados'!L523&gt;(AVERAGE('Base de dados'!L$504:L$524)-(1.5*(_xlfn.QUARTILE.EXC('Base de dados'!L$504:L$524,3)-_xlfn.QUARTILE.EXC('Base de dados'!L$504:L$524,1)))),'Base de dados'!L523&lt;(AVERAGE('Base de dados'!L$504:L$524)+(1.5*(_xlfn.QUARTILE.EXC('Base de dados'!L$504:L$524,3)-_xlfn.QUARTILE.EXC('Base de dados'!L$504:L$524,1))))),'Base de dados'!L523,"")</f>
        <v>31655</v>
      </c>
      <c r="M523" s="7">
        <f>IF(AND('Base de dados'!M523&gt;(AVERAGE('Base de dados'!M$504:M$524)-(1.5*(_xlfn.QUARTILE.EXC('Base de dados'!M$504:M$524,3)-_xlfn.QUARTILE.EXC('Base de dados'!M$504:M$524,1)))),'Base de dados'!M523&lt;(AVERAGE('Base de dados'!M$504:M$524)+(1.5*(_xlfn.QUARTILE.EXC('Base de dados'!M$504:M$524,3)-_xlfn.QUARTILE.EXC('Base de dados'!M$504:M$524,1))))),'Base de dados'!M523,"")</f>
        <v>0</v>
      </c>
      <c r="N523" s="7">
        <f>IF(AND('Base de dados'!N523&gt;(AVERAGE('Base de dados'!N$504:N$524)-(1.5*(_xlfn.QUARTILE.EXC('Base de dados'!N$504:N$524,3)-_xlfn.QUARTILE.EXC('Base de dados'!N$504:N$524,1)))),'Base de dados'!N523&lt;(AVERAGE('Base de dados'!N$504:N$524)+(1.5*(_xlfn.QUARTILE.EXC('Base de dados'!N$504:N$524,3)-_xlfn.QUARTILE.EXC('Base de dados'!N$504:N$524,1))))),'Base de dados'!N523,"")</f>
        <v>0</v>
      </c>
      <c r="O523" s="7">
        <f>IF(AND('Base de dados'!O523&gt;(AVERAGE('Base de dados'!O$504:O$524)-(1.5*(_xlfn.QUARTILE.EXC('Base de dados'!O$504:O$524,3)-_xlfn.QUARTILE.EXC('Base de dados'!O$504:O$524,1)))),'Base de dados'!O523&lt;(AVERAGE('Base de dados'!O$504:O$524)+(1.5*(_xlfn.QUARTILE.EXC('Base de dados'!O$504:O$524,3)-_xlfn.QUARTILE.EXC('Base de dados'!O$504:O$524,1))))),'Base de dados'!O523,"")</f>
        <v>28962000</v>
      </c>
      <c r="P523" s="7">
        <f>IF(AND('Base de dados'!P523&gt;(AVERAGE('Base de dados'!P$504:P$524)-(1.5*(_xlfn.QUARTILE.EXC('Base de dados'!P$504:P$524,3)-_xlfn.QUARTILE.EXC('Base de dados'!P$504:P$524,1)))),'Base de dados'!P523&lt;(AVERAGE('Base de dados'!P$504:P$524)+(1.5*(_xlfn.QUARTILE.EXC('Base de dados'!P$504:P$524,3)-_xlfn.QUARTILE.EXC('Base de dados'!P$504:P$524,1))))),'Base de dados'!P523,"")</f>
        <v>430000</v>
      </c>
      <c r="Q523" s="7">
        <f>IF(AND('Base de dados'!Q523&gt;(AVERAGE('Base de dados'!Q$504:Q$524)-(1.5*(_xlfn.QUARTILE.EXC('Base de dados'!Q$504:Q$524,3)-_xlfn.QUARTILE.EXC('Base de dados'!Q$504:Q$524,1)))),'Base de dados'!Q523&lt;(AVERAGE('Base de dados'!Q$504:Q$524)+(1.5*(_xlfn.QUARTILE.EXC('Base de dados'!Q$504:Q$524,3)-_xlfn.QUARTILE.EXC('Base de dados'!Q$504:Q$524,1))))),'Base de dados'!Q523,"")</f>
        <v>11454534.43</v>
      </c>
      <c r="R523" s="7">
        <f>IF(AND('Base de dados'!R523&gt;(AVERAGE('Base de dados'!R$504:R$524)-(1.5*(_xlfn.QUARTILE.EXC('Base de dados'!R$504:R$524,3)-_xlfn.QUARTILE.EXC('Base de dados'!R$504:R$524,1)))),'Base de dados'!R523&lt;(AVERAGE('Base de dados'!R$504:R$524)+(1.5*(_xlfn.QUARTILE.EXC('Base de dados'!R$504:R$524,3)-_xlfn.QUARTILE.EXC('Base de dados'!R$504:R$524,1))))),'Base de dados'!R523,"")</f>
        <v>24621131.920000002</v>
      </c>
      <c r="S523" s="7" t="str">
        <f>IF(AND('Base de dados'!S523&gt;(AVERAGE('Base de dados'!S$504:S$524)-(1.5*(_xlfn.QUARTILE.EXC('Base de dados'!S$504:S$524,3)-_xlfn.QUARTILE.EXC('Base de dados'!S$504:S$524,1)))),'Base de dados'!S523&lt;(AVERAGE('Base de dados'!S$504:S$524)+(1.5*(_xlfn.QUARTILE.EXC('Base de dados'!S$504:S$524,3)-_xlfn.QUARTILE.EXC('Base de dados'!S$504:S$524,1))))),'Base de dados'!S523,"")</f>
        <v/>
      </c>
      <c r="T523" s="7">
        <f>IF(AND('Base de dados'!T523&gt;(AVERAGE('Base de dados'!T$504:T$524)-(1.5*(_xlfn.QUARTILE.EXC('Base de dados'!T$504:T$524,3)-_xlfn.QUARTILE.EXC('Base de dados'!T$504:T$524,1)))),'Base de dados'!T523&lt;(AVERAGE('Base de dados'!T$504:T$524)+(1.5*(_xlfn.QUARTILE.EXC('Base de dados'!T$504:T$524,3)-_xlfn.QUARTILE.EXC('Base de dados'!T$504:T$524,1))))),'Base de dados'!T523,"")</f>
        <v>853</v>
      </c>
      <c r="U523" s="7">
        <f>IF(AND('Base de dados'!U523&gt;(AVERAGE('Base de dados'!U$504:U$524)-(1.5*(_xlfn.QUARTILE.EXC('Base de dados'!U$504:U$524,3)-_xlfn.QUARTILE.EXC('Base de dados'!U$504:U$524,1)))),'Base de dados'!U523&lt;(AVERAGE('Base de dados'!U$504:U$524)+(1.5*(_xlfn.QUARTILE.EXC('Base de dados'!U$504:U$524,3)-_xlfn.QUARTILE.EXC('Base de dados'!U$504:U$524,1))))),'Base de dados'!U523,"")</f>
        <v>0</v>
      </c>
    </row>
    <row r="524" spans="2:21" s="1" customFormat="1" x14ac:dyDescent="0.25">
      <c r="B524" s="51">
        <v>172100</v>
      </c>
      <c r="C524" s="51" t="s">
        <v>240</v>
      </c>
      <c r="D524" s="51" t="s">
        <v>241</v>
      </c>
      <c r="E524" s="51">
        <v>1999</v>
      </c>
      <c r="F524" s="51">
        <v>17210000</v>
      </c>
      <c r="G524" s="51" t="s">
        <v>105</v>
      </c>
      <c r="H524" s="325" t="s">
        <v>49</v>
      </c>
      <c r="I524" s="51" t="s">
        <v>188</v>
      </c>
      <c r="J524" s="51" t="s">
        <v>189</v>
      </c>
      <c r="K524" s="51" t="s">
        <v>190</v>
      </c>
      <c r="L524" s="7">
        <f>IF(AND('Base de dados'!L524&gt;(AVERAGE('Base de dados'!L$504:L$524)-(1.5*(_xlfn.QUARTILE.EXC('Base de dados'!L$504:L$524,3)-_xlfn.QUARTILE.EXC('Base de dados'!L$504:L$524,1)))),'Base de dados'!L524&lt;(AVERAGE('Base de dados'!L$504:L$524)+(1.5*(_xlfn.QUARTILE.EXC('Base de dados'!L$504:L$524,3)-_xlfn.QUARTILE.EXC('Base de dados'!L$504:L$524,1))))),'Base de dados'!L524,"")</f>
        <v>28061.8</v>
      </c>
      <c r="M524" s="7">
        <f>IF(AND('Base de dados'!M524&gt;(AVERAGE('Base de dados'!M$504:M$524)-(1.5*(_xlfn.QUARTILE.EXC('Base de dados'!M$504:M$524,3)-_xlfn.QUARTILE.EXC('Base de dados'!M$504:M$524,1)))),'Base de dados'!M524&lt;(AVERAGE('Base de dados'!M$504:M$524)+(1.5*(_xlfn.QUARTILE.EXC('Base de dados'!M$504:M$524,3)-_xlfn.QUARTILE.EXC('Base de dados'!M$504:M$524,1))))),'Base de dados'!M524,"")</f>
        <v>151324</v>
      </c>
      <c r="N524" s="7">
        <f>IF(AND('Base de dados'!N524&gt;(AVERAGE('Base de dados'!N$504:N$524)-(1.5*(_xlfn.QUARTILE.EXC('Base de dados'!N$504:N$524,3)-_xlfn.QUARTILE.EXC('Base de dados'!N$504:N$524,1)))),'Base de dados'!N524&lt;(AVERAGE('Base de dados'!N$504:N$524)+(1.5*(_xlfn.QUARTILE.EXC('Base de dados'!N$504:N$524,3)-_xlfn.QUARTILE.EXC('Base de dados'!N$504:N$524,1))))),'Base de dados'!N524,"")</f>
        <v>0</v>
      </c>
      <c r="O524" s="7">
        <f>IF(AND('Base de dados'!O524&gt;(AVERAGE('Base de dados'!O$504:O$524)-(1.5*(_xlfn.QUARTILE.EXC('Base de dados'!O$504:O$524,3)-_xlfn.QUARTILE.EXC('Base de dados'!O$504:O$524,1)))),'Base de dados'!O524&lt;(AVERAGE('Base de dados'!O$504:O$524)+(1.5*(_xlfn.QUARTILE.EXC('Base de dados'!O$504:O$524,3)-_xlfn.QUARTILE.EXC('Base de dados'!O$504:O$524,1))))),'Base de dados'!O524,"")</f>
        <v>24052105.719999999</v>
      </c>
      <c r="P524" s="7">
        <f>IF(AND('Base de dados'!P524&gt;(AVERAGE('Base de dados'!P$504:P$524)-(1.5*(_xlfn.QUARTILE.EXC('Base de dados'!P$504:P$524,3)-_xlfn.QUARTILE.EXC('Base de dados'!P$504:P$524,1)))),'Base de dados'!P524&lt;(AVERAGE('Base de dados'!P$504:P$524)+(1.5*(_xlfn.QUARTILE.EXC('Base de dados'!P$504:P$524,3)-_xlfn.QUARTILE.EXC('Base de dados'!P$504:P$524,1))))),'Base de dados'!P524,"")</f>
        <v>0</v>
      </c>
      <c r="Q524" s="7">
        <f>IF(AND('Base de dados'!Q524&gt;(AVERAGE('Base de dados'!Q$504:Q$524)-(1.5*(_xlfn.QUARTILE.EXC('Base de dados'!Q$504:Q$524,3)-_xlfn.QUARTILE.EXC('Base de dados'!Q$504:Q$524,1)))),'Base de dados'!Q524&lt;(AVERAGE('Base de dados'!Q$504:Q$524)+(1.5*(_xlfn.QUARTILE.EXC('Base de dados'!Q$504:Q$524,3)-_xlfn.QUARTILE.EXC('Base de dados'!Q$504:Q$524,1))))),'Base de dados'!Q524,"")</f>
        <v>4650620.71</v>
      </c>
      <c r="R524" s="7">
        <f>IF(AND('Base de dados'!R524&gt;(AVERAGE('Base de dados'!R$504:R$524)-(1.5*(_xlfn.QUARTILE.EXC('Base de dados'!R$504:R$524,3)-_xlfn.QUARTILE.EXC('Base de dados'!R$504:R$524,1)))),'Base de dados'!R524&lt;(AVERAGE('Base de dados'!R$504:R$524)+(1.5*(_xlfn.QUARTILE.EXC('Base de dados'!R$504:R$524,3)-_xlfn.QUARTILE.EXC('Base de dados'!R$504:R$524,1))))),'Base de dados'!R524,"")</f>
        <v>10222238.800000001</v>
      </c>
      <c r="S524" s="7" t="str">
        <f>IF(AND('Base de dados'!S524&gt;(AVERAGE('Base de dados'!S$504:S$524)-(1.5*(_xlfn.QUARTILE.EXC('Base de dados'!S$504:S$524,3)-_xlfn.QUARTILE.EXC('Base de dados'!S$504:S$524,1)))),'Base de dados'!S524&lt;(AVERAGE('Base de dados'!S$504:S$524)+(1.5*(_xlfn.QUARTILE.EXC('Base de dados'!S$504:S$524,3)-_xlfn.QUARTILE.EXC('Base de dados'!S$504:S$524,1))))),'Base de dados'!S524,"")</f>
        <v/>
      </c>
      <c r="T524" s="7">
        <f>IF(AND('Base de dados'!T524&gt;(AVERAGE('Base de dados'!T$504:T$524)-(1.5*(_xlfn.QUARTILE.EXC('Base de dados'!T$504:T$524,3)-_xlfn.QUARTILE.EXC('Base de dados'!T$504:T$524,1)))),'Base de dados'!T524&lt;(AVERAGE('Base de dados'!T$504:T$524)+(1.5*(_xlfn.QUARTILE.EXC('Base de dados'!T$504:T$524,3)-_xlfn.QUARTILE.EXC('Base de dados'!T$504:T$524,1))))),'Base de dados'!T524,"")</f>
        <v>739</v>
      </c>
      <c r="U524" s="7">
        <f>IF(AND('Base de dados'!U524&gt;(AVERAGE('Base de dados'!U$504:U$524)-(1.5*(_xlfn.QUARTILE.EXC('Base de dados'!U$504:U$524,3)-_xlfn.QUARTILE.EXC('Base de dados'!U$504:U$524,1)))),'Base de dados'!U524&lt;(AVERAGE('Base de dados'!U$504:U$524)+(1.5*(_xlfn.QUARTILE.EXC('Base de dados'!U$504:U$524,3)-_xlfn.QUARTILE.EXC('Base de dados'!U$504:U$524,1))))),'Base de dados'!U524,"")</f>
        <v>0</v>
      </c>
    </row>
    <row r="525" spans="2:21" s="1" customFormat="1" x14ac:dyDescent="0.25">
      <c r="B525" s="51" t="s">
        <v>243</v>
      </c>
      <c r="C525" s="51" t="s">
        <v>244</v>
      </c>
      <c r="D525" s="51" t="s">
        <v>244</v>
      </c>
      <c r="E525" s="51" t="s">
        <v>244</v>
      </c>
      <c r="F525" s="51" t="s">
        <v>244</v>
      </c>
      <c r="G525" s="51" t="s">
        <v>244</v>
      </c>
      <c r="H525" s="325" t="s">
        <v>244</v>
      </c>
      <c r="I525" s="51" t="s">
        <v>244</v>
      </c>
      <c r="J525" s="51" t="s">
        <v>244</v>
      </c>
      <c r="K525" s="51" t="s">
        <v>244</v>
      </c>
      <c r="L525" s="7">
        <v>138833961.34</v>
      </c>
      <c r="M525" s="7">
        <v>1628774837.28</v>
      </c>
      <c r="N525" s="7">
        <v>67792496.959999993</v>
      </c>
      <c r="O525" s="7">
        <v>348267093408.03003</v>
      </c>
      <c r="P525" s="7">
        <v>167471241670.70999</v>
      </c>
      <c r="Q525" s="7">
        <v>145129129455.32999</v>
      </c>
      <c r="R525" s="7">
        <v>348824649806.26001</v>
      </c>
      <c r="S525" s="7">
        <v>75140600377.029999</v>
      </c>
      <c r="T525" s="3">
        <v>1693123</v>
      </c>
      <c r="U525" s="7">
        <v>32298934753.709999</v>
      </c>
    </row>
    <row r="526" spans="2:21" s="1" customFormat="1" x14ac:dyDescent="0.25">
      <c r="B526" s="2"/>
      <c r="C526" s="2"/>
      <c r="D526" s="2"/>
      <c r="E526" s="94"/>
      <c r="F526" s="2"/>
      <c r="H526" s="94"/>
      <c r="L526" s="7"/>
      <c r="M526" s="7"/>
      <c r="N526" s="7"/>
      <c r="O526" s="7"/>
      <c r="P526" s="7"/>
      <c r="Q526" s="7"/>
      <c r="R526" s="7"/>
      <c r="S526" s="7"/>
      <c r="T526" s="3"/>
      <c r="U526" s="7"/>
    </row>
    <row r="527" spans="2:21" s="1" customFormat="1" hidden="1" x14ac:dyDescent="0.25">
      <c r="B527" s="2"/>
      <c r="C527" s="2"/>
      <c r="D527" s="2"/>
      <c r="E527" s="94"/>
      <c r="F527" s="2"/>
      <c r="H527" s="94"/>
      <c r="L527" s="7"/>
      <c r="M527" s="7"/>
      <c r="N527" s="7"/>
      <c r="O527" s="7"/>
      <c r="P527" s="7"/>
      <c r="Q527" s="7"/>
      <c r="R527" s="7"/>
      <c r="S527" s="7"/>
      <c r="T527" s="3"/>
      <c r="U527" s="7"/>
    </row>
    <row r="528" spans="2:21" s="1" customFormat="1" hidden="1" x14ac:dyDescent="0.25">
      <c r="B528" s="2"/>
      <c r="C528" s="2" t="s">
        <v>245</v>
      </c>
      <c r="D528" s="193">
        <f>'Fator X '!C7</f>
        <v>1.6299329458608167E-2</v>
      </c>
      <c r="E528" s="94"/>
      <c r="F528" s="2"/>
      <c r="H528" s="94"/>
      <c r="L528" s="7"/>
      <c r="M528" s="7"/>
      <c r="N528" s="7"/>
      <c r="O528" s="7"/>
      <c r="P528" s="7"/>
      <c r="Q528" s="7"/>
      <c r="R528" s="7"/>
      <c r="S528" s="7"/>
      <c r="T528" s="3"/>
      <c r="U528" s="7"/>
    </row>
    <row r="529" spans="2:21" s="1" customFormat="1" hidden="1" x14ac:dyDescent="0.25">
      <c r="B529" s="2"/>
      <c r="C529" s="2" t="s">
        <v>246</v>
      </c>
      <c r="D529" s="2">
        <f>'Fator X '!C17</f>
        <v>1.8223700895396482E-2</v>
      </c>
      <c r="E529" s="94"/>
      <c r="F529" s="2"/>
      <c r="H529" s="94"/>
      <c r="L529" s="7"/>
      <c r="M529" s="7"/>
      <c r="N529" s="7"/>
      <c r="O529" s="7"/>
      <c r="P529" s="7"/>
      <c r="Q529" s="7"/>
      <c r="R529" s="7"/>
      <c r="S529" s="7"/>
      <c r="T529" s="3"/>
      <c r="U529" s="7"/>
    </row>
    <row r="530" spans="2:21" s="1" customFormat="1" hidden="1" x14ac:dyDescent="0.25">
      <c r="B530" s="2"/>
      <c r="C530" s="2"/>
      <c r="D530" s="2"/>
      <c r="E530" s="94"/>
      <c r="F530" s="2"/>
      <c r="H530" s="94"/>
      <c r="L530" s="7"/>
      <c r="M530" s="7"/>
      <c r="N530" s="7"/>
      <c r="O530" s="7"/>
      <c r="P530" s="7"/>
      <c r="Q530" s="7"/>
      <c r="R530" s="7"/>
      <c r="S530" s="7"/>
      <c r="T530" s="3"/>
      <c r="U530" s="7"/>
    </row>
    <row r="531" spans="2:21" s="1" customFormat="1" hidden="1" x14ac:dyDescent="0.25">
      <c r="B531" s="2"/>
      <c r="C531" s="2"/>
      <c r="D531" s="2"/>
      <c r="E531" s="94"/>
      <c r="F531" s="2"/>
      <c r="H531" s="94"/>
      <c r="L531" s="7"/>
      <c r="M531" s="7"/>
      <c r="N531" s="7"/>
      <c r="O531" s="7"/>
      <c r="P531" s="7"/>
      <c r="Q531" s="7"/>
      <c r="R531" s="7"/>
      <c r="S531" s="7"/>
      <c r="T531" s="3"/>
      <c r="U531" s="7"/>
    </row>
    <row r="532" spans="2:21" s="1" customFormat="1" hidden="1" x14ac:dyDescent="0.25">
      <c r="B532" s="2"/>
      <c r="C532" s="2"/>
      <c r="D532" s="2"/>
      <c r="E532" s="94"/>
      <c r="F532" s="2"/>
      <c r="H532" s="94"/>
      <c r="L532" s="7"/>
      <c r="M532" s="7"/>
      <c r="N532" s="7"/>
      <c r="O532" s="7"/>
      <c r="P532" s="7"/>
      <c r="Q532" s="7"/>
      <c r="R532" s="7"/>
      <c r="S532" s="7"/>
      <c r="T532" s="3"/>
      <c r="U532" s="7"/>
    </row>
    <row r="533" spans="2:21" s="1" customFormat="1" hidden="1" x14ac:dyDescent="0.25">
      <c r="B533" s="2"/>
      <c r="C533" s="2"/>
      <c r="D533" s="2"/>
      <c r="E533" s="94"/>
      <c r="F533" s="2"/>
      <c r="H533" s="94"/>
      <c r="L533" s="7"/>
      <c r="M533" s="7"/>
      <c r="N533" s="7"/>
      <c r="O533" s="7"/>
      <c r="P533" s="7"/>
      <c r="Q533" s="7"/>
      <c r="R533" s="7"/>
      <c r="S533" s="7"/>
      <c r="T533" s="3"/>
      <c r="U533" s="7"/>
    </row>
    <row r="534" spans="2:21" s="1" customFormat="1" hidden="1" x14ac:dyDescent="0.25">
      <c r="B534" s="2"/>
      <c r="C534" s="2"/>
      <c r="D534" s="2"/>
      <c r="E534" s="94"/>
      <c r="F534" s="2"/>
      <c r="H534" s="94"/>
      <c r="L534" s="7"/>
      <c r="M534" s="7"/>
      <c r="N534" s="7"/>
      <c r="O534" s="7"/>
      <c r="P534" s="7"/>
      <c r="Q534" s="7"/>
      <c r="R534" s="7"/>
      <c r="S534" s="7"/>
      <c r="T534" s="3"/>
      <c r="U534" s="7"/>
    </row>
    <row r="535" spans="2:21" s="1" customFormat="1" hidden="1" x14ac:dyDescent="0.25">
      <c r="B535" s="2"/>
      <c r="C535" s="2"/>
      <c r="D535" s="2"/>
      <c r="E535" s="94"/>
      <c r="F535" s="2"/>
      <c r="H535" s="94"/>
      <c r="L535" s="7"/>
      <c r="M535" s="7"/>
      <c r="N535" s="7"/>
      <c r="O535" s="7"/>
      <c r="P535" s="7"/>
      <c r="Q535" s="7"/>
      <c r="R535" s="7"/>
      <c r="S535" s="7"/>
      <c r="T535" s="3"/>
      <c r="U535" s="7"/>
    </row>
    <row r="536" spans="2:21" s="1" customFormat="1" hidden="1" x14ac:dyDescent="0.25">
      <c r="B536" s="2"/>
      <c r="C536" s="2"/>
      <c r="D536" s="2"/>
      <c r="E536" s="94"/>
      <c r="F536" s="2"/>
      <c r="H536" s="94"/>
      <c r="L536" s="7"/>
      <c r="M536" s="7"/>
      <c r="N536" s="7"/>
      <c r="O536" s="7"/>
      <c r="P536" s="7"/>
      <c r="Q536" s="7"/>
      <c r="R536" s="7"/>
      <c r="S536" s="7"/>
      <c r="T536" s="3"/>
      <c r="U536" s="7"/>
    </row>
    <row r="537" spans="2:21" s="1" customFormat="1" hidden="1" x14ac:dyDescent="0.25">
      <c r="B537" s="2"/>
      <c r="C537" s="2"/>
      <c r="D537" s="2"/>
      <c r="E537" s="94"/>
      <c r="F537" s="2"/>
      <c r="H537" s="94"/>
      <c r="L537" s="7"/>
      <c r="M537" s="7"/>
      <c r="N537" s="7"/>
      <c r="O537" s="7"/>
      <c r="P537" s="7"/>
      <c r="Q537" s="7"/>
      <c r="R537" s="7"/>
      <c r="S537" s="7"/>
      <c r="T537" s="3"/>
      <c r="U537" s="7"/>
    </row>
    <row r="538" spans="2:21" s="1" customFormat="1" hidden="1" x14ac:dyDescent="0.25">
      <c r="B538" s="2"/>
      <c r="C538" s="2"/>
      <c r="D538" s="2"/>
      <c r="E538" s="94"/>
      <c r="F538" s="2"/>
      <c r="H538" s="94"/>
      <c r="L538" s="7"/>
      <c r="M538" s="7"/>
      <c r="N538" s="7"/>
      <c r="O538" s="7"/>
      <c r="P538" s="7"/>
      <c r="Q538" s="7"/>
      <c r="R538" s="7"/>
      <c r="S538" s="7"/>
      <c r="T538" s="3"/>
      <c r="U538" s="7"/>
    </row>
    <row r="539" spans="2:21" s="1" customFormat="1" hidden="1" x14ac:dyDescent="0.25">
      <c r="B539" s="2"/>
      <c r="C539" s="2"/>
      <c r="D539" s="2"/>
      <c r="E539" s="94"/>
      <c r="F539" s="2"/>
      <c r="H539" s="94"/>
      <c r="L539" s="7"/>
      <c r="M539" s="7"/>
      <c r="N539" s="7"/>
      <c r="O539" s="7"/>
      <c r="P539" s="7"/>
      <c r="Q539" s="7"/>
      <c r="R539" s="7"/>
      <c r="S539" s="7"/>
      <c r="T539" s="3"/>
      <c r="U539" s="7"/>
    </row>
    <row r="540" spans="2:21" s="1" customFormat="1" hidden="1" x14ac:dyDescent="0.25">
      <c r="B540" s="2"/>
      <c r="C540" s="2"/>
      <c r="D540" s="2"/>
      <c r="E540" s="94"/>
      <c r="F540" s="2"/>
      <c r="H540" s="94"/>
      <c r="L540" s="7"/>
      <c r="M540" s="7"/>
      <c r="N540" s="7"/>
      <c r="O540" s="7"/>
      <c r="P540" s="7"/>
      <c r="Q540" s="7"/>
      <c r="R540" s="7"/>
      <c r="S540" s="7"/>
      <c r="T540" s="3"/>
      <c r="U540" s="7"/>
    </row>
    <row r="541" spans="2:21" s="1" customFormat="1" hidden="1" x14ac:dyDescent="0.25">
      <c r="B541" s="2"/>
      <c r="C541" s="2"/>
      <c r="D541" s="2"/>
      <c r="E541" s="94"/>
      <c r="F541" s="2"/>
      <c r="H541" s="94"/>
      <c r="L541" s="7"/>
      <c r="M541" s="7"/>
      <c r="N541" s="7"/>
      <c r="O541" s="7"/>
      <c r="P541" s="7"/>
      <c r="Q541" s="7"/>
      <c r="R541" s="7"/>
      <c r="S541" s="7"/>
      <c r="T541" s="3"/>
      <c r="U541" s="7"/>
    </row>
    <row r="542" spans="2:21" s="1" customFormat="1" hidden="1" x14ac:dyDescent="0.25">
      <c r="B542" s="2"/>
      <c r="C542" s="2"/>
      <c r="D542" s="2"/>
      <c r="E542" s="94"/>
      <c r="F542" s="2"/>
      <c r="H542" s="94"/>
      <c r="L542" s="7"/>
      <c r="M542" s="7"/>
      <c r="N542" s="7"/>
      <c r="O542" s="7"/>
      <c r="P542" s="7"/>
      <c r="Q542" s="7"/>
      <c r="R542" s="7"/>
      <c r="S542" s="7"/>
      <c r="T542" s="3"/>
      <c r="U542" s="7"/>
    </row>
    <row r="543" spans="2:21" s="1" customFormat="1" hidden="1" x14ac:dyDescent="0.25">
      <c r="B543" s="2"/>
      <c r="C543" s="2"/>
      <c r="D543" s="2"/>
      <c r="E543" s="94"/>
      <c r="F543" s="2"/>
      <c r="H543" s="94"/>
      <c r="L543" s="7"/>
      <c r="M543" s="7"/>
      <c r="N543" s="7"/>
      <c r="O543" s="7"/>
      <c r="P543" s="7"/>
      <c r="Q543" s="7"/>
      <c r="R543" s="7"/>
      <c r="S543" s="7"/>
      <c r="T543" s="3"/>
      <c r="U543" s="7"/>
    </row>
    <row r="544" spans="2:21" s="1" customFormat="1" hidden="1" x14ac:dyDescent="0.25">
      <c r="B544" s="2"/>
      <c r="C544" s="2"/>
      <c r="D544" s="2"/>
      <c r="E544" s="94"/>
      <c r="F544" s="2"/>
      <c r="H544" s="94"/>
      <c r="L544" s="7"/>
      <c r="M544" s="7"/>
      <c r="N544" s="7"/>
      <c r="O544" s="7"/>
      <c r="P544" s="7"/>
      <c r="Q544" s="7"/>
      <c r="R544" s="7"/>
      <c r="T544" s="3"/>
      <c r="U544" s="7"/>
    </row>
    <row r="545" spans="2:21" s="1" customFormat="1" hidden="1" x14ac:dyDescent="0.25">
      <c r="B545" s="2"/>
      <c r="C545" s="2"/>
      <c r="D545" s="2"/>
      <c r="E545" s="94"/>
      <c r="F545" s="2"/>
      <c r="H545" s="94"/>
      <c r="L545" s="7"/>
      <c r="M545" s="7"/>
      <c r="N545" s="7"/>
      <c r="O545" s="7"/>
      <c r="P545" s="7"/>
      <c r="Q545" s="7"/>
      <c r="R545" s="7"/>
      <c r="T545" s="3"/>
      <c r="U545" s="7"/>
    </row>
    <row r="546" spans="2:21" s="1" customFormat="1" hidden="1" x14ac:dyDescent="0.25">
      <c r="B546" s="2"/>
      <c r="C546" s="2"/>
      <c r="D546" s="2"/>
      <c r="E546" s="94"/>
      <c r="F546" s="2"/>
      <c r="H546" s="94"/>
      <c r="L546" s="7"/>
      <c r="N546" s="7"/>
      <c r="O546" s="7"/>
      <c r="P546" s="7"/>
      <c r="Q546" s="7"/>
      <c r="R546" s="7"/>
      <c r="T546" s="3"/>
      <c r="U546" s="7"/>
    </row>
    <row r="547" spans="2:21" s="1" customFormat="1" hidden="1" x14ac:dyDescent="0.25">
      <c r="B547" s="2"/>
      <c r="C547" s="2"/>
      <c r="D547" s="2"/>
      <c r="E547" s="94"/>
      <c r="F547" s="2"/>
      <c r="H547" s="94"/>
      <c r="L547" s="7"/>
      <c r="M547" s="7"/>
      <c r="N547" s="7"/>
      <c r="O547" s="7"/>
      <c r="P547" s="7"/>
      <c r="Q547" s="7"/>
      <c r="R547" s="7"/>
      <c r="S547" s="7"/>
      <c r="T547" s="3"/>
      <c r="U547" s="7"/>
    </row>
    <row r="548" spans="2:21" s="1" customFormat="1" hidden="1" x14ac:dyDescent="0.25">
      <c r="B548" s="2"/>
      <c r="C548" s="2"/>
      <c r="D548" s="2"/>
      <c r="E548" s="94"/>
      <c r="F548" s="2"/>
      <c r="H548" s="94"/>
      <c r="L548" s="7"/>
      <c r="M548" s="7"/>
      <c r="N548" s="7"/>
      <c r="O548" s="7"/>
      <c r="P548" s="7"/>
      <c r="Q548" s="7"/>
      <c r="R548" s="7"/>
      <c r="S548" s="7"/>
      <c r="T548" s="3"/>
      <c r="U548" s="7"/>
    </row>
    <row r="549" spans="2:21" s="1" customFormat="1" hidden="1" x14ac:dyDescent="0.25">
      <c r="B549" s="2"/>
      <c r="C549" s="2"/>
      <c r="D549" s="2"/>
      <c r="E549" s="94"/>
      <c r="F549" s="2"/>
      <c r="H549" s="94"/>
      <c r="L549" s="7"/>
      <c r="M549" s="7"/>
      <c r="N549" s="7"/>
      <c r="O549" s="7"/>
      <c r="P549" s="7"/>
      <c r="Q549" s="7"/>
      <c r="R549" s="7"/>
      <c r="S549" s="7"/>
      <c r="T549" s="3"/>
      <c r="U549" s="7"/>
    </row>
    <row r="550" spans="2:21" s="1" customFormat="1" hidden="1" x14ac:dyDescent="0.25">
      <c r="B550" s="2"/>
      <c r="C550" s="2"/>
      <c r="D550" s="2"/>
      <c r="E550" s="94"/>
      <c r="F550" s="2"/>
      <c r="H550" s="94"/>
      <c r="L550" s="7"/>
      <c r="M550" s="7"/>
      <c r="N550" s="7"/>
      <c r="O550" s="7"/>
      <c r="P550" s="7"/>
      <c r="Q550" s="7"/>
      <c r="R550" s="7"/>
      <c r="S550" s="7"/>
      <c r="T550" s="3"/>
      <c r="U550" s="7"/>
    </row>
    <row r="551" spans="2:21" s="1" customFormat="1" hidden="1" x14ac:dyDescent="0.25">
      <c r="B551" s="2"/>
      <c r="C551" s="2"/>
      <c r="D551" s="2"/>
      <c r="E551" s="94"/>
      <c r="F551" s="2"/>
      <c r="H551" s="94"/>
      <c r="L551" s="7"/>
      <c r="M551" s="7"/>
      <c r="N551" s="7"/>
      <c r="O551" s="7"/>
      <c r="P551" s="7"/>
      <c r="Q551" s="7"/>
      <c r="R551" s="7"/>
      <c r="S551" s="7"/>
      <c r="T551" s="3"/>
      <c r="U551" s="7"/>
    </row>
    <row r="552" spans="2:21" s="1" customFormat="1" hidden="1" x14ac:dyDescent="0.25">
      <c r="B552" s="2"/>
      <c r="C552" s="2"/>
      <c r="D552" s="2"/>
      <c r="E552" s="94"/>
      <c r="F552" s="2"/>
      <c r="H552" s="94"/>
      <c r="L552" s="7"/>
      <c r="M552" s="7"/>
      <c r="N552" s="7"/>
      <c r="O552" s="7"/>
      <c r="P552" s="7"/>
      <c r="Q552" s="7"/>
      <c r="R552" s="7"/>
      <c r="S552" s="7"/>
      <c r="T552" s="3"/>
      <c r="U552" s="7"/>
    </row>
    <row r="553" spans="2:21" s="1" customFormat="1" hidden="1" x14ac:dyDescent="0.25">
      <c r="B553" s="2"/>
      <c r="C553" s="2"/>
      <c r="D553" s="2"/>
      <c r="E553" s="94"/>
      <c r="F553" s="2"/>
      <c r="H553" s="94"/>
      <c r="L553" s="7"/>
      <c r="M553" s="7"/>
      <c r="N553" s="7"/>
      <c r="O553" s="7"/>
      <c r="P553" s="7"/>
      <c r="Q553" s="7"/>
      <c r="R553" s="7"/>
      <c r="S553" s="7"/>
      <c r="T553" s="3"/>
      <c r="U553" s="7"/>
    </row>
    <row r="554" spans="2:21" s="1" customFormat="1" hidden="1" x14ac:dyDescent="0.25">
      <c r="B554" s="2"/>
      <c r="C554" s="2"/>
      <c r="D554" s="2"/>
      <c r="E554" s="94"/>
      <c r="F554" s="2"/>
      <c r="H554" s="94"/>
      <c r="L554" s="7"/>
      <c r="M554" s="7"/>
      <c r="N554" s="7"/>
      <c r="O554" s="7"/>
      <c r="P554" s="7"/>
      <c r="Q554" s="7"/>
      <c r="R554" s="7"/>
      <c r="S554" s="7"/>
      <c r="T554" s="3"/>
      <c r="U554" s="7"/>
    </row>
    <row r="555" spans="2:21" s="1" customFormat="1" hidden="1" x14ac:dyDescent="0.25">
      <c r="B555" s="2"/>
      <c r="C555" s="2"/>
      <c r="D555" s="2"/>
      <c r="E555" s="94"/>
      <c r="F555" s="2"/>
      <c r="H555" s="94"/>
      <c r="L555" s="7"/>
      <c r="M555" s="7"/>
      <c r="N555" s="7"/>
      <c r="O555" s="7"/>
      <c r="P555" s="7"/>
      <c r="Q555" s="7"/>
      <c r="R555" s="7"/>
      <c r="S555" s="7"/>
      <c r="T555" s="3"/>
      <c r="U555" s="7"/>
    </row>
    <row r="556" spans="2:21" s="1" customFormat="1" hidden="1" x14ac:dyDescent="0.25">
      <c r="B556" s="2"/>
      <c r="C556" s="2"/>
      <c r="D556" s="2"/>
      <c r="E556" s="94"/>
      <c r="F556" s="2"/>
      <c r="H556" s="94"/>
      <c r="L556" s="7"/>
      <c r="M556" s="7"/>
      <c r="N556" s="7"/>
      <c r="O556" s="7"/>
      <c r="P556" s="7"/>
      <c r="Q556" s="7"/>
      <c r="R556" s="7"/>
      <c r="S556" s="7"/>
      <c r="T556" s="3"/>
      <c r="U556" s="7"/>
    </row>
    <row r="557" spans="2:21" s="1" customFormat="1" hidden="1" x14ac:dyDescent="0.25">
      <c r="B557" s="2"/>
      <c r="C557" s="2"/>
      <c r="D557" s="2"/>
      <c r="E557" s="94"/>
      <c r="F557" s="2"/>
      <c r="H557" s="94"/>
      <c r="L557" s="7"/>
      <c r="M557" s="7"/>
      <c r="N557" s="7"/>
      <c r="O557" s="7"/>
      <c r="P557" s="7"/>
      <c r="Q557" s="7"/>
      <c r="R557" s="7"/>
      <c r="S557" s="7"/>
      <c r="T557" s="3"/>
      <c r="U557" s="7"/>
    </row>
    <row r="558" spans="2:21" s="1" customFormat="1" hidden="1" x14ac:dyDescent="0.25">
      <c r="B558" s="2"/>
      <c r="C558" s="2"/>
      <c r="D558" s="2"/>
      <c r="E558" s="94"/>
      <c r="F558" s="2"/>
      <c r="H558" s="94"/>
      <c r="L558" s="7"/>
      <c r="M558" s="7"/>
      <c r="N558" s="7"/>
      <c r="O558" s="7"/>
      <c r="P558" s="7"/>
      <c r="Q558" s="7"/>
      <c r="R558" s="7"/>
      <c r="S558" s="7"/>
      <c r="T558" s="3"/>
      <c r="U558" s="7"/>
    </row>
    <row r="559" spans="2:21" s="1" customFormat="1" hidden="1" x14ac:dyDescent="0.25">
      <c r="B559" s="2"/>
      <c r="C559" s="2"/>
      <c r="D559" s="2"/>
      <c r="E559" s="94"/>
      <c r="F559" s="2"/>
      <c r="H559" s="94"/>
      <c r="L559" s="7"/>
      <c r="M559" s="7"/>
      <c r="N559" s="7"/>
      <c r="O559" s="7"/>
      <c r="P559" s="7"/>
      <c r="Q559" s="7"/>
      <c r="R559" s="7"/>
      <c r="S559" s="7"/>
      <c r="T559" s="3"/>
      <c r="U559" s="7"/>
    </row>
    <row r="560" spans="2:21" s="1" customFormat="1" hidden="1" x14ac:dyDescent="0.25">
      <c r="B560" s="2"/>
      <c r="C560" s="2"/>
      <c r="D560" s="2"/>
      <c r="E560" s="94"/>
      <c r="F560" s="2"/>
      <c r="H560" s="94"/>
      <c r="L560" s="7"/>
      <c r="M560" s="7"/>
      <c r="N560" s="7"/>
      <c r="O560" s="7"/>
      <c r="P560" s="7"/>
      <c r="Q560" s="7"/>
      <c r="R560" s="7"/>
      <c r="S560" s="7"/>
      <c r="T560" s="3"/>
      <c r="U560" s="7"/>
    </row>
    <row r="561" spans="2:21" s="1" customFormat="1" hidden="1" x14ac:dyDescent="0.25">
      <c r="B561" s="2"/>
      <c r="C561" s="2"/>
      <c r="D561" s="2"/>
      <c r="E561" s="94"/>
      <c r="F561" s="2"/>
      <c r="H561" s="94"/>
      <c r="L561" s="7"/>
      <c r="M561" s="7"/>
      <c r="N561" s="7"/>
      <c r="O561" s="7"/>
      <c r="P561" s="7"/>
      <c r="Q561" s="7"/>
      <c r="R561" s="7"/>
      <c r="S561" s="7"/>
      <c r="T561" s="3"/>
      <c r="U561" s="7"/>
    </row>
    <row r="562" spans="2:21" s="1" customFormat="1" hidden="1" x14ac:dyDescent="0.25">
      <c r="B562" s="2"/>
      <c r="C562" s="2"/>
      <c r="D562" s="2"/>
      <c r="E562" s="94"/>
      <c r="F562" s="2"/>
      <c r="H562" s="94"/>
      <c r="L562" s="7"/>
      <c r="M562" s="7"/>
      <c r="N562" s="7"/>
      <c r="O562" s="7"/>
      <c r="P562" s="7"/>
      <c r="Q562" s="7"/>
      <c r="R562" s="7"/>
      <c r="S562" s="7"/>
      <c r="U562" s="7"/>
    </row>
    <row r="563" spans="2:21" s="1" customFormat="1" hidden="1" x14ac:dyDescent="0.25">
      <c r="B563" s="2"/>
      <c r="C563" s="2"/>
      <c r="D563" s="2"/>
      <c r="E563" s="94"/>
      <c r="F563" s="2"/>
      <c r="H563" s="94"/>
      <c r="L563" s="7"/>
      <c r="M563" s="7"/>
      <c r="N563" s="7"/>
      <c r="O563" s="7"/>
      <c r="P563" s="7"/>
      <c r="Q563" s="7"/>
      <c r="R563" s="7"/>
      <c r="S563" s="7"/>
      <c r="U563" s="7"/>
    </row>
    <row r="564" spans="2:21" s="1" customFormat="1" hidden="1" x14ac:dyDescent="0.25">
      <c r="B564" s="2"/>
      <c r="C564" s="2"/>
      <c r="D564" s="2"/>
      <c r="E564" s="94"/>
      <c r="F564" s="2"/>
      <c r="H564" s="94"/>
      <c r="L564" s="7"/>
      <c r="M564" s="7"/>
      <c r="N564" s="7"/>
      <c r="O564" s="7"/>
      <c r="P564" s="7"/>
      <c r="Q564" s="7"/>
      <c r="R564" s="7"/>
      <c r="S564" s="7"/>
      <c r="U564" s="7"/>
    </row>
    <row r="565" spans="2:21" s="1" customFormat="1" hidden="1" x14ac:dyDescent="0.25">
      <c r="B565" s="2"/>
      <c r="C565" s="2"/>
      <c r="D565" s="2"/>
      <c r="E565" s="94"/>
      <c r="F565" s="2"/>
      <c r="H565" s="94"/>
      <c r="L565" s="7"/>
      <c r="M565" s="7"/>
      <c r="N565" s="7"/>
      <c r="O565" s="7"/>
      <c r="P565" s="7"/>
      <c r="Q565" s="7"/>
      <c r="R565" s="7"/>
      <c r="S565" s="7"/>
      <c r="U565" s="7"/>
    </row>
    <row r="566" spans="2:21" s="1" customFormat="1" hidden="1" x14ac:dyDescent="0.25">
      <c r="B566" s="2"/>
      <c r="C566" s="2"/>
      <c r="D566" s="2"/>
      <c r="E566" s="94"/>
      <c r="F566" s="2"/>
      <c r="H566" s="94"/>
      <c r="L566" s="7"/>
      <c r="M566" s="7"/>
      <c r="N566" s="7"/>
      <c r="O566" s="7"/>
      <c r="P566" s="7"/>
      <c r="Q566" s="7"/>
      <c r="R566" s="7"/>
      <c r="S566" s="7"/>
      <c r="T566" s="3"/>
      <c r="U566" s="7"/>
    </row>
    <row r="567" spans="2:21" s="1" customFormat="1" hidden="1" x14ac:dyDescent="0.25">
      <c r="B567" s="2"/>
      <c r="C567" s="2"/>
      <c r="D567" s="2"/>
      <c r="E567" s="94"/>
      <c r="F567" s="2"/>
      <c r="H567" s="94"/>
      <c r="L567" s="7"/>
      <c r="M567" s="7"/>
      <c r="N567" s="7"/>
      <c r="O567" s="7"/>
      <c r="P567" s="7"/>
      <c r="Q567" s="7"/>
      <c r="R567" s="7"/>
      <c r="S567" s="7"/>
      <c r="T567" s="3"/>
      <c r="U567" s="7"/>
    </row>
    <row r="568" spans="2:21" s="1" customFormat="1" hidden="1" x14ac:dyDescent="0.25">
      <c r="B568" s="2"/>
      <c r="C568" s="2"/>
      <c r="D568" s="2"/>
      <c r="E568" s="94"/>
      <c r="F568" s="2"/>
      <c r="H568" s="94"/>
      <c r="L568" s="7"/>
      <c r="M568" s="7"/>
      <c r="N568" s="7"/>
      <c r="O568" s="7"/>
      <c r="P568" s="7"/>
      <c r="Q568" s="7"/>
      <c r="R568" s="7"/>
      <c r="S568" s="7"/>
      <c r="T568" s="3"/>
      <c r="U568" s="7"/>
    </row>
    <row r="569" spans="2:21" s="1" customFormat="1" hidden="1" x14ac:dyDescent="0.25">
      <c r="B569" s="2"/>
      <c r="C569" s="2"/>
      <c r="D569" s="2"/>
      <c r="E569" s="94"/>
      <c r="F569" s="2"/>
      <c r="H569" s="94"/>
      <c r="L569" s="7"/>
      <c r="M569" s="7"/>
      <c r="N569" s="7"/>
      <c r="O569" s="7"/>
      <c r="P569" s="7"/>
      <c r="Q569" s="7"/>
      <c r="R569" s="7"/>
      <c r="T569" s="3"/>
      <c r="U569" s="7"/>
    </row>
    <row r="570" spans="2:21" s="1" customFormat="1" hidden="1" x14ac:dyDescent="0.25">
      <c r="B570" s="2"/>
      <c r="C570" s="2"/>
      <c r="D570" s="2"/>
      <c r="E570" s="94"/>
      <c r="F570" s="2"/>
      <c r="H570" s="94"/>
      <c r="L570" s="7"/>
      <c r="M570" s="7"/>
      <c r="N570" s="7"/>
      <c r="O570" s="7"/>
      <c r="P570" s="7"/>
      <c r="Q570" s="7"/>
      <c r="R570" s="7"/>
      <c r="T570" s="3"/>
    </row>
    <row r="571" spans="2:21" s="1" customFormat="1" hidden="1" x14ac:dyDescent="0.25">
      <c r="B571" s="2"/>
      <c r="C571" s="2"/>
      <c r="D571" s="2"/>
      <c r="E571" s="94"/>
      <c r="F571" s="2"/>
      <c r="H571" s="94"/>
      <c r="L571" s="7"/>
      <c r="N571" s="7"/>
      <c r="O571" s="7"/>
      <c r="P571" s="7"/>
      <c r="Q571" s="7"/>
      <c r="R571" s="7"/>
      <c r="T571" s="3"/>
    </row>
    <row r="572" spans="2:21" s="1" customFormat="1" hidden="1" x14ac:dyDescent="0.25">
      <c r="B572" s="2"/>
      <c r="C572" s="2"/>
      <c r="D572" s="2"/>
      <c r="E572" s="94"/>
      <c r="F572" s="2"/>
      <c r="H572" s="94"/>
      <c r="L572" s="7"/>
      <c r="M572" s="7"/>
      <c r="N572" s="7"/>
      <c r="O572" s="7"/>
      <c r="P572" s="7"/>
      <c r="Q572" s="7"/>
      <c r="R572" s="7"/>
      <c r="S572" s="7"/>
      <c r="T572" s="3"/>
      <c r="U572" s="7"/>
    </row>
    <row r="573" spans="2:21" s="1" customFormat="1" hidden="1" x14ac:dyDescent="0.25">
      <c r="B573" s="2"/>
      <c r="C573" s="2"/>
      <c r="D573" s="2"/>
      <c r="E573" s="94"/>
      <c r="F573" s="2"/>
      <c r="H573" s="94"/>
      <c r="L573" s="7"/>
      <c r="M573" s="7"/>
      <c r="N573" s="7"/>
      <c r="O573" s="7"/>
      <c r="P573" s="7"/>
      <c r="Q573" s="7"/>
      <c r="R573" s="7"/>
      <c r="S573" s="7"/>
      <c r="T573" s="3"/>
      <c r="U573" s="7"/>
    </row>
    <row r="574" spans="2:21" s="1" customFormat="1" hidden="1" x14ac:dyDescent="0.25">
      <c r="B574" s="2"/>
      <c r="C574" s="2"/>
      <c r="D574" s="2"/>
      <c r="E574" s="94"/>
      <c r="F574" s="2"/>
      <c r="H574" s="94"/>
      <c r="L574" s="7"/>
      <c r="M574" s="7"/>
      <c r="N574" s="7"/>
      <c r="O574" s="7"/>
      <c r="P574" s="7"/>
      <c r="Q574" s="7"/>
      <c r="R574" s="7"/>
      <c r="S574" s="7"/>
      <c r="T574" s="3"/>
      <c r="U574" s="7"/>
    </row>
    <row r="575" spans="2:21" s="1" customFormat="1" hidden="1" x14ac:dyDescent="0.25">
      <c r="B575" s="2"/>
      <c r="C575" s="2"/>
      <c r="D575" s="2"/>
      <c r="E575" s="94"/>
      <c r="F575" s="2"/>
      <c r="H575" s="94"/>
      <c r="L575" s="7"/>
      <c r="M575" s="7"/>
      <c r="N575" s="7"/>
      <c r="O575" s="7"/>
      <c r="P575" s="7"/>
      <c r="Q575" s="7"/>
      <c r="R575" s="7"/>
      <c r="S575" s="7"/>
      <c r="T575" s="3"/>
      <c r="U575" s="7"/>
    </row>
    <row r="576" spans="2:21" s="1" customFormat="1" hidden="1" x14ac:dyDescent="0.25">
      <c r="B576" s="2"/>
      <c r="C576" s="2"/>
      <c r="D576" s="2"/>
      <c r="E576" s="94"/>
      <c r="F576" s="2"/>
      <c r="H576" s="94"/>
      <c r="L576" s="7"/>
      <c r="M576" s="7"/>
      <c r="N576" s="7"/>
      <c r="O576" s="7"/>
      <c r="P576" s="7"/>
      <c r="Q576" s="7"/>
      <c r="R576" s="7"/>
      <c r="S576" s="7"/>
      <c r="T576" s="3"/>
      <c r="U576" s="7"/>
    </row>
    <row r="577" spans="2:21" s="1" customFormat="1" hidden="1" x14ac:dyDescent="0.25">
      <c r="B577" s="2"/>
      <c r="C577" s="2"/>
      <c r="D577" s="2"/>
      <c r="E577" s="94"/>
      <c r="F577" s="2"/>
      <c r="H577" s="94"/>
      <c r="L577" s="7"/>
      <c r="M577" s="7"/>
      <c r="N577" s="7"/>
      <c r="O577" s="7"/>
      <c r="P577" s="7"/>
      <c r="Q577" s="7"/>
      <c r="R577" s="7"/>
      <c r="S577" s="7"/>
      <c r="T577" s="3"/>
      <c r="U577" s="7"/>
    </row>
    <row r="578" spans="2:21" s="1" customFormat="1" hidden="1" x14ac:dyDescent="0.25">
      <c r="B578" s="2"/>
      <c r="C578" s="2"/>
      <c r="D578" s="2"/>
      <c r="E578" s="94"/>
      <c r="F578" s="2"/>
      <c r="H578" s="94"/>
      <c r="L578" s="7"/>
      <c r="M578" s="7"/>
      <c r="N578" s="7"/>
      <c r="O578" s="7"/>
      <c r="P578" s="7"/>
      <c r="Q578" s="7"/>
      <c r="R578" s="7"/>
      <c r="S578" s="7"/>
      <c r="T578" s="3"/>
      <c r="U578" s="7"/>
    </row>
    <row r="579" spans="2:21" s="1" customFormat="1" hidden="1" x14ac:dyDescent="0.25">
      <c r="B579" s="2"/>
      <c r="C579" s="2"/>
      <c r="D579" s="2"/>
      <c r="E579" s="94"/>
      <c r="F579" s="2"/>
      <c r="H579" s="94"/>
      <c r="L579" s="7"/>
      <c r="M579" s="7"/>
      <c r="N579" s="7"/>
      <c r="O579" s="7"/>
      <c r="P579" s="7"/>
      <c r="Q579" s="7"/>
      <c r="R579" s="7"/>
      <c r="S579" s="7"/>
      <c r="T579" s="3"/>
      <c r="U579" s="7"/>
    </row>
    <row r="580" spans="2:21" s="1" customFormat="1" hidden="1" x14ac:dyDescent="0.25">
      <c r="B580" s="2"/>
      <c r="C580" s="2"/>
      <c r="D580" s="2"/>
      <c r="E580" s="94"/>
      <c r="F580" s="2"/>
      <c r="H580" s="94"/>
      <c r="L580" s="7"/>
      <c r="M580" s="7"/>
      <c r="N580" s="7"/>
      <c r="O580" s="7"/>
      <c r="P580" s="7"/>
      <c r="Q580" s="7"/>
      <c r="R580" s="7"/>
      <c r="S580" s="7"/>
      <c r="T580" s="3"/>
      <c r="U580" s="7"/>
    </row>
    <row r="581" spans="2:21" s="1" customFormat="1" hidden="1" x14ac:dyDescent="0.25">
      <c r="B581" s="2"/>
      <c r="C581" s="2"/>
      <c r="D581" s="2"/>
      <c r="E581" s="94"/>
      <c r="F581" s="2"/>
      <c r="H581" s="94"/>
      <c r="L581" s="7"/>
      <c r="M581" s="7"/>
      <c r="N581" s="7"/>
      <c r="O581" s="7"/>
      <c r="P581" s="7"/>
      <c r="Q581" s="7"/>
      <c r="R581" s="7"/>
      <c r="S581" s="7"/>
      <c r="T581" s="3"/>
      <c r="U581" s="7"/>
    </row>
    <row r="582" spans="2:21" s="1" customFormat="1" hidden="1" x14ac:dyDescent="0.25">
      <c r="B582" s="2"/>
      <c r="C582" s="2"/>
      <c r="D582" s="2"/>
      <c r="E582" s="94"/>
      <c r="F582" s="2"/>
      <c r="H582" s="94"/>
      <c r="L582" s="7"/>
      <c r="M582" s="7"/>
      <c r="N582" s="7"/>
      <c r="O582" s="7"/>
      <c r="P582" s="7"/>
      <c r="Q582" s="7"/>
      <c r="R582" s="7"/>
      <c r="S582" s="7"/>
      <c r="T582" s="3"/>
      <c r="U582" s="7"/>
    </row>
    <row r="583" spans="2:21" s="1" customFormat="1" hidden="1" x14ac:dyDescent="0.25">
      <c r="B583" s="2"/>
      <c r="C583" s="2"/>
      <c r="D583" s="2"/>
      <c r="E583" s="94"/>
      <c r="F583" s="2"/>
      <c r="H583" s="94"/>
      <c r="L583" s="7"/>
      <c r="M583" s="7"/>
      <c r="N583" s="7"/>
      <c r="O583" s="7"/>
      <c r="P583" s="7"/>
      <c r="Q583" s="7"/>
      <c r="R583" s="7"/>
      <c r="S583" s="7"/>
      <c r="T583" s="3"/>
      <c r="U583" s="7"/>
    </row>
    <row r="584" spans="2:21" s="1" customFormat="1" hidden="1" x14ac:dyDescent="0.25">
      <c r="B584" s="2"/>
      <c r="C584" s="2"/>
      <c r="D584" s="2"/>
      <c r="E584" s="94"/>
      <c r="F584" s="2"/>
      <c r="H584" s="94"/>
      <c r="L584" s="7"/>
      <c r="M584" s="7"/>
      <c r="N584" s="7"/>
      <c r="O584" s="7"/>
      <c r="P584" s="7"/>
      <c r="Q584" s="7"/>
      <c r="R584" s="7"/>
      <c r="S584" s="7"/>
      <c r="T584" s="3"/>
      <c r="U584" s="7"/>
    </row>
    <row r="585" spans="2:21" s="1" customFormat="1" hidden="1" x14ac:dyDescent="0.25">
      <c r="B585" s="2"/>
      <c r="C585" s="2"/>
      <c r="D585" s="2"/>
      <c r="E585" s="94"/>
      <c r="F585" s="2"/>
      <c r="H585" s="94"/>
      <c r="L585" s="7"/>
      <c r="M585" s="7"/>
      <c r="N585" s="7"/>
      <c r="O585" s="7"/>
      <c r="P585" s="7"/>
      <c r="Q585" s="7"/>
      <c r="R585" s="7"/>
      <c r="S585" s="7"/>
      <c r="T585" s="3"/>
      <c r="U585" s="7"/>
    </row>
    <row r="586" spans="2:21" s="1" customFormat="1" hidden="1" x14ac:dyDescent="0.25">
      <c r="B586" s="2"/>
      <c r="C586" s="2"/>
      <c r="D586" s="2"/>
      <c r="E586" s="94"/>
      <c r="F586" s="2"/>
      <c r="H586" s="94"/>
      <c r="L586" s="7"/>
      <c r="M586" s="7"/>
      <c r="N586" s="7"/>
      <c r="O586" s="7"/>
      <c r="P586" s="7"/>
      <c r="Q586" s="7"/>
      <c r="R586" s="7"/>
      <c r="S586" s="7"/>
      <c r="T586" s="3"/>
      <c r="U586" s="7"/>
    </row>
    <row r="587" spans="2:21" s="1" customFormat="1" hidden="1" x14ac:dyDescent="0.25">
      <c r="B587" s="2"/>
      <c r="C587" s="2"/>
      <c r="D587" s="2"/>
      <c r="E587" s="94"/>
      <c r="F587" s="2"/>
      <c r="H587" s="94"/>
      <c r="L587" s="7"/>
      <c r="M587" s="7"/>
      <c r="N587" s="7"/>
      <c r="O587" s="7"/>
      <c r="P587" s="7"/>
      <c r="Q587" s="7"/>
      <c r="R587" s="7"/>
      <c r="S587" s="7"/>
      <c r="T587" s="3"/>
      <c r="U587" s="7"/>
    </row>
    <row r="588" spans="2:21" s="1" customFormat="1" hidden="1" x14ac:dyDescent="0.25">
      <c r="B588" s="2"/>
      <c r="C588" s="2"/>
      <c r="D588" s="2"/>
      <c r="E588" s="94"/>
      <c r="F588" s="2"/>
      <c r="H588" s="94"/>
      <c r="L588" s="7"/>
      <c r="M588" s="7"/>
      <c r="N588" s="7"/>
      <c r="O588" s="7"/>
      <c r="P588" s="7"/>
      <c r="Q588" s="7"/>
      <c r="R588" s="7"/>
      <c r="S588" s="7"/>
      <c r="T588" s="3"/>
      <c r="U588" s="7"/>
    </row>
    <row r="589" spans="2:21" s="1" customFormat="1" hidden="1" x14ac:dyDescent="0.25">
      <c r="B589" s="2"/>
      <c r="C589" s="2"/>
      <c r="D589" s="2"/>
      <c r="E589" s="94"/>
      <c r="F589" s="2"/>
      <c r="H589" s="94"/>
      <c r="L589" s="7"/>
      <c r="M589" s="7"/>
      <c r="N589" s="7"/>
      <c r="O589" s="7"/>
      <c r="P589" s="7"/>
      <c r="Q589" s="7"/>
      <c r="R589" s="7"/>
      <c r="S589" s="7"/>
      <c r="T589" s="3"/>
      <c r="U589" s="7"/>
    </row>
    <row r="590" spans="2:21" s="1" customFormat="1" hidden="1" x14ac:dyDescent="0.25">
      <c r="B590" s="2"/>
      <c r="C590" s="2"/>
      <c r="D590" s="2"/>
      <c r="E590" s="94"/>
      <c r="F590" s="2"/>
      <c r="H590" s="94"/>
      <c r="L590" s="7"/>
      <c r="M590" s="7"/>
      <c r="N590" s="7"/>
      <c r="O590" s="7"/>
      <c r="P590" s="7"/>
      <c r="Q590" s="7"/>
      <c r="R590" s="7"/>
      <c r="S590" s="7"/>
      <c r="T590" s="3"/>
      <c r="U590" s="7"/>
    </row>
    <row r="591" spans="2:21" s="1" customFormat="1" hidden="1" x14ac:dyDescent="0.25">
      <c r="B591" s="2"/>
      <c r="C591" s="2"/>
      <c r="D591" s="2"/>
      <c r="E591" s="94"/>
      <c r="F591" s="2"/>
      <c r="H591" s="94"/>
      <c r="L591" s="7"/>
      <c r="M591" s="7"/>
      <c r="N591" s="7"/>
      <c r="O591" s="7"/>
      <c r="P591" s="7"/>
      <c r="Q591" s="7"/>
      <c r="R591" s="7"/>
      <c r="S591" s="7"/>
      <c r="T591" s="3"/>
      <c r="U591" s="7"/>
    </row>
    <row r="592" spans="2:21" s="1" customFormat="1" hidden="1" x14ac:dyDescent="0.25">
      <c r="B592" s="2"/>
      <c r="C592" s="2"/>
      <c r="D592" s="2"/>
      <c r="E592" s="94"/>
      <c r="F592" s="2"/>
      <c r="H592" s="94"/>
      <c r="L592" s="7"/>
      <c r="M592" s="7"/>
      <c r="N592" s="7"/>
      <c r="O592" s="7"/>
      <c r="P592" s="7"/>
      <c r="Q592" s="7"/>
      <c r="R592" s="7"/>
      <c r="S592" s="7"/>
      <c r="T592" s="3"/>
      <c r="U592" s="7"/>
    </row>
    <row r="593" spans="2:21" s="1" customFormat="1" hidden="1" x14ac:dyDescent="0.25">
      <c r="B593" s="2"/>
      <c r="C593" s="2"/>
      <c r="D593" s="2"/>
      <c r="E593" s="94"/>
      <c r="F593" s="2"/>
      <c r="H593" s="94"/>
      <c r="L593" s="7"/>
      <c r="M593" s="7"/>
      <c r="N593" s="7"/>
      <c r="O593" s="7"/>
      <c r="P593" s="7"/>
      <c r="Q593" s="7"/>
      <c r="R593" s="7"/>
      <c r="S593" s="7"/>
      <c r="T593" s="3"/>
      <c r="U593" s="7"/>
    </row>
    <row r="594" spans="2:21" s="1" customFormat="1" hidden="1" x14ac:dyDescent="0.25">
      <c r="B594" s="2"/>
      <c r="C594" s="2"/>
      <c r="D594" s="2"/>
      <c r="E594" s="94"/>
      <c r="F594" s="2"/>
      <c r="H594" s="94"/>
      <c r="L594" s="7"/>
      <c r="M594" s="7"/>
      <c r="N594" s="7"/>
      <c r="O594" s="7"/>
      <c r="P594" s="7"/>
      <c r="Q594" s="7"/>
      <c r="R594" s="7"/>
      <c r="T594" s="3"/>
      <c r="U594" s="7"/>
    </row>
    <row r="595" spans="2:21" s="1" customFormat="1" hidden="1" x14ac:dyDescent="0.25">
      <c r="B595" s="2"/>
      <c r="C595" s="2"/>
      <c r="D595" s="2"/>
      <c r="E595" s="94"/>
      <c r="F595" s="2"/>
      <c r="H595" s="94"/>
      <c r="L595" s="7"/>
      <c r="M595" s="7"/>
      <c r="N595" s="7"/>
      <c r="O595" s="7"/>
      <c r="P595" s="7"/>
      <c r="Q595" s="7"/>
      <c r="R595" s="7"/>
      <c r="T595" s="3"/>
      <c r="U595" s="7"/>
    </row>
    <row r="596" spans="2:21" s="1" customFormat="1" hidden="1" x14ac:dyDescent="0.25">
      <c r="B596" s="2"/>
      <c r="C596" s="2"/>
      <c r="D596" s="2"/>
      <c r="E596" s="94"/>
      <c r="F596" s="2"/>
      <c r="H596" s="94"/>
      <c r="L596" s="7"/>
      <c r="N596" s="7"/>
      <c r="O596" s="7"/>
      <c r="P596" s="7"/>
      <c r="Q596" s="7"/>
      <c r="R596" s="7"/>
      <c r="T596" s="3"/>
      <c r="U596" s="7"/>
    </row>
    <row r="597" spans="2:21" s="1" customFormat="1" hidden="1" x14ac:dyDescent="0.25">
      <c r="B597" s="2"/>
      <c r="C597" s="2"/>
      <c r="D597" s="2"/>
      <c r="E597" s="94"/>
      <c r="F597" s="2"/>
      <c r="H597" s="94"/>
      <c r="L597" s="7"/>
      <c r="M597" s="7"/>
      <c r="N597" s="7"/>
      <c r="O597" s="7"/>
      <c r="P597" s="7"/>
      <c r="Q597" s="7"/>
      <c r="R597" s="7"/>
      <c r="S597" s="7"/>
      <c r="T597" s="3"/>
      <c r="U597" s="7"/>
    </row>
    <row r="598" spans="2:21" s="1" customFormat="1" hidden="1" x14ac:dyDescent="0.25">
      <c r="B598" s="2"/>
      <c r="C598" s="2"/>
      <c r="D598" s="2"/>
      <c r="E598" s="94"/>
      <c r="F598" s="2"/>
      <c r="H598" s="94"/>
      <c r="L598" s="7"/>
      <c r="M598" s="7"/>
      <c r="N598" s="7"/>
      <c r="O598" s="7"/>
      <c r="P598" s="7"/>
      <c r="Q598" s="7"/>
      <c r="R598" s="7"/>
      <c r="S598" s="7"/>
      <c r="T598" s="3"/>
      <c r="U598" s="7"/>
    </row>
    <row r="599" spans="2:21" s="1" customFormat="1" hidden="1" x14ac:dyDescent="0.25">
      <c r="B599" s="2"/>
      <c r="C599" s="2"/>
      <c r="D599" s="2"/>
      <c r="E599" s="94"/>
      <c r="F599" s="2"/>
      <c r="H599" s="94"/>
      <c r="L599" s="7"/>
      <c r="M599" s="7"/>
      <c r="N599" s="7"/>
      <c r="O599" s="7"/>
      <c r="P599" s="7"/>
      <c r="Q599" s="7"/>
      <c r="R599" s="7"/>
      <c r="S599" s="7"/>
      <c r="T599" s="3"/>
      <c r="U599" s="7"/>
    </row>
    <row r="600" spans="2:21" s="1" customFormat="1" hidden="1" x14ac:dyDescent="0.25">
      <c r="B600" s="2"/>
      <c r="C600" s="2"/>
      <c r="D600" s="2"/>
      <c r="E600" s="94"/>
      <c r="F600" s="2"/>
      <c r="H600" s="94"/>
      <c r="L600" s="7"/>
      <c r="M600" s="7"/>
      <c r="N600" s="7"/>
      <c r="O600" s="7"/>
      <c r="P600" s="7"/>
      <c r="Q600" s="7"/>
      <c r="R600" s="7"/>
      <c r="S600" s="7"/>
      <c r="U600" s="7"/>
    </row>
    <row r="601" spans="2:21" s="1" customFormat="1" hidden="1" x14ac:dyDescent="0.25">
      <c r="B601" s="2"/>
      <c r="C601" s="2"/>
      <c r="D601" s="2"/>
      <c r="E601" s="94"/>
      <c r="F601" s="2"/>
      <c r="H601" s="94"/>
      <c r="L601" s="7"/>
      <c r="M601" s="7"/>
      <c r="N601" s="7"/>
      <c r="O601" s="7"/>
      <c r="P601" s="7"/>
      <c r="Q601" s="7"/>
      <c r="R601" s="7"/>
      <c r="S601" s="7"/>
      <c r="T601" s="3"/>
      <c r="U601" s="7"/>
    </row>
    <row r="602" spans="2:21" s="1" customFormat="1" hidden="1" x14ac:dyDescent="0.25">
      <c r="B602" s="2"/>
      <c r="C602" s="2"/>
      <c r="D602" s="2"/>
      <c r="E602" s="94"/>
      <c r="F602" s="2"/>
      <c r="H602" s="94"/>
      <c r="L602" s="7"/>
      <c r="M602" s="7"/>
      <c r="N602" s="7"/>
      <c r="O602" s="7"/>
      <c r="P602" s="7"/>
      <c r="Q602" s="7"/>
      <c r="R602" s="7"/>
      <c r="T602" s="3"/>
      <c r="U602" s="7"/>
    </row>
    <row r="603" spans="2:21" s="1" customFormat="1" hidden="1" x14ac:dyDescent="0.25">
      <c r="B603" s="2"/>
      <c r="C603" s="2"/>
      <c r="D603" s="2"/>
      <c r="E603" s="94"/>
      <c r="F603" s="2"/>
      <c r="H603" s="94"/>
      <c r="L603" s="7"/>
      <c r="M603" s="7"/>
      <c r="N603" s="7"/>
      <c r="O603" s="7"/>
      <c r="P603" s="7"/>
      <c r="Q603" s="7"/>
      <c r="R603" s="7"/>
      <c r="T603" s="3"/>
      <c r="U603" s="7"/>
    </row>
    <row r="604" spans="2:21" s="1" customFormat="1" hidden="1" x14ac:dyDescent="0.25">
      <c r="B604" s="2"/>
      <c r="C604" s="2"/>
      <c r="D604" s="2"/>
      <c r="E604" s="94"/>
      <c r="F604" s="2"/>
      <c r="H604" s="94"/>
      <c r="L604" s="7"/>
      <c r="M604" s="7"/>
      <c r="N604" s="7"/>
      <c r="O604" s="7"/>
      <c r="P604" s="7"/>
      <c r="Q604" s="7"/>
      <c r="R604" s="7"/>
      <c r="S604" s="7"/>
      <c r="T604" s="3"/>
      <c r="U604" s="7"/>
    </row>
    <row r="605" spans="2:21" s="1" customFormat="1" hidden="1" x14ac:dyDescent="0.25">
      <c r="B605" s="2"/>
      <c r="C605" s="2"/>
      <c r="D605" s="2"/>
      <c r="E605" s="94"/>
      <c r="F605" s="2"/>
      <c r="H605" s="94"/>
      <c r="L605" s="7"/>
      <c r="M605" s="7"/>
      <c r="N605" s="7"/>
      <c r="O605" s="7"/>
      <c r="P605" s="7"/>
      <c r="Q605" s="7"/>
      <c r="R605" s="7"/>
      <c r="T605" s="3"/>
      <c r="U605" s="7"/>
    </row>
    <row r="606" spans="2:21" s="1" customFormat="1" hidden="1" x14ac:dyDescent="0.25">
      <c r="B606" s="2"/>
      <c r="C606" s="2"/>
      <c r="D606" s="2"/>
      <c r="E606" s="94"/>
      <c r="F606" s="2"/>
      <c r="H606" s="94"/>
      <c r="L606" s="7"/>
      <c r="M606" s="7"/>
      <c r="N606" s="7"/>
      <c r="O606" s="7"/>
      <c r="P606" s="7"/>
      <c r="Q606" s="7"/>
      <c r="R606" s="7"/>
      <c r="T606" s="3"/>
      <c r="U606" s="7"/>
    </row>
    <row r="607" spans="2:21" s="1" customFormat="1" hidden="1" x14ac:dyDescent="0.25">
      <c r="B607" s="2"/>
      <c r="C607" s="2"/>
      <c r="D607" s="2"/>
      <c r="E607" s="94"/>
      <c r="F607" s="2"/>
      <c r="H607" s="94"/>
      <c r="L607" s="7"/>
      <c r="M607" s="7"/>
      <c r="N607" s="7"/>
      <c r="O607" s="7"/>
      <c r="P607" s="7"/>
      <c r="Q607" s="7"/>
      <c r="R607" s="7"/>
      <c r="T607" s="3"/>
    </row>
    <row r="608" spans="2:21" s="1" customFormat="1" hidden="1" x14ac:dyDescent="0.25">
      <c r="B608" s="2"/>
      <c r="C608" s="2"/>
      <c r="D608" s="2"/>
      <c r="E608" s="94"/>
      <c r="F608" s="2"/>
      <c r="H608" s="94"/>
      <c r="L608" s="7"/>
      <c r="M608" s="7"/>
      <c r="N608" s="7"/>
      <c r="O608" s="7"/>
      <c r="P608" s="7"/>
      <c r="Q608" s="7"/>
      <c r="R608" s="7"/>
      <c r="S608" s="7"/>
      <c r="T608" s="3"/>
    </row>
    <row r="609" spans="2:21" s="1" customFormat="1" hidden="1" x14ac:dyDescent="0.25">
      <c r="B609" s="2"/>
      <c r="C609" s="2"/>
      <c r="D609" s="2"/>
      <c r="E609" s="94"/>
      <c r="F609" s="2"/>
      <c r="H609" s="94"/>
      <c r="L609" s="7"/>
      <c r="M609" s="7"/>
      <c r="N609" s="7"/>
      <c r="O609" s="7"/>
      <c r="P609" s="7"/>
      <c r="Q609" s="7"/>
      <c r="R609" s="7"/>
      <c r="S609" s="7"/>
      <c r="T609" s="3"/>
      <c r="U609" s="7"/>
    </row>
    <row r="610" spans="2:21" s="1" customFormat="1" hidden="1" x14ac:dyDescent="0.25">
      <c r="B610" s="2"/>
      <c r="C610" s="2"/>
      <c r="D610" s="2"/>
      <c r="E610" s="94"/>
      <c r="F610" s="2"/>
      <c r="H610" s="94"/>
      <c r="L610" s="7"/>
      <c r="M610" s="7"/>
      <c r="N610" s="7"/>
      <c r="O610" s="7"/>
      <c r="P610" s="7"/>
      <c r="Q610" s="7"/>
      <c r="R610" s="7"/>
      <c r="S610" s="7"/>
      <c r="T610" s="3"/>
      <c r="U610" s="7"/>
    </row>
    <row r="611" spans="2:21" s="1" customFormat="1" hidden="1" x14ac:dyDescent="0.25">
      <c r="B611" s="2"/>
      <c r="C611" s="2"/>
      <c r="D611" s="2"/>
      <c r="E611" s="94"/>
      <c r="F611" s="2"/>
      <c r="H611" s="94"/>
      <c r="L611" s="7"/>
      <c r="M611" s="7"/>
      <c r="N611" s="7"/>
      <c r="O611" s="7"/>
      <c r="P611" s="7"/>
      <c r="Q611" s="7"/>
      <c r="R611" s="7"/>
      <c r="S611" s="7"/>
      <c r="T611" s="3"/>
      <c r="U611" s="7"/>
    </row>
    <row r="612" spans="2:21" s="1" customFormat="1" hidden="1" x14ac:dyDescent="0.25">
      <c r="B612" s="2"/>
      <c r="C612" s="2"/>
      <c r="D612" s="2"/>
      <c r="E612" s="94"/>
      <c r="F612" s="2"/>
      <c r="H612" s="94"/>
      <c r="L612" s="7"/>
      <c r="N612" s="7"/>
      <c r="O612" s="7"/>
      <c r="P612" s="7"/>
      <c r="Q612" s="7"/>
      <c r="R612" s="7"/>
      <c r="S612" s="7"/>
      <c r="T612" s="3"/>
      <c r="U612" s="7"/>
    </row>
    <row r="613" spans="2:21" s="1" customFormat="1" hidden="1" x14ac:dyDescent="0.25">
      <c r="B613" s="2"/>
      <c r="C613" s="2"/>
      <c r="D613" s="2"/>
      <c r="E613" s="94"/>
      <c r="F613" s="2"/>
      <c r="H613" s="94"/>
      <c r="L613" s="7"/>
      <c r="N613" s="7"/>
      <c r="O613" s="7"/>
      <c r="P613" s="7"/>
      <c r="Q613" s="7"/>
      <c r="R613" s="7"/>
      <c r="S613" s="7"/>
      <c r="T613" s="3"/>
    </row>
    <row r="614" spans="2:21" s="1" customFormat="1" hidden="1" x14ac:dyDescent="0.25">
      <c r="B614" s="2"/>
      <c r="C614" s="2"/>
      <c r="D614" s="2"/>
      <c r="E614" s="94"/>
      <c r="F614" s="2"/>
      <c r="H614" s="94"/>
      <c r="L614" s="7"/>
      <c r="N614" s="7"/>
      <c r="O614" s="7"/>
      <c r="P614" s="7"/>
      <c r="Q614" s="7"/>
      <c r="R614" s="7"/>
      <c r="S614" s="7"/>
      <c r="T614" s="3"/>
    </row>
    <row r="615" spans="2:21" s="1" customFormat="1" hidden="1" x14ac:dyDescent="0.25">
      <c r="B615" s="2"/>
      <c r="C615" s="2"/>
      <c r="D615" s="2"/>
      <c r="E615" s="94"/>
      <c r="F615" s="2"/>
      <c r="H615" s="94"/>
      <c r="L615" s="7"/>
      <c r="N615" s="7"/>
      <c r="O615" s="7"/>
      <c r="P615" s="7"/>
      <c r="Q615" s="7"/>
      <c r="R615" s="7"/>
      <c r="S615" s="7"/>
      <c r="T615" s="3"/>
    </row>
    <row r="616" spans="2:21" s="1" customFormat="1" hidden="1" x14ac:dyDescent="0.25">
      <c r="B616" s="2"/>
      <c r="C616" s="2"/>
      <c r="D616" s="2"/>
      <c r="E616" s="94"/>
      <c r="F616" s="2"/>
      <c r="H616" s="94"/>
      <c r="L616" s="7"/>
      <c r="M616" s="7"/>
      <c r="N616" s="7"/>
      <c r="O616" s="7"/>
      <c r="P616" s="7"/>
      <c r="Q616" s="7"/>
      <c r="R616" s="7"/>
      <c r="S616" s="7"/>
      <c r="T616" s="3"/>
    </row>
    <row r="617" spans="2:21" s="1" customFormat="1" hidden="1" x14ac:dyDescent="0.25">
      <c r="B617" s="2"/>
      <c r="C617" s="2"/>
      <c r="D617" s="2"/>
      <c r="E617" s="94"/>
      <c r="F617" s="2"/>
      <c r="H617" s="94"/>
      <c r="L617" s="7"/>
      <c r="M617" s="7"/>
      <c r="N617" s="7"/>
      <c r="O617" s="7"/>
      <c r="P617" s="7"/>
      <c r="Q617" s="7"/>
      <c r="R617" s="7"/>
      <c r="S617" s="7"/>
      <c r="T617" s="3"/>
    </row>
    <row r="618" spans="2:21" s="1" customFormat="1" hidden="1" x14ac:dyDescent="0.25">
      <c r="B618" s="2"/>
      <c r="C618" s="2"/>
      <c r="D618" s="2"/>
      <c r="E618" s="94"/>
      <c r="F618" s="2"/>
      <c r="H618" s="94"/>
      <c r="L618" s="7"/>
      <c r="O618" s="7"/>
      <c r="P618" s="7"/>
      <c r="Q618" s="7"/>
      <c r="R618" s="7"/>
      <c r="S618" s="7"/>
    </row>
    <row r="619" spans="2:21" s="1" customFormat="1" hidden="1" x14ac:dyDescent="0.25">
      <c r="B619" s="2"/>
      <c r="C619" s="2"/>
      <c r="D619" s="2"/>
      <c r="E619" s="94"/>
      <c r="F619" s="2"/>
      <c r="H619" s="94"/>
      <c r="L619" s="7"/>
      <c r="O619" s="7"/>
      <c r="P619" s="7"/>
      <c r="Q619" s="7"/>
      <c r="R619" s="7"/>
      <c r="S619" s="7"/>
    </row>
    <row r="620" spans="2:21" s="1" customFormat="1" hidden="1" x14ac:dyDescent="0.25">
      <c r="B620" s="2"/>
      <c r="C620" s="2"/>
      <c r="D620" s="2"/>
      <c r="E620" s="94"/>
      <c r="F620" s="2"/>
      <c r="H620" s="94"/>
      <c r="L620" s="7"/>
      <c r="M620" s="7"/>
      <c r="O620" s="7"/>
      <c r="Q620" s="7"/>
      <c r="R620" s="7"/>
      <c r="S620" s="7"/>
    </row>
    <row r="621" spans="2:21" s="1" customFormat="1" hidden="1" x14ac:dyDescent="0.25">
      <c r="B621" s="2"/>
      <c r="C621" s="2"/>
      <c r="D621" s="2"/>
      <c r="E621" s="94"/>
      <c r="F621" s="2"/>
      <c r="H621" s="94"/>
      <c r="L621" s="7"/>
      <c r="M621" s="7"/>
      <c r="O621" s="7"/>
      <c r="Q621" s="7"/>
      <c r="R621" s="7"/>
      <c r="S621" s="7"/>
    </row>
    <row r="622" spans="2:21" s="1" customFormat="1" hidden="1" x14ac:dyDescent="0.25">
      <c r="B622" s="2"/>
      <c r="C622" s="2"/>
      <c r="D622" s="2"/>
      <c r="E622" s="94"/>
      <c r="F622" s="2"/>
      <c r="H622" s="94"/>
      <c r="L622" s="7"/>
      <c r="M622" s="7"/>
      <c r="O622" s="7"/>
      <c r="P622" s="7"/>
      <c r="Q622" s="7"/>
      <c r="R622" s="7"/>
      <c r="U622" s="7"/>
    </row>
    <row r="623" spans="2:21" s="1" customFormat="1" hidden="1" x14ac:dyDescent="0.25">
      <c r="B623" s="2"/>
      <c r="C623" s="2"/>
      <c r="D623" s="2"/>
      <c r="E623" s="94"/>
      <c r="F623" s="2"/>
      <c r="H623" s="94"/>
      <c r="L623" s="7"/>
      <c r="M623" s="7"/>
      <c r="O623" s="7"/>
      <c r="Q623" s="7"/>
      <c r="R623" s="7"/>
    </row>
    <row r="624" spans="2:21" s="1" customFormat="1" hidden="1" x14ac:dyDescent="0.25">
      <c r="B624" s="2"/>
      <c r="C624" s="2"/>
      <c r="D624" s="2"/>
      <c r="E624" s="94"/>
      <c r="F624" s="2"/>
      <c r="H624" s="94"/>
      <c r="L624" s="7"/>
      <c r="O624" s="7"/>
      <c r="P624" s="7"/>
      <c r="Q624" s="7"/>
      <c r="R624" s="7"/>
    </row>
    <row r="625" spans="2:669" s="1" customFormat="1" hidden="1" x14ac:dyDescent="0.25">
      <c r="B625" s="2"/>
      <c r="C625" s="2"/>
      <c r="D625" s="2"/>
      <c r="E625" s="94"/>
      <c r="F625" s="2"/>
      <c r="H625" s="94"/>
      <c r="L625" s="7"/>
      <c r="O625" s="7"/>
      <c r="Q625" s="7"/>
      <c r="R625" s="7"/>
      <c r="U625" s="7"/>
    </row>
    <row r="626" spans="2:669" s="1" customFormat="1" hidden="1" x14ac:dyDescent="0.25">
      <c r="B626" s="2"/>
      <c r="C626" s="2"/>
      <c r="D626" s="2"/>
      <c r="E626" s="94"/>
      <c r="F626" s="2"/>
      <c r="H626" s="94"/>
      <c r="L626" s="7"/>
      <c r="O626" s="7"/>
      <c r="Q626" s="7"/>
      <c r="R626" s="7"/>
    </row>
    <row r="627" spans="2:669" s="1" customFormat="1" hidden="1" x14ac:dyDescent="0.25">
      <c r="B627" s="2"/>
      <c r="C627" s="2"/>
      <c r="D627" s="2"/>
      <c r="E627" s="94"/>
      <c r="F627" s="2"/>
      <c r="H627" s="94"/>
      <c r="L627" s="7"/>
      <c r="O627" s="7"/>
      <c r="Q627" s="7"/>
      <c r="R627" s="7"/>
    </row>
    <row r="628" spans="2:669" s="1" customFormat="1" hidden="1" x14ac:dyDescent="0.25">
      <c r="B628" s="2"/>
      <c r="C628" s="2"/>
      <c r="D628" s="2"/>
      <c r="E628" s="94"/>
      <c r="F628" s="2"/>
      <c r="H628" s="94"/>
      <c r="L628" s="7"/>
      <c r="O628" s="7"/>
      <c r="Q628" s="7"/>
      <c r="R628" s="7"/>
    </row>
    <row r="629" spans="2:669" s="1" customFormat="1" hidden="1" x14ac:dyDescent="0.25">
      <c r="B629" s="2"/>
      <c r="C629" s="2"/>
      <c r="D629" s="2"/>
      <c r="E629" s="94"/>
      <c r="F629" s="2"/>
      <c r="H629" s="94"/>
      <c r="L629" s="7"/>
      <c r="O629" s="7"/>
      <c r="Q629" s="7"/>
      <c r="R629" s="7"/>
    </row>
    <row r="630" spans="2:669" s="1" customFormat="1" hidden="1" x14ac:dyDescent="0.25">
      <c r="B630" s="2"/>
      <c r="C630" s="2"/>
      <c r="D630" s="2"/>
      <c r="E630" s="94"/>
      <c r="F630" s="2"/>
      <c r="H630" s="94"/>
      <c r="L630" s="7"/>
      <c r="O630" s="7"/>
      <c r="Q630" s="7"/>
      <c r="R630" s="7"/>
    </row>
    <row r="631" spans="2:669" s="1" customFormat="1" hidden="1" x14ac:dyDescent="0.25">
      <c r="B631" s="2"/>
      <c r="C631" s="2"/>
      <c r="D631" s="2"/>
      <c r="E631" s="94"/>
      <c r="F631" s="2"/>
      <c r="H631" s="94"/>
      <c r="L631" s="7"/>
      <c r="O631" s="7"/>
      <c r="Q631" s="7"/>
      <c r="R631" s="7"/>
    </row>
    <row r="632" spans="2:669" s="1" customFormat="1" hidden="1" x14ac:dyDescent="0.25">
      <c r="B632" s="2"/>
      <c r="C632" s="2"/>
      <c r="D632" s="2"/>
      <c r="E632" s="94"/>
      <c r="F632" s="2"/>
      <c r="H632" s="94"/>
      <c r="L632" s="7"/>
      <c r="O632" s="7"/>
      <c r="P632" s="7"/>
      <c r="Q632" s="7"/>
      <c r="R632" s="7"/>
    </row>
    <row r="633" spans="2:669" s="1" customFormat="1" hidden="1" x14ac:dyDescent="0.25">
      <c r="B633" s="2"/>
      <c r="C633" s="2"/>
      <c r="D633" s="2"/>
      <c r="E633" s="94"/>
      <c r="F633" s="2"/>
      <c r="H633" s="94"/>
      <c r="L633" s="7"/>
      <c r="M633" s="7"/>
      <c r="N633" s="7"/>
      <c r="O633" s="7"/>
      <c r="P633" s="7"/>
      <c r="Q633" s="7"/>
      <c r="R633" s="7"/>
      <c r="S633" s="7"/>
      <c r="T633" s="3"/>
      <c r="U633" s="3"/>
    </row>
    <row r="634" spans="2:669" hidden="1" x14ac:dyDescent="0.25">
      <c r="B634" s="51"/>
      <c r="C634" s="51"/>
      <c r="D634" s="51"/>
      <c r="E634" s="51"/>
      <c r="F634" s="51"/>
      <c r="G634" s="51"/>
      <c r="H634" s="325"/>
      <c r="I634" s="51"/>
      <c r="J634" s="51"/>
      <c r="K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c r="EK634" s="51"/>
      <c r="EL634" s="51"/>
      <c r="EM634" s="51"/>
      <c r="EN634" s="51"/>
      <c r="EO634" s="51"/>
      <c r="EP634" s="51"/>
      <c r="EQ634" s="51"/>
      <c r="ER634" s="51"/>
      <c r="ES634" s="51"/>
      <c r="ET634" s="51"/>
      <c r="EU634" s="51"/>
      <c r="EV634" s="51"/>
      <c r="EW634" s="51"/>
      <c r="EX634" s="51"/>
      <c r="EY634" s="51"/>
      <c r="EZ634" s="51"/>
      <c r="FA634" s="51"/>
      <c r="FB634" s="51"/>
      <c r="FC634" s="51"/>
      <c r="FD634" s="51"/>
      <c r="FE634" s="51"/>
      <c r="FF634" s="51"/>
      <c r="FG634" s="51"/>
      <c r="FH634" s="51"/>
      <c r="FI634" s="51"/>
      <c r="FJ634" s="51"/>
      <c r="FK634" s="51"/>
      <c r="FL634" s="51"/>
      <c r="FM634" s="51"/>
      <c r="FN634" s="51"/>
      <c r="FO634" s="51"/>
      <c r="FP634" s="51"/>
      <c r="FQ634" s="51"/>
      <c r="FR634" s="51"/>
      <c r="FS634" s="51"/>
      <c r="FT634" s="51"/>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1"/>
      <c r="GR634" s="51"/>
      <c r="GS634" s="51"/>
      <c r="GT634" s="51"/>
      <c r="GU634" s="51"/>
      <c r="GV634" s="51"/>
      <c r="GW634" s="51"/>
      <c r="GX634" s="51"/>
      <c r="GY634" s="51"/>
      <c r="GZ634" s="51"/>
      <c r="HA634" s="51"/>
      <c r="HB634" s="51"/>
      <c r="HC634" s="51"/>
      <c r="HD634" s="51"/>
      <c r="HE634" s="51"/>
      <c r="HF634" s="51"/>
      <c r="HG634" s="51"/>
      <c r="HH634" s="51"/>
      <c r="HI634" s="51"/>
      <c r="HJ634" s="51"/>
      <c r="HK634" s="51"/>
      <c r="HL634" s="51"/>
      <c r="HM634" s="51"/>
      <c r="HN634" s="51"/>
      <c r="HO634" s="51"/>
      <c r="HP634" s="51"/>
      <c r="HQ634" s="51"/>
      <c r="HR634" s="51"/>
      <c r="HS634" s="51"/>
      <c r="HT634" s="51"/>
      <c r="HU634" s="51"/>
      <c r="HV634" s="51"/>
      <c r="HW634" s="51"/>
      <c r="HX634" s="51"/>
      <c r="HY634" s="51"/>
      <c r="HZ634" s="51"/>
      <c r="IA634" s="51"/>
      <c r="IB634" s="51"/>
      <c r="IC634" s="51"/>
      <c r="ID634" s="51"/>
      <c r="IE634" s="51"/>
      <c r="IF634" s="51"/>
      <c r="IG634" s="51"/>
      <c r="IH634" s="51"/>
      <c r="II634" s="51"/>
      <c r="IJ634" s="51"/>
      <c r="IK634" s="51"/>
      <c r="IL634" s="51"/>
      <c r="IM634" s="51"/>
      <c r="IN634" s="51"/>
      <c r="IO634" s="51"/>
      <c r="IP634" s="51"/>
      <c r="IQ634" s="51"/>
      <c r="IR634" s="51"/>
      <c r="IS634" s="51"/>
      <c r="IT634" s="51"/>
      <c r="IU634" s="51"/>
      <c r="IV634" s="51"/>
      <c r="IW634" s="51"/>
      <c r="IX634" s="51"/>
      <c r="IY634" s="51"/>
      <c r="IZ634" s="51"/>
      <c r="JA634" s="51"/>
      <c r="JB634" s="51"/>
      <c r="JC634" s="51"/>
      <c r="JD634" s="51"/>
      <c r="JE634" s="51"/>
      <c r="JF634" s="51"/>
      <c r="JG634" s="51"/>
      <c r="JH634" s="51"/>
      <c r="JI634" s="51"/>
      <c r="JJ634" s="51"/>
      <c r="JK634" s="51"/>
      <c r="JL634" s="51"/>
      <c r="JM634" s="51"/>
      <c r="JN634" s="51"/>
      <c r="JO634" s="51"/>
      <c r="JP634" s="51"/>
      <c r="JQ634" s="51"/>
      <c r="JR634" s="51"/>
      <c r="JS634" s="51"/>
      <c r="JT634" s="51"/>
      <c r="JU634" s="51"/>
      <c r="JV634" s="51"/>
      <c r="JW634" s="51"/>
      <c r="JX634" s="51"/>
      <c r="JY634" s="51"/>
      <c r="JZ634" s="51"/>
      <c r="KA634" s="51"/>
      <c r="KB634" s="51"/>
      <c r="KC634" s="51"/>
      <c r="KD634" s="51"/>
      <c r="KE634" s="51"/>
      <c r="KF634" s="51"/>
      <c r="KG634" s="51"/>
      <c r="KH634" s="51"/>
      <c r="KI634" s="51"/>
      <c r="KJ634" s="51"/>
      <c r="KK634" s="51"/>
      <c r="KL634" s="51"/>
      <c r="KM634" s="51"/>
      <c r="KN634" s="51"/>
      <c r="KO634" s="51"/>
      <c r="KP634" s="51"/>
      <c r="KQ634" s="51"/>
      <c r="KR634" s="51"/>
      <c r="KS634" s="51"/>
      <c r="KT634" s="51"/>
      <c r="KU634" s="51"/>
      <c r="KV634" s="51"/>
      <c r="KW634" s="51"/>
      <c r="KX634" s="51"/>
      <c r="KY634" s="51"/>
      <c r="KZ634" s="51"/>
      <c r="LA634" s="51"/>
      <c r="LB634" s="51"/>
      <c r="LC634" s="51"/>
      <c r="LD634" s="51"/>
      <c r="LE634" s="51"/>
      <c r="LF634" s="51"/>
      <c r="LG634" s="51"/>
      <c r="LH634" s="51"/>
      <c r="LI634" s="51"/>
      <c r="LJ634" s="51"/>
      <c r="LK634" s="51"/>
      <c r="LL634" s="51"/>
      <c r="LM634" s="51"/>
      <c r="LN634" s="51"/>
      <c r="LO634" s="51"/>
      <c r="LP634" s="51"/>
      <c r="LQ634" s="51"/>
      <c r="LR634" s="51"/>
      <c r="LS634" s="51"/>
      <c r="LT634" s="51"/>
      <c r="LU634" s="51"/>
      <c r="LV634" s="51"/>
      <c r="LW634" s="51"/>
      <c r="LX634" s="51"/>
      <c r="LY634" s="51"/>
      <c r="LZ634" s="51"/>
      <c r="MA634" s="51"/>
      <c r="MB634" s="51"/>
      <c r="MC634" s="51"/>
      <c r="MD634" s="51"/>
      <c r="ME634" s="51"/>
      <c r="MF634" s="51"/>
      <c r="MG634" s="51"/>
      <c r="MH634" s="51"/>
      <c r="MI634" s="51"/>
      <c r="MJ634" s="51"/>
      <c r="MK634" s="51"/>
      <c r="ML634" s="51"/>
      <c r="MM634" s="51"/>
      <c r="MN634" s="51"/>
      <c r="MO634" s="51"/>
      <c r="MP634" s="51"/>
      <c r="MQ634" s="51"/>
      <c r="MR634" s="51"/>
      <c r="MS634" s="51"/>
      <c r="MT634" s="51"/>
      <c r="MU634" s="51"/>
      <c r="MV634" s="51"/>
      <c r="MW634" s="51"/>
      <c r="MX634" s="51"/>
      <c r="MY634" s="51"/>
      <c r="MZ634" s="51"/>
      <c r="NA634" s="51"/>
      <c r="NB634" s="51"/>
      <c r="NC634" s="51"/>
      <c r="ND634" s="51"/>
      <c r="NE634" s="51"/>
      <c r="NF634" s="51"/>
      <c r="NG634" s="51"/>
      <c r="NH634" s="51"/>
      <c r="NI634" s="51"/>
      <c r="NJ634" s="51"/>
      <c r="NK634" s="51"/>
      <c r="NL634" s="51"/>
      <c r="NM634" s="51"/>
      <c r="NN634" s="51"/>
      <c r="NO634" s="51"/>
      <c r="NP634" s="51"/>
      <c r="NQ634" s="51"/>
      <c r="NR634" s="51"/>
      <c r="NS634" s="51"/>
      <c r="NT634" s="51"/>
      <c r="NU634" s="51"/>
      <c r="NV634" s="51"/>
      <c r="NW634" s="51"/>
      <c r="NX634" s="51"/>
      <c r="NY634" s="51"/>
      <c r="NZ634" s="51"/>
      <c r="OA634" s="51"/>
      <c r="OB634" s="51"/>
      <c r="OC634" s="51"/>
      <c r="OD634" s="51"/>
      <c r="OE634" s="51"/>
      <c r="OF634" s="51"/>
      <c r="OG634" s="51"/>
      <c r="OH634" s="51"/>
      <c r="OI634" s="51"/>
      <c r="OJ634" s="51"/>
      <c r="OK634" s="51"/>
      <c r="OL634" s="51"/>
      <c r="OM634" s="51"/>
      <c r="ON634" s="51"/>
      <c r="OO634" s="51"/>
      <c r="OP634" s="51"/>
      <c r="OQ634" s="51"/>
      <c r="OR634" s="51"/>
      <c r="OS634" s="51"/>
      <c r="OT634" s="51"/>
      <c r="OU634" s="51"/>
      <c r="OV634" s="51"/>
      <c r="OW634" s="51"/>
      <c r="OX634" s="51"/>
      <c r="OY634" s="51"/>
      <c r="OZ634" s="51"/>
      <c r="PA634" s="51"/>
      <c r="PB634" s="51"/>
      <c r="PC634" s="51"/>
      <c r="PD634" s="51"/>
      <c r="PE634" s="51"/>
      <c r="PF634" s="51"/>
      <c r="PG634" s="51"/>
      <c r="PH634" s="51"/>
      <c r="PI634" s="51"/>
      <c r="PJ634" s="51"/>
      <c r="PK634" s="51"/>
      <c r="PL634" s="51"/>
      <c r="PM634" s="51"/>
      <c r="PN634" s="51"/>
      <c r="PO634" s="51"/>
      <c r="PP634" s="51"/>
      <c r="PQ634" s="51"/>
      <c r="PR634" s="51"/>
      <c r="PS634" s="51"/>
      <c r="PT634" s="51"/>
      <c r="PU634" s="51"/>
      <c r="PV634" s="51"/>
      <c r="PW634" s="51"/>
      <c r="PX634" s="51"/>
      <c r="PY634" s="51"/>
      <c r="PZ634" s="51"/>
      <c r="QA634" s="51"/>
      <c r="QB634" s="51"/>
      <c r="QC634" s="51"/>
      <c r="QD634" s="51"/>
      <c r="QE634" s="51"/>
      <c r="QF634" s="51"/>
      <c r="QG634" s="51"/>
      <c r="QH634" s="51"/>
      <c r="QI634" s="51"/>
      <c r="QJ634" s="51"/>
      <c r="QK634" s="51"/>
      <c r="QL634" s="51"/>
      <c r="QM634" s="51"/>
      <c r="QN634" s="51"/>
      <c r="QO634" s="51"/>
      <c r="QP634" s="51"/>
      <c r="QQ634" s="51"/>
      <c r="QR634" s="51"/>
      <c r="QS634" s="51"/>
      <c r="QT634" s="51"/>
      <c r="QU634" s="51"/>
      <c r="QV634" s="51"/>
      <c r="QW634" s="51"/>
      <c r="QX634" s="51"/>
      <c r="QY634" s="51"/>
      <c r="QZ634" s="51"/>
      <c r="RA634" s="51"/>
      <c r="RB634" s="51"/>
      <c r="RC634" s="51"/>
      <c r="RD634" s="51"/>
      <c r="RE634" s="51"/>
      <c r="RF634" s="51"/>
      <c r="RG634" s="51"/>
      <c r="RH634" s="51"/>
      <c r="RI634" s="51"/>
      <c r="RJ634" s="51"/>
      <c r="RK634" s="51"/>
      <c r="RL634" s="51"/>
      <c r="RM634" s="51"/>
      <c r="RN634" s="51"/>
      <c r="RO634" s="51"/>
      <c r="RP634" s="51"/>
      <c r="RQ634" s="51"/>
      <c r="RR634" s="51"/>
      <c r="RS634" s="51"/>
      <c r="RT634" s="51"/>
      <c r="RU634" s="51"/>
      <c r="RV634" s="51"/>
      <c r="RW634" s="51"/>
      <c r="RX634" s="51"/>
      <c r="RY634" s="51"/>
      <c r="RZ634" s="51"/>
      <c r="SA634" s="51"/>
      <c r="SB634" s="51"/>
      <c r="SC634" s="51"/>
      <c r="SD634" s="51"/>
      <c r="SE634" s="51"/>
      <c r="SF634" s="51"/>
      <c r="SG634" s="51"/>
      <c r="SH634" s="51"/>
      <c r="SI634" s="51"/>
      <c r="SJ634" s="51"/>
      <c r="SK634" s="51"/>
      <c r="SL634" s="51"/>
      <c r="SM634" s="51"/>
      <c r="SN634" s="51"/>
      <c r="SO634" s="51"/>
      <c r="SP634" s="51"/>
      <c r="SQ634" s="51"/>
      <c r="SR634" s="51"/>
      <c r="SS634" s="51"/>
      <c r="ST634" s="51"/>
      <c r="SU634" s="51"/>
      <c r="SV634" s="51"/>
      <c r="SW634" s="51"/>
      <c r="SX634" s="51"/>
      <c r="SY634" s="51"/>
      <c r="SZ634" s="51"/>
      <c r="TA634" s="51"/>
      <c r="TB634" s="51"/>
      <c r="TC634" s="51"/>
      <c r="TD634" s="51"/>
      <c r="TE634" s="51"/>
      <c r="TF634" s="51"/>
      <c r="TG634" s="51"/>
      <c r="TH634" s="51"/>
      <c r="TI634" s="51"/>
      <c r="TJ634" s="51"/>
      <c r="TK634" s="51"/>
      <c r="TL634" s="51"/>
      <c r="TM634" s="51"/>
      <c r="TN634" s="51"/>
      <c r="TO634" s="51"/>
      <c r="TP634" s="51"/>
      <c r="TQ634" s="51"/>
      <c r="TR634" s="51"/>
      <c r="TS634" s="51"/>
      <c r="TT634" s="51"/>
      <c r="TU634" s="51"/>
      <c r="TV634" s="51"/>
      <c r="TW634" s="51"/>
      <c r="TX634" s="51"/>
      <c r="TY634" s="51"/>
      <c r="TZ634" s="51"/>
      <c r="UA634" s="51"/>
      <c r="UB634" s="51"/>
      <c r="UC634" s="51"/>
      <c r="UD634" s="51"/>
      <c r="UE634" s="51"/>
      <c r="UF634" s="51"/>
      <c r="UG634" s="51"/>
      <c r="UH634" s="51"/>
      <c r="UI634" s="51"/>
      <c r="UJ634" s="51"/>
      <c r="UK634" s="51"/>
      <c r="UL634" s="51"/>
      <c r="UM634" s="51"/>
      <c r="UN634" s="51"/>
      <c r="UO634" s="51"/>
      <c r="UP634" s="51"/>
      <c r="UQ634" s="51"/>
      <c r="UR634" s="51"/>
      <c r="US634" s="51"/>
      <c r="UT634" s="51"/>
      <c r="UU634" s="51"/>
      <c r="UV634" s="51"/>
      <c r="UW634" s="51"/>
      <c r="UX634" s="51"/>
      <c r="UY634" s="51"/>
      <c r="UZ634" s="51"/>
      <c r="VA634" s="51"/>
      <c r="VB634" s="51"/>
      <c r="VC634" s="51"/>
      <c r="VD634" s="51"/>
      <c r="VE634" s="51"/>
      <c r="VF634" s="51"/>
      <c r="VG634" s="51"/>
      <c r="VH634" s="51"/>
      <c r="VI634" s="51"/>
      <c r="VJ634" s="51"/>
      <c r="VK634" s="51"/>
      <c r="VL634" s="51"/>
      <c r="VM634" s="51"/>
      <c r="VN634" s="51"/>
      <c r="VO634" s="51"/>
      <c r="VP634" s="51"/>
      <c r="VQ634" s="51"/>
      <c r="VR634" s="51"/>
      <c r="VS634" s="51"/>
      <c r="VT634" s="51"/>
      <c r="VU634" s="51"/>
      <c r="VV634" s="51"/>
      <c r="VW634" s="51"/>
      <c r="VX634" s="51"/>
      <c r="VY634" s="51"/>
      <c r="VZ634" s="51"/>
      <c r="WA634" s="51"/>
      <c r="WB634" s="51"/>
      <c r="WC634" s="51"/>
      <c r="WD634" s="51"/>
      <c r="WE634" s="51"/>
      <c r="WF634" s="51"/>
      <c r="WG634" s="51"/>
      <c r="WH634" s="51"/>
      <c r="WI634" s="51"/>
      <c r="WJ634" s="51"/>
      <c r="WK634" s="51"/>
      <c r="WL634" s="51"/>
      <c r="WM634" s="51"/>
      <c r="WN634" s="51"/>
      <c r="WO634" s="51"/>
      <c r="WP634" s="51"/>
      <c r="WQ634" s="51"/>
      <c r="WR634" s="51"/>
      <c r="WS634" s="51"/>
      <c r="WT634" s="51"/>
      <c r="WU634" s="51"/>
      <c r="WV634" s="51"/>
      <c r="WW634" s="51"/>
      <c r="WX634" s="51"/>
      <c r="WY634" s="51"/>
      <c r="WZ634" s="51"/>
      <c r="XA634" s="51"/>
      <c r="XB634" s="51"/>
      <c r="XC634" s="51"/>
      <c r="XD634" s="51"/>
      <c r="XE634" s="51"/>
      <c r="XF634" s="51"/>
      <c r="XG634" s="51"/>
      <c r="XH634" s="51"/>
      <c r="XI634" s="51"/>
      <c r="XJ634" s="51"/>
      <c r="XK634" s="51"/>
      <c r="XL634" s="51"/>
      <c r="XM634" s="51"/>
      <c r="XN634" s="51"/>
      <c r="XO634" s="51"/>
      <c r="XP634" s="51"/>
      <c r="XQ634" s="51"/>
      <c r="XR634" s="51"/>
      <c r="XS634" s="51"/>
      <c r="XT634" s="51"/>
      <c r="XU634" s="51"/>
      <c r="XV634" s="51"/>
      <c r="XW634" s="51"/>
      <c r="XX634" s="51"/>
      <c r="XY634" s="51"/>
      <c r="XZ634" s="51"/>
      <c r="YA634" s="51"/>
      <c r="YB634" s="51"/>
      <c r="YC634" s="51"/>
      <c r="YD634" s="51"/>
      <c r="YE634" s="51"/>
      <c r="YF634" s="51"/>
      <c r="YG634" s="51"/>
      <c r="YH634" s="51"/>
      <c r="YI634" s="51"/>
      <c r="YJ634" s="51"/>
      <c r="YK634" s="51"/>
      <c r="YL634" s="51"/>
      <c r="YM634" s="51"/>
      <c r="YN634" s="51"/>
      <c r="YO634" s="51"/>
      <c r="YP634" s="51"/>
      <c r="YQ634" s="51"/>
      <c r="YR634" s="51"/>
      <c r="YS634" s="51"/>
    </row>
    <row r="635" spans="2:669" hidden="1" x14ac:dyDescent="0.25">
      <c r="B635" s="51"/>
      <c r="C635" s="51"/>
      <c r="D635" s="51"/>
      <c r="E635" s="51"/>
      <c r="F635" s="51"/>
      <c r="G635" s="51"/>
      <c r="H635" s="325"/>
      <c r="I635" s="51"/>
      <c r="J635" s="51"/>
      <c r="K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c r="EK635" s="51"/>
      <c r="EL635" s="51"/>
      <c r="EM635" s="51"/>
      <c r="EN635" s="51"/>
      <c r="EO635" s="51"/>
      <c r="EP635" s="51"/>
      <c r="EQ635" s="51"/>
      <c r="ER635" s="51"/>
      <c r="ES635" s="51"/>
      <c r="ET635" s="51"/>
      <c r="EU635" s="51"/>
      <c r="EV635" s="51"/>
      <c r="EW635" s="51"/>
      <c r="EX635" s="51"/>
      <c r="EY635" s="51"/>
      <c r="EZ635" s="51"/>
      <c r="FA635" s="51"/>
      <c r="FB635" s="51"/>
      <c r="FC635" s="51"/>
      <c r="FD635" s="51"/>
      <c r="FE635" s="51"/>
      <c r="FF635" s="51"/>
      <c r="FG635" s="51"/>
      <c r="FH635" s="51"/>
      <c r="FI635" s="51"/>
      <c r="FJ635" s="51"/>
      <c r="FK635" s="51"/>
      <c r="FL635" s="51"/>
      <c r="FM635" s="51"/>
      <c r="FN635" s="51"/>
      <c r="FO635" s="51"/>
      <c r="FP635" s="51"/>
      <c r="FQ635" s="51"/>
      <c r="FR635" s="51"/>
      <c r="FS635" s="51"/>
      <c r="FT635" s="51"/>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1"/>
      <c r="GR635" s="51"/>
      <c r="GS635" s="51"/>
      <c r="GT635" s="51"/>
      <c r="GU635" s="51"/>
      <c r="GV635" s="51"/>
      <c r="GW635" s="51"/>
      <c r="GX635" s="51"/>
      <c r="GY635" s="51"/>
      <c r="GZ635" s="51"/>
      <c r="HA635" s="51"/>
      <c r="HB635" s="51"/>
      <c r="HC635" s="51"/>
      <c r="HD635" s="51"/>
      <c r="HE635" s="51"/>
      <c r="HF635" s="51"/>
      <c r="HG635" s="51"/>
      <c r="HH635" s="51"/>
      <c r="HI635" s="51"/>
      <c r="HJ635" s="51"/>
      <c r="HK635" s="51"/>
      <c r="HL635" s="51"/>
      <c r="HM635" s="51"/>
      <c r="HN635" s="51"/>
      <c r="HO635" s="51"/>
      <c r="HP635" s="51"/>
      <c r="HQ635" s="51"/>
      <c r="HR635" s="51"/>
      <c r="HS635" s="51"/>
      <c r="HT635" s="51"/>
      <c r="HU635" s="51"/>
      <c r="HV635" s="51"/>
      <c r="HW635" s="51"/>
      <c r="HX635" s="51"/>
      <c r="HY635" s="51"/>
      <c r="HZ635" s="51"/>
      <c r="IA635" s="51"/>
      <c r="IB635" s="51"/>
      <c r="IC635" s="51"/>
      <c r="ID635" s="51"/>
      <c r="IE635" s="51"/>
      <c r="IF635" s="51"/>
      <c r="IG635" s="51"/>
      <c r="IH635" s="51"/>
      <c r="II635" s="51"/>
      <c r="IJ635" s="51"/>
      <c r="IK635" s="51"/>
      <c r="IL635" s="51"/>
      <c r="IM635" s="51"/>
      <c r="IN635" s="51"/>
      <c r="IO635" s="51"/>
      <c r="IP635" s="51"/>
      <c r="IQ635" s="51"/>
      <c r="IR635" s="51"/>
      <c r="IS635" s="51"/>
      <c r="IT635" s="51"/>
      <c r="IU635" s="51"/>
      <c r="IV635" s="51"/>
      <c r="IW635" s="51"/>
      <c r="IX635" s="51"/>
      <c r="IY635" s="51"/>
      <c r="IZ635" s="51"/>
      <c r="JA635" s="51"/>
      <c r="JB635" s="51"/>
      <c r="JC635" s="51"/>
      <c r="JD635" s="51"/>
      <c r="JE635" s="51"/>
      <c r="JF635" s="51"/>
      <c r="JG635" s="51"/>
      <c r="JH635" s="51"/>
      <c r="JI635" s="51"/>
      <c r="JJ635" s="51"/>
      <c r="JK635" s="51"/>
      <c r="JL635" s="51"/>
      <c r="JM635" s="51"/>
      <c r="JN635" s="51"/>
      <c r="JO635" s="51"/>
      <c r="JP635" s="51"/>
      <c r="JQ635" s="51"/>
      <c r="JR635" s="51"/>
      <c r="JS635" s="51"/>
      <c r="JT635" s="51"/>
      <c r="JU635" s="51"/>
      <c r="JV635" s="51"/>
      <c r="JW635" s="51"/>
      <c r="JX635" s="51"/>
      <c r="JY635" s="51"/>
      <c r="JZ635" s="51"/>
      <c r="KA635" s="51"/>
      <c r="KB635" s="51"/>
      <c r="KC635" s="51"/>
      <c r="KD635" s="51"/>
      <c r="KE635" s="51"/>
      <c r="KF635" s="51"/>
      <c r="KG635" s="51"/>
      <c r="KH635" s="51"/>
      <c r="KI635" s="51"/>
      <c r="KJ635" s="51"/>
      <c r="KK635" s="51"/>
      <c r="KL635" s="51"/>
      <c r="KM635" s="51"/>
      <c r="KN635" s="51"/>
      <c r="KO635" s="51"/>
      <c r="KP635" s="51"/>
      <c r="KQ635" s="51"/>
      <c r="KR635" s="51"/>
      <c r="KS635" s="51"/>
      <c r="KT635" s="51"/>
      <c r="KU635" s="51"/>
      <c r="KV635" s="51"/>
      <c r="KW635" s="51"/>
      <c r="KX635" s="51"/>
      <c r="KY635" s="51"/>
      <c r="KZ635" s="51"/>
      <c r="LA635" s="51"/>
      <c r="LB635" s="51"/>
      <c r="LC635" s="51"/>
      <c r="LD635" s="51"/>
      <c r="LE635" s="51"/>
      <c r="LF635" s="51"/>
      <c r="LG635" s="51"/>
      <c r="LH635" s="51"/>
      <c r="LI635" s="51"/>
      <c r="LJ635" s="51"/>
      <c r="LK635" s="51"/>
      <c r="LL635" s="51"/>
      <c r="LM635" s="51"/>
      <c r="LN635" s="51"/>
      <c r="LO635" s="51"/>
      <c r="LP635" s="51"/>
      <c r="LQ635" s="51"/>
      <c r="LR635" s="51"/>
      <c r="LS635" s="51"/>
      <c r="LT635" s="51"/>
      <c r="LU635" s="51"/>
      <c r="LV635" s="51"/>
      <c r="LW635" s="51"/>
      <c r="LX635" s="51"/>
      <c r="LY635" s="51"/>
      <c r="LZ635" s="51"/>
      <c r="MA635" s="51"/>
      <c r="MB635" s="51"/>
      <c r="MC635" s="51"/>
      <c r="MD635" s="51"/>
      <c r="ME635" s="51"/>
      <c r="MF635" s="51"/>
      <c r="MG635" s="51"/>
      <c r="MH635" s="51"/>
      <c r="MI635" s="51"/>
      <c r="MJ635" s="51"/>
      <c r="MK635" s="51"/>
      <c r="ML635" s="51"/>
      <c r="MM635" s="51"/>
      <c r="MN635" s="51"/>
      <c r="MO635" s="51"/>
      <c r="MP635" s="51"/>
      <c r="MQ635" s="51"/>
      <c r="MR635" s="51"/>
      <c r="MS635" s="51"/>
      <c r="MT635" s="51"/>
      <c r="MU635" s="51"/>
      <c r="MV635" s="51"/>
      <c r="MW635" s="51"/>
      <c r="MX635" s="51"/>
      <c r="MY635" s="51"/>
      <c r="MZ635" s="51"/>
      <c r="NA635" s="51"/>
      <c r="NB635" s="51"/>
      <c r="NC635" s="51"/>
      <c r="ND635" s="51"/>
      <c r="NE635" s="51"/>
      <c r="NF635" s="51"/>
      <c r="NG635" s="51"/>
      <c r="NH635" s="51"/>
      <c r="NI635" s="51"/>
      <c r="NJ635" s="51"/>
      <c r="NK635" s="51"/>
      <c r="NL635" s="51"/>
      <c r="NM635" s="51"/>
      <c r="NN635" s="51"/>
      <c r="NO635" s="51"/>
      <c r="NP635" s="51"/>
      <c r="NQ635" s="51"/>
      <c r="NR635" s="51"/>
      <c r="NS635" s="51"/>
      <c r="NT635" s="51"/>
      <c r="NU635" s="51"/>
      <c r="NV635" s="51"/>
      <c r="NW635" s="51"/>
      <c r="NX635" s="51"/>
      <c r="NY635" s="51"/>
      <c r="NZ635" s="51"/>
      <c r="OA635" s="51"/>
      <c r="OB635" s="51"/>
      <c r="OC635" s="51"/>
      <c r="OD635" s="51"/>
      <c r="OE635" s="51"/>
      <c r="OF635" s="51"/>
      <c r="OG635" s="51"/>
      <c r="OH635" s="51"/>
      <c r="OI635" s="51"/>
      <c r="OJ635" s="51"/>
      <c r="OK635" s="51"/>
      <c r="OL635" s="51"/>
      <c r="OM635" s="51"/>
      <c r="ON635" s="51"/>
      <c r="OO635" s="51"/>
      <c r="OP635" s="51"/>
      <c r="OQ635" s="51"/>
      <c r="OR635" s="51"/>
      <c r="OS635" s="51"/>
      <c r="OT635" s="51"/>
      <c r="OU635" s="51"/>
      <c r="OV635" s="51"/>
      <c r="OW635" s="51"/>
      <c r="OX635" s="51"/>
      <c r="OY635" s="51"/>
      <c r="OZ635" s="51"/>
      <c r="PA635" s="51"/>
      <c r="PB635" s="51"/>
      <c r="PC635" s="51"/>
      <c r="PD635" s="51"/>
      <c r="PE635" s="51"/>
      <c r="PF635" s="51"/>
      <c r="PG635" s="51"/>
      <c r="PH635" s="51"/>
      <c r="PI635" s="51"/>
      <c r="PJ635" s="51"/>
      <c r="PK635" s="51"/>
      <c r="PL635" s="51"/>
      <c r="PM635" s="51"/>
      <c r="PN635" s="51"/>
      <c r="PO635" s="51"/>
      <c r="PP635" s="51"/>
      <c r="PQ635" s="51"/>
      <c r="PR635" s="51"/>
      <c r="PS635" s="51"/>
      <c r="PT635" s="51"/>
      <c r="PU635" s="51"/>
      <c r="PV635" s="51"/>
      <c r="PW635" s="51"/>
      <c r="PX635" s="51"/>
      <c r="PY635" s="51"/>
      <c r="PZ635" s="51"/>
      <c r="QA635" s="51"/>
      <c r="QB635" s="51"/>
      <c r="QC635" s="51"/>
      <c r="QD635" s="51"/>
      <c r="QE635" s="51"/>
      <c r="QF635" s="51"/>
      <c r="QG635" s="51"/>
      <c r="QH635" s="51"/>
      <c r="QI635" s="51"/>
      <c r="QJ635" s="51"/>
      <c r="QK635" s="51"/>
      <c r="QL635" s="51"/>
      <c r="QM635" s="51"/>
      <c r="QN635" s="51"/>
      <c r="QO635" s="51"/>
      <c r="QP635" s="51"/>
      <c r="QQ635" s="51"/>
      <c r="QR635" s="51"/>
      <c r="QS635" s="51"/>
      <c r="QT635" s="51"/>
      <c r="QU635" s="51"/>
      <c r="QV635" s="51"/>
      <c r="QW635" s="51"/>
      <c r="QX635" s="51"/>
      <c r="QY635" s="51"/>
      <c r="QZ635" s="51"/>
      <c r="RA635" s="51"/>
      <c r="RB635" s="51"/>
      <c r="RC635" s="51"/>
      <c r="RD635" s="51"/>
      <c r="RE635" s="51"/>
      <c r="RF635" s="51"/>
      <c r="RG635" s="51"/>
      <c r="RH635" s="51"/>
      <c r="RI635" s="51"/>
      <c r="RJ635" s="51"/>
      <c r="RK635" s="51"/>
      <c r="RL635" s="51"/>
      <c r="RM635" s="51"/>
      <c r="RN635" s="51"/>
      <c r="RO635" s="51"/>
      <c r="RP635" s="51"/>
      <c r="RQ635" s="51"/>
      <c r="RR635" s="51"/>
      <c r="RS635" s="51"/>
      <c r="RT635" s="51"/>
      <c r="RU635" s="51"/>
      <c r="RV635" s="51"/>
      <c r="RW635" s="51"/>
      <c r="RX635" s="51"/>
      <c r="RY635" s="51"/>
      <c r="RZ635" s="51"/>
      <c r="SA635" s="51"/>
      <c r="SB635" s="51"/>
      <c r="SC635" s="51"/>
      <c r="SD635" s="51"/>
      <c r="SE635" s="51"/>
      <c r="SF635" s="51"/>
      <c r="SG635" s="51"/>
      <c r="SH635" s="51"/>
      <c r="SI635" s="51"/>
      <c r="SJ635" s="51"/>
      <c r="SK635" s="51"/>
      <c r="SL635" s="51"/>
      <c r="SM635" s="51"/>
      <c r="SN635" s="51"/>
      <c r="SO635" s="51"/>
      <c r="SP635" s="51"/>
      <c r="SQ635" s="51"/>
      <c r="SR635" s="51"/>
      <c r="SS635" s="51"/>
      <c r="ST635" s="51"/>
      <c r="SU635" s="51"/>
      <c r="SV635" s="51"/>
      <c r="SW635" s="51"/>
      <c r="SX635" s="51"/>
      <c r="SY635" s="51"/>
      <c r="SZ635" s="51"/>
      <c r="TA635" s="51"/>
      <c r="TB635" s="51"/>
      <c r="TC635" s="51"/>
      <c r="TD635" s="51"/>
      <c r="TE635" s="51"/>
      <c r="TF635" s="51"/>
      <c r="TG635" s="51"/>
      <c r="TH635" s="51"/>
      <c r="TI635" s="51"/>
      <c r="TJ635" s="51"/>
      <c r="TK635" s="51"/>
      <c r="TL635" s="51"/>
      <c r="TM635" s="51"/>
      <c r="TN635" s="51"/>
      <c r="TO635" s="51"/>
      <c r="TP635" s="51"/>
      <c r="TQ635" s="51"/>
      <c r="TR635" s="51"/>
      <c r="TS635" s="51"/>
      <c r="TT635" s="51"/>
      <c r="TU635" s="51"/>
      <c r="TV635" s="51"/>
      <c r="TW635" s="51"/>
      <c r="TX635" s="51"/>
      <c r="TY635" s="51"/>
      <c r="TZ635" s="51"/>
      <c r="UA635" s="51"/>
      <c r="UB635" s="51"/>
      <c r="UC635" s="51"/>
      <c r="UD635" s="51"/>
      <c r="UE635" s="51"/>
      <c r="UF635" s="51"/>
      <c r="UG635" s="51"/>
      <c r="UH635" s="51"/>
      <c r="UI635" s="51"/>
      <c r="UJ635" s="51"/>
      <c r="UK635" s="51"/>
      <c r="UL635" s="51"/>
      <c r="UM635" s="51"/>
      <c r="UN635" s="51"/>
      <c r="UO635" s="51"/>
      <c r="UP635" s="51"/>
      <c r="UQ635" s="51"/>
      <c r="UR635" s="51"/>
      <c r="US635" s="51"/>
      <c r="UT635" s="51"/>
      <c r="UU635" s="51"/>
      <c r="UV635" s="51"/>
      <c r="UW635" s="51"/>
      <c r="UX635" s="51"/>
      <c r="UY635" s="51"/>
      <c r="UZ635" s="51"/>
      <c r="VA635" s="51"/>
      <c r="VB635" s="51"/>
      <c r="VC635" s="51"/>
      <c r="VD635" s="51"/>
      <c r="VE635" s="51"/>
      <c r="VF635" s="51"/>
      <c r="VG635" s="51"/>
      <c r="VH635" s="51"/>
      <c r="VI635" s="51"/>
      <c r="VJ635" s="51"/>
      <c r="VK635" s="51"/>
      <c r="VL635" s="51"/>
      <c r="VM635" s="51"/>
      <c r="VN635" s="51"/>
      <c r="VO635" s="51"/>
      <c r="VP635" s="51"/>
      <c r="VQ635" s="51"/>
      <c r="VR635" s="51"/>
      <c r="VS635" s="51"/>
      <c r="VT635" s="51"/>
      <c r="VU635" s="51"/>
      <c r="VV635" s="51"/>
      <c r="VW635" s="51"/>
      <c r="VX635" s="51"/>
      <c r="VY635" s="51"/>
      <c r="VZ635" s="51"/>
      <c r="WA635" s="51"/>
      <c r="WB635" s="51"/>
      <c r="WC635" s="51"/>
      <c r="WD635" s="51"/>
      <c r="WE635" s="51"/>
      <c r="WF635" s="51"/>
      <c r="WG635" s="51"/>
      <c r="WH635" s="51"/>
      <c r="WI635" s="51"/>
      <c r="WJ635" s="51"/>
      <c r="WK635" s="51"/>
      <c r="WL635" s="51"/>
      <c r="WM635" s="51"/>
      <c r="WN635" s="51"/>
      <c r="WO635" s="51"/>
      <c r="WP635" s="51"/>
      <c r="WQ635" s="51"/>
      <c r="WR635" s="51"/>
      <c r="WS635" s="51"/>
      <c r="WT635" s="51"/>
      <c r="WU635" s="51"/>
      <c r="WV635" s="51"/>
      <c r="WW635" s="51"/>
      <c r="WX635" s="51"/>
      <c r="WY635" s="51"/>
      <c r="WZ635" s="51"/>
      <c r="XA635" s="51"/>
      <c r="XB635" s="51"/>
      <c r="XC635" s="51"/>
      <c r="XD635" s="51"/>
      <c r="XE635" s="51"/>
      <c r="XF635" s="51"/>
      <c r="XG635" s="51"/>
      <c r="XH635" s="51"/>
      <c r="XI635" s="51"/>
      <c r="XJ635" s="51"/>
      <c r="XK635" s="51"/>
      <c r="XL635" s="51"/>
      <c r="XM635" s="51"/>
      <c r="XN635" s="51"/>
      <c r="XO635" s="51"/>
      <c r="XP635" s="51"/>
      <c r="XQ635" s="51"/>
      <c r="XR635" s="51"/>
      <c r="XS635" s="51"/>
      <c r="XT635" s="51"/>
      <c r="XU635" s="51"/>
      <c r="XV635" s="51"/>
      <c r="XW635" s="51"/>
      <c r="XX635" s="51"/>
      <c r="XY635" s="51"/>
      <c r="XZ635" s="51"/>
      <c r="YA635" s="51"/>
      <c r="YB635" s="51"/>
      <c r="YC635" s="51"/>
      <c r="YD635" s="51"/>
      <c r="YE635" s="51"/>
      <c r="YF635" s="51"/>
      <c r="YG635" s="51"/>
      <c r="YH635" s="51"/>
      <c r="YI635" s="51"/>
      <c r="YJ635" s="51"/>
      <c r="YK635" s="51"/>
      <c r="YL635" s="51"/>
      <c r="YM635" s="51"/>
      <c r="YN635" s="51"/>
      <c r="YO635" s="51"/>
      <c r="YP635" s="51"/>
      <c r="YQ635" s="51"/>
      <c r="YR635" s="51"/>
      <c r="YS635" s="51"/>
    </row>
    <row r="636" spans="2:669" hidden="1" x14ac:dyDescent="0.25">
      <c r="B636" s="51"/>
      <c r="C636" s="51"/>
      <c r="D636" s="51"/>
      <c r="E636" s="51"/>
      <c r="F636" s="51"/>
      <c r="G636" s="51"/>
      <c r="H636" s="325"/>
      <c r="I636" s="51"/>
      <c r="J636" s="51"/>
      <c r="K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c r="EK636" s="51"/>
      <c r="EL636" s="51"/>
      <c r="EM636" s="51"/>
      <c r="EN636" s="51"/>
      <c r="EO636" s="51"/>
      <c r="EP636" s="51"/>
      <c r="EQ636" s="51"/>
      <c r="ER636" s="51"/>
      <c r="ES636" s="51"/>
      <c r="ET636" s="51"/>
      <c r="EU636" s="51"/>
      <c r="EV636" s="51"/>
      <c r="EW636" s="51"/>
      <c r="EX636" s="51"/>
      <c r="EY636" s="51"/>
      <c r="EZ636" s="51"/>
      <c r="FA636" s="51"/>
      <c r="FB636" s="51"/>
      <c r="FC636" s="51"/>
      <c r="FD636" s="51"/>
      <c r="FE636" s="51"/>
      <c r="FF636" s="51"/>
      <c r="FG636" s="51"/>
      <c r="FH636" s="51"/>
      <c r="FI636" s="51"/>
      <c r="FJ636" s="51"/>
      <c r="FK636" s="51"/>
      <c r="FL636" s="51"/>
      <c r="FM636" s="51"/>
      <c r="FN636" s="51"/>
      <c r="FO636" s="51"/>
      <c r="FP636" s="51"/>
      <c r="FQ636" s="51"/>
      <c r="FR636" s="51"/>
      <c r="FS636" s="51"/>
      <c r="FT636" s="51"/>
      <c r="FU636" s="51"/>
      <c r="FV636" s="51"/>
      <c r="FW636" s="51"/>
      <c r="FX636" s="51"/>
      <c r="FY636" s="51"/>
      <c r="FZ636" s="51"/>
      <c r="GA636" s="51"/>
      <c r="GB636" s="51"/>
      <c r="GC636" s="51"/>
      <c r="GD636" s="51"/>
      <c r="GE636" s="51"/>
      <c r="GF636" s="51"/>
      <c r="GG636" s="51"/>
      <c r="GH636" s="51"/>
      <c r="GI636" s="51"/>
      <c r="GJ636" s="51"/>
      <c r="GK636" s="51"/>
      <c r="GL636" s="51"/>
      <c r="GM636" s="51"/>
      <c r="GN636" s="51"/>
      <c r="GO636" s="51"/>
      <c r="GP636" s="51"/>
      <c r="GQ636" s="51"/>
      <c r="GR636" s="51"/>
      <c r="GS636" s="51"/>
      <c r="GT636" s="51"/>
      <c r="GU636" s="51"/>
      <c r="GV636" s="51"/>
      <c r="GW636" s="51"/>
      <c r="GX636" s="51"/>
      <c r="GY636" s="51"/>
      <c r="GZ636" s="51"/>
      <c r="HA636" s="51"/>
      <c r="HB636" s="51"/>
      <c r="HC636" s="51"/>
      <c r="HD636" s="51"/>
      <c r="HE636" s="51"/>
      <c r="HF636" s="51"/>
      <c r="HG636" s="51"/>
      <c r="HH636" s="51"/>
      <c r="HI636" s="51"/>
      <c r="HJ636" s="51"/>
      <c r="HK636" s="51"/>
      <c r="HL636" s="51"/>
      <c r="HM636" s="51"/>
      <c r="HN636" s="51"/>
      <c r="HO636" s="51"/>
      <c r="HP636" s="51"/>
      <c r="HQ636" s="51"/>
      <c r="HR636" s="51"/>
      <c r="HS636" s="51"/>
      <c r="HT636" s="51"/>
      <c r="HU636" s="51"/>
      <c r="HV636" s="51"/>
      <c r="HW636" s="51"/>
      <c r="HX636" s="51"/>
      <c r="HY636" s="51"/>
      <c r="HZ636" s="51"/>
      <c r="IA636" s="51"/>
      <c r="IB636" s="51"/>
      <c r="IC636" s="51"/>
      <c r="ID636" s="51"/>
      <c r="IE636" s="51"/>
      <c r="IF636" s="51"/>
      <c r="IG636" s="51"/>
      <c r="IH636" s="51"/>
      <c r="II636" s="51"/>
      <c r="IJ636" s="51"/>
      <c r="IK636" s="51"/>
      <c r="IL636" s="51"/>
      <c r="IM636" s="51"/>
      <c r="IN636" s="51"/>
      <c r="IO636" s="51"/>
      <c r="IP636" s="51"/>
      <c r="IQ636" s="51"/>
      <c r="IR636" s="51"/>
      <c r="IS636" s="51"/>
      <c r="IT636" s="51"/>
      <c r="IU636" s="51"/>
      <c r="IV636" s="51"/>
      <c r="IW636" s="51"/>
      <c r="IX636" s="51"/>
      <c r="IY636" s="51"/>
      <c r="IZ636" s="51"/>
      <c r="JA636" s="51"/>
      <c r="JB636" s="51"/>
      <c r="JC636" s="51"/>
      <c r="JD636" s="51"/>
      <c r="JE636" s="51"/>
      <c r="JF636" s="51"/>
      <c r="JG636" s="51"/>
      <c r="JH636" s="51"/>
      <c r="JI636" s="51"/>
      <c r="JJ636" s="51"/>
      <c r="JK636" s="51"/>
      <c r="JL636" s="51"/>
      <c r="JM636" s="51"/>
      <c r="JN636" s="51"/>
      <c r="JO636" s="51"/>
      <c r="JP636" s="51"/>
      <c r="JQ636" s="51"/>
      <c r="JR636" s="51"/>
      <c r="JS636" s="51"/>
      <c r="JT636" s="51"/>
      <c r="JU636" s="51"/>
      <c r="JV636" s="51"/>
      <c r="JW636" s="51"/>
      <c r="JX636" s="51"/>
      <c r="JY636" s="51"/>
      <c r="JZ636" s="51"/>
      <c r="KA636" s="51"/>
      <c r="KB636" s="51"/>
      <c r="KC636" s="51"/>
      <c r="KD636" s="51"/>
      <c r="KE636" s="51"/>
      <c r="KF636" s="51"/>
      <c r="KG636" s="51"/>
      <c r="KH636" s="51"/>
      <c r="KI636" s="51"/>
      <c r="KJ636" s="51"/>
      <c r="KK636" s="51"/>
      <c r="KL636" s="51"/>
      <c r="KM636" s="51"/>
      <c r="KN636" s="51"/>
      <c r="KO636" s="51"/>
      <c r="KP636" s="51"/>
      <c r="KQ636" s="51"/>
      <c r="KR636" s="51"/>
      <c r="KS636" s="51"/>
      <c r="KT636" s="51"/>
      <c r="KU636" s="51"/>
      <c r="KV636" s="51"/>
      <c r="KW636" s="51"/>
      <c r="KX636" s="51"/>
      <c r="KY636" s="51"/>
      <c r="KZ636" s="51"/>
      <c r="LA636" s="51"/>
      <c r="LB636" s="51"/>
      <c r="LC636" s="51"/>
      <c r="LD636" s="51"/>
      <c r="LE636" s="51"/>
      <c r="LF636" s="51"/>
      <c r="LG636" s="51"/>
      <c r="LH636" s="51"/>
      <c r="LI636" s="51"/>
      <c r="LJ636" s="51"/>
      <c r="LK636" s="51"/>
      <c r="LL636" s="51"/>
      <c r="LM636" s="51"/>
      <c r="LN636" s="51"/>
      <c r="LO636" s="51"/>
      <c r="LP636" s="51"/>
      <c r="LQ636" s="51"/>
      <c r="LR636" s="51"/>
      <c r="LS636" s="51"/>
      <c r="LT636" s="51"/>
      <c r="LU636" s="51"/>
      <c r="LV636" s="51"/>
      <c r="LW636" s="51"/>
      <c r="LX636" s="51"/>
      <c r="LY636" s="51"/>
      <c r="LZ636" s="51"/>
      <c r="MA636" s="51"/>
      <c r="MB636" s="51"/>
      <c r="MC636" s="51"/>
      <c r="MD636" s="51"/>
      <c r="ME636" s="51"/>
      <c r="MF636" s="51"/>
      <c r="MG636" s="51"/>
      <c r="MH636" s="51"/>
      <c r="MI636" s="51"/>
      <c r="MJ636" s="51"/>
      <c r="MK636" s="51"/>
      <c r="ML636" s="51"/>
      <c r="MM636" s="51"/>
      <c r="MN636" s="51"/>
      <c r="MO636" s="51"/>
      <c r="MP636" s="51"/>
      <c r="MQ636" s="51"/>
      <c r="MR636" s="51"/>
      <c r="MS636" s="51"/>
      <c r="MT636" s="51"/>
      <c r="MU636" s="51"/>
      <c r="MV636" s="51"/>
      <c r="MW636" s="51"/>
      <c r="MX636" s="51"/>
      <c r="MY636" s="51"/>
      <c r="MZ636" s="51"/>
      <c r="NA636" s="51"/>
      <c r="NB636" s="51"/>
      <c r="NC636" s="51"/>
      <c r="ND636" s="51"/>
      <c r="NE636" s="51"/>
      <c r="NF636" s="51"/>
      <c r="NG636" s="51"/>
      <c r="NH636" s="51"/>
      <c r="NI636" s="51"/>
      <c r="NJ636" s="51"/>
      <c r="NK636" s="51"/>
      <c r="NL636" s="51"/>
      <c r="NM636" s="51"/>
      <c r="NN636" s="51"/>
      <c r="NO636" s="51"/>
      <c r="NP636" s="51"/>
      <c r="NQ636" s="51"/>
      <c r="NR636" s="51"/>
      <c r="NS636" s="51"/>
      <c r="NT636" s="51"/>
      <c r="NU636" s="51"/>
      <c r="NV636" s="51"/>
      <c r="NW636" s="51"/>
      <c r="NX636" s="51"/>
      <c r="NY636" s="51"/>
      <c r="NZ636" s="51"/>
      <c r="OA636" s="51"/>
      <c r="OB636" s="51"/>
      <c r="OC636" s="51"/>
      <c r="OD636" s="51"/>
      <c r="OE636" s="51"/>
      <c r="OF636" s="51"/>
      <c r="OG636" s="51"/>
      <c r="OH636" s="51"/>
      <c r="OI636" s="51"/>
      <c r="OJ636" s="51"/>
      <c r="OK636" s="51"/>
      <c r="OL636" s="51"/>
      <c r="OM636" s="51"/>
      <c r="ON636" s="51"/>
      <c r="OO636" s="51"/>
      <c r="OP636" s="51"/>
      <c r="OQ636" s="51"/>
      <c r="OR636" s="51"/>
      <c r="OS636" s="51"/>
      <c r="OT636" s="51"/>
      <c r="OU636" s="51"/>
      <c r="OV636" s="51"/>
      <c r="OW636" s="51"/>
      <c r="OX636" s="51"/>
      <c r="OY636" s="51"/>
      <c r="OZ636" s="51"/>
      <c r="PA636" s="51"/>
      <c r="PB636" s="51"/>
      <c r="PC636" s="51"/>
      <c r="PD636" s="51"/>
      <c r="PE636" s="51"/>
      <c r="PF636" s="51"/>
      <c r="PG636" s="51"/>
      <c r="PH636" s="51"/>
      <c r="PI636" s="51"/>
      <c r="PJ636" s="51"/>
      <c r="PK636" s="51"/>
      <c r="PL636" s="51"/>
      <c r="PM636" s="51"/>
      <c r="PN636" s="51"/>
      <c r="PO636" s="51"/>
      <c r="PP636" s="51"/>
      <c r="PQ636" s="51"/>
      <c r="PR636" s="51"/>
      <c r="PS636" s="51"/>
      <c r="PT636" s="51"/>
      <c r="PU636" s="51"/>
      <c r="PV636" s="51"/>
      <c r="PW636" s="51"/>
      <c r="PX636" s="51"/>
      <c r="PY636" s="51"/>
      <c r="PZ636" s="51"/>
      <c r="QA636" s="51"/>
      <c r="QB636" s="51"/>
      <c r="QC636" s="51"/>
      <c r="QD636" s="51"/>
      <c r="QE636" s="51"/>
      <c r="QF636" s="51"/>
      <c r="QG636" s="51"/>
      <c r="QH636" s="51"/>
      <c r="QI636" s="51"/>
      <c r="QJ636" s="51"/>
      <c r="QK636" s="51"/>
      <c r="QL636" s="51"/>
      <c r="QM636" s="51"/>
      <c r="QN636" s="51"/>
      <c r="QO636" s="51"/>
      <c r="QP636" s="51"/>
      <c r="QQ636" s="51"/>
      <c r="QR636" s="51"/>
      <c r="QS636" s="51"/>
      <c r="QT636" s="51"/>
      <c r="QU636" s="51"/>
      <c r="QV636" s="51"/>
      <c r="QW636" s="51"/>
      <c r="QX636" s="51"/>
      <c r="QY636" s="51"/>
      <c r="QZ636" s="51"/>
      <c r="RA636" s="51"/>
      <c r="RB636" s="51"/>
      <c r="RC636" s="51"/>
      <c r="RD636" s="51"/>
      <c r="RE636" s="51"/>
      <c r="RF636" s="51"/>
      <c r="RG636" s="51"/>
      <c r="RH636" s="51"/>
      <c r="RI636" s="51"/>
      <c r="RJ636" s="51"/>
      <c r="RK636" s="51"/>
      <c r="RL636" s="51"/>
      <c r="RM636" s="51"/>
      <c r="RN636" s="51"/>
      <c r="RO636" s="51"/>
      <c r="RP636" s="51"/>
      <c r="RQ636" s="51"/>
      <c r="RR636" s="51"/>
      <c r="RS636" s="51"/>
      <c r="RT636" s="51"/>
      <c r="RU636" s="51"/>
      <c r="RV636" s="51"/>
      <c r="RW636" s="51"/>
      <c r="RX636" s="51"/>
      <c r="RY636" s="51"/>
      <c r="RZ636" s="51"/>
      <c r="SA636" s="51"/>
      <c r="SB636" s="51"/>
      <c r="SC636" s="51"/>
      <c r="SD636" s="51"/>
      <c r="SE636" s="51"/>
      <c r="SF636" s="51"/>
      <c r="SG636" s="51"/>
      <c r="SH636" s="51"/>
      <c r="SI636" s="51"/>
      <c r="SJ636" s="51"/>
      <c r="SK636" s="51"/>
      <c r="SL636" s="51"/>
      <c r="SM636" s="51"/>
      <c r="SN636" s="51"/>
      <c r="SO636" s="51"/>
      <c r="SP636" s="51"/>
      <c r="SQ636" s="51"/>
      <c r="SR636" s="51"/>
      <c r="SS636" s="51"/>
      <c r="ST636" s="51"/>
      <c r="SU636" s="51"/>
      <c r="SV636" s="51"/>
      <c r="SW636" s="51"/>
      <c r="SX636" s="51"/>
      <c r="SY636" s="51"/>
      <c r="SZ636" s="51"/>
      <c r="TA636" s="51"/>
      <c r="TB636" s="51"/>
      <c r="TC636" s="51"/>
      <c r="TD636" s="51"/>
      <c r="TE636" s="51"/>
      <c r="TF636" s="51"/>
      <c r="TG636" s="51"/>
      <c r="TH636" s="51"/>
      <c r="TI636" s="51"/>
      <c r="TJ636" s="51"/>
      <c r="TK636" s="51"/>
      <c r="TL636" s="51"/>
      <c r="TM636" s="51"/>
      <c r="TN636" s="51"/>
      <c r="TO636" s="51"/>
      <c r="TP636" s="51"/>
      <c r="TQ636" s="51"/>
      <c r="TR636" s="51"/>
      <c r="TS636" s="51"/>
      <c r="TT636" s="51"/>
      <c r="TU636" s="51"/>
      <c r="TV636" s="51"/>
      <c r="TW636" s="51"/>
      <c r="TX636" s="51"/>
      <c r="TY636" s="51"/>
      <c r="TZ636" s="51"/>
      <c r="UA636" s="51"/>
      <c r="UB636" s="51"/>
      <c r="UC636" s="51"/>
      <c r="UD636" s="51"/>
      <c r="UE636" s="51"/>
      <c r="UF636" s="51"/>
      <c r="UG636" s="51"/>
      <c r="UH636" s="51"/>
      <c r="UI636" s="51"/>
      <c r="UJ636" s="51"/>
      <c r="UK636" s="51"/>
      <c r="UL636" s="51"/>
      <c r="UM636" s="51"/>
      <c r="UN636" s="51"/>
      <c r="UO636" s="51"/>
      <c r="UP636" s="51"/>
      <c r="UQ636" s="51"/>
      <c r="UR636" s="51"/>
      <c r="US636" s="51"/>
      <c r="UT636" s="51"/>
      <c r="UU636" s="51"/>
      <c r="UV636" s="51"/>
      <c r="UW636" s="51"/>
      <c r="UX636" s="51"/>
      <c r="UY636" s="51"/>
      <c r="UZ636" s="51"/>
      <c r="VA636" s="51"/>
      <c r="VB636" s="51"/>
      <c r="VC636" s="51"/>
      <c r="VD636" s="51"/>
      <c r="VE636" s="51"/>
      <c r="VF636" s="51"/>
      <c r="VG636" s="51"/>
      <c r="VH636" s="51"/>
      <c r="VI636" s="51"/>
      <c r="VJ636" s="51"/>
      <c r="VK636" s="51"/>
      <c r="VL636" s="51"/>
      <c r="VM636" s="51"/>
      <c r="VN636" s="51"/>
      <c r="VO636" s="51"/>
      <c r="VP636" s="51"/>
      <c r="VQ636" s="51"/>
      <c r="VR636" s="51"/>
      <c r="VS636" s="51"/>
      <c r="VT636" s="51"/>
      <c r="VU636" s="51"/>
      <c r="VV636" s="51"/>
      <c r="VW636" s="51"/>
      <c r="VX636" s="51"/>
      <c r="VY636" s="51"/>
      <c r="VZ636" s="51"/>
      <c r="WA636" s="51"/>
      <c r="WB636" s="51"/>
      <c r="WC636" s="51"/>
      <c r="WD636" s="51"/>
      <c r="WE636" s="51"/>
      <c r="WF636" s="51"/>
      <c r="WG636" s="51"/>
      <c r="WH636" s="51"/>
      <c r="WI636" s="51"/>
      <c r="WJ636" s="51"/>
      <c r="WK636" s="51"/>
      <c r="WL636" s="51"/>
      <c r="WM636" s="51"/>
      <c r="WN636" s="51"/>
      <c r="WO636" s="51"/>
      <c r="WP636" s="51"/>
      <c r="WQ636" s="51"/>
      <c r="WR636" s="51"/>
      <c r="WS636" s="51"/>
      <c r="WT636" s="51"/>
      <c r="WU636" s="51"/>
      <c r="WV636" s="51"/>
      <c r="WW636" s="51"/>
      <c r="WX636" s="51"/>
      <c r="WY636" s="51"/>
      <c r="WZ636" s="51"/>
      <c r="XA636" s="51"/>
      <c r="XB636" s="51"/>
      <c r="XC636" s="51"/>
      <c r="XD636" s="51"/>
      <c r="XE636" s="51"/>
      <c r="XF636" s="51"/>
      <c r="XG636" s="51"/>
      <c r="XH636" s="51"/>
      <c r="XI636" s="51"/>
      <c r="XJ636" s="51"/>
      <c r="XK636" s="51"/>
      <c r="XL636" s="51"/>
      <c r="XM636" s="51"/>
      <c r="XN636" s="51"/>
      <c r="XO636" s="51"/>
      <c r="XP636" s="51"/>
      <c r="XQ636" s="51"/>
      <c r="XR636" s="51"/>
      <c r="XS636" s="51"/>
      <c r="XT636" s="51"/>
      <c r="XU636" s="51"/>
      <c r="XV636" s="51"/>
      <c r="XW636" s="51"/>
      <c r="XX636" s="51"/>
      <c r="XY636" s="51"/>
      <c r="XZ636" s="51"/>
      <c r="YA636" s="51"/>
      <c r="YB636" s="51"/>
      <c r="YC636" s="51"/>
      <c r="YD636" s="51"/>
      <c r="YE636" s="51"/>
      <c r="YF636" s="51"/>
      <c r="YG636" s="51"/>
      <c r="YH636" s="51"/>
      <c r="YI636" s="51"/>
      <c r="YJ636" s="51"/>
      <c r="YK636" s="51"/>
      <c r="YL636" s="51"/>
      <c r="YM636" s="51"/>
      <c r="YN636" s="51"/>
      <c r="YO636" s="51"/>
      <c r="YP636" s="51"/>
      <c r="YQ636" s="51"/>
      <c r="YR636" s="51"/>
      <c r="YS636" s="51"/>
    </row>
    <row r="637" spans="2:669" hidden="1" x14ac:dyDescent="0.25">
      <c r="B637" s="51"/>
      <c r="C637" s="51"/>
      <c r="D637" s="51"/>
      <c r="E637" s="51"/>
      <c r="F637" s="51"/>
      <c r="G637" s="51"/>
      <c r="H637" s="325"/>
      <c r="I637" s="51"/>
      <c r="J637" s="51"/>
      <c r="K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c r="EK637" s="51"/>
      <c r="EL637" s="51"/>
      <c r="EM637" s="51"/>
      <c r="EN637" s="51"/>
      <c r="EO637" s="51"/>
      <c r="EP637" s="51"/>
      <c r="EQ637" s="51"/>
      <c r="ER637" s="51"/>
      <c r="ES637" s="51"/>
      <c r="ET637" s="51"/>
      <c r="EU637" s="51"/>
      <c r="EV637" s="51"/>
      <c r="EW637" s="51"/>
      <c r="EX637" s="51"/>
      <c r="EY637" s="51"/>
      <c r="EZ637" s="51"/>
      <c r="FA637" s="51"/>
      <c r="FB637" s="51"/>
      <c r="FC637" s="51"/>
      <c r="FD637" s="51"/>
      <c r="FE637" s="51"/>
      <c r="FF637" s="51"/>
      <c r="FG637" s="51"/>
      <c r="FH637" s="51"/>
      <c r="FI637" s="51"/>
      <c r="FJ637" s="51"/>
      <c r="FK637" s="51"/>
      <c r="FL637" s="51"/>
      <c r="FM637" s="51"/>
      <c r="FN637" s="51"/>
      <c r="FO637" s="51"/>
      <c r="FP637" s="51"/>
      <c r="FQ637" s="51"/>
      <c r="FR637" s="51"/>
      <c r="FS637" s="51"/>
      <c r="FT637" s="51"/>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1"/>
      <c r="GR637" s="51"/>
      <c r="GS637" s="51"/>
      <c r="GT637" s="51"/>
      <c r="GU637" s="51"/>
      <c r="GV637" s="51"/>
      <c r="GW637" s="51"/>
      <c r="GX637" s="51"/>
      <c r="GY637" s="51"/>
      <c r="GZ637" s="51"/>
      <c r="HA637" s="51"/>
      <c r="HB637" s="51"/>
      <c r="HC637" s="51"/>
      <c r="HD637" s="51"/>
      <c r="HE637" s="51"/>
      <c r="HF637" s="51"/>
      <c r="HG637" s="51"/>
      <c r="HH637" s="51"/>
      <c r="HI637" s="51"/>
      <c r="HJ637" s="51"/>
      <c r="HK637" s="51"/>
      <c r="HL637" s="51"/>
      <c r="HM637" s="51"/>
      <c r="HN637" s="51"/>
      <c r="HO637" s="51"/>
      <c r="HP637" s="51"/>
      <c r="HQ637" s="51"/>
      <c r="HR637" s="51"/>
      <c r="HS637" s="51"/>
      <c r="HT637" s="51"/>
      <c r="HU637" s="51"/>
      <c r="HV637" s="51"/>
      <c r="HW637" s="51"/>
      <c r="HX637" s="51"/>
      <c r="HY637" s="51"/>
      <c r="HZ637" s="51"/>
      <c r="IA637" s="51"/>
      <c r="IB637" s="51"/>
      <c r="IC637" s="51"/>
      <c r="ID637" s="51"/>
      <c r="IE637" s="51"/>
      <c r="IF637" s="51"/>
      <c r="IG637" s="51"/>
      <c r="IH637" s="51"/>
      <c r="II637" s="51"/>
      <c r="IJ637" s="51"/>
      <c r="IK637" s="51"/>
      <c r="IL637" s="51"/>
      <c r="IM637" s="51"/>
      <c r="IN637" s="51"/>
      <c r="IO637" s="51"/>
      <c r="IP637" s="51"/>
      <c r="IQ637" s="51"/>
      <c r="IR637" s="51"/>
      <c r="IS637" s="51"/>
      <c r="IT637" s="51"/>
      <c r="IU637" s="51"/>
      <c r="IV637" s="51"/>
      <c r="IW637" s="51"/>
      <c r="IX637" s="51"/>
      <c r="IY637" s="51"/>
      <c r="IZ637" s="51"/>
      <c r="JA637" s="51"/>
      <c r="JB637" s="51"/>
      <c r="JC637" s="51"/>
      <c r="JD637" s="51"/>
      <c r="JE637" s="51"/>
      <c r="JF637" s="51"/>
      <c r="JG637" s="51"/>
      <c r="JH637" s="51"/>
      <c r="JI637" s="51"/>
      <c r="JJ637" s="51"/>
      <c r="JK637" s="51"/>
      <c r="JL637" s="51"/>
      <c r="JM637" s="51"/>
      <c r="JN637" s="51"/>
      <c r="JO637" s="51"/>
      <c r="JP637" s="51"/>
      <c r="JQ637" s="51"/>
      <c r="JR637" s="51"/>
      <c r="JS637" s="51"/>
      <c r="JT637" s="51"/>
      <c r="JU637" s="51"/>
      <c r="JV637" s="51"/>
      <c r="JW637" s="51"/>
      <c r="JX637" s="51"/>
      <c r="JY637" s="51"/>
      <c r="JZ637" s="51"/>
      <c r="KA637" s="51"/>
      <c r="KB637" s="51"/>
      <c r="KC637" s="51"/>
      <c r="KD637" s="51"/>
      <c r="KE637" s="51"/>
      <c r="KF637" s="51"/>
      <c r="KG637" s="51"/>
      <c r="KH637" s="51"/>
      <c r="KI637" s="51"/>
      <c r="KJ637" s="51"/>
      <c r="KK637" s="51"/>
      <c r="KL637" s="51"/>
      <c r="KM637" s="51"/>
      <c r="KN637" s="51"/>
      <c r="KO637" s="51"/>
      <c r="KP637" s="51"/>
      <c r="KQ637" s="51"/>
      <c r="KR637" s="51"/>
      <c r="KS637" s="51"/>
      <c r="KT637" s="51"/>
      <c r="KU637" s="51"/>
      <c r="KV637" s="51"/>
      <c r="KW637" s="51"/>
      <c r="KX637" s="51"/>
      <c r="KY637" s="51"/>
      <c r="KZ637" s="51"/>
      <c r="LA637" s="51"/>
      <c r="LB637" s="51"/>
      <c r="LC637" s="51"/>
      <c r="LD637" s="51"/>
      <c r="LE637" s="51"/>
      <c r="LF637" s="51"/>
      <c r="LG637" s="51"/>
      <c r="LH637" s="51"/>
      <c r="LI637" s="51"/>
      <c r="LJ637" s="51"/>
      <c r="LK637" s="51"/>
      <c r="LL637" s="51"/>
      <c r="LM637" s="51"/>
      <c r="LN637" s="51"/>
      <c r="LO637" s="51"/>
      <c r="LP637" s="51"/>
      <c r="LQ637" s="51"/>
      <c r="LR637" s="51"/>
      <c r="LS637" s="51"/>
      <c r="LT637" s="51"/>
      <c r="LU637" s="51"/>
      <c r="LV637" s="51"/>
      <c r="LW637" s="51"/>
      <c r="LX637" s="51"/>
      <c r="LY637" s="51"/>
      <c r="LZ637" s="51"/>
      <c r="MA637" s="51"/>
      <c r="MB637" s="51"/>
      <c r="MC637" s="51"/>
      <c r="MD637" s="51"/>
      <c r="ME637" s="51"/>
      <c r="MF637" s="51"/>
      <c r="MG637" s="51"/>
      <c r="MH637" s="51"/>
      <c r="MI637" s="51"/>
      <c r="MJ637" s="51"/>
      <c r="MK637" s="51"/>
      <c r="ML637" s="51"/>
      <c r="MM637" s="51"/>
      <c r="MN637" s="51"/>
      <c r="MO637" s="51"/>
      <c r="MP637" s="51"/>
      <c r="MQ637" s="51"/>
      <c r="MR637" s="51"/>
      <c r="MS637" s="51"/>
      <c r="MT637" s="51"/>
      <c r="MU637" s="51"/>
      <c r="MV637" s="51"/>
      <c r="MW637" s="51"/>
      <c r="MX637" s="51"/>
      <c r="MY637" s="51"/>
      <c r="MZ637" s="51"/>
      <c r="NA637" s="51"/>
      <c r="NB637" s="51"/>
      <c r="NC637" s="51"/>
      <c r="ND637" s="51"/>
      <c r="NE637" s="51"/>
      <c r="NF637" s="51"/>
      <c r="NG637" s="51"/>
      <c r="NH637" s="51"/>
      <c r="NI637" s="51"/>
      <c r="NJ637" s="51"/>
      <c r="NK637" s="51"/>
      <c r="NL637" s="51"/>
      <c r="NM637" s="51"/>
      <c r="NN637" s="51"/>
      <c r="NO637" s="51"/>
      <c r="NP637" s="51"/>
      <c r="NQ637" s="51"/>
      <c r="NR637" s="51"/>
      <c r="NS637" s="51"/>
      <c r="NT637" s="51"/>
      <c r="NU637" s="51"/>
      <c r="NV637" s="51"/>
      <c r="NW637" s="51"/>
      <c r="NX637" s="51"/>
      <c r="NY637" s="51"/>
      <c r="NZ637" s="51"/>
      <c r="OA637" s="51"/>
      <c r="OB637" s="51"/>
      <c r="OC637" s="51"/>
      <c r="OD637" s="51"/>
      <c r="OE637" s="51"/>
      <c r="OF637" s="51"/>
      <c r="OG637" s="51"/>
      <c r="OH637" s="51"/>
      <c r="OI637" s="51"/>
      <c r="OJ637" s="51"/>
      <c r="OK637" s="51"/>
      <c r="OL637" s="51"/>
      <c r="OM637" s="51"/>
      <c r="ON637" s="51"/>
      <c r="OO637" s="51"/>
      <c r="OP637" s="51"/>
      <c r="OQ637" s="51"/>
      <c r="OR637" s="51"/>
      <c r="OS637" s="51"/>
      <c r="OT637" s="51"/>
      <c r="OU637" s="51"/>
      <c r="OV637" s="51"/>
      <c r="OW637" s="51"/>
      <c r="OX637" s="51"/>
      <c r="OY637" s="51"/>
      <c r="OZ637" s="51"/>
      <c r="PA637" s="51"/>
      <c r="PB637" s="51"/>
      <c r="PC637" s="51"/>
      <c r="PD637" s="51"/>
      <c r="PE637" s="51"/>
      <c r="PF637" s="51"/>
      <c r="PG637" s="51"/>
      <c r="PH637" s="51"/>
      <c r="PI637" s="51"/>
      <c r="PJ637" s="51"/>
      <c r="PK637" s="51"/>
      <c r="PL637" s="51"/>
      <c r="PM637" s="51"/>
      <c r="PN637" s="51"/>
      <c r="PO637" s="51"/>
      <c r="PP637" s="51"/>
      <c r="PQ637" s="51"/>
      <c r="PR637" s="51"/>
      <c r="PS637" s="51"/>
      <c r="PT637" s="51"/>
      <c r="PU637" s="51"/>
      <c r="PV637" s="51"/>
      <c r="PW637" s="51"/>
      <c r="PX637" s="51"/>
      <c r="PY637" s="51"/>
      <c r="PZ637" s="51"/>
      <c r="QA637" s="51"/>
      <c r="QB637" s="51"/>
      <c r="QC637" s="51"/>
      <c r="QD637" s="51"/>
      <c r="QE637" s="51"/>
      <c r="QF637" s="51"/>
      <c r="QG637" s="51"/>
      <c r="QH637" s="51"/>
      <c r="QI637" s="51"/>
      <c r="QJ637" s="51"/>
      <c r="QK637" s="51"/>
      <c r="QL637" s="51"/>
      <c r="QM637" s="51"/>
      <c r="QN637" s="51"/>
      <c r="QO637" s="51"/>
      <c r="QP637" s="51"/>
      <c r="QQ637" s="51"/>
      <c r="QR637" s="51"/>
      <c r="QS637" s="51"/>
      <c r="QT637" s="51"/>
      <c r="QU637" s="51"/>
      <c r="QV637" s="51"/>
      <c r="QW637" s="51"/>
      <c r="QX637" s="51"/>
      <c r="QY637" s="51"/>
      <c r="QZ637" s="51"/>
      <c r="RA637" s="51"/>
      <c r="RB637" s="51"/>
      <c r="RC637" s="51"/>
      <c r="RD637" s="51"/>
      <c r="RE637" s="51"/>
      <c r="RF637" s="51"/>
      <c r="RG637" s="51"/>
      <c r="RH637" s="51"/>
      <c r="RI637" s="51"/>
      <c r="RJ637" s="51"/>
      <c r="RK637" s="51"/>
      <c r="RL637" s="51"/>
      <c r="RM637" s="51"/>
      <c r="RN637" s="51"/>
      <c r="RO637" s="51"/>
      <c r="RP637" s="51"/>
      <c r="RQ637" s="51"/>
      <c r="RR637" s="51"/>
      <c r="RS637" s="51"/>
      <c r="RT637" s="51"/>
      <c r="RU637" s="51"/>
      <c r="RV637" s="51"/>
      <c r="RW637" s="51"/>
      <c r="RX637" s="51"/>
      <c r="RY637" s="51"/>
      <c r="RZ637" s="51"/>
      <c r="SA637" s="51"/>
      <c r="SB637" s="51"/>
      <c r="SC637" s="51"/>
      <c r="SD637" s="51"/>
      <c r="SE637" s="51"/>
      <c r="SF637" s="51"/>
      <c r="SG637" s="51"/>
      <c r="SH637" s="51"/>
      <c r="SI637" s="51"/>
      <c r="SJ637" s="51"/>
      <c r="SK637" s="51"/>
      <c r="SL637" s="51"/>
      <c r="SM637" s="51"/>
      <c r="SN637" s="51"/>
      <c r="SO637" s="51"/>
      <c r="SP637" s="51"/>
      <c r="SQ637" s="51"/>
      <c r="SR637" s="51"/>
      <c r="SS637" s="51"/>
      <c r="ST637" s="51"/>
      <c r="SU637" s="51"/>
      <c r="SV637" s="51"/>
      <c r="SW637" s="51"/>
      <c r="SX637" s="51"/>
      <c r="SY637" s="51"/>
      <c r="SZ637" s="51"/>
      <c r="TA637" s="51"/>
      <c r="TB637" s="51"/>
      <c r="TC637" s="51"/>
      <c r="TD637" s="51"/>
      <c r="TE637" s="51"/>
      <c r="TF637" s="51"/>
      <c r="TG637" s="51"/>
      <c r="TH637" s="51"/>
      <c r="TI637" s="51"/>
      <c r="TJ637" s="51"/>
      <c r="TK637" s="51"/>
      <c r="TL637" s="51"/>
      <c r="TM637" s="51"/>
      <c r="TN637" s="51"/>
      <c r="TO637" s="51"/>
      <c r="TP637" s="51"/>
      <c r="TQ637" s="51"/>
      <c r="TR637" s="51"/>
      <c r="TS637" s="51"/>
      <c r="TT637" s="51"/>
      <c r="TU637" s="51"/>
      <c r="TV637" s="51"/>
      <c r="TW637" s="51"/>
      <c r="TX637" s="51"/>
      <c r="TY637" s="51"/>
      <c r="TZ637" s="51"/>
      <c r="UA637" s="51"/>
      <c r="UB637" s="51"/>
      <c r="UC637" s="51"/>
      <c r="UD637" s="51"/>
      <c r="UE637" s="51"/>
      <c r="UF637" s="51"/>
      <c r="UG637" s="51"/>
      <c r="UH637" s="51"/>
      <c r="UI637" s="51"/>
      <c r="UJ637" s="51"/>
      <c r="UK637" s="51"/>
      <c r="UL637" s="51"/>
      <c r="UM637" s="51"/>
      <c r="UN637" s="51"/>
      <c r="UO637" s="51"/>
      <c r="UP637" s="51"/>
      <c r="UQ637" s="51"/>
      <c r="UR637" s="51"/>
      <c r="US637" s="51"/>
      <c r="UT637" s="51"/>
      <c r="UU637" s="51"/>
      <c r="UV637" s="51"/>
      <c r="UW637" s="51"/>
      <c r="UX637" s="51"/>
      <c r="UY637" s="51"/>
      <c r="UZ637" s="51"/>
      <c r="VA637" s="51"/>
      <c r="VB637" s="51"/>
      <c r="VC637" s="51"/>
      <c r="VD637" s="51"/>
      <c r="VE637" s="51"/>
      <c r="VF637" s="51"/>
      <c r="VG637" s="51"/>
      <c r="VH637" s="51"/>
      <c r="VI637" s="51"/>
      <c r="VJ637" s="51"/>
      <c r="VK637" s="51"/>
      <c r="VL637" s="51"/>
      <c r="VM637" s="51"/>
      <c r="VN637" s="51"/>
      <c r="VO637" s="51"/>
      <c r="VP637" s="51"/>
      <c r="VQ637" s="51"/>
      <c r="VR637" s="51"/>
      <c r="VS637" s="51"/>
      <c r="VT637" s="51"/>
      <c r="VU637" s="51"/>
      <c r="VV637" s="51"/>
      <c r="VW637" s="51"/>
      <c r="VX637" s="51"/>
      <c r="VY637" s="51"/>
      <c r="VZ637" s="51"/>
      <c r="WA637" s="51"/>
      <c r="WB637" s="51"/>
      <c r="WC637" s="51"/>
      <c r="WD637" s="51"/>
      <c r="WE637" s="51"/>
      <c r="WF637" s="51"/>
      <c r="WG637" s="51"/>
      <c r="WH637" s="51"/>
      <c r="WI637" s="51"/>
      <c r="WJ637" s="51"/>
      <c r="WK637" s="51"/>
      <c r="WL637" s="51"/>
      <c r="WM637" s="51"/>
      <c r="WN637" s="51"/>
      <c r="WO637" s="51"/>
      <c r="WP637" s="51"/>
      <c r="WQ637" s="51"/>
      <c r="WR637" s="51"/>
      <c r="WS637" s="51"/>
      <c r="WT637" s="51"/>
      <c r="WU637" s="51"/>
      <c r="WV637" s="51"/>
      <c r="WW637" s="51"/>
      <c r="WX637" s="51"/>
      <c r="WY637" s="51"/>
      <c r="WZ637" s="51"/>
      <c r="XA637" s="51"/>
      <c r="XB637" s="51"/>
      <c r="XC637" s="51"/>
      <c r="XD637" s="51"/>
      <c r="XE637" s="51"/>
      <c r="XF637" s="51"/>
      <c r="XG637" s="51"/>
      <c r="XH637" s="51"/>
      <c r="XI637" s="51"/>
      <c r="XJ637" s="51"/>
      <c r="XK637" s="51"/>
      <c r="XL637" s="51"/>
      <c r="XM637" s="51"/>
      <c r="XN637" s="51"/>
      <c r="XO637" s="51"/>
      <c r="XP637" s="51"/>
      <c r="XQ637" s="51"/>
      <c r="XR637" s="51"/>
      <c r="XS637" s="51"/>
      <c r="XT637" s="51"/>
      <c r="XU637" s="51"/>
      <c r="XV637" s="51"/>
      <c r="XW637" s="51"/>
      <c r="XX637" s="51"/>
      <c r="XY637" s="51"/>
      <c r="XZ637" s="51"/>
      <c r="YA637" s="51"/>
      <c r="YB637" s="51"/>
      <c r="YC637" s="51"/>
      <c r="YD637" s="51"/>
      <c r="YE637" s="51"/>
      <c r="YF637" s="51"/>
      <c r="YG637" s="51"/>
      <c r="YH637" s="51"/>
      <c r="YI637" s="51"/>
      <c r="YJ637" s="51"/>
      <c r="YK637" s="51"/>
      <c r="YL637" s="51"/>
      <c r="YM637" s="51"/>
      <c r="YN637" s="51"/>
      <c r="YO637" s="51"/>
      <c r="YP637" s="51"/>
      <c r="YQ637" s="51"/>
      <c r="YR637" s="51"/>
      <c r="YS637" s="51"/>
    </row>
    <row r="638" spans="2:669" hidden="1" x14ac:dyDescent="0.25">
      <c r="B638" s="51"/>
      <c r="C638" s="51"/>
      <c r="D638" s="51"/>
      <c r="E638" s="51"/>
      <c r="F638" s="51"/>
      <c r="G638" s="51"/>
      <c r="H638" s="325"/>
      <c r="I638" s="51"/>
      <c r="J638" s="51"/>
      <c r="K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c r="EK638" s="51"/>
      <c r="EL638" s="51"/>
      <c r="EM638" s="51"/>
      <c r="EN638" s="51"/>
      <c r="EO638" s="51"/>
      <c r="EP638" s="51"/>
      <c r="EQ638" s="51"/>
      <c r="ER638" s="51"/>
      <c r="ES638" s="51"/>
      <c r="ET638" s="51"/>
      <c r="EU638" s="51"/>
      <c r="EV638" s="51"/>
      <c r="EW638" s="51"/>
      <c r="EX638" s="51"/>
      <c r="EY638" s="51"/>
      <c r="EZ638" s="51"/>
      <c r="FA638" s="51"/>
      <c r="FB638" s="51"/>
      <c r="FC638" s="51"/>
      <c r="FD638" s="51"/>
      <c r="FE638" s="51"/>
      <c r="FF638" s="51"/>
      <c r="FG638" s="51"/>
      <c r="FH638" s="51"/>
      <c r="FI638" s="51"/>
      <c r="FJ638" s="51"/>
      <c r="FK638" s="51"/>
      <c r="FL638" s="51"/>
      <c r="FM638" s="51"/>
      <c r="FN638" s="51"/>
      <c r="FO638" s="51"/>
      <c r="FP638" s="51"/>
      <c r="FQ638" s="51"/>
      <c r="FR638" s="51"/>
      <c r="FS638" s="51"/>
      <c r="FT638" s="51"/>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1"/>
      <c r="GR638" s="51"/>
      <c r="GS638" s="51"/>
      <c r="GT638" s="51"/>
      <c r="GU638" s="51"/>
      <c r="GV638" s="51"/>
      <c r="GW638" s="51"/>
      <c r="GX638" s="51"/>
      <c r="GY638" s="51"/>
      <c r="GZ638" s="51"/>
      <c r="HA638" s="51"/>
      <c r="HB638" s="51"/>
      <c r="HC638" s="51"/>
      <c r="HD638" s="51"/>
      <c r="HE638" s="51"/>
      <c r="HF638" s="51"/>
      <c r="HG638" s="51"/>
      <c r="HH638" s="51"/>
      <c r="HI638" s="51"/>
      <c r="HJ638" s="51"/>
      <c r="HK638" s="51"/>
      <c r="HL638" s="51"/>
      <c r="HM638" s="51"/>
      <c r="HN638" s="51"/>
      <c r="HO638" s="51"/>
      <c r="HP638" s="51"/>
      <c r="HQ638" s="51"/>
      <c r="HR638" s="51"/>
      <c r="HS638" s="51"/>
      <c r="HT638" s="51"/>
      <c r="HU638" s="51"/>
      <c r="HV638" s="51"/>
      <c r="HW638" s="51"/>
      <c r="HX638" s="51"/>
      <c r="HY638" s="51"/>
      <c r="HZ638" s="51"/>
      <c r="IA638" s="51"/>
      <c r="IB638" s="51"/>
      <c r="IC638" s="51"/>
      <c r="ID638" s="51"/>
      <c r="IE638" s="51"/>
      <c r="IF638" s="51"/>
      <c r="IG638" s="51"/>
      <c r="IH638" s="51"/>
      <c r="II638" s="51"/>
      <c r="IJ638" s="51"/>
      <c r="IK638" s="51"/>
      <c r="IL638" s="51"/>
      <c r="IM638" s="51"/>
      <c r="IN638" s="51"/>
      <c r="IO638" s="51"/>
      <c r="IP638" s="51"/>
      <c r="IQ638" s="51"/>
      <c r="IR638" s="51"/>
      <c r="IS638" s="51"/>
      <c r="IT638" s="51"/>
      <c r="IU638" s="51"/>
      <c r="IV638" s="51"/>
      <c r="IW638" s="51"/>
      <c r="IX638" s="51"/>
      <c r="IY638" s="51"/>
      <c r="IZ638" s="51"/>
      <c r="JA638" s="51"/>
      <c r="JB638" s="51"/>
      <c r="JC638" s="51"/>
      <c r="JD638" s="51"/>
      <c r="JE638" s="51"/>
      <c r="JF638" s="51"/>
      <c r="JG638" s="51"/>
      <c r="JH638" s="51"/>
      <c r="JI638" s="51"/>
      <c r="JJ638" s="51"/>
      <c r="JK638" s="51"/>
      <c r="JL638" s="51"/>
      <c r="JM638" s="51"/>
      <c r="JN638" s="51"/>
      <c r="JO638" s="51"/>
      <c r="JP638" s="51"/>
      <c r="JQ638" s="51"/>
      <c r="JR638" s="51"/>
      <c r="JS638" s="51"/>
      <c r="JT638" s="51"/>
      <c r="JU638" s="51"/>
      <c r="JV638" s="51"/>
      <c r="JW638" s="51"/>
      <c r="JX638" s="51"/>
      <c r="JY638" s="51"/>
      <c r="JZ638" s="51"/>
      <c r="KA638" s="51"/>
      <c r="KB638" s="51"/>
      <c r="KC638" s="51"/>
      <c r="KD638" s="51"/>
      <c r="KE638" s="51"/>
      <c r="KF638" s="51"/>
      <c r="KG638" s="51"/>
      <c r="KH638" s="51"/>
      <c r="KI638" s="51"/>
      <c r="KJ638" s="51"/>
      <c r="KK638" s="51"/>
      <c r="KL638" s="51"/>
      <c r="KM638" s="51"/>
      <c r="KN638" s="51"/>
      <c r="KO638" s="51"/>
      <c r="KP638" s="51"/>
      <c r="KQ638" s="51"/>
      <c r="KR638" s="51"/>
      <c r="KS638" s="51"/>
      <c r="KT638" s="51"/>
      <c r="KU638" s="51"/>
      <c r="KV638" s="51"/>
      <c r="KW638" s="51"/>
      <c r="KX638" s="51"/>
      <c r="KY638" s="51"/>
      <c r="KZ638" s="51"/>
      <c r="LA638" s="51"/>
      <c r="LB638" s="51"/>
      <c r="LC638" s="51"/>
      <c r="LD638" s="51"/>
      <c r="LE638" s="51"/>
      <c r="LF638" s="51"/>
      <c r="LG638" s="51"/>
      <c r="LH638" s="51"/>
      <c r="LI638" s="51"/>
      <c r="LJ638" s="51"/>
      <c r="LK638" s="51"/>
      <c r="LL638" s="51"/>
      <c r="LM638" s="51"/>
      <c r="LN638" s="51"/>
      <c r="LO638" s="51"/>
      <c r="LP638" s="51"/>
      <c r="LQ638" s="51"/>
      <c r="LR638" s="51"/>
      <c r="LS638" s="51"/>
      <c r="LT638" s="51"/>
      <c r="LU638" s="51"/>
      <c r="LV638" s="51"/>
      <c r="LW638" s="51"/>
      <c r="LX638" s="51"/>
      <c r="LY638" s="51"/>
      <c r="LZ638" s="51"/>
      <c r="MA638" s="51"/>
      <c r="MB638" s="51"/>
      <c r="MC638" s="51"/>
      <c r="MD638" s="51"/>
      <c r="ME638" s="51"/>
      <c r="MF638" s="51"/>
      <c r="MG638" s="51"/>
      <c r="MH638" s="51"/>
      <c r="MI638" s="51"/>
      <c r="MJ638" s="51"/>
      <c r="MK638" s="51"/>
      <c r="ML638" s="51"/>
      <c r="MM638" s="51"/>
      <c r="MN638" s="51"/>
      <c r="MO638" s="51"/>
      <c r="MP638" s="51"/>
      <c r="MQ638" s="51"/>
      <c r="MR638" s="51"/>
      <c r="MS638" s="51"/>
      <c r="MT638" s="51"/>
      <c r="MU638" s="51"/>
      <c r="MV638" s="51"/>
      <c r="MW638" s="51"/>
      <c r="MX638" s="51"/>
      <c r="MY638" s="51"/>
      <c r="MZ638" s="51"/>
      <c r="NA638" s="51"/>
      <c r="NB638" s="51"/>
      <c r="NC638" s="51"/>
      <c r="ND638" s="51"/>
      <c r="NE638" s="51"/>
      <c r="NF638" s="51"/>
      <c r="NG638" s="51"/>
      <c r="NH638" s="51"/>
      <c r="NI638" s="51"/>
      <c r="NJ638" s="51"/>
      <c r="NK638" s="51"/>
      <c r="NL638" s="51"/>
      <c r="NM638" s="51"/>
      <c r="NN638" s="51"/>
      <c r="NO638" s="51"/>
      <c r="NP638" s="51"/>
      <c r="NQ638" s="51"/>
      <c r="NR638" s="51"/>
      <c r="NS638" s="51"/>
      <c r="NT638" s="51"/>
      <c r="NU638" s="51"/>
      <c r="NV638" s="51"/>
      <c r="NW638" s="51"/>
      <c r="NX638" s="51"/>
      <c r="NY638" s="51"/>
      <c r="NZ638" s="51"/>
      <c r="OA638" s="51"/>
      <c r="OB638" s="51"/>
      <c r="OC638" s="51"/>
      <c r="OD638" s="51"/>
      <c r="OE638" s="51"/>
      <c r="OF638" s="51"/>
      <c r="OG638" s="51"/>
      <c r="OH638" s="51"/>
      <c r="OI638" s="51"/>
      <c r="OJ638" s="51"/>
      <c r="OK638" s="51"/>
      <c r="OL638" s="51"/>
      <c r="OM638" s="51"/>
      <c r="ON638" s="51"/>
      <c r="OO638" s="51"/>
      <c r="OP638" s="51"/>
      <c r="OQ638" s="51"/>
      <c r="OR638" s="51"/>
      <c r="OS638" s="51"/>
      <c r="OT638" s="51"/>
      <c r="OU638" s="51"/>
      <c r="OV638" s="51"/>
      <c r="OW638" s="51"/>
      <c r="OX638" s="51"/>
      <c r="OY638" s="51"/>
      <c r="OZ638" s="51"/>
      <c r="PA638" s="51"/>
      <c r="PB638" s="51"/>
      <c r="PC638" s="51"/>
      <c r="PD638" s="51"/>
      <c r="PE638" s="51"/>
      <c r="PF638" s="51"/>
      <c r="PG638" s="51"/>
      <c r="PH638" s="51"/>
      <c r="PI638" s="51"/>
      <c r="PJ638" s="51"/>
      <c r="PK638" s="51"/>
      <c r="PL638" s="51"/>
      <c r="PM638" s="51"/>
      <c r="PN638" s="51"/>
      <c r="PO638" s="51"/>
      <c r="PP638" s="51"/>
      <c r="PQ638" s="51"/>
      <c r="PR638" s="51"/>
      <c r="PS638" s="51"/>
      <c r="PT638" s="51"/>
      <c r="PU638" s="51"/>
      <c r="PV638" s="51"/>
      <c r="PW638" s="51"/>
      <c r="PX638" s="51"/>
      <c r="PY638" s="51"/>
      <c r="PZ638" s="51"/>
      <c r="QA638" s="51"/>
      <c r="QB638" s="51"/>
      <c r="QC638" s="51"/>
      <c r="QD638" s="51"/>
      <c r="QE638" s="51"/>
      <c r="QF638" s="51"/>
      <c r="QG638" s="51"/>
      <c r="QH638" s="51"/>
      <c r="QI638" s="51"/>
      <c r="QJ638" s="51"/>
      <c r="QK638" s="51"/>
      <c r="QL638" s="51"/>
      <c r="QM638" s="51"/>
      <c r="QN638" s="51"/>
      <c r="QO638" s="51"/>
      <c r="QP638" s="51"/>
      <c r="QQ638" s="51"/>
      <c r="QR638" s="51"/>
      <c r="QS638" s="51"/>
      <c r="QT638" s="51"/>
      <c r="QU638" s="51"/>
      <c r="QV638" s="51"/>
      <c r="QW638" s="51"/>
      <c r="QX638" s="51"/>
      <c r="QY638" s="51"/>
      <c r="QZ638" s="51"/>
      <c r="RA638" s="51"/>
      <c r="RB638" s="51"/>
      <c r="RC638" s="51"/>
      <c r="RD638" s="51"/>
      <c r="RE638" s="51"/>
      <c r="RF638" s="51"/>
      <c r="RG638" s="51"/>
      <c r="RH638" s="51"/>
      <c r="RI638" s="51"/>
      <c r="RJ638" s="51"/>
      <c r="RK638" s="51"/>
      <c r="RL638" s="51"/>
      <c r="RM638" s="51"/>
      <c r="RN638" s="51"/>
      <c r="RO638" s="51"/>
      <c r="RP638" s="51"/>
      <c r="RQ638" s="51"/>
      <c r="RR638" s="51"/>
      <c r="RS638" s="51"/>
      <c r="RT638" s="51"/>
      <c r="RU638" s="51"/>
      <c r="RV638" s="51"/>
      <c r="RW638" s="51"/>
      <c r="RX638" s="51"/>
      <c r="RY638" s="51"/>
      <c r="RZ638" s="51"/>
      <c r="SA638" s="51"/>
      <c r="SB638" s="51"/>
      <c r="SC638" s="51"/>
      <c r="SD638" s="51"/>
      <c r="SE638" s="51"/>
      <c r="SF638" s="51"/>
      <c r="SG638" s="51"/>
      <c r="SH638" s="51"/>
      <c r="SI638" s="51"/>
      <c r="SJ638" s="51"/>
      <c r="SK638" s="51"/>
      <c r="SL638" s="51"/>
      <c r="SM638" s="51"/>
      <c r="SN638" s="51"/>
      <c r="SO638" s="51"/>
      <c r="SP638" s="51"/>
      <c r="SQ638" s="51"/>
      <c r="SR638" s="51"/>
      <c r="SS638" s="51"/>
      <c r="ST638" s="51"/>
      <c r="SU638" s="51"/>
      <c r="SV638" s="51"/>
      <c r="SW638" s="51"/>
      <c r="SX638" s="51"/>
      <c r="SY638" s="51"/>
      <c r="SZ638" s="51"/>
      <c r="TA638" s="51"/>
      <c r="TB638" s="51"/>
      <c r="TC638" s="51"/>
      <c r="TD638" s="51"/>
      <c r="TE638" s="51"/>
      <c r="TF638" s="51"/>
      <c r="TG638" s="51"/>
      <c r="TH638" s="51"/>
      <c r="TI638" s="51"/>
      <c r="TJ638" s="51"/>
      <c r="TK638" s="51"/>
      <c r="TL638" s="51"/>
      <c r="TM638" s="51"/>
      <c r="TN638" s="51"/>
      <c r="TO638" s="51"/>
      <c r="TP638" s="51"/>
      <c r="TQ638" s="51"/>
      <c r="TR638" s="51"/>
      <c r="TS638" s="51"/>
      <c r="TT638" s="51"/>
      <c r="TU638" s="51"/>
      <c r="TV638" s="51"/>
      <c r="TW638" s="51"/>
      <c r="TX638" s="51"/>
      <c r="TY638" s="51"/>
      <c r="TZ638" s="51"/>
      <c r="UA638" s="51"/>
      <c r="UB638" s="51"/>
      <c r="UC638" s="51"/>
      <c r="UD638" s="51"/>
      <c r="UE638" s="51"/>
      <c r="UF638" s="51"/>
      <c r="UG638" s="51"/>
      <c r="UH638" s="51"/>
      <c r="UI638" s="51"/>
      <c r="UJ638" s="51"/>
      <c r="UK638" s="51"/>
      <c r="UL638" s="51"/>
      <c r="UM638" s="51"/>
      <c r="UN638" s="51"/>
      <c r="UO638" s="51"/>
      <c r="UP638" s="51"/>
      <c r="UQ638" s="51"/>
      <c r="UR638" s="51"/>
      <c r="US638" s="51"/>
      <c r="UT638" s="51"/>
      <c r="UU638" s="51"/>
      <c r="UV638" s="51"/>
      <c r="UW638" s="51"/>
      <c r="UX638" s="51"/>
      <c r="UY638" s="51"/>
      <c r="UZ638" s="51"/>
      <c r="VA638" s="51"/>
      <c r="VB638" s="51"/>
      <c r="VC638" s="51"/>
      <c r="VD638" s="51"/>
      <c r="VE638" s="51"/>
      <c r="VF638" s="51"/>
      <c r="VG638" s="51"/>
      <c r="VH638" s="51"/>
      <c r="VI638" s="51"/>
      <c r="VJ638" s="51"/>
      <c r="VK638" s="51"/>
      <c r="VL638" s="51"/>
      <c r="VM638" s="51"/>
      <c r="VN638" s="51"/>
      <c r="VO638" s="51"/>
      <c r="VP638" s="51"/>
      <c r="VQ638" s="51"/>
      <c r="VR638" s="51"/>
      <c r="VS638" s="51"/>
      <c r="VT638" s="51"/>
      <c r="VU638" s="51"/>
      <c r="VV638" s="51"/>
      <c r="VW638" s="51"/>
      <c r="VX638" s="51"/>
      <c r="VY638" s="51"/>
      <c r="VZ638" s="51"/>
      <c r="WA638" s="51"/>
      <c r="WB638" s="51"/>
      <c r="WC638" s="51"/>
      <c r="WD638" s="51"/>
      <c r="WE638" s="51"/>
      <c r="WF638" s="51"/>
      <c r="WG638" s="51"/>
      <c r="WH638" s="51"/>
      <c r="WI638" s="51"/>
      <c r="WJ638" s="51"/>
      <c r="WK638" s="51"/>
      <c r="WL638" s="51"/>
      <c r="WM638" s="51"/>
      <c r="WN638" s="51"/>
      <c r="WO638" s="51"/>
      <c r="WP638" s="51"/>
      <c r="WQ638" s="51"/>
      <c r="WR638" s="51"/>
      <c r="WS638" s="51"/>
      <c r="WT638" s="51"/>
      <c r="WU638" s="51"/>
      <c r="WV638" s="51"/>
      <c r="WW638" s="51"/>
      <c r="WX638" s="51"/>
      <c r="WY638" s="51"/>
      <c r="WZ638" s="51"/>
      <c r="XA638" s="51"/>
      <c r="XB638" s="51"/>
      <c r="XC638" s="51"/>
      <c r="XD638" s="51"/>
      <c r="XE638" s="51"/>
      <c r="XF638" s="51"/>
      <c r="XG638" s="51"/>
      <c r="XH638" s="51"/>
      <c r="XI638" s="51"/>
      <c r="XJ638" s="51"/>
      <c r="XK638" s="51"/>
      <c r="XL638" s="51"/>
      <c r="XM638" s="51"/>
      <c r="XN638" s="51"/>
      <c r="XO638" s="51"/>
      <c r="XP638" s="51"/>
      <c r="XQ638" s="51"/>
      <c r="XR638" s="51"/>
      <c r="XS638" s="51"/>
      <c r="XT638" s="51"/>
      <c r="XU638" s="51"/>
      <c r="XV638" s="51"/>
      <c r="XW638" s="51"/>
      <c r="XX638" s="51"/>
      <c r="XY638" s="51"/>
      <c r="XZ638" s="51"/>
      <c r="YA638" s="51"/>
      <c r="YB638" s="51"/>
      <c r="YC638" s="51"/>
      <c r="YD638" s="51"/>
      <c r="YE638" s="51"/>
      <c r="YF638" s="51"/>
      <c r="YG638" s="51"/>
      <c r="YH638" s="51"/>
      <c r="YI638" s="51"/>
      <c r="YJ638" s="51"/>
      <c r="YK638" s="51"/>
      <c r="YL638" s="51"/>
      <c r="YM638" s="51"/>
      <c r="YN638" s="51"/>
      <c r="YO638" s="51"/>
      <c r="YP638" s="51"/>
      <c r="YQ638" s="51"/>
      <c r="YR638" s="51"/>
      <c r="YS638" s="51"/>
    </row>
    <row r="639" spans="2:669" hidden="1" x14ac:dyDescent="0.25">
      <c r="B639" s="51"/>
      <c r="C639" s="51"/>
      <c r="D639" s="51"/>
      <c r="E639" s="51"/>
      <c r="F639" s="51"/>
      <c r="G639" s="51"/>
      <c r="H639" s="325"/>
      <c r="I639" s="51"/>
      <c r="J639" s="51"/>
      <c r="K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c r="EK639" s="51"/>
      <c r="EL639" s="51"/>
      <c r="EM639" s="51"/>
      <c r="EN639" s="51"/>
      <c r="EO639" s="51"/>
      <c r="EP639" s="51"/>
      <c r="EQ639" s="51"/>
      <c r="ER639" s="51"/>
      <c r="ES639" s="51"/>
      <c r="ET639" s="51"/>
      <c r="EU639" s="51"/>
      <c r="EV639" s="51"/>
      <c r="EW639" s="51"/>
      <c r="EX639" s="51"/>
      <c r="EY639" s="51"/>
      <c r="EZ639" s="51"/>
      <c r="FA639" s="51"/>
      <c r="FB639" s="51"/>
      <c r="FC639" s="51"/>
      <c r="FD639" s="51"/>
      <c r="FE639" s="51"/>
      <c r="FF639" s="51"/>
      <c r="FG639" s="51"/>
      <c r="FH639" s="51"/>
      <c r="FI639" s="51"/>
      <c r="FJ639" s="51"/>
      <c r="FK639" s="51"/>
      <c r="FL639" s="51"/>
      <c r="FM639" s="51"/>
      <c r="FN639" s="51"/>
      <c r="FO639" s="51"/>
      <c r="FP639" s="51"/>
      <c r="FQ639" s="51"/>
      <c r="FR639" s="51"/>
      <c r="FS639" s="51"/>
      <c r="FT639" s="51"/>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1"/>
      <c r="GR639" s="51"/>
      <c r="GS639" s="51"/>
      <c r="GT639" s="51"/>
      <c r="GU639" s="51"/>
      <c r="GV639" s="51"/>
      <c r="GW639" s="51"/>
      <c r="GX639" s="51"/>
      <c r="GY639" s="51"/>
      <c r="GZ639" s="51"/>
      <c r="HA639" s="51"/>
      <c r="HB639" s="51"/>
      <c r="HC639" s="51"/>
      <c r="HD639" s="51"/>
      <c r="HE639" s="51"/>
      <c r="HF639" s="51"/>
      <c r="HG639" s="51"/>
      <c r="HH639" s="51"/>
      <c r="HI639" s="51"/>
      <c r="HJ639" s="51"/>
      <c r="HK639" s="51"/>
      <c r="HL639" s="51"/>
      <c r="HM639" s="51"/>
      <c r="HN639" s="51"/>
      <c r="HO639" s="51"/>
      <c r="HP639" s="51"/>
      <c r="HQ639" s="51"/>
      <c r="HR639" s="51"/>
      <c r="HS639" s="51"/>
      <c r="HT639" s="51"/>
      <c r="HU639" s="51"/>
      <c r="HV639" s="51"/>
      <c r="HW639" s="51"/>
      <c r="HX639" s="51"/>
      <c r="HY639" s="51"/>
      <c r="HZ639" s="51"/>
      <c r="IA639" s="51"/>
      <c r="IB639" s="51"/>
      <c r="IC639" s="51"/>
      <c r="ID639" s="51"/>
      <c r="IE639" s="51"/>
      <c r="IF639" s="51"/>
      <c r="IG639" s="51"/>
      <c r="IH639" s="51"/>
      <c r="II639" s="51"/>
      <c r="IJ639" s="51"/>
      <c r="IK639" s="51"/>
      <c r="IL639" s="51"/>
      <c r="IM639" s="51"/>
      <c r="IN639" s="51"/>
      <c r="IO639" s="51"/>
      <c r="IP639" s="51"/>
      <c r="IQ639" s="51"/>
      <c r="IR639" s="51"/>
      <c r="IS639" s="51"/>
      <c r="IT639" s="51"/>
      <c r="IU639" s="51"/>
      <c r="IV639" s="51"/>
      <c r="IW639" s="51"/>
      <c r="IX639" s="51"/>
      <c r="IY639" s="51"/>
      <c r="IZ639" s="51"/>
      <c r="JA639" s="51"/>
      <c r="JB639" s="51"/>
      <c r="JC639" s="51"/>
      <c r="JD639" s="51"/>
      <c r="JE639" s="51"/>
      <c r="JF639" s="51"/>
      <c r="JG639" s="51"/>
      <c r="JH639" s="51"/>
      <c r="JI639" s="51"/>
      <c r="JJ639" s="51"/>
      <c r="JK639" s="51"/>
      <c r="JL639" s="51"/>
      <c r="JM639" s="51"/>
      <c r="JN639" s="51"/>
      <c r="JO639" s="51"/>
      <c r="JP639" s="51"/>
      <c r="JQ639" s="51"/>
      <c r="JR639" s="51"/>
      <c r="JS639" s="51"/>
      <c r="JT639" s="51"/>
      <c r="JU639" s="51"/>
      <c r="JV639" s="51"/>
      <c r="JW639" s="51"/>
      <c r="JX639" s="51"/>
      <c r="JY639" s="51"/>
      <c r="JZ639" s="51"/>
      <c r="KA639" s="51"/>
      <c r="KB639" s="51"/>
      <c r="KC639" s="51"/>
      <c r="KD639" s="51"/>
      <c r="KE639" s="51"/>
      <c r="KF639" s="51"/>
      <c r="KG639" s="51"/>
      <c r="KH639" s="51"/>
      <c r="KI639" s="51"/>
      <c r="KJ639" s="51"/>
      <c r="KK639" s="51"/>
      <c r="KL639" s="51"/>
      <c r="KM639" s="51"/>
      <c r="KN639" s="51"/>
      <c r="KO639" s="51"/>
      <c r="KP639" s="51"/>
      <c r="KQ639" s="51"/>
      <c r="KR639" s="51"/>
      <c r="KS639" s="51"/>
      <c r="KT639" s="51"/>
      <c r="KU639" s="51"/>
      <c r="KV639" s="51"/>
      <c r="KW639" s="51"/>
      <c r="KX639" s="51"/>
      <c r="KY639" s="51"/>
      <c r="KZ639" s="51"/>
      <c r="LA639" s="51"/>
      <c r="LB639" s="51"/>
      <c r="LC639" s="51"/>
      <c r="LD639" s="51"/>
      <c r="LE639" s="51"/>
      <c r="LF639" s="51"/>
      <c r="LG639" s="51"/>
      <c r="LH639" s="51"/>
      <c r="LI639" s="51"/>
      <c r="LJ639" s="51"/>
      <c r="LK639" s="51"/>
      <c r="LL639" s="51"/>
      <c r="LM639" s="51"/>
      <c r="LN639" s="51"/>
      <c r="LO639" s="51"/>
      <c r="LP639" s="51"/>
      <c r="LQ639" s="51"/>
      <c r="LR639" s="51"/>
      <c r="LS639" s="51"/>
      <c r="LT639" s="51"/>
      <c r="LU639" s="51"/>
      <c r="LV639" s="51"/>
      <c r="LW639" s="51"/>
      <c r="LX639" s="51"/>
      <c r="LY639" s="51"/>
      <c r="LZ639" s="51"/>
      <c r="MA639" s="51"/>
      <c r="MB639" s="51"/>
      <c r="MC639" s="51"/>
      <c r="MD639" s="51"/>
      <c r="ME639" s="51"/>
      <c r="MF639" s="51"/>
      <c r="MG639" s="51"/>
      <c r="MH639" s="51"/>
      <c r="MI639" s="51"/>
      <c r="MJ639" s="51"/>
      <c r="MK639" s="51"/>
      <c r="ML639" s="51"/>
      <c r="MM639" s="51"/>
      <c r="MN639" s="51"/>
      <c r="MO639" s="51"/>
      <c r="MP639" s="51"/>
      <c r="MQ639" s="51"/>
      <c r="MR639" s="51"/>
      <c r="MS639" s="51"/>
      <c r="MT639" s="51"/>
      <c r="MU639" s="51"/>
      <c r="MV639" s="51"/>
      <c r="MW639" s="51"/>
      <c r="MX639" s="51"/>
      <c r="MY639" s="51"/>
      <c r="MZ639" s="51"/>
      <c r="NA639" s="51"/>
      <c r="NB639" s="51"/>
      <c r="NC639" s="51"/>
      <c r="ND639" s="51"/>
      <c r="NE639" s="51"/>
      <c r="NF639" s="51"/>
      <c r="NG639" s="51"/>
      <c r="NH639" s="51"/>
      <c r="NI639" s="51"/>
      <c r="NJ639" s="51"/>
      <c r="NK639" s="51"/>
      <c r="NL639" s="51"/>
      <c r="NM639" s="51"/>
      <c r="NN639" s="51"/>
      <c r="NO639" s="51"/>
      <c r="NP639" s="51"/>
      <c r="NQ639" s="51"/>
      <c r="NR639" s="51"/>
      <c r="NS639" s="51"/>
      <c r="NT639" s="51"/>
      <c r="NU639" s="51"/>
      <c r="NV639" s="51"/>
      <c r="NW639" s="51"/>
      <c r="NX639" s="51"/>
      <c r="NY639" s="51"/>
      <c r="NZ639" s="51"/>
      <c r="OA639" s="51"/>
      <c r="OB639" s="51"/>
      <c r="OC639" s="51"/>
      <c r="OD639" s="51"/>
      <c r="OE639" s="51"/>
      <c r="OF639" s="51"/>
      <c r="OG639" s="51"/>
      <c r="OH639" s="51"/>
      <c r="OI639" s="51"/>
      <c r="OJ639" s="51"/>
      <c r="OK639" s="51"/>
      <c r="OL639" s="51"/>
      <c r="OM639" s="51"/>
      <c r="ON639" s="51"/>
      <c r="OO639" s="51"/>
      <c r="OP639" s="51"/>
      <c r="OQ639" s="51"/>
      <c r="OR639" s="51"/>
      <c r="OS639" s="51"/>
      <c r="OT639" s="51"/>
      <c r="OU639" s="51"/>
      <c r="OV639" s="51"/>
      <c r="OW639" s="51"/>
      <c r="OX639" s="51"/>
      <c r="OY639" s="51"/>
      <c r="OZ639" s="51"/>
      <c r="PA639" s="51"/>
      <c r="PB639" s="51"/>
      <c r="PC639" s="51"/>
      <c r="PD639" s="51"/>
      <c r="PE639" s="51"/>
      <c r="PF639" s="51"/>
      <c r="PG639" s="51"/>
      <c r="PH639" s="51"/>
      <c r="PI639" s="51"/>
      <c r="PJ639" s="51"/>
      <c r="PK639" s="51"/>
      <c r="PL639" s="51"/>
      <c r="PM639" s="51"/>
      <c r="PN639" s="51"/>
      <c r="PO639" s="51"/>
      <c r="PP639" s="51"/>
      <c r="PQ639" s="51"/>
      <c r="PR639" s="51"/>
      <c r="PS639" s="51"/>
      <c r="PT639" s="51"/>
      <c r="PU639" s="51"/>
      <c r="PV639" s="51"/>
      <c r="PW639" s="51"/>
      <c r="PX639" s="51"/>
      <c r="PY639" s="51"/>
      <c r="PZ639" s="51"/>
      <c r="QA639" s="51"/>
      <c r="QB639" s="51"/>
      <c r="QC639" s="51"/>
      <c r="QD639" s="51"/>
      <c r="QE639" s="51"/>
      <c r="QF639" s="51"/>
      <c r="QG639" s="51"/>
      <c r="QH639" s="51"/>
      <c r="QI639" s="51"/>
      <c r="QJ639" s="51"/>
      <c r="QK639" s="51"/>
      <c r="QL639" s="51"/>
      <c r="QM639" s="51"/>
      <c r="QN639" s="51"/>
      <c r="QO639" s="51"/>
      <c r="QP639" s="51"/>
      <c r="QQ639" s="51"/>
      <c r="QR639" s="51"/>
      <c r="QS639" s="51"/>
      <c r="QT639" s="51"/>
      <c r="QU639" s="51"/>
      <c r="QV639" s="51"/>
      <c r="QW639" s="51"/>
      <c r="QX639" s="51"/>
      <c r="QY639" s="51"/>
      <c r="QZ639" s="51"/>
      <c r="RA639" s="51"/>
      <c r="RB639" s="51"/>
      <c r="RC639" s="51"/>
      <c r="RD639" s="51"/>
      <c r="RE639" s="51"/>
      <c r="RF639" s="51"/>
      <c r="RG639" s="51"/>
      <c r="RH639" s="51"/>
      <c r="RI639" s="51"/>
      <c r="RJ639" s="51"/>
      <c r="RK639" s="51"/>
      <c r="RL639" s="51"/>
      <c r="RM639" s="51"/>
      <c r="RN639" s="51"/>
      <c r="RO639" s="51"/>
      <c r="RP639" s="51"/>
      <c r="RQ639" s="51"/>
      <c r="RR639" s="51"/>
      <c r="RS639" s="51"/>
      <c r="RT639" s="51"/>
      <c r="RU639" s="51"/>
      <c r="RV639" s="51"/>
      <c r="RW639" s="51"/>
      <c r="RX639" s="51"/>
      <c r="RY639" s="51"/>
      <c r="RZ639" s="51"/>
      <c r="SA639" s="51"/>
      <c r="SB639" s="51"/>
      <c r="SC639" s="51"/>
      <c r="SD639" s="51"/>
      <c r="SE639" s="51"/>
      <c r="SF639" s="51"/>
      <c r="SG639" s="51"/>
      <c r="SH639" s="51"/>
      <c r="SI639" s="51"/>
      <c r="SJ639" s="51"/>
      <c r="SK639" s="51"/>
      <c r="SL639" s="51"/>
      <c r="SM639" s="51"/>
      <c r="SN639" s="51"/>
      <c r="SO639" s="51"/>
      <c r="SP639" s="51"/>
      <c r="SQ639" s="51"/>
      <c r="SR639" s="51"/>
      <c r="SS639" s="51"/>
      <c r="ST639" s="51"/>
      <c r="SU639" s="51"/>
      <c r="SV639" s="51"/>
      <c r="SW639" s="51"/>
      <c r="SX639" s="51"/>
      <c r="SY639" s="51"/>
      <c r="SZ639" s="51"/>
      <c r="TA639" s="51"/>
      <c r="TB639" s="51"/>
      <c r="TC639" s="51"/>
      <c r="TD639" s="51"/>
      <c r="TE639" s="51"/>
      <c r="TF639" s="51"/>
      <c r="TG639" s="51"/>
      <c r="TH639" s="51"/>
      <c r="TI639" s="51"/>
      <c r="TJ639" s="51"/>
      <c r="TK639" s="51"/>
      <c r="TL639" s="51"/>
      <c r="TM639" s="51"/>
      <c r="TN639" s="51"/>
      <c r="TO639" s="51"/>
      <c r="TP639" s="51"/>
      <c r="TQ639" s="51"/>
      <c r="TR639" s="51"/>
      <c r="TS639" s="51"/>
      <c r="TT639" s="51"/>
      <c r="TU639" s="51"/>
      <c r="TV639" s="51"/>
      <c r="TW639" s="51"/>
      <c r="TX639" s="51"/>
      <c r="TY639" s="51"/>
      <c r="TZ639" s="51"/>
      <c r="UA639" s="51"/>
      <c r="UB639" s="51"/>
      <c r="UC639" s="51"/>
      <c r="UD639" s="51"/>
      <c r="UE639" s="51"/>
      <c r="UF639" s="51"/>
      <c r="UG639" s="51"/>
      <c r="UH639" s="51"/>
      <c r="UI639" s="51"/>
      <c r="UJ639" s="51"/>
      <c r="UK639" s="51"/>
      <c r="UL639" s="51"/>
      <c r="UM639" s="51"/>
      <c r="UN639" s="51"/>
      <c r="UO639" s="51"/>
      <c r="UP639" s="51"/>
      <c r="UQ639" s="51"/>
      <c r="UR639" s="51"/>
      <c r="US639" s="51"/>
      <c r="UT639" s="51"/>
      <c r="UU639" s="51"/>
      <c r="UV639" s="51"/>
      <c r="UW639" s="51"/>
      <c r="UX639" s="51"/>
      <c r="UY639" s="51"/>
      <c r="UZ639" s="51"/>
      <c r="VA639" s="51"/>
      <c r="VB639" s="51"/>
      <c r="VC639" s="51"/>
      <c r="VD639" s="51"/>
      <c r="VE639" s="51"/>
      <c r="VF639" s="51"/>
      <c r="VG639" s="51"/>
      <c r="VH639" s="51"/>
      <c r="VI639" s="51"/>
      <c r="VJ639" s="51"/>
      <c r="VK639" s="51"/>
      <c r="VL639" s="51"/>
      <c r="VM639" s="51"/>
      <c r="VN639" s="51"/>
      <c r="VO639" s="51"/>
      <c r="VP639" s="51"/>
      <c r="VQ639" s="51"/>
      <c r="VR639" s="51"/>
      <c r="VS639" s="51"/>
      <c r="VT639" s="51"/>
      <c r="VU639" s="51"/>
      <c r="VV639" s="51"/>
      <c r="VW639" s="51"/>
      <c r="VX639" s="51"/>
      <c r="VY639" s="51"/>
      <c r="VZ639" s="51"/>
      <c r="WA639" s="51"/>
      <c r="WB639" s="51"/>
      <c r="WC639" s="51"/>
      <c r="WD639" s="51"/>
      <c r="WE639" s="51"/>
      <c r="WF639" s="51"/>
      <c r="WG639" s="51"/>
      <c r="WH639" s="51"/>
      <c r="WI639" s="51"/>
      <c r="WJ639" s="51"/>
      <c r="WK639" s="51"/>
      <c r="WL639" s="51"/>
      <c r="WM639" s="51"/>
      <c r="WN639" s="51"/>
      <c r="WO639" s="51"/>
      <c r="WP639" s="51"/>
      <c r="WQ639" s="51"/>
      <c r="WR639" s="51"/>
      <c r="WS639" s="51"/>
      <c r="WT639" s="51"/>
      <c r="WU639" s="51"/>
      <c r="WV639" s="51"/>
      <c r="WW639" s="51"/>
      <c r="WX639" s="51"/>
      <c r="WY639" s="51"/>
      <c r="WZ639" s="51"/>
      <c r="XA639" s="51"/>
      <c r="XB639" s="51"/>
      <c r="XC639" s="51"/>
      <c r="XD639" s="51"/>
      <c r="XE639" s="51"/>
      <c r="XF639" s="51"/>
      <c r="XG639" s="51"/>
      <c r="XH639" s="51"/>
      <c r="XI639" s="51"/>
      <c r="XJ639" s="51"/>
      <c r="XK639" s="51"/>
      <c r="XL639" s="51"/>
      <c r="XM639" s="51"/>
      <c r="XN639" s="51"/>
      <c r="XO639" s="51"/>
      <c r="XP639" s="51"/>
      <c r="XQ639" s="51"/>
      <c r="XR639" s="51"/>
      <c r="XS639" s="51"/>
      <c r="XT639" s="51"/>
      <c r="XU639" s="51"/>
      <c r="XV639" s="51"/>
      <c r="XW639" s="51"/>
      <c r="XX639" s="51"/>
      <c r="XY639" s="51"/>
      <c r="XZ639" s="51"/>
      <c r="YA639" s="51"/>
      <c r="YB639" s="51"/>
      <c r="YC639" s="51"/>
      <c r="YD639" s="51"/>
      <c r="YE639" s="51"/>
      <c r="YF639" s="51"/>
      <c r="YG639" s="51"/>
      <c r="YH639" s="51"/>
      <c r="YI639" s="51"/>
      <c r="YJ639" s="51"/>
      <c r="YK639" s="51"/>
      <c r="YL639" s="51"/>
      <c r="YM639" s="51"/>
      <c r="YN639" s="51"/>
      <c r="YO639" s="51"/>
      <c r="YP639" s="51"/>
      <c r="YQ639" s="51"/>
      <c r="YR639" s="51"/>
      <c r="YS639" s="51"/>
    </row>
    <row r="640" spans="2:669" hidden="1" x14ac:dyDescent="0.25">
      <c r="B640" s="51"/>
      <c r="C640" s="51"/>
      <c r="D640" s="51"/>
      <c r="E640" s="51"/>
      <c r="F640" s="51"/>
      <c r="G640" s="51"/>
      <c r="H640" s="325"/>
      <c r="I640" s="51"/>
      <c r="J640" s="51"/>
      <c r="K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c r="FB640" s="51"/>
      <c r="FC640" s="51"/>
      <c r="FD640" s="51"/>
      <c r="FE640" s="51"/>
      <c r="FF640" s="51"/>
      <c r="FG640" s="51"/>
      <c r="FH640" s="51"/>
      <c r="FI640" s="51"/>
      <c r="FJ640" s="51"/>
      <c r="FK640" s="51"/>
      <c r="FL640" s="51"/>
      <c r="FM640" s="51"/>
      <c r="FN640" s="51"/>
      <c r="FO640" s="51"/>
      <c r="FP640" s="51"/>
      <c r="FQ640" s="51"/>
      <c r="FR640" s="51"/>
      <c r="FS640" s="51"/>
      <c r="FT640" s="51"/>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1"/>
      <c r="GR640" s="51"/>
      <c r="GS640" s="51"/>
      <c r="GT640" s="51"/>
      <c r="GU640" s="51"/>
      <c r="GV640" s="51"/>
      <c r="GW640" s="51"/>
      <c r="GX640" s="51"/>
      <c r="GY640" s="51"/>
      <c r="GZ640" s="51"/>
      <c r="HA640" s="51"/>
      <c r="HB640" s="51"/>
      <c r="HC640" s="51"/>
      <c r="HD640" s="51"/>
      <c r="HE640" s="51"/>
      <c r="HF640" s="51"/>
      <c r="HG640" s="51"/>
      <c r="HH640" s="51"/>
      <c r="HI640" s="51"/>
      <c r="HJ640" s="51"/>
      <c r="HK640" s="51"/>
      <c r="HL640" s="51"/>
      <c r="HM640" s="51"/>
      <c r="HN640" s="51"/>
      <c r="HO640" s="51"/>
      <c r="HP640" s="51"/>
      <c r="HQ640" s="51"/>
      <c r="HR640" s="51"/>
      <c r="HS640" s="51"/>
      <c r="HT640" s="51"/>
      <c r="HU640" s="51"/>
      <c r="HV640" s="51"/>
      <c r="HW640" s="51"/>
      <c r="HX640" s="51"/>
      <c r="HY640" s="51"/>
      <c r="HZ640" s="51"/>
      <c r="IA640" s="51"/>
      <c r="IB640" s="51"/>
      <c r="IC640" s="51"/>
      <c r="ID640" s="51"/>
      <c r="IE640" s="51"/>
      <c r="IF640" s="51"/>
      <c r="IG640" s="51"/>
      <c r="IH640" s="51"/>
      <c r="II640" s="51"/>
      <c r="IJ640" s="51"/>
      <c r="IK640" s="51"/>
      <c r="IL640" s="51"/>
      <c r="IM640" s="51"/>
      <c r="IN640" s="51"/>
      <c r="IO640" s="51"/>
      <c r="IP640" s="51"/>
      <c r="IQ640" s="51"/>
      <c r="IR640" s="51"/>
      <c r="IS640" s="51"/>
      <c r="IT640" s="51"/>
      <c r="IU640" s="51"/>
      <c r="IV640" s="51"/>
      <c r="IW640" s="51"/>
      <c r="IX640" s="51"/>
      <c r="IY640" s="51"/>
      <c r="IZ640" s="51"/>
      <c r="JA640" s="51"/>
      <c r="JB640" s="51"/>
      <c r="JC640" s="51"/>
      <c r="JD640" s="51"/>
      <c r="JE640" s="51"/>
      <c r="JF640" s="51"/>
      <c r="JG640" s="51"/>
      <c r="JH640" s="51"/>
      <c r="JI640" s="51"/>
      <c r="JJ640" s="51"/>
      <c r="JK640" s="51"/>
      <c r="JL640" s="51"/>
      <c r="JM640" s="51"/>
      <c r="JN640" s="51"/>
      <c r="JO640" s="51"/>
      <c r="JP640" s="51"/>
      <c r="JQ640" s="51"/>
      <c r="JR640" s="51"/>
      <c r="JS640" s="51"/>
      <c r="JT640" s="51"/>
      <c r="JU640" s="51"/>
      <c r="JV640" s="51"/>
      <c r="JW640" s="51"/>
      <c r="JX640" s="51"/>
      <c r="JY640" s="51"/>
      <c r="JZ640" s="51"/>
      <c r="KA640" s="51"/>
      <c r="KB640" s="51"/>
      <c r="KC640" s="51"/>
      <c r="KD640" s="51"/>
      <c r="KE640" s="51"/>
      <c r="KF640" s="51"/>
      <c r="KG640" s="51"/>
      <c r="KH640" s="51"/>
      <c r="KI640" s="51"/>
      <c r="KJ640" s="51"/>
      <c r="KK640" s="51"/>
      <c r="KL640" s="51"/>
      <c r="KM640" s="51"/>
      <c r="KN640" s="51"/>
      <c r="KO640" s="51"/>
      <c r="KP640" s="51"/>
      <c r="KQ640" s="51"/>
      <c r="KR640" s="51"/>
      <c r="KS640" s="51"/>
      <c r="KT640" s="51"/>
      <c r="KU640" s="51"/>
      <c r="KV640" s="51"/>
      <c r="KW640" s="51"/>
      <c r="KX640" s="51"/>
      <c r="KY640" s="51"/>
      <c r="KZ640" s="51"/>
      <c r="LA640" s="51"/>
      <c r="LB640" s="51"/>
      <c r="LC640" s="51"/>
      <c r="LD640" s="51"/>
      <c r="LE640" s="51"/>
      <c r="LF640" s="51"/>
      <c r="LG640" s="51"/>
      <c r="LH640" s="51"/>
      <c r="LI640" s="51"/>
      <c r="LJ640" s="51"/>
      <c r="LK640" s="51"/>
      <c r="LL640" s="51"/>
      <c r="LM640" s="51"/>
      <c r="LN640" s="51"/>
      <c r="LO640" s="51"/>
      <c r="LP640" s="51"/>
      <c r="LQ640" s="51"/>
      <c r="LR640" s="51"/>
      <c r="LS640" s="51"/>
      <c r="LT640" s="51"/>
      <c r="LU640" s="51"/>
      <c r="LV640" s="51"/>
      <c r="LW640" s="51"/>
      <c r="LX640" s="51"/>
      <c r="LY640" s="51"/>
      <c r="LZ640" s="51"/>
      <c r="MA640" s="51"/>
      <c r="MB640" s="51"/>
      <c r="MC640" s="51"/>
      <c r="MD640" s="51"/>
      <c r="ME640" s="51"/>
      <c r="MF640" s="51"/>
      <c r="MG640" s="51"/>
      <c r="MH640" s="51"/>
      <c r="MI640" s="51"/>
      <c r="MJ640" s="51"/>
      <c r="MK640" s="51"/>
      <c r="ML640" s="51"/>
      <c r="MM640" s="51"/>
      <c r="MN640" s="51"/>
      <c r="MO640" s="51"/>
      <c r="MP640" s="51"/>
      <c r="MQ640" s="51"/>
      <c r="MR640" s="51"/>
      <c r="MS640" s="51"/>
      <c r="MT640" s="51"/>
      <c r="MU640" s="51"/>
      <c r="MV640" s="51"/>
      <c r="MW640" s="51"/>
      <c r="MX640" s="51"/>
      <c r="MY640" s="51"/>
      <c r="MZ640" s="51"/>
      <c r="NA640" s="51"/>
      <c r="NB640" s="51"/>
      <c r="NC640" s="51"/>
      <c r="ND640" s="51"/>
      <c r="NE640" s="51"/>
      <c r="NF640" s="51"/>
      <c r="NG640" s="51"/>
      <c r="NH640" s="51"/>
      <c r="NI640" s="51"/>
      <c r="NJ640" s="51"/>
      <c r="NK640" s="51"/>
      <c r="NL640" s="51"/>
      <c r="NM640" s="51"/>
      <c r="NN640" s="51"/>
      <c r="NO640" s="51"/>
      <c r="NP640" s="51"/>
      <c r="NQ640" s="51"/>
      <c r="NR640" s="51"/>
      <c r="NS640" s="51"/>
      <c r="NT640" s="51"/>
      <c r="NU640" s="51"/>
      <c r="NV640" s="51"/>
      <c r="NW640" s="51"/>
      <c r="NX640" s="51"/>
      <c r="NY640" s="51"/>
      <c r="NZ640" s="51"/>
      <c r="OA640" s="51"/>
      <c r="OB640" s="51"/>
      <c r="OC640" s="51"/>
      <c r="OD640" s="51"/>
      <c r="OE640" s="51"/>
      <c r="OF640" s="51"/>
      <c r="OG640" s="51"/>
      <c r="OH640" s="51"/>
      <c r="OI640" s="51"/>
      <c r="OJ640" s="51"/>
      <c r="OK640" s="51"/>
      <c r="OL640" s="51"/>
      <c r="OM640" s="51"/>
      <c r="ON640" s="51"/>
      <c r="OO640" s="51"/>
      <c r="OP640" s="51"/>
      <c r="OQ640" s="51"/>
      <c r="OR640" s="51"/>
      <c r="OS640" s="51"/>
      <c r="OT640" s="51"/>
      <c r="OU640" s="51"/>
      <c r="OV640" s="51"/>
      <c r="OW640" s="51"/>
      <c r="OX640" s="51"/>
      <c r="OY640" s="51"/>
      <c r="OZ640" s="51"/>
      <c r="PA640" s="51"/>
      <c r="PB640" s="51"/>
      <c r="PC640" s="51"/>
      <c r="PD640" s="51"/>
      <c r="PE640" s="51"/>
      <c r="PF640" s="51"/>
      <c r="PG640" s="51"/>
      <c r="PH640" s="51"/>
      <c r="PI640" s="51"/>
      <c r="PJ640" s="51"/>
      <c r="PK640" s="51"/>
      <c r="PL640" s="51"/>
      <c r="PM640" s="51"/>
      <c r="PN640" s="51"/>
      <c r="PO640" s="51"/>
      <c r="PP640" s="51"/>
      <c r="PQ640" s="51"/>
      <c r="PR640" s="51"/>
      <c r="PS640" s="51"/>
      <c r="PT640" s="51"/>
      <c r="PU640" s="51"/>
      <c r="PV640" s="51"/>
      <c r="PW640" s="51"/>
      <c r="PX640" s="51"/>
      <c r="PY640" s="51"/>
      <c r="PZ640" s="51"/>
      <c r="QA640" s="51"/>
      <c r="QB640" s="51"/>
      <c r="QC640" s="51"/>
      <c r="QD640" s="51"/>
      <c r="QE640" s="51"/>
      <c r="QF640" s="51"/>
      <c r="QG640" s="51"/>
      <c r="QH640" s="51"/>
      <c r="QI640" s="51"/>
      <c r="QJ640" s="51"/>
      <c r="QK640" s="51"/>
      <c r="QL640" s="51"/>
      <c r="QM640" s="51"/>
      <c r="QN640" s="51"/>
      <c r="QO640" s="51"/>
      <c r="QP640" s="51"/>
      <c r="QQ640" s="51"/>
      <c r="QR640" s="51"/>
      <c r="QS640" s="51"/>
      <c r="QT640" s="51"/>
      <c r="QU640" s="51"/>
      <c r="QV640" s="51"/>
      <c r="QW640" s="51"/>
      <c r="QX640" s="51"/>
      <c r="QY640" s="51"/>
      <c r="QZ640" s="51"/>
      <c r="RA640" s="51"/>
      <c r="RB640" s="51"/>
      <c r="RC640" s="51"/>
      <c r="RD640" s="51"/>
      <c r="RE640" s="51"/>
      <c r="RF640" s="51"/>
      <c r="RG640" s="51"/>
      <c r="RH640" s="51"/>
      <c r="RI640" s="51"/>
      <c r="RJ640" s="51"/>
      <c r="RK640" s="51"/>
      <c r="RL640" s="51"/>
      <c r="RM640" s="51"/>
      <c r="RN640" s="51"/>
      <c r="RO640" s="51"/>
      <c r="RP640" s="51"/>
      <c r="RQ640" s="51"/>
      <c r="RR640" s="51"/>
      <c r="RS640" s="51"/>
      <c r="RT640" s="51"/>
      <c r="RU640" s="51"/>
      <c r="RV640" s="51"/>
      <c r="RW640" s="51"/>
      <c r="RX640" s="51"/>
      <c r="RY640" s="51"/>
      <c r="RZ640" s="51"/>
      <c r="SA640" s="51"/>
      <c r="SB640" s="51"/>
      <c r="SC640" s="51"/>
      <c r="SD640" s="51"/>
      <c r="SE640" s="51"/>
      <c r="SF640" s="51"/>
      <c r="SG640" s="51"/>
      <c r="SH640" s="51"/>
      <c r="SI640" s="51"/>
      <c r="SJ640" s="51"/>
      <c r="SK640" s="51"/>
      <c r="SL640" s="51"/>
      <c r="SM640" s="51"/>
      <c r="SN640" s="51"/>
      <c r="SO640" s="51"/>
      <c r="SP640" s="51"/>
      <c r="SQ640" s="51"/>
      <c r="SR640" s="51"/>
      <c r="SS640" s="51"/>
      <c r="ST640" s="51"/>
      <c r="SU640" s="51"/>
      <c r="SV640" s="51"/>
      <c r="SW640" s="51"/>
      <c r="SX640" s="51"/>
      <c r="SY640" s="51"/>
      <c r="SZ640" s="51"/>
      <c r="TA640" s="51"/>
      <c r="TB640" s="51"/>
      <c r="TC640" s="51"/>
      <c r="TD640" s="51"/>
      <c r="TE640" s="51"/>
      <c r="TF640" s="51"/>
      <c r="TG640" s="51"/>
      <c r="TH640" s="51"/>
      <c r="TI640" s="51"/>
      <c r="TJ640" s="51"/>
      <c r="TK640" s="51"/>
      <c r="TL640" s="51"/>
      <c r="TM640" s="51"/>
      <c r="TN640" s="51"/>
      <c r="TO640" s="51"/>
      <c r="TP640" s="51"/>
      <c r="TQ640" s="51"/>
      <c r="TR640" s="51"/>
      <c r="TS640" s="51"/>
      <c r="TT640" s="51"/>
      <c r="TU640" s="51"/>
      <c r="TV640" s="51"/>
      <c r="TW640" s="51"/>
      <c r="TX640" s="51"/>
      <c r="TY640" s="51"/>
      <c r="TZ640" s="51"/>
      <c r="UA640" s="51"/>
      <c r="UB640" s="51"/>
      <c r="UC640" s="51"/>
      <c r="UD640" s="51"/>
      <c r="UE640" s="51"/>
      <c r="UF640" s="51"/>
      <c r="UG640" s="51"/>
      <c r="UH640" s="51"/>
      <c r="UI640" s="51"/>
      <c r="UJ640" s="51"/>
      <c r="UK640" s="51"/>
      <c r="UL640" s="51"/>
      <c r="UM640" s="51"/>
      <c r="UN640" s="51"/>
      <c r="UO640" s="51"/>
      <c r="UP640" s="51"/>
      <c r="UQ640" s="51"/>
      <c r="UR640" s="51"/>
      <c r="US640" s="51"/>
      <c r="UT640" s="51"/>
      <c r="UU640" s="51"/>
      <c r="UV640" s="51"/>
      <c r="UW640" s="51"/>
      <c r="UX640" s="51"/>
      <c r="UY640" s="51"/>
      <c r="UZ640" s="51"/>
      <c r="VA640" s="51"/>
      <c r="VB640" s="51"/>
      <c r="VC640" s="51"/>
      <c r="VD640" s="51"/>
      <c r="VE640" s="51"/>
      <c r="VF640" s="51"/>
      <c r="VG640" s="51"/>
      <c r="VH640" s="51"/>
      <c r="VI640" s="51"/>
      <c r="VJ640" s="51"/>
      <c r="VK640" s="51"/>
      <c r="VL640" s="51"/>
      <c r="VM640" s="51"/>
      <c r="VN640" s="51"/>
      <c r="VO640" s="51"/>
      <c r="VP640" s="51"/>
      <c r="VQ640" s="51"/>
      <c r="VR640" s="51"/>
      <c r="VS640" s="51"/>
      <c r="VT640" s="51"/>
      <c r="VU640" s="51"/>
      <c r="VV640" s="51"/>
      <c r="VW640" s="51"/>
      <c r="VX640" s="51"/>
      <c r="VY640" s="51"/>
      <c r="VZ640" s="51"/>
      <c r="WA640" s="51"/>
      <c r="WB640" s="51"/>
      <c r="WC640" s="51"/>
      <c r="WD640" s="51"/>
      <c r="WE640" s="51"/>
      <c r="WF640" s="51"/>
      <c r="WG640" s="51"/>
      <c r="WH640" s="51"/>
      <c r="WI640" s="51"/>
      <c r="WJ640" s="51"/>
      <c r="WK640" s="51"/>
      <c r="WL640" s="51"/>
      <c r="WM640" s="51"/>
      <c r="WN640" s="51"/>
      <c r="WO640" s="51"/>
      <c r="WP640" s="51"/>
      <c r="WQ640" s="51"/>
      <c r="WR640" s="51"/>
      <c r="WS640" s="51"/>
      <c r="WT640" s="51"/>
      <c r="WU640" s="51"/>
      <c r="WV640" s="51"/>
      <c r="WW640" s="51"/>
      <c r="WX640" s="51"/>
      <c r="WY640" s="51"/>
      <c r="WZ640" s="51"/>
      <c r="XA640" s="51"/>
      <c r="XB640" s="51"/>
      <c r="XC640" s="51"/>
      <c r="XD640" s="51"/>
      <c r="XE640" s="51"/>
      <c r="XF640" s="51"/>
      <c r="XG640" s="51"/>
      <c r="XH640" s="51"/>
      <c r="XI640" s="51"/>
      <c r="XJ640" s="51"/>
      <c r="XK640" s="51"/>
      <c r="XL640" s="51"/>
      <c r="XM640" s="51"/>
      <c r="XN640" s="51"/>
      <c r="XO640" s="51"/>
      <c r="XP640" s="51"/>
      <c r="XQ640" s="51"/>
      <c r="XR640" s="51"/>
      <c r="XS640" s="51"/>
      <c r="XT640" s="51"/>
      <c r="XU640" s="51"/>
      <c r="XV640" s="51"/>
      <c r="XW640" s="51"/>
      <c r="XX640" s="51"/>
      <c r="XY640" s="51"/>
      <c r="XZ640" s="51"/>
      <c r="YA640" s="51"/>
      <c r="YB640" s="51"/>
      <c r="YC640" s="51"/>
      <c r="YD640" s="51"/>
      <c r="YE640" s="51"/>
      <c r="YF640" s="51"/>
      <c r="YG640" s="51"/>
      <c r="YH640" s="51"/>
      <c r="YI640" s="51"/>
      <c r="YJ640" s="51"/>
      <c r="YK640" s="51"/>
      <c r="YL640" s="51"/>
      <c r="YM640" s="51"/>
      <c r="YN640" s="51"/>
      <c r="YO640" s="51"/>
      <c r="YP640" s="51"/>
      <c r="YQ640" s="51"/>
      <c r="YR640" s="51"/>
      <c r="YS640" s="51"/>
    </row>
    <row r="641" spans="2:669" hidden="1" x14ac:dyDescent="0.25">
      <c r="B641" s="51"/>
      <c r="C641" s="51"/>
      <c r="D641" s="51"/>
      <c r="E641" s="51"/>
      <c r="F641" s="51"/>
      <c r="G641" s="51"/>
      <c r="H641" s="325"/>
      <c r="I641" s="51"/>
      <c r="J641" s="51"/>
      <c r="K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c r="EK641" s="51"/>
      <c r="EL641" s="51"/>
      <c r="EM641" s="51"/>
      <c r="EN641" s="51"/>
      <c r="EO641" s="51"/>
      <c r="EP641" s="51"/>
      <c r="EQ641" s="51"/>
      <c r="ER641" s="51"/>
      <c r="ES641" s="51"/>
      <c r="ET641" s="51"/>
      <c r="EU641" s="51"/>
      <c r="EV641" s="51"/>
      <c r="EW641" s="51"/>
      <c r="EX641" s="51"/>
      <c r="EY641" s="51"/>
      <c r="EZ641" s="51"/>
      <c r="FA641" s="51"/>
      <c r="FB641" s="51"/>
      <c r="FC641" s="51"/>
      <c r="FD641" s="51"/>
      <c r="FE641" s="51"/>
      <c r="FF641" s="51"/>
      <c r="FG641" s="51"/>
      <c r="FH641" s="51"/>
      <c r="FI641" s="51"/>
      <c r="FJ641" s="51"/>
      <c r="FK641" s="51"/>
      <c r="FL641" s="51"/>
      <c r="FM641" s="51"/>
      <c r="FN641" s="51"/>
      <c r="FO641" s="51"/>
      <c r="FP641" s="51"/>
      <c r="FQ641" s="51"/>
      <c r="FR641" s="51"/>
      <c r="FS641" s="51"/>
      <c r="FT641" s="51"/>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1"/>
      <c r="GR641" s="51"/>
      <c r="GS641" s="51"/>
      <c r="GT641" s="51"/>
      <c r="GU641" s="51"/>
      <c r="GV641" s="51"/>
      <c r="GW641" s="51"/>
      <c r="GX641" s="51"/>
      <c r="GY641" s="51"/>
      <c r="GZ641" s="51"/>
      <c r="HA641" s="51"/>
      <c r="HB641" s="51"/>
      <c r="HC641" s="51"/>
      <c r="HD641" s="51"/>
      <c r="HE641" s="51"/>
      <c r="HF641" s="51"/>
      <c r="HG641" s="51"/>
      <c r="HH641" s="51"/>
      <c r="HI641" s="51"/>
      <c r="HJ641" s="51"/>
      <c r="HK641" s="51"/>
      <c r="HL641" s="51"/>
      <c r="HM641" s="51"/>
      <c r="HN641" s="51"/>
      <c r="HO641" s="51"/>
      <c r="HP641" s="51"/>
      <c r="HQ641" s="51"/>
      <c r="HR641" s="51"/>
      <c r="HS641" s="51"/>
      <c r="HT641" s="51"/>
      <c r="HU641" s="51"/>
      <c r="HV641" s="51"/>
      <c r="HW641" s="51"/>
      <c r="HX641" s="51"/>
      <c r="HY641" s="51"/>
      <c r="HZ641" s="51"/>
      <c r="IA641" s="51"/>
      <c r="IB641" s="51"/>
      <c r="IC641" s="51"/>
      <c r="ID641" s="51"/>
      <c r="IE641" s="51"/>
      <c r="IF641" s="51"/>
      <c r="IG641" s="51"/>
      <c r="IH641" s="51"/>
      <c r="II641" s="51"/>
      <c r="IJ641" s="51"/>
      <c r="IK641" s="51"/>
      <c r="IL641" s="51"/>
      <c r="IM641" s="51"/>
      <c r="IN641" s="51"/>
      <c r="IO641" s="51"/>
      <c r="IP641" s="51"/>
      <c r="IQ641" s="51"/>
      <c r="IR641" s="51"/>
      <c r="IS641" s="51"/>
      <c r="IT641" s="51"/>
      <c r="IU641" s="51"/>
      <c r="IV641" s="51"/>
      <c r="IW641" s="51"/>
      <c r="IX641" s="51"/>
      <c r="IY641" s="51"/>
      <c r="IZ641" s="51"/>
      <c r="JA641" s="51"/>
      <c r="JB641" s="51"/>
      <c r="JC641" s="51"/>
      <c r="JD641" s="51"/>
      <c r="JE641" s="51"/>
      <c r="JF641" s="51"/>
      <c r="JG641" s="51"/>
      <c r="JH641" s="51"/>
      <c r="JI641" s="51"/>
      <c r="JJ641" s="51"/>
      <c r="JK641" s="51"/>
      <c r="JL641" s="51"/>
      <c r="JM641" s="51"/>
      <c r="JN641" s="51"/>
      <c r="JO641" s="51"/>
      <c r="JP641" s="51"/>
      <c r="JQ641" s="51"/>
      <c r="JR641" s="51"/>
      <c r="JS641" s="51"/>
      <c r="JT641" s="51"/>
      <c r="JU641" s="51"/>
      <c r="JV641" s="51"/>
      <c r="JW641" s="51"/>
      <c r="JX641" s="51"/>
      <c r="JY641" s="51"/>
      <c r="JZ641" s="51"/>
      <c r="KA641" s="51"/>
      <c r="KB641" s="51"/>
      <c r="KC641" s="51"/>
      <c r="KD641" s="51"/>
      <c r="KE641" s="51"/>
      <c r="KF641" s="51"/>
      <c r="KG641" s="51"/>
      <c r="KH641" s="51"/>
      <c r="KI641" s="51"/>
      <c r="KJ641" s="51"/>
      <c r="KK641" s="51"/>
      <c r="KL641" s="51"/>
      <c r="KM641" s="51"/>
      <c r="KN641" s="51"/>
      <c r="KO641" s="51"/>
      <c r="KP641" s="51"/>
      <c r="KQ641" s="51"/>
      <c r="KR641" s="51"/>
      <c r="KS641" s="51"/>
      <c r="KT641" s="51"/>
      <c r="KU641" s="51"/>
      <c r="KV641" s="51"/>
      <c r="KW641" s="51"/>
      <c r="KX641" s="51"/>
      <c r="KY641" s="51"/>
      <c r="KZ641" s="51"/>
      <c r="LA641" s="51"/>
      <c r="LB641" s="51"/>
      <c r="LC641" s="51"/>
      <c r="LD641" s="51"/>
      <c r="LE641" s="51"/>
      <c r="LF641" s="51"/>
      <c r="LG641" s="51"/>
      <c r="LH641" s="51"/>
      <c r="LI641" s="51"/>
      <c r="LJ641" s="51"/>
      <c r="LK641" s="51"/>
      <c r="LL641" s="51"/>
      <c r="LM641" s="51"/>
      <c r="LN641" s="51"/>
      <c r="LO641" s="51"/>
      <c r="LP641" s="51"/>
      <c r="LQ641" s="51"/>
      <c r="LR641" s="51"/>
      <c r="LS641" s="51"/>
      <c r="LT641" s="51"/>
      <c r="LU641" s="51"/>
      <c r="LV641" s="51"/>
      <c r="LW641" s="51"/>
      <c r="LX641" s="51"/>
      <c r="LY641" s="51"/>
      <c r="LZ641" s="51"/>
      <c r="MA641" s="51"/>
      <c r="MB641" s="51"/>
      <c r="MC641" s="51"/>
      <c r="MD641" s="51"/>
      <c r="ME641" s="51"/>
      <c r="MF641" s="51"/>
      <c r="MG641" s="51"/>
      <c r="MH641" s="51"/>
      <c r="MI641" s="51"/>
      <c r="MJ641" s="51"/>
      <c r="MK641" s="51"/>
      <c r="ML641" s="51"/>
      <c r="MM641" s="51"/>
      <c r="MN641" s="51"/>
      <c r="MO641" s="51"/>
      <c r="MP641" s="51"/>
      <c r="MQ641" s="51"/>
      <c r="MR641" s="51"/>
      <c r="MS641" s="51"/>
      <c r="MT641" s="51"/>
      <c r="MU641" s="51"/>
      <c r="MV641" s="51"/>
      <c r="MW641" s="51"/>
      <c r="MX641" s="51"/>
      <c r="MY641" s="51"/>
      <c r="MZ641" s="51"/>
      <c r="NA641" s="51"/>
      <c r="NB641" s="51"/>
      <c r="NC641" s="51"/>
      <c r="ND641" s="51"/>
      <c r="NE641" s="51"/>
      <c r="NF641" s="51"/>
      <c r="NG641" s="51"/>
      <c r="NH641" s="51"/>
      <c r="NI641" s="51"/>
      <c r="NJ641" s="51"/>
      <c r="NK641" s="51"/>
      <c r="NL641" s="51"/>
      <c r="NM641" s="51"/>
      <c r="NN641" s="51"/>
      <c r="NO641" s="51"/>
      <c r="NP641" s="51"/>
      <c r="NQ641" s="51"/>
      <c r="NR641" s="51"/>
      <c r="NS641" s="51"/>
      <c r="NT641" s="51"/>
      <c r="NU641" s="51"/>
      <c r="NV641" s="51"/>
      <c r="NW641" s="51"/>
      <c r="NX641" s="51"/>
      <c r="NY641" s="51"/>
      <c r="NZ641" s="51"/>
      <c r="OA641" s="51"/>
      <c r="OB641" s="51"/>
      <c r="OC641" s="51"/>
      <c r="OD641" s="51"/>
      <c r="OE641" s="51"/>
      <c r="OF641" s="51"/>
      <c r="OG641" s="51"/>
      <c r="OH641" s="51"/>
      <c r="OI641" s="51"/>
      <c r="OJ641" s="51"/>
      <c r="OK641" s="51"/>
      <c r="OL641" s="51"/>
      <c r="OM641" s="51"/>
      <c r="ON641" s="51"/>
      <c r="OO641" s="51"/>
      <c r="OP641" s="51"/>
      <c r="OQ641" s="51"/>
      <c r="OR641" s="51"/>
      <c r="OS641" s="51"/>
      <c r="OT641" s="51"/>
      <c r="OU641" s="51"/>
      <c r="OV641" s="51"/>
      <c r="OW641" s="51"/>
      <c r="OX641" s="51"/>
      <c r="OY641" s="51"/>
      <c r="OZ641" s="51"/>
      <c r="PA641" s="51"/>
      <c r="PB641" s="51"/>
      <c r="PC641" s="51"/>
      <c r="PD641" s="51"/>
      <c r="PE641" s="51"/>
      <c r="PF641" s="51"/>
      <c r="PG641" s="51"/>
      <c r="PH641" s="51"/>
      <c r="PI641" s="51"/>
      <c r="PJ641" s="51"/>
      <c r="PK641" s="51"/>
      <c r="PL641" s="51"/>
      <c r="PM641" s="51"/>
      <c r="PN641" s="51"/>
      <c r="PO641" s="51"/>
      <c r="PP641" s="51"/>
      <c r="PQ641" s="51"/>
      <c r="PR641" s="51"/>
      <c r="PS641" s="51"/>
      <c r="PT641" s="51"/>
      <c r="PU641" s="51"/>
      <c r="PV641" s="51"/>
      <c r="PW641" s="51"/>
      <c r="PX641" s="51"/>
      <c r="PY641" s="51"/>
      <c r="PZ641" s="51"/>
      <c r="QA641" s="51"/>
      <c r="QB641" s="51"/>
      <c r="QC641" s="51"/>
      <c r="QD641" s="51"/>
      <c r="QE641" s="51"/>
      <c r="QF641" s="51"/>
      <c r="QG641" s="51"/>
      <c r="QH641" s="51"/>
      <c r="QI641" s="51"/>
      <c r="QJ641" s="51"/>
      <c r="QK641" s="51"/>
      <c r="QL641" s="51"/>
      <c r="QM641" s="51"/>
      <c r="QN641" s="51"/>
      <c r="QO641" s="51"/>
      <c r="QP641" s="51"/>
      <c r="QQ641" s="51"/>
      <c r="QR641" s="51"/>
      <c r="QS641" s="51"/>
      <c r="QT641" s="51"/>
      <c r="QU641" s="51"/>
      <c r="QV641" s="51"/>
      <c r="QW641" s="51"/>
      <c r="QX641" s="51"/>
      <c r="QY641" s="51"/>
      <c r="QZ641" s="51"/>
      <c r="RA641" s="51"/>
      <c r="RB641" s="51"/>
      <c r="RC641" s="51"/>
      <c r="RD641" s="51"/>
      <c r="RE641" s="51"/>
      <c r="RF641" s="51"/>
      <c r="RG641" s="51"/>
      <c r="RH641" s="51"/>
      <c r="RI641" s="51"/>
      <c r="RJ641" s="51"/>
      <c r="RK641" s="51"/>
      <c r="RL641" s="51"/>
      <c r="RM641" s="51"/>
      <c r="RN641" s="51"/>
      <c r="RO641" s="51"/>
      <c r="RP641" s="51"/>
      <c r="RQ641" s="51"/>
      <c r="RR641" s="51"/>
      <c r="RS641" s="51"/>
      <c r="RT641" s="51"/>
      <c r="RU641" s="51"/>
      <c r="RV641" s="51"/>
      <c r="RW641" s="51"/>
      <c r="RX641" s="51"/>
      <c r="RY641" s="51"/>
      <c r="RZ641" s="51"/>
      <c r="SA641" s="51"/>
      <c r="SB641" s="51"/>
      <c r="SC641" s="51"/>
      <c r="SD641" s="51"/>
      <c r="SE641" s="51"/>
      <c r="SF641" s="51"/>
      <c r="SG641" s="51"/>
      <c r="SH641" s="51"/>
      <c r="SI641" s="51"/>
      <c r="SJ641" s="51"/>
      <c r="SK641" s="51"/>
      <c r="SL641" s="51"/>
      <c r="SM641" s="51"/>
      <c r="SN641" s="51"/>
      <c r="SO641" s="51"/>
      <c r="SP641" s="51"/>
      <c r="SQ641" s="51"/>
      <c r="SR641" s="51"/>
      <c r="SS641" s="51"/>
      <c r="ST641" s="51"/>
      <c r="SU641" s="51"/>
      <c r="SV641" s="51"/>
      <c r="SW641" s="51"/>
      <c r="SX641" s="51"/>
      <c r="SY641" s="51"/>
      <c r="SZ641" s="51"/>
      <c r="TA641" s="51"/>
      <c r="TB641" s="51"/>
      <c r="TC641" s="51"/>
      <c r="TD641" s="51"/>
      <c r="TE641" s="51"/>
      <c r="TF641" s="51"/>
      <c r="TG641" s="51"/>
      <c r="TH641" s="51"/>
      <c r="TI641" s="51"/>
      <c r="TJ641" s="51"/>
      <c r="TK641" s="51"/>
      <c r="TL641" s="51"/>
      <c r="TM641" s="51"/>
      <c r="TN641" s="51"/>
      <c r="TO641" s="51"/>
      <c r="TP641" s="51"/>
      <c r="TQ641" s="51"/>
      <c r="TR641" s="51"/>
      <c r="TS641" s="51"/>
      <c r="TT641" s="51"/>
      <c r="TU641" s="51"/>
      <c r="TV641" s="51"/>
      <c r="TW641" s="51"/>
      <c r="TX641" s="51"/>
      <c r="TY641" s="51"/>
      <c r="TZ641" s="51"/>
      <c r="UA641" s="51"/>
      <c r="UB641" s="51"/>
      <c r="UC641" s="51"/>
      <c r="UD641" s="51"/>
      <c r="UE641" s="51"/>
      <c r="UF641" s="51"/>
      <c r="UG641" s="51"/>
      <c r="UH641" s="51"/>
      <c r="UI641" s="51"/>
      <c r="UJ641" s="51"/>
      <c r="UK641" s="51"/>
      <c r="UL641" s="51"/>
      <c r="UM641" s="51"/>
      <c r="UN641" s="51"/>
      <c r="UO641" s="51"/>
      <c r="UP641" s="51"/>
      <c r="UQ641" s="51"/>
      <c r="UR641" s="51"/>
      <c r="US641" s="51"/>
      <c r="UT641" s="51"/>
      <c r="UU641" s="51"/>
      <c r="UV641" s="51"/>
      <c r="UW641" s="51"/>
      <c r="UX641" s="51"/>
      <c r="UY641" s="51"/>
      <c r="UZ641" s="51"/>
      <c r="VA641" s="51"/>
      <c r="VB641" s="51"/>
      <c r="VC641" s="51"/>
      <c r="VD641" s="51"/>
      <c r="VE641" s="51"/>
      <c r="VF641" s="51"/>
      <c r="VG641" s="51"/>
      <c r="VH641" s="51"/>
      <c r="VI641" s="51"/>
      <c r="VJ641" s="51"/>
      <c r="VK641" s="51"/>
      <c r="VL641" s="51"/>
      <c r="VM641" s="51"/>
      <c r="VN641" s="51"/>
      <c r="VO641" s="51"/>
      <c r="VP641" s="51"/>
      <c r="VQ641" s="51"/>
      <c r="VR641" s="51"/>
      <c r="VS641" s="51"/>
      <c r="VT641" s="51"/>
      <c r="VU641" s="51"/>
      <c r="VV641" s="51"/>
      <c r="VW641" s="51"/>
      <c r="VX641" s="51"/>
      <c r="VY641" s="51"/>
      <c r="VZ641" s="51"/>
      <c r="WA641" s="51"/>
      <c r="WB641" s="51"/>
      <c r="WC641" s="51"/>
      <c r="WD641" s="51"/>
      <c r="WE641" s="51"/>
      <c r="WF641" s="51"/>
      <c r="WG641" s="51"/>
      <c r="WH641" s="51"/>
      <c r="WI641" s="51"/>
      <c r="WJ641" s="51"/>
      <c r="WK641" s="51"/>
      <c r="WL641" s="51"/>
      <c r="WM641" s="51"/>
      <c r="WN641" s="51"/>
      <c r="WO641" s="51"/>
      <c r="WP641" s="51"/>
      <c r="WQ641" s="51"/>
      <c r="WR641" s="51"/>
      <c r="WS641" s="51"/>
      <c r="WT641" s="51"/>
      <c r="WU641" s="51"/>
      <c r="WV641" s="51"/>
      <c r="WW641" s="51"/>
      <c r="WX641" s="51"/>
      <c r="WY641" s="51"/>
      <c r="WZ641" s="51"/>
      <c r="XA641" s="51"/>
      <c r="XB641" s="51"/>
      <c r="XC641" s="51"/>
      <c r="XD641" s="51"/>
      <c r="XE641" s="51"/>
      <c r="XF641" s="51"/>
      <c r="XG641" s="51"/>
      <c r="XH641" s="51"/>
      <c r="XI641" s="51"/>
      <c r="XJ641" s="51"/>
      <c r="XK641" s="51"/>
      <c r="XL641" s="51"/>
      <c r="XM641" s="51"/>
      <c r="XN641" s="51"/>
      <c r="XO641" s="51"/>
      <c r="XP641" s="51"/>
      <c r="XQ641" s="51"/>
      <c r="XR641" s="51"/>
      <c r="XS641" s="51"/>
      <c r="XT641" s="51"/>
      <c r="XU641" s="51"/>
      <c r="XV641" s="51"/>
      <c r="XW641" s="51"/>
      <c r="XX641" s="51"/>
      <c r="XY641" s="51"/>
      <c r="XZ641" s="51"/>
      <c r="YA641" s="51"/>
      <c r="YB641" s="51"/>
      <c r="YC641" s="51"/>
      <c r="YD641" s="51"/>
      <c r="YE641" s="51"/>
      <c r="YF641" s="51"/>
      <c r="YG641" s="51"/>
      <c r="YH641" s="51"/>
      <c r="YI641" s="51"/>
      <c r="YJ641" s="51"/>
      <c r="YK641" s="51"/>
      <c r="YL641" s="51"/>
      <c r="YM641" s="51"/>
      <c r="YN641" s="51"/>
      <c r="YO641" s="51"/>
      <c r="YP641" s="51"/>
      <c r="YQ641" s="51"/>
      <c r="YR641" s="51"/>
      <c r="YS641" s="51"/>
    </row>
    <row r="642" spans="2:669" hidden="1" x14ac:dyDescent="0.25">
      <c r="B642" s="51"/>
      <c r="C642" s="51"/>
      <c r="D642" s="51"/>
      <c r="E642" s="51"/>
      <c r="F642" s="51"/>
      <c r="G642" s="51"/>
      <c r="H642" s="325"/>
      <c r="I642" s="51"/>
      <c r="J642" s="51"/>
      <c r="K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c r="EK642" s="51"/>
      <c r="EL642" s="51"/>
      <c r="EM642" s="51"/>
      <c r="EN642" s="51"/>
      <c r="EO642" s="51"/>
      <c r="EP642" s="51"/>
      <c r="EQ642" s="51"/>
      <c r="ER642" s="51"/>
      <c r="ES642" s="51"/>
      <c r="ET642" s="51"/>
      <c r="EU642" s="51"/>
      <c r="EV642" s="51"/>
      <c r="EW642" s="51"/>
      <c r="EX642" s="51"/>
      <c r="EY642" s="51"/>
      <c r="EZ642" s="51"/>
      <c r="FA642" s="51"/>
      <c r="FB642" s="51"/>
      <c r="FC642" s="51"/>
      <c r="FD642" s="51"/>
      <c r="FE642" s="51"/>
      <c r="FF642" s="51"/>
      <c r="FG642" s="51"/>
      <c r="FH642" s="51"/>
      <c r="FI642" s="51"/>
      <c r="FJ642" s="51"/>
      <c r="FK642" s="51"/>
      <c r="FL642" s="51"/>
      <c r="FM642" s="51"/>
      <c r="FN642" s="51"/>
      <c r="FO642" s="51"/>
      <c r="FP642" s="51"/>
      <c r="FQ642" s="51"/>
      <c r="FR642" s="51"/>
      <c r="FS642" s="51"/>
      <c r="FT642" s="51"/>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1"/>
      <c r="GR642" s="51"/>
      <c r="GS642" s="51"/>
      <c r="GT642" s="51"/>
      <c r="GU642" s="51"/>
      <c r="GV642" s="51"/>
      <c r="GW642" s="51"/>
      <c r="GX642" s="51"/>
      <c r="GY642" s="51"/>
      <c r="GZ642" s="51"/>
      <c r="HA642" s="51"/>
      <c r="HB642" s="51"/>
      <c r="HC642" s="51"/>
      <c r="HD642" s="51"/>
      <c r="HE642" s="51"/>
      <c r="HF642" s="51"/>
      <c r="HG642" s="51"/>
      <c r="HH642" s="51"/>
      <c r="HI642" s="51"/>
      <c r="HJ642" s="51"/>
      <c r="HK642" s="51"/>
      <c r="HL642" s="51"/>
      <c r="HM642" s="51"/>
      <c r="HN642" s="51"/>
      <c r="HO642" s="51"/>
      <c r="HP642" s="51"/>
      <c r="HQ642" s="51"/>
      <c r="HR642" s="51"/>
      <c r="HS642" s="51"/>
      <c r="HT642" s="51"/>
      <c r="HU642" s="51"/>
      <c r="HV642" s="51"/>
      <c r="HW642" s="51"/>
      <c r="HX642" s="51"/>
      <c r="HY642" s="51"/>
      <c r="HZ642" s="51"/>
      <c r="IA642" s="51"/>
      <c r="IB642" s="51"/>
      <c r="IC642" s="51"/>
      <c r="ID642" s="51"/>
      <c r="IE642" s="51"/>
      <c r="IF642" s="51"/>
      <c r="IG642" s="51"/>
      <c r="IH642" s="51"/>
      <c r="II642" s="51"/>
      <c r="IJ642" s="51"/>
      <c r="IK642" s="51"/>
      <c r="IL642" s="51"/>
      <c r="IM642" s="51"/>
      <c r="IN642" s="51"/>
      <c r="IO642" s="51"/>
      <c r="IP642" s="51"/>
      <c r="IQ642" s="51"/>
      <c r="IR642" s="51"/>
      <c r="IS642" s="51"/>
      <c r="IT642" s="51"/>
      <c r="IU642" s="51"/>
      <c r="IV642" s="51"/>
      <c r="IW642" s="51"/>
      <c r="IX642" s="51"/>
      <c r="IY642" s="51"/>
      <c r="IZ642" s="51"/>
      <c r="JA642" s="51"/>
      <c r="JB642" s="51"/>
      <c r="JC642" s="51"/>
      <c r="JD642" s="51"/>
      <c r="JE642" s="51"/>
      <c r="JF642" s="51"/>
      <c r="JG642" s="51"/>
      <c r="JH642" s="51"/>
      <c r="JI642" s="51"/>
      <c r="JJ642" s="51"/>
      <c r="JK642" s="51"/>
      <c r="JL642" s="51"/>
      <c r="JM642" s="51"/>
      <c r="JN642" s="51"/>
      <c r="JO642" s="51"/>
      <c r="JP642" s="51"/>
      <c r="JQ642" s="51"/>
      <c r="JR642" s="51"/>
      <c r="JS642" s="51"/>
      <c r="JT642" s="51"/>
      <c r="JU642" s="51"/>
      <c r="JV642" s="51"/>
      <c r="JW642" s="51"/>
      <c r="JX642" s="51"/>
      <c r="JY642" s="51"/>
      <c r="JZ642" s="51"/>
      <c r="KA642" s="51"/>
      <c r="KB642" s="51"/>
      <c r="KC642" s="51"/>
      <c r="KD642" s="51"/>
      <c r="KE642" s="51"/>
      <c r="KF642" s="51"/>
      <c r="KG642" s="51"/>
      <c r="KH642" s="51"/>
      <c r="KI642" s="51"/>
      <c r="KJ642" s="51"/>
      <c r="KK642" s="51"/>
      <c r="KL642" s="51"/>
      <c r="KM642" s="51"/>
      <c r="KN642" s="51"/>
      <c r="KO642" s="51"/>
      <c r="KP642" s="51"/>
      <c r="KQ642" s="51"/>
      <c r="KR642" s="51"/>
      <c r="KS642" s="51"/>
      <c r="KT642" s="51"/>
      <c r="KU642" s="51"/>
      <c r="KV642" s="51"/>
      <c r="KW642" s="51"/>
      <c r="KX642" s="51"/>
      <c r="KY642" s="51"/>
      <c r="KZ642" s="51"/>
      <c r="LA642" s="51"/>
      <c r="LB642" s="51"/>
      <c r="LC642" s="51"/>
      <c r="LD642" s="51"/>
      <c r="LE642" s="51"/>
      <c r="LF642" s="51"/>
      <c r="LG642" s="51"/>
      <c r="LH642" s="51"/>
      <c r="LI642" s="51"/>
      <c r="LJ642" s="51"/>
      <c r="LK642" s="51"/>
      <c r="LL642" s="51"/>
      <c r="LM642" s="51"/>
      <c r="LN642" s="51"/>
      <c r="LO642" s="51"/>
      <c r="LP642" s="51"/>
      <c r="LQ642" s="51"/>
      <c r="LR642" s="51"/>
      <c r="LS642" s="51"/>
      <c r="LT642" s="51"/>
      <c r="LU642" s="51"/>
      <c r="LV642" s="51"/>
      <c r="LW642" s="51"/>
      <c r="LX642" s="51"/>
      <c r="LY642" s="51"/>
      <c r="LZ642" s="51"/>
      <c r="MA642" s="51"/>
      <c r="MB642" s="51"/>
      <c r="MC642" s="51"/>
      <c r="MD642" s="51"/>
      <c r="ME642" s="51"/>
      <c r="MF642" s="51"/>
      <c r="MG642" s="51"/>
      <c r="MH642" s="51"/>
      <c r="MI642" s="51"/>
      <c r="MJ642" s="51"/>
      <c r="MK642" s="51"/>
      <c r="ML642" s="51"/>
      <c r="MM642" s="51"/>
      <c r="MN642" s="51"/>
      <c r="MO642" s="51"/>
      <c r="MP642" s="51"/>
      <c r="MQ642" s="51"/>
      <c r="MR642" s="51"/>
      <c r="MS642" s="51"/>
      <c r="MT642" s="51"/>
      <c r="MU642" s="51"/>
      <c r="MV642" s="51"/>
      <c r="MW642" s="51"/>
      <c r="MX642" s="51"/>
      <c r="MY642" s="51"/>
      <c r="MZ642" s="51"/>
      <c r="NA642" s="51"/>
      <c r="NB642" s="51"/>
      <c r="NC642" s="51"/>
      <c r="ND642" s="51"/>
      <c r="NE642" s="51"/>
      <c r="NF642" s="51"/>
      <c r="NG642" s="51"/>
      <c r="NH642" s="51"/>
      <c r="NI642" s="51"/>
      <c r="NJ642" s="51"/>
      <c r="NK642" s="51"/>
      <c r="NL642" s="51"/>
      <c r="NM642" s="51"/>
      <c r="NN642" s="51"/>
      <c r="NO642" s="51"/>
      <c r="NP642" s="51"/>
      <c r="NQ642" s="51"/>
      <c r="NR642" s="51"/>
      <c r="NS642" s="51"/>
      <c r="NT642" s="51"/>
      <c r="NU642" s="51"/>
      <c r="NV642" s="51"/>
      <c r="NW642" s="51"/>
      <c r="NX642" s="51"/>
      <c r="NY642" s="51"/>
      <c r="NZ642" s="51"/>
      <c r="OA642" s="51"/>
      <c r="OB642" s="51"/>
      <c r="OC642" s="51"/>
      <c r="OD642" s="51"/>
      <c r="OE642" s="51"/>
      <c r="OF642" s="51"/>
      <c r="OG642" s="51"/>
      <c r="OH642" s="51"/>
      <c r="OI642" s="51"/>
      <c r="OJ642" s="51"/>
      <c r="OK642" s="51"/>
      <c r="OL642" s="51"/>
      <c r="OM642" s="51"/>
      <c r="ON642" s="51"/>
      <c r="OO642" s="51"/>
      <c r="OP642" s="51"/>
      <c r="OQ642" s="51"/>
      <c r="OR642" s="51"/>
      <c r="OS642" s="51"/>
      <c r="OT642" s="51"/>
      <c r="OU642" s="51"/>
      <c r="OV642" s="51"/>
      <c r="OW642" s="51"/>
      <c r="OX642" s="51"/>
      <c r="OY642" s="51"/>
      <c r="OZ642" s="51"/>
      <c r="PA642" s="51"/>
      <c r="PB642" s="51"/>
      <c r="PC642" s="51"/>
      <c r="PD642" s="51"/>
      <c r="PE642" s="51"/>
      <c r="PF642" s="51"/>
      <c r="PG642" s="51"/>
      <c r="PH642" s="51"/>
      <c r="PI642" s="51"/>
      <c r="PJ642" s="51"/>
      <c r="PK642" s="51"/>
      <c r="PL642" s="51"/>
      <c r="PM642" s="51"/>
      <c r="PN642" s="51"/>
      <c r="PO642" s="51"/>
      <c r="PP642" s="51"/>
      <c r="PQ642" s="51"/>
      <c r="PR642" s="51"/>
      <c r="PS642" s="51"/>
      <c r="PT642" s="51"/>
      <c r="PU642" s="51"/>
      <c r="PV642" s="51"/>
      <c r="PW642" s="51"/>
      <c r="PX642" s="51"/>
      <c r="PY642" s="51"/>
      <c r="PZ642" s="51"/>
      <c r="QA642" s="51"/>
      <c r="QB642" s="51"/>
      <c r="QC642" s="51"/>
      <c r="QD642" s="51"/>
      <c r="QE642" s="51"/>
      <c r="QF642" s="51"/>
      <c r="QG642" s="51"/>
      <c r="QH642" s="51"/>
      <c r="QI642" s="51"/>
      <c r="QJ642" s="51"/>
      <c r="QK642" s="51"/>
      <c r="QL642" s="51"/>
      <c r="QM642" s="51"/>
      <c r="QN642" s="51"/>
      <c r="QO642" s="51"/>
      <c r="QP642" s="51"/>
      <c r="QQ642" s="51"/>
      <c r="QR642" s="51"/>
      <c r="QS642" s="51"/>
      <c r="QT642" s="51"/>
      <c r="QU642" s="51"/>
      <c r="QV642" s="51"/>
      <c r="QW642" s="51"/>
      <c r="QX642" s="51"/>
      <c r="QY642" s="51"/>
      <c r="QZ642" s="51"/>
      <c r="RA642" s="51"/>
      <c r="RB642" s="51"/>
      <c r="RC642" s="51"/>
      <c r="RD642" s="51"/>
      <c r="RE642" s="51"/>
      <c r="RF642" s="51"/>
      <c r="RG642" s="51"/>
      <c r="RH642" s="51"/>
      <c r="RI642" s="51"/>
      <c r="RJ642" s="51"/>
      <c r="RK642" s="51"/>
      <c r="RL642" s="51"/>
      <c r="RM642" s="51"/>
      <c r="RN642" s="51"/>
      <c r="RO642" s="51"/>
      <c r="RP642" s="51"/>
      <c r="RQ642" s="51"/>
      <c r="RR642" s="51"/>
      <c r="RS642" s="51"/>
      <c r="RT642" s="51"/>
      <c r="RU642" s="51"/>
      <c r="RV642" s="51"/>
      <c r="RW642" s="51"/>
      <c r="RX642" s="51"/>
      <c r="RY642" s="51"/>
      <c r="RZ642" s="51"/>
      <c r="SA642" s="51"/>
      <c r="SB642" s="51"/>
      <c r="SC642" s="51"/>
      <c r="SD642" s="51"/>
      <c r="SE642" s="51"/>
      <c r="SF642" s="51"/>
      <c r="SG642" s="51"/>
      <c r="SH642" s="51"/>
      <c r="SI642" s="51"/>
      <c r="SJ642" s="51"/>
      <c r="SK642" s="51"/>
      <c r="SL642" s="51"/>
      <c r="SM642" s="51"/>
      <c r="SN642" s="51"/>
      <c r="SO642" s="51"/>
      <c r="SP642" s="51"/>
      <c r="SQ642" s="51"/>
      <c r="SR642" s="51"/>
      <c r="SS642" s="51"/>
      <c r="ST642" s="51"/>
      <c r="SU642" s="51"/>
      <c r="SV642" s="51"/>
      <c r="SW642" s="51"/>
      <c r="SX642" s="51"/>
      <c r="SY642" s="51"/>
      <c r="SZ642" s="51"/>
      <c r="TA642" s="51"/>
      <c r="TB642" s="51"/>
      <c r="TC642" s="51"/>
      <c r="TD642" s="51"/>
      <c r="TE642" s="51"/>
      <c r="TF642" s="51"/>
      <c r="TG642" s="51"/>
      <c r="TH642" s="51"/>
      <c r="TI642" s="51"/>
      <c r="TJ642" s="51"/>
      <c r="TK642" s="51"/>
      <c r="TL642" s="51"/>
      <c r="TM642" s="51"/>
      <c r="TN642" s="51"/>
      <c r="TO642" s="51"/>
      <c r="TP642" s="51"/>
      <c r="TQ642" s="51"/>
      <c r="TR642" s="51"/>
      <c r="TS642" s="51"/>
      <c r="TT642" s="51"/>
      <c r="TU642" s="51"/>
      <c r="TV642" s="51"/>
      <c r="TW642" s="51"/>
      <c r="TX642" s="51"/>
      <c r="TY642" s="51"/>
      <c r="TZ642" s="51"/>
      <c r="UA642" s="51"/>
      <c r="UB642" s="51"/>
      <c r="UC642" s="51"/>
      <c r="UD642" s="51"/>
      <c r="UE642" s="51"/>
      <c r="UF642" s="51"/>
      <c r="UG642" s="51"/>
      <c r="UH642" s="51"/>
      <c r="UI642" s="51"/>
      <c r="UJ642" s="51"/>
      <c r="UK642" s="51"/>
      <c r="UL642" s="51"/>
      <c r="UM642" s="51"/>
      <c r="UN642" s="51"/>
      <c r="UO642" s="51"/>
      <c r="UP642" s="51"/>
      <c r="UQ642" s="51"/>
      <c r="UR642" s="51"/>
      <c r="US642" s="51"/>
      <c r="UT642" s="51"/>
      <c r="UU642" s="51"/>
      <c r="UV642" s="51"/>
      <c r="UW642" s="51"/>
      <c r="UX642" s="51"/>
      <c r="UY642" s="51"/>
      <c r="UZ642" s="51"/>
      <c r="VA642" s="51"/>
      <c r="VB642" s="51"/>
      <c r="VC642" s="51"/>
      <c r="VD642" s="51"/>
      <c r="VE642" s="51"/>
      <c r="VF642" s="51"/>
      <c r="VG642" s="51"/>
      <c r="VH642" s="51"/>
      <c r="VI642" s="51"/>
      <c r="VJ642" s="51"/>
      <c r="VK642" s="51"/>
      <c r="VL642" s="51"/>
      <c r="VM642" s="51"/>
      <c r="VN642" s="51"/>
      <c r="VO642" s="51"/>
      <c r="VP642" s="51"/>
      <c r="VQ642" s="51"/>
      <c r="VR642" s="51"/>
      <c r="VS642" s="51"/>
      <c r="VT642" s="51"/>
      <c r="VU642" s="51"/>
      <c r="VV642" s="51"/>
      <c r="VW642" s="51"/>
      <c r="VX642" s="51"/>
      <c r="VY642" s="51"/>
      <c r="VZ642" s="51"/>
      <c r="WA642" s="51"/>
      <c r="WB642" s="51"/>
      <c r="WC642" s="51"/>
      <c r="WD642" s="51"/>
      <c r="WE642" s="51"/>
      <c r="WF642" s="51"/>
      <c r="WG642" s="51"/>
      <c r="WH642" s="51"/>
      <c r="WI642" s="51"/>
      <c r="WJ642" s="51"/>
      <c r="WK642" s="51"/>
      <c r="WL642" s="51"/>
      <c r="WM642" s="51"/>
      <c r="WN642" s="51"/>
      <c r="WO642" s="51"/>
      <c r="WP642" s="51"/>
      <c r="WQ642" s="51"/>
      <c r="WR642" s="51"/>
      <c r="WS642" s="51"/>
      <c r="WT642" s="51"/>
      <c r="WU642" s="51"/>
      <c r="WV642" s="51"/>
      <c r="WW642" s="51"/>
      <c r="WX642" s="51"/>
      <c r="WY642" s="51"/>
      <c r="WZ642" s="51"/>
      <c r="XA642" s="51"/>
      <c r="XB642" s="51"/>
      <c r="XC642" s="51"/>
      <c r="XD642" s="51"/>
      <c r="XE642" s="51"/>
      <c r="XF642" s="51"/>
      <c r="XG642" s="51"/>
      <c r="XH642" s="51"/>
      <c r="XI642" s="51"/>
      <c r="XJ642" s="51"/>
      <c r="XK642" s="51"/>
      <c r="XL642" s="51"/>
      <c r="XM642" s="51"/>
      <c r="XN642" s="51"/>
      <c r="XO642" s="51"/>
      <c r="XP642" s="51"/>
      <c r="XQ642" s="51"/>
      <c r="XR642" s="51"/>
      <c r="XS642" s="51"/>
      <c r="XT642" s="51"/>
      <c r="XU642" s="51"/>
      <c r="XV642" s="51"/>
      <c r="XW642" s="51"/>
      <c r="XX642" s="51"/>
      <c r="XY642" s="51"/>
      <c r="XZ642" s="51"/>
      <c r="YA642" s="51"/>
      <c r="YB642" s="51"/>
      <c r="YC642" s="51"/>
      <c r="YD642" s="51"/>
      <c r="YE642" s="51"/>
      <c r="YF642" s="51"/>
      <c r="YG642" s="51"/>
      <c r="YH642" s="51"/>
      <c r="YI642" s="51"/>
      <c r="YJ642" s="51"/>
      <c r="YK642" s="51"/>
      <c r="YL642" s="51"/>
      <c r="YM642" s="51"/>
      <c r="YN642" s="51"/>
      <c r="YO642" s="51"/>
      <c r="YP642" s="51"/>
      <c r="YQ642" s="51"/>
      <c r="YR642" s="51"/>
      <c r="YS642" s="51"/>
    </row>
    <row r="643" spans="2:669" hidden="1" x14ac:dyDescent="0.25">
      <c r="B643" s="51"/>
      <c r="C643" s="51"/>
      <c r="D643" s="51"/>
      <c r="E643" s="51"/>
      <c r="F643" s="51"/>
      <c r="G643" s="51"/>
      <c r="H643" s="325"/>
      <c r="I643" s="51"/>
      <c r="J643" s="51"/>
      <c r="K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c r="EK643" s="51"/>
      <c r="EL643" s="51"/>
      <c r="EM643" s="51"/>
      <c r="EN643" s="51"/>
      <c r="EO643" s="51"/>
      <c r="EP643" s="51"/>
      <c r="EQ643" s="51"/>
      <c r="ER643" s="51"/>
      <c r="ES643" s="51"/>
      <c r="ET643" s="51"/>
      <c r="EU643" s="51"/>
      <c r="EV643" s="51"/>
      <c r="EW643" s="51"/>
      <c r="EX643" s="51"/>
      <c r="EY643" s="51"/>
      <c r="EZ643" s="51"/>
      <c r="FA643" s="51"/>
      <c r="FB643" s="51"/>
      <c r="FC643" s="51"/>
      <c r="FD643" s="51"/>
      <c r="FE643" s="51"/>
      <c r="FF643" s="51"/>
      <c r="FG643" s="51"/>
      <c r="FH643" s="51"/>
      <c r="FI643" s="51"/>
      <c r="FJ643" s="51"/>
      <c r="FK643" s="51"/>
      <c r="FL643" s="51"/>
      <c r="FM643" s="51"/>
      <c r="FN643" s="51"/>
      <c r="FO643" s="51"/>
      <c r="FP643" s="51"/>
      <c r="FQ643" s="51"/>
      <c r="FR643" s="51"/>
      <c r="FS643" s="51"/>
      <c r="FT643" s="51"/>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1"/>
      <c r="GR643" s="51"/>
      <c r="GS643" s="51"/>
      <c r="GT643" s="51"/>
      <c r="GU643" s="51"/>
      <c r="GV643" s="51"/>
      <c r="GW643" s="51"/>
      <c r="GX643" s="51"/>
      <c r="GY643" s="51"/>
      <c r="GZ643" s="51"/>
      <c r="HA643" s="51"/>
      <c r="HB643" s="51"/>
      <c r="HC643" s="51"/>
      <c r="HD643" s="51"/>
      <c r="HE643" s="51"/>
      <c r="HF643" s="51"/>
      <c r="HG643" s="51"/>
      <c r="HH643" s="51"/>
      <c r="HI643" s="51"/>
      <c r="HJ643" s="51"/>
      <c r="HK643" s="51"/>
      <c r="HL643" s="51"/>
      <c r="HM643" s="51"/>
      <c r="HN643" s="51"/>
      <c r="HO643" s="51"/>
      <c r="HP643" s="51"/>
      <c r="HQ643" s="51"/>
      <c r="HR643" s="51"/>
      <c r="HS643" s="51"/>
      <c r="HT643" s="51"/>
      <c r="HU643" s="51"/>
      <c r="HV643" s="51"/>
      <c r="HW643" s="51"/>
      <c r="HX643" s="51"/>
      <c r="HY643" s="51"/>
      <c r="HZ643" s="51"/>
      <c r="IA643" s="51"/>
      <c r="IB643" s="51"/>
      <c r="IC643" s="51"/>
      <c r="ID643" s="51"/>
      <c r="IE643" s="51"/>
      <c r="IF643" s="51"/>
      <c r="IG643" s="51"/>
      <c r="IH643" s="51"/>
      <c r="II643" s="51"/>
      <c r="IJ643" s="51"/>
      <c r="IK643" s="51"/>
      <c r="IL643" s="51"/>
      <c r="IM643" s="51"/>
      <c r="IN643" s="51"/>
      <c r="IO643" s="51"/>
      <c r="IP643" s="51"/>
      <c r="IQ643" s="51"/>
      <c r="IR643" s="51"/>
      <c r="IS643" s="51"/>
      <c r="IT643" s="51"/>
      <c r="IU643" s="51"/>
      <c r="IV643" s="51"/>
      <c r="IW643" s="51"/>
      <c r="IX643" s="51"/>
      <c r="IY643" s="51"/>
      <c r="IZ643" s="51"/>
      <c r="JA643" s="51"/>
      <c r="JB643" s="51"/>
      <c r="JC643" s="51"/>
      <c r="JD643" s="51"/>
      <c r="JE643" s="51"/>
      <c r="JF643" s="51"/>
      <c r="JG643" s="51"/>
      <c r="JH643" s="51"/>
      <c r="JI643" s="51"/>
      <c r="JJ643" s="51"/>
      <c r="JK643" s="51"/>
      <c r="JL643" s="51"/>
      <c r="JM643" s="51"/>
      <c r="JN643" s="51"/>
      <c r="JO643" s="51"/>
      <c r="JP643" s="51"/>
      <c r="JQ643" s="51"/>
      <c r="JR643" s="51"/>
      <c r="JS643" s="51"/>
      <c r="JT643" s="51"/>
      <c r="JU643" s="51"/>
      <c r="JV643" s="51"/>
      <c r="JW643" s="51"/>
      <c r="JX643" s="51"/>
      <c r="JY643" s="51"/>
      <c r="JZ643" s="51"/>
      <c r="KA643" s="51"/>
      <c r="KB643" s="51"/>
      <c r="KC643" s="51"/>
      <c r="KD643" s="51"/>
      <c r="KE643" s="51"/>
      <c r="KF643" s="51"/>
      <c r="KG643" s="51"/>
      <c r="KH643" s="51"/>
      <c r="KI643" s="51"/>
      <c r="KJ643" s="51"/>
      <c r="KK643" s="51"/>
      <c r="KL643" s="51"/>
      <c r="KM643" s="51"/>
      <c r="KN643" s="51"/>
      <c r="KO643" s="51"/>
      <c r="KP643" s="51"/>
      <c r="KQ643" s="51"/>
      <c r="KR643" s="51"/>
      <c r="KS643" s="51"/>
      <c r="KT643" s="51"/>
      <c r="KU643" s="51"/>
      <c r="KV643" s="51"/>
      <c r="KW643" s="51"/>
      <c r="KX643" s="51"/>
      <c r="KY643" s="51"/>
      <c r="KZ643" s="51"/>
      <c r="LA643" s="51"/>
      <c r="LB643" s="51"/>
      <c r="LC643" s="51"/>
      <c r="LD643" s="51"/>
      <c r="LE643" s="51"/>
      <c r="LF643" s="51"/>
      <c r="LG643" s="51"/>
      <c r="LH643" s="51"/>
      <c r="LI643" s="51"/>
      <c r="LJ643" s="51"/>
      <c r="LK643" s="51"/>
      <c r="LL643" s="51"/>
      <c r="LM643" s="51"/>
      <c r="LN643" s="51"/>
      <c r="LO643" s="51"/>
      <c r="LP643" s="51"/>
      <c r="LQ643" s="51"/>
      <c r="LR643" s="51"/>
      <c r="LS643" s="51"/>
      <c r="LT643" s="51"/>
      <c r="LU643" s="51"/>
      <c r="LV643" s="51"/>
      <c r="LW643" s="51"/>
      <c r="LX643" s="51"/>
      <c r="LY643" s="51"/>
      <c r="LZ643" s="51"/>
      <c r="MA643" s="51"/>
      <c r="MB643" s="51"/>
      <c r="MC643" s="51"/>
      <c r="MD643" s="51"/>
      <c r="ME643" s="51"/>
      <c r="MF643" s="51"/>
      <c r="MG643" s="51"/>
      <c r="MH643" s="51"/>
      <c r="MI643" s="51"/>
      <c r="MJ643" s="51"/>
      <c r="MK643" s="51"/>
      <c r="ML643" s="51"/>
      <c r="MM643" s="51"/>
      <c r="MN643" s="51"/>
      <c r="MO643" s="51"/>
      <c r="MP643" s="51"/>
      <c r="MQ643" s="51"/>
      <c r="MR643" s="51"/>
      <c r="MS643" s="51"/>
      <c r="MT643" s="51"/>
      <c r="MU643" s="51"/>
      <c r="MV643" s="51"/>
      <c r="MW643" s="51"/>
      <c r="MX643" s="51"/>
      <c r="MY643" s="51"/>
      <c r="MZ643" s="51"/>
      <c r="NA643" s="51"/>
      <c r="NB643" s="51"/>
      <c r="NC643" s="51"/>
      <c r="ND643" s="51"/>
      <c r="NE643" s="51"/>
      <c r="NF643" s="51"/>
      <c r="NG643" s="51"/>
      <c r="NH643" s="51"/>
      <c r="NI643" s="51"/>
      <c r="NJ643" s="51"/>
      <c r="NK643" s="51"/>
      <c r="NL643" s="51"/>
      <c r="NM643" s="51"/>
      <c r="NN643" s="51"/>
      <c r="NO643" s="51"/>
      <c r="NP643" s="51"/>
      <c r="NQ643" s="51"/>
      <c r="NR643" s="51"/>
      <c r="NS643" s="51"/>
      <c r="NT643" s="51"/>
      <c r="NU643" s="51"/>
      <c r="NV643" s="51"/>
      <c r="NW643" s="51"/>
      <c r="NX643" s="51"/>
      <c r="NY643" s="51"/>
      <c r="NZ643" s="51"/>
      <c r="OA643" s="51"/>
      <c r="OB643" s="51"/>
      <c r="OC643" s="51"/>
      <c r="OD643" s="51"/>
      <c r="OE643" s="51"/>
      <c r="OF643" s="51"/>
      <c r="OG643" s="51"/>
      <c r="OH643" s="51"/>
      <c r="OI643" s="51"/>
      <c r="OJ643" s="51"/>
      <c r="OK643" s="51"/>
      <c r="OL643" s="51"/>
      <c r="OM643" s="51"/>
      <c r="ON643" s="51"/>
      <c r="OO643" s="51"/>
      <c r="OP643" s="51"/>
      <c r="OQ643" s="51"/>
      <c r="OR643" s="51"/>
      <c r="OS643" s="51"/>
      <c r="OT643" s="51"/>
      <c r="OU643" s="51"/>
      <c r="OV643" s="51"/>
      <c r="OW643" s="51"/>
      <c r="OX643" s="51"/>
      <c r="OY643" s="51"/>
      <c r="OZ643" s="51"/>
      <c r="PA643" s="51"/>
      <c r="PB643" s="51"/>
      <c r="PC643" s="51"/>
      <c r="PD643" s="51"/>
      <c r="PE643" s="51"/>
      <c r="PF643" s="51"/>
      <c r="PG643" s="51"/>
      <c r="PH643" s="51"/>
      <c r="PI643" s="51"/>
      <c r="PJ643" s="51"/>
      <c r="PK643" s="51"/>
      <c r="PL643" s="51"/>
      <c r="PM643" s="51"/>
      <c r="PN643" s="51"/>
      <c r="PO643" s="51"/>
      <c r="PP643" s="51"/>
      <c r="PQ643" s="51"/>
      <c r="PR643" s="51"/>
      <c r="PS643" s="51"/>
      <c r="PT643" s="51"/>
      <c r="PU643" s="51"/>
      <c r="PV643" s="51"/>
      <c r="PW643" s="51"/>
      <c r="PX643" s="51"/>
      <c r="PY643" s="51"/>
      <c r="PZ643" s="51"/>
      <c r="QA643" s="51"/>
      <c r="QB643" s="51"/>
      <c r="QC643" s="51"/>
      <c r="QD643" s="51"/>
      <c r="QE643" s="51"/>
      <c r="QF643" s="51"/>
      <c r="QG643" s="51"/>
      <c r="QH643" s="51"/>
      <c r="QI643" s="51"/>
      <c r="QJ643" s="51"/>
      <c r="QK643" s="51"/>
      <c r="QL643" s="51"/>
      <c r="QM643" s="51"/>
      <c r="QN643" s="51"/>
      <c r="QO643" s="51"/>
      <c r="QP643" s="51"/>
      <c r="QQ643" s="51"/>
      <c r="QR643" s="51"/>
      <c r="QS643" s="51"/>
      <c r="QT643" s="51"/>
      <c r="QU643" s="51"/>
      <c r="QV643" s="51"/>
      <c r="QW643" s="51"/>
      <c r="QX643" s="51"/>
      <c r="QY643" s="51"/>
      <c r="QZ643" s="51"/>
      <c r="RA643" s="51"/>
      <c r="RB643" s="51"/>
      <c r="RC643" s="51"/>
      <c r="RD643" s="51"/>
      <c r="RE643" s="51"/>
      <c r="RF643" s="51"/>
      <c r="RG643" s="51"/>
      <c r="RH643" s="51"/>
      <c r="RI643" s="51"/>
      <c r="RJ643" s="51"/>
      <c r="RK643" s="51"/>
      <c r="RL643" s="51"/>
      <c r="RM643" s="51"/>
      <c r="RN643" s="51"/>
      <c r="RO643" s="51"/>
      <c r="RP643" s="51"/>
      <c r="RQ643" s="51"/>
      <c r="RR643" s="51"/>
      <c r="RS643" s="51"/>
      <c r="RT643" s="51"/>
      <c r="RU643" s="51"/>
      <c r="RV643" s="51"/>
      <c r="RW643" s="51"/>
      <c r="RX643" s="51"/>
      <c r="RY643" s="51"/>
      <c r="RZ643" s="51"/>
      <c r="SA643" s="51"/>
      <c r="SB643" s="51"/>
      <c r="SC643" s="51"/>
      <c r="SD643" s="51"/>
      <c r="SE643" s="51"/>
      <c r="SF643" s="51"/>
      <c r="SG643" s="51"/>
      <c r="SH643" s="51"/>
      <c r="SI643" s="51"/>
      <c r="SJ643" s="51"/>
      <c r="SK643" s="51"/>
      <c r="SL643" s="51"/>
      <c r="SM643" s="51"/>
      <c r="SN643" s="51"/>
      <c r="SO643" s="51"/>
      <c r="SP643" s="51"/>
      <c r="SQ643" s="51"/>
      <c r="SR643" s="51"/>
      <c r="SS643" s="51"/>
      <c r="ST643" s="51"/>
      <c r="SU643" s="51"/>
      <c r="SV643" s="51"/>
      <c r="SW643" s="51"/>
      <c r="SX643" s="51"/>
      <c r="SY643" s="51"/>
      <c r="SZ643" s="51"/>
      <c r="TA643" s="51"/>
      <c r="TB643" s="51"/>
      <c r="TC643" s="51"/>
      <c r="TD643" s="51"/>
      <c r="TE643" s="51"/>
      <c r="TF643" s="51"/>
      <c r="TG643" s="51"/>
      <c r="TH643" s="51"/>
      <c r="TI643" s="51"/>
      <c r="TJ643" s="51"/>
      <c r="TK643" s="51"/>
      <c r="TL643" s="51"/>
      <c r="TM643" s="51"/>
      <c r="TN643" s="51"/>
      <c r="TO643" s="51"/>
      <c r="TP643" s="51"/>
      <c r="TQ643" s="51"/>
      <c r="TR643" s="51"/>
      <c r="TS643" s="51"/>
      <c r="TT643" s="51"/>
      <c r="TU643" s="51"/>
      <c r="TV643" s="51"/>
      <c r="TW643" s="51"/>
      <c r="TX643" s="51"/>
      <c r="TY643" s="51"/>
      <c r="TZ643" s="51"/>
      <c r="UA643" s="51"/>
      <c r="UB643" s="51"/>
      <c r="UC643" s="51"/>
      <c r="UD643" s="51"/>
      <c r="UE643" s="51"/>
      <c r="UF643" s="51"/>
      <c r="UG643" s="51"/>
      <c r="UH643" s="51"/>
      <c r="UI643" s="51"/>
      <c r="UJ643" s="51"/>
      <c r="UK643" s="51"/>
      <c r="UL643" s="51"/>
      <c r="UM643" s="51"/>
      <c r="UN643" s="51"/>
      <c r="UO643" s="51"/>
      <c r="UP643" s="51"/>
      <c r="UQ643" s="51"/>
      <c r="UR643" s="51"/>
      <c r="US643" s="51"/>
      <c r="UT643" s="51"/>
      <c r="UU643" s="51"/>
      <c r="UV643" s="51"/>
      <c r="UW643" s="51"/>
      <c r="UX643" s="51"/>
      <c r="UY643" s="51"/>
      <c r="UZ643" s="51"/>
      <c r="VA643" s="51"/>
      <c r="VB643" s="51"/>
      <c r="VC643" s="51"/>
      <c r="VD643" s="51"/>
      <c r="VE643" s="51"/>
      <c r="VF643" s="51"/>
      <c r="VG643" s="51"/>
      <c r="VH643" s="51"/>
      <c r="VI643" s="51"/>
      <c r="VJ643" s="51"/>
      <c r="VK643" s="51"/>
      <c r="VL643" s="51"/>
      <c r="VM643" s="51"/>
      <c r="VN643" s="51"/>
      <c r="VO643" s="51"/>
      <c r="VP643" s="51"/>
      <c r="VQ643" s="51"/>
      <c r="VR643" s="51"/>
      <c r="VS643" s="51"/>
      <c r="VT643" s="51"/>
      <c r="VU643" s="51"/>
      <c r="VV643" s="51"/>
      <c r="VW643" s="51"/>
      <c r="VX643" s="51"/>
      <c r="VY643" s="51"/>
      <c r="VZ643" s="51"/>
      <c r="WA643" s="51"/>
      <c r="WB643" s="51"/>
      <c r="WC643" s="51"/>
      <c r="WD643" s="51"/>
      <c r="WE643" s="51"/>
      <c r="WF643" s="51"/>
      <c r="WG643" s="51"/>
      <c r="WH643" s="51"/>
      <c r="WI643" s="51"/>
      <c r="WJ643" s="51"/>
      <c r="WK643" s="51"/>
      <c r="WL643" s="51"/>
      <c r="WM643" s="51"/>
      <c r="WN643" s="51"/>
      <c r="WO643" s="51"/>
      <c r="WP643" s="51"/>
      <c r="WQ643" s="51"/>
      <c r="WR643" s="51"/>
      <c r="WS643" s="51"/>
      <c r="WT643" s="51"/>
      <c r="WU643" s="51"/>
      <c r="WV643" s="51"/>
      <c r="WW643" s="51"/>
      <c r="WX643" s="51"/>
      <c r="WY643" s="51"/>
      <c r="WZ643" s="51"/>
      <c r="XA643" s="51"/>
      <c r="XB643" s="51"/>
      <c r="XC643" s="51"/>
      <c r="XD643" s="51"/>
      <c r="XE643" s="51"/>
      <c r="XF643" s="51"/>
      <c r="XG643" s="51"/>
      <c r="XH643" s="51"/>
      <c r="XI643" s="51"/>
      <c r="XJ643" s="51"/>
      <c r="XK643" s="51"/>
      <c r="XL643" s="51"/>
      <c r="XM643" s="51"/>
      <c r="XN643" s="51"/>
      <c r="XO643" s="51"/>
      <c r="XP643" s="51"/>
      <c r="XQ643" s="51"/>
      <c r="XR643" s="51"/>
      <c r="XS643" s="51"/>
      <c r="XT643" s="51"/>
      <c r="XU643" s="51"/>
      <c r="XV643" s="51"/>
      <c r="XW643" s="51"/>
      <c r="XX643" s="51"/>
      <c r="XY643" s="51"/>
      <c r="XZ643" s="51"/>
      <c r="YA643" s="51"/>
      <c r="YB643" s="51"/>
      <c r="YC643" s="51"/>
      <c r="YD643" s="51"/>
      <c r="YE643" s="51"/>
      <c r="YF643" s="51"/>
      <c r="YG643" s="51"/>
      <c r="YH643" s="51"/>
      <c r="YI643" s="51"/>
      <c r="YJ643" s="51"/>
      <c r="YK643" s="51"/>
      <c r="YL643" s="51"/>
      <c r="YM643" s="51"/>
      <c r="YN643" s="51"/>
      <c r="YO643" s="51"/>
      <c r="YP643" s="51"/>
      <c r="YQ643" s="51"/>
      <c r="YR643" s="51"/>
      <c r="YS643" s="51"/>
    </row>
    <row r="644" spans="2:669" hidden="1" x14ac:dyDescent="0.25">
      <c r="B644" s="51"/>
      <c r="C644" s="51"/>
      <c r="D644" s="51"/>
      <c r="E644" s="51"/>
      <c r="F644" s="51"/>
      <c r="G644" s="51"/>
      <c r="H644" s="325"/>
      <c r="I644" s="51"/>
      <c r="J644" s="51"/>
      <c r="K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c r="EK644" s="51"/>
      <c r="EL644" s="51"/>
      <c r="EM644" s="51"/>
      <c r="EN644" s="51"/>
      <c r="EO644" s="51"/>
      <c r="EP644" s="51"/>
      <c r="EQ644" s="51"/>
      <c r="ER644" s="51"/>
      <c r="ES644" s="51"/>
      <c r="ET644" s="51"/>
      <c r="EU644" s="51"/>
      <c r="EV644" s="51"/>
      <c r="EW644" s="51"/>
      <c r="EX644" s="51"/>
      <c r="EY644" s="51"/>
      <c r="EZ644" s="51"/>
      <c r="FA644" s="51"/>
      <c r="FB644" s="51"/>
      <c r="FC644" s="51"/>
      <c r="FD644" s="51"/>
      <c r="FE644" s="51"/>
      <c r="FF644" s="51"/>
      <c r="FG644" s="51"/>
      <c r="FH644" s="51"/>
      <c r="FI644" s="51"/>
      <c r="FJ644" s="51"/>
      <c r="FK644" s="51"/>
      <c r="FL644" s="51"/>
      <c r="FM644" s="51"/>
      <c r="FN644" s="51"/>
      <c r="FO644" s="51"/>
      <c r="FP644" s="51"/>
      <c r="FQ644" s="51"/>
      <c r="FR644" s="51"/>
      <c r="FS644" s="51"/>
      <c r="FT644" s="51"/>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1"/>
      <c r="GR644" s="51"/>
      <c r="GS644" s="51"/>
      <c r="GT644" s="51"/>
      <c r="GU644" s="51"/>
      <c r="GV644" s="51"/>
      <c r="GW644" s="51"/>
      <c r="GX644" s="51"/>
      <c r="GY644" s="51"/>
      <c r="GZ644" s="51"/>
      <c r="HA644" s="51"/>
      <c r="HB644" s="51"/>
      <c r="HC644" s="51"/>
      <c r="HD644" s="51"/>
      <c r="HE644" s="51"/>
      <c r="HF644" s="51"/>
      <c r="HG644" s="51"/>
      <c r="HH644" s="51"/>
      <c r="HI644" s="51"/>
      <c r="HJ644" s="51"/>
      <c r="HK644" s="51"/>
      <c r="HL644" s="51"/>
      <c r="HM644" s="51"/>
      <c r="HN644" s="51"/>
      <c r="HO644" s="51"/>
      <c r="HP644" s="51"/>
      <c r="HQ644" s="51"/>
      <c r="HR644" s="51"/>
      <c r="HS644" s="51"/>
      <c r="HT644" s="51"/>
      <c r="HU644" s="51"/>
      <c r="HV644" s="51"/>
      <c r="HW644" s="51"/>
      <c r="HX644" s="51"/>
      <c r="HY644" s="51"/>
      <c r="HZ644" s="51"/>
      <c r="IA644" s="51"/>
      <c r="IB644" s="51"/>
      <c r="IC644" s="51"/>
      <c r="ID644" s="51"/>
      <c r="IE644" s="51"/>
      <c r="IF644" s="51"/>
      <c r="IG644" s="51"/>
      <c r="IH644" s="51"/>
      <c r="II644" s="51"/>
      <c r="IJ644" s="51"/>
      <c r="IK644" s="51"/>
      <c r="IL644" s="51"/>
      <c r="IM644" s="51"/>
      <c r="IN644" s="51"/>
      <c r="IO644" s="51"/>
      <c r="IP644" s="51"/>
      <c r="IQ644" s="51"/>
      <c r="IR644" s="51"/>
      <c r="IS644" s="51"/>
      <c r="IT644" s="51"/>
      <c r="IU644" s="51"/>
      <c r="IV644" s="51"/>
      <c r="IW644" s="51"/>
      <c r="IX644" s="51"/>
      <c r="IY644" s="51"/>
      <c r="IZ644" s="51"/>
      <c r="JA644" s="51"/>
      <c r="JB644" s="51"/>
      <c r="JC644" s="51"/>
      <c r="JD644" s="51"/>
      <c r="JE644" s="51"/>
      <c r="JF644" s="51"/>
      <c r="JG644" s="51"/>
      <c r="JH644" s="51"/>
      <c r="JI644" s="51"/>
      <c r="JJ644" s="51"/>
      <c r="JK644" s="51"/>
      <c r="JL644" s="51"/>
      <c r="JM644" s="51"/>
      <c r="JN644" s="51"/>
      <c r="JO644" s="51"/>
      <c r="JP644" s="51"/>
      <c r="JQ644" s="51"/>
      <c r="JR644" s="51"/>
      <c r="JS644" s="51"/>
      <c r="JT644" s="51"/>
      <c r="JU644" s="51"/>
      <c r="JV644" s="51"/>
      <c r="JW644" s="51"/>
      <c r="JX644" s="51"/>
      <c r="JY644" s="51"/>
      <c r="JZ644" s="51"/>
      <c r="KA644" s="51"/>
      <c r="KB644" s="51"/>
      <c r="KC644" s="51"/>
      <c r="KD644" s="51"/>
      <c r="KE644" s="51"/>
      <c r="KF644" s="51"/>
      <c r="KG644" s="51"/>
      <c r="KH644" s="51"/>
      <c r="KI644" s="51"/>
      <c r="KJ644" s="51"/>
      <c r="KK644" s="51"/>
      <c r="KL644" s="51"/>
      <c r="KM644" s="51"/>
      <c r="KN644" s="51"/>
      <c r="KO644" s="51"/>
      <c r="KP644" s="51"/>
      <c r="KQ644" s="51"/>
      <c r="KR644" s="51"/>
      <c r="KS644" s="51"/>
      <c r="KT644" s="51"/>
      <c r="KU644" s="51"/>
      <c r="KV644" s="51"/>
      <c r="KW644" s="51"/>
      <c r="KX644" s="51"/>
      <c r="KY644" s="51"/>
      <c r="KZ644" s="51"/>
      <c r="LA644" s="51"/>
      <c r="LB644" s="51"/>
      <c r="LC644" s="51"/>
      <c r="LD644" s="51"/>
      <c r="LE644" s="51"/>
      <c r="LF644" s="51"/>
      <c r="LG644" s="51"/>
      <c r="LH644" s="51"/>
      <c r="LI644" s="51"/>
      <c r="LJ644" s="51"/>
      <c r="LK644" s="51"/>
      <c r="LL644" s="51"/>
      <c r="LM644" s="51"/>
      <c r="LN644" s="51"/>
      <c r="LO644" s="51"/>
      <c r="LP644" s="51"/>
      <c r="LQ644" s="51"/>
      <c r="LR644" s="51"/>
      <c r="LS644" s="51"/>
      <c r="LT644" s="51"/>
      <c r="LU644" s="51"/>
      <c r="LV644" s="51"/>
      <c r="LW644" s="51"/>
      <c r="LX644" s="51"/>
      <c r="LY644" s="51"/>
      <c r="LZ644" s="51"/>
      <c r="MA644" s="51"/>
      <c r="MB644" s="51"/>
      <c r="MC644" s="51"/>
      <c r="MD644" s="51"/>
      <c r="ME644" s="51"/>
      <c r="MF644" s="51"/>
      <c r="MG644" s="51"/>
      <c r="MH644" s="51"/>
      <c r="MI644" s="51"/>
      <c r="MJ644" s="51"/>
      <c r="MK644" s="51"/>
      <c r="ML644" s="51"/>
      <c r="MM644" s="51"/>
      <c r="MN644" s="51"/>
      <c r="MO644" s="51"/>
      <c r="MP644" s="51"/>
      <c r="MQ644" s="51"/>
      <c r="MR644" s="51"/>
      <c r="MS644" s="51"/>
      <c r="MT644" s="51"/>
      <c r="MU644" s="51"/>
      <c r="MV644" s="51"/>
      <c r="MW644" s="51"/>
      <c r="MX644" s="51"/>
      <c r="MY644" s="51"/>
      <c r="MZ644" s="51"/>
      <c r="NA644" s="51"/>
      <c r="NB644" s="51"/>
      <c r="NC644" s="51"/>
      <c r="ND644" s="51"/>
      <c r="NE644" s="51"/>
      <c r="NF644" s="51"/>
      <c r="NG644" s="51"/>
      <c r="NH644" s="51"/>
      <c r="NI644" s="51"/>
      <c r="NJ644" s="51"/>
      <c r="NK644" s="51"/>
      <c r="NL644" s="51"/>
      <c r="NM644" s="51"/>
      <c r="NN644" s="51"/>
      <c r="NO644" s="51"/>
      <c r="NP644" s="51"/>
      <c r="NQ644" s="51"/>
      <c r="NR644" s="51"/>
      <c r="NS644" s="51"/>
      <c r="NT644" s="51"/>
      <c r="NU644" s="51"/>
      <c r="NV644" s="51"/>
      <c r="NW644" s="51"/>
      <c r="NX644" s="51"/>
      <c r="NY644" s="51"/>
      <c r="NZ644" s="51"/>
      <c r="OA644" s="51"/>
      <c r="OB644" s="51"/>
      <c r="OC644" s="51"/>
      <c r="OD644" s="51"/>
      <c r="OE644" s="51"/>
      <c r="OF644" s="51"/>
      <c r="OG644" s="51"/>
      <c r="OH644" s="51"/>
      <c r="OI644" s="51"/>
      <c r="OJ644" s="51"/>
      <c r="OK644" s="51"/>
      <c r="OL644" s="51"/>
      <c r="OM644" s="51"/>
      <c r="ON644" s="51"/>
      <c r="OO644" s="51"/>
      <c r="OP644" s="51"/>
      <c r="OQ644" s="51"/>
      <c r="OR644" s="51"/>
      <c r="OS644" s="51"/>
      <c r="OT644" s="51"/>
      <c r="OU644" s="51"/>
      <c r="OV644" s="51"/>
      <c r="OW644" s="51"/>
      <c r="OX644" s="51"/>
      <c r="OY644" s="51"/>
      <c r="OZ644" s="51"/>
      <c r="PA644" s="51"/>
      <c r="PB644" s="51"/>
      <c r="PC644" s="51"/>
      <c r="PD644" s="51"/>
      <c r="PE644" s="51"/>
      <c r="PF644" s="51"/>
      <c r="PG644" s="51"/>
      <c r="PH644" s="51"/>
      <c r="PI644" s="51"/>
      <c r="PJ644" s="51"/>
      <c r="PK644" s="51"/>
      <c r="PL644" s="51"/>
      <c r="PM644" s="51"/>
      <c r="PN644" s="51"/>
      <c r="PO644" s="51"/>
      <c r="PP644" s="51"/>
      <c r="PQ644" s="51"/>
      <c r="PR644" s="51"/>
      <c r="PS644" s="51"/>
      <c r="PT644" s="51"/>
      <c r="PU644" s="51"/>
      <c r="PV644" s="51"/>
      <c r="PW644" s="51"/>
      <c r="PX644" s="51"/>
      <c r="PY644" s="51"/>
      <c r="PZ644" s="51"/>
      <c r="QA644" s="51"/>
      <c r="QB644" s="51"/>
      <c r="QC644" s="51"/>
      <c r="QD644" s="51"/>
      <c r="QE644" s="51"/>
      <c r="QF644" s="51"/>
      <c r="QG644" s="51"/>
      <c r="QH644" s="51"/>
      <c r="QI644" s="51"/>
      <c r="QJ644" s="51"/>
      <c r="QK644" s="51"/>
      <c r="QL644" s="51"/>
      <c r="QM644" s="51"/>
      <c r="QN644" s="51"/>
      <c r="QO644" s="51"/>
      <c r="QP644" s="51"/>
      <c r="QQ644" s="51"/>
      <c r="QR644" s="51"/>
      <c r="QS644" s="51"/>
      <c r="QT644" s="51"/>
      <c r="QU644" s="51"/>
      <c r="QV644" s="51"/>
      <c r="QW644" s="51"/>
      <c r="QX644" s="51"/>
      <c r="QY644" s="51"/>
      <c r="QZ644" s="51"/>
      <c r="RA644" s="51"/>
      <c r="RB644" s="51"/>
      <c r="RC644" s="51"/>
      <c r="RD644" s="51"/>
      <c r="RE644" s="51"/>
      <c r="RF644" s="51"/>
      <c r="RG644" s="51"/>
      <c r="RH644" s="51"/>
      <c r="RI644" s="51"/>
      <c r="RJ644" s="51"/>
      <c r="RK644" s="51"/>
      <c r="RL644" s="51"/>
      <c r="RM644" s="51"/>
      <c r="RN644" s="51"/>
      <c r="RO644" s="51"/>
      <c r="RP644" s="51"/>
      <c r="RQ644" s="51"/>
      <c r="RR644" s="51"/>
      <c r="RS644" s="51"/>
      <c r="RT644" s="51"/>
      <c r="RU644" s="51"/>
      <c r="RV644" s="51"/>
      <c r="RW644" s="51"/>
      <c r="RX644" s="51"/>
      <c r="RY644" s="51"/>
      <c r="RZ644" s="51"/>
      <c r="SA644" s="51"/>
      <c r="SB644" s="51"/>
      <c r="SC644" s="51"/>
      <c r="SD644" s="51"/>
      <c r="SE644" s="51"/>
      <c r="SF644" s="51"/>
      <c r="SG644" s="51"/>
      <c r="SH644" s="51"/>
      <c r="SI644" s="51"/>
      <c r="SJ644" s="51"/>
      <c r="SK644" s="51"/>
      <c r="SL644" s="51"/>
      <c r="SM644" s="51"/>
      <c r="SN644" s="51"/>
      <c r="SO644" s="51"/>
      <c r="SP644" s="51"/>
      <c r="SQ644" s="51"/>
      <c r="SR644" s="51"/>
      <c r="SS644" s="51"/>
      <c r="ST644" s="51"/>
      <c r="SU644" s="51"/>
      <c r="SV644" s="51"/>
      <c r="SW644" s="51"/>
      <c r="SX644" s="51"/>
      <c r="SY644" s="51"/>
      <c r="SZ644" s="51"/>
      <c r="TA644" s="51"/>
      <c r="TB644" s="51"/>
      <c r="TC644" s="51"/>
      <c r="TD644" s="51"/>
      <c r="TE644" s="51"/>
      <c r="TF644" s="51"/>
      <c r="TG644" s="51"/>
      <c r="TH644" s="51"/>
      <c r="TI644" s="51"/>
      <c r="TJ644" s="51"/>
      <c r="TK644" s="51"/>
      <c r="TL644" s="51"/>
      <c r="TM644" s="51"/>
      <c r="TN644" s="51"/>
      <c r="TO644" s="51"/>
      <c r="TP644" s="51"/>
      <c r="TQ644" s="51"/>
      <c r="TR644" s="51"/>
      <c r="TS644" s="51"/>
      <c r="TT644" s="51"/>
      <c r="TU644" s="51"/>
      <c r="TV644" s="51"/>
      <c r="TW644" s="51"/>
      <c r="TX644" s="51"/>
      <c r="TY644" s="51"/>
      <c r="TZ644" s="51"/>
      <c r="UA644" s="51"/>
      <c r="UB644" s="51"/>
      <c r="UC644" s="51"/>
      <c r="UD644" s="51"/>
      <c r="UE644" s="51"/>
      <c r="UF644" s="51"/>
      <c r="UG644" s="51"/>
      <c r="UH644" s="51"/>
      <c r="UI644" s="51"/>
      <c r="UJ644" s="51"/>
      <c r="UK644" s="51"/>
      <c r="UL644" s="51"/>
      <c r="UM644" s="51"/>
      <c r="UN644" s="51"/>
      <c r="UO644" s="51"/>
      <c r="UP644" s="51"/>
      <c r="UQ644" s="51"/>
      <c r="UR644" s="51"/>
      <c r="US644" s="51"/>
      <c r="UT644" s="51"/>
      <c r="UU644" s="51"/>
      <c r="UV644" s="51"/>
      <c r="UW644" s="51"/>
      <c r="UX644" s="51"/>
      <c r="UY644" s="51"/>
      <c r="UZ644" s="51"/>
      <c r="VA644" s="51"/>
      <c r="VB644" s="51"/>
      <c r="VC644" s="51"/>
      <c r="VD644" s="51"/>
      <c r="VE644" s="51"/>
      <c r="VF644" s="51"/>
      <c r="VG644" s="51"/>
      <c r="VH644" s="51"/>
      <c r="VI644" s="51"/>
      <c r="VJ644" s="51"/>
      <c r="VK644" s="51"/>
      <c r="VL644" s="51"/>
      <c r="VM644" s="51"/>
      <c r="VN644" s="51"/>
      <c r="VO644" s="51"/>
      <c r="VP644" s="51"/>
      <c r="VQ644" s="51"/>
      <c r="VR644" s="51"/>
      <c r="VS644" s="51"/>
      <c r="VT644" s="51"/>
      <c r="VU644" s="51"/>
      <c r="VV644" s="51"/>
      <c r="VW644" s="51"/>
      <c r="VX644" s="51"/>
      <c r="VY644" s="51"/>
      <c r="VZ644" s="51"/>
      <c r="WA644" s="51"/>
      <c r="WB644" s="51"/>
      <c r="WC644" s="51"/>
      <c r="WD644" s="51"/>
      <c r="WE644" s="51"/>
      <c r="WF644" s="51"/>
      <c r="WG644" s="51"/>
      <c r="WH644" s="51"/>
      <c r="WI644" s="51"/>
      <c r="WJ644" s="51"/>
      <c r="WK644" s="51"/>
      <c r="WL644" s="51"/>
      <c r="WM644" s="51"/>
      <c r="WN644" s="51"/>
      <c r="WO644" s="51"/>
      <c r="WP644" s="51"/>
      <c r="WQ644" s="51"/>
      <c r="WR644" s="51"/>
      <c r="WS644" s="51"/>
      <c r="WT644" s="51"/>
      <c r="WU644" s="51"/>
      <c r="WV644" s="51"/>
      <c r="WW644" s="51"/>
      <c r="WX644" s="51"/>
      <c r="WY644" s="51"/>
      <c r="WZ644" s="51"/>
      <c r="XA644" s="51"/>
      <c r="XB644" s="51"/>
      <c r="XC644" s="51"/>
      <c r="XD644" s="51"/>
      <c r="XE644" s="51"/>
      <c r="XF644" s="51"/>
      <c r="XG644" s="51"/>
      <c r="XH644" s="51"/>
      <c r="XI644" s="51"/>
      <c r="XJ644" s="51"/>
      <c r="XK644" s="51"/>
      <c r="XL644" s="51"/>
      <c r="XM644" s="51"/>
      <c r="XN644" s="51"/>
      <c r="XO644" s="51"/>
      <c r="XP644" s="51"/>
      <c r="XQ644" s="51"/>
      <c r="XR644" s="51"/>
      <c r="XS644" s="51"/>
      <c r="XT644" s="51"/>
      <c r="XU644" s="51"/>
      <c r="XV644" s="51"/>
      <c r="XW644" s="51"/>
      <c r="XX644" s="51"/>
      <c r="XY644" s="51"/>
      <c r="XZ644" s="51"/>
      <c r="YA644" s="51"/>
      <c r="YB644" s="51"/>
      <c r="YC644" s="51"/>
      <c r="YD644" s="51"/>
      <c r="YE644" s="51"/>
      <c r="YF644" s="51"/>
      <c r="YG644" s="51"/>
      <c r="YH644" s="51"/>
      <c r="YI644" s="51"/>
      <c r="YJ644" s="51"/>
      <c r="YK644" s="51"/>
      <c r="YL644" s="51"/>
      <c r="YM644" s="51"/>
      <c r="YN644" s="51"/>
      <c r="YO644" s="51"/>
      <c r="YP644" s="51"/>
      <c r="YQ644" s="51"/>
      <c r="YR644" s="51"/>
      <c r="YS644" s="51"/>
    </row>
    <row r="645" spans="2:669" hidden="1" x14ac:dyDescent="0.25">
      <c r="B645" s="51"/>
      <c r="C645" s="51"/>
      <c r="D645" s="51"/>
      <c r="E645" s="51"/>
      <c r="F645" s="51"/>
      <c r="G645" s="51"/>
      <c r="H645" s="325"/>
      <c r="I645" s="51"/>
      <c r="J645" s="51"/>
      <c r="K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c r="EK645" s="51"/>
      <c r="EL645" s="51"/>
      <c r="EM645" s="51"/>
      <c r="EN645" s="51"/>
      <c r="EO645" s="51"/>
      <c r="EP645" s="51"/>
      <c r="EQ645" s="51"/>
      <c r="ER645" s="51"/>
      <c r="ES645" s="51"/>
      <c r="ET645" s="51"/>
      <c r="EU645" s="51"/>
      <c r="EV645" s="51"/>
      <c r="EW645" s="51"/>
      <c r="EX645" s="51"/>
      <c r="EY645" s="51"/>
      <c r="EZ645" s="51"/>
      <c r="FA645" s="51"/>
      <c r="FB645" s="51"/>
      <c r="FC645" s="51"/>
      <c r="FD645" s="51"/>
      <c r="FE645" s="51"/>
      <c r="FF645" s="51"/>
      <c r="FG645" s="51"/>
      <c r="FH645" s="51"/>
      <c r="FI645" s="51"/>
      <c r="FJ645" s="51"/>
      <c r="FK645" s="51"/>
      <c r="FL645" s="51"/>
      <c r="FM645" s="51"/>
      <c r="FN645" s="51"/>
      <c r="FO645" s="51"/>
      <c r="FP645" s="51"/>
      <c r="FQ645" s="51"/>
      <c r="FR645" s="51"/>
      <c r="FS645" s="51"/>
      <c r="FT645" s="51"/>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1"/>
      <c r="GR645" s="51"/>
      <c r="GS645" s="51"/>
      <c r="GT645" s="51"/>
      <c r="GU645" s="51"/>
      <c r="GV645" s="51"/>
      <c r="GW645" s="51"/>
      <c r="GX645" s="51"/>
      <c r="GY645" s="51"/>
      <c r="GZ645" s="51"/>
      <c r="HA645" s="51"/>
      <c r="HB645" s="51"/>
      <c r="HC645" s="51"/>
      <c r="HD645" s="51"/>
      <c r="HE645" s="51"/>
      <c r="HF645" s="51"/>
      <c r="HG645" s="51"/>
      <c r="HH645" s="51"/>
      <c r="HI645" s="51"/>
      <c r="HJ645" s="51"/>
      <c r="HK645" s="51"/>
      <c r="HL645" s="51"/>
      <c r="HM645" s="51"/>
      <c r="HN645" s="51"/>
      <c r="HO645" s="51"/>
      <c r="HP645" s="51"/>
      <c r="HQ645" s="51"/>
      <c r="HR645" s="51"/>
      <c r="HS645" s="51"/>
      <c r="HT645" s="51"/>
      <c r="HU645" s="51"/>
      <c r="HV645" s="51"/>
      <c r="HW645" s="51"/>
      <c r="HX645" s="51"/>
      <c r="HY645" s="51"/>
      <c r="HZ645" s="51"/>
      <c r="IA645" s="51"/>
      <c r="IB645" s="51"/>
      <c r="IC645" s="51"/>
      <c r="ID645" s="51"/>
      <c r="IE645" s="51"/>
      <c r="IF645" s="51"/>
      <c r="IG645" s="51"/>
      <c r="IH645" s="51"/>
      <c r="II645" s="51"/>
      <c r="IJ645" s="51"/>
      <c r="IK645" s="51"/>
      <c r="IL645" s="51"/>
      <c r="IM645" s="51"/>
      <c r="IN645" s="51"/>
      <c r="IO645" s="51"/>
      <c r="IP645" s="51"/>
      <c r="IQ645" s="51"/>
      <c r="IR645" s="51"/>
      <c r="IS645" s="51"/>
      <c r="IT645" s="51"/>
      <c r="IU645" s="51"/>
      <c r="IV645" s="51"/>
      <c r="IW645" s="51"/>
      <c r="IX645" s="51"/>
      <c r="IY645" s="51"/>
      <c r="IZ645" s="51"/>
      <c r="JA645" s="51"/>
      <c r="JB645" s="51"/>
      <c r="JC645" s="51"/>
      <c r="JD645" s="51"/>
      <c r="JE645" s="51"/>
      <c r="JF645" s="51"/>
      <c r="JG645" s="51"/>
      <c r="JH645" s="51"/>
      <c r="JI645" s="51"/>
      <c r="JJ645" s="51"/>
      <c r="JK645" s="51"/>
      <c r="JL645" s="51"/>
      <c r="JM645" s="51"/>
      <c r="JN645" s="51"/>
      <c r="JO645" s="51"/>
      <c r="JP645" s="51"/>
      <c r="JQ645" s="51"/>
      <c r="JR645" s="51"/>
      <c r="JS645" s="51"/>
      <c r="JT645" s="51"/>
      <c r="JU645" s="51"/>
      <c r="JV645" s="51"/>
      <c r="JW645" s="51"/>
      <c r="JX645" s="51"/>
      <c r="JY645" s="51"/>
      <c r="JZ645" s="51"/>
      <c r="KA645" s="51"/>
      <c r="KB645" s="51"/>
      <c r="KC645" s="51"/>
      <c r="KD645" s="51"/>
      <c r="KE645" s="51"/>
      <c r="KF645" s="51"/>
      <c r="KG645" s="51"/>
      <c r="KH645" s="51"/>
      <c r="KI645" s="51"/>
      <c r="KJ645" s="51"/>
      <c r="KK645" s="51"/>
      <c r="KL645" s="51"/>
      <c r="KM645" s="51"/>
      <c r="KN645" s="51"/>
      <c r="KO645" s="51"/>
      <c r="KP645" s="51"/>
      <c r="KQ645" s="51"/>
      <c r="KR645" s="51"/>
      <c r="KS645" s="51"/>
      <c r="KT645" s="51"/>
      <c r="KU645" s="51"/>
      <c r="KV645" s="51"/>
      <c r="KW645" s="51"/>
      <c r="KX645" s="51"/>
      <c r="KY645" s="51"/>
      <c r="KZ645" s="51"/>
      <c r="LA645" s="51"/>
      <c r="LB645" s="51"/>
      <c r="LC645" s="51"/>
      <c r="LD645" s="51"/>
      <c r="LE645" s="51"/>
      <c r="LF645" s="51"/>
      <c r="LG645" s="51"/>
      <c r="LH645" s="51"/>
      <c r="LI645" s="51"/>
      <c r="LJ645" s="51"/>
      <c r="LK645" s="51"/>
      <c r="LL645" s="51"/>
      <c r="LM645" s="51"/>
      <c r="LN645" s="51"/>
      <c r="LO645" s="51"/>
      <c r="LP645" s="51"/>
      <c r="LQ645" s="51"/>
      <c r="LR645" s="51"/>
      <c r="LS645" s="51"/>
      <c r="LT645" s="51"/>
      <c r="LU645" s="51"/>
      <c r="LV645" s="51"/>
      <c r="LW645" s="51"/>
      <c r="LX645" s="51"/>
      <c r="LY645" s="51"/>
      <c r="LZ645" s="51"/>
      <c r="MA645" s="51"/>
      <c r="MB645" s="51"/>
      <c r="MC645" s="51"/>
      <c r="MD645" s="51"/>
      <c r="ME645" s="51"/>
      <c r="MF645" s="51"/>
      <c r="MG645" s="51"/>
      <c r="MH645" s="51"/>
      <c r="MI645" s="51"/>
      <c r="MJ645" s="51"/>
      <c r="MK645" s="51"/>
      <c r="ML645" s="51"/>
      <c r="MM645" s="51"/>
      <c r="MN645" s="51"/>
      <c r="MO645" s="51"/>
      <c r="MP645" s="51"/>
      <c r="MQ645" s="51"/>
      <c r="MR645" s="51"/>
      <c r="MS645" s="51"/>
      <c r="MT645" s="51"/>
      <c r="MU645" s="51"/>
      <c r="MV645" s="51"/>
      <c r="MW645" s="51"/>
      <c r="MX645" s="51"/>
      <c r="MY645" s="51"/>
      <c r="MZ645" s="51"/>
      <c r="NA645" s="51"/>
      <c r="NB645" s="51"/>
      <c r="NC645" s="51"/>
      <c r="ND645" s="51"/>
      <c r="NE645" s="51"/>
      <c r="NF645" s="51"/>
      <c r="NG645" s="51"/>
      <c r="NH645" s="51"/>
      <c r="NI645" s="51"/>
      <c r="NJ645" s="51"/>
      <c r="NK645" s="51"/>
      <c r="NL645" s="51"/>
      <c r="NM645" s="51"/>
      <c r="NN645" s="51"/>
      <c r="NO645" s="51"/>
      <c r="NP645" s="51"/>
      <c r="NQ645" s="51"/>
      <c r="NR645" s="51"/>
      <c r="NS645" s="51"/>
      <c r="NT645" s="51"/>
      <c r="NU645" s="51"/>
      <c r="NV645" s="51"/>
      <c r="NW645" s="51"/>
      <c r="NX645" s="51"/>
      <c r="NY645" s="51"/>
      <c r="NZ645" s="51"/>
      <c r="OA645" s="51"/>
      <c r="OB645" s="51"/>
      <c r="OC645" s="51"/>
      <c r="OD645" s="51"/>
      <c r="OE645" s="51"/>
      <c r="OF645" s="51"/>
      <c r="OG645" s="51"/>
      <c r="OH645" s="51"/>
      <c r="OI645" s="51"/>
      <c r="OJ645" s="51"/>
      <c r="OK645" s="51"/>
      <c r="OL645" s="51"/>
      <c r="OM645" s="51"/>
      <c r="ON645" s="51"/>
      <c r="OO645" s="51"/>
      <c r="OP645" s="51"/>
      <c r="OQ645" s="51"/>
      <c r="OR645" s="51"/>
      <c r="OS645" s="51"/>
      <c r="OT645" s="51"/>
      <c r="OU645" s="51"/>
      <c r="OV645" s="51"/>
      <c r="OW645" s="51"/>
      <c r="OX645" s="51"/>
      <c r="OY645" s="51"/>
      <c r="OZ645" s="51"/>
      <c r="PA645" s="51"/>
      <c r="PB645" s="51"/>
      <c r="PC645" s="51"/>
      <c r="PD645" s="51"/>
      <c r="PE645" s="51"/>
      <c r="PF645" s="51"/>
      <c r="PG645" s="51"/>
      <c r="PH645" s="51"/>
      <c r="PI645" s="51"/>
      <c r="PJ645" s="51"/>
      <c r="PK645" s="51"/>
      <c r="PL645" s="51"/>
      <c r="PM645" s="51"/>
      <c r="PN645" s="51"/>
      <c r="PO645" s="51"/>
      <c r="PP645" s="51"/>
      <c r="PQ645" s="51"/>
      <c r="PR645" s="51"/>
      <c r="PS645" s="51"/>
      <c r="PT645" s="51"/>
      <c r="PU645" s="51"/>
      <c r="PV645" s="51"/>
      <c r="PW645" s="51"/>
      <c r="PX645" s="51"/>
      <c r="PY645" s="51"/>
      <c r="PZ645" s="51"/>
      <c r="QA645" s="51"/>
      <c r="QB645" s="51"/>
      <c r="QC645" s="51"/>
      <c r="QD645" s="51"/>
      <c r="QE645" s="51"/>
      <c r="QF645" s="51"/>
      <c r="QG645" s="51"/>
      <c r="QH645" s="51"/>
      <c r="QI645" s="51"/>
      <c r="QJ645" s="51"/>
      <c r="QK645" s="51"/>
      <c r="QL645" s="51"/>
      <c r="QM645" s="51"/>
      <c r="QN645" s="51"/>
      <c r="QO645" s="51"/>
      <c r="QP645" s="51"/>
      <c r="QQ645" s="51"/>
      <c r="QR645" s="51"/>
      <c r="QS645" s="51"/>
      <c r="QT645" s="51"/>
      <c r="QU645" s="51"/>
      <c r="QV645" s="51"/>
      <c r="QW645" s="51"/>
      <c r="QX645" s="51"/>
      <c r="QY645" s="51"/>
      <c r="QZ645" s="51"/>
      <c r="RA645" s="51"/>
      <c r="RB645" s="51"/>
      <c r="RC645" s="51"/>
      <c r="RD645" s="51"/>
      <c r="RE645" s="51"/>
      <c r="RF645" s="51"/>
      <c r="RG645" s="51"/>
      <c r="RH645" s="51"/>
      <c r="RI645" s="51"/>
      <c r="RJ645" s="51"/>
      <c r="RK645" s="51"/>
      <c r="RL645" s="51"/>
      <c r="RM645" s="51"/>
      <c r="RN645" s="51"/>
      <c r="RO645" s="51"/>
      <c r="RP645" s="51"/>
      <c r="RQ645" s="51"/>
      <c r="RR645" s="51"/>
      <c r="RS645" s="51"/>
      <c r="RT645" s="51"/>
      <c r="RU645" s="51"/>
      <c r="RV645" s="51"/>
      <c r="RW645" s="51"/>
      <c r="RX645" s="51"/>
      <c r="RY645" s="51"/>
      <c r="RZ645" s="51"/>
      <c r="SA645" s="51"/>
      <c r="SB645" s="51"/>
      <c r="SC645" s="51"/>
      <c r="SD645" s="51"/>
      <c r="SE645" s="51"/>
      <c r="SF645" s="51"/>
      <c r="SG645" s="51"/>
      <c r="SH645" s="51"/>
      <c r="SI645" s="51"/>
      <c r="SJ645" s="51"/>
      <c r="SK645" s="51"/>
      <c r="SL645" s="51"/>
      <c r="SM645" s="51"/>
      <c r="SN645" s="51"/>
      <c r="SO645" s="51"/>
      <c r="SP645" s="51"/>
      <c r="SQ645" s="51"/>
      <c r="SR645" s="51"/>
      <c r="SS645" s="51"/>
      <c r="ST645" s="51"/>
      <c r="SU645" s="51"/>
      <c r="SV645" s="51"/>
      <c r="SW645" s="51"/>
      <c r="SX645" s="51"/>
      <c r="SY645" s="51"/>
      <c r="SZ645" s="51"/>
      <c r="TA645" s="51"/>
      <c r="TB645" s="51"/>
      <c r="TC645" s="51"/>
      <c r="TD645" s="51"/>
      <c r="TE645" s="51"/>
      <c r="TF645" s="51"/>
      <c r="TG645" s="51"/>
      <c r="TH645" s="51"/>
      <c r="TI645" s="51"/>
      <c r="TJ645" s="51"/>
      <c r="TK645" s="51"/>
      <c r="TL645" s="51"/>
      <c r="TM645" s="51"/>
      <c r="TN645" s="51"/>
      <c r="TO645" s="51"/>
      <c r="TP645" s="51"/>
      <c r="TQ645" s="51"/>
      <c r="TR645" s="51"/>
      <c r="TS645" s="51"/>
      <c r="TT645" s="51"/>
      <c r="TU645" s="51"/>
      <c r="TV645" s="51"/>
      <c r="TW645" s="51"/>
      <c r="TX645" s="51"/>
      <c r="TY645" s="51"/>
      <c r="TZ645" s="51"/>
      <c r="UA645" s="51"/>
      <c r="UB645" s="51"/>
      <c r="UC645" s="51"/>
      <c r="UD645" s="51"/>
      <c r="UE645" s="51"/>
      <c r="UF645" s="51"/>
      <c r="UG645" s="51"/>
      <c r="UH645" s="51"/>
      <c r="UI645" s="51"/>
      <c r="UJ645" s="51"/>
      <c r="UK645" s="51"/>
      <c r="UL645" s="51"/>
      <c r="UM645" s="51"/>
      <c r="UN645" s="51"/>
      <c r="UO645" s="51"/>
      <c r="UP645" s="51"/>
      <c r="UQ645" s="51"/>
      <c r="UR645" s="51"/>
      <c r="US645" s="51"/>
      <c r="UT645" s="51"/>
      <c r="UU645" s="51"/>
      <c r="UV645" s="51"/>
      <c r="UW645" s="51"/>
      <c r="UX645" s="51"/>
      <c r="UY645" s="51"/>
      <c r="UZ645" s="51"/>
      <c r="VA645" s="51"/>
      <c r="VB645" s="51"/>
      <c r="VC645" s="51"/>
      <c r="VD645" s="51"/>
      <c r="VE645" s="51"/>
      <c r="VF645" s="51"/>
      <c r="VG645" s="51"/>
      <c r="VH645" s="51"/>
      <c r="VI645" s="51"/>
      <c r="VJ645" s="51"/>
      <c r="VK645" s="51"/>
      <c r="VL645" s="51"/>
      <c r="VM645" s="51"/>
      <c r="VN645" s="51"/>
      <c r="VO645" s="51"/>
      <c r="VP645" s="51"/>
      <c r="VQ645" s="51"/>
      <c r="VR645" s="51"/>
      <c r="VS645" s="51"/>
      <c r="VT645" s="51"/>
      <c r="VU645" s="51"/>
      <c r="VV645" s="51"/>
      <c r="VW645" s="51"/>
      <c r="VX645" s="51"/>
      <c r="VY645" s="51"/>
      <c r="VZ645" s="51"/>
      <c r="WA645" s="51"/>
      <c r="WB645" s="51"/>
      <c r="WC645" s="51"/>
      <c r="WD645" s="51"/>
      <c r="WE645" s="51"/>
      <c r="WF645" s="51"/>
      <c r="WG645" s="51"/>
      <c r="WH645" s="51"/>
      <c r="WI645" s="51"/>
      <c r="WJ645" s="51"/>
      <c r="WK645" s="51"/>
      <c r="WL645" s="51"/>
      <c r="WM645" s="51"/>
      <c r="WN645" s="51"/>
      <c r="WO645" s="51"/>
      <c r="WP645" s="51"/>
      <c r="WQ645" s="51"/>
      <c r="WR645" s="51"/>
      <c r="WS645" s="51"/>
      <c r="WT645" s="51"/>
      <c r="WU645" s="51"/>
      <c r="WV645" s="51"/>
      <c r="WW645" s="51"/>
      <c r="WX645" s="51"/>
      <c r="WY645" s="51"/>
      <c r="WZ645" s="51"/>
      <c r="XA645" s="51"/>
      <c r="XB645" s="51"/>
      <c r="XC645" s="51"/>
      <c r="XD645" s="51"/>
      <c r="XE645" s="51"/>
      <c r="XF645" s="51"/>
      <c r="XG645" s="51"/>
      <c r="XH645" s="51"/>
      <c r="XI645" s="51"/>
      <c r="XJ645" s="51"/>
      <c r="XK645" s="51"/>
      <c r="XL645" s="51"/>
      <c r="XM645" s="51"/>
      <c r="XN645" s="51"/>
      <c r="XO645" s="51"/>
      <c r="XP645" s="51"/>
      <c r="XQ645" s="51"/>
      <c r="XR645" s="51"/>
      <c r="XS645" s="51"/>
      <c r="XT645" s="51"/>
      <c r="XU645" s="51"/>
      <c r="XV645" s="51"/>
      <c r="XW645" s="51"/>
      <c r="XX645" s="51"/>
      <c r="XY645" s="51"/>
      <c r="XZ645" s="51"/>
      <c r="YA645" s="51"/>
      <c r="YB645" s="51"/>
      <c r="YC645" s="51"/>
      <c r="YD645" s="51"/>
      <c r="YE645" s="51"/>
      <c r="YF645" s="51"/>
      <c r="YG645" s="51"/>
      <c r="YH645" s="51"/>
      <c r="YI645" s="51"/>
      <c r="YJ645" s="51"/>
      <c r="YK645" s="51"/>
      <c r="YL645" s="51"/>
      <c r="YM645" s="51"/>
      <c r="YN645" s="51"/>
      <c r="YO645" s="51"/>
      <c r="YP645" s="51"/>
      <c r="YQ645" s="51"/>
      <c r="YR645" s="51"/>
      <c r="YS645" s="51"/>
    </row>
    <row r="646" spans="2:669" hidden="1" x14ac:dyDescent="0.25">
      <c r="B646" s="51"/>
      <c r="C646" s="51"/>
      <c r="D646" s="51"/>
      <c r="E646" s="51"/>
      <c r="F646" s="51"/>
      <c r="G646" s="51"/>
      <c r="H646" s="325"/>
      <c r="I646" s="51"/>
      <c r="J646" s="51"/>
      <c r="K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c r="EK646" s="51"/>
      <c r="EL646" s="51"/>
      <c r="EM646" s="51"/>
      <c r="EN646" s="51"/>
      <c r="EO646" s="51"/>
      <c r="EP646" s="51"/>
      <c r="EQ646" s="51"/>
      <c r="ER646" s="51"/>
      <c r="ES646" s="51"/>
      <c r="ET646" s="51"/>
      <c r="EU646" s="51"/>
      <c r="EV646" s="51"/>
      <c r="EW646" s="51"/>
      <c r="EX646" s="51"/>
      <c r="EY646" s="51"/>
      <c r="EZ646" s="51"/>
      <c r="FA646" s="51"/>
      <c r="FB646" s="51"/>
      <c r="FC646" s="51"/>
      <c r="FD646" s="51"/>
      <c r="FE646" s="51"/>
      <c r="FF646" s="51"/>
      <c r="FG646" s="51"/>
      <c r="FH646" s="51"/>
      <c r="FI646" s="51"/>
      <c r="FJ646" s="51"/>
      <c r="FK646" s="51"/>
      <c r="FL646" s="51"/>
      <c r="FM646" s="51"/>
      <c r="FN646" s="51"/>
      <c r="FO646" s="51"/>
      <c r="FP646" s="51"/>
      <c r="FQ646" s="51"/>
      <c r="FR646" s="51"/>
      <c r="FS646" s="51"/>
      <c r="FT646" s="51"/>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1"/>
      <c r="GR646" s="51"/>
      <c r="GS646" s="51"/>
      <c r="GT646" s="51"/>
      <c r="GU646" s="51"/>
      <c r="GV646" s="51"/>
      <c r="GW646" s="51"/>
      <c r="GX646" s="51"/>
      <c r="GY646" s="51"/>
      <c r="GZ646" s="51"/>
      <c r="HA646" s="51"/>
      <c r="HB646" s="51"/>
      <c r="HC646" s="51"/>
      <c r="HD646" s="51"/>
      <c r="HE646" s="51"/>
      <c r="HF646" s="51"/>
      <c r="HG646" s="51"/>
      <c r="HH646" s="51"/>
      <c r="HI646" s="51"/>
      <c r="HJ646" s="51"/>
      <c r="HK646" s="51"/>
      <c r="HL646" s="51"/>
      <c r="HM646" s="51"/>
      <c r="HN646" s="51"/>
      <c r="HO646" s="51"/>
      <c r="HP646" s="51"/>
      <c r="HQ646" s="51"/>
      <c r="HR646" s="51"/>
      <c r="HS646" s="51"/>
      <c r="HT646" s="51"/>
      <c r="HU646" s="51"/>
      <c r="HV646" s="51"/>
      <c r="HW646" s="51"/>
      <c r="HX646" s="51"/>
      <c r="HY646" s="51"/>
      <c r="HZ646" s="51"/>
      <c r="IA646" s="51"/>
      <c r="IB646" s="51"/>
      <c r="IC646" s="51"/>
      <c r="ID646" s="51"/>
      <c r="IE646" s="51"/>
      <c r="IF646" s="51"/>
      <c r="IG646" s="51"/>
      <c r="IH646" s="51"/>
      <c r="II646" s="51"/>
      <c r="IJ646" s="51"/>
      <c r="IK646" s="51"/>
      <c r="IL646" s="51"/>
      <c r="IM646" s="51"/>
      <c r="IN646" s="51"/>
      <c r="IO646" s="51"/>
      <c r="IP646" s="51"/>
      <c r="IQ646" s="51"/>
      <c r="IR646" s="51"/>
      <c r="IS646" s="51"/>
      <c r="IT646" s="51"/>
      <c r="IU646" s="51"/>
      <c r="IV646" s="51"/>
      <c r="IW646" s="51"/>
      <c r="IX646" s="51"/>
      <c r="IY646" s="51"/>
      <c r="IZ646" s="51"/>
      <c r="JA646" s="51"/>
      <c r="JB646" s="51"/>
      <c r="JC646" s="51"/>
      <c r="JD646" s="51"/>
      <c r="JE646" s="51"/>
      <c r="JF646" s="51"/>
      <c r="JG646" s="51"/>
      <c r="JH646" s="51"/>
      <c r="JI646" s="51"/>
      <c r="JJ646" s="51"/>
      <c r="JK646" s="51"/>
      <c r="JL646" s="51"/>
      <c r="JM646" s="51"/>
      <c r="JN646" s="51"/>
      <c r="JO646" s="51"/>
      <c r="JP646" s="51"/>
      <c r="JQ646" s="51"/>
      <c r="JR646" s="51"/>
      <c r="JS646" s="51"/>
      <c r="JT646" s="51"/>
      <c r="JU646" s="51"/>
      <c r="JV646" s="51"/>
      <c r="JW646" s="51"/>
      <c r="JX646" s="51"/>
      <c r="JY646" s="51"/>
      <c r="JZ646" s="51"/>
      <c r="KA646" s="51"/>
      <c r="KB646" s="51"/>
      <c r="KC646" s="51"/>
      <c r="KD646" s="51"/>
      <c r="KE646" s="51"/>
      <c r="KF646" s="51"/>
      <c r="KG646" s="51"/>
      <c r="KH646" s="51"/>
      <c r="KI646" s="51"/>
      <c r="KJ646" s="51"/>
      <c r="KK646" s="51"/>
      <c r="KL646" s="51"/>
      <c r="KM646" s="51"/>
      <c r="KN646" s="51"/>
      <c r="KO646" s="51"/>
      <c r="KP646" s="51"/>
      <c r="KQ646" s="51"/>
      <c r="KR646" s="51"/>
      <c r="KS646" s="51"/>
      <c r="KT646" s="51"/>
      <c r="KU646" s="51"/>
      <c r="KV646" s="51"/>
      <c r="KW646" s="51"/>
      <c r="KX646" s="51"/>
      <c r="KY646" s="51"/>
      <c r="KZ646" s="51"/>
      <c r="LA646" s="51"/>
      <c r="LB646" s="51"/>
      <c r="LC646" s="51"/>
      <c r="LD646" s="51"/>
      <c r="LE646" s="51"/>
      <c r="LF646" s="51"/>
      <c r="LG646" s="51"/>
      <c r="LH646" s="51"/>
      <c r="LI646" s="51"/>
      <c r="LJ646" s="51"/>
      <c r="LK646" s="51"/>
      <c r="LL646" s="51"/>
      <c r="LM646" s="51"/>
      <c r="LN646" s="51"/>
      <c r="LO646" s="51"/>
      <c r="LP646" s="51"/>
      <c r="LQ646" s="51"/>
      <c r="LR646" s="51"/>
      <c r="LS646" s="51"/>
      <c r="LT646" s="51"/>
      <c r="LU646" s="51"/>
      <c r="LV646" s="51"/>
      <c r="LW646" s="51"/>
      <c r="LX646" s="51"/>
      <c r="LY646" s="51"/>
      <c r="LZ646" s="51"/>
      <c r="MA646" s="51"/>
      <c r="MB646" s="51"/>
      <c r="MC646" s="51"/>
      <c r="MD646" s="51"/>
      <c r="ME646" s="51"/>
      <c r="MF646" s="51"/>
      <c r="MG646" s="51"/>
      <c r="MH646" s="51"/>
      <c r="MI646" s="51"/>
      <c r="MJ646" s="51"/>
      <c r="MK646" s="51"/>
      <c r="ML646" s="51"/>
      <c r="MM646" s="51"/>
      <c r="MN646" s="51"/>
      <c r="MO646" s="51"/>
      <c r="MP646" s="51"/>
      <c r="MQ646" s="51"/>
      <c r="MR646" s="51"/>
      <c r="MS646" s="51"/>
      <c r="MT646" s="51"/>
      <c r="MU646" s="51"/>
      <c r="MV646" s="51"/>
      <c r="MW646" s="51"/>
      <c r="MX646" s="51"/>
      <c r="MY646" s="51"/>
      <c r="MZ646" s="51"/>
      <c r="NA646" s="51"/>
      <c r="NB646" s="51"/>
      <c r="NC646" s="51"/>
      <c r="ND646" s="51"/>
      <c r="NE646" s="51"/>
      <c r="NF646" s="51"/>
      <c r="NG646" s="51"/>
      <c r="NH646" s="51"/>
      <c r="NI646" s="51"/>
      <c r="NJ646" s="51"/>
      <c r="NK646" s="51"/>
      <c r="NL646" s="51"/>
      <c r="NM646" s="51"/>
      <c r="NN646" s="51"/>
      <c r="NO646" s="51"/>
      <c r="NP646" s="51"/>
      <c r="NQ646" s="51"/>
      <c r="NR646" s="51"/>
      <c r="NS646" s="51"/>
      <c r="NT646" s="51"/>
      <c r="NU646" s="51"/>
      <c r="NV646" s="51"/>
      <c r="NW646" s="51"/>
      <c r="NX646" s="51"/>
      <c r="NY646" s="51"/>
      <c r="NZ646" s="51"/>
      <c r="OA646" s="51"/>
      <c r="OB646" s="51"/>
      <c r="OC646" s="51"/>
      <c r="OD646" s="51"/>
      <c r="OE646" s="51"/>
      <c r="OF646" s="51"/>
      <c r="OG646" s="51"/>
      <c r="OH646" s="51"/>
      <c r="OI646" s="51"/>
      <c r="OJ646" s="51"/>
      <c r="OK646" s="51"/>
      <c r="OL646" s="51"/>
      <c r="OM646" s="51"/>
      <c r="ON646" s="51"/>
      <c r="OO646" s="51"/>
      <c r="OP646" s="51"/>
      <c r="OQ646" s="51"/>
      <c r="OR646" s="51"/>
      <c r="OS646" s="51"/>
      <c r="OT646" s="51"/>
      <c r="OU646" s="51"/>
      <c r="OV646" s="51"/>
      <c r="OW646" s="51"/>
      <c r="OX646" s="51"/>
      <c r="OY646" s="51"/>
      <c r="OZ646" s="51"/>
      <c r="PA646" s="51"/>
      <c r="PB646" s="51"/>
      <c r="PC646" s="51"/>
      <c r="PD646" s="51"/>
      <c r="PE646" s="51"/>
      <c r="PF646" s="51"/>
      <c r="PG646" s="51"/>
      <c r="PH646" s="51"/>
      <c r="PI646" s="51"/>
      <c r="PJ646" s="51"/>
      <c r="PK646" s="51"/>
      <c r="PL646" s="51"/>
      <c r="PM646" s="51"/>
      <c r="PN646" s="51"/>
      <c r="PO646" s="51"/>
      <c r="PP646" s="51"/>
      <c r="PQ646" s="51"/>
      <c r="PR646" s="51"/>
      <c r="PS646" s="51"/>
      <c r="PT646" s="51"/>
      <c r="PU646" s="51"/>
      <c r="PV646" s="51"/>
      <c r="PW646" s="51"/>
      <c r="PX646" s="51"/>
      <c r="PY646" s="51"/>
      <c r="PZ646" s="51"/>
      <c r="QA646" s="51"/>
      <c r="QB646" s="51"/>
      <c r="QC646" s="51"/>
      <c r="QD646" s="51"/>
      <c r="QE646" s="51"/>
      <c r="QF646" s="51"/>
      <c r="QG646" s="51"/>
      <c r="QH646" s="51"/>
      <c r="QI646" s="51"/>
      <c r="QJ646" s="51"/>
      <c r="QK646" s="51"/>
      <c r="QL646" s="51"/>
      <c r="QM646" s="51"/>
      <c r="QN646" s="51"/>
      <c r="QO646" s="51"/>
      <c r="QP646" s="51"/>
      <c r="QQ646" s="51"/>
      <c r="QR646" s="51"/>
      <c r="QS646" s="51"/>
      <c r="QT646" s="51"/>
      <c r="QU646" s="51"/>
      <c r="QV646" s="51"/>
      <c r="QW646" s="51"/>
      <c r="QX646" s="51"/>
      <c r="QY646" s="51"/>
      <c r="QZ646" s="51"/>
      <c r="RA646" s="51"/>
      <c r="RB646" s="51"/>
      <c r="RC646" s="51"/>
      <c r="RD646" s="51"/>
      <c r="RE646" s="51"/>
      <c r="RF646" s="51"/>
      <c r="RG646" s="51"/>
      <c r="RH646" s="51"/>
      <c r="RI646" s="51"/>
      <c r="RJ646" s="51"/>
      <c r="RK646" s="51"/>
      <c r="RL646" s="51"/>
      <c r="RM646" s="51"/>
      <c r="RN646" s="51"/>
      <c r="RO646" s="51"/>
      <c r="RP646" s="51"/>
      <c r="RQ646" s="51"/>
      <c r="RR646" s="51"/>
      <c r="RS646" s="51"/>
      <c r="RT646" s="51"/>
      <c r="RU646" s="51"/>
      <c r="RV646" s="51"/>
      <c r="RW646" s="51"/>
      <c r="RX646" s="51"/>
      <c r="RY646" s="51"/>
      <c r="RZ646" s="51"/>
      <c r="SA646" s="51"/>
      <c r="SB646" s="51"/>
      <c r="SC646" s="51"/>
      <c r="SD646" s="51"/>
      <c r="SE646" s="51"/>
      <c r="SF646" s="51"/>
      <c r="SG646" s="51"/>
      <c r="SH646" s="51"/>
      <c r="SI646" s="51"/>
      <c r="SJ646" s="51"/>
      <c r="SK646" s="51"/>
      <c r="SL646" s="51"/>
      <c r="SM646" s="51"/>
      <c r="SN646" s="51"/>
      <c r="SO646" s="51"/>
      <c r="SP646" s="51"/>
      <c r="SQ646" s="51"/>
      <c r="SR646" s="51"/>
      <c r="SS646" s="51"/>
      <c r="ST646" s="51"/>
      <c r="SU646" s="51"/>
      <c r="SV646" s="51"/>
      <c r="SW646" s="51"/>
      <c r="SX646" s="51"/>
      <c r="SY646" s="51"/>
      <c r="SZ646" s="51"/>
      <c r="TA646" s="51"/>
      <c r="TB646" s="51"/>
      <c r="TC646" s="51"/>
      <c r="TD646" s="51"/>
      <c r="TE646" s="51"/>
      <c r="TF646" s="51"/>
      <c r="TG646" s="51"/>
      <c r="TH646" s="51"/>
      <c r="TI646" s="51"/>
      <c r="TJ646" s="51"/>
      <c r="TK646" s="51"/>
      <c r="TL646" s="51"/>
      <c r="TM646" s="51"/>
      <c r="TN646" s="51"/>
      <c r="TO646" s="51"/>
      <c r="TP646" s="51"/>
      <c r="TQ646" s="51"/>
      <c r="TR646" s="51"/>
      <c r="TS646" s="51"/>
      <c r="TT646" s="51"/>
      <c r="TU646" s="51"/>
      <c r="TV646" s="51"/>
      <c r="TW646" s="51"/>
      <c r="TX646" s="51"/>
      <c r="TY646" s="51"/>
      <c r="TZ646" s="51"/>
      <c r="UA646" s="51"/>
      <c r="UB646" s="51"/>
      <c r="UC646" s="51"/>
      <c r="UD646" s="51"/>
      <c r="UE646" s="51"/>
      <c r="UF646" s="51"/>
      <c r="UG646" s="51"/>
      <c r="UH646" s="51"/>
      <c r="UI646" s="51"/>
      <c r="UJ646" s="51"/>
      <c r="UK646" s="51"/>
      <c r="UL646" s="51"/>
      <c r="UM646" s="51"/>
      <c r="UN646" s="51"/>
      <c r="UO646" s="51"/>
      <c r="UP646" s="51"/>
      <c r="UQ646" s="51"/>
      <c r="UR646" s="51"/>
      <c r="US646" s="51"/>
      <c r="UT646" s="51"/>
      <c r="UU646" s="51"/>
      <c r="UV646" s="51"/>
      <c r="UW646" s="51"/>
      <c r="UX646" s="51"/>
      <c r="UY646" s="51"/>
      <c r="UZ646" s="51"/>
      <c r="VA646" s="51"/>
      <c r="VB646" s="51"/>
      <c r="VC646" s="51"/>
      <c r="VD646" s="51"/>
      <c r="VE646" s="51"/>
      <c r="VF646" s="51"/>
      <c r="VG646" s="51"/>
      <c r="VH646" s="51"/>
      <c r="VI646" s="51"/>
      <c r="VJ646" s="51"/>
      <c r="VK646" s="51"/>
      <c r="VL646" s="51"/>
      <c r="VM646" s="51"/>
      <c r="VN646" s="51"/>
      <c r="VO646" s="51"/>
      <c r="VP646" s="51"/>
      <c r="VQ646" s="51"/>
      <c r="VR646" s="51"/>
      <c r="VS646" s="51"/>
      <c r="VT646" s="51"/>
      <c r="VU646" s="51"/>
      <c r="VV646" s="51"/>
      <c r="VW646" s="51"/>
      <c r="VX646" s="51"/>
      <c r="VY646" s="51"/>
      <c r="VZ646" s="51"/>
      <c r="WA646" s="51"/>
      <c r="WB646" s="51"/>
      <c r="WC646" s="51"/>
      <c r="WD646" s="51"/>
      <c r="WE646" s="51"/>
      <c r="WF646" s="51"/>
      <c r="WG646" s="51"/>
      <c r="WH646" s="51"/>
      <c r="WI646" s="51"/>
      <c r="WJ646" s="51"/>
      <c r="WK646" s="51"/>
      <c r="WL646" s="51"/>
      <c r="WM646" s="51"/>
      <c r="WN646" s="51"/>
      <c r="WO646" s="51"/>
      <c r="WP646" s="51"/>
      <c r="WQ646" s="51"/>
      <c r="WR646" s="51"/>
      <c r="WS646" s="51"/>
      <c r="WT646" s="51"/>
      <c r="WU646" s="51"/>
      <c r="WV646" s="51"/>
      <c r="WW646" s="51"/>
      <c r="WX646" s="51"/>
      <c r="WY646" s="51"/>
      <c r="WZ646" s="51"/>
      <c r="XA646" s="51"/>
      <c r="XB646" s="51"/>
      <c r="XC646" s="51"/>
      <c r="XD646" s="51"/>
      <c r="XE646" s="51"/>
      <c r="XF646" s="51"/>
      <c r="XG646" s="51"/>
      <c r="XH646" s="51"/>
      <c r="XI646" s="51"/>
      <c r="XJ646" s="51"/>
      <c r="XK646" s="51"/>
      <c r="XL646" s="51"/>
      <c r="XM646" s="51"/>
      <c r="XN646" s="51"/>
      <c r="XO646" s="51"/>
      <c r="XP646" s="51"/>
      <c r="XQ646" s="51"/>
      <c r="XR646" s="51"/>
      <c r="XS646" s="51"/>
      <c r="XT646" s="51"/>
      <c r="XU646" s="51"/>
      <c r="XV646" s="51"/>
      <c r="XW646" s="51"/>
      <c r="XX646" s="51"/>
      <c r="XY646" s="51"/>
      <c r="XZ646" s="51"/>
      <c r="YA646" s="51"/>
      <c r="YB646" s="51"/>
      <c r="YC646" s="51"/>
      <c r="YD646" s="51"/>
      <c r="YE646" s="51"/>
      <c r="YF646" s="51"/>
      <c r="YG646" s="51"/>
      <c r="YH646" s="51"/>
      <c r="YI646" s="51"/>
      <c r="YJ646" s="51"/>
      <c r="YK646" s="51"/>
      <c r="YL646" s="51"/>
      <c r="YM646" s="51"/>
      <c r="YN646" s="51"/>
      <c r="YO646" s="51"/>
      <c r="YP646" s="51"/>
      <c r="YQ646" s="51"/>
      <c r="YR646" s="51"/>
      <c r="YS646" s="51"/>
    </row>
    <row r="647" spans="2:669" hidden="1" x14ac:dyDescent="0.25">
      <c r="B647" s="51"/>
      <c r="C647" s="51"/>
      <c r="D647" s="51"/>
      <c r="E647" s="51"/>
      <c r="F647" s="51"/>
      <c r="G647" s="51"/>
      <c r="H647" s="325"/>
      <c r="I647" s="51"/>
      <c r="J647" s="51"/>
      <c r="K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c r="EK647" s="51"/>
      <c r="EL647" s="51"/>
      <c r="EM647" s="51"/>
      <c r="EN647" s="51"/>
      <c r="EO647" s="51"/>
      <c r="EP647" s="51"/>
      <c r="EQ647" s="51"/>
      <c r="ER647" s="51"/>
      <c r="ES647" s="51"/>
      <c r="ET647" s="51"/>
      <c r="EU647" s="51"/>
      <c r="EV647" s="51"/>
      <c r="EW647" s="51"/>
      <c r="EX647" s="51"/>
      <c r="EY647" s="51"/>
      <c r="EZ647" s="51"/>
      <c r="FA647" s="51"/>
      <c r="FB647" s="51"/>
      <c r="FC647" s="51"/>
      <c r="FD647" s="51"/>
      <c r="FE647" s="51"/>
      <c r="FF647" s="51"/>
      <c r="FG647" s="51"/>
      <c r="FH647" s="51"/>
      <c r="FI647" s="51"/>
      <c r="FJ647" s="51"/>
      <c r="FK647" s="51"/>
      <c r="FL647" s="51"/>
      <c r="FM647" s="51"/>
      <c r="FN647" s="51"/>
      <c r="FO647" s="51"/>
      <c r="FP647" s="51"/>
      <c r="FQ647" s="51"/>
      <c r="FR647" s="51"/>
      <c r="FS647" s="51"/>
      <c r="FT647" s="51"/>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1"/>
      <c r="GR647" s="51"/>
      <c r="GS647" s="51"/>
      <c r="GT647" s="51"/>
      <c r="GU647" s="51"/>
      <c r="GV647" s="51"/>
      <c r="GW647" s="51"/>
      <c r="GX647" s="51"/>
      <c r="GY647" s="51"/>
      <c r="GZ647" s="51"/>
      <c r="HA647" s="51"/>
      <c r="HB647" s="51"/>
      <c r="HC647" s="51"/>
      <c r="HD647" s="51"/>
      <c r="HE647" s="51"/>
      <c r="HF647" s="51"/>
      <c r="HG647" s="51"/>
      <c r="HH647" s="51"/>
      <c r="HI647" s="51"/>
      <c r="HJ647" s="51"/>
      <c r="HK647" s="51"/>
      <c r="HL647" s="51"/>
      <c r="HM647" s="51"/>
      <c r="HN647" s="51"/>
      <c r="HO647" s="51"/>
      <c r="HP647" s="51"/>
      <c r="HQ647" s="51"/>
      <c r="HR647" s="51"/>
      <c r="HS647" s="51"/>
      <c r="HT647" s="51"/>
      <c r="HU647" s="51"/>
      <c r="HV647" s="51"/>
      <c r="HW647" s="51"/>
      <c r="HX647" s="51"/>
      <c r="HY647" s="51"/>
      <c r="HZ647" s="51"/>
      <c r="IA647" s="51"/>
      <c r="IB647" s="51"/>
      <c r="IC647" s="51"/>
      <c r="ID647" s="51"/>
      <c r="IE647" s="51"/>
      <c r="IF647" s="51"/>
      <c r="IG647" s="51"/>
      <c r="IH647" s="51"/>
      <c r="II647" s="51"/>
      <c r="IJ647" s="51"/>
      <c r="IK647" s="51"/>
      <c r="IL647" s="51"/>
      <c r="IM647" s="51"/>
      <c r="IN647" s="51"/>
      <c r="IO647" s="51"/>
      <c r="IP647" s="51"/>
      <c r="IQ647" s="51"/>
      <c r="IR647" s="51"/>
      <c r="IS647" s="51"/>
      <c r="IT647" s="51"/>
      <c r="IU647" s="51"/>
      <c r="IV647" s="51"/>
      <c r="IW647" s="51"/>
      <c r="IX647" s="51"/>
      <c r="IY647" s="51"/>
      <c r="IZ647" s="51"/>
      <c r="JA647" s="51"/>
      <c r="JB647" s="51"/>
      <c r="JC647" s="51"/>
      <c r="JD647" s="51"/>
      <c r="JE647" s="51"/>
      <c r="JF647" s="51"/>
      <c r="JG647" s="51"/>
      <c r="JH647" s="51"/>
      <c r="JI647" s="51"/>
      <c r="JJ647" s="51"/>
      <c r="JK647" s="51"/>
      <c r="JL647" s="51"/>
      <c r="JM647" s="51"/>
      <c r="JN647" s="51"/>
      <c r="JO647" s="51"/>
      <c r="JP647" s="51"/>
      <c r="JQ647" s="51"/>
      <c r="JR647" s="51"/>
      <c r="JS647" s="51"/>
      <c r="JT647" s="51"/>
      <c r="JU647" s="51"/>
      <c r="JV647" s="51"/>
      <c r="JW647" s="51"/>
      <c r="JX647" s="51"/>
      <c r="JY647" s="51"/>
      <c r="JZ647" s="51"/>
      <c r="KA647" s="51"/>
      <c r="KB647" s="51"/>
      <c r="KC647" s="51"/>
      <c r="KD647" s="51"/>
      <c r="KE647" s="51"/>
      <c r="KF647" s="51"/>
      <c r="KG647" s="51"/>
      <c r="KH647" s="51"/>
      <c r="KI647" s="51"/>
      <c r="KJ647" s="51"/>
      <c r="KK647" s="51"/>
      <c r="KL647" s="51"/>
      <c r="KM647" s="51"/>
      <c r="KN647" s="51"/>
      <c r="KO647" s="51"/>
      <c r="KP647" s="51"/>
      <c r="KQ647" s="51"/>
      <c r="KR647" s="51"/>
      <c r="KS647" s="51"/>
      <c r="KT647" s="51"/>
      <c r="KU647" s="51"/>
      <c r="KV647" s="51"/>
      <c r="KW647" s="51"/>
      <c r="KX647" s="51"/>
      <c r="KY647" s="51"/>
      <c r="KZ647" s="51"/>
      <c r="LA647" s="51"/>
      <c r="LB647" s="51"/>
      <c r="LC647" s="51"/>
      <c r="LD647" s="51"/>
      <c r="LE647" s="51"/>
      <c r="LF647" s="51"/>
      <c r="LG647" s="51"/>
      <c r="LH647" s="51"/>
      <c r="LI647" s="51"/>
      <c r="LJ647" s="51"/>
      <c r="LK647" s="51"/>
      <c r="LL647" s="51"/>
      <c r="LM647" s="51"/>
      <c r="LN647" s="51"/>
      <c r="LO647" s="51"/>
      <c r="LP647" s="51"/>
      <c r="LQ647" s="51"/>
      <c r="LR647" s="51"/>
      <c r="LS647" s="51"/>
      <c r="LT647" s="51"/>
      <c r="LU647" s="51"/>
      <c r="LV647" s="51"/>
      <c r="LW647" s="51"/>
      <c r="LX647" s="51"/>
      <c r="LY647" s="51"/>
      <c r="LZ647" s="51"/>
      <c r="MA647" s="51"/>
      <c r="MB647" s="51"/>
      <c r="MC647" s="51"/>
      <c r="MD647" s="51"/>
      <c r="ME647" s="51"/>
      <c r="MF647" s="51"/>
      <c r="MG647" s="51"/>
      <c r="MH647" s="51"/>
      <c r="MI647" s="51"/>
      <c r="MJ647" s="51"/>
      <c r="MK647" s="51"/>
      <c r="ML647" s="51"/>
      <c r="MM647" s="51"/>
      <c r="MN647" s="51"/>
      <c r="MO647" s="51"/>
      <c r="MP647" s="51"/>
      <c r="MQ647" s="51"/>
      <c r="MR647" s="51"/>
      <c r="MS647" s="51"/>
      <c r="MT647" s="51"/>
      <c r="MU647" s="51"/>
      <c r="MV647" s="51"/>
      <c r="MW647" s="51"/>
      <c r="MX647" s="51"/>
      <c r="MY647" s="51"/>
      <c r="MZ647" s="51"/>
      <c r="NA647" s="51"/>
      <c r="NB647" s="51"/>
      <c r="NC647" s="51"/>
      <c r="ND647" s="51"/>
      <c r="NE647" s="51"/>
      <c r="NF647" s="51"/>
      <c r="NG647" s="51"/>
      <c r="NH647" s="51"/>
      <c r="NI647" s="51"/>
      <c r="NJ647" s="51"/>
      <c r="NK647" s="51"/>
      <c r="NL647" s="51"/>
      <c r="NM647" s="51"/>
      <c r="NN647" s="51"/>
      <c r="NO647" s="51"/>
      <c r="NP647" s="51"/>
      <c r="NQ647" s="51"/>
      <c r="NR647" s="51"/>
      <c r="NS647" s="51"/>
      <c r="NT647" s="51"/>
      <c r="NU647" s="51"/>
      <c r="NV647" s="51"/>
      <c r="NW647" s="51"/>
      <c r="NX647" s="51"/>
      <c r="NY647" s="51"/>
      <c r="NZ647" s="51"/>
      <c r="OA647" s="51"/>
      <c r="OB647" s="51"/>
      <c r="OC647" s="51"/>
      <c r="OD647" s="51"/>
      <c r="OE647" s="51"/>
      <c r="OF647" s="51"/>
      <c r="OG647" s="51"/>
      <c r="OH647" s="51"/>
      <c r="OI647" s="51"/>
      <c r="OJ647" s="51"/>
      <c r="OK647" s="51"/>
      <c r="OL647" s="51"/>
      <c r="OM647" s="51"/>
      <c r="ON647" s="51"/>
      <c r="OO647" s="51"/>
      <c r="OP647" s="51"/>
      <c r="OQ647" s="51"/>
      <c r="OR647" s="51"/>
      <c r="OS647" s="51"/>
      <c r="OT647" s="51"/>
      <c r="OU647" s="51"/>
      <c r="OV647" s="51"/>
      <c r="OW647" s="51"/>
      <c r="OX647" s="51"/>
      <c r="OY647" s="51"/>
      <c r="OZ647" s="51"/>
      <c r="PA647" s="51"/>
      <c r="PB647" s="51"/>
      <c r="PC647" s="51"/>
      <c r="PD647" s="51"/>
      <c r="PE647" s="51"/>
      <c r="PF647" s="51"/>
      <c r="PG647" s="51"/>
      <c r="PH647" s="51"/>
      <c r="PI647" s="51"/>
      <c r="PJ647" s="51"/>
      <c r="PK647" s="51"/>
      <c r="PL647" s="51"/>
      <c r="PM647" s="51"/>
      <c r="PN647" s="51"/>
      <c r="PO647" s="51"/>
      <c r="PP647" s="51"/>
      <c r="PQ647" s="51"/>
      <c r="PR647" s="51"/>
      <c r="PS647" s="51"/>
      <c r="PT647" s="51"/>
      <c r="PU647" s="51"/>
      <c r="PV647" s="51"/>
      <c r="PW647" s="51"/>
      <c r="PX647" s="51"/>
      <c r="PY647" s="51"/>
      <c r="PZ647" s="51"/>
      <c r="QA647" s="51"/>
      <c r="QB647" s="51"/>
      <c r="QC647" s="51"/>
      <c r="QD647" s="51"/>
      <c r="QE647" s="51"/>
      <c r="QF647" s="51"/>
      <c r="QG647" s="51"/>
      <c r="QH647" s="51"/>
      <c r="QI647" s="51"/>
      <c r="QJ647" s="51"/>
      <c r="QK647" s="51"/>
      <c r="QL647" s="51"/>
      <c r="QM647" s="51"/>
      <c r="QN647" s="51"/>
      <c r="QO647" s="51"/>
      <c r="QP647" s="51"/>
      <c r="QQ647" s="51"/>
      <c r="QR647" s="51"/>
      <c r="QS647" s="51"/>
      <c r="QT647" s="51"/>
      <c r="QU647" s="51"/>
      <c r="QV647" s="51"/>
      <c r="QW647" s="51"/>
      <c r="QX647" s="51"/>
      <c r="QY647" s="51"/>
      <c r="QZ647" s="51"/>
      <c r="RA647" s="51"/>
      <c r="RB647" s="51"/>
      <c r="RC647" s="51"/>
      <c r="RD647" s="51"/>
      <c r="RE647" s="51"/>
      <c r="RF647" s="51"/>
      <c r="RG647" s="51"/>
      <c r="RH647" s="51"/>
      <c r="RI647" s="51"/>
      <c r="RJ647" s="51"/>
      <c r="RK647" s="51"/>
      <c r="RL647" s="51"/>
      <c r="RM647" s="51"/>
      <c r="RN647" s="51"/>
      <c r="RO647" s="51"/>
      <c r="RP647" s="51"/>
      <c r="RQ647" s="51"/>
      <c r="RR647" s="51"/>
      <c r="RS647" s="51"/>
      <c r="RT647" s="51"/>
      <c r="RU647" s="51"/>
      <c r="RV647" s="51"/>
      <c r="RW647" s="51"/>
      <c r="RX647" s="51"/>
      <c r="RY647" s="51"/>
      <c r="RZ647" s="51"/>
      <c r="SA647" s="51"/>
      <c r="SB647" s="51"/>
      <c r="SC647" s="51"/>
      <c r="SD647" s="51"/>
      <c r="SE647" s="51"/>
      <c r="SF647" s="51"/>
      <c r="SG647" s="51"/>
      <c r="SH647" s="51"/>
      <c r="SI647" s="51"/>
      <c r="SJ647" s="51"/>
      <c r="SK647" s="51"/>
      <c r="SL647" s="51"/>
      <c r="SM647" s="51"/>
      <c r="SN647" s="51"/>
      <c r="SO647" s="51"/>
      <c r="SP647" s="51"/>
      <c r="SQ647" s="51"/>
      <c r="SR647" s="51"/>
      <c r="SS647" s="51"/>
      <c r="ST647" s="51"/>
      <c r="SU647" s="51"/>
      <c r="SV647" s="51"/>
      <c r="SW647" s="51"/>
      <c r="SX647" s="51"/>
      <c r="SY647" s="51"/>
      <c r="SZ647" s="51"/>
      <c r="TA647" s="51"/>
      <c r="TB647" s="51"/>
      <c r="TC647" s="51"/>
      <c r="TD647" s="51"/>
      <c r="TE647" s="51"/>
      <c r="TF647" s="51"/>
      <c r="TG647" s="51"/>
      <c r="TH647" s="51"/>
      <c r="TI647" s="51"/>
      <c r="TJ647" s="51"/>
      <c r="TK647" s="51"/>
      <c r="TL647" s="51"/>
      <c r="TM647" s="51"/>
      <c r="TN647" s="51"/>
      <c r="TO647" s="51"/>
      <c r="TP647" s="51"/>
      <c r="TQ647" s="51"/>
      <c r="TR647" s="51"/>
      <c r="TS647" s="51"/>
      <c r="TT647" s="51"/>
      <c r="TU647" s="51"/>
      <c r="TV647" s="51"/>
      <c r="TW647" s="51"/>
      <c r="TX647" s="51"/>
      <c r="TY647" s="51"/>
      <c r="TZ647" s="51"/>
      <c r="UA647" s="51"/>
      <c r="UB647" s="51"/>
      <c r="UC647" s="51"/>
      <c r="UD647" s="51"/>
      <c r="UE647" s="51"/>
      <c r="UF647" s="51"/>
      <c r="UG647" s="51"/>
      <c r="UH647" s="51"/>
      <c r="UI647" s="51"/>
      <c r="UJ647" s="51"/>
      <c r="UK647" s="51"/>
      <c r="UL647" s="51"/>
      <c r="UM647" s="51"/>
      <c r="UN647" s="51"/>
      <c r="UO647" s="51"/>
      <c r="UP647" s="51"/>
      <c r="UQ647" s="51"/>
      <c r="UR647" s="51"/>
      <c r="US647" s="51"/>
      <c r="UT647" s="51"/>
      <c r="UU647" s="51"/>
      <c r="UV647" s="51"/>
      <c r="UW647" s="51"/>
      <c r="UX647" s="51"/>
      <c r="UY647" s="51"/>
      <c r="UZ647" s="51"/>
      <c r="VA647" s="51"/>
      <c r="VB647" s="51"/>
      <c r="VC647" s="51"/>
      <c r="VD647" s="51"/>
      <c r="VE647" s="51"/>
      <c r="VF647" s="51"/>
      <c r="VG647" s="51"/>
      <c r="VH647" s="51"/>
      <c r="VI647" s="51"/>
      <c r="VJ647" s="51"/>
      <c r="VK647" s="51"/>
      <c r="VL647" s="51"/>
      <c r="VM647" s="51"/>
      <c r="VN647" s="51"/>
      <c r="VO647" s="51"/>
      <c r="VP647" s="51"/>
      <c r="VQ647" s="51"/>
      <c r="VR647" s="51"/>
      <c r="VS647" s="51"/>
      <c r="VT647" s="51"/>
      <c r="VU647" s="51"/>
      <c r="VV647" s="51"/>
      <c r="VW647" s="51"/>
      <c r="VX647" s="51"/>
      <c r="VY647" s="51"/>
      <c r="VZ647" s="51"/>
      <c r="WA647" s="51"/>
      <c r="WB647" s="51"/>
      <c r="WC647" s="51"/>
      <c r="WD647" s="51"/>
      <c r="WE647" s="51"/>
      <c r="WF647" s="51"/>
      <c r="WG647" s="51"/>
      <c r="WH647" s="51"/>
      <c r="WI647" s="51"/>
      <c r="WJ647" s="51"/>
      <c r="WK647" s="51"/>
      <c r="WL647" s="51"/>
      <c r="WM647" s="51"/>
      <c r="WN647" s="51"/>
      <c r="WO647" s="51"/>
      <c r="WP647" s="51"/>
      <c r="WQ647" s="51"/>
      <c r="WR647" s="51"/>
      <c r="WS647" s="51"/>
      <c r="WT647" s="51"/>
      <c r="WU647" s="51"/>
      <c r="WV647" s="51"/>
      <c r="WW647" s="51"/>
      <c r="WX647" s="51"/>
      <c r="WY647" s="51"/>
      <c r="WZ647" s="51"/>
      <c r="XA647" s="51"/>
      <c r="XB647" s="51"/>
      <c r="XC647" s="51"/>
      <c r="XD647" s="51"/>
      <c r="XE647" s="51"/>
      <c r="XF647" s="51"/>
      <c r="XG647" s="51"/>
      <c r="XH647" s="51"/>
      <c r="XI647" s="51"/>
      <c r="XJ647" s="51"/>
      <c r="XK647" s="51"/>
      <c r="XL647" s="51"/>
      <c r="XM647" s="51"/>
      <c r="XN647" s="51"/>
      <c r="XO647" s="51"/>
      <c r="XP647" s="51"/>
      <c r="XQ647" s="51"/>
      <c r="XR647" s="51"/>
      <c r="XS647" s="51"/>
      <c r="XT647" s="51"/>
      <c r="XU647" s="51"/>
      <c r="XV647" s="51"/>
      <c r="XW647" s="51"/>
      <c r="XX647" s="51"/>
      <c r="XY647" s="51"/>
      <c r="XZ647" s="51"/>
      <c r="YA647" s="51"/>
      <c r="YB647" s="51"/>
      <c r="YC647" s="51"/>
      <c r="YD647" s="51"/>
      <c r="YE647" s="51"/>
      <c r="YF647" s="51"/>
      <c r="YG647" s="51"/>
      <c r="YH647" s="51"/>
      <c r="YI647" s="51"/>
      <c r="YJ647" s="51"/>
      <c r="YK647" s="51"/>
      <c r="YL647" s="51"/>
      <c r="YM647" s="51"/>
      <c r="YN647" s="51"/>
      <c r="YO647" s="51"/>
      <c r="YP647" s="51"/>
      <c r="YQ647" s="51"/>
      <c r="YR647" s="51"/>
      <c r="YS647" s="51"/>
    </row>
    <row r="648" spans="2:669" hidden="1" x14ac:dyDescent="0.25">
      <c r="B648" s="51"/>
      <c r="C648" s="51"/>
      <c r="D648" s="51"/>
      <c r="E648" s="51"/>
      <c r="F648" s="51"/>
      <c r="G648" s="51"/>
      <c r="H648" s="325"/>
      <c r="I648" s="51"/>
      <c r="J648" s="51"/>
      <c r="K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c r="EK648" s="51"/>
      <c r="EL648" s="51"/>
      <c r="EM648" s="51"/>
      <c r="EN648" s="51"/>
      <c r="EO648" s="51"/>
      <c r="EP648" s="51"/>
      <c r="EQ648" s="51"/>
      <c r="ER648" s="51"/>
      <c r="ES648" s="51"/>
      <c r="ET648" s="51"/>
      <c r="EU648" s="51"/>
      <c r="EV648" s="51"/>
      <c r="EW648" s="51"/>
      <c r="EX648" s="51"/>
      <c r="EY648" s="51"/>
      <c r="EZ648" s="51"/>
      <c r="FA648" s="51"/>
      <c r="FB648" s="51"/>
      <c r="FC648" s="51"/>
      <c r="FD648" s="51"/>
      <c r="FE648" s="51"/>
      <c r="FF648" s="51"/>
      <c r="FG648" s="51"/>
      <c r="FH648" s="51"/>
      <c r="FI648" s="51"/>
      <c r="FJ648" s="51"/>
      <c r="FK648" s="51"/>
      <c r="FL648" s="51"/>
      <c r="FM648" s="51"/>
      <c r="FN648" s="51"/>
      <c r="FO648" s="51"/>
      <c r="FP648" s="51"/>
      <c r="FQ648" s="51"/>
      <c r="FR648" s="51"/>
      <c r="FS648" s="51"/>
      <c r="FT648" s="51"/>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1"/>
      <c r="GR648" s="51"/>
      <c r="GS648" s="51"/>
      <c r="GT648" s="51"/>
      <c r="GU648" s="51"/>
      <c r="GV648" s="51"/>
      <c r="GW648" s="51"/>
      <c r="GX648" s="51"/>
      <c r="GY648" s="51"/>
      <c r="GZ648" s="51"/>
      <c r="HA648" s="51"/>
      <c r="HB648" s="51"/>
      <c r="HC648" s="51"/>
      <c r="HD648" s="51"/>
      <c r="HE648" s="51"/>
      <c r="HF648" s="51"/>
      <c r="HG648" s="51"/>
      <c r="HH648" s="51"/>
      <c r="HI648" s="51"/>
      <c r="HJ648" s="51"/>
      <c r="HK648" s="51"/>
      <c r="HL648" s="51"/>
      <c r="HM648" s="51"/>
      <c r="HN648" s="51"/>
      <c r="HO648" s="51"/>
      <c r="HP648" s="51"/>
      <c r="HQ648" s="51"/>
      <c r="HR648" s="51"/>
      <c r="HS648" s="51"/>
      <c r="HT648" s="51"/>
      <c r="HU648" s="51"/>
      <c r="HV648" s="51"/>
      <c r="HW648" s="51"/>
      <c r="HX648" s="51"/>
      <c r="HY648" s="51"/>
      <c r="HZ648" s="51"/>
      <c r="IA648" s="51"/>
      <c r="IB648" s="51"/>
      <c r="IC648" s="51"/>
      <c r="ID648" s="51"/>
      <c r="IE648" s="51"/>
      <c r="IF648" s="51"/>
      <c r="IG648" s="51"/>
      <c r="IH648" s="51"/>
      <c r="II648" s="51"/>
      <c r="IJ648" s="51"/>
      <c r="IK648" s="51"/>
      <c r="IL648" s="51"/>
      <c r="IM648" s="51"/>
      <c r="IN648" s="51"/>
      <c r="IO648" s="51"/>
      <c r="IP648" s="51"/>
      <c r="IQ648" s="51"/>
      <c r="IR648" s="51"/>
      <c r="IS648" s="51"/>
      <c r="IT648" s="51"/>
      <c r="IU648" s="51"/>
      <c r="IV648" s="51"/>
      <c r="IW648" s="51"/>
      <c r="IX648" s="51"/>
      <c r="IY648" s="51"/>
      <c r="IZ648" s="51"/>
      <c r="JA648" s="51"/>
      <c r="JB648" s="51"/>
      <c r="JC648" s="51"/>
      <c r="JD648" s="51"/>
      <c r="JE648" s="51"/>
      <c r="JF648" s="51"/>
      <c r="JG648" s="51"/>
      <c r="JH648" s="51"/>
      <c r="JI648" s="51"/>
      <c r="JJ648" s="51"/>
      <c r="JK648" s="51"/>
      <c r="JL648" s="51"/>
      <c r="JM648" s="51"/>
      <c r="JN648" s="51"/>
      <c r="JO648" s="51"/>
      <c r="JP648" s="51"/>
      <c r="JQ648" s="51"/>
      <c r="JR648" s="51"/>
      <c r="JS648" s="51"/>
      <c r="JT648" s="51"/>
      <c r="JU648" s="51"/>
      <c r="JV648" s="51"/>
      <c r="JW648" s="51"/>
      <c r="JX648" s="51"/>
      <c r="JY648" s="51"/>
      <c r="JZ648" s="51"/>
      <c r="KA648" s="51"/>
      <c r="KB648" s="51"/>
      <c r="KC648" s="51"/>
      <c r="KD648" s="51"/>
      <c r="KE648" s="51"/>
      <c r="KF648" s="51"/>
      <c r="KG648" s="51"/>
      <c r="KH648" s="51"/>
      <c r="KI648" s="51"/>
      <c r="KJ648" s="51"/>
      <c r="KK648" s="51"/>
      <c r="KL648" s="51"/>
      <c r="KM648" s="51"/>
      <c r="KN648" s="51"/>
      <c r="KO648" s="51"/>
      <c r="KP648" s="51"/>
      <c r="KQ648" s="51"/>
      <c r="KR648" s="51"/>
      <c r="KS648" s="51"/>
      <c r="KT648" s="51"/>
      <c r="KU648" s="51"/>
      <c r="KV648" s="51"/>
      <c r="KW648" s="51"/>
      <c r="KX648" s="51"/>
      <c r="KY648" s="51"/>
      <c r="KZ648" s="51"/>
      <c r="LA648" s="51"/>
      <c r="LB648" s="51"/>
      <c r="LC648" s="51"/>
      <c r="LD648" s="51"/>
      <c r="LE648" s="51"/>
      <c r="LF648" s="51"/>
      <c r="LG648" s="51"/>
      <c r="LH648" s="51"/>
      <c r="LI648" s="51"/>
      <c r="LJ648" s="51"/>
      <c r="LK648" s="51"/>
      <c r="LL648" s="51"/>
      <c r="LM648" s="51"/>
      <c r="LN648" s="51"/>
      <c r="LO648" s="51"/>
      <c r="LP648" s="51"/>
      <c r="LQ648" s="51"/>
      <c r="LR648" s="51"/>
      <c r="LS648" s="51"/>
      <c r="LT648" s="51"/>
      <c r="LU648" s="51"/>
      <c r="LV648" s="51"/>
      <c r="LW648" s="51"/>
      <c r="LX648" s="51"/>
      <c r="LY648" s="51"/>
      <c r="LZ648" s="51"/>
      <c r="MA648" s="51"/>
      <c r="MB648" s="51"/>
      <c r="MC648" s="51"/>
      <c r="MD648" s="51"/>
      <c r="ME648" s="51"/>
      <c r="MF648" s="51"/>
      <c r="MG648" s="51"/>
      <c r="MH648" s="51"/>
      <c r="MI648" s="51"/>
      <c r="MJ648" s="51"/>
      <c r="MK648" s="51"/>
      <c r="ML648" s="51"/>
      <c r="MM648" s="51"/>
      <c r="MN648" s="51"/>
      <c r="MO648" s="51"/>
      <c r="MP648" s="51"/>
      <c r="MQ648" s="51"/>
      <c r="MR648" s="51"/>
      <c r="MS648" s="51"/>
      <c r="MT648" s="51"/>
      <c r="MU648" s="51"/>
      <c r="MV648" s="51"/>
      <c r="MW648" s="51"/>
      <c r="MX648" s="51"/>
      <c r="MY648" s="51"/>
      <c r="MZ648" s="51"/>
      <c r="NA648" s="51"/>
      <c r="NB648" s="51"/>
      <c r="NC648" s="51"/>
      <c r="ND648" s="51"/>
      <c r="NE648" s="51"/>
      <c r="NF648" s="51"/>
      <c r="NG648" s="51"/>
      <c r="NH648" s="51"/>
      <c r="NI648" s="51"/>
      <c r="NJ648" s="51"/>
      <c r="NK648" s="51"/>
      <c r="NL648" s="51"/>
      <c r="NM648" s="51"/>
      <c r="NN648" s="51"/>
      <c r="NO648" s="51"/>
      <c r="NP648" s="51"/>
      <c r="NQ648" s="51"/>
      <c r="NR648" s="51"/>
      <c r="NS648" s="51"/>
      <c r="NT648" s="51"/>
      <c r="NU648" s="51"/>
      <c r="NV648" s="51"/>
      <c r="NW648" s="51"/>
      <c r="NX648" s="51"/>
      <c r="NY648" s="51"/>
      <c r="NZ648" s="51"/>
      <c r="OA648" s="51"/>
      <c r="OB648" s="51"/>
      <c r="OC648" s="51"/>
      <c r="OD648" s="51"/>
      <c r="OE648" s="51"/>
      <c r="OF648" s="51"/>
      <c r="OG648" s="51"/>
      <c r="OH648" s="51"/>
      <c r="OI648" s="51"/>
      <c r="OJ648" s="51"/>
      <c r="OK648" s="51"/>
      <c r="OL648" s="51"/>
      <c r="OM648" s="51"/>
      <c r="ON648" s="51"/>
      <c r="OO648" s="51"/>
      <c r="OP648" s="51"/>
      <c r="OQ648" s="51"/>
      <c r="OR648" s="51"/>
      <c r="OS648" s="51"/>
      <c r="OT648" s="51"/>
      <c r="OU648" s="51"/>
      <c r="OV648" s="51"/>
      <c r="OW648" s="51"/>
      <c r="OX648" s="51"/>
      <c r="OY648" s="51"/>
      <c r="OZ648" s="51"/>
      <c r="PA648" s="51"/>
      <c r="PB648" s="51"/>
      <c r="PC648" s="51"/>
      <c r="PD648" s="51"/>
      <c r="PE648" s="51"/>
      <c r="PF648" s="51"/>
      <c r="PG648" s="51"/>
      <c r="PH648" s="51"/>
      <c r="PI648" s="51"/>
      <c r="PJ648" s="51"/>
      <c r="PK648" s="51"/>
      <c r="PL648" s="51"/>
      <c r="PM648" s="51"/>
      <c r="PN648" s="51"/>
      <c r="PO648" s="51"/>
      <c r="PP648" s="51"/>
      <c r="PQ648" s="51"/>
      <c r="PR648" s="51"/>
      <c r="PS648" s="51"/>
      <c r="PT648" s="51"/>
      <c r="PU648" s="51"/>
      <c r="PV648" s="51"/>
      <c r="PW648" s="51"/>
      <c r="PX648" s="51"/>
      <c r="PY648" s="51"/>
      <c r="PZ648" s="51"/>
      <c r="QA648" s="51"/>
      <c r="QB648" s="51"/>
      <c r="QC648" s="51"/>
      <c r="QD648" s="51"/>
      <c r="QE648" s="51"/>
      <c r="QF648" s="51"/>
      <c r="QG648" s="51"/>
      <c r="QH648" s="51"/>
      <c r="QI648" s="51"/>
      <c r="QJ648" s="51"/>
      <c r="QK648" s="51"/>
      <c r="QL648" s="51"/>
      <c r="QM648" s="51"/>
      <c r="QN648" s="51"/>
      <c r="QO648" s="51"/>
      <c r="QP648" s="51"/>
      <c r="QQ648" s="51"/>
      <c r="QR648" s="51"/>
      <c r="QS648" s="51"/>
      <c r="QT648" s="51"/>
      <c r="QU648" s="51"/>
      <c r="QV648" s="51"/>
      <c r="QW648" s="51"/>
      <c r="QX648" s="51"/>
      <c r="QY648" s="51"/>
      <c r="QZ648" s="51"/>
      <c r="RA648" s="51"/>
      <c r="RB648" s="51"/>
      <c r="RC648" s="51"/>
      <c r="RD648" s="51"/>
      <c r="RE648" s="51"/>
      <c r="RF648" s="51"/>
      <c r="RG648" s="51"/>
      <c r="RH648" s="51"/>
      <c r="RI648" s="51"/>
      <c r="RJ648" s="51"/>
      <c r="RK648" s="51"/>
      <c r="RL648" s="51"/>
      <c r="RM648" s="51"/>
      <c r="RN648" s="51"/>
      <c r="RO648" s="51"/>
      <c r="RP648" s="51"/>
      <c r="RQ648" s="51"/>
      <c r="RR648" s="51"/>
      <c r="RS648" s="51"/>
      <c r="RT648" s="51"/>
      <c r="RU648" s="51"/>
      <c r="RV648" s="51"/>
      <c r="RW648" s="51"/>
      <c r="RX648" s="51"/>
      <c r="RY648" s="51"/>
      <c r="RZ648" s="51"/>
      <c r="SA648" s="51"/>
      <c r="SB648" s="51"/>
      <c r="SC648" s="51"/>
      <c r="SD648" s="51"/>
      <c r="SE648" s="51"/>
      <c r="SF648" s="51"/>
      <c r="SG648" s="51"/>
      <c r="SH648" s="51"/>
      <c r="SI648" s="51"/>
      <c r="SJ648" s="51"/>
      <c r="SK648" s="51"/>
      <c r="SL648" s="51"/>
      <c r="SM648" s="51"/>
      <c r="SN648" s="51"/>
      <c r="SO648" s="51"/>
      <c r="SP648" s="51"/>
      <c r="SQ648" s="51"/>
      <c r="SR648" s="51"/>
      <c r="SS648" s="51"/>
      <c r="ST648" s="51"/>
      <c r="SU648" s="51"/>
      <c r="SV648" s="51"/>
      <c r="SW648" s="51"/>
      <c r="SX648" s="51"/>
      <c r="SY648" s="51"/>
      <c r="SZ648" s="51"/>
      <c r="TA648" s="51"/>
      <c r="TB648" s="51"/>
      <c r="TC648" s="51"/>
      <c r="TD648" s="51"/>
      <c r="TE648" s="51"/>
      <c r="TF648" s="51"/>
      <c r="TG648" s="51"/>
      <c r="TH648" s="51"/>
      <c r="TI648" s="51"/>
      <c r="TJ648" s="51"/>
      <c r="TK648" s="51"/>
      <c r="TL648" s="51"/>
      <c r="TM648" s="51"/>
      <c r="TN648" s="51"/>
      <c r="TO648" s="51"/>
      <c r="TP648" s="51"/>
      <c r="TQ648" s="51"/>
      <c r="TR648" s="51"/>
      <c r="TS648" s="51"/>
      <c r="TT648" s="51"/>
      <c r="TU648" s="51"/>
      <c r="TV648" s="51"/>
      <c r="TW648" s="51"/>
      <c r="TX648" s="51"/>
      <c r="TY648" s="51"/>
      <c r="TZ648" s="51"/>
      <c r="UA648" s="51"/>
      <c r="UB648" s="51"/>
      <c r="UC648" s="51"/>
      <c r="UD648" s="51"/>
      <c r="UE648" s="51"/>
      <c r="UF648" s="51"/>
      <c r="UG648" s="51"/>
      <c r="UH648" s="51"/>
      <c r="UI648" s="51"/>
      <c r="UJ648" s="51"/>
      <c r="UK648" s="51"/>
      <c r="UL648" s="51"/>
      <c r="UM648" s="51"/>
      <c r="UN648" s="51"/>
      <c r="UO648" s="51"/>
      <c r="UP648" s="51"/>
      <c r="UQ648" s="51"/>
      <c r="UR648" s="51"/>
      <c r="US648" s="51"/>
      <c r="UT648" s="51"/>
      <c r="UU648" s="51"/>
      <c r="UV648" s="51"/>
      <c r="UW648" s="51"/>
      <c r="UX648" s="51"/>
      <c r="UY648" s="51"/>
      <c r="UZ648" s="51"/>
      <c r="VA648" s="51"/>
      <c r="VB648" s="51"/>
      <c r="VC648" s="51"/>
      <c r="VD648" s="51"/>
      <c r="VE648" s="51"/>
      <c r="VF648" s="51"/>
      <c r="VG648" s="51"/>
      <c r="VH648" s="51"/>
      <c r="VI648" s="51"/>
      <c r="VJ648" s="51"/>
      <c r="VK648" s="51"/>
      <c r="VL648" s="51"/>
      <c r="VM648" s="51"/>
      <c r="VN648" s="51"/>
      <c r="VO648" s="51"/>
      <c r="VP648" s="51"/>
      <c r="VQ648" s="51"/>
      <c r="VR648" s="51"/>
      <c r="VS648" s="51"/>
      <c r="VT648" s="51"/>
      <c r="VU648" s="51"/>
      <c r="VV648" s="51"/>
      <c r="VW648" s="51"/>
      <c r="VX648" s="51"/>
      <c r="VY648" s="51"/>
      <c r="VZ648" s="51"/>
      <c r="WA648" s="51"/>
      <c r="WB648" s="51"/>
      <c r="WC648" s="51"/>
      <c r="WD648" s="51"/>
      <c r="WE648" s="51"/>
      <c r="WF648" s="51"/>
      <c r="WG648" s="51"/>
      <c r="WH648" s="51"/>
      <c r="WI648" s="51"/>
      <c r="WJ648" s="51"/>
      <c r="WK648" s="51"/>
      <c r="WL648" s="51"/>
      <c r="WM648" s="51"/>
      <c r="WN648" s="51"/>
      <c r="WO648" s="51"/>
      <c r="WP648" s="51"/>
      <c r="WQ648" s="51"/>
      <c r="WR648" s="51"/>
      <c r="WS648" s="51"/>
      <c r="WT648" s="51"/>
      <c r="WU648" s="51"/>
      <c r="WV648" s="51"/>
      <c r="WW648" s="51"/>
      <c r="WX648" s="51"/>
      <c r="WY648" s="51"/>
      <c r="WZ648" s="51"/>
      <c r="XA648" s="51"/>
      <c r="XB648" s="51"/>
      <c r="XC648" s="51"/>
      <c r="XD648" s="51"/>
      <c r="XE648" s="51"/>
      <c r="XF648" s="51"/>
      <c r="XG648" s="51"/>
      <c r="XH648" s="51"/>
      <c r="XI648" s="51"/>
      <c r="XJ648" s="51"/>
      <c r="XK648" s="51"/>
      <c r="XL648" s="51"/>
      <c r="XM648" s="51"/>
      <c r="XN648" s="51"/>
      <c r="XO648" s="51"/>
      <c r="XP648" s="51"/>
      <c r="XQ648" s="51"/>
      <c r="XR648" s="51"/>
      <c r="XS648" s="51"/>
      <c r="XT648" s="51"/>
      <c r="XU648" s="51"/>
      <c r="XV648" s="51"/>
      <c r="XW648" s="51"/>
      <c r="XX648" s="51"/>
      <c r="XY648" s="51"/>
      <c r="XZ648" s="51"/>
      <c r="YA648" s="51"/>
      <c r="YB648" s="51"/>
      <c r="YC648" s="51"/>
      <c r="YD648" s="51"/>
      <c r="YE648" s="51"/>
      <c r="YF648" s="51"/>
      <c r="YG648" s="51"/>
      <c r="YH648" s="51"/>
      <c r="YI648" s="51"/>
      <c r="YJ648" s="51"/>
      <c r="YK648" s="51"/>
      <c r="YL648" s="51"/>
      <c r="YM648" s="51"/>
      <c r="YN648" s="51"/>
      <c r="YO648" s="51"/>
      <c r="YP648" s="51"/>
      <c r="YQ648" s="51"/>
      <c r="YR648" s="51"/>
      <c r="YS648" s="51"/>
    </row>
    <row r="649" spans="2:669" hidden="1" x14ac:dyDescent="0.25">
      <c r="B649" s="51"/>
      <c r="C649" s="51"/>
      <c r="D649" s="51"/>
      <c r="E649" s="51"/>
      <c r="F649" s="51"/>
      <c r="G649" s="51"/>
      <c r="H649" s="325"/>
      <c r="I649" s="51"/>
      <c r="J649" s="51"/>
      <c r="K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c r="EK649" s="51"/>
      <c r="EL649" s="51"/>
      <c r="EM649" s="51"/>
      <c r="EN649" s="51"/>
      <c r="EO649" s="51"/>
      <c r="EP649" s="51"/>
      <c r="EQ649" s="51"/>
      <c r="ER649" s="51"/>
      <c r="ES649" s="51"/>
      <c r="ET649" s="51"/>
      <c r="EU649" s="51"/>
      <c r="EV649" s="51"/>
      <c r="EW649" s="51"/>
      <c r="EX649" s="51"/>
      <c r="EY649" s="51"/>
      <c r="EZ649" s="51"/>
      <c r="FA649" s="51"/>
      <c r="FB649" s="51"/>
      <c r="FC649" s="51"/>
      <c r="FD649" s="51"/>
      <c r="FE649" s="51"/>
      <c r="FF649" s="51"/>
      <c r="FG649" s="51"/>
      <c r="FH649" s="51"/>
      <c r="FI649" s="51"/>
      <c r="FJ649" s="51"/>
      <c r="FK649" s="51"/>
      <c r="FL649" s="51"/>
      <c r="FM649" s="51"/>
      <c r="FN649" s="51"/>
      <c r="FO649" s="51"/>
      <c r="FP649" s="51"/>
      <c r="FQ649" s="51"/>
      <c r="FR649" s="51"/>
      <c r="FS649" s="51"/>
      <c r="FT649" s="51"/>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1"/>
      <c r="GR649" s="51"/>
      <c r="GS649" s="51"/>
      <c r="GT649" s="51"/>
      <c r="GU649" s="51"/>
      <c r="GV649" s="51"/>
      <c r="GW649" s="51"/>
      <c r="GX649" s="51"/>
      <c r="GY649" s="51"/>
      <c r="GZ649" s="51"/>
      <c r="HA649" s="51"/>
      <c r="HB649" s="51"/>
      <c r="HC649" s="51"/>
      <c r="HD649" s="51"/>
      <c r="HE649" s="51"/>
      <c r="HF649" s="51"/>
      <c r="HG649" s="51"/>
      <c r="HH649" s="51"/>
      <c r="HI649" s="51"/>
      <c r="HJ649" s="51"/>
      <c r="HK649" s="51"/>
      <c r="HL649" s="51"/>
      <c r="HM649" s="51"/>
      <c r="HN649" s="51"/>
      <c r="HO649" s="51"/>
      <c r="HP649" s="51"/>
      <c r="HQ649" s="51"/>
      <c r="HR649" s="51"/>
      <c r="HS649" s="51"/>
      <c r="HT649" s="51"/>
      <c r="HU649" s="51"/>
      <c r="HV649" s="51"/>
      <c r="HW649" s="51"/>
      <c r="HX649" s="51"/>
      <c r="HY649" s="51"/>
      <c r="HZ649" s="51"/>
      <c r="IA649" s="51"/>
      <c r="IB649" s="51"/>
      <c r="IC649" s="51"/>
      <c r="ID649" s="51"/>
      <c r="IE649" s="51"/>
      <c r="IF649" s="51"/>
      <c r="IG649" s="51"/>
      <c r="IH649" s="51"/>
      <c r="II649" s="51"/>
      <c r="IJ649" s="51"/>
      <c r="IK649" s="51"/>
      <c r="IL649" s="51"/>
      <c r="IM649" s="51"/>
      <c r="IN649" s="51"/>
      <c r="IO649" s="51"/>
      <c r="IP649" s="51"/>
      <c r="IQ649" s="51"/>
      <c r="IR649" s="51"/>
      <c r="IS649" s="51"/>
      <c r="IT649" s="51"/>
      <c r="IU649" s="51"/>
      <c r="IV649" s="51"/>
      <c r="IW649" s="51"/>
      <c r="IX649" s="51"/>
      <c r="IY649" s="51"/>
      <c r="IZ649" s="51"/>
      <c r="JA649" s="51"/>
      <c r="JB649" s="51"/>
      <c r="JC649" s="51"/>
      <c r="JD649" s="51"/>
      <c r="JE649" s="51"/>
      <c r="JF649" s="51"/>
      <c r="JG649" s="51"/>
      <c r="JH649" s="51"/>
      <c r="JI649" s="51"/>
      <c r="JJ649" s="51"/>
      <c r="JK649" s="51"/>
      <c r="JL649" s="51"/>
      <c r="JM649" s="51"/>
      <c r="JN649" s="51"/>
      <c r="JO649" s="51"/>
      <c r="JP649" s="51"/>
      <c r="JQ649" s="51"/>
      <c r="JR649" s="51"/>
      <c r="JS649" s="51"/>
      <c r="JT649" s="51"/>
      <c r="JU649" s="51"/>
      <c r="JV649" s="51"/>
      <c r="JW649" s="51"/>
      <c r="JX649" s="51"/>
      <c r="JY649" s="51"/>
      <c r="JZ649" s="51"/>
      <c r="KA649" s="51"/>
      <c r="KB649" s="51"/>
      <c r="KC649" s="51"/>
      <c r="KD649" s="51"/>
      <c r="KE649" s="51"/>
      <c r="KF649" s="51"/>
      <c r="KG649" s="51"/>
      <c r="KH649" s="51"/>
      <c r="KI649" s="51"/>
      <c r="KJ649" s="51"/>
      <c r="KK649" s="51"/>
      <c r="KL649" s="51"/>
      <c r="KM649" s="51"/>
      <c r="KN649" s="51"/>
      <c r="KO649" s="51"/>
      <c r="KP649" s="51"/>
      <c r="KQ649" s="51"/>
      <c r="KR649" s="51"/>
      <c r="KS649" s="51"/>
      <c r="KT649" s="51"/>
      <c r="KU649" s="51"/>
      <c r="KV649" s="51"/>
      <c r="KW649" s="51"/>
      <c r="KX649" s="51"/>
      <c r="KY649" s="51"/>
      <c r="KZ649" s="51"/>
      <c r="LA649" s="51"/>
      <c r="LB649" s="51"/>
      <c r="LC649" s="51"/>
      <c r="LD649" s="51"/>
      <c r="LE649" s="51"/>
      <c r="LF649" s="51"/>
      <c r="LG649" s="51"/>
      <c r="LH649" s="51"/>
      <c r="LI649" s="51"/>
      <c r="LJ649" s="51"/>
      <c r="LK649" s="51"/>
      <c r="LL649" s="51"/>
      <c r="LM649" s="51"/>
      <c r="LN649" s="51"/>
      <c r="LO649" s="51"/>
      <c r="LP649" s="51"/>
      <c r="LQ649" s="51"/>
      <c r="LR649" s="51"/>
      <c r="LS649" s="51"/>
      <c r="LT649" s="51"/>
      <c r="LU649" s="51"/>
      <c r="LV649" s="51"/>
      <c r="LW649" s="51"/>
      <c r="LX649" s="51"/>
      <c r="LY649" s="51"/>
      <c r="LZ649" s="51"/>
      <c r="MA649" s="51"/>
      <c r="MB649" s="51"/>
      <c r="MC649" s="51"/>
      <c r="MD649" s="51"/>
      <c r="ME649" s="51"/>
      <c r="MF649" s="51"/>
      <c r="MG649" s="51"/>
      <c r="MH649" s="51"/>
      <c r="MI649" s="51"/>
      <c r="MJ649" s="51"/>
      <c r="MK649" s="51"/>
      <c r="ML649" s="51"/>
      <c r="MM649" s="51"/>
      <c r="MN649" s="51"/>
      <c r="MO649" s="51"/>
      <c r="MP649" s="51"/>
      <c r="MQ649" s="51"/>
      <c r="MR649" s="51"/>
      <c r="MS649" s="51"/>
      <c r="MT649" s="51"/>
      <c r="MU649" s="51"/>
      <c r="MV649" s="51"/>
      <c r="MW649" s="51"/>
      <c r="MX649" s="51"/>
      <c r="MY649" s="51"/>
      <c r="MZ649" s="51"/>
      <c r="NA649" s="51"/>
      <c r="NB649" s="51"/>
      <c r="NC649" s="51"/>
      <c r="ND649" s="51"/>
      <c r="NE649" s="51"/>
      <c r="NF649" s="51"/>
      <c r="NG649" s="51"/>
      <c r="NH649" s="51"/>
      <c r="NI649" s="51"/>
      <c r="NJ649" s="51"/>
      <c r="NK649" s="51"/>
      <c r="NL649" s="51"/>
      <c r="NM649" s="51"/>
      <c r="NN649" s="51"/>
      <c r="NO649" s="51"/>
      <c r="NP649" s="51"/>
      <c r="NQ649" s="51"/>
      <c r="NR649" s="51"/>
      <c r="NS649" s="51"/>
      <c r="NT649" s="51"/>
      <c r="NU649" s="51"/>
      <c r="NV649" s="51"/>
      <c r="NW649" s="51"/>
      <c r="NX649" s="51"/>
      <c r="NY649" s="51"/>
      <c r="NZ649" s="51"/>
      <c r="OA649" s="51"/>
      <c r="OB649" s="51"/>
      <c r="OC649" s="51"/>
      <c r="OD649" s="51"/>
      <c r="OE649" s="51"/>
      <c r="OF649" s="51"/>
      <c r="OG649" s="51"/>
      <c r="OH649" s="51"/>
      <c r="OI649" s="51"/>
      <c r="OJ649" s="51"/>
      <c r="OK649" s="51"/>
      <c r="OL649" s="51"/>
      <c r="OM649" s="51"/>
      <c r="ON649" s="51"/>
      <c r="OO649" s="51"/>
      <c r="OP649" s="51"/>
      <c r="OQ649" s="51"/>
      <c r="OR649" s="51"/>
      <c r="OS649" s="51"/>
      <c r="OT649" s="51"/>
      <c r="OU649" s="51"/>
      <c r="OV649" s="51"/>
      <c r="OW649" s="51"/>
      <c r="OX649" s="51"/>
      <c r="OY649" s="51"/>
      <c r="OZ649" s="51"/>
      <c r="PA649" s="51"/>
      <c r="PB649" s="51"/>
      <c r="PC649" s="51"/>
      <c r="PD649" s="51"/>
      <c r="PE649" s="51"/>
      <c r="PF649" s="51"/>
      <c r="PG649" s="51"/>
      <c r="PH649" s="51"/>
      <c r="PI649" s="51"/>
      <c r="PJ649" s="51"/>
      <c r="PK649" s="51"/>
      <c r="PL649" s="51"/>
      <c r="PM649" s="51"/>
      <c r="PN649" s="51"/>
      <c r="PO649" s="51"/>
      <c r="PP649" s="51"/>
      <c r="PQ649" s="51"/>
      <c r="PR649" s="51"/>
      <c r="PS649" s="51"/>
      <c r="PT649" s="51"/>
      <c r="PU649" s="51"/>
      <c r="PV649" s="51"/>
      <c r="PW649" s="51"/>
      <c r="PX649" s="51"/>
      <c r="PY649" s="51"/>
      <c r="PZ649" s="51"/>
      <c r="QA649" s="51"/>
      <c r="QB649" s="51"/>
      <c r="QC649" s="51"/>
      <c r="QD649" s="51"/>
      <c r="QE649" s="51"/>
      <c r="QF649" s="51"/>
      <c r="QG649" s="51"/>
      <c r="QH649" s="51"/>
      <c r="QI649" s="51"/>
      <c r="QJ649" s="51"/>
      <c r="QK649" s="51"/>
      <c r="QL649" s="51"/>
      <c r="QM649" s="51"/>
      <c r="QN649" s="51"/>
      <c r="QO649" s="51"/>
      <c r="QP649" s="51"/>
      <c r="QQ649" s="51"/>
      <c r="QR649" s="51"/>
      <c r="QS649" s="51"/>
      <c r="QT649" s="51"/>
      <c r="QU649" s="51"/>
      <c r="QV649" s="51"/>
      <c r="QW649" s="51"/>
      <c r="QX649" s="51"/>
      <c r="QY649" s="51"/>
      <c r="QZ649" s="51"/>
      <c r="RA649" s="51"/>
      <c r="RB649" s="51"/>
      <c r="RC649" s="51"/>
      <c r="RD649" s="51"/>
      <c r="RE649" s="51"/>
      <c r="RF649" s="51"/>
      <c r="RG649" s="51"/>
      <c r="RH649" s="51"/>
      <c r="RI649" s="51"/>
      <c r="RJ649" s="51"/>
      <c r="RK649" s="51"/>
      <c r="RL649" s="51"/>
      <c r="RM649" s="51"/>
      <c r="RN649" s="51"/>
      <c r="RO649" s="51"/>
      <c r="RP649" s="51"/>
      <c r="RQ649" s="51"/>
      <c r="RR649" s="51"/>
      <c r="RS649" s="51"/>
      <c r="RT649" s="51"/>
      <c r="RU649" s="51"/>
      <c r="RV649" s="51"/>
      <c r="RW649" s="51"/>
      <c r="RX649" s="51"/>
      <c r="RY649" s="51"/>
      <c r="RZ649" s="51"/>
      <c r="SA649" s="51"/>
      <c r="SB649" s="51"/>
      <c r="SC649" s="51"/>
      <c r="SD649" s="51"/>
      <c r="SE649" s="51"/>
      <c r="SF649" s="51"/>
      <c r="SG649" s="51"/>
      <c r="SH649" s="51"/>
      <c r="SI649" s="51"/>
      <c r="SJ649" s="51"/>
      <c r="SK649" s="51"/>
      <c r="SL649" s="51"/>
      <c r="SM649" s="51"/>
      <c r="SN649" s="51"/>
      <c r="SO649" s="51"/>
      <c r="SP649" s="51"/>
      <c r="SQ649" s="51"/>
      <c r="SR649" s="51"/>
      <c r="SS649" s="51"/>
      <c r="ST649" s="51"/>
      <c r="SU649" s="51"/>
      <c r="SV649" s="51"/>
      <c r="SW649" s="51"/>
      <c r="SX649" s="51"/>
      <c r="SY649" s="51"/>
      <c r="SZ649" s="51"/>
      <c r="TA649" s="51"/>
      <c r="TB649" s="51"/>
      <c r="TC649" s="51"/>
      <c r="TD649" s="51"/>
      <c r="TE649" s="51"/>
      <c r="TF649" s="51"/>
      <c r="TG649" s="51"/>
      <c r="TH649" s="51"/>
      <c r="TI649" s="51"/>
      <c r="TJ649" s="51"/>
      <c r="TK649" s="51"/>
      <c r="TL649" s="51"/>
      <c r="TM649" s="51"/>
      <c r="TN649" s="51"/>
      <c r="TO649" s="51"/>
      <c r="TP649" s="51"/>
      <c r="TQ649" s="51"/>
      <c r="TR649" s="51"/>
      <c r="TS649" s="51"/>
      <c r="TT649" s="51"/>
      <c r="TU649" s="51"/>
      <c r="TV649" s="51"/>
      <c r="TW649" s="51"/>
      <c r="TX649" s="51"/>
      <c r="TY649" s="51"/>
      <c r="TZ649" s="51"/>
      <c r="UA649" s="51"/>
      <c r="UB649" s="51"/>
      <c r="UC649" s="51"/>
      <c r="UD649" s="51"/>
      <c r="UE649" s="51"/>
      <c r="UF649" s="51"/>
      <c r="UG649" s="51"/>
      <c r="UH649" s="51"/>
      <c r="UI649" s="51"/>
      <c r="UJ649" s="51"/>
      <c r="UK649" s="51"/>
      <c r="UL649" s="51"/>
      <c r="UM649" s="51"/>
      <c r="UN649" s="51"/>
      <c r="UO649" s="51"/>
      <c r="UP649" s="51"/>
      <c r="UQ649" s="51"/>
      <c r="UR649" s="51"/>
      <c r="US649" s="51"/>
      <c r="UT649" s="51"/>
      <c r="UU649" s="51"/>
      <c r="UV649" s="51"/>
      <c r="UW649" s="51"/>
      <c r="UX649" s="51"/>
      <c r="UY649" s="51"/>
      <c r="UZ649" s="51"/>
      <c r="VA649" s="51"/>
      <c r="VB649" s="51"/>
      <c r="VC649" s="51"/>
      <c r="VD649" s="51"/>
      <c r="VE649" s="51"/>
      <c r="VF649" s="51"/>
      <c r="VG649" s="51"/>
      <c r="VH649" s="51"/>
      <c r="VI649" s="51"/>
      <c r="VJ649" s="51"/>
      <c r="VK649" s="51"/>
      <c r="VL649" s="51"/>
      <c r="VM649" s="51"/>
      <c r="VN649" s="51"/>
      <c r="VO649" s="51"/>
      <c r="VP649" s="51"/>
      <c r="VQ649" s="51"/>
      <c r="VR649" s="51"/>
      <c r="VS649" s="51"/>
      <c r="VT649" s="51"/>
      <c r="VU649" s="51"/>
      <c r="VV649" s="51"/>
      <c r="VW649" s="51"/>
      <c r="VX649" s="51"/>
      <c r="VY649" s="51"/>
      <c r="VZ649" s="51"/>
      <c r="WA649" s="51"/>
      <c r="WB649" s="51"/>
      <c r="WC649" s="51"/>
      <c r="WD649" s="51"/>
      <c r="WE649" s="51"/>
      <c r="WF649" s="51"/>
      <c r="WG649" s="51"/>
      <c r="WH649" s="51"/>
      <c r="WI649" s="51"/>
      <c r="WJ649" s="51"/>
      <c r="WK649" s="51"/>
      <c r="WL649" s="51"/>
      <c r="WM649" s="51"/>
      <c r="WN649" s="51"/>
      <c r="WO649" s="51"/>
      <c r="WP649" s="51"/>
      <c r="WQ649" s="51"/>
      <c r="WR649" s="51"/>
      <c r="WS649" s="51"/>
      <c r="WT649" s="51"/>
      <c r="WU649" s="51"/>
      <c r="WV649" s="51"/>
      <c r="WW649" s="51"/>
      <c r="WX649" s="51"/>
      <c r="WY649" s="51"/>
      <c r="WZ649" s="51"/>
      <c r="XA649" s="51"/>
      <c r="XB649" s="51"/>
      <c r="XC649" s="51"/>
      <c r="XD649" s="51"/>
      <c r="XE649" s="51"/>
      <c r="XF649" s="51"/>
      <c r="XG649" s="51"/>
      <c r="XH649" s="51"/>
      <c r="XI649" s="51"/>
      <c r="XJ649" s="51"/>
      <c r="XK649" s="51"/>
      <c r="XL649" s="51"/>
      <c r="XM649" s="51"/>
      <c r="XN649" s="51"/>
      <c r="XO649" s="51"/>
      <c r="XP649" s="51"/>
      <c r="XQ649" s="51"/>
      <c r="XR649" s="51"/>
      <c r="XS649" s="51"/>
      <c r="XT649" s="51"/>
      <c r="XU649" s="51"/>
      <c r="XV649" s="51"/>
      <c r="XW649" s="51"/>
      <c r="XX649" s="51"/>
      <c r="XY649" s="51"/>
      <c r="XZ649" s="51"/>
      <c r="YA649" s="51"/>
      <c r="YB649" s="51"/>
      <c r="YC649" s="51"/>
      <c r="YD649" s="51"/>
      <c r="YE649" s="51"/>
      <c r="YF649" s="51"/>
      <c r="YG649" s="51"/>
      <c r="YH649" s="51"/>
      <c r="YI649" s="51"/>
      <c r="YJ649" s="51"/>
      <c r="YK649" s="51"/>
      <c r="YL649" s="51"/>
      <c r="YM649" s="51"/>
      <c r="YN649" s="51"/>
      <c r="YO649" s="51"/>
      <c r="YP649" s="51"/>
      <c r="YQ649" s="51"/>
      <c r="YR649" s="51"/>
      <c r="YS649" s="51"/>
    </row>
    <row r="650" spans="2:669" hidden="1" x14ac:dyDescent="0.25">
      <c r="B650" s="51"/>
      <c r="C650" s="51"/>
      <c r="D650" s="51"/>
      <c r="E650" s="51"/>
      <c r="F650" s="51"/>
      <c r="G650" s="51"/>
      <c r="H650" s="325"/>
      <c r="I650" s="51"/>
      <c r="J650" s="51"/>
      <c r="K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c r="EK650" s="51"/>
      <c r="EL650" s="51"/>
      <c r="EM650" s="51"/>
      <c r="EN650" s="51"/>
      <c r="EO650" s="51"/>
      <c r="EP650" s="51"/>
      <c r="EQ650" s="51"/>
      <c r="ER650" s="51"/>
      <c r="ES650" s="51"/>
      <c r="ET650" s="51"/>
      <c r="EU650" s="51"/>
      <c r="EV650" s="51"/>
      <c r="EW650" s="51"/>
      <c r="EX650" s="51"/>
      <c r="EY650" s="51"/>
      <c r="EZ650" s="51"/>
      <c r="FA650" s="51"/>
      <c r="FB650" s="51"/>
      <c r="FC650" s="51"/>
      <c r="FD650" s="51"/>
      <c r="FE650" s="51"/>
      <c r="FF650" s="51"/>
      <c r="FG650" s="51"/>
      <c r="FH650" s="51"/>
      <c r="FI650" s="51"/>
      <c r="FJ650" s="51"/>
      <c r="FK650" s="51"/>
      <c r="FL650" s="51"/>
      <c r="FM650" s="51"/>
      <c r="FN650" s="51"/>
      <c r="FO650" s="51"/>
      <c r="FP650" s="51"/>
      <c r="FQ650" s="51"/>
      <c r="FR650" s="51"/>
      <c r="FS650" s="51"/>
      <c r="FT650" s="51"/>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1"/>
      <c r="GR650" s="51"/>
      <c r="GS650" s="51"/>
      <c r="GT650" s="51"/>
      <c r="GU650" s="51"/>
      <c r="GV650" s="51"/>
      <c r="GW650" s="51"/>
      <c r="GX650" s="51"/>
      <c r="GY650" s="51"/>
      <c r="GZ650" s="51"/>
      <c r="HA650" s="51"/>
      <c r="HB650" s="51"/>
      <c r="HC650" s="51"/>
      <c r="HD650" s="51"/>
      <c r="HE650" s="51"/>
      <c r="HF650" s="51"/>
      <c r="HG650" s="51"/>
      <c r="HH650" s="51"/>
      <c r="HI650" s="51"/>
      <c r="HJ650" s="51"/>
      <c r="HK650" s="51"/>
      <c r="HL650" s="51"/>
      <c r="HM650" s="51"/>
      <c r="HN650" s="51"/>
      <c r="HO650" s="51"/>
      <c r="HP650" s="51"/>
      <c r="HQ650" s="51"/>
      <c r="HR650" s="51"/>
      <c r="HS650" s="51"/>
      <c r="HT650" s="51"/>
      <c r="HU650" s="51"/>
      <c r="HV650" s="51"/>
      <c r="HW650" s="51"/>
      <c r="HX650" s="51"/>
      <c r="HY650" s="51"/>
      <c r="HZ650" s="51"/>
      <c r="IA650" s="51"/>
      <c r="IB650" s="51"/>
      <c r="IC650" s="51"/>
      <c r="ID650" s="51"/>
      <c r="IE650" s="51"/>
      <c r="IF650" s="51"/>
      <c r="IG650" s="51"/>
      <c r="IH650" s="51"/>
      <c r="II650" s="51"/>
      <c r="IJ650" s="51"/>
      <c r="IK650" s="51"/>
      <c r="IL650" s="51"/>
      <c r="IM650" s="51"/>
      <c r="IN650" s="51"/>
      <c r="IO650" s="51"/>
      <c r="IP650" s="51"/>
      <c r="IQ650" s="51"/>
      <c r="IR650" s="51"/>
      <c r="IS650" s="51"/>
      <c r="IT650" s="51"/>
      <c r="IU650" s="51"/>
      <c r="IV650" s="51"/>
      <c r="IW650" s="51"/>
      <c r="IX650" s="51"/>
      <c r="IY650" s="51"/>
      <c r="IZ650" s="51"/>
      <c r="JA650" s="51"/>
      <c r="JB650" s="51"/>
      <c r="JC650" s="51"/>
      <c r="JD650" s="51"/>
      <c r="JE650" s="51"/>
      <c r="JF650" s="51"/>
      <c r="JG650" s="51"/>
      <c r="JH650" s="51"/>
      <c r="JI650" s="51"/>
      <c r="JJ650" s="51"/>
      <c r="JK650" s="51"/>
      <c r="JL650" s="51"/>
      <c r="JM650" s="51"/>
      <c r="JN650" s="51"/>
      <c r="JO650" s="51"/>
      <c r="JP650" s="51"/>
      <c r="JQ650" s="51"/>
      <c r="JR650" s="51"/>
      <c r="JS650" s="51"/>
      <c r="JT650" s="51"/>
      <c r="JU650" s="51"/>
      <c r="JV650" s="51"/>
      <c r="JW650" s="51"/>
      <c r="JX650" s="51"/>
      <c r="JY650" s="51"/>
      <c r="JZ650" s="51"/>
      <c r="KA650" s="51"/>
      <c r="KB650" s="51"/>
      <c r="KC650" s="51"/>
      <c r="KD650" s="51"/>
      <c r="KE650" s="51"/>
      <c r="KF650" s="51"/>
      <c r="KG650" s="51"/>
      <c r="KH650" s="51"/>
      <c r="KI650" s="51"/>
      <c r="KJ650" s="51"/>
      <c r="KK650" s="51"/>
      <c r="KL650" s="51"/>
      <c r="KM650" s="51"/>
      <c r="KN650" s="51"/>
      <c r="KO650" s="51"/>
      <c r="KP650" s="51"/>
      <c r="KQ650" s="51"/>
      <c r="KR650" s="51"/>
      <c r="KS650" s="51"/>
      <c r="KT650" s="51"/>
      <c r="KU650" s="51"/>
      <c r="KV650" s="51"/>
      <c r="KW650" s="51"/>
      <c r="KX650" s="51"/>
      <c r="KY650" s="51"/>
      <c r="KZ650" s="51"/>
      <c r="LA650" s="51"/>
      <c r="LB650" s="51"/>
      <c r="LC650" s="51"/>
      <c r="LD650" s="51"/>
      <c r="LE650" s="51"/>
      <c r="LF650" s="51"/>
      <c r="LG650" s="51"/>
      <c r="LH650" s="51"/>
      <c r="LI650" s="51"/>
      <c r="LJ650" s="51"/>
      <c r="LK650" s="51"/>
      <c r="LL650" s="51"/>
      <c r="LM650" s="51"/>
      <c r="LN650" s="51"/>
      <c r="LO650" s="51"/>
      <c r="LP650" s="51"/>
      <c r="LQ650" s="51"/>
      <c r="LR650" s="51"/>
      <c r="LS650" s="51"/>
      <c r="LT650" s="51"/>
      <c r="LU650" s="51"/>
      <c r="LV650" s="51"/>
      <c r="LW650" s="51"/>
      <c r="LX650" s="51"/>
      <c r="LY650" s="51"/>
      <c r="LZ650" s="51"/>
      <c r="MA650" s="51"/>
      <c r="MB650" s="51"/>
      <c r="MC650" s="51"/>
      <c r="MD650" s="51"/>
      <c r="ME650" s="51"/>
      <c r="MF650" s="51"/>
      <c r="MG650" s="51"/>
      <c r="MH650" s="51"/>
      <c r="MI650" s="51"/>
      <c r="MJ650" s="51"/>
      <c r="MK650" s="51"/>
      <c r="ML650" s="51"/>
      <c r="MM650" s="51"/>
      <c r="MN650" s="51"/>
      <c r="MO650" s="51"/>
      <c r="MP650" s="51"/>
      <c r="MQ650" s="51"/>
      <c r="MR650" s="51"/>
      <c r="MS650" s="51"/>
      <c r="MT650" s="51"/>
      <c r="MU650" s="51"/>
      <c r="MV650" s="51"/>
      <c r="MW650" s="51"/>
      <c r="MX650" s="51"/>
      <c r="MY650" s="51"/>
      <c r="MZ650" s="51"/>
      <c r="NA650" s="51"/>
      <c r="NB650" s="51"/>
      <c r="NC650" s="51"/>
      <c r="ND650" s="51"/>
      <c r="NE650" s="51"/>
      <c r="NF650" s="51"/>
      <c r="NG650" s="51"/>
      <c r="NH650" s="51"/>
      <c r="NI650" s="51"/>
      <c r="NJ650" s="51"/>
      <c r="NK650" s="51"/>
      <c r="NL650" s="51"/>
      <c r="NM650" s="51"/>
      <c r="NN650" s="51"/>
      <c r="NO650" s="51"/>
      <c r="NP650" s="51"/>
      <c r="NQ650" s="51"/>
      <c r="NR650" s="51"/>
      <c r="NS650" s="51"/>
      <c r="NT650" s="51"/>
      <c r="NU650" s="51"/>
      <c r="NV650" s="51"/>
      <c r="NW650" s="51"/>
      <c r="NX650" s="51"/>
      <c r="NY650" s="51"/>
      <c r="NZ650" s="51"/>
      <c r="OA650" s="51"/>
      <c r="OB650" s="51"/>
      <c r="OC650" s="51"/>
      <c r="OD650" s="51"/>
      <c r="OE650" s="51"/>
      <c r="OF650" s="51"/>
      <c r="OG650" s="51"/>
      <c r="OH650" s="51"/>
      <c r="OI650" s="51"/>
      <c r="OJ650" s="51"/>
      <c r="OK650" s="51"/>
      <c r="OL650" s="51"/>
      <c r="OM650" s="51"/>
      <c r="ON650" s="51"/>
      <c r="OO650" s="51"/>
      <c r="OP650" s="51"/>
      <c r="OQ650" s="51"/>
      <c r="OR650" s="51"/>
      <c r="OS650" s="51"/>
      <c r="OT650" s="51"/>
      <c r="OU650" s="51"/>
      <c r="OV650" s="51"/>
      <c r="OW650" s="51"/>
      <c r="OX650" s="51"/>
      <c r="OY650" s="51"/>
      <c r="OZ650" s="51"/>
      <c r="PA650" s="51"/>
      <c r="PB650" s="51"/>
      <c r="PC650" s="51"/>
      <c r="PD650" s="51"/>
      <c r="PE650" s="51"/>
      <c r="PF650" s="51"/>
      <c r="PG650" s="51"/>
      <c r="PH650" s="51"/>
      <c r="PI650" s="51"/>
      <c r="PJ650" s="51"/>
      <c r="PK650" s="51"/>
      <c r="PL650" s="51"/>
      <c r="PM650" s="51"/>
      <c r="PN650" s="51"/>
      <c r="PO650" s="51"/>
      <c r="PP650" s="51"/>
      <c r="PQ650" s="51"/>
      <c r="PR650" s="51"/>
      <c r="PS650" s="51"/>
      <c r="PT650" s="51"/>
      <c r="PU650" s="51"/>
      <c r="PV650" s="51"/>
      <c r="PW650" s="51"/>
      <c r="PX650" s="51"/>
      <c r="PY650" s="51"/>
      <c r="PZ650" s="51"/>
      <c r="QA650" s="51"/>
      <c r="QB650" s="51"/>
      <c r="QC650" s="51"/>
      <c r="QD650" s="51"/>
      <c r="QE650" s="51"/>
      <c r="QF650" s="51"/>
      <c r="QG650" s="51"/>
      <c r="QH650" s="51"/>
      <c r="QI650" s="51"/>
      <c r="QJ650" s="51"/>
      <c r="QK650" s="51"/>
      <c r="QL650" s="51"/>
      <c r="QM650" s="51"/>
      <c r="QN650" s="51"/>
      <c r="QO650" s="51"/>
      <c r="QP650" s="51"/>
      <c r="QQ650" s="51"/>
      <c r="QR650" s="51"/>
      <c r="QS650" s="51"/>
      <c r="QT650" s="51"/>
      <c r="QU650" s="51"/>
      <c r="QV650" s="51"/>
      <c r="QW650" s="51"/>
      <c r="QX650" s="51"/>
      <c r="QY650" s="51"/>
      <c r="QZ650" s="51"/>
      <c r="RA650" s="51"/>
      <c r="RB650" s="51"/>
      <c r="RC650" s="51"/>
      <c r="RD650" s="51"/>
      <c r="RE650" s="51"/>
      <c r="RF650" s="51"/>
      <c r="RG650" s="51"/>
      <c r="RH650" s="51"/>
      <c r="RI650" s="51"/>
      <c r="RJ650" s="51"/>
      <c r="RK650" s="51"/>
      <c r="RL650" s="51"/>
      <c r="RM650" s="51"/>
      <c r="RN650" s="51"/>
      <c r="RO650" s="51"/>
      <c r="RP650" s="51"/>
      <c r="RQ650" s="51"/>
      <c r="RR650" s="51"/>
      <c r="RS650" s="51"/>
      <c r="RT650" s="51"/>
      <c r="RU650" s="51"/>
      <c r="RV650" s="51"/>
      <c r="RW650" s="51"/>
      <c r="RX650" s="51"/>
      <c r="RY650" s="51"/>
      <c r="RZ650" s="51"/>
      <c r="SA650" s="51"/>
      <c r="SB650" s="51"/>
      <c r="SC650" s="51"/>
      <c r="SD650" s="51"/>
      <c r="SE650" s="51"/>
      <c r="SF650" s="51"/>
      <c r="SG650" s="51"/>
      <c r="SH650" s="51"/>
      <c r="SI650" s="51"/>
      <c r="SJ650" s="51"/>
      <c r="SK650" s="51"/>
      <c r="SL650" s="51"/>
      <c r="SM650" s="51"/>
      <c r="SN650" s="51"/>
      <c r="SO650" s="51"/>
      <c r="SP650" s="51"/>
      <c r="SQ650" s="51"/>
      <c r="SR650" s="51"/>
      <c r="SS650" s="51"/>
      <c r="ST650" s="51"/>
      <c r="SU650" s="51"/>
      <c r="SV650" s="51"/>
      <c r="SW650" s="51"/>
      <c r="SX650" s="51"/>
      <c r="SY650" s="51"/>
      <c r="SZ650" s="51"/>
      <c r="TA650" s="51"/>
      <c r="TB650" s="51"/>
      <c r="TC650" s="51"/>
      <c r="TD650" s="51"/>
      <c r="TE650" s="51"/>
      <c r="TF650" s="51"/>
      <c r="TG650" s="51"/>
      <c r="TH650" s="51"/>
      <c r="TI650" s="51"/>
      <c r="TJ650" s="51"/>
      <c r="TK650" s="51"/>
      <c r="TL650" s="51"/>
      <c r="TM650" s="51"/>
      <c r="TN650" s="51"/>
      <c r="TO650" s="51"/>
      <c r="TP650" s="51"/>
      <c r="TQ650" s="51"/>
      <c r="TR650" s="51"/>
      <c r="TS650" s="51"/>
      <c r="TT650" s="51"/>
      <c r="TU650" s="51"/>
      <c r="TV650" s="51"/>
      <c r="TW650" s="51"/>
      <c r="TX650" s="51"/>
      <c r="TY650" s="51"/>
      <c r="TZ650" s="51"/>
      <c r="UA650" s="51"/>
      <c r="UB650" s="51"/>
      <c r="UC650" s="51"/>
      <c r="UD650" s="51"/>
      <c r="UE650" s="51"/>
      <c r="UF650" s="51"/>
      <c r="UG650" s="51"/>
      <c r="UH650" s="51"/>
      <c r="UI650" s="51"/>
      <c r="UJ650" s="51"/>
      <c r="UK650" s="51"/>
      <c r="UL650" s="51"/>
      <c r="UM650" s="51"/>
      <c r="UN650" s="51"/>
      <c r="UO650" s="51"/>
      <c r="UP650" s="51"/>
      <c r="UQ650" s="51"/>
      <c r="UR650" s="51"/>
      <c r="US650" s="51"/>
      <c r="UT650" s="51"/>
      <c r="UU650" s="51"/>
      <c r="UV650" s="51"/>
      <c r="UW650" s="51"/>
      <c r="UX650" s="51"/>
      <c r="UY650" s="51"/>
      <c r="UZ650" s="51"/>
      <c r="VA650" s="51"/>
      <c r="VB650" s="51"/>
      <c r="VC650" s="51"/>
      <c r="VD650" s="51"/>
      <c r="VE650" s="51"/>
      <c r="VF650" s="51"/>
      <c r="VG650" s="51"/>
      <c r="VH650" s="51"/>
      <c r="VI650" s="51"/>
      <c r="VJ650" s="51"/>
      <c r="VK650" s="51"/>
      <c r="VL650" s="51"/>
      <c r="VM650" s="51"/>
      <c r="VN650" s="51"/>
      <c r="VO650" s="51"/>
      <c r="VP650" s="51"/>
      <c r="VQ650" s="51"/>
      <c r="VR650" s="51"/>
      <c r="VS650" s="51"/>
      <c r="VT650" s="51"/>
      <c r="VU650" s="51"/>
      <c r="VV650" s="51"/>
      <c r="VW650" s="51"/>
      <c r="VX650" s="51"/>
      <c r="VY650" s="51"/>
      <c r="VZ650" s="51"/>
      <c r="WA650" s="51"/>
      <c r="WB650" s="51"/>
      <c r="WC650" s="51"/>
      <c r="WD650" s="51"/>
      <c r="WE650" s="51"/>
      <c r="WF650" s="51"/>
      <c r="WG650" s="51"/>
      <c r="WH650" s="51"/>
      <c r="WI650" s="51"/>
      <c r="WJ650" s="51"/>
      <c r="WK650" s="51"/>
      <c r="WL650" s="51"/>
      <c r="WM650" s="51"/>
      <c r="WN650" s="51"/>
      <c r="WO650" s="51"/>
      <c r="WP650" s="51"/>
      <c r="WQ650" s="51"/>
      <c r="WR650" s="51"/>
      <c r="WS650" s="51"/>
      <c r="WT650" s="51"/>
      <c r="WU650" s="51"/>
      <c r="WV650" s="51"/>
      <c r="WW650" s="51"/>
      <c r="WX650" s="51"/>
      <c r="WY650" s="51"/>
      <c r="WZ650" s="51"/>
      <c r="XA650" s="51"/>
      <c r="XB650" s="51"/>
      <c r="XC650" s="51"/>
      <c r="XD650" s="51"/>
      <c r="XE650" s="51"/>
      <c r="XF650" s="51"/>
      <c r="XG650" s="51"/>
      <c r="XH650" s="51"/>
      <c r="XI650" s="51"/>
      <c r="XJ650" s="51"/>
      <c r="XK650" s="51"/>
      <c r="XL650" s="51"/>
      <c r="XM650" s="51"/>
      <c r="XN650" s="51"/>
      <c r="XO650" s="51"/>
      <c r="XP650" s="51"/>
      <c r="XQ650" s="51"/>
      <c r="XR650" s="51"/>
      <c r="XS650" s="51"/>
      <c r="XT650" s="51"/>
      <c r="XU650" s="51"/>
      <c r="XV650" s="51"/>
      <c r="XW650" s="51"/>
      <c r="XX650" s="51"/>
      <c r="XY650" s="51"/>
      <c r="XZ650" s="51"/>
      <c r="YA650" s="51"/>
      <c r="YB650" s="51"/>
      <c r="YC650" s="51"/>
      <c r="YD650" s="51"/>
      <c r="YE650" s="51"/>
      <c r="YF650" s="51"/>
      <c r="YG650" s="51"/>
      <c r="YH650" s="51"/>
      <c r="YI650" s="51"/>
      <c r="YJ650" s="51"/>
      <c r="YK650" s="51"/>
      <c r="YL650" s="51"/>
      <c r="YM650" s="51"/>
      <c r="YN650" s="51"/>
      <c r="YO650" s="51"/>
      <c r="YP650" s="51"/>
      <c r="YQ650" s="51"/>
      <c r="YR650" s="51"/>
      <c r="YS650" s="51"/>
    </row>
    <row r="651" spans="2:669" hidden="1" x14ac:dyDescent="0.25">
      <c r="B651" s="51"/>
      <c r="C651" s="51"/>
      <c r="D651" s="51"/>
      <c r="E651" s="51"/>
      <c r="F651" s="51"/>
      <c r="G651" s="51"/>
      <c r="H651" s="325"/>
      <c r="I651" s="51"/>
      <c r="J651" s="51"/>
      <c r="K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c r="EK651" s="51"/>
      <c r="EL651" s="51"/>
      <c r="EM651" s="51"/>
      <c r="EN651" s="51"/>
      <c r="EO651" s="51"/>
      <c r="EP651" s="51"/>
      <c r="EQ651" s="51"/>
      <c r="ER651" s="51"/>
      <c r="ES651" s="51"/>
      <c r="ET651" s="51"/>
      <c r="EU651" s="51"/>
      <c r="EV651" s="51"/>
      <c r="EW651" s="51"/>
      <c r="EX651" s="51"/>
      <c r="EY651" s="51"/>
      <c r="EZ651" s="51"/>
      <c r="FA651" s="51"/>
      <c r="FB651" s="51"/>
      <c r="FC651" s="51"/>
      <c r="FD651" s="51"/>
      <c r="FE651" s="51"/>
      <c r="FF651" s="51"/>
      <c r="FG651" s="51"/>
      <c r="FH651" s="51"/>
      <c r="FI651" s="51"/>
      <c r="FJ651" s="51"/>
      <c r="FK651" s="51"/>
      <c r="FL651" s="51"/>
      <c r="FM651" s="51"/>
      <c r="FN651" s="51"/>
      <c r="FO651" s="51"/>
      <c r="FP651" s="51"/>
      <c r="FQ651" s="51"/>
      <c r="FR651" s="51"/>
      <c r="FS651" s="51"/>
      <c r="FT651" s="51"/>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1"/>
      <c r="GR651" s="51"/>
      <c r="GS651" s="51"/>
      <c r="GT651" s="51"/>
      <c r="GU651" s="51"/>
      <c r="GV651" s="51"/>
      <c r="GW651" s="51"/>
      <c r="GX651" s="51"/>
      <c r="GY651" s="51"/>
      <c r="GZ651" s="51"/>
      <c r="HA651" s="51"/>
      <c r="HB651" s="51"/>
      <c r="HC651" s="51"/>
      <c r="HD651" s="51"/>
      <c r="HE651" s="51"/>
      <c r="HF651" s="51"/>
      <c r="HG651" s="51"/>
      <c r="HH651" s="51"/>
      <c r="HI651" s="51"/>
      <c r="HJ651" s="51"/>
      <c r="HK651" s="51"/>
      <c r="HL651" s="51"/>
      <c r="HM651" s="51"/>
      <c r="HN651" s="51"/>
      <c r="HO651" s="51"/>
      <c r="HP651" s="51"/>
      <c r="HQ651" s="51"/>
      <c r="HR651" s="51"/>
      <c r="HS651" s="51"/>
      <c r="HT651" s="51"/>
      <c r="HU651" s="51"/>
      <c r="HV651" s="51"/>
      <c r="HW651" s="51"/>
      <c r="HX651" s="51"/>
      <c r="HY651" s="51"/>
      <c r="HZ651" s="51"/>
      <c r="IA651" s="51"/>
      <c r="IB651" s="51"/>
      <c r="IC651" s="51"/>
      <c r="ID651" s="51"/>
      <c r="IE651" s="51"/>
      <c r="IF651" s="51"/>
      <c r="IG651" s="51"/>
      <c r="IH651" s="51"/>
      <c r="II651" s="51"/>
      <c r="IJ651" s="51"/>
      <c r="IK651" s="51"/>
      <c r="IL651" s="51"/>
      <c r="IM651" s="51"/>
      <c r="IN651" s="51"/>
      <c r="IO651" s="51"/>
      <c r="IP651" s="51"/>
      <c r="IQ651" s="51"/>
      <c r="IR651" s="51"/>
      <c r="IS651" s="51"/>
      <c r="IT651" s="51"/>
      <c r="IU651" s="51"/>
      <c r="IV651" s="51"/>
      <c r="IW651" s="51"/>
      <c r="IX651" s="51"/>
      <c r="IY651" s="51"/>
      <c r="IZ651" s="51"/>
      <c r="JA651" s="51"/>
      <c r="JB651" s="51"/>
      <c r="JC651" s="51"/>
      <c r="JD651" s="51"/>
      <c r="JE651" s="51"/>
      <c r="JF651" s="51"/>
      <c r="JG651" s="51"/>
      <c r="JH651" s="51"/>
      <c r="JI651" s="51"/>
      <c r="JJ651" s="51"/>
      <c r="JK651" s="51"/>
      <c r="JL651" s="51"/>
      <c r="JM651" s="51"/>
      <c r="JN651" s="51"/>
      <c r="JO651" s="51"/>
      <c r="JP651" s="51"/>
      <c r="JQ651" s="51"/>
      <c r="JR651" s="51"/>
      <c r="JS651" s="51"/>
      <c r="JT651" s="51"/>
      <c r="JU651" s="51"/>
      <c r="JV651" s="51"/>
      <c r="JW651" s="51"/>
      <c r="JX651" s="51"/>
      <c r="JY651" s="51"/>
      <c r="JZ651" s="51"/>
      <c r="KA651" s="51"/>
      <c r="KB651" s="51"/>
      <c r="KC651" s="51"/>
      <c r="KD651" s="51"/>
      <c r="KE651" s="51"/>
      <c r="KF651" s="51"/>
      <c r="KG651" s="51"/>
      <c r="KH651" s="51"/>
      <c r="KI651" s="51"/>
      <c r="KJ651" s="51"/>
      <c r="KK651" s="51"/>
      <c r="KL651" s="51"/>
      <c r="KM651" s="51"/>
      <c r="KN651" s="51"/>
      <c r="KO651" s="51"/>
      <c r="KP651" s="51"/>
      <c r="KQ651" s="51"/>
      <c r="KR651" s="51"/>
      <c r="KS651" s="51"/>
      <c r="KT651" s="51"/>
      <c r="KU651" s="51"/>
      <c r="KV651" s="51"/>
      <c r="KW651" s="51"/>
      <c r="KX651" s="51"/>
      <c r="KY651" s="51"/>
      <c r="KZ651" s="51"/>
      <c r="LA651" s="51"/>
      <c r="LB651" s="51"/>
      <c r="LC651" s="51"/>
      <c r="LD651" s="51"/>
      <c r="LE651" s="51"/>
      <c r="LF651" s="51"/>
      <c r="LG651" s="51"/>
      <c r="LH651" s="51"/>
      <c r="LI651" s="51"/>
      <c r="LJ651" s="51"/>
      <c r="LK651" s="51"/>
      <c r="LL651" s="51"/>
      <c r="LM651" s="51"/>
      <c r="LN651" s="51"/>
      <c r="LO651" s="51"/>
      <c r="LP651" s="51"/>
      <c r="LQ651" s="51"/>
      <c r="LR651" s="51"/>
      <c r="LS651" s="51"/>
      <c r="LT651" s="51"/>
      <c r="LU651" s="51"/>
      <c r="LV651" s="51"/>
      <c r="LW651" s="51"/>
      <c r="LX651" s="51"/>
      <c r="LY651" s="51"/>
      <c r="LZ651" s="51"/>
      <c r="MA651" s="51"/>
      <c r="MB651" s="51"/>
      <c r="MC651" s="51"/>
      <c r="MD651" s="51"/>
      <c r="ME651" s="51"/>
      <c r="MF651" s="51"/>
      <c r="MG651" s="51"/>
      <c r="MH651" s="51"/>
      <c r="MI651" s="51"/>
      <c r="MJ651" s="51"/>
      <c r="MK651" s="51"/>
      <c r="ML651" s="51"/>
      <c r="MM651" s="51"/>
      <c r="MN651" s="51"/>
      <c r="MO651" s="51"/>
      <c r="MP651" s="51"/>
      <c r="MQ651" s="51"/>
      <c r="MR651" s="51"/>
      <c r="MS651" s="51"/>
      <c r="MT651" s="51"/>
      <c r="MU651" s="51"/>
      <c r="MV651" s="51"/>
      <c r="MW651" s="51"/>
      <c r="MX651" s="51"/>
      <c r="MY651" s="51"/>
      <c r="MZ651" s="51"/>
      <c r="NA651" s="51"/>
      <c r="NB651" s="51"/>
      <c r="NC651" s="51"/>
      <c r="ND651" s="51"/>
      <c r="NE651" s="51"/>
      <c r="NF651" s="51"/>
      <c r="NG651" s="51"/>
      <c r="NH651" s="51"/>
      <c r="NI651" s="51"/>
      <c r="NJ651" s="51"/>
      <c r="NK651" s="51"/>
      <c r="NL651" s="51"/>
      <c r="NM651" s="51"/>
      <c r="NN651" s="51"/>
      <c r="NO651" s="51"/>
      <c r="NP651" s="51"/>
      <c r="NQ651" s="51"/>
      <c r="NR651" s="51"/>
      <c r="NS651" s="51"/>
      <c r="NT651" s="51"/>
      <c r="NU651" s="51"/>
      <c r="NV651" s="51"/>
      <c r="NW651" s="51"/>
      <c r="NX651" s="51"/>
      <c r="NY651" s="51"/>
      <c r="NZ651" s="51"/>
      <c r="OA651" s="51"/>
      <c r="OB651" s="51"/>
      <c r="OC651" s="51"/>
      <c r="OD651" s="51"/>
      <c r="OE651" s="51"/>
      <c r="OF651" s="51"/>
      <c r="OG651" s="51"/>
      <c r="OH651" s="51"/>
      <c r="OI651" s="51"/>
      <c r="OJ651" s="51"/>
      <c r="OK651" s="51"/>
      <c r="OL651" s="51"/>
      <c r="OM651" s="51"/>
      <c r="ON651" s="51"/>
      <c r="OO651" s="51"/>
      <c r="OP651" s="51"/>
      <c r="OQ651" s="51"/>
      <c r="OR651" s="51"/>
      <c r="OS651" s="51"/>
      <c r="OT651" s="51"/>
      <c r="OU651" s="51"/>
      <c r="OV651" s="51"/>
      <c r="OW651" s="51"/>
      <c r="OX651" s="51"/>
      <c r="OY651" s="51"/>
      <c r="OZ651" s="51"/>
      <c r="PA651" s="51"/>
      <c r="PB651" s="51"/>
      <c r="PC651" s="51"/>
      <c r="PD651" s="51"/>
      <c r="PE651" s="51"/>
      <c r="PF651" s="51"/>
      <c r="PG651" s="51"/>
      <c r="PH651" s="51"/>
      <c r="PI651" s="51"/>
      <c r="PJ651" s="51"/>
      <c r="PK651" s="51"/>
      <c r="PL651" s="51"/>
      <c r="PM651" s="51"/>
      <c r="PN651" s="51"/>
      <c r="PO651" s="51"/>
      <c r="PP651" s="51"/>
      <c r="PQ651" s="51"/>
      <c r="PR651" s="51"/>
      <c r="PS651" s="51"/>
      <c r="PT651" s="51"/>
      <c r="PU651" s="51"/>
      <c r="PV651" s="51"/>
      <c r="PW651" s="51"/>
      <c r="PX651" s="51"/>
      <c r="PY651" s="51"/>
      <c r="PZ651" s="51"/>
      <c r="QA651" s="51"/>
      <c r="QB651" s="51"/>
      <c r="QC651" s="51"/>
      <c r="QD651" s="51"/>
      <c r="QE651" s="51"/>
      <c r="QF651" s="51"/>
      <c r="QG651" s="51"/>
      <c r="QH651" s="51"/>
      <c r="QI651" s="51"/>
      <c r="QJ651" s="51"/>
      <c r="QK651" s="51"/>
      <c r="QL651" s="51"/>
      <c r="QM651" s="51"/>
      <c r="QN651" s="51"/>
      <c r="QO651" s="51"/>
      <c r="QP651" s="51"/>
      <c r="QQ651" s="51"/>
      <c r="QR651" s="51"/>
      <c r="QS651" s="51"/>
      <c r="QT651" s="51"/>
      <c r="QU651" s="51"/>
      <c r="QV651" s="51"/>
      <c r="QW651" s="51"/>
      <c r="QX651" s="51"/>
      <c r="QY651" s="51"/>
      <c r="QZ651" s="51"/>
      <c r="RA651" s="51"/>
      <c r="RB651" s="51"/>
      <c r="RC651" s="51"/>
      <c r="RD651" s="51"/>
      <c r="RE651" s="51"/>
      <c r="RF651" s="51"/>
      <c r="RG651" s="51"/>
      <c r="RH651" s="51"/>
      <c r="RI651" s="51"/>
      <c r="RJ651" s="51"/>
      <c r="RK651" s="51"/>
      <c r="RL651" s="51"/>
      <c r="RM651" s="51"/>
      <c r="RN651" s="51"/>
      <c r="RO651" s="51"/>
      <c r="RP651" s="51"/>
      <c r="RQ651" s="51"/>
      <c r="RR651" s="51"/>
      <c r="RS651" s="51"/>
      <c r="RT651" s="51"/>
      <c r="RU651" s="51"/>
      <c r="RV651" s="51"/>
      <c r="RW651" s="51"/>
      <c r="RX651" s="51"/>
      <c r="RY651" s="51"/>
      <c r="RZ651" s="51"/>
      <c r="SA651" s="51"/>
      <c r="SB651" s="51"/>
      <c r="SC651" s="51"/>
      <c r="SD651" s="51"/>
      <c r="SE651" s="51"/>
      <c r="SF651" s="51"/>
      <c r="SG651" s="51"/>
      <c r="SH651" s="51"/>
      <c r="SI651" s="51"/>
      <c r="SJ651" s="51"/>
      <c r="SK651" s="51"/>
      <c r="SL651" s="51"/>
      <c r="SM651" s="51"/>
      <c r="SN651" s="51"/>
      <c r="SO651" s="51"/>
      <c r="SP651" s="51"/>
      <c r="SQ651" s="51"/>
      <c r="SR651" s="51"/>
      <c r="SS651" s="51"/>
      <c r="ST651" s="51"/>
      <c r="SU651" s="51"/>
      <c r="SV651" s="51"/>
      <c r="SW651" s="51"/>
      <c r="SX651" s="51"/>
      <c r="SY651" s="51"/>
      <c r="SZ651" s="51"/>
      <c r="TA651" s="51"/>
      <c r="TB651" s="51"/>
      <c r="TC651" s="51"/>
      <c r="TD651" s="51"/>
      <c r="TE651" s="51"/>
      <c r="TF651" s="51"/>
      <c r="TG651" s="51"/>
      <c r="TH651" s="51"/>
      <c r="TI651" s="51"/>
      <c r="TJ651" s="51"/>
      <c r="TK651" s="51"/>
      <c r="TL651" s="51"/>
      <c r="TM651" s="51"/>
      <c r="TN651" s="51"/>
      <c r="TO651" s="51"/>
      <c r="TP651" s="51"/>
      <c r="TQ651" s="51"/>
      <c r="TR651" s="51"/>
      <c r="TS651" s="51"/>
      <c r="TT651" s="51"/>
      <c r="TU651" s="51"/>
      <c r="TV651" s="51"/>
      <c r="TW651" s="51"/>
      <c r="TX651" s="51"/>
      <c r="TY651" s="51"/>
      <c r="TZ651" s="51"/>
      <c r="UA651" s="51"/>
      <c r="UB651" s="51"/>
      <c r="UC651" s="51"/>
      <c r="UD651" s="51"/>
      <c r="UE651" s="51"/>
      <c r="UF651" s="51"/>
      <c r="UG651" s="51"/>
      <c r="UH651" s="51"/>
      <c r="UI651" s="51"/>
      <c r="UJ651" s="51"/>
      <c r="UK651" s="51"/>
      <c r="UL651" s="51"/>
      <c r="UM651" s="51"/>
      <c r="UN651" s="51"/>
      <c r="UO651" s="51"/>
      <c r="UP651" s="51"/>
      <c r="UQ651" s="51"/>
      <c r="UR651" s="51"/>
      <c r="US651" s="51"/>
      <c r="UT651" s="51"/>
      <c r="UU651" s="51"/>
      <c r="UV651" s="51"/>
      <c r="UW651" s="51"/>
      <c r="UX651" s="51"/>
      <c r="UY651" s="51"/>
      <c r="UZ651" s="51"/>
      <c r="VA651" s="51"/>
      <c r="VB651" s="51"/>
      <c r="VC651" s="51"/>
      <c r="VD651" s="51"/>
      <c r="VE651" s="51"/>
      <c r="VF651" s="51"/>
      <c r="VG651" s="51"/>
      <c r="VH651" s="51"/>
      <c r="VI651" s="51"/>
      <c r="VJ651" s="51"/>
      <c r="VK651" s="51"/>
      <c r="VL651" s="51"/>
      <c r="VM651" s="51"/>
      <c r="VN651" s="51"/>
      <c r="VO651" s="51"/>
      <c r="VP651" s="51"/>
      <c r="VQ651" s="51"/>
      <c r="VR651" s="51"/>
      <c r="VS651" s="51"/>
      <c r="VT651" s="51"/>
      <c r="VU651" s="51"/>
      <c r="VV651" s="51"/>
      <c r="VW651" s="51"/>
      <c r="VX651" s="51"/>
      <c r="VY651" s="51"/>
      <c r="VZ651" s="51"/>
      <c r="WA651" s="51"/>
      <c r="WB651" s="51"/>
      <c r="WC651" s="51"/>
      <c r="WD651" s="51"/>
      <c r="WE651" s="51"/>
      <c r="WF651" s="51"/>
      <c r="WG651" s="51"/>
      <c r="WH651" s="51"/>
      <c r="WI651" s="51"/>
      <c r="WJ651" s="51"/>
      <c r="WK651" s="51"/>
      <c r="WL651" s="51"/>
      <c r="WM651" s="51"/>
      <c r="WN651" s="51"/>
      <c r="WO651" s="51"/>
      <c r="WP651" s="51"/>
      <c r="WQ651" s="51"/>
      <c r="WR651" s="51"/>
      <c r="WS651" s="51"/>
      <c r="WT651" s="51"/>
      <c r="WU651" s="51"/>
      <c r="WV651" s="51"/>
      <c r="WW651" s="51"/>
      <c r="WX651" s="51"/>
      <c r="WY651" s="51"/>
      <c r="WZ651" s="51"/>
      <c r="XA651" s="51"/>
      <c r="XB651" s="51"/>
      <c r="XC651" s="51"/>
      <c r="XD651" s="51"/>
      <c r="XE651" s="51"/>
      <c r="XF651" s="51"/>
      <c r="XG651" s="51"/>
      <c r="XH651" s="51"/>
      <c r="XI651" s="51"/>
      <c r="XJ651" s="51"/>
      <c r="XK651" s="51"/>
      <c r="XL651" s="51"/>
      <c r="XM651" s="51"/>
      <c r="XN651" s="51"/>
      <c r="XO651" s="51"/>
      <c r="XP651" s="51"/>
      <c r="XQ651" s="51"/>
      <c r="XR651" s="51"/>
      <c r="XS651" s="51"/>
      <c r="XT651" s="51"/>
      <c r="XU651" s="51"/>
      <c r="XV651" s="51"/>
      <c r="XW651" s="51"/>
      <c r="XX651" s="51"/>
      <c r="XY651" s="51"/>
      <c r="XZ651" s="51"/>
      <c r="YA651" s="51"/>
      <c r="YB651" s="51"/>
      <c r="YC651" s="51"/>
      <c r="YD651" s="51"/>
      <c r="YE651" s="51"/>
      <c r="YF651" s="51"/>
      <c r="YG651" s="51"/>
      <c r="YH651" s="51"/>
      <c r="YI651" s="51"/>
      <c r="YJ651" s="51"/>
      <c r="YK651" s="51"/>
      <c r="YL651" s="51"/>
      <c r="YM651" s="51"/>
      <c r="YN651" s="51"/>
      <c r="YO651" s="51"/>
      <c r="YP651" s="51"/>
      <c r="YQ651" s="51"/>
      <c r="YR651" s="51"/>
      <c r="YS651" s="51"/>
    </row>
    <row r="652" spans="2:669" hidden="1" x14ac:dyDescent="0.25">
      <c r="B652" s="51"/>
      <c r="C652" s="51"/>
      <c r="D652" s="51"/>
      <c r="E652" s="51"/>
      <c r="F652" s="51"/>
      <c r="G652" s="51"/>
      <c r="H652" s="325"/>
      <c r="I652" s="51"/>
      <c r="J652" s="51"/>
      <c r="K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c r="EK652" s="51"/>
      <c r="EL652" s="51"/>
      <c r="EM652" s="51"/>
      <c r="EN652" s="51"/>
      <c r="EO652" s="51"/>
      <c r="EP652" s="51"/>
      <c r="EQ652" s="51"/>
      <c r="ER652" s="51"/>
      <c r="ES652" s="51"/>
      <c r="ET652" s="51"/>
      <c r="EU652" s="51"/>
      <c r="EV652" s="51"/>
      <c r="EW652" s="51"/>
      <c r="EX652" s="51"/>
      <c r="EY652" s="51"/>
      <c r="EZ652" s="51"/>
      <c r="FA652" s="51"/>
      <c r="FB652" s="51"/>
      <c r="FC652" s="51"/>
      <c r="FD652" s="51"/>
      <c r="FE652" s="51"/>
      <c r="FF652" s="51"/>
      <c r="FG652" s="51"/>
      <c r="FH652" s="51"/>
      <c r="FI652" s="51"/>
      <c r="FJ652" s="51"/>
      <c r="FK652" s="51"/>
      <c r="FL652" s="51"/>
      <c r="FM652" s="51"/>
      <c r="FN652" s="51"/>
      <c r="FO652" s="51"/>
      <c r="FP652" s="51"/>
      <c r="FQ652" s="51"/>
      <c r="FR652" s="51"/>
      <c r="FS652" s="51"/>
      <c r="FT652" s="51"/>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1"/>
      <c r="GR652" s="51"/>
      <c r="GS652" s="51"/>
      <c r="GT652" s="51"/>
      <c r="GU652" s="51"/>
      <c r="GV652" s="51"/>
      <c r="GW652" s="51"/>
      <c r="GX652" s="51"/>
      <c r="GY652" s="51"/>
      <c r="GZ652" s="51"/>
      <c r="HA652" s="51"/>
      <c r="HB652" s="51"/>
      <c r="HC652" s="51"/>
      <c r="HD652" s="51"/>
      <c r="HE652" s="51"/>
      <c r="HF652" s="51"/>
      <c r="HG652" s="51"/>
      <c r="HH652" s="51"/>
      <c r="HI652" s="51"/>
      <c r="HJ652" s="51"/>
      <c r="HK652" s="51"/>
      <c r="HL652" s="51"/>
      <c r="HM652" s="51"/>
      <c r="HN652" s="51"/>
      <c r="HO652" s="51"/>
      <c r="HP652" s="51"/>
      <c r="HQ652" s="51"/>
      <c r="HR652" s="51"/>
      <c r="HS652" s="51"/>
      <c r="HT652" s="51"/>
      <c r="HU652" s="51"/>
      <c r="HV652" s="51"/>
      <c r="HW652" s="51"/>
      <c r="HX652" s="51"/>
      <c r="HY652" s="51"/>
      <c r="HZ652" s="51"/>
      <c r="IA652" s="51"/>
      <c r="IB652" s="51"/>
      <c r="IC652" s="51"/>
      <c r="ID652" s="51"/>
      <c r="IE652" s="51"/>
      <c r="IF652" s="51"/>
      <c r="IG652" s="51"/>
      <c r="IH652" s="51"/>
      <c r="II652" s="51"/>
      <c r="IJ652" s="51"/>
      <c r="IK652" s="51"/>
      <c r="IL652" s="51"/>
      <c r="IM652" s="51"/>
      <c r="IN652" s="51"/>
      <c r="IO652" s="51"/>
      <c r="IP652" s="51"/>
      <c r="IQ652" s="51"/>
      <c r="IR652" s="51"/>
      <c r="IS652" s="51"/>
      <c r="IT652" s="51"/>
      <c r="IU652" s="51"/>
      <c r="IV652" s="51"/>
      <c r="IW652" s="51"/>
      <c r="IX652" s="51"/>
      <c r="IY652" s="51"/>
      <c r="IZ652" s="51"/>
      <c r="JA652" s="51"/>
      <c r="JB652" s="51"/>
      <c r="JC652" s="51"/>
      <c r="JD652" s="51"/>
      <c r="JE652" s="51"/>
      <c r="JF652" s="51"/>
      <c r="JG652" s="51"/>
      <c r="JH652" s="51"/>
      <c r="JI652" s="51"/>
      <c r="JJ652" s="51"/>
      <c r="JK652" s="51"/>
      <c r="JL652" s="51"/>
      <c r="JM652" s="51"/>
      <c r="JN652" s="51"/>
      <c r="JO652" s="51"/>
      <c r="JP652" s="51"/>
      <c r="JQ652" s="51"/>
      <c r="JR652" s="51"/>
      <c r="JS652" s="51"/>
      <c r="JT652" s="51"/>
      <c r="JU652" s="51"/>
      <c r="JV652" s="51"/>
      <c r="JW652" s="51"/>
      <c r="JX652" s="51"/>
      <c r="JY652" s="51"/>
      <c r="JZ652" s="51"/>
      <c r="KA652" s="51"/>
      <c r="KB652" s="51"/>
      <c r="KC652" s="51"/>
      <c r="KD652" s="51"/>
      <c r="KE652" s="51"/>
      <c r="KF652" s="51"/>
      <c r="KG652" s="51"/>
      <c r="KH652" s="51"/>
      <c r="KI652" s="51"/>
      <c r="KJ652" s="51"/>
      <c r="KK652" s="51"/>
      <c r="KL652" s="51"/>
      <c r="KM652" s="51"/>
      <c r="KN652" s="51"/>
      <c r="KO652" s="51"/>
      <c r="KP652" s="51"/>
      <c r="KQ652" s="51"/>
      <c r="KR652" s="51"/>
      <c r="KS652" s="51"/>
      <c r="KT652" s="51"/>
      <c r="KU652" s="51"/>
      <c r="KV652" s="51"/>
      <c r="KW652" s="51"/>
      <c r="KX652" s="51"/>
      <c r="KY652" s="51"/>
      <c r="KZ652" s="51"/>
      <c r="LA652" s="51"/>
      <c r="LB652" s="51"/>
      <c r="LC652" s="51"/>
      <c r="LD652" s="51"/>
      <c r="LE652" s="51"/>
      <c r="LF652" s="51"/>
      <c r="LG652" s="51"/>
      <c r="LH652" s="51"/>
      <c r="LI652" s="51"/>
      <c r="LJ652" s="51"/>
      <c r="LK652" s="51"/>
      <c r="LL652" s="51"/>
      <c r="LM652" s="51"/>
      <c r="LN652" s="51"/>
      <c r="LO652" s="51"/>
      <c r="LP652" s="51"/>
      <c r="LQ652" s="51"/>
      <c r="LR652" s="51"/>
      <c r="LS652" s="51"/>
      <c r="LT652" s="51"/>
      <c r="LU652" s="51"/>
      <c r="LV652" s="51"/>
      <c r="LW652" s="51"/>
      <c r="LX652" s="51"/>
      <c r="LY652" s="51"/>
      <c r="LZ652" s="51"/>
      <c r="MA652" s="51"/>
      <c r="MB652" s="51"/>
      <c r="MC652" s="51"/>
      <c r="MD652" s="51"/>
      <c r="ME652" s="51"/>
      <c r="MF652" s="51"/>
      <c r="MG652" s="51"/>
      <c r="MH652" s="51"/>
      <c r="MI652" s="51"/>
      <c r="MJ652" s="51"/>
      <c r="MK652" s="51"/>
      <c r="ML652" s="51"/>
      <c r="MM652" s="51"/>
      <c r="MN652" s="51"/>
      <c r="MO652" s="51"/>
      <c r="MP652" s="51"/>
      <c r="MQ652" s="51"/>
      <c r="MR652" s="51"/>
      <c r="MS652" s="51"/>
      <c r="MT652" s="51"/>
      <c r="MU652" s="51"/>
      <c r="MV652" s="51"/>
      <c r="MW652" s="51"/>
      <c r="MX652" s="51"/>
      <c r="MY652" s="51"/>
      <c r="MZ652" s="51"/>
      <c r="NA652" s="51"/>
      <c r="NB652" s="51"/>
      <c r="NC652" s="51"/>
      <c r="ND652" s="51"/>
      <c r="NE652" s="51"/>
      <c r="NF652" s="51"/>
      <c r="NG652" s="51"/>
      <c r="NH652" s="51"/>
      <c r="NI652" s="51"/>
      <c r="NJ652" s="51"/>
      <c r="NK652" s="51"/>
      <c r="NL652" s="51"/>
      <c r="NM652" s="51"/>
      <c r="NN652" s="51"/>
      <c r="NO652" s="51"/>
      <c r="NP652" s="51"/>
      <c r="NQ652" s="51"/>
      <c r="NR652" s="51"/>
      <c r="NS652" s="51"/>
      <c r="NT652" s="51"/>
      <c r="NU652" s="51"/>
      <c r="NV652" s="51"/>
      <c r="NW652" s="51"/>
      <c r="NX652" s="51"/>
      <c r="NY652" s="51"/>
      <c r="NZ652" s="51"/>
      <c r="OA652" s="51"/>
      <c r="OB652" s="51"/>
      <c r="OC652" s="51"/>
      <c r="OD652" s="51"/>
      <c r="OE652" s="51"/>
      <c r="OF652" s="51"/>
      <c r="OG652" s="51"/>
      <c r="OH652" s="51"/>
      <c r="OI652" s="51"/>
      <c r="OJ652" s="51"/>
      <c r="OK652" s="51"/>
      <c r="OL652" s="51"/>
      <c r="OM652" s="51"/>
      <c r="ON652" s="51"/>
      <c r="OO652" s="51"/>
      <c r="OP652" s="51"/>
      <c r="OQ652" s="51"/>
      <c r="OR652" s="51"/>
      <c r="OS652" s="51"/>
      <c r="OT652" s="51"/>
      <c r="OU652" s="51"/>
      <c r="OV652" s="51"/>
      <c r="OW652" s="51"/>
      <c r="OX652" s="51"/>
      <c r="OY652" s="51"/>
      <c r="OZ652" s="51"/>
      <c r="PA652" s="51"/>
      <c r="PB652" s="51"/>
      <c r="PC652" s="51"/>
      <c r="PD652" s="51"/>
      <c r="PE652" s="51"/>
      <c r="PF652" s="51"/>
      <c r="PG652" s="51"/>
      <c r="PH652" s="51"/>
      <c r="PI652" s="51"/>
      <c r="PJ652" s="51"/>
      <c r="PK652" s="51"/>
      <c r="PL652" s="51"/>
      <c r="PM652" s="51"/>
      <c r="PN652" s="51"/>
      <c r="PO652" s="51"/>
      <c r="PP652" s="51"/>
      <c r="PQ652" s="51"/>
      <c r="PR652" s="51"/>
      <c r="PS652" s="51"/>
      <c r="PT652" s="51"/>
      <c r="PU652" s="51"/>
      <c r="PV652" s="51"/>
      <c r="PW652" s="51"/>
      <c r="PX652" s="51"/>
      <c r="PY652" s="51"/>
      <c r="PZ652" s="51"/>
      <c r="QA652" s="51"/>
      <c r="QB652" s="51"/>
      <c r="QC652" s="51"/>
      <c r="QD652" s="51"/>
      <c r="QE652" s="51"/>
      <c r="QF652" s="51"/>
      <c r="QG652" s="51"/>
      <c r="QH652" s="51"/>
      <c r="QI652" s="51"/>
      <c r="QJ652" s="51"/>
      <c r="QK652" s="51"/>
      <c r="QL652" s="51"/>
      <c r="QM652" s="51"/>
      <c r="QN652" s="51"/>
      <c r="QO652" s="51"/>
      <c r="QP652" s="51"/>
      <c r="QQ652" s="51"/>
      <c r="QR652" s="51"/>
      <c r="QS652" s="51"/>
      <c r="QT652" s="51"/>
      <c r="QU652" s="51"/>
      <c r="QV652" s="51"/>
      <c r="QW652" s="51"/>
      <c r="QX652" s="51"/>
      <c r="QY652" s="51"/>
      <c r="QZ652" s="51"/>
      <c r="RA652" s="51"/>
      <c r="RB652" s="51"/>
      <c r="RC652" s="51"/>
      <c r="RD652" s="51"/>
      <c r="RE652" s="51"/>
      <c r="RF652" s="51"/>
      <c r="RG652" s="51"/>
      <c r="RH652" s="51"/>
      <c r="RI652" s="51"/>
      <c r="RJ652" s="51"/>
      <c r="RK652" s="51"/>
      <c r="RL652" s="51"/>
      <c r="RM652" s="51"/>
      <c r="RN652" s="51"/>
      <c r="RO652" s="51"/>
      <c r="RP652" s="51"/>
      <c r="RQ652" s="51"/>
      <c r="RR652" s="51"/>
      <c r="RS652" s="51"/>
      <c r="RT652" s="51"/>
      <c r="RU652" s="51"/>
      <c r="RV652" s="51"/>
      <c r="RW652" s="51"/>
      <c r="RX652" s="51"/>
      <c r="RY652" s="51"/>
      <c r="RZ652" s="51"/>
      <c r="SA652" s="51"/>
      <c r="SB652" s="51"/>
      <c r="SC652" s="51"/>
      <c r="SD652" s="51"/>
      <c r="SE652" s="51"/>
      <c r="SF652" s="51"/>
      <c r="SG652" s="51"/>
      <c r="SH652" s="51"/>
      <c r="SI652" s="51"/>
      <c r="SJ652" s="51"/>
      <c r="SK652" s="51"/>
      <c r="SL652" s="51"/>
      <c r="SM652" s="51"/>
      <c r="SN652" s="51"/>
      <c r="SO652" s="51"/>
      <c r="SP652" s="51"/>
      <c r="SQ652" s="51"/>
      <c r="SR652" s="51"/>
      <c r="SS652" s="51"/>
      <c r="ST652" s="51"/>
      <c r="SU652" s="51"/>
      <c r="SV652" s="51"/>
      <c r="SW652" s="51"/>
      <c r="SX652" s="51"/>
      <c r="SY652" s="51"/>
      <c r="SZ652" s="51"/>
      <c r="TA652" s="51"/>
      <c r="TB652" s="51"/>
      <c r="TC652" s="51"/>
      <c r="TD652" s="51"/>
      <c r="TE652" s="51"/>
      <c r="TF652" s="51"/>
      <c r="TG652" s="51"/>
      <c r="TH652" s="51"/>
      <c r="TI652" s="51"/>
      <c r="TJ652" s="51"/>
      <c r="TK652" s="51"/>
      <c r="TL652" s="51"/>
      <c r="TM652" s="51"/>
      <c r="TN652" s="51"/>
      <c r="TO652" s="51"/>
      <c r="TP652" s="51"/>
      <c r="TQ652" s="51"/>
      <c r="TR652" s="51"/>
      <c r="TS652" s="51"/>
      <c r="TT652" s="51"/>
      <c r="TU652" s="51"/>
      <c r="TV652" s="51"/>
      <c r="TW652" s="51"/>
      <c r="TX652" s="51"/>
      <c r="TY652" s="51"/>
      <c r="TZ652" s="51"/>
      <c r="UA652" s="51"/>
      <c r="UB652" s="51"/>
      <c r="UC652" s="51"/>
      <c r="UD652" s="51"/>
      <c r="UE652" s="51"/>
      <c r="UF652" s="51"/>
      <c r="UG652" s="51"/>
      <c r="UH652" s="51"/>
      <c r="UI652" s="51"/>
      <c r="UJ652" s="51"/>
      <c r="UK652" s="51"/>
      <c r="UL652" s="51"/>
      <c r="UM652" s="51"/>
      <c r="UN652" s="51"/>
      <c r="UO652" s="51"/>
      <c r="UP652" s="51"/>
      <c r="UQ652" s="51"/>
      <c r="UR652" s="51"/>
      <c r="US652" s="51"/>
      <c r="UT652" s="51"/>
      <c r="UU652" s="51"/>
      <c r="UV652" s="51"/>
      <c r="UW652" s="51"/>
      <c r="UX652" s="51"/>
      <c r="UY652" s="51"/>
      <c r="UZ652" s="51"/>
      <c r="VA652" s="51"/>
      <c r="VB652" s="51"/>
      <c r="VC652" s="51"/>
      <c r="VD652" s="51"/>
      <c r="VE652" s="51"/>
      <c r="VF652" s="51"/>
      <c r="VG652" s="51"/>
      <c r="VH652" s="51"/>
      <c r="VI652" s="51"/>
      <c r="VJ652" s="51"/>
      <c r="VK652" s="51"/>
      <c r="VL652" s="51"/>
      <c r="VM652" s="51"/>
      <c r="VN652" s="51"/>
      <c r="VO652" s="51"/>
      <c r="VP652" s="51"/>
      <c r="VQ652" s="51"/>
      <c r="VR652" s="51"/>
      <c r="VS652" s="51"/>
      <c r="VT652" s="51"/>
      <c r="VU652" s="51"/>
      <c r="VV652" s="51"/>
      <c r="VW652" s="51"/>
      <c r="VX652" s="51"/>
      <c r="VY652" s="51"/>
      <c r="VZ652" s="51"/>
      <c r="WA652" s="51"/>
      <c r="WB652" s="51"/>
      <c r="WC652" s="51"/>
      <c r="WD652" s="51"/>
      <c r="WE652" s="51"/>
      <c r="WF652" s="51"/>
      <c r="WG652" s="51"/>
      <c r="WH652" s="51"/>
      <c r="WI652" s="51"/>
      <c r="WJ652" s="51"/>
      <c r="WK652" s="51"/>
      <c r="WL652" s="51"/>
      <c r="WM652" s="51"/>
      <c r="WN652" s="51"/>
      <c r="WO652" s="51"/>
      <c r="WP652" s="51"/>
      <c r="WQ652" s="51"/>
      <c r="WR652" s="51"/>
      <c r="WS652" s="51"/>
      <c r="WT652" s="51"/>
      <c r="WU652" s="51"/>
      <c r="WV652" s="51"/>
      <c r="WW652" s="51"/>
      <c r="WX652" s="51"/>
      <c r="WY652" s="51"/>
      <c r="WZ652" s="51"/>
      <c r="XA652" s="51"/>
      <c r="XB652" s="51"/>
      <c r="XC652" s="51"/>
      <c r="XD652" s="51"/>
      <c r="XE652" s="51"/>
      <c r="XF652" s="51"/>
      <c r="XG652" s="51"/>
      <c r="XH652" s="51"/>
      <c r="XI652" s="51"/>
      <c r="XJ652" s="51"/>
      <c r="XK652" s="51"/>
      <c r="XL652" s="51"/>
      <c r="XM652" s="51"/>
      <c r="XN652" s="51"/>
      <c r="XO652" s="51"/>
      <c r="XP652" s="51"/>
      <c r="XQ652" s="51"/>
      <c r="XR652" s="51"/>
      <c r="XS652" s="51"/>
      <c r="XT652" s="51"/>
      <c r="XU652" s="51"/>
      <c r="XV652" s="51"/>
      <c r="XW652" s="51"/>
      <c r="XX652" s="51"/>
      <c r="XY652" s="51"/>
      <c r="XZ652" s="51"/>
      <c r="YA652" s="51"/>
      <c r="YB652" s="51"/>
      <c r="YC652" s="51"/>
      <c r="YD652" s="51"/>
      <c r="YE652" s="51"/>
      <c r="YF652" s="51"/>
      <c r="YG652" s="51"/>
      <c r="YH652" s="51"/>
      <c r="YI652" s="51"/>
      <c r="YJ652" s="51"/>
      <c r="YK652" s="51"/>
      <c r="YL652" s="51"/>
      <c r="YM652" s="51"/>
      <c r="YN652" s="51"/>
      <c r="YO652" s="51"/>
      <c r="YP652" s="51"/>
      <c r="YQ652" s="51"/>
      <c r="YR652" s="51"/>
      <c r="YS652" s="51"/>
    </row>
    <row r="653" spans="2:669" hidden="1" x14ac:dyDescent="0.25">
      <c r="B653" s="51"/>
      <c r="C653" s="51"/>
      <c r="D653" s="51"/>
      <c r="E653" s="51"/>
      <c r="F653" s="51"/>
      <c r="G653" s="51"/>
      <c r="H653" s="325"/>
      <c r="I653" s="51"/>
      <c r="J653" s="51"/>
      <c r="K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c r="EK653" s="51"/>
      <c r="EL653" s="51"/>
      <c r="EM653" s="51"/>
      <c r="EN653" s="51"/>
      <c r="EO653" s="51"/>
      <c r="EP653" s="51"/>
      <c r="EQ653" s="51"/>
      <c r="ER653" s="51"/>
      <c r="ES653" s="51"/>
      <c r="ET653" s="51"/>
      <c r="EU653" s="51"/>
      <c r="EV653" s="51"/>
      <c r="EW653" s="51"/>
      <c r="EX653" s="51"/>
      <c r="EY653" s="51"/>
      <c r="EZ653" s="51"/>
      <c r="FA653" s="51"/>
      <c r="FB653" s="51"/>
      <c r="FC653" s="51"/>
      <c r="FD653" s="51"/>
      <c r="FE653" s="51"/>
      <c r="FF653" s="51"/>
      <c r="FG653" s="51"/>
      <c r="FH653" s="51"/>
      <c r="FI653" s="51"/>
      <c r="FJ653" s="51"/>
      <c r="FK653" s="51"/>
      <c r="FL653" s="51"/>
      <c r="FM653" s="51"/>
      <c r="FN653" s="51"/>
      <c r="FO653" s="51"/>
      <c r="FP653" s="51"/>
      <c r="FQ653" s="51"/>
      <c r="FR653" s="51"/>
      <c r="FS653" s="51"/>
      <c r="FT653" s="51"/>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1"/>
      <c r="GR653" s="51"/>
      <c r="GS653" s="51"/>
      <c r="GT653" s="51"/>
      <c r="GU653" s="51"/>
      <c r="GV653" s="51"/>
      <c r="GW653" s="51"/>
      <c r="GX653" s="51"/>
      <c r="GY653" s="51"/>
      <c r="GZ653" s="51"/>
      <c r="HA653" s="51"/>
      <c r="HB653" s="51"/>
      <c r="HC653" s="51"/>
      <c r="HD653" s="51"/>
      <c r="HE653" s="51"/>
      <c r="HF653" s="51"/>
      <c r="HG653" s="51"/>
      <c r="HH653" s="51"/>
      <c r="HI653" s="51"/>
      <c r="HJ653" s="51"/>
      <c r="HK653" s="51"/>
      <c r="HL653" s="51"/>
      <c r="HM653" s="51"/>
      <c r="HN653" s="51"/>
      <c r="HO653" s="51"/>
      <c r="HP653" s="51"/>
      <c r="HQ653" s="51"/>
      <c r="HR653" s="51"/>
      <c r="HS653" s="51"/>
      <c r="HT653" s="51"/>
      <c r="HU653" s="51"/>
      <c r="HV653" s="51"/>
      <c r="HW653" s="51"/>
      <c r="HX653" s="51"/>
      <c r="HY653" s="51"/>
      <c r="HZ653" s="51"/>
      <c r="IA653" s="51"/>
      <c r="IB653" s="51"/>
      <c r="IC653" s="51"/>
      <c r="ID653" s="51"/>
      <c r="IE653" s="51"/>
      <c r="IF653" s="51"/>
      <c r="IG653" s="51"/>
      <c r="IH653" s="51"/>
      <c r="II653" s="51"/>
      <c r="IJ653" s="51"/>
      <c r="IK653" s="51"/>
      <c r="IL653" s="51"/>
      <c r="IM653" s="51"/>
      <c r="IN653" s="51"/>
      <c r="IO653" s="51"/>
      <c r="IP653" s="51"/>
      <c r="IQ653" s="51"/>
      <c r="IR653" s="51"/>
      <c r="IS653" s="51"/>
      <c r="IT653" s="51"/>
      <c r="IU653" s="51"/>
      <c r="IV653" s="51"/>
      <c r="IW653" s="51"/>
      <c r="IX653" s="51"/>
      <c r="IY653" s="51"/>
      <c r="IZ653" s="51"/>
      <c r="JA653" s="51"/>
      <c r="JB653" s="51"/>
      <c r="JC653" s="51"/>
      <c r="JD653" s="51"/>
      <c r="JE653" s="51"/>
      <c r="JF653" s="51"/>
      <c r="JG653" s="51"/>
      <c r="JH653" s="51"/>
      <c r="JI653" s="51"/>
      <c r="JJ653" s="51"/>
      <c r="JK653" s="51"/>
      <c r="JL653" s="51"/>
      <c r="JM653" s="51"/>
      <c r="JN653" s="51"/>
      <c r="JO653" s="51"/>
      <c r="JP653" s="51"/>
      <c r="JQ653" s="51"/>
      <c r="JR653" s="51"/>
      <c r="JS653" s="51"/>
      <c r="JT653" s="51"/>
      <c r="JU653" s="51"/>
      <c r="JV653" s="51"/>
      <c r="JW653" s="51"/>
      <c r="JX653" s="51"/>
      <c r="JY653" s="51"/>
      <c r="JZ653" s="51"/>
      <c r="KA653" s="51"/>
      <c r="KB653" s="51"/>
      <c r="KC653" s="51"/>
      <c r="KD653" s="51"/>
      <c r="KE653" s="51"/>
      <c r="KF653" s="51"/>
      <c r="KG653" s="51"/>
      <c r="KH653" s="51"/>
      <c r="KI653" s="51"/>
      <c r="KJ653" s="51"/>
      <c r="KK653" s="51"/>
      <c r="KL653" s="51"/>
      <c r="KM653" s="51"/>
      <c r="KN653" s="51"/>
      <c r="KO653" s="51"/>
      <c r="KP653" s="51"/>
      <c r="KQ653" s="51"/>
      <c r="KR653" s="51"/>
      <c r="KS653" s="51"/>
      <c r="KT653" s="51"/>
      <c r="KU653" s="51"/>
      <c r="KV653" s="51"/>
      <c r="KW653" s="51"/>
      <c r="KX653" s="51"/>
      <c r="KY653" s="51"/>
      <c r="KZ653" s="51"/>
      <c r="LA653" s="51"/>
      <c r="LB653" s="51"/>
      <c r="LC653" s="51"/>
      <c r="LD653" s="51"/>
      <c r="LE653" s="51"/>
      <c r="LF653" s="51"/>
      <c r="LG653" s="51"/>
      <c r="LH653" s="51"/>
      <c r="LI653" s="51"/>
      <c r="LJ653" s="51"/>
      <c r="LK653" s="51"/>
      <c r="LL653" s="51"/>
      <c r="LM653" s="51"/>
      <c r="LN653" s="51"/>
      <c r="LO653" s="51"/>
      <c r="LP653" s="51"/>
      <c r="LQ653" s="51"/>
      <c r="LR653" s="51"/>
      <c r="LS653" s="51"/>
      <c r="LT653" s="51"/>
      <c r="LU653" s="51"/>
      <c r="LV653" s="51"/>
      <c r="LW653" s="51"/>
      <c r="LX653" s="51"/>
      <c r="LY653" s="51"/>
      <c r="LZ653" s="51"/>
      <c r="MA653" s="51"/>
      <c r="MB653" s="51"/>
      <c r="MC653" s="51"/>
      <c r="MD653" s="51"/>
      <c r="ME653" s="51"/>
      <c r="MF653" s="51"/>
      <c r="MG653" s="51"/>
      <c r="MH653" s="51"/>
      <c r="MI653" s="51"/>
      <c r="MJ653" s="51"/>
      <c r="MK653" s="51"/>
      <c r="ML653" s="51"/>
      <c r="MM653" s="51"/>
      <c r="MN653" s="51"/>
      <c r="MO653" s="51"/>
      <c r="MP653" s="51"/>
      <c r="MQ653" s="51"/>
      <c r="MR653" s="51"/>
      <c r="MS653" s="51"/>
      <c r="MT653" s="51"/>
      <c r="MU653" s="51"/>
      <c r="MV653" s="51"/>
      <c r="MW653" s="51"/>
      <c r="MX653" s="51"/>
      <c r="MY653" s="51"/>
      <c r="MZ653" s="51"/>
      <c r="NA653" s="51"/>
      <c r="NB653" s="51"/>
      <c r="NC653" s="51"/>
      <c r="ND653" s="51"/>
      <c r="NE653" s="51"/>
      <c r="NF653" s="51"/>
      <c r="NG653" s="51"/>
      <c r="NH653" s="51"/>
      <c r="NI653" s="51"/>
      <c r="NJ653" s="51"/>
      <c r="NK653" s="51"/>
      <c r="NL653" s="51"/>
      <c r="NM653" s="51"/>
      <c r="NN653" s="51"/>
      <c r="NO653" s="51"/>
      <c r="NP653" s="51"/>
      <c r="NQ653" s="51"/>
      <c r="NR653" s="51"/>
      <c r="NS653" s="51"/>
      <c r="NT653" s="51"/>
      <c r="NU653" s="51"/>
      <c r="NV653" s="51"/>
      <c r="NW653" s="51"/>
      <c r="NX653" s="51"/>
      <c r="NY653" s="51"/>
      <c r="NZ653" s="51"/>
      <c r="OA653" s="51"/>
      <c r="OB653" s="51"/>
      <c r="OC653" s="51"/>
      <c r="OD653" s="51"/>
      <c r="OE653" s="51"/>
      <c r="OF653" s="51"/>
      <c r="OG653" s="51"/>
      <c r="OH653" s="51"/>
      <c r="OI653" s="51"/>
      <c r="OJ653" s="51"/>
      <c r="OK653" s="51"/>
      <c r="OL653" s="51"/>
      <c r="OM653" s="51"/>
      <c r="ON653" s="51"/>
      <c r="OO653" s="51"/>
      <c r="OP653" s="51"/>
      <c r="OQ653" s="51"/>
      <c r="OR653" s="51"/>
      <c r="OS653" s="51"/>
      <c r="OT653" s="51"/>
      <c r="OU653" s="51"/>
      <c r="OV653" s="51"/>
      <c r="OW653" s="51"/>
      <c r="OX653" s="51"/>
      <c r="OY653" s="51"/>
      <c r="OZ653" s="51"/>
      <c r="PA653" s="51"/>
      <c r="PB653" s="51"/>
      <c r="PC653" s="51"/>
      <c r="PD653" s="51"/>
      <c r="PE653" s="51"/>
      <c r="PF653" s="51"/>
      <c r="PG653" s="51"/>
      <c r="PH653" s="51"/>
      <c r="PI653" s="51"/>
      <c r="PJ653" s="51"/>
      <c r="PK653" s="51"/>
      <c r="PL653" s="51"/>
      <c r="PM653" s="51"/>
      <c r="PN653" s="51"/>
      <c r="PO653" s="51"/>
      <c r="PP653" s="51"/>
      <c r="PQ653" s="51"/>
      <c r="PR653" s="51"/>
      <c r="PS653" s="51"/>
      <c r="PT653" s="51"/>
      <c r="PU653" s="51"/>
      <c r="PV653" s="51"/>
      <c r="PW653" s="51"/>
      <c r="PX653" s="51"/>
      <c r="PY653" s="51"/>
      <c r="PZ653" s="51"/>
      <c r="QA653" s="51"/>
      <c r="QB653" s="51"/>
      <c r="QC653" s="51"/>
      <c r="QD653" s="51"/>
      <c r="QE653" s="51"/>
      <c r="QF653" s="51"/>
      <c r="QG653" s="51"/>
      <c r="QH653" s="51"/>
      <c r="QI653" s="51"/>
      <c r="QJ653" s="51"/>
      <c r="QK653" s="51"/>
      <c r="QL653" s="51"/>
      <c r="QM653" s="51"/>
      <c r="QN653" s="51"/>
      <c r="QO653" s="51"/>
      <c r="QP653" s="51"/>
      <c r="QQ653" s="51"/>
      <c r="QR653" s="51"/>
      <c r="QS653" s="51"/>
      <c r="QT653" s="51"/>
      <c r="QU653" s="51"/>
      <c r="QV653" s="51"/>
      <c r="QW653" s="51"/>
      <c r="QX653" s="51"/>
      <c r="QY653" s="51"/>
      <c r="QZ653" s="51"/>
      <c r="RA653" s="51"/>
      <c r="RB653" s="51"/>
      <c r="RC653" s="51"/>
      <c r="RD653" s="51"/>
      <c r="RE653" s="51"/>
      <c r="RF653" s="51"/>
      <c r="RG653" s="51"/>
      <c r="RH653" s="51"/>
      <c r="RI653" s="51"/>
      <c r="RJ653" s="51"/>
      <c r="RK653" s="51"/>
      <c r="RL653" s="51"/>
      <c r="RM653" s="51"/>
      <c r="RN653" s="51"/>
      <c r="RO653" s="51"/>
      <c r="RP653" s="51"/>
      <c r="RQ653" s="51"/>
      <c r="RR653" s="51"/>
      <c r="RS653" s="51"/>
      <c r="RT653" s="51"/>
      <c r="RU653" s="51"/>
      <c r="RV653" s="51"/>
      <c r="RW653" s="51"/>
      <c r="RX653" s="51"/>
      <c r="RY653" s="51"/>
      <c r="RZ653" s="51"/>
      <c r="SA653" s="51"/>
      <c r="SB653" s="51"/>
      <c r="SC653" s="51"/>
      <c r="SD653" s="51"/>
      <c r="SE653" s="51"/>
      <c r="SF653" s="51"/>
      <c r="SG653" s="51"/>
      <c r="SH653" s="51"/>
      <c r="SI653" s="51"/>
      <c r="SJ653" s="51"/>
      <c r="SK653" s="51"/>
      <c r="SL653" s="51"/>
      <c r="SM653" s="51"/>
      <c r="SN653" s="51"/>
      <c r="SO653" s="51"/>
      <c r="SP653" s="51"/>
      <c r="SQ653" s="51"/>
      <c r="SR653" s="51"/>
      <c r="SS653" s="51"/>
      <c r="ST653" s="51"/>
      <c r="SU653" s="51"/>
      <c r="SV653" s="51"/>
      <c r="SW653" s="51"/>
      <c r="SX653" s="51"/>
      <c r="SY653" s="51"/>
      <c r="SZ653" s="51"/>
      <c r="TA653" s="51"/>
      <c r="TB653" s="51"/>
      <c r="TC653" s="51"/>
      <c r="TD653" s="51"/>
      <c r="TE653" s="51"/>
      <c r="TF653" s="51"/>
      <c r="TG653" s="51"/>
      <c r="TH653" s="51"/>
      <c r="TI653" s="51"/>
      <c r="TJ653" s="51"/>
      <c r="TK653" s="51"/>
      <c r="TL653" s="51"/>
      <c r="TM653" s="51"/>
      <c r="TN653" s="51"/>
      <c r="TO653" s="51"/>
      <c r="TP653" s="51"/>
      <c r="TQ653" s="51"/>
      <c r="TR653" s="51"/>
      <c r="TS653" s="51"/>
      <c r="TT653" s="51"/>
      <c r="TU653" s="51"/>
      <c r="TV653" s="51"/>
      <c r="TW653" s="51"/>
      <c r="TX653" s="51"/>
      <c r="TY653" s="51"/>
      <c r="TZ653" s="51"/>
      <c r="UA653" s="51"/>
      <c r="UB653" s="51"/>
      <c r="UC653" s="51"/>
      <c r="UD653" s="51"/>
      <c r="UE653" s="51"/>
      <c r="UF653" s="51"/>
      <c r="UG653" s="51"/>
      <c r="UH653" s="51"/>
      <c r="UI653" s="51"/>
      <c r="UJ653" s="51"/>
      <c r="UK653" s="51"/>
      <c r="UL653" s="51"/>
      <c r="UM653" s="51"/>
      <c r="UN653" s="51"/>
      <c r="UO653" s="51"/>
      <c r="UP653" s="51"/>
      <c r="UQ653" s="51"/>
      <c r="UR653" s="51"/>
      <c r="US653" s="51"/>
      <c r="UT653" s="51"/>
      <c r="UU653" s="51"/>
      <c r="UV653" s="51"/>
      <c r="UW653" s="51"/>
      <c r="UX653" s="51"/>
      <c r="UY653" s="51"/>
      <c r="UZ653" s="51"/>
      <c r="VA653" s="51"/>
      <c r="VB653" s="51"/>
      <c r="VC653" s="51"/>
      <c r="VD653" s="51"/>
      <c r="VE653" s="51"/>
      <c r="VF653" s="51"/>
      <c r="VG653" s="51"/>
      <c r="VH653" s="51"/>
      <c r="VI653" s="51"/>
      <c r="VJ653" s="51"/>
      <c r="VK653" s="51"/>
      <c r="VL653" s="51"/>
      <c r="VM653" s="51"/>
      <c r="VN653" s="51"/>
      <c r="VO653" s="51"/>
      <c r="VP653" s="51"/>
      <c r="VQ653" s="51"/>
      <c r="VR653" s="51"/>
      <c r="VS653" s="51"/>
      <c r="VT653" s="51"/>
      <c r="VU653" s="51"/>
      <c r="VV653" s="51"/>
      <c r="VW653" s="51"/>
      <c r="VX653" s="51"/>
      <c r="VY653" s="51"/>
      <c r="VZ653" s="51"/>
      <c r="WA653" s="51"/>
      <c r="WB653" s="51"/>
      <c r="WC653" s="51"/>
      <c r="WD653" s="51"/>
      <c r="WE653" s="51"/>
      <c r="WF653" s="51"/>
      <c r="WG653" s="51"/>
      <c r="WH653" s="51"/>
      <c r="WI653" s="51"/>
      <c r="WJ653" s="51"/>
      <c r="WK653" s="51"/>
      <c r="WL653" s="51"/>
      <c r="WM653" s="51"/>
      <c r="WN653" s="51"/>
      <c r="WO653" s="51"/>
      <c r="WP653" s="51"/>
      <c r="WQ653" s="51"/>
      <c r="WR653" s="51"/>
      <c r="WS653" s="51"/>
      <c r="WT653" s="51"/>
      <c r="WU653" s="51"/>
      <c r="WV653" s="51"/>
      <c r="WW653" s="51"/>
      <c r="WX653" s="51"/>
      <c r="WY653" s="51"/>
      <c r="WZ653" s="51"/>
      <c r="XA653" s="51"/>
      <c r="XB653" s="51"/>
      <c r="XC653" s="51"/>
      <c r="XD653" s="51"/>
      <c r="XE653" s="51"/>
      <c r="XF653" s="51"/>
      <c r="XG653" s="51"/>
      <c r="XH653" s="51"/>
      <c r="XI653" s="51"/>
      <c r="XJ653" s="51"/>
      <c r="XK653" s="51"/>
      <c r="XL653" s="51"/>
      <c r="XM653" s="51"/>
      <c r="XN653" s="51"/>
      <c r="XO653" s="51"/>
      <c r="XP653" s="51"/>
      <c r="XQ653" s="51"/>
      <c r="XR653" s="51"/>
      <c r="XS653" s="51"/>
      <c r="XT653" s="51"/>
      <c r="XU653" s="51"/>
      <c r="XV653" s="51"/>
      <c r="XW653" s="51"/>
      <c r="XX653" s="51"/>
      <c r="XY653" s="51"/>
      <c r="XZ653" s="51"/>
      <c r="YA653" s="51"/>
      <c r="YB653" s="51"/>
      <c r="YC653" s="51"/>
      <c r="YD653" s="51"/>
      <c r="YE653" s="51"/>
      <c r="YF653" s="51"/>
      <c r="YG653" s="51"/>
      <c r="YH653" s="51"/>
      <c r="YI653" s="51"/>
      <c r="YJ653" s="51"/>
      <c r="YK653" s="51"/>
      <c r="YL653" s="51"/>
      <c r="YM653" s="51"/>
      <c r="YN653" s="51"/>
      <c r="YO653" s="51"/>
      <c r="YP653" s="51"/>
      <c r="YQ653" s="51"/>
      <c r="YR653" s="51"/>
      <c r="YS653" s="51"/>
    </row>
    <row r="654" spans="2:669" hidden="1" x14ac:dyDescent="0.25">
      <c r="B654" s="51"/>
      <c r="C654" s="51"/>
      <c r="D654" s="51"/>
      <c r="E654" s="51"/>
      <c r="F654" s="51"/>
      <c r="G654" s="51"/>
      <c r="H654" s="325"/>
      <c r="I654" s="51"/>
      <c r="J654" s="51"/>
      <c r="K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c r="EK654" s="51"/>
      <c r="EL654" s="51"/>
      <c r="EM654" s="51"/>
      <c r="EN654" s="51"/>
      <c r="EO654" s="51"/>
      <c r="EP654" s="51"/>
      <c r="EQ654" s="51"/>
      <c r="ER654" s="51"/>
      <c r="ES654" s="51"/>
      <c r="ET654" s="51"/>
      <c r="EU654" s="51"/>
      <c r="EV654" s="51"/>
      <c r="EW654" s="51"/>
      <c r="EX654" s="51"/>
      <c r="EY654" s="51"/>
      <c r="EZ654" s="51"/>
      <c r="FA654" s="51"/>
      <c r="FB654" s="51"/>
      <c r="FC654" s="51"/>
      <c r="FD654" s="51"/>
      <c r="FE654" s="51"/>
      <c r="FF654" s="51"/>
      <c r="FG654" s="51"/>
      <c r="FH654" s="51"/>
      <c r="FI654" s="51"/>
      <c r="FJ654" s="51"/>
      <c r="FK654" s="51"/>
      <c r="FL654" s="51"/>
      <c r="FM654" s="51"/>
      <c r="FN654" s="51"/>
      <c r="FO654" s="51"/>
      <c r="FP654" s="51"/>
      <c r="FQ654" s="51"/>
      <c r="FR654" s="51"/>
      <c r="FS654" s="51"/>
      <c r="FT654" s="51"/>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1"/>
      <c r="GR654" s="51"/>
      <c r="GS654" s="51"/>
      <c r="GT654" s="51"/>
      <c r="GU654" s="51"/>
      <c r="GV654" s="51"/>
      <c r="GW654" s="51"/>
      <c r="GX654" s="51"/>
      <c r="GY654" s="51"/>
      <c r="GZ654" s="51"/>
      <c r="HA654" s="51"/>
      <c r="HB654" s="51"/>
      <c r="HC654" s="51"/>
      <c r="HD654" s="51"/>
      <c r="HE654" s="51"/>
      <c r="HF654" s="51"/>
      <c r="HG654" s="51"/>
      <c r="HH654" s="51"/>
      <c r="HI654" s="51"/>
      <c r="HJ654" s="51"/>
      <c r="HK654" s="51"/>
      <c r="HL654" s="51"/>
      <c r="HM654" s="51"/>
      <c r="HN654" s="51"/>
      <c r="HO654" s="51"/>
      <c r="HP654" s="51"/>
      <c r="HQ654" s="51"/>
      <c r="HR654" s="51"/>
      <c r="HS654" s="51"/>
      <c r="HT654" s="51"/>
      <c r="HU654" s="51"/>
      <c r="HV654" s="51"/>
      <c r="HW654" s="51"/>
      <c r="HX654" s="51"/>
      <c r="HY654" s="51"/>
      <c r="HZ654" s="51"/>
      <c r="IA654" s="51"/>
      <c r="IB654" s="51"/>
      <c r="IC654" s="51"/>
      <c r="ID654" s="51"/>
      <c r="IE654" s="51"/>
      <c r="IF654" s="51"/>
      <c r="IG654" s="51"/>
      <c r="IH654" s="51"/>
      <c r="II654" s="51"/>
      <c r="IJ654" s="51"/>
      <c r="IK654" s="51"/>
      <c r="IL654" s="51"/>
      <c r="IM654" s="51"/>
      <c r="IN654" s="51"/>
      <c r="IO654" s="51"/>
      <c r="IP654" s="51"/>
      <c r="IQ654" s="51"/>
      <c r="IR654" s="51"/>
      <c r="IS654" s="51"/>
      <c r="IT654" s="51"/>
      <c r="IU654" s="51"/>
      <c r="IV654" s="51"/>
      <c r="IW654" s="51"/>
      <c r="IX654" s="51"/>
      <c r="IY654" s="51"/>
      <c r="IZ654" s="51"/>
      <c r="JA654" s="51"/>
      <c r="JB654" s="51"/>
      <c r="JC654" s="51"/>
      <c r="JD654" s="51"/>
      <c r="JE654" s="51"/>
      <c r="JF654" s="51"/>
      <c r="JG654" s="51"/>
      <c r="JH654" s="51"/>
      <c r="JI654" s="51"/>
      <c r="JJ654" s="51"/>
      <c r="JK654" s="51"/>
      <c r="JL654" s="51"/>
      <c r="JM654" s="51"/>
      <c r="JN654" s="51"/>
      <c r="JO654" s="51"/>
      <c r="JP654" s="51"/>
      <c r="JQ654" s="51"/>
      <c r="JR654" s="51"/>
      <c r="JS654" s="51"/>
      <c r="JT654" s="51"/>
      <c r="JU654" s="51"/>
      <c r="JV654" s="51"/>
      <c r="JW654" s="51"/>
      <c r="JX654" s="51"/>
      <c r="JY654" s="51"/>
      <c r="JZ654" s="51"/>
      <c r="KA654" s="51"/>
      <c r="KB654" s="51"/>
      <c r="KC654" s="51"/>
      <c r="KD654" s="51"/>
      <c r="KE654" s="51"/>
      <c r="KF654" s="51"/>
      <c r="KG654" s="51"/>
      <c r="KH654" s="51"/>
      <c r="KI654" s="51"/>
      <c r="KJ654" s="51"/>
      <c r="KK654" s="51"/>
      <c r="KL654" s="51"/>
      <c r="KM654" s="51"/>
      <c r="KN654" s="51"/>
      <c r="KO654" s="51"/>
      <c r="KP654" s="51"/>
      <c r="KQ654" s="51"/>
      <c r="KR654" s="51"/>
      <c r="KS654" s="51"/>
      <c r="KT654" s="51"/>
      <c r="KU654" s="51"/>
      <c r="KV654" s="51"/>
      <c r="KW654" s="51"/>
      <c r="KX654" s="51"/>
      <c r="KY654" s="51"/>
      <c r="KZ654" s="51"/>
      <c r="LA654" s="51"/>
      <c r="LB654" s="51"/>
      <c r="LC654" s="51"/>
      <c r="LD654" s="51"/>
      <c r="LE654" s="51"/>
      <c r="LF654" s="51"/>
      <c r="LG654" s="51"/>
      <c r="LH654" s="51"/>
      <c r="LI654" s="51"/>
      <c r="LJ654" s="51"/>
      <c r="LK654" s="51"/>
      <c r="LL654" s="51"/>
      <c r="LM654" s="51"/>
      <c r="LN654" s="51"/>
      <c r="LO654" s="51"/>
      <c r="LP654" s="51"/>
      <c r="LQ654" s="51"/>
      <c r="LR654" s="51"/>
      <c r="LS654" s="51"/>
      <c r="LT654" s="51"/>
      <c r="LU654" s="51"/>
      <c r="LV654" s="51"/>
      <c r="LW654" s="51"/>
      <c r="LX654" s="51"/>
      <c r="LY654" s="51"/>
      <c r="LZ654" s="51"/>
      <c r="MA654" s="51"/>
      <c r="MB654" s="51"/>
      <c r="MC654" s="51"/>
      <c r="MD654" s="51"/>
      <c r="ME654" s="51"/>
      <c r="MF654" s="51"/>
      <c r="MG654" s="51"/>
      <c r="MH654" s="51"/>
      <c r="MI654" s="51"/>
      <c r="MJ654" s="51"/>
      <c r="MK654" s="51"/>
      <c r="ML654" s="51"/>
      <c r="MM654" s="51"/>
      <c r="MN654" s="51"/>
      <c r="MO654" s="51"/>
      <c r="MP654" s="51"/>
      <c r="MQ654" s="51"/>
      <c r="MR654" s="51"/>
      <c r="MS654" s="51"/>
      <c r="MT654" s="51"/>
      <c r="MU654" s="51"/>
      <c r="MV654" s="51"/>
      <c r="MW654" s="51"/>
      <c r="MX654" s="51"/>
      <c r="MY654" s="51"/>
      <c r="MZ654" s="51"/>
      <c r="NA654" s="51"/>
      <c r="NB654" s="51"/>
      <c r="NC654" s="51"/>
      <c r="ND654" s="51"/>
      <c r="NE654" s="51"/>
      <c r="NF654" s="51"/>
      <c r="NG654" s="51"/>
      <c r="NH654" s="51"/>
      <c r="NI654" s="51"/>
      <c r="NJ654" s="51"/>
      <c r="NK654" s="51"/>
      <c r="NL654" s="51"/>
      <c r="NM654" s="51"/>
      <c r="NN654" s="51"/>
      <c r="NO654" s="51"/>
      <c r="NP654" s="51"/>
      <c r="NQ654" s="51"/>
      <c r="NR654" s="51"/>
      <c r="NS654" s="51"/>
      <c r="NT654" s="51"/>
      <c r="NU654" s="51"/>
      <c r="NV654" s="51"/>
      <c r="NW654" s="51"/>
      <c r="NX654" s="51"/>
      <c r="NY654" s="51"/>
      <c r="NZ654" s="51"/>
      <c r="OA654" s="51"/>
      <c r="OB654" s="51"/>
      <c r="OC654" s="51"/>
      <c r="OD654" s="51"/>
      <c r="OE654" s="51"/>
      <c r="OF654" s="51"/>
      <c r="OG654" s="51"/>
      <c r="OH654" s="51"/>
      <c r="OI654" s="51"/>
      <c r="OJ654" s="51"/>
      <c r="OK654" s="51"/>
      <c r="OL654" s="51"/>
      <c r="OM654" s="51"/>
      <c r="ON654" s="51"/>
      <c r="OO654" s="51"/>
      <c r="OP654" s="51"/>
      <c r="OQ654" s="51"/>
      <c r="OR654" s="51"/>
      <c r="OS654" s="51"/>
      <c r="OT654" s="51"/>
      <c r="OU654" s="51"/>
      <c r="OV654" s="51"/>
      <c r="OW654" s="51"/>
      <c r="OX654" s="51"/>
      <c r="OY654" s="51"/>
      <c r="OZ654" s="51"/>
      <c r="PA654" s="51"/>
      <c r="PB654" s="51"/>
      <c r="PC654" s="51"/>
      <c r="PD654" s="51"/>
      <c r="PE654" s="51"/>
      <c r="PF654" s="51"/>
      <c r="PG654" s="51"/>
      <c r="PH654" s="51"/>
      <c r="PI654" s="51"/>
      <c r="PJ654" s="51"/>
      <c r="PK654" s="51"/>
      <c r="PL654" s="51"/>
      <c r="PM654" s="51"/>
      <c r="PN654" s="51"/>
      <c r="PO654" s="51"/>
      <c r="PP654" s="51"/>
      <c r="PQ654" s="51"/>
      <c r="PR654" s="51"/>
      <c r="PS654" s="51"/>
      <c r="PT654" s="51"/>
      <c r="PU654" s="51"/>
      <c r="PV654" s="51"/>
      <c r="PW654" s="51"/>
      <c r="PX654" s="51"/>
      <c r="PY654" s="51"/>
      <c r="PZ654" s="51"/>
      <c r="QA654" s="51"/>
      <c r="QB654" s="51"/>
      <c r="QC654" s="51"/>
      <c r="QD654" s="51"/>
      <c r="QE654" s="51"/>
      <c r="QF654" s="51"/>
      <c r="QG654" s="51"/>
      <c r="QH654" s="51"/>
      <c r="QI654" s="51"/>
      <c r="QJ654" s="51"/>
      <c r="QK654" s="51"/>
      <c r="QL654" s="51"/>
      <c r="QM654" s="51"/>
      <c r="QN654" s="51"/>
      <c r="QO654" s="51"/>
      <c r="QP654" s="51"/>
      <c r="QQ654" s="51"/>
      <c r="QR654" s="51"/>
      <c r="QS654" s="51"/>
      <c r="QT654" s="51"/>
      <c r="QU654" s="51"/>
      <c r="QV654" s="51"/>
      <c r="QW654" s="51"/>
      <c r="QX654" s="51"/>
      <c r="QY654" s="51"/>
      <c r="QZ654" s="51"/>
      <c r="RA654" s="51"/>
      <c r="RB654" s="51"/>
      <c r="RC654" s="51"/>
      <c r="RD654" s="51"/>
      <c r="RE654" s="51"/>
      <c r="RF654" s="51"/>
      <c r="RG654" s="51"/>
      <c r="RH654" s="51"/>
      <c r="RI654" s="51"/>
      <c r="RJ654" s="51"/>
      <c r="RK654" s="51"/>
      <c r="RL654" s="51"/>
      <c r="RM654" s="51"/>
      <c r="RN654" s="51"/>
      <c r="RO654" s="51"/>
      <c r="RP654" s="51"/>
      <c r="RQ654" s="51"/>
      <c r="RR654" s="51"/>
      <c r="RS654" s="51"/>
      <c r="RT654" s="51"/>
      <c r="RU654" s="51"/>
      <c r="RV654" s="51"/>
      <c r="RW654" s="51"/>
      <c r="RX654" s="51"/>
      <c r="RY654" s="51"/>
      <c r="RZ654" s="51"/>
      <c r="SA654" s="51"/>
      <c r="SB654" s="51"/>
      <c r="SC654" s="51"/>
      <c r="SD654" s="51"/>
      <c r="SE654" s="51"/>
      <c r="SF654" s="51"/>
      <c r="SG654" s="51"/>
      <c r="SH654" s="51"/>
      <c r="SI654" s="51"/>
      <c r="SJ654" s="51"/>
      <c r="SK654" s="51"/>
      <c r="SL654" s="51"/>
      <c r="SM654" s="51"/>
      <c r="SN654" s="51"/>
      <c r="SO654" s="51"/>
      <c r="SP654" s="51"/>
      <c r="SQ654" s="51"/>
      <c r="SR654" s="51"/>
      <c r="SS654" s="51"/>
      <c r="ST654" s="51"/>
      <c r="SU654" s="51"/>
      <c r="SV654" s="51"/>
      <c r="SW654" s="51"/>
      <c r="SX654" s="51"/>
      <c r="SY654" s="51"/>
      <c r="SZ654" s="51"/>
      <c r="TA654" s="51"/>
      <c r="TB654" s="51"/>
      <c r="TC654" s="51"/>
      <c r="TD654" s="51"/>
      <c r="TE654" s="51"/>
      <c r="TF654" s="51"/>
      <c r="TG654" s="51"/>
      <c r="TH654" s="51"/>
      <c r="TI654" s="51"/>
      <c r="TJ654" s="51"/>
      <c r="TK654" s="51"/>
      <c r="TL654" s="51"/>
      <c r="TM654" s="51"/>
      <c r="TN654" s="51"/>
      <c r="TO654" s="51"/>
      <c r="TP654" s="51"/>
      <c r="TQ654" s="51"/>
      <c r="TR654" s="51"/>
      <c r="TS654" s="51"/>
      <c r="TT654" s="51"/>
      <c r="TU654" s="51"/>
      <c r="TV654" s="51"/>
      <c r="TW654" s="51"/>
      <c r="TX654" s="51"/>
      <c r="TY654" s="51"/>
      <c r="TZ654" s="51"/>
      <c r="UA654" s="51"/>
      <c r="UB654" s="51"/>
      <c r="UC654" s="51"/>
      <c r="UD654" s="51"/>
      <c r="UE654" s="51"/>
      <c r="UF654" s="51"/>
      <c r="UG654" s="51"/>
      <c r="UH654" s="51"/>
      <c r="UI654" s="51"/>
      <c r="UJ654" s="51"/>
      <c r="UK654" s="51"/>
      <c r="UL654" s="51"/>
      <c r="UM654" s="51"/>
      <c r="UN654" s="51"/>
      <c r="UO654" s="51"/>
      <c r="UP654" s="51"/>
      <c r="UQ654" s="51"/>
      <c r="UR654" s="51"/>
      <c r="US654" s="51"/>
      <c r="UT654" s="51"/>
      <c r="UU654" s="51"/>
      <c r="UV654" s="51"/>
      <c r="UW654" s="51"/>
      <c r="UX654" s="51"/>
      <c r="UY654" s="51"/>
      <c r="UZ654" s="51"/>
      <c r="VA654" s="51"/>
      <c r="VB654" s="51"/>
      <c r="VC654" s="51"/>
      <c r="VD654" s="51"/>
      <c r="VE654" s="51"/>
      <c r="VF654" s="51"/>
      <c r="VG654" s="51"/>
      <c r="VH654" s="51"/>
      <c r="VI654" s="51"/>
      <c r="VJ654" s="51"/>
      <c r="VK654" s="51"/>
      <c r="VL654" s="51"/>
      <c r="VM654" s="51"/>
      <c r="VN654" s="51"/>
      <c r="VO654" s="51"/>
      <c r="VP654" s="51"/>
      <c r="VQ654" s="51"/>
      <c r="VR654" s="51"/>
      <c r="VS654" s="51"/>
      <c r="VT654" s="51"/>
      <c r="VU654" s="51"/>
      <c r="VV654" s="51"/>
      <c r="VW654" s="51"/>
      <c r="VX654" s="51"/>
      <c r="VY654" s="51"/>
      <c r="VZ654" s="51"/>
      <c r="WA654" s="51"/>
      <c r="WB654" s="51"/>
      <c r="WC654" s="51"/>
      <c r="WD654" s="51"/>
      <c r="WE654" s="51"/>
      <c r="WF654" s="51"/>
      <c r="WG654" s="51"/>
      <c r="WH654" s="51"/>
      <c r="WI654" s="51"/>
      <c r="WJ654" s="51"/>
      <c r="WK654" s="51"/>
      <c r="WL654" s="51"/>
      <c r="WM654" s="51"/>
      <c r="WN654" s="51"/>
      <c r="WO654" s="51"/>
      <c r="WP654" s="51"/>
      <c r="WQ654" s="51"/>
      <c r="WR654" s="51"/>
      <c r="WS654" s="51"/>
      <c r="WT654" s="51"/>
      <c r="WU654" s="51"/>
      <c r="WV654" s="51"/>
      <c r="WW654" s="51"/>
      <c r="WX654" s="51"/>
      <c r="WY654" s="51"/>
      <c r="WZ654" s="51"/>
      <c r="XA654" s="51"/>
      <c r="XB654" s="51"/>
      <c r="XC654" s="51"/>
      <c r="XD654" s="51"/>
      <c r="XE654" s="51"/>
      <c r="XF654" s="51"/>
      <c r="XG654" s="51"/>
      <c r="XH654" s="51"/>
      <c r="XI654" s="51"/>
      <c r="XJ654" s="51"/>
      <c r="XK654" s="51"/>
      <c r="XL654" s="51"/>
      <c r="XM654" s="51"/>
      <c r="XN654" s="51"/>
      <c r="XO654" s="51"/>
      <c r="XP654" s="51"/>
      <c r="XQ654" s="51"/>
      <c r="XR654" s="51"/>
      <c r="XS654" s="51"/>
      <c r="XT654" s="51"/>
      <c r="XU654" s="51"/>
      <c r="XV654" s="51"/>
      <c r="XW654" s="51"/>
      <c r="XX654" s="51"/>
      <c r="XY654" s="51"/>
      <c r="XZ654" s="51"/>
      <c r="YA654" s="51"/>
      <c r="YB654" s="51"/>
      <c r="YC654" s="51"/>
      <c r="YD654" s="51"/>
      <c r="YE654" s="51"/>
      <c r="YF654" s="51"/>
      <c r="YG654" s="51"/>
      <c r="YH654" s="51"/>
      <c r="YI654" s="51"/>
      <c r="YJ654" s="51"/>
      <c r="YK654" s="51"/>
      <c r="YL654" s="51"/>
      <c r="YM654" s="51"/>
      <c r="YN654" s="51"/>
      <c r="YO654" s="51"/>
      <c r="YP654" s="51"/>
      <c r="YQ654" s="51"/>
      <c r="YR654" s="51"/>
      <c r="YS654" s="51"/>
    </row>
    <row r="655" spans="2:669" hidden="1" x14ac:dyDescent="0.25">
      <c r="B655" s="51"/>
      <c r="C655" s="51"/>
      <c r="D655" s="51"/>
      <c r="E655" s="51"/>
      <c r="F655" s="51"/>
      <c r="G655" s="51"/>
      <c r="H655" s="325"/>
      <c r="I655" s="51"/>
      <c r="J655" s="51"/>
      <c r="K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c r="EK655" s="51"/>
      <c r="EL655" s="51"/>
      <c r="EM655" s="51"/>
      <c r="EN655" s="51"/>
      <c r="EO655" s="51"/>
      <c r="EP655" s="51"/>
      <c r="EQ655" s="51"/>
      <c r="ER655" s="51"/>
      <c r="ES655" s="51"/>
      <c r="ET655" s="51"/>
      <c r="EU655" s="51"/>
      <c r="EV655" s="51"/>
      <c r="EW655" s="51"/>
      <c r="EX655" s="51"/>
      <c r="EY655" s="51"/>
      <c r="EZ655" s="51"/>
      <c r="FA655" s="51"/>
      <c r="FB655" s="51"/>
      <c r="FC655" s="51"/>
      <c r="FD655" s="51"/>
      <c r="FE655" s="51"/>
      <c r="FF655" s="51"/>
      <c r="FG655" s="51"/>
      <c r="FH655" s="51"/>
      <c r="FI655" s="51"/>
      <c r="FJ655" s="51"/>
      <c r="FK655" s="51"/>
      <c r="FL655" s="51"/>
      <c r="FM655" s="51"/>
      <c r="FN655" s="51"/>
      <c r="FO655" s="51"/>
      <c r="FP655" s="51"/>
      <c r="FQ655" s="51"/>
      <c r="FR655" s="51"/>
      <c r="FS655" s="51"/>
      <c r="FT655" s="51"/>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1"/>
      <c r="GR655" s="51"/>
      <c r="GS655" s="51"/>
      <c r="GT655" s="51"/>
      <c r="GU655" s="51"/>
      <c r="GV655" s="51"/>
      <c r="GW655" s="51"/>
      <c r="GX655" s="51"/>
      <c r="GY655" s="51"/>
      <c r="GZ655" s="51"/>
      <c r="HA655" s="51"/>
      <c r="HB655" s="51"/>
      <c r="HC655" s="51"/>
      <c r="HD655" s="51"/>
      <c r="HE655" s="51"/>
      <c r="HF655" s="51"/>
      <c r="HG655" s="51"/>
      <c r="HH655" s="51"/>
      <c r="HI655" s="51"/>
      <c r="HJ655" s="51"/>
      <c r="HK655" s="51"/>
      <c r="HL655" s="51"/>
      <c r="HM655" s="51"/>
      <c r="HN655" s="51"/>
      <c r="HO655" s="51"/>
      <c r="HP655" s="51"/>
      <c r="HQ655" s="51"/>
      <c r="HR655" s="51"/>
      <c r="HS655" s="51"/>
      <c r="HT655" s="51"/>
      <c r="HU655" s="51"/>
      <c r="HV655" s="51"/>
      <c r="HW655" s="51"/>
      <c r="HX655" s="51"/>
      <c r="HY655" s="51"/>
      <c r="HZ655" s="51"/>
      <c r="IA655" s="51"/>
      <c r="IB655" s="51"/>
      <c r="IC655" s="51"/>
      <c r="ID655" s="51"/>
      <c r="IE655" s="51"/>
      <c r="IF655" s="51"/>
      <c r="IG655" s="51"/>
      <c r="IH655" s="51"/>
      <c r="II655" s="51"/>
      <c r="IJ655" s="51"/>
      <c r="IK655" s="51"/>
      <c r="IL655" s="51"/>
      <c r="IM655" s="51"/>
      <c r="IN655" s="51"/>
      <c r="IO655" s="51"/>
      <c r="IP655" s="51"/>
      <c r="IQ655" s="51"/>
      <c r="IR655" s="51"/>
      <c r="IS655" s="51"/>
      <c r="IT655" s="51"/>
      <c r="IU655" s="51"/>
      <c r="IV655" s="51"/>
      <c r="IW655" s="51"/>
      <c r="IX655" s="51"/>
      <c r="IY655" s="51"/>
      <c r="IZ655" s="51"/>
      <c r="JA655" s="51"/>
      <c r="JB655" s="51"/>
      <c r="JC655" s="51"/>
      <c r="JD655" s="51"/>
      <c r="JE655" s="51"/>
      <c r="JF655" s="51"/>
      <c r="JG655" s="51"/>
      <c r="JH655" s="51"/>
      <c r="JI655" s="51"/>
      <c r="JJ655" s="51"/>
      <c r="JK655" s="51"/>
      <c r="JL655" s="51"/>
      <c r="JM655" s="51"/>
      <c r="JN655" s="51"/>
      <c r="JO655" s="51"/>
      <c r="JP655" s="51"/>
      <c r="JQ655" s="51"/>
      <c r="JR655" s="51"/>
      <c r="JS655" s="51"/>
      <c r="JT655" s="51"/>
      <c r="JU655" s="51"/>
      <c r="JV655" s="51"/>
      <c r="JW655" s="51"/>
      <c r="JX655" s="51"/>
      <c r="JY655" s="51"/>
      <c r="JZ655" s="51"/>
      <c r="KA655" s="51"/>
      <c r="KB655" s="51"/>
      <c r="KC655" s="51"/>
      <c r="KD655" s="51"/>
      <c r="KE655" s="51"/>
      <c r="KF655" s="51"/>
      <c r="KG655" s="51"/>
      <c r="KH655" s="51"/>
      <c r="KI655" s="51"/>
      <c r="KJ655" s="51"/>
      <c r="KK655" s="51"/>
      <c r="KL655" s="51"/>
      <c r="KM655" s="51"/>
      <c r="KN655" s="51"/>
      <c r="KO655" s="51"/>
      <c r="KP655" s="51"/>
      <c r="KQ655" s="51"/>
      <c r="KR655" s="51"/>
      <c r="KS655" s="51"/>
      <c r="KT655" s="51"/>
      <c r="KU655" s="51"/>
      <c r="KV655" s="51"/>
      <c r="KW655" s="51"/>
      <c r="KX655" s="51"/>
      <c r="KY655" s="51"/>
      <c r="KZ655" s="51"/>
      <c r="LA655" s="51"/>
      <c r="LB655" s="51"/>
      <c r="LC655" s="51"/>
      <c r="LD655" s="51"/>
      <c r="LE655" s="51"/>
      <c r="LF655" s="51"/>
      <c r="LG655" s="51"/>
      <c r="LH655" s="51"/>
      <c r="LI655" s="51"/>
      <c r="LJ655" s="51"/>
      <c r="LK655" s="51"/>
      <c r="LL655" s="51"/>
      <c r="LM655" s="51"/>
      <c r="LN655" s="51"/>
      <c r="LO655" s="51"/>
      <c r="LP655" s="51"/>
      <c r="LQ655" s="51"/>
      <c r="LR655" s="51"/>
      <c r="LS655" s="51"/>
      <c r="LT655" s="51"/>
      <c r="LU655" s="51"/>
      <c r="LV655" s="51"/>
      <c r="LW655" s="51"/>
      <c r="LX655" s="51"/>
      <c r="LY655" s="51"/>
      <c r="LZ655" s="51"/>
      <c r="MA655" s="51"/>
      <c r="MB655" s="51"/>
      <c r="MC655" s="51"/>
      <c r="MD655" s="51"/>
      <c r="ME655" s="51"/>
      <c r="MF655" s="51"/>
      <c r="MG655" s="51"/>
      <c r="MH655" s="51"/>
      <c r="MI655" s="51"/>
      <c r="MJ655" s="51"/>
      <c r="MK655" s="51"/>
      <c r="ML655" s="51"/>
      <c r="MM655" s="51"/>
      <c r="MN655" s="51"/>
      <c r="MO655" s="51"/>
      <c r="MP655" s="51"/>
      <c r="MQ655" s="51"/>
      <c r="MR655" s="51"/>
      <c r="MS655" s="51"/>
      <c r="MT655" s="51"/>
      <c r="MU655" s="51"/>
      <c r="MV655" s="51"/>
      <c r="MW655" s="51"/>
      <c r="MX655" s="51"/>
      <c r="MY655" s="51"/>
      <c r="MZ655" s="51"/>
      <c r="NA655" s="51"/>
      <c r="NB655" s="51"/>
      <c r="NC655" s="51"/>
      <c r="ND655" s="51"/>
      <c r="NE655" s="51"/>
      <c r="NF655" s="51"/>
      <c r="NG655" s="51"/>
      <c r="NH655" s="51"/>
      <c r="NI655" s="51"/>
      <c r="NJ655" s="51"/>
      <c r="NK655" s="51"/>
      <c r="NL655" s="51"/>
      <c r="NM655" s="51"/>
      <c r="NN655" s="51"/>
      <c r="NO655" s="51"/>
      <c r="NP655" s="51"/>
      <c r="NQ655" s="51"/>
      <c r="NR655" s="51"/>
      <c r="NS655" s="51"/>
      <c r="NT655" s="51"/>
      <c r="NU655" s="51"/>
      <c r="NV655" s="51"/>
      <c r="NW655" s="51"/>
      <c r="NX655" s="51"/>
      <c r="NY655" s="51"/>
      <c r="NZ655" s="51"/>
      <c r="OA655" s="51"/>
      <c r="OB655" s="51"/>
      <c r="OC655" s="51"/>
      <c r="OD655" s="51"/>
      <c r="OE655" s="51"/>
      <c r="OF655" s="51"/>
      <c r="OG655" s="51"/>
      <c r="OH655" s="51"/>
      <c r="OI655" s="51"/>
      <c r="OJ655" s="51"/>
      <c r="OK655" s="51"/>
      <c r="OL655" s="51"/>
      <c r="OM655" s="51"/>
      <c r="ON655" s="51"/>
      <c r="OO655" s="51"/>
      <c r="OP655" s="51"/>
      <c r="OQ655" s="51"/>
      <c r="OR655" s="51"/>
      <c r="OS655" s="51"/>
      <c r="OT655" s="51"/>
      <c r="OU655" s="51"/>
      <c r="OV655" s="51"/>
      <c r="OW655" s="51"/>
      <c r="OX655" s="51"/>
      <c r="OY655" s="51"/>
      <c r="OZ655" s="51"/>
      <c r="PA655" s="51"/>
      <c r="PB655" s="51"/>
      <c r="PC655" s="51"/>
      <c r="PD655" s="51"/>
      <c r="PE655" s="51"/>
      <c r="PF655" s="51"/>
      <c r="PG655" s="51"/>
      <c r="PH655" s="51"/>
      <c r="PI655" s="51"/>
      <c r="PJ655" s="51"/>
      <c r="PK655" s="51"/>
      <c r="PL655" s="51"/>
      <c r="PM655" s="51"/>
      <c r="PN655" s="51"/>
      <c r="PO655" s="51"/>
      <c r="PP655" s="51"/>
      <c r="PQ655" s="51"/>
      <c r="PR655" s="51"/>
      <c r="PS655" s="51"/>
      <c r="PT655" s="51"/>
      <c r="PU655" s="51"/>
      <c r="PV655" s="51"/>
      <c r="PW655" s="51"/>
      <c r="PX655" s="51"/>
      <c r="PY655" s="51"/>
      <c r="PZ655" s="51"/>
      <c r="QA655" s="51"/>
      <c r="QB655" s="51"/>
      <c r="QC655" s="51"/>
      <c r="QD655" s="51"/>
      <c r="QE655" s="51"/>
      <c r="QF655" s="51"/>
      <c r="QG655" s="51"/>
      <c r="QH655" s="51"/>
      <c r="QI655" s="51"/>
      <c r="QJ655" s="51"/>
      <c r="QK655" s="51"/>
      <c r="QL655" s="51"/>
      <c r="QM655" s="51"/>
      <c r="QN655" s="51"/>
      <c r="QO655" s="51"/>
      <c r="QP655" s="51"/>
      <c r="QQ655" s="51"/>
      <c r="QR655" s="51"/>
      <c r="QS655" s="51"/>
      <c r="QT655" s="51"/>
      <c r="QU655" s="51"/>
      <c r="QV655" s="51"/>
      <c r="QW655" s="51"/>
      <c r="QX655" s="51"/>
      <c r="QY655" s="51"/>
      <c r="QZ655" s="51"/>
      <c r="RA655" s="51"/>
      <c r="RB655" s="51"/>
      <c r="RC655" s="51"/>
      <c r="RD655" s="51"/>
      <c r="RE655" s="51"/>
      <c r="RF655" s="51"/>
      <c r="RG655" s="51"/>
      <c r="RH655" s="51"/>
      <c r="RI655" s="51"/>
      <c r="RJ655" s="51"/>
      <c r="RK655" s="51"/>
      <c r="RL655" s="51"/>
      <c r="RM655" s="51"/>
      <c r="RN655" s="51"/>
      <c r="RO655" s="51"/>
      <c r="RP655" s="51"/>
      <c r="RQ655" s="51"/>
      <c r="RR655" s="51"/>
      <c r="RS655" s="51"/>
      <c r="RT655" s="51"/>
      <c r="RU655" s="51"/>
      <c r="RV655" s="51"/>
      <c r="RW655" s="51"/>
      <c r="RX655" s="51"/>
      <c r="RY655" s="51"/>
      <c r="RZ655" s="51"/>
      <c r="SA655" s="51"/>
      <c r="SB655" s="51"/>
      <c r="SC655" s="51"/>
      <c r="SD655" s="51"/>
      <c r="SE655" s="51"/>
      <c r="SF655" s="51"/>
      <c r="SG655" s="51"/>
      <c r="SH655" s="51"/>
      <c r="SI655" s="51"/>
      <c r="SJ655" s="51"/>
      <c r="SK655" s="51"/>
      <c r="SL655" s="51"/>
      <c r="SM655" s="51"/>
      <c r="SN655" s="51"/>
      <c r="SO655" s="51"/>
      <c r="SP655" s="51"/>
      <c r="SQ655" s="51"/>
      <c r="SR655" s="51"/>
      <c r="SS655" s="51"/>
      <c r="ST655" s="51"/>
      <c r="SU655" s="51"/>
      <c r="SV655" s="51"/>
      <c r="SW655" s="51"/>
      <c r="SX655" s="51"/>
      <c r="SY655" s="51"/>
      <c r="SZ655" s="51"/>
      <c r="TA655" s="51"/>
      <c r="TB655" s="51"/>
      <c r="TC655" s="51"/>
      <c r="TD655" s="51"/>
      <c r="TE655" s="51"/>
      <c r="TF655" s="51"/>
      <c r="TG655" s="51"/>
      <c r="TH655" s="51"/>
      <c r="TI655" s="51"/>
      <c r="TJ655" s="51"/>
      <c r="TK655" s="51"/>
      <c r="TL655" s="51"/>
      <c r="TM655" s="51"/>
      <c r="TN655" s="51"/>
      <c r="TO655" s="51"/>
      <c r="TP655" s="51"/>
      <c r="TQ655" s="51"/>
      <c r="TR655" s="51"/>
      <c r="TS655" s="51"/>
      <c r="TT655" s="51"/>
      <c r="TU655" s="51"/>
      <c r="TV655" s="51"/>
      <c r="TW655" s="51"/>
      <c r="TX655" s="51"/>
      <c r="TY655" s="51"/>
      <c r="TZ655" s="51"/>
      <c r="UA655" s="51"/>
      <c r="UB655" s="51"/>
      <c r="UC655" s="51"/>
      <c r="UD655" s="51"/>
      <c r="UE655" s="51"/>
      <c r="UF655" s="51"/>
      <c r="UG655" s="51"/>
      <c r="UH655" s="51"/>
      <c r="UI655" s="51"/>
      <c r="UJ655" s="51"/>
      <c r="UK655" s="51"/>
      <c r="UL655" s="51"/>
      <c r="UM655" s="51"/>
      <c r="UN655" s="51"/>
      <c r="UO655" s="51"/>
      <c r="UP655" s="51"/>
      <c r="UQ655" s="51"/>
      <c r="UR655" s="51"/>
      <c r="US655" s="51"/>
      <c r="UT655" s="51"/>
      <c r="UU655" s="51"/>
      <c r="UV655" s="51"/>
      <c r="UW655" s="51"/>
      <c r="UX655" s="51"/>
      <c r="UY655" s="51"/>
      <c r="UZ655" s="51"/>
      <c r="VA655" s="51"/>
      <c r="VB655" s="51"/>
      <c r="VC655" s="51"/>
      <c r="VD655" s="51"/>
      <c r="VE655" s="51"/>
      <c r="VF655" s="51"/>
      <c r="VG655" s="51"/>
      <c r="VH655" s="51"/>
      <c r="VI655" s="51"/>
      <c r="VJ655" s="51"/>
      <c r="VK655" s="51"/>
      <c r="VL655" s="51"/>
      <c r="VM655" s="51"/>
      <c r="VN655" s="51"/>
      <c r="VO655" s="51"/>
      <c r="VP655" s="51"/>
      <c r="VQ655" s="51"/>
      <c r="VR655" s="51"/>
      <c r="VS655" s="51"/>
      <c r="VT655" s="51"/>
      <c r="VU655" s="51"/>
      <c r="VV655" s="51"/>
      <c r="VW655" s="51"/>
      <c r="VX655" s="51"/>
      <c r="VY655" s="51"/>
      <c r="VZ655" s="51"/>
      <c r="WA655" s="51"/>
      <c r="WB655" s="51"/>
      <c r="WC655" s="51"/>
      <c r="WD655" s="51"/>
      <c r="WE655" s="51"/>
      <c r="WF655" s="51"/>
      <c r="WG655" s="51"/>
      <c r="WH655" s="51"/>
      <c r="WI655" s="51"/>
      <c r="WJ655" s="51"/>
      <c r="WK655" s="51"/>
      <c r="WL655" s="51"/>
      <c r="WM655" s="51"/>
      <c r="WN655" s="51"/>
      <c r="WO655" s="51"/>
      <c r="WP655" s="51"/>
      <c r="WQ655" s="51"/>
      <c r="WR655" s="51"/>
      <c r="WS655" s="51"/>
      <c r="WT655" s="51"/>
      <c r="WU655" s="51"/>
      <c r="WV655" s="51"/>
      <c r="WW655" s="51"/>
      <c r="WX655" s="51"/>
      <c r="WY655" s="51"/>
      <c r="WZ655" s="51"/>
      <c r="XA655" s="51"/>
      <c r="XB655" s="51"/>
      <c r="XC655" s="51"/>
      <c r="XD655" s="51"/>
      <c r="XE655" s="51"/>
      <c r="XF655" s="51"/>
      <c r="XG655" s="51"/>
      <c r="XH655" s="51"/>
      <c r="XI655" s="51"/>
      <c r="XJ655" s="51"/>
      <c r="XK655" s="51"/>
      <c r="XL655" s="51"/>
      <c r="XM655" s="51"/>
      <c r="XN655" s="51"/>
      <c r="XO655" s="51"/>
      <c r="XP655" s="51"/>
      <c r="XQ655" s="51"/>
      <c r="XR655" s="51"/>
      <c r="XS655" s="51"/>
      <c r="XT655" s="51"/>
      <c r="XU655" s="51"/>
      <c r="XV655" s="51"/>
      <c r="XW655" s="51"/>
      <c r="XX655" s="51"/>
      <c r="XY655" s="51"/>
      <c r="XZ655" s="51"/>
      <c r="YA655" s="51"/>
      <c r="YB655" s="51"/>
      <c r="YC655" s="51"/>
      <c r="YD655" s="51"/>
      <c r="YE655" s="51"/>
      <c r="YF655" s="51"/>
      <c r="YG655" s="51"/>
      <c r="YH655" s="51"/>
      <c r="YI655" s="51"/>
      <c r="YJ655" s="51"/>
      <c r="YK655" s="51"/>
      <c r="YL655" s="51"/>
      <c r="YM655" s="51"/>
      <c r="YN655" s="51"/>
      <c r="YO655" s="51"/>
      <c r="YP655" s="51"/>
      <c r="YQ655" s="51"/>
      <c r="YR655" s="51"/>
      <c r="YS655" s="51"/>
    </row>
    <row r="656" spans="2:669" hidden="1" x14ac:dyDescent="0.25">
      <c r="B656" s="51"/>
      <c r="C656" s="51"/>
      <c r="D656" s="51"/>
      <c r="E656" s="51"/>
      <c r="F656" s="51"/>
      <c r="G656" s="51"/>
      <c r="H656" s="325"/>
      <c r="I656" s="51"/>
      <c r="J656" s="51"/>
      <c r="K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c r="EK656" s="51"/>
      <c r="EL656" s="51"/>
      <c r="EM656" s="51"/>
      <c r="EN656" s="51"/>
      <c r="EO656" s="51"/>
      <c r="EP656" s="51"/>
      <c r="EQ656" s="51"/>
      <c r="ER656" s="51"/>
      <c r="ES656" s="51"/>
      <c r="ET656" s="51"/>
      <c r="EU656" s="51"/>
      <c r="EV656" s="51"/>
      <c r="EW656" s="51"/>
      <c r="EX656" s="51"/>
      <c r="EY656" s="51"/>
      <c r="EZ656" s="51"/>
      <c r="FA656" s="51"/>
      <c r="FB656" s="51"/>
      <c r="FC656" s="51"/>
      <c r="FD656" s="51"/>
      <c r="FE656" s="51"/>
      <c r="FF656" s="51"/>
      <c r="FG656" s="51"/>
      <c r="FH656" s="51"/>
      <c r="FI656" s="51"/>
      <c r="FJ656" s="51"/>
      <c r="FK656" s="51"/>
      <c r="FL656" s="51"/>
      <c r="FM656" s="51"/>
      <c r="FN656" s="51"/>
      <c r="FO656" s="51"/>
      <c r="FP656" s="51"/>
      <c r="FQ656" s="51"/>
      <c r="FR656" s="51"/>
      <c r="FS656" s="51"/>
      <c r="FT656" s="51"/>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1"/>
      <c r="GR656" s="51"/>
      <c r="GS656" s="51"/>
      <c r="GT656" s="51"/>
      <c r="GU656" s="51"/>
      <c r="GV656" s="51"/>
      <c r="GW656" s="51"/>
      <c r="GX656" s="51"/>
      <c r="GY656" s="51"/>
      <c r="GZ656" s="51"/>
      <c r="HA656" s="51"/>
      <c r="HB656" s="51"/>
      <c r="HC656" s="51"/>
      <c r="HD656" s="51"/>
      <c r="HE656" s="51"/>
      <c r="HF656" s="51"/>
      <c r="HG656" s="51"/>
      <c r="HH656" s="51"/>
      <c r="HI656" s="51"/>
      <c r="HJ656" s="51"/>
      <c r="HK656" s="51"/>
      <c r="HL656" s="51"/>
      <c r="HM656" s="51"/>
      <c r="HN656" s="51"/>
      <c r="HO656" s="51"/>
      <c r="HP656" s="51"/>
      <c r="HQ656" s="51"/>
      <c r="HR656" s="51"/>
      <c r="HS656" s="51"/>
      <c r="HT656" s="51"/>
      <c r="HU656" s="51"/>
      <c r="HV656" s="51"/>
      <c r="HW656" s="51"/>
      <c r="HX656" s="51"/>
      <c r="HY656" s="51"/>
      <c r="HZ656" s="51"/>
      <c r="IA656" s="51"/>
      <c r="IB656" s="51"/>
      <c r="IC656" s="51"/>
      <c r="ID656" s="51"/>
      <c r="IE656" s="51"/>
      <c r="IF656" s="51"/>
      <c r="IG656" s="51"/>
      <c r="IH656" s="51"/>
      <c r="II656" s="51"/>
      <c r="IJ656" s="51"/>
      <c r="IK656" s="51"/>
      <c r="IL656" s="51"/>
      <c r="IM656" s="51"/>
      <c r="IN656" s="51"/>
      <c r="IO656" s="51"/>
      <c r="IP656" s="51"/>
      <c r="IQ656" s="51"/>
      <c r="IR656" s="51"/>
      <c r="IS656" s="51"/>
      <c r="IT656" s="51"/>
      <c r="IU656" s="51"/>
      <c r="IV656" s="51"/>
      <c r="IW656" s="51"/>
      <c r="IX656" s="51"/>
      <c r="IY656" s="51"/>
      <c r="IZ656" s="51"/>
      <c r="JA656" s="51"/>
      <c r="JB656" s="51"/>
      <c r="JC656" s="51"/>
      <c r="JD656" s="51"/>
      <c r="JE656" s="51"/>
      <c r="JF656" s="51"/>
      <c r="JG656" s="51"/>
      <c r="JH656" s="51"/>
      <c r="JI656" s="51"/>
      <c r="JJ656" s="51"/>
      <c r="JK656" s="51"/>
      <c r="JL656" s="51"/>
      <c r="JM656" s="51"/>
      <c r="JN656" s="51"/>
      <c r="JO656" s="51"/>
      <c r="JP656" s="51"/>
      <c r="JQ656" s="51"/>
      <c r="JR656" s="51"/>
      <c r="JS656" s="51"/>
      <c r="JT656" s="51"/>
      <c r="JU656" s="51"/>
      <c r="JV656" s="51"/>
      <c r="JW656" s="51"/>
      <c r="JX656" s="51"/>
      <c r="JY656" s="51"/>
      <c r="JZ656" s="51"/>
      <c r="KA656" s="51"/>
      <c r="KB656" s="51"/>
      <c r="KC656" s="51"/>
      <c r="KD656" s="51"/>
      <c r="KE656" s="51"/>
      <c r="KF656" s="51"/>
      <c r="KG656" s="51"/>
      <c r="KH656" s="51"/>
      <c r="KI656" s="51"/>
      <c r="KJ656" s="51"/>
      <c r="KK656" s="51"/>
      <c r="KL656" s="51"/>
      <c r="KM656" s="51"/>
      <c r="KN656" s="51"/>
      <c r="KO656" s="51"/>
      <c r="KP656" s="51"/>
      <c r="KQ656" s="51"/>
      <c r="KR656" s="51"/>
      <c r="KS656" s="51"/>
      <c r="KT656" s="51"/>
      <c r="KU656" s="51"/>
      <c r="KV656" s="51"/>
      <c r="KW656" s="51"/>
      <c r="KX656" s="51"/>
      <c r="KY656" s="51"/>
      <c r="KZ656" s="51"/>
      <c r="LA656" s="51"/>
      <c r="LB656" s="51"/>
      <c r="LC656" s="51"/>
      <c r="LD656" s="51"/>
      <c r="LE656" s="51"/>
      <c r="LF656" s="51"/>
      <c r="LG656" s="51"/>
      <c r="LH656" s="51"/>
      <c r="LI656" s="51"/>
      <c r="LJ656" s="51"/>
      <c r="LK656" s="51"/>
      <c r="LL656" s="51"/>
      <c r="LM656" s="51"/>
      <c r="LN656" s="51"/>
      <c r="LO656" s="51"/>
      <c r="LP656" s="51"/>
      <c r="LQ656" s="51"/>
      <c r="LR656" s="51"/>
      <c r="LS656" s="51"/>
      <c r="LT656" s="51"/>
      <c r="LU656" s="51"/>
      <c r="LV656" s="51"/>
      <c r="LW656" s="51"/>
      <c r="LX656" s="51"/>
      <c r="LY656" s="51"/>
      <c r="LZ656" s="51"/>
      <c r="MA656" s="51"/>
      <c r="MB656" s="51"/>
      <c r="MC656" s="51"/>
      <c r="MD656" s="51"/>
      <c r="ME656" s="51"/>
      <c r="MF656" s="51"/>
      <c r="MG656" s="51"/>
      <c r="MH656" s="51"/>
      <c r="MI656" s="51"/>
      <c r="MJ656" s="51"/>
      <c r="MK656" s="51"/>
      <c r="ML656" s="51"/>
      <c r="MM656" s="51"/>
      <c r="MN656" s="51"/>
      <c r="MO656" s="51"/>
      <c r="MP656" s="51"/>
      <c r="MQ656" s="51"/>
      <c r="MR656" s="51"/>
      <c r="MS656" s="51"/>
      <c r="MT656" s="51"/>
      <c r="MU656" s="51"/>
      <c r="MV656" s="51"/>
      <c r="MW656" s="51"/>
      <c r="MX656" s="51"/>
      <c r="MY656" s="51"/>
      <c r="MZ656" s="51"/>
      <c r="NA656" s="51"/>
      <c r="NB656" s="51"/>
      <c r="NC656" s="51"/>
      <c r="ND656" s="51"/>
      <c r="NE656" s="51"/>
      <c r="NF656" s="51"/>
      <c r="NG656" s="51"/>
      <c r="NH656" s="51"/>
      <c r="NI656" s="51"/>
      <c r="NJ656" s="51"/>
      <c r="NK656" s="51"/>
      <c r="NL656" s="51"/>
      <c r="NM656" s="51"/>
      <c r="NN656" s="51"/>
      <c r="NO656" s="51"/>
      <c r="NP656" s="51"/>
      <c r="NQ656" s="51"/>
      <c r="NR656" s="51"/>
      <c r="NS656" s="51"/>
      <c r="NT656" s="51"/>
      <c r="NU656" s="51"/>
      <c r="NV656" s="51"/>
      <c r="NW656" s="51"/>
      <c r="NX656" s="51"/>
      <c r="NY656" s="51"/>
      <c r="NZ656" s="51"/>
      <c r="OA656" s="51"/>
      <c r="OB656" s="51"/>
      <c r="OC656" s="51"/>
      <c r="OD656" s="51"/>
      <c r="OE656" s="51"/>
      <c r="OF656" s="51"/>
      <c r="OG656" s="51"/>
      <c r="OH656" s="51"/>
      <c r="OI656" s="51"/>
      <c r="OJ656" s="51"/>
      <c r="OK656" s="51"/>
      <c r="OL656" s="51"/>
      <c r="OM656" s="51"/>
      <c r="ON656" s="51"/>
      <c r="OO656" s="51"/>
      <c r="OP656" s="51"/>
      <c r="OQ656" s="51"/>
      <c r="OR656" s="51"/>
      <c r="OS656" s="51"/>
      <c r="OT656" s="51"/>
      <c r="OU656" s="51"/>
      <c r="OV656" s="51"/>
      <c r="OW656" s="51"/>
      <c r="OX656" s="51"/>
      <c r="OY656" s="51"/>
      <c r="OZ656" s="51"/>
      <c r="PA656" s="51"/>
      <c r="PB656" s="51"/>
      <c r="PC656" s="51"/>
      <c r="PD656" s="51"/>
      <c r="PE656" s="51"/>
      <c r="PF656" s="51"/>
      <c r="PG656" s="51"/>
      <c r="PH656" s="51"/>
      <c r="PI656" s="51"/>
      <c r="PJ656" s="51"/>
      <c r="PK656" s="51"/>
      <c r="PL656" s="51"/>
      <c r="PM656" s="51"/>
      <c r="PN656" s="51"/>
      <c r="PO656" s="51"/>
      <c r="PP656" s="51"/>
      <c r="PQ656" s="51"/>
      <c r="PR656" s="51"/>
      <c r="PS656" s="51"/>
      <c r="PT656" s="51"/>
      <c r="PU656" s="51"/>
      <c r="PV656" s="51"/>
      <c r="PW656" s="51"/>
      <c r="PX656" s="51"/>
      <c r="PY656" s="51"/>
      <c r="PZ656" s="51"/>
      <c r="QA656" s="51"/>
      <c r="QB656" s="51"/>
      <c r="QC656" s="51"/>
      <c r="QD656" s="51"/>
      <c r="QE656" s="51"/>
      <c r="QF656" s="51"/>
      <c r="QG656" s="51"/>
      <c r="QH656" s="51"/>
      <c r="QI656" s="51"/>
      <c r="QJ656" s="51"/>
      <c r="QK656" s="51"/>
      <c r="QL656" s="51"/>
      <c r="QM656" s="51"/>
      <c r="QN656" s="51"/>
      <c r="QO656" s="51"/>
      <c r="QP656" s="51"/>
      <c r="QQ656" s="51"/>
      <c r="QR656" s="51"/>
      <c r="QS656" s="51"/>
      <c r="QT656" s="51"/>
      <c r="QU656" s="51"/>
      <c r="QV656" s="51"/>
      <c r="QW656" s="51"/>
      <c r="QX656" s="51"/>
      <c r="QY656" s="51"/>
      <c r="QZ656" s="51"/>
      <c r="RA656" s="51"/>
      <c r="RB656" s="51"/>
      <c r="RC656" s="51"/>
      <c r="RD656" s="51"/>
      <c r="RE656" s="51"/>
      <c r="RF656" s="51"/>
      <c r="RG656" s="51"/>
      <c r="RH656" s="51"/>
      <c r="RI656" s="51"/>
      <c r="RJ656" s="51"/>
      <c r="RK656" s="51"/>
      <c r="RL656" s="51"/>
      <c r="RM656" s="51"/>
      <c r="RN656" s="51"/>
      <c r="RO656" s="51"/>
      <c r="RP656" s="51"/>
      <c r="RQ656" s="51"/>
      <c r="RR656" s="51"/>
      <c r="RS656" s="51"/>
      <c r="RT656" s="51"/>
      <c r="RU656" s="51"/>
      <c r="RV656" s="51"/>
      <c r="RW656" s="51"/>
      <c r="RX656" s="51"/>
      <c r="RY656" s="51"/>
      <c r="RZ656" s="51"/>
      <c r="SA656" s="51"/>
      <c r="SB656" s="51"/>
      <c r="SC656" s="51"/>
      <c r="SD656" s="51"/>
      <c r="SE656" s="51"/>
      <c r="SF656" s="51"/>
      <c r="SG656" s="51"/>
      <c r="SH656" s="51"/>
      <c r="SI656" s="51"/>
      <c r="SJ656" s="51"/>
      <c r="SK656" s="51"/>
      <c r="SL656" s="51"/>
      <c r="SM656" s="51"/>
      <c r="SN656" s="51"/>
      <c r="SO656" s="51"/>
      <c r="SP656" s="51"/>
      <c r="SQ656" s="51"/>
      <c r="SR656" s="51"/>
      <c r="SS656" s="51"/>
      <c r="ST656" s="51"/>
      <c r="SU656" s="51"/>
      <c r="SV656" s="51"/>
      <c r="SW656" s="51"/>
      <c r="SX656" s="51"/>
      <c r="SY656" s="51"/>
      <c r="SZ656" s="51"/>
      <c r="TA656" s="51"/>
      <c r="TB656" s="51"/>
      <c r="TC656" s="51"/>
      <c r="TD656" s="51"/>
      <c r="TE656" s="51"/>
      <c r="TF656" s="51"/>
      <c r="TG656" s="51"/>
      <c r="TH656" s="51"/>
      <c r="TI656" s="51"/>
      <c r="TJ656" s="51"/>
      <c r="TK656" s="51"/>
      <c r="TL656" s="51"/>
      <c r="TM656" s="51"/>
      <c r="TN656" s="51"/>
      <c r="TO656" s="51"/>
      <c r="TP656" s="51"/>
      <c r="TQ656" s="51"/>
      <c r="TR656" s="51"/>
      <c r="TS656" s="51"/>
      <c r="TT656" s="51"/>
      <c r="TU656" s="51"/>
      <c r="TV656" s="51"/>
      <c r="TW656" s="51"/>
      <c r="TX656" s="51"/>
      <c r="TY656" s="51"/>
      <c r="TZ656" s="51"/>
      <c r="UA656" s="51"/>
      <c r="UB656" s="51"/>
      <c r="UC656" s="51"/>
      <c r="UD656" s="51"/>
      <c r="UE656" s="51"/>
      <c r="UF656" s="51"/>
      <c r="UG656" s="51"/>
      <c r="UH656" s="51"/>
      <c r="UI656" s="51"/>
      <c r="UJ656" s="51"/>
      <c r="UK656" s="51"/>
      <c r="UL656" s="51"/>
      <c r="UM656" s="51"/>
      <c r="UN656" s="51"/>
      <c r="UO656" s="51"/>
      <c r="UP656" s="51"/>
      <c r="UQ656" s="51"/>
      <c r="UR656" s="51"/>
      <c r="US656" s="51"/>
      <c r="UT656" s="51"/>
      <c r="UU656" s="51"/>
      <c r="UV656" s="51"/>
      <c r="UW656" s="51"/>
      <c r="UX656" s="51"/>
      <c r="UY656" s="51"/>
      <c r="UZ656" s="51"/>
      <c r="VA656" s="51"/>
      <c r="VB656" s="51"/>
      <c r="VC656" s="51"/>
      <c r="VD656" s="51"/>
      <c r="VE656" s="51"/>
      <c r="VF656" s="51"/>
      <c r="VG656" s="51"/>
      <c r="VH656" s="51"/>
      <c r="VI656" s="51"/>
      <c r="VJ656" s="51"/>
      <c r="VK656" s="51"/>
      <c r="VL656" s="51"/>
      <c r="VM656" s="51"/>
      <c r="VN656" s="51"/>
      <c r="VO656" s="51"/>
      <c r="VP656" s="51"/>
      <c r="VQ656" s="51"/>
      <c r="VR656" s="51"/>
      <c r="VS656" s="51"/>
      <c r="VT656" s="51"/>
      <c r="VU656" s="51"/>
      <c r="VV656" s="51"/>
      <c r="VW656" s="51"/>
      <c r="VX656" s="51"/>
      <c r="VY656" s="51"/>
      <c r="VZ656" s="51"/>
      <c r="WA656" s="51"/>
      <c r="WB656" s="51"/>
      <c r="WC656" s="51"/>
      <c r="WD656" s="51"/>
      <c r="WE656" s="51"/>
      <c r="WF656" s="51"/>
      <c r="WG656" s="51"/>
      <c r="WH656" s="51"/>
      <c r="WI656" s="51"/>
      <c r="WJ656" s="51"/>
      <c r="WK656" s="51"/>
      <c r="WL656" s="51"/>
      <c r="WM656" s="51"/>
      <c r="WN656" s="51"/>
      <c r="WO656" s="51"/>
      <c r="WP656" s="51"/>
      <c r="WQ656" s="51"/>
      <c r="WR656" s="51"/>
      <c r="WS656" s="51"/>
      <c r="WT656" s="51"/>
      <c r="WU656" s="51"/>
      <c r="WV656" s="51"/>
      <c r="WW656" s="51"/>
      <c r="WX656" s="51"/>
      <c r="WY656" s="51"/>
      <c r="WZ656" s="51"/>
      <c r="XA656" s="51"/>
      <c r="XB656" s="51"/>
      <c r="XC656" s="51"/>
      <c r="XD656" s="51"/>
      <c r="XE656" s="51"/>
      <c r="XF656" s="51"/>
      <c r="XG656" s="51"/>
      <c r="XH656" s="51"/>
      <c r="XI656" s="51"/>
      <c r="XJ656" s="51"/>
      <c r="XK656" s="51"/>
      <c r="XL656" s="51"/>
      <c r="XM656" s="51"/>
      <c r="XN656" s="51"/>
      <c r="XO656" s="51"/>
      <c r="XP656" s="51"/>
      <c r="XQ656" s="51"/>
      <c r="XR656" s="51"/>
      <c r="XS656" s="51"/>
      <c r="XT656" s="51"/>
      <c r="XU656" s="51"/>
      <c r="XV656" s="51"/>
      <c r="XW656" s="51"/>
      <c r="XX656" s="51"/>
      <c r="XY656" s="51"/>
      <c r="XZ656" s="51"/>
      <c r="YA656" s="51"/>
      <c r="YB656" s="51"/>
      <c r="YC656" s="51"/>
      <c r="YD656" s="51"/>
      <c r="YE656" s="51"/>
      <c r="YF656" s="51"/>
      <c r="YG656" s="51"/>
      <c r="YH656" s="51"/>
      <c r="YI656" s="51"/>
      <c r="YJ656" s="51"/>
      <c r="YK656" s="51"/>
      <c r="YL656" s="51"/>
      <c r="YM656" s="51"/>
      <c r="YN656" s="51"/>
      <c r="YO656" s="51"/>
      <c r="YP656" s="51"/>
      <c r="YQ656" s="51"/>
      <c r="YR656" s="51"/>
      <c r="YS656" s="51"/>
    </row>
    <row r="657" spans="2:669" hidden="1" x14ac:dyDescent="0.25">
      <c r="B657" s="51"/>
      <c r="C657" s="51"/>
      <c r="D657" s="51"/>
      <c r="E657" s="51"/>
      <c r="F657" s="51"/>
      <c r="G657" s="51"/>
      <c r="H657" s="325"/>
      <c r="I657" s="51"/>
      <c r="J657" s="51"/>
      <c r="K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c r="EK657" s="51"/>
      <c r="EL657" s="51"/>
      <c r="EM657" s="51"/>
      <c r="EN657" s="51"/>
      <c r="EO657" s="51"/>
      <c r="EP657" s="51"/>
      <c r="EQ657" s="51"/>
      <c r="ER657" s="51"/>
      <c r="ES657" s="51"/>
      <c r="ET657" s="51"/>
      <c r="EU657" s="51"/>
      <c r="EV657" s="51"/>
      <c r="EW657" s="51"/>
      <c r="EX657" s="51"/>
      <c r="EY657" s="51"/>
      <c r="EZ657" s="51"/>
      <c r="FA657" s="51"/>
      <c r="FB657" s="51"/>
      <c r="FC657" s="51"/>
      <c r="FD657" s="51"/>
      <c r="FE657" s="51"/>
      <c r="FF657" s="51"/>
      <c r="FG657" s="51"/>
      <c r="FH657" s="51"/>
      <c r="FI657" s="51"/>
      <c r="FJ657" s="51"/>
      <c r="FK657" s="51"/>
      <c r="FL657" s="51"/>
      <c r="FM657" s="51"/>
      <c r="FN657" s="51"/>
      <c r="FO657" s="51"/>
      <c r="FP657" s="51"/>
      <c r="FQ657" s="51"/>
      <c r="FR657" s="51"/>
      <c r="FS657" s="51"/>
      <c r="FT657" s="51"/>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1"/>
      <c r="GR657" s="51"/>
      <c r="GS657" s="51"/>
      <c r="GT657" s="51"/>
      <c r="GU657" s="51"/>
      <c r="GV657" s="51"/>
      <c r="GW657" s="51"/>
      <c r="GX657" s="51"/>
      <c r="GY657" s="51"/>
      <c r="GZ657" s="51"/>
      <c r="HA657" s="51"/>
      <c r="HB657" s="51"/>
      <c r="HC657" s="51"/>
      <c r="HD657" s="51"/>
      <c r="HE657" s="51"/>
      <c r="HF657" s="51"/>
      <c r="HG657" s="51"/>
      <c r="HH657" s="51"/>
      <c r="HI657" s="51"/>
      <c r="HJ657" s="51"/>
      <c r="HK657" s="51"/>
      <c r="HL657" s="51"/>
      <c r="HM657" s="51"/>
      <c r="HN657" s="51"/>
      <c r="HO657" s="51"/>
      <c r="HP657" s="51"/>
      <c r="HQ657" s="51"/>
      <c r="HR657" s="51"/>
      <c r="HS657" s="51"/>
      <c r="HT657" s="51"/>
      <c r="HU657" s="51"/>
      <c r="HV657" s="51"/>
      <c r="HW657" s="51"/>
      <c r="HX657" s="51"/>
      <c r="HY657" s="51"/>
      <c r="HZ657" s="51"/>
      <c r="IA657" s="51"/>
      <c r="IB657" s="51"/>
      <c r="IC657" s="51"/>
      <c r="ID657" s="51"/>
      <c r="IE657" s="51"/>
      <c r="IF657" s="51"/>
      <c r="IG657" s="51"/>
      <c r="IH657" s="51"/>
      <c r="II657" s="51"/>
      <c r="IJ657" s="51"/>
      <c r="IK657" s="51"/>
      <c r="IL657" s="51"/>
      <c r="IM657" s="51"/>
      <c r="IN657" s="51"/>
      <c r="IO657" s="51"/>
      <c r="IP657" s="51"/>
      <c r="IQ657" s="51"/>
      <c r="IR657" s="51"/>
      <c r="IS657" s="51"/>
      <c r="IT657" s="51"/>
      <c r="IU657" s="51"/>
      <c r="IV657" s="51"/>
      <c r="IW657" s="51"/>
      <c r="IX657" s="51"/>
      <c r="IY657" s="51"/>
      <c r="IZ657" s="51"/>
      <c r="JA657" s="51"/>
      <c r="JB657" s="51"/>
      <c r="JC657" s="51"/>
      <c r="JD657" s="51"/>
      <c r="JE657" s="51"/>
      <c r="JF657" s="51"/>
      <c r="JG657" s="51"/>
      <c r="JH657" s="51"/>
      <c r="JI657" s="51"/>
      <c r="JJ657" s="51"/>
      <c r="JK657" s="51"/>
      <c r="JL657" s="51"/>
      <c r="JM657" s="51"/>
      <c r="JN657" s="51"/>
      <c r="JO657" s="51"/>
      <c r="JP657" s="51"/>
      <c r="JQ657" s="51"/>
      <c r="JR657" s="51"/>
      <c r="JS657" s="51"/>
      <c r="JT657" s="51"/>
      <c r="JU657" s="51"/>
      <c r="JV657" s="51"/>
      <c r="JW657" s="51"/>
      <c r="JX657" s="51"/>
      <c r="JY657" s="51"/>
      <c r="JZ657" s="51"/>
      <c r="KA657" s="51"/>
      <c r="KB657" s="51"/>
      <c r="KC657" s="51"/>
      <c r="KD657" s="51"/>
      <c r="KE657" s="51"/>
      <c r="KF657" s="51"/>
      <c r="KG657" s="51"/>
      <c r="KH657" s="51"/>
      <c r="KI657" s="51"/>
      <c r="KJ657" s="51"/>
      <c r="KK657" s="51"/>
      <c r="KL657" s="51"/>
      <c r="KM657" s="51"/>
      <c r="KN657" s="51"/>
      <c r="KO657" s="51"/>
      <c r="KP657" s="51"/>
      <c r="KQ657" s="51"/>
      <c r="KR657" s="51"/>
      <c r="KS657" s="51"/>
      <c r="KT657" s="51"/>
      <c r="KU657" s="51"/>
      <c r="KV657" s="51"/>
      <c r="KW657" s="51"/>
      <c r="KX657" s="51"/>
      <c r="KY657" s="51"/>
      <c r="KZ657" s="51"/>
      <c r="LA657" s="51"/>
      <c r="LB657" s="51"/>
      <c r="LC657" s="51"/>
      <c r="LD657" s="51"/>
      <c r="LE657" s="51"/>
      <c r="LF657" s="51"/>
      <c r="LG657" s="51"/>
      <c r="LH657" s="51"/>
      <c r="LI657" s="51"/>
      <c r="LJ657" s="51"/>
      <c r="LK657" s="51"/>
      <c r="LL657" s="51"/>
      <c r="LM657" s="51"/>
      <c r="LN657" s="51"/>
      <c r="LO657" s="51"/>
      <c r="LP657" s="51"/>
      <c r="LQ657" s="51"/>
      <c r="LR657" s="51"/>
      <c r="LS657" s="51"/>
      <c r="LT657" s="51"/>
      <c r="LU657" s="51"/>
      <c r="LV657" s="51"/>
      <c r="LW657" s="51"/>
      <c r="LX657" s="51"/>
      <c r="LY657" s="51"/>
      <c r="LZ657" s="51"/>
      <c r="MA657" s="51"/>
      <c r="MB657" s="51"/>
      <c r="MC657" s="51"/>
      <c r="MD657" s="51"/>
      <c r="ME657" s="51"/>
      <c r="MF657" s="51"/>
      <c r="MG657" s="51"/>
      <c r="MH657" s="51"/>
      <c r="MI657" s="51"/>
      <c r="MJ657" s="51"/>
      <c r="MK657" s="51"/>
      <c r="ML657" s="51"/>
      <c r="MM657" s="51"/>
      <c r="MN657" s="51"/>
      <c r="MO657" s="51"/>
      <c r="MP657" s="51"/>
      <c r="MQ657" s="51"/>
      <c r="MR657" s="51"/>
      <c r="MS657" s="51"/>
      <c r="MT657" s="51"/>
      <c r="MU657" s="51"/>
      <c r="MV657" s="51"/>
      <c r="MW657" s="51"/>
      <c r="MX657" s="51"/>
      <c r="MY657" s="51"/>
      <c r="MZ657" s="51"/>
      <c r="NA657" s="51"/>
      <c r="NB657" s="51"/>
      <c r="NC657" s="51"/>
      <c r="ND657" s="51"/>
      <c r="NE657" s="51"/>
      <c r="NF657" s="51"/>
      <c r="NG657" s="51"/>
      <c r="NH657" s="51"/>
      <c r="NI657" s="51"/>
      <c r="NJ657" s="51"/>
      <c r="NK657" s="51"/>
      <c r="NL657" s="51"/>
      <c r="NM657" s="51"/>
      <c r="NN657" s="51"/>
      <c r="NO657" s="51"/>
      <c r="NP657" s="51"/>
      <c r="NQ657" s="51"/>
      <c r="NR657" s="51"/>
      <c r="NS657" s="51"/>
      <c r="NT657" s="51"/>
      <c r="NU657" s="51"/>
      <c r="NV657" s="51"/>
      <c r="NW657" s="51"/>
      <c r="NX657" s="51"/>
      <c r="NY657" s="51"/>
      <c r="NZ657" s="51"/>
      <c r="OA657" s="51"/>
      <c r="OB657" s="51"/>
      <c r="OC657" s="51"/>
      <c r="OD657" s="51"/>
      <c r="OE657" s="51"/>
      <c r="OF657" s="51"/>
      <c r="OG657" s="51"/>
      <c r="OH657" s="51"/>
      <c r="OI657" s="51"/>
      <c r="OJ657" s="51"/>
      <c r="OK657" s="51"/>
      <c r="OL657" s="51"/>
      <c r="OM657" s="51"/>
      <c r="ON657" s="51"/>
      <c r="OO657" s="51"/>
      <c r="OP657" s="51"/>
      <c r="OQ657" s="51"/>
      <c r="OR657" s="51"/>
      <c r="OS657" s="51"/>
      <c r="OT657" s="51"/>
      <c r="OU657" s="51"/>
      <c r="OV657" s="51"/>
      <c r="OW657" s="51"/>
      <c r="OX657" s="51"/>
      <c r="OY657" s="51"/>
      <c r="OZ657" s="51"/>
      <c r="PA657" s="51"/>
      <c r="PB657" s="51"/>
      <c r="PC657" s="51"/>
      <c r="PD657" s="51"/>
      <c r="PE657" s="51"/>
      <c r="PF657" s="51"/>
      <c r="PG657" s="51"/>
      <c r="PH657" s="51"/>
      <c r="PI657" s="51"/>
      <c r="PJ657" s="51"/>
      <c r="PK657" s="51"/>
      <c r="PL657" s="51"/>
      <c r="PM657" s="51"/>
      <c r="PN657" s="51"/>
      <c r="PO657" s="51"/>
      <c r="PP657" s="51"/>
      <c r="PQ657" s="51"/>
      <c r="PR657" s="51"/>
      <c r="PS657" s="51"/>
      <c r="PT657" s="51"/>
      <c r="PU657" s="51"/>
      <c r="PV657" s="51"/>
      <c r="PW657" s="51"/>
      <c r="PX657" s="51"/>
      <c r="PY657" s="51"/>
      <c r="PZ657" s="51"/>
      <c r="QA657" s="51"/>
      <c r="QB657" s="51"/>
      <c r="QC657" s="51"/>
      <c r="QD657" s="51"/>
      <c r="QE657" s="51"/>
      <c r="QF657" s="51"/>
      <c r="QG657" s="51"/>
      <c r="QH657" s="51"/>
      <c r="QI657" s="51"/>
      <c r="QJ657" s="51"/>
      <c r="QK657" s="51"/>
      <c r="QL657" s="51"/>
      <c r="QM657" s="51"/>
      <c r="QN657" s="51"/>
      <c r="QO657" s="51"/>
      <c r="QP657" s="51"/>
      <c r="QQ657" s="51"/>
      <c r="QR657" s="51"/>
      <c r="QS657" s="51"/>
      <c r="QT657" s="51"/>
      <c r="QU657" s="51"/>
      <c r="QV657" s="51"/>
      <c r="QW657" s="51"/>
      <c r="QX657" s="51"/>
      <c r="QY657" s="51"/>
      <c r="QZ657" s="51"/>
      <c r="RA657" s="51"/>
      <c r="RB657" s="51"/>
      <c r="RC657" s="51"/>
      <c r="RD657" s="51"/>
      <c r="RE657" s="51"/>
      <c r="RF657" s="51"/>
      <c r="RG657" s="51"/>
      <c r="RH657" s="51"/>
      <c r="RI657" s="51"/>
      <c r="RJ657" s="51"/>
      <c r="RK657" s="51"/>
      <c r="RL657" s="51"/>
      <c r="RM657" s="51"/>
      <c r="RN657" s="51"/>
      <c r="RO657" s="51"/>
      <c r="RP657" s="51"/>
      <c r="RQ657" s="51"/>
      <c r="RR657" s="51"/>
      <c r="RS657" s="51"/>
      <c r="RT657" s="51"/>
      <c r="RU657" s="51"/>
      <c r="RV657" s="51"/>
      <c r="RW657" s="51"/>
      <c r="RX657" s="51"/>
      <c r="RY657" s="51"/>
      <c r="RZ657" s="51"/>
      <c r="SA657" s="51"/>
      <c r="SB657" s="51"/>
      <c r="SC657" s="51"/>
      <c r="SD657" s="51"/>
      <c r="SE657" s="51"/>
      <c r="SF657" s="51"/>
      <c r="SG657" s="51"/>
      <c r="SH657" s="51"/>
      <c r="SI657" s="51"/>
      <c r="SJ657" s="51"/>
      <c r="SK657" s="51"/>
      <c r="SL657" s="51"/>
      <c r="SM657" s="51"/>
      <c r="SN657" s="51"/>
      <c r="SO657" s="51"/>
      <c r="SP657" s="51"/>
      <c r="SQ657" s="51"/>
      <c r="SR657" s="51"/>
      <c r="SS657" s="51"/>
      <c r="ST657" s="51"/>
      <c r="SU657" s="51"/>
      <c r="SV657" s="51"/>
      <c r="SW657" s="51"/>
      <c r="SX657" s="51"/>
      <c r="SY657" s="51"/>
      <c r="SZ657" s="51"/>
      <c r="TA657" s="51"/>
      <c r="TB657" s="51"/>
      <c r="TC657" s="51"/>
      <c r="TD657" s="51"/>
      <c r="TE657" s="51"/>
      <c r="TF657" s="51"/>
      <c r="TG657" s="51"/>
      <c r="TH657" s="51"/>
      <c r="TI657" s="51"/>
      <c r="TJ657" s="51"/>
      <c r="TK657" s="51"/>
      <c r="TL657" s="51"/>
      <c r="TM657" s="51"/>
      <c r="TN657" s="51"/>
      <c r="TO657" s="51"/>
      <c r="TP657" s="51"/>
      <c r="TQ657" s="51"/>
      <c r="TR657" s="51"/>
      <c r="TS657" s="51"/>
      <c r="TT657" s="51"/>
      <c r="TU657" s="51"/>
      <c r="TV657" s="51"/>
      <c r="TW657" s="51"/>
      <c r="TX657" s="51"/>
      <c r="TY657" s="51"/>
      <c r="TZ657" s="51"/>
      <c r="UA657" s="51"/>
      <c r="UB657" s="51"/>
      <c r="UC657" s="51"/>
      <c r="UD657" s="51"/>
      <c r="UE657" s="51"/>
      <c r="UF657" s="51"/>
      <c r="UG657" s="51"/>
      <c r="UH657" s="51"/>
      <c r="UI657" s="51"/>
      <c r="UJ657" s="51"/>
      <c r="UK657" s="51"/>
      <c r="UL657" s="51"/>
      <c r="UM657" s="51"/>
      <c r="UN657" s="51"/>
      <c r="UO657" s="51"/>
      <c r="UP657" s="51"/>
      <c r="UQ657" s="51"/>
      <c r="UR657" s="51"/>
      <c r="US657" s="51"/>
      <c r="UT657" s="51"/>
      <c r="UU657" s="51"/>
      <c r="UV657" s="51"/>
      <c r="UW657" s="51"/>
      <c r="UX657" s="51"/>
      <c r="UY657" s="51"/>
      <c r="UZ657" s="51"/>
      <c r="VA657" s="51"/>
      <c r="VB657" s="51"/>
      <c r="VC657" s="51"/>
      <c r="VD657" s="51"/>
      <c r="VE657" s="51"/>
      <c r="VF657" s="51"/>
      <c r="VG657" s="51"/>
      <c r="VH657" s="51"/>
      <c r="VI657" s="51"/>
      <c r="VJ657" s="51"/>
      <c r="VK657" s="51"/>
      <c r="VL657" s="51"/>
      <c r="VM657" s="51"/>
      <c r="VN657" s="51"/>
      <c r="VO657" s="51"/>
      <c r="VP657" s="51"/>
      <c r="VQ657" s="51"/>
      <c r="VR657" s="51"/>
      <c r="VS657" s="51"/>
      <c r="VT657" s="51"/>
      <c r="VU657" s="51"/>
      <c r="VV657" s="51"/>
      <c r="VW657" s="51"/>
      <c r="VX657" s="51"/>
      <c r="VY657" s="51"/>
      <c r="VZ657" s="51"/>
      <c r="WA657" s="51"/>
      <c r="WB657" s="51"/>
      <c r="WC657" s="51"/>
      <c r="WD657" s="51"/>
      <c r="WE657" s="51"/>
      <c r="WF657" s="51"/>
      <c r="WG657" s="51"/>
      <c r="WH657" s="51"/>
      <c r="WI657" s="51"/>
      <c r="WJ657" s="51"/>
      <c r="WK657" s="51"/>
      <c r="WL657" s="51"/>
      <c r="WM657" s="51"/>
      <c r="WN657" s="51"/>
      <c r="WO657" s="51"/>
      <c r="WP657" s="51"/>
      <c r="WQ657" s="51"/>
      <c r="WR657" s="51"/>
      <c r="WS657" s="51"/>
      <c r="WT657" s="51"/>
      <c r="WU657" s="51"/>
      <c r="WV657" s="51"/>
      <c r="WW657" s="51"/>
      <c r="WX657" s="51"/>
      <c r="WY657" s="51"/>
      <c r="WZ657" s="51"/>
      <c r="XA657" s="51"/>
      <c r="XB657" s="51"/>
      <c r="XC657" s="51"/>
      <c r="XD657" s="51"/>
      <c r="XE657" s="51"/>
      <c r="XF657" s="51"/>
      <c r="XG657" s="51"/>
      <c r="XH657" s="51"/>
      <c r="XI657" s="51"/>
      <c r="XJ657" s="51"/>
      <c r="XK657" s="51"/>
      <c r="XL657" s="51"/>
      <c r="XM657" s="51"/>
      <c r="XN657" s="51"/>
      <c r="XO657" s="51"/>
      <c r="XP657" s="51"/>
      <c r="XQ657" s="51"/>
      <c r="XR657" s="51"/>
      <c r="XS657" s="51"/>
      <c r="XT657" s="51"/>
      <c r="XU657" s="51"/>
      <c r="XV657" s="51"/>
      <c r="XW657" s="51"/>
      <c r="XX657" s="51"/>
      <c r="XY657" s="51"/>
      <c r="XZ657" s="51"/>
      <c r="YA657" s="51"/>
      <c r="YB657" s="51"/>
      <c r="YC657" s="51"/>
      <c r="YD657" s="51"/>
      <c r="YE657" s="51"/>
      <c r="YF657" s="51"/>
      <c r="YG657" s="51"/>
      <c r="YH657" s="51"/>
      <c r="YI657" s="51"/>
      <c r="YJ657" s="51"/>
      <c r="YK657" s="51"/>
      <c r="YL657" s="51"/>
      <c r="YM657" s="51"/>
      <c r="YN657" s="51"/>
      <c r="YO657" s="51"/>
      <c r="YP657" s="51"/>
      <c r="YQ657" s="51"/>
      <c r="YR657" s="51"/>
      <c r="YS657" s="51"/>
    </row>
    <row r="658" spans="2:669" hidden="1" x14ac:dyDescent="0.25">
      <c r="B658" s="51"/>
      <c r="C658" s="51"/>
      <c r="D658" s="51"/>
      <c r="E658" s="51"/>
      <c r="F658" s="51"/>
      <c r="G658" s="51"/>
      <c r="H658" s="325"/>
      <c r="I658" s="51"/>
      <c r="J658" s="51"/>
      <c r="K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c r="EK658" s="51"/>
      <c r="EL658" s="51"/>
      <c r="EM658" s="51"/>
      <c r="EN658" s="51"/>
      <c r="EO658" s="51"/>
      <c r="EP658" s="51"/>
      <c r="EQ658" s="51"/>
      <c r="ER658" s="51"/>
      <c r="ES658" s="51"/>
      <c r="ET658" s="51"/>
      <c r="EU658" s="51"/>
      <c r="EV658" s="51"/>
      <c r="EW658" s="51"/>
      <c r="EX658" s="51"/>
      <c r="EY658" s="51"/>
      <c r="EZ658" s="51"/>
      <c r="FA658" s="51"/>
      <c r="FB658" s="51"/>
      <c r="FC658" s="51"/>
      <c r="FD658" s="51"/>
      <c r="FE658" s="51"/>
      <c r="FF658" s="51"/>
      <c r="FG658" s="51"/>
      <c r="FH658" s="51"/>
      <c r="FI658" s="51"/>
      <c r="FJ658" s="51"/>
      <c r="FK658" s="51"/>
      <c r="FL658" s="51"/>
      <c r="FM658" s="51"/>
      <c r="FN658" s="51"/>
      <c r="FO658" s="51"/>
      <c r="FP658" s="51"/>
      <c r="FQ658" s="51"/>
      <c r="FR658" s="51"/>
      <c r="FS658" s="51"/>
      <c r="FT658" s="51"/>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1"/>
      <c r="GR658" s="51"/>
      <c r="GS658" s="51"/>
      <c r="GT658" s="51"/>
      <c r="GU658" s="51"/>
      <c r="GV658" s="51"/>
      <c r="GW658" s="51"/>
      <c r="GX658" s="51"/>
      <c r="GY658" s="51"/>
      <c r="GZ658" s="51"/>
      <c r="HA658" s="51"/>
      <c r="HB658" s="51"/>
      <c r="HC658" s="51"/>
      <c r="HD658" s="51"/>
      <c r="HE658" s="51"/>
      <c r="HF658" s="51"/>
      <c r="HG658" s="51"/>
      <c r="HH658" s="51"/>
      <c r="HI658" s="51"/>
      <c r="HJ658" s="51"/>
      <c r="HK658" s="51"/>
      <c r="HL658" s="51"/>
      <c r="HM658" s="51"/>
      <c r="HN658" s="51"/>
      <c r="HO658" s="51"/>
      <c r="HP658" s="51"/>
      <c r="HQ658" s="51"/>
      <c r="HR658" s="51"/>
      <c r="HS658" s="51"/>
      <c r="HT658" s="51"/>
      <c r="HU658" s="51"/>
      <c r="HV658" s="51"/>
      <c r="HW658" s="51"/>
      <c r="HX658" s="51"/>
      <c r="HY658" s="51"/>
      <c r="HZ658" s="51"/>
      <c r="IA658" s="51"/>
      <c r="IB658" s="51"/>
      <c r="IC658" s="51"/>
      <c r="ID658" s="51"/>
      <c r="IE658" s="51"/>
      <c r="IF658" s="51"/>
      <c r="IG658" s="51"/>
      <c r="IH658" s="51"/>
      <c r="II658" s="51"/>
      <c r="IJ658" s="51"/>
      <c r="IK658" s="51"/>
      <c r="IL658" s="51"/>
      <c r="IM658" s="51"/>
      <c r="IN658" s="51"/>
      <c r="IO658" s="51"/>
      <c r="IP658" s="51"/>
      <c r="IQ658" s="51"/>
      <c r="IR658" s="51"/>
      <c r="IS658" s="51"/>
      <c r="IT658" s="51"/>
      <c r="IU658" s="51"/>
      <c r="IV658" s="51"/>
      <c r="IW658" s="51"/>
      <c r="IX658" s="51"/>
      <c r="IY658" s="51"/>
      <c r="IZ658" s="51"/>
      <c r="JA658" s="51"/>
      <c r="JB658" s="51"/>
      <c r="JC658" s="51"/>
      <c r="JD658" s="51"/>
      <c r="JE658" s="51"/>
      <c r="JF658" s="51"/>
      <c r="JG658" s="51"/>
      <c r="JH658" s="51"/>
      <c r="JI658" s="51"/>
      <c r="JJ658" s="51"/>
      <c r="JK658" s="51"/>
      <c r="JL658" s="51"/>
      <c r="JM658" s="51"/>
      <c r="JN658" s="51"/>
      <c r="JO658" s="51"/>
      <c r="JP658" s="51"/>
      <c r="JQ658" s="51"/>
      <c r="JR658" s="51"/>
      <c r="JS658" s="51"/>
      <c r="JT658" s="51"/>
      <c r="JU658" s="51"/>
      <c r="JV658" s="51"/>
      <c r="JW658" s="51"/>
      <c r="JX658" s="51"/>
      <c r="JY658" s="51"/>
      <c r="JZ658" s="51"/>
      <c r="KA658" s="51"/>
      <c r="KB658" s="51"/>
      <c r="KC658" s="51"/>
      <c r="KD658" s="51"/>
      <c r="KE658" s="51"/>
      <c r="KF658" s="51"/>
      <c r="KG658" s="51"/>
      <c r="KH658" s="51"/>
      <c r="KI658" s="51"/>
      <c r="KJ658" s="51"/>
      <c r="KK658" s="51"/>
      <c r="KL658" s="51"/>
      <c r="KM658" s="51"/>
      <c r="KN658" s="51"/>
      <c r="KO658" s="51"/>
      <c r="KP658" s="51"/>
      <c r="KQ658" s="51"/>
      <c r="KR658" s="51"/>
      <c r="KS658" s="51"/>
      <c r="KT658" s="51"/>
      <c r="KU658" s="51"/>
      <c r="KV658" s="51"/>
      <c r="KW658" s="51"/>
      <c r="KX658" s="51"/>
      <c r="KY658" s="51"/>
      <c r="KZ658" s="51"/>
      <c r="LA658" s="51"/>
      <c r="LB658" s="51"/>
      <c r="LC658" s="51"/>
      <c r="LD658" s="51"/>
      <c r="LE658" s="51"/>
      <c r="LF658" s="51"/>
      <c r="LG658" s="51"/>
      <c r="LH658" s="51"/>
      <c r="LI658" s="51"/>
      <c r="LJ658" s="51"/>
      <c r="LK658" s="51"/>
      <c r="LL658" s="51"/>
      <c r="LM658" s="51"/>
      <c r="LN658" s="51"/>
      <c r="LO658" s="51"/>
      <c r="LP658" s="51"/>
      <c r="LQ658" s="51"/>
      <c r="LR658" s="51"/>
      <c r="LS658" s="51"/>
      <c r="LT658" s="51"/>
      <c r="LU658" s="51"/>
      <c r="LV658" s="51"/>
      <c r="LW658" s="51"/>
      <c r="LX658" s="51"/>
      <c r="LY658" s="51"/>
      <c r="LZ658" s="51"/>
      <c r="MA658" s="51"/>
      <c r="MB658" s="51"/>
      <c r="MC658" s="51"/>
      <c r="MD658" s="51"/>
      <c r="ME658" s="51"/>
      <c r="MF658" s="51"/>
      <c r="MG658" s="51"/>
      <c r="MH658" s="51"/>
      <c r="MI658" s="51"/>
      <c r="MJ658" s="51"/>
      <c r="MK658" s="51"/>
      <c r="ML658" s="51"/>
      <c r="MM658" s="51"/>
      <c r="MN658" s="51"/>
      <c r="MO658" s="51"/>
      <c r="MP658" s="51"/>
      <c r="MQ658" s="51"/>
      <c r="MR658" s="51"/>
      <c r="MS658" s="51"/>
      <c r="MT658" s="51"/>
      <c r="MU658" s="51"/>
      <c r="MV658" s="51"/>
      <c r="MW658" s="51"/>
      <c r="MX658" s="51"/>
      <c r="MY658" s="51"/>
      <c r="MZ658" s="51"/>
      <c r="NA658" s="51"/>
      <c r="NB658" s="51"/>
      <c r="NC658" s="51"/>
      <c r="ND658" s="51"/>
      <c r="NE658" s="51"/>
      <c r="NF658" s="51"/>
      <c r="NG658" s="51"/>
      <c r="NH658" s="51"/>
      <c r="NI658" s="51"/>
      <c r="NJ658" s="51"/>
      <c r="NK658" s="51"/>
      <c r="NL658" s="51"/>
      <c r="NM658" s="51"/>
      <c r="NN658" s="51"/>
      <c r="NO658" s="51"/>
      <c r="NP658" s="51"/>
      <c r="NQ658" s="51"/>
      <c r="NR658" s="51"/>
      <c r="NS658" s="51"/>
      <c r="NT658" s="51"/>
      <c r="NU658" s="51"/>
      <c r="NV658" s="51"/>
      <c r="NW658" s="51"/>
      <c r="NX658" s="51"/>
      <c r="NY658" s="51"/>
      <c r="NZ658" s="51"/>
      <c r="OA658" s="51"/>
      <c r="OB658" s="51"/>
      <c r="OC658" s="51"/>
      <c r="OD658" s="51"/>
      <c r="OE658" s="51"/>
      <c r="OF658" s="51"/>
      <c r="OG658" s="51"/>
      <c r="OH658" s="51"/>
      <c r="OI658" s="51"/>
      <c r="OJ658" s="51"/>
      <c r="OK658" s="51"/>
      <c r="OL658" s="51"/>
      <c r="OM658" s="51"/>
      <c r="ON658" s="51"/>
      <c r="OO658" s="51"/>
      <c r="OP658" s="51"/>
      <c r="OQ658" s="51"/>
      <c r="OR658" s="51"/>
      <c r="OS658" s="51"/>
      <c r="OT658" s="51"/>
      <c r="OU658" s="51"/>
      <c r="OV658" s="51"/>
      <c r="OW658" s="51"/>
      <c r="OX658" s="51"/>
      <c r="OY658" s="51"/>
      <c r="OZ658" s="51"/>
      <c r="PA658" s="51"/>
      <c r="PB658" s="51"/>
      <c r="PC658" s="51"/>
      <c r="PD658" s="51"/>
      <c r="PE658" s="51"/>
      <c r="PF658" s="51"/>
      <c r="PG658" s="51"/>
      <c r="PH658" s="51"/>
      <c r="PI658" s="51"/>
      <c r="PJ658" s="51"/>
      <c r="PK658" s="51"/>
      <c r="PL658" s="51"/>
      <c r="PM658" s="51"/>
      <c r="PN658" s="51"/>
      <c r="PO658" s="51"/>
      <c r="PP658" s="51"/>
      <c r="PQ658" s="51"/>
      <c r="PR658" s="51"/>
      <c r="PS658" s="51"/>
      <c r="PT658" s="51"/>
      <c r="PU658" s="51"/>
      <c r="PV658" s="51"/>
      <c r="PW658" s="51"/>
      <c r="PX658" s="51"/>
      <c r="PY658" s="51"/>
      <c r="PZ658" s="51"/>
      <c r="QA658" s="51"/>
      <c r="QB658" s="51"/>
      <c r="QC658" s="51"/>
      <c r="QD658" s="51"/>
      <c r="QE658" s="51"/>
      <c r="QF658" s="51"/>
      <c r="QG658" s="51"/>
      <c r="QH658" s="51"/>
      <c r="QI658" s="51"/>
      <c r="QJ658" s="51"/>
      <c r="QK658" s="51"/>
      <c r="QL658" s="51"/>
      <c r="QM658" s="51"/>
      <c r="QN658" s="51"/>
      <c r="QO658" s="51"/>
      <c r="QP658" s="51"/>
      <c r="QQ658" s="51"/>
      <c r="QR658" s="51"/>
      <c r="QS658" s="51"/>
      <c r="QT658" s="51"/>
      <c r="QU658" s="51"/>
      <c r="QV658" s="51"/>
      <c r="QW658" s="51"/>
      <c r="QX658" s="51"/>
      <c r="QY658" s="51"/>
      <c r="QZ658" s="51"/>
      <c r="RA658" s="51"/>
      <c r="RB658" s="51"/>
      <c r="RC658" s="51"/>
      <c r="RD658" s="51"/>
      <c r="RE658" s="51"/>
      <c r="RF658" s="51"/>
      <c r="RG658" s="51"/>
      <c r="RH658" s="51"/>
      <c r="RI658" s="51"/>
      <c r="RJ658" s="51"/>
      <c r="RK658" s="51"/>
      <c r="RL658" s="51"/>
      <c r="RM658" s="51"/>
      <c r="RN658" s="51"/>
      <c r="RO658" s="51"/>
      <c r="RP658" s="51"/>
      <c r="RQ658" s="51"/>
      <c r="RR658" s="51"/>
      <c r="RS658" s="51"/>
      <c r="RT658" s="51"/>
      <c r="RU658" s="51"/>
      <c r="RV658" s="51"/>
      <c r="RW658" s="51"/>
      <c r="RX658" s="51"/>
      <c r="RY658" s="51"/>
      <c r="RZ658" s="51"/>
      <c r="SA658" s="51"/>
      <c r="SB658" s="51"/>
      <c r="SC658" s="51"/>
      <c r="SD658" s="51"/>
      <c r="SE658" s="51"/>
      <c r="SF658" s="51"/>
      <c r="SG658" s="51"/>
      <c r="SH658" s="51"/>
      <c r="SI658" s="51"/>
      <c r="SJ658" s="51"/>
      <c r="SK658" s="51"/>
      <c r="SL658" s="51"/>
      <c r="SM658" s="51"/>
      <c r="SN658" s="51"/>
      <c r="SO658" s="51"/>
      <c r="SP658" s="51"/>
      <c r="SQ658" s="51"/>
      <c r="SR658" s="51"/>
      <c r="SS658" s="51"/>
      <c r="ST658" s="51"/>
      <c r="SU658" s="51"/>
      <c r="SV658" s="51"/>
      <c r="SW658" s="51"/>
      <c r="SX658" s="51"/>
      <c r="SY658" s="51"/>
      <c r="SZ658" s="51"/>
      <c r="TA658" s="51"/>
      <c r="TB658" s="51"/>
      <c r="TC658" s="51"/>
      <c r="TD658" s="51"/>
      <c r="TE658" s="51"/>
      <c r="TF658" s="51"/>
      <c r="TG658" s="51"/>
      <c r="TH658" s="51"/>
      <c r="TI658" s="51"/>
      <c r="TJ658" s="51"/>
      <c r="TK658" s="51"/>
      <c r="TL658" s="51"/>
      <c r="TM658" s="51"/>
      <c r="TN658" s="51"/>
      <c r="TO658" s="51"/>
      <c r="TP658" s="51"/>
      <c r="TQ658" s="51"/>
      <c r="TR658" s="51"/>
      <c r="TS658" s="51"/>
      <c r="TT658" s="51"/>
      <c r="TU658" s="51"/>
      <c r="TV658" s="51"/>
      <c r="TW658" s="51"/>
      <c r="TX658" s="51"/>
      <c r="TY658" s="51"/>
      <c r="TZ658" s="51"/>
      <c r="UA658" s="51"/>
      <c r="UB658" s="51"/>
      <c r="UC658" s="51"/>
      <c r="UD658" s="51"/>
      <c r="UE658" s="51"/>
      <c r="UF658" s="51"/>
      <c r="UG658" s="51"/>
      <c r="UH658" s="51"/>
      <c r="UI658" s="51"/>
      <c r="UJ658" s="51"/>
      <c r="UK658" s="51"/>
      <c r="UL658" s="51"/>
      <c r="UM658" s="51"/>
      <c r="UN658" s="51"/>
      <c r="UO658" s="51"/>
      <c r="UP658" s="51"/>
      <c r="UQ658" s="51"/>
      <c r="UR658" s="51"/>
      <c r="US658" s="51"/>
      <c r="UT658" s="51"/>
      <c r="UU658" s="51"/>
      <c r="UV658" s="51"/>
      <c r="UW658" s="51"/>
      <c r="UX658" s="51"/>
      <c r="UY658" s="51"/>
      <c r="UZ658" s="51"/>
      <c r="VA658" s="51"/>
      <c r="VB658" s="51"/>
      <c r="VC658" s="51"/>
      <c r="VD658" s="51"/>
      <c r="VE658" s="51"/>
      <c r="VF658" s="51"/>
      <c r="VG658" s="51"/>
      <c r="VH658" s="51"/>
      <c r="VI658" s="51"/>
      <c r="VJ658" s="51"/>
      <c r="VK658" s="51"/>
      <c r="VL658" s="51"/>
      <c r="VM658" s="51"/>
      <c r="VN658" s="51"/>
      <c r="VO658" s="51"/>
      <c r="VP658" s="51"/>
      <c r="VQ658" s="51"/>
      <c r="VR658" s="51"/>
      <c r="VS658" s="51"/>
      <c r="VT658" s="51"/>
      <c r="VU658" s="51"/>
      <c r="VV658" s="51"/>
      <c r="VW658" s="51"/>
      <c r="VX658" s="51"/>
      <c r="VY658" s="51"/>
      <c r="VZ658" s="51"/>
      <c r="WA658" s="51"/>
      <c r="WB658" s="51"/>
      <c r="WC658" s="51"/>
      <c r="WD658" s="51"/>
      <c r="WE658" s="51"/>
      <c r="WF658" s="51"/>
      <c r="WG658" s="51"/>
      <c r="WH658" s="51"/>
      <c r="WI658" s="51"/>
      <c r="WJ658" s="51"/>
      <c r="WK658" s="51"/>
      <c r="WL658" s="51"/>
      <c r="WM658" s="51"/>
      <c r="WN658" s="51"/>
      <c r="WO658" s="51"/>
      <c r="WP658" s="51"/>
      <c r="WQ658" s="51"/>
      <c r="WR658" s="51"/>
      <c r="WS658" s="51"/>
      <c r="WT658" s="51"/>
      <c r="WU658" s="51"/>
      <c r="WV658" s="51"/>
      <c r="WW658" s="51"/>
      <c r="WX658" s="51"/>
      <c r="WY658" s="51"/>
      <c r="WZ658" s="51"/>
      <c r="XA658" s="51"/>
      <c r="XB658" s="51"/>
      <c r="XC658" s="51"/>
      <c r="XD658" s="51"/>
      <c r="XE658" s="51"/>
      <c r="XF658" s="51"/>
      <c r="XG658" s="51"/>
      <c r="XH658" s="51"/>
      <c r="XI658" s="51"/>
      <c r="XJ658" s="51"/>
      <c r="XK658" s="51"/>
      <c r="XL658" s="51"/>
      <c r="XM658" s="51"/>
      <c r="XN658" s="51"/>
      <c r="XO658" s="51"/>
      <c r="XP658" s="51"/>
      <c r="XQ658" s="51"/>
      <c r="XR658" s="51"/>
      <c r="XS658" s="51"/>
      <c r="XT658" s="51"/>
      <c r="XU658" s="51"/>
      <c r="XV658" s="51"/>
      <c r="XW658" s="51"/>
      <c r="XX658" s="51"/>
      <c r="XY658" s="51"/>
      <c r="XZ658" s="51"/>
      <c r="YA658" s="51"/>
      <c r="YB658" s="51"/>
      <c r="YC658" s="51"/>
      <c r="YD658" s="51"/>
      <c r="YE658" s="51"/>
      <c r="YF658" s="51"/>
      <c r="YG658" s="51"/>
      <c r="YH658" s="51"/>
      <c r="YI658" s="51"/>
      <c r="YJ658" s="51"/>
      <c r="YK658" s="51"/>
      <c r="YL658" s="51"/>
      <c r="YM658" s="51"/>
      <c r="YN658" s="51"/>
      <c r="YO658" s="51"/>
      <c r="YP658" s="51"/>
      <c r="YQ658" s="51"/>
      <c r="YR658" s="51"/>
      <c r="YS658" s="51"/>
    </row>
    <row r="659" spans="2:669" hidden="1" x14ac:dyDescent="0.25">
      <c r="B659" s="51"/>
      <c r="C659" s="51"/>
      <c r="D659" s="51"/>
      <c r="E659" s="51"/>
      <c r="F659" s="51"/>
      <c r="G659" s="51"/>
      <c r="H659" s="325"/>
      <c r="I659" s="51"/>
      <c r="J659" s="51"/>
      <c r="K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c r="EK659" s="51"/>
      <c r="EL659" s="51"/>
      <c r="EM659" s="51"/>
      <c r="EN659" s="51"/>
      <c r="EO659" s="51"/>
      <c r="EP659" s="51"/>
      <c r="EQ659" s="51"/>
      <c r="ER659" s="51"/>
      <c r="ES659" s="51"/>
      <c r="ET659" s="51"/>
      <c r="EU659" s="51"/>
      <c r="EV659" s="51"/>
      <c r="EW659" s="51"/>
      <c r="EX659" s="51"/>
      <c r="EY659" s="51"/>
      <c r="EZ659" s="51"/>
      <c r="FA659" s="51"/>
      <c r="FB659" s="51"/>
      <c r="FC659" s="51"/>
      <c r="FD659" s="51"/>
      <c r="FE659" s="51"/>
      <c r="FF659" s="51"/>
      <c r="FG659" s="51"/>
      <c r="FH659" s="51"/>
      <c r="FI659" s="51"/>
      <c r="FJ659" s="51"/>
      <c r="FK659" s="51"/>
      <c r="FL659" s="51"/>
      <c r="FM659" s="51"/>
      <c r="FN659" s="51"/>
      <c r="FO659" s="51"/>
      <c r="FP659" s="51"/>
      <c r="FQ659" s="51"/>
      <c r="FR659" s="51"/>
      <c r="FS659" s="51"/>
      <c r="FT659" s="51"/>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1"/>
      <c r="GR659" s="51"/>
      <c r="GS659" s="51"/>
      <c r="GT659" s="51"/>
      <c r="GU659" s="51"/>
      <c r="GV659" s="51"/>
      <c r="GW659" s="51"/>
      <c r="GX659" s="51"/>
      <c r="GY659" s="51"/>
      <c r="GZ659" s="51"/>
      <c r="HA659" s="51"/>
      <c r="HB659" s="51"/>
      <c r="HC659" s="51"/>
      <c r="HD659" s="51"/>
      <c r="HE659" s="51"/>
      <c r="HF659" s="51"/>
      <c r="HG659" s="51"/>
      <c r="HH659" s="51"/>
      <c r="HI659" s="51"/>
      <c r="HJ659" s="51"/>
      <c r="HK659" s="51"/>
      <c r="HL659" s="51"/>
      <c r="HM659" s="51"/>
      <c r="HN659" s="51"/>
      <c r="HO659" s="51"/>
      <c r="HP659" s="51"/>
      <c r="HQ659" s="51"/>
      <c r="HR659" s="51"/>
      <c r="HS659" s="51"/>
      <c r="HT659" s="51"/>
      <c r="HU659" s="51"/>
      <c r="HV659" s="51"/>
      <c r="HW659" s="51"/>
      <c r="HX659" s="51"/>
      <c r="HY659" s="51"/>
      <c r="HZ659" s="51"/>
      <c r="IA659" s="51"/>
      <c r="IB659" s="51"/>
      <c r="IC659" s="51"/>
      <c r="ID659" s="51"/>
      <c r="IE659" s="51"/>
      <c r="IF659" s="51"/>
      <c r="IG659" s="51"/>
      <c r="IH659" s="51"/>
      <c r="II659" s="51"/>
      <c r="IJ659" s="51"/>
      <c r="IK659" s="51"/>
      <c r="IL659" s="51"/>
      <c r="IM659" s="51"/>
      <c r="IN659" s="51"/>
      <c r="IO659" s="51"/>
      <c r="IP659" s="51"/>
      <c r="IQ659" s="51"/>
      <c r="IR659" s="51"/>
      <c r="IS659" s="51"/>
      <c r="IT659" s="51"/>
      <c r="IU659" s="51"/>
      <c r="IV659" s="51"/>
      <c r="IW659" s="51"/>
      <c r="IX659" s="51"/>
      <c r="IY659" s="51"/>
      <c r="IZ659" s="51"/>
      <c r="JA659" s="51"/>
      <c r="JB659" s="51"/>
      <c r="JC659" s="51"/>
      <c r="JD659" s="51"/>
      <c r="JE659" s="51"/>
      <c r="JF659" s="51"/>
      <c r="JG659" s="51"/>
      <c r="JH659" s="51"/>
      <c r="JI659" s="51"/>
      <c r="JJ659" s="51"/>
      <c r="JK659" s="51"/>
      <c r="JL659" s="51"/>
      <c r="JM659" s="51"/>
      <c r="JN659" s="51"/>
      <c r="JO659" s="51"/>
      <c r="JP659" s="51"/>
      <c r="JQ659" s="51"/>
      <c r="JR659" s="51"/>
      <c r="JS659" s="51"/>
      <c r="JT659" s="51"/>
      <c r="JU659" s="51"/>
      <c r="JV659" s="51"/>
      <c r="JW659" s="51"/>
      <c r="JX659" s="51"/>
      <c r="JY659" s="51"/>
      <c r="JZ659" s="51"/>
      <c r="KA659" s="51"/>
      <c r="KB659" s="51"/>
      <c r="KC659" s="51"/>
      <c r="KD659" s="51"/>
      <c r="KE659" s="51"/>
      <c r="KF659" s="51"/>
      <c r="KG659" s="51"/>
      <c r="KH659" s="51"/>
      <c r="KI659" s="51"/>
      <c r="KJ659" s="51"/>
      <c r="KK659" s="51"/>
      <c r="KL659" s="51"/>
      <c r="KM659" s="51"/>
      <c r="KN659" s="51"/>
      <c r="KO659" s="51"/>
      <c r="KP659" s="51"/>
      <c r="KQ659" s="51"/>
      <c r="KR659" s="51"/>
      <c r="KS659" s="51"/>
      <c r="KT659" s="51"/>
      <c r="KU659" s="51"/>
      <c r="KV659" s="51"/>
      <c r="KW659" s="51"/>
      <c r="KX659" s="51"/>
      <c r="KY659" s="51"/>
      <c r="KZ659" s="51"/>
      <c r="LA659" s="51"/>
      <c r="LB659" s="51"/>
      <c r="LC659" s="51"/>
      <c r="LD659" s="51"/>
      <c r="LE659" s="51"/>
      <c r="LF659" s="51"/>
      <c r="LG659" s="51"/>
      <c r="LH659" s="51"/>
      <c r="LI659" s="51"/>
      <c r="LJ659" s="51"/>
      <c r="LK659" s="51"/>
      <c r="LL659" s="51"/>
      <c r="LM659" s="51"/>
      <c r="LN659" s="51"/>
      <c r="LO659" s="51"/>
      <c r="LP659" s="51"/>
      <c r="LQ659" s="51"/>
      <c r="LR659" s="51"/>
      <c r="LS659" s="51"/>
      <c r="LT659" s="51"/>
      <c r="LU659" s="51"/>
      <c r="LV659" s="51"/>
      <c r="LW659" s="51"/>
      <c r="LX659" s="51"/>
      <c r="LY659" s="51"/>
      <c r="LZ659" s="51"/>
      <c r="MA659" s="51"/>
      <c r="MB659" s="51"/>
      <c r="MC659" s="51"/>
      <c r="MD659" s="51"/>
      <c r="ME659" s="51"/>
      <c r="MF659" s="51"/>
      <c r="MG659" s="51"/>
      <c r="MH659" s="51"/>
      <c r="MI659" s="51"/>
      <c r="MJ659" s="51"/>
      <c r="MK659" s="51"/>
      <c r="ML659" s="51"/>
      <c r="MM659" s="51"/>
      <c r="MN659" s="51"/>
      <c r="MO659" s="51"/>
      <c r="MP659" s="51"/>
      <c r="MQ659" s="51"/>
      <c r="MR659" s="51"/>
      <c r="MS659" s="51"/>
      <c r="MT659" s="51"/>
      <c r="MU659" s="51"/>
      <c r="MV659" s="51"/>
      <c r="MW659" s="51"/>
      <c r="MX659" s="51"/>
      <c r="MY659" s="51"/>
      <c r="MZ659" s="51"/>
      <c r="NA659" s="51"/>
      <c r="NB659" s="51"/>
      <c r="NC659" s="51"/>
      <c r="ND659" s="51"/>
      <c r="NE659" s="51"/>
      <c r="NF659" s="51"/>
      <c r="NG659" s="51"/>
      <c r="NH659" s="51"/>
      <c r="NI659" s="51"/>
      <c r="NJ659" s="51"/>
      <c r="NK659" s="51"/>
      <c r="NL659" s="51"/>
      <c r="NM659" s="51"/>
      <c r="NN659" s="51"/>
      <c r="NO659" s="51"/>
      <c r="NP659" s="51"/>
      <c r="NQ659" s="51"/>
      <c r="NR659" s="51"/>
      <c r="NS659" s="51"/>
      <c r="NT659" s="51"/>
      <c r="NU659" s="51"/>
      <c r="NV659" s="51"/>
      <c r="NW659" s="51"/>
      <c r="NX659" s="51"/>
      <c r="NY659" s="51"/>
      <c r="NZ659" s="51"/>
      <c r="OA659" s="51"/>
      <c r="OB659" s="51"/>
      <c r="OC659" s="51"/>
      <c r="OD659" s="51"/>
      <c r="OE659" s="51"/>
      <c r="OF659" s="51"/>
      <c r="OG659" s="51"/>
      <c r="OH659" s="51"/>
      <c r="OI659" s="51"/>
      <c r="OJ659" s="51"/>
      <c r="OK659" s="51"/>
      <c r="OL659" s="51"/>
      <c r="OM659" s="51"/>
      <c r="ON659" s="51"/>
      <c r="OO659" s="51"/>
      <c r="OP659" s="51"/>
      <c r="OQ659" s="51"/>
      <c r="OR659" s="51"/>
      <c r="OS659" s="51"/>
      <c r="OT659" s="51"/>
      <c r="OU659" s="51"/>
      <c r="OV659" s="51"/>
      <c r="OW659" s="51"/>
      <c r="OX659" s="51"/>
      <c r="OY659" s="51"/>
      <c r="OZ659" s="51"/>
      <c r="PA659" s="51"/>
      <c r="PB659" s="51"/>
      <c r="PC659" s="51"/>
      <c r="PD659" s="51"/>
      <c r="PE659" s="51"/>
      <c r="PF659" s="51"/>
      <c r="PG659" s="51"/>
      <c r="PH659" s="51"/>
      <c r="PI659" s="51"/>
      <c r="PJ659" s="51"/>
      <c r="PK659" s="51"/>
      <c r="PL659" s="51"/>
      <c r="PM659" s="51"/>
      <c r="PN659" s="51"/>
      <c r="PO659" s="51"/>
      <c r="PP659" s="51"/>
      <c r="PQ659" s="51"/>
      <c r="PR659" s="51"/>
      <c r="PS659" s="51"/>
      <c r="PT659" s="51"/>
      <c r="PU659" s="51"/>
      <c r="PV659" s="51"/>
      <c r="PW659" s="51"/>
      <c r="PX659" s="51"/>
      <c r="PY659" s="51"/>
      <c r="PZ659" s="51"/>
      <c r="QA659" s="51"/>
      <c r="QB659" s="51"/>
      <c r="QC659" s="51"/>
      <c r="QD659" s="51"/>
      <c r="QE659" s="51"/>
      <c r="QF659" s="51"/>
      <c r="QG659" s="51"/>
      <c r="QH659" s="51"/>
      <c r="QI659" s="51"/>
      <c r="QJ659" s="51"/>
      <c r="QK659" s="51"/>
      <c r="QL659" s="51"/>
      <c r="QM659" s="51"/>
      <c r="QN659" s="51"/>
      <c r="QO659" s="51"/>
      <c r="QP659" s="51"/>
      <c r="QQ659" s="51"/>
      <c r="QR659" s="51"/>
      <c r="QS659" s="51"/>
      <c r="QT659" s="51"/>
      <c r="QU659" s="51"/>
      <c r="QV659" s="51"/>
      <c r="QW659" s="51"/>
      <c r="QX659" s="51"/>
      <c r="QY659" s="51"/>
      <c r="QZ659" s="51"/>
      <c r="RA659" s="51"/>
      <c r="RB659" s="51"/>
      <c r="RC659" s="51"/>
      <c r="RD659" s="51"/>
      <c r="RE659" s="51"/>
      <c r="RF659" s="51"/>
      <c r="RG659" s="51"/>
      <c r="RH659" s="51"/>
      <c r="RI659" s="51"/>
      <c r="RJ659" s="51"/>
      <c r="RK659" s="51"/>
      <c r="RL659" s="51"/>
      <c r="RM659" s="51"/>
      <c r="RN659" s="51"/>
      <c r="RO659" s="51"/>
      <c r="RP659" s="51"/>
      <c r="RQ659" s="51"/>
      <c r="RR659" s="51"/>
      <c r="RS659" s="51"/>
      <c r="RT659" s="51"/>
      <c r="RU659" s="51"/>
      <c r="RV659" s="51"/>
      <c r="RW659" s="51"/>
      <c r="RX659" s="51"/>
      <c r="RY659" s="51"/>
      <c r="RZ659" s="51"/>
      <c r="SA659" s="51"/>
      <c r="SB659" s="51"/>
      <c r="SC659" s="51"/>
      <c r="SD659" s="51"/>
      <c r="SE659" s="51"/>
      <c r="SF659" s="51"/>
      <c r="SG659" s="51"/>
      <c r="SH659" s="51"/>
      <c r="SI659" s="51"/>
      <c r="SJ659" s="51"/>
      <c r="SK659" s="51"/>
      <c r="SL659" s="51"/>
      <c r="SM659" s="51"/>
      <c r="SN659" s="51"/>
      <c r="SO659" s="51"/>
      <c r="SP659" s="51"/>
      <c r="SQ659" s="51"/>
      <c r="SR659" s="51"/>
      <c r="SS659" s="51"/>
      <c r="ST659" s="51"/>
      <c r="SU659" s="51"/>
      <c r="SV659" s="51"/>
      <c r="SW659" s="51"/>
      <c r="SX659" s="51"/>
      <c r="SY659" s="51"/>
      <c r="SZ659" s="51"/>
      <c r="TA659" s="51"/>
      <c r="TB659" s="51"/>
      <c r="TC659" s="51"/>
      <c r="TD659" s="51"/>
      <c r="TE659" s="51"/>
      <c r="TF659" s="51"/>
      <c r="TG659" s="51"/>
      <c r="TH659" s="51"/>
      <c r="TI659" s="51"/>
      <c r="TJ659" s="51"/>
      <c r="TK659" s="51"/>
      <c r="TL659" s="51"/>
      <c r="TM659" s="51"/>
      <c r="TN659" s="51"/>
      <c r="TO659" s="51"/>
      <c r="TP659" s="51"/>
      <c r="TQ659" s="51"/>
      <c r="TR659" s="51"/>
      <c r="TS659" s="51"/>
      <c r="TT659" s="51"/>
      <c r="TU659" s="51"/>
      <c r="TV659" s="51"/>
      <c r="TW659" s="51"/>
      <c r="TX659" s="51"/>
      <c r="TY659" s="51"/>
      <c r="TZ659" s="51"/>
      <c r="UA659" s="51"/>
      <c r="UB659" s="51"/>
      <c r="UC659" s="51"/>
      <c r="UD659" s="51"/>
      <c r="UE659" s="51"/>
      <c r="UF659" s="51"/>
      <c r="UG659" s="51"/>
      <c r="UH659" s="51"/>
      <c r="UI659" s="51"/>
      <c r="UJ659" s="51"/>
      <c r="UK659" s="51"/>
      <c r="UL659" s="51"/>
      <c r="UM659" s="51"/>
      <c r="UN659" s="51"/>
      <c r="UO659" s="51"/>
      <c r="UP659" s="51"/>
      <c r="UQ659" s="51"/>
      <c r="UR659" s="51"/>
      <c r="US659" s="51"/>
      <c r="UT659" s="51"/>
      <c r="UU659" s="51"/>
      <c r="UV659" s="51"/>
      <c r="UW659" s="51"/>
      <c r="UX659" s="51"/>
      <c r="UY659" s="51"/>
      <c r="UZ659" s="51"/>
      <c r="VA659" s="51"/>
      <c r="VB659" s="51"/>
      <c r="VC659" s="51"/>
      <c r="VD659" s="51"/>
      <c r="VE659" s="51"/>
      <c r="VF659" s="51"/>
      <c r="VG659" s="51"/>
      <c r="VH659" s="51"/>
      <c r="VI659" s="51"/>
      <c r="VJ659" s="51"/>
      <c r="VK659" s="51"/>
      <c r="VL659" s="51"/>
      <c r="VM659" s="51"/>
      <c r="VN659" s="51"/>
      <c r="VO659" s="51"/>
      <c r="VP659" s="51"/>
      <c r="VQ659" s="51"/>
      <c r="VR659" s="51"/>
      <c r="VS659" s="51"/>
      <c r="VT659" s="51"/>
      <c r="VU659" s="51"/>
      <c r="VV659" s="51"/>
      <c r="VW659" s="51"/>
      <c r="VX659" s="51"/>
      <c r="VY659" s="51"/>
      <c r="VZ659" s="51"/>
      <c r="WA659" s="51"/>
      <c r="WB659" s="51"/>
      <c r="WC659" s="51"/>
      <c r="WD659" s="51"/>
      <c r="WE659" s="51"/>
      <c r="WF659" s="51"/>
      <c r="WG659" s="51"/>
      <c r="WH659" s="51"/>
      <c r="WI659" s="51"/>
      <c r="WJ659" s="51"/>
      <c r="WK659" s="51"/>
      <c r="WL659" s="51"/>
      <c r="WM659" s="51"/>
      <c r="WN659" s="51"/>
      <c r="WO659" s="51"/>
      <c r="WP659" s="51"/>
      <c r="WQ659" s="51"/>
      <c r="WR659" s="51"/>
      <c r="WS659" s="51"/>
      <c r="WT659" s="51"/>
      <c r="WU659" s="51"/>
      <c r="WV659" s="51"/>
      <c r="WW659" s="51"/>
      <c r="WX659" s="51"/>
      <c r="WY659" s="51"/>
      <c r="WZ659" s="51"/>
      <c r="XA659" s="51"/>
      <c r="XB659" s="51"/>
      <c r="XC659" s="51"/>
      <c r="XD659" s="51"/>
      <c r="XE659" s="51"/>
      <c r="XF659" s="51"/>
      <c r="XG659" s="51"/>
      <c r="XH659" s="51"/>
      <c r="XI659" s="51"/>
      <c r="XJ659" s="51"/>
      <c r="XK659" s="51"/>
      <c r="XL659" s="51"/>
      <c r="XM659" s="51"/>
      <c r="XN659" s="51"/>
      <c r="XO659" s="51"/>
      <c r="XP659" s="51"/>
      <c r="XQ659" s="51"/>
      <c r="XR659" s="51"/>
      <c r="XS659" s="51"/>
      <c r="XT659" s="51"/>
      <c r="XU659" s="51"/>
      <c r="XV659" s="51"/>
      <c r="XW659" s="51"/>
      <c r="XX659" s="51"/>
      <c r="XY659" s="51"/>
      <c r="XZ659" s="51"/>
      <c r="YA659" s="51"/>
      <c r="YB659" s="51"/>
      <c r="YC659" s="51"/>
      <c r="YD659" s="51"/>
      <c r="YE659" s="51"/>
      <c r="YF659" s="51"/>
      <c r="YG659" s="51"/>
      <c r="YH659" s="51"/>
      <c r="YI659" s="51"/>
      <c r="YJ659" s="51"/>
      <c r="YK659" s="51"/>
      <c r="YL659" s="51"/>
      <c r="YM659" s="51"/>
      <c r="YN659" s="51"/>
      <c r="YO659" s="51"/>
      <c r="YP659" s="51"/>
      <c r="YQ659" s="51"/>
      <c r="YR659" s="51"/>
      <c r="YS659" s="51"/>
    </row>
    <row r="660" spans="2:669" hidden="1" x14ac:dyDescent="0.25">
      <c r="B660" s="51"/>
      <c r="C660" s="51"/>
      <c r="D660" s="51"/>
      <c r="E660" s="51"/>
      <c r="F660" s="51"/>
      <c r="G660" s="51"/>
      <c r="H660" s="325"/>
      <c r="I660" s="51"/>
      <c r="J660" s="51"/>
      <c r="K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c r="EK660" s="51"/>
      <c r="EL660" s="51"/>
      <c r="EM660" s="51"/>
      <c r="EN660" s="51"/>
      <c r="EO660" s="51"/>
      <c r="EP660" s="51"/>
      <c r="EQ660" s="51"/>
      <c r="ER660" s="51"/>
      <c r="ES660" s="51"/>
      <c r="ET660" s="51"/>
      <c r="EU660" s="51"/>
      <c r="EV660" s="51"/>
      <c r="EW660" s="51"/>
      <c r="EX660" s="51"/>
      <c r="EY660" s="51"/>
      <c r="EZ660" s="51"/>
      <c r="FA660" s="51"/>
      <c r="FB660" s="51"/>
      <c r="FC660" s="51"/>
      <c r="FD660" s="51"/>
      <c r="FE660" s="51"/>
      <c r="FF660" s="51"/>
      <c r="FG660" s="51"/>
      <c r="FH660" s="51"/>
      <c r="FI660" s="51"/>
      <c r="FJ660" s="51"/>
      <c r="FK660" s="51"/>
      <c r="FL660" s="51"/>
      <c r="FM660" s="51"/>
      <c r="FN660" s="51"/>
      <c r="FO660" s="51"/>
      <c r="FP660" s="51"/>
      <c r="FQ660" s="51"/>
      <c r="FR660" s="51"/>
      <c r="FS660" s="51"/>
      <c r="FT660" s="51"/>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1"/>
      <c r="GR660" s="51"/>
      <c r="GS660" s="51"/>
      <c r="GT660" s="51"/>
      <c r="GU660" s="51"/>
      <c r="GV660" s="51"/>
      <c r="GW660" s="51"/>
      <c r="GX660" s="51"/>
      <c r="GY660" s="51"/>
      <c r="GZ660" s="51"/>
      <c r="HA660" s="51"/>
      <c r="HB660" s="51"/>
      <c r="HC660" s="51"/>
      <c r="HD660" s="51"/>
      <c r="HE660" s="51"/>
      <c r="HF660" s="51"/>
      <c r="HG660" s="51"/>
      <c r="HH660" s="51"/>
      <c r="HI660" s="51"/>
      <c r="HJ660" s="51"/>
      <c r="HK660" s="51"/>
      <c r="HL660" s="51"/>
      <c r="HM660" s="51"/>
      <c r="HN660" s="51"/>
      <c r="HO660" s="51"/>
      <c r="HP660" s="51"/>
      <c r="HQ660" s="51"/>
      <c r="HR660" s="51"/>
      <c r="HS660" s="51"/>
      <c r="HT660" s="51"/>
      <c r="HU660" s="51"/>
      <c r="HV660" s="51"/>
      <c r="HW660" s="51"/>
      <c r="HX660" s="51"/>
      <c r="HY660" s="51"/>
      <c r="HZ660" s="51"/>
      <c r="IA660" s="51"/>
      <c r="IB660" s="51"/>
      <c r="IC660" s="51"/>
      <c r="ID660" s="51"/>
      <c r="IE660" s="51"/>
      <c r="IF660" s="51"/>
      <c r="IG660" s="51"/>
      <c r="IH660" s="51"/>
      <c r="II660" s="51"/>
      <c r="IJ660" s="51"/>
      <c r="IK660" s="51"/>
      <c r="IL660" s="51"/>
      <c r="IM660" s="51"/>
      <c r="IN660" s="51"/>
      <c r="IO660" s="51"/>
      <c r="IP660" s="51"/>
      <c r="IQ660" s="51"/>
      <c r="IR660" s="51"/>
      <c r="IS660" s="51"/>
      <c r="IT660" s="51"/>
      <c r="IU660" s="51"/>
      <c r="IV660" s="51"/>
      <c r="IW660" s="51"/>
      <c r="IX660" s="51"/>
      <c r="IY660" s="51"/>
      <c r="IZ660" s="51"/>
      <c r="JA660" s="51"/>
      <c r="JB660" s="51"/>
      <c r="JC660" s="51"/>
      <c r="JD660" s="51"/>
      <c r="JE660" s="51"/>
      <c r="JF660" s="51"/>
      <c r="JG660" s="51"/>
      <c r="JH660" s="51"/>
      <c r="JI660" s="51"/>
      <c r="JJ660" s="51"/>
      <c r="JK660" s="51"/>
      <c r="JL660" s="51"/>
      <c r="JM660" s="51"/>
      <c r="JN660" s="51"/>
      <c r="JO660" s="51"/>
      <c r="JP660" s="51"/>
      <c r="JQ660" s="51"/>
      <c r="JR660" s="51"/>
      <c r="JS660" s="51"/>
      <c r="JT660" s="51"/>
      <c r="JU660" s="51"/>
      <c r="JV660" s="51"/>
      <c r="JW660" s="51"/>
      <c r="JX660" s="51"/>
      <c r="JY660" s="51"/>
      <c r="JZ660" s="51"/>
      <c r="KA660" s="51"/>
      <c r="KB660" s="51"/>
      <c r="KC660" s="51"/>
      <c r="KD660" s="51"/>
      <c r="KE660" s="51"/>
      <c r="KF660" s="51"/>
      <c r="KG660" s="51"/>
      <c r="KH660" s="51"/>
      <c r="KI660" s="51"/>
      <c r="KJ660" s="51"/>
      <c r="KK660" s="51"/>
      <c r="KL660" s="51"/>
      <c r="KM660" s="51"/>
      <c r="KN660" s="51"/>
      <c r="KO660" s="51"/>
      <c r="KP660" s="51"/>
      <c r="KQ660" s="51"/>
      <c r="KR660" s="51"/>
      <c r="KS660" s="51"/>
      <c r="KT660" s="51"/>
      <c r="KU660" s="51"/>
      <c r="KV660" s="51"/>
      <c r="KW660" s="51"/>
      <c r="KX660" s="51"/>
      <c r="KY660" s="51"/>
      <c r="KZ660" s="51"/>
      <c r="LA660" s="51"/>
      <c r="LB660" s="51"/>
      <c r="LC660" s="51"/>
      <c r="LD660" s="51"/>
      <c r="LE660" s="51"/>
      <c r="LF660" s="51"/>
      <c r="LG660" s="51"/>
      <c r="LH660" s="51"/>
      <c r="LI660" s="51"/>
      <c r="LJ660" s="51"/>
      <c r="LK660" s="51"/>
      <c r="LL660" s="51"/>
      <c r="LM660" s="51"/>
      <c r="LN660" s="51"/>
      <c r="LO660" s="51"/>
      <c r="LP660" s="51"/>
      <c r="LQ660" s="51"/>
      <c r="LR660" s="51"/>
      <c r="LS660" s="51"/>
      <c r="LT660" s="51"/>
      <c r="LU660" s="51"/>
      <c r="LV660" s="51"/>
      <c r="LW660" s="51"/>
      <c r="LX660" s="51"/>
      <c r="LY660" s="51"/>
      <c r="LZ660" s="51"/>
      <c r="MA660" s="51"/>
      <c r="MB660" s="51"/>
      <c r="MC660" s="51"/>
      <c r="MD660" s="51"/>
      <c r="ME660" s="51"/>
      <c r="MF660" s="51"/>
      <c r="MG660" s="51"/>
      <c r="MH660" s="51"/>
      <c r="MI660" s="51"/>
      <c r="MJ660" s="51"/>
      <c r="MK660" s="51"/>
      <c r="ML660" s="51"/>
      <c r="MM660" s="51"/>
      <c r="MN660" s="51"/>
      <c r="MO660" s="51"/>
      <c r="MP660" s="51"/>
      <c r="MQ660" s="51"/>
      <c r="MR660" s="51"/>
      <c r="MS660" s="51"/>
      <c r="MT660" s="51"/>
      <c r="MU660" s="51"/>
      <c r="MV660" s="51"/>
      <c r="MW660" s="51"/>
      <c r="MX660" s="51"/>
      <c r="MY660" s="51"/>
      <c r="MZ660" s="51"/>
      <c r="NA660" s="51"/>
      <c r="NB660" s="51"/>
      <c r="NC660" s="51"/>
      <c r="ND660" s="51"/>
      <c r="NE660" s="51"/>
      <c r="NF660" s="51"/>
      <c r="NG660" s="51"/>
      <c r="NH660" s="51"/>
      <c r="NI660" s="51"/>
      <c r="NJ660" s="51"/>
      <c r="NK660" s="51"/>
      <c r="NL660" s="51"/>
      <c r="NM660" s="51"/>
      <c r="NN660" s="51"/>
      <c r="NO660" s="51"/>
      <c r="NP660" s="51"/>
      <c r="NQ660" s="51"/>
      <c r="NR660" s="51"/>
      <c r="NS660" s="51"/>
      <c r="NT660" s="51"/>
      <c r="NU660" s="51"/>
      <c r="NV660" s="51"/>
      <c r="NW660" s="51"/>
      <c r="NX660" s="51"/>
      <c r="NY660" s="51"/>
      <c r="NZ660" s="51"/>
      <c r="OA660" s="51"/>
      <c r="OB660" s="51"/>
      <c r="OC660" s="51"/>
      <c r="OD660" s="51"/>
      <c r="OE660" s="51"/>
      <c r="OF660" s="51"/>
      <c r="OG660" s="51"/>
      <c r="OH660" s="51"/>
      <c r="OI660" s="51"/>
      <c r="OJ660" s="51"/>
      <c r="OK660" s="51"/>
      <c r="OL660" s="51"/>
      <c r="OM660" s="51"/>
      <c r="ON660" s="51"/>
      <c r="OO660" s="51"/>
      <c r="OP660" s="51"/>
      <c r="OQ660" s="51"/>
      <c r="OR660" s="51"/>
      <c r="OS660" s="51"/>
      <c r="OT660" s="51"/>
      <c r="OU660" s="51"/>
      <c r="OV660" s="51"/>
      <c r="OW660" s="51"/>
      <c r="OX660" s="51"/>
      <c r="OY660" s="51"/>
      <c r="OZ660" s="51"/>
      <c r="PA660" s="51"/>
      <c r="PB660" s="51"/>
      <c r="PC660" s="51"/>
      <c r="PD660" s="51"/>
      <c r="PE660" s="51"/>
      <c r="PF660" s="51"/>
      <c r="PG660" s="51"/>
      <c r="PH660" s="51"/>
      <c r="PI660" s="51"/>
      <c r="PJ660" s="51"/>
      <c r="PK660" s="51"/>
      <c r="PL660" s="51"/>
      <c r="PM660" s="51"/>
      <c r="PN660" s="51"/>
      <c r="PO660" s="51"/>
      <c r="PP660" s="51"/>
      <c r="PQ660" s="51"/>
      <c r="PR660" s="51"/>
      <c r="PS660" s="51"/>
      <c r="PT660" s="51"/>
      <c r="PU660" s="51"/>
      <c r="PV660" s="51"/>
      <c r="PW660" s="51"/>
      <c r="PX660" s="51"/>
      <c r="PY660" s="51"/>
      <c r="PZ660" s="51"/>
      <c r="QA660" s="51"/>
      <c r="QB660" s="51"/>
      <c r="QC660" s="51"/>
      <c r="QD660" s="51"/>
      <c r="QE660" s="51"/>
      <c r="QF660" s="51"/>
      <c r="QG660" s="51"/>
      <c r="QH660" s="51"/>
      <c r="QI660" s="51"/>
      <c r="QJ660" s="51"/>
      <c r="QK660" s="51"/>
      <c r="QL660" s="51"/>
      <c r="QM660" s="51"/>
      <c r="QN660" s="51"/>
      <c r="QO660" s="51"/>
      <c r="QP660" s="51"/>
      <c r="QQ660" s="51"/>
      <c r="QR660" s="51"/>
      <c r="QS660" s="51"/>
      <c r="QT660" s="51"/>
      <c r="QU660" s="51"/>
      <c r="QV660" s="51"/>
      <c r="QW660" s="51"/>
      <c r="QX660" s="51"/>
      <c r="QY660" s="51"/>
      <c r="QZ660" s="51"/>
      <c r="RA660" s="51"/>
      <c r="RB660" s="51"/>
      <c r="RC660" s="51"/>
      <c r="RD660" s="51"/>
      <c r="RE660" s="51"/>
      <c r="RF660" s="51"/>
      <c r="RG660" s="51"/>
      <c r="RH660" s="51"/>
      <c r="RI660" s="51"/>
      <c r="RJ660" s="51"/>
      <c r="RK660" s="51"/>
      <c r="RL660" s="51"/>
      <c r="RM660" s="51"/>
      <c r="RN660" s="51"/>
      <c r="RO660" s="51"/>
      <c r="RP660" s="51"/>
      <c r="RQ660" s="51"/>
      <c r="RR660" s="51"/>
      <c r="RS660" s="51"/>
      <c r="RT660" s="51"/>
      <c r="RU660" s="51"/>
      <c r="RV660" s="51"/>
      <c r="RW660" s="51"/>
      <c r="RX660" s="51"/>
      <c r="RY660" s="51"/>
      <c r="RZ660" s="51"/>
      <c r="SA660" s="51"/>
      <c r="SB660" s="51"/>
      <c r="SC660" s="51"/>
      <c r="SD660" s="51"/>
      <c r="SE660" s="51"/>
      <c r="SF660" s="51"/>
      <c r="SG660" s="51"/>
      <c r="SH660" s="51"/>
      <c r="SI660" s="51"/>
      <c r="SJ660" s="51"/>
      <c r="SK660" s="51"/>
      <c r="SL660" s="51"/>
      <c r="SM660" s="51"/>
      <c r="SN660" s="51"/>
      <c r="SO660" s="51"/>
      <c r="SP660" s="51"/>
      <c r="SQ660" s="51"/>
      <c r="SR660" s="51"/>
      <c r="SS660" s="51"/>
      <c r="ST660" s="51"/>
      <c r="SU660" s="51"/>
      <c r="SV660" s="51"/>
      <c r="SW660" s="51"/>
      <c r="SX660" s="51"/>
      <c r="SY660" s="51"/>
      <c r="SZ660" s="51"/>
      <c r="TA660" s="51"/>
      <c r="TB660" s="51"/>
      <c r="TC660" s="51"/>
      <c r="TD660" s="51"/>
      <c r="TE660" s="51"/>
      <c r="TF660" s="51"/>
      <c r="TG660" s="51"/>
      <c r="TH660" s="51"/>
      <c r="TI660" s="51"/>
      <c r="TJ660" s="51"/>
      <c r="TK660" s="51"/>
      <c r="TL660" s="51"/>
      <c r="TM660" s="51"/>
      <c r="TN660" s="51"/>
      <c r="TO660" s="51"/>
      <c r="TP660" s="51"/>
      <c r="TQ660" s="51"/>
      <c r="TR660" s="51"/>
      <c r="TS660" s="51"/>
      <c r="TT660" s="51"/>
      <c r="TU660" s="51"/>
      <c r="TV660" s="51"/>
      <c r="TW660" s="51"/>
      <c r="TX660" s="51"/>
      <c r="TY660" s="51"/>
      <c r="TZ660" s="51"/>
      <c r="UA660" s="51"/>
      <c r="UB660" s="51"/>
      <c r="UC660" s="51"/>
      <c r="UD660" s="51"/>
      <c r="UE660" s="51"/>
      <c r="UF660" s="51"/>
      <c r="UG660" s="51"/>
      <c r="UH660" s="51"/>
      <c r="UI660" s="51"/>
      <c r="UJ660" s="51"/>
      <c r="UK660" s="51"/>
      <c r="UL660" s="51"/>
      <c r="UM660" s="51"/>
      <c r="UN660" s="51"/>
      <c r="UO660" s="51"/>
      <c r="UP660" s="51"/>
      <c r="UQ660" s="51"/>
      <c r="UR660" s="51"/>
      <c r="US660" s="51"/>
      <c r="UT660" s="51"/>
      <c r="UU660" s="51"/>
      <c r="UV660" s="51"/>
      <c r="UW660" s="51"/>
      <c r="UX660" s="51"/>
      <c r="UY660" s="51"/>
      <c r="UZ660" s="51"/>
      <c r="VA660" s="51"/>
      <c r="VB660" s="51"/>
      <c r="VC660" s="51"/>
      <c r="VD660" s="51"/>
      <c r="VE660" s="51"/>
      <c r="VF660" s="51"/>
      <c r="VG660" s="51"/>
      <c r="VH660" s="51"/>
      <c r="VI660" s="51"/>
      <c r="VJ660" s="51"/>
      <c r="VK660" s="51"/>
      <c r="VL660" s="51"/>
      <c r="VM660" s="51"/>
      <c r="VN660" s="51"/>
      <c r="VO660" s="51"/>
      <c r="VP660" s="51"/>
      <c r="VQ660" s="51"/>
      <c r="VR660" s="51"/>
      <c r="VS660" s="51"/>
      <c r="VT660" s="51"/>
      <c r="VU660" s="51"/>
      <c r="VV660" s="51"/>
      <c r="VW660" s="51"/>
      <c r="VX660" s="51"/>
      <c r="VY660" s="51"/>
      <c r="VZ660" s="51"/>
      <c r="WA660" s="51"/>
      <c r="WB660" s="51"/>
      <c r="WC660" s="51"/>
      <c r="WD660" s="51"/>
      <c r="WE660" s="51"/>
      <c r="WF660" s="51"/>
      <c r="WG660" s="51"/>
      <c r="WH660" s="51"/>
      <c r="WI660" s="51"/>
      <c r="WJ660" s="51"/>
      <c r="WK660" s="51"/>
      <c r="WL660" s="51"/>
      <c r="WM660" s="51"/>
      <c r="WN660" s="51"/>
      <c r="WO660" s="51"/>
      <c r="WP660" s="51"/>
      <c r="WQ660" s="51"/>
      <c r="WR660" s="51"/>
      <c r="WS660" s="51"/>
      <c r="WT660" s="51"/>
      <c r="WU660" s="51"/>
      <c r="WV660" s="51"/>
      <c r="WW660" s="51"/>
      <c r="WX660" s="51"/>
      <c r="WY660" s="51"/>
      <c r="WZ660" s="51"/>
      <c r="XA660" s="51"/>
      <c r="XB660" s="51"/>
      <c r="XC660" s="51"/>
      <c r="XD660" s="51"/>
      <c r="XE660" s="51"/>
      <c r="XF660" s="51"/>
      <c r="XG660" s="51"/>
      <c r="XH660" s="51"/>
      <c r="XI660" s="51"/>
      <c r="XJ660" s="51"/>
      <c r="XK660" s="51"/>
      <c r="XL660" s="51"/>
      <c r="XM660" s="51"/>
      <c r="XN660" s="51"/>
      <c r="XO660" s="51"/>
      <c r="XP660" s="51"/>
      <c r="XQ660" s="51"/>
      <c r="XR660" s="51"/>
      <c r="XS660" s="51"/>
      <c r="XT660" s="51"/>
      <c r="XU660" s="51"/>
      <c r="XV660" s="51"/>
      <c r="XW660" s="51"/>
      <c r="XX660" s="51"/>
      <c r="XY660" s="51"/>
      <c r="XZ660" s="51"/>
      <c r="YA660" s="51"/>
      <c r="YB660" s="51"/>
      <c r="YC660" s="51"/>
      <c r="YD660" s="51"/>
      <c r="YE660" s="51"/>
      <c r="YF660" s="51"/>
      <c r="YG660" s="51"/>
      <c r="YH660" s="51"/>
      <c r="YI660" s="51"/>
      <c r="YJ660" s="51"/>
      <c r="YK660" s="51"/>
      <c r="YL660" s="51"/>
      <c r="YM660" s="51"/>
      <c r="YN660" s="51"/>
      <c r="YO660" s="51"/>
      <c r="YP660" s="51"/>
      <c r="YQ660" s="51"/>
      <c r="YR660" s="51"/>
      <c r="YS660" s="51"/>
    </row>
    <row r="661" spans="2:669" hidden="1" x14ac:dyDescent="0.25">
      <c r="B661" s="51"/>
      <c r="C661" s="51"/>
      <c r="D661" s="51"/>
      <c r="E661" s="51"/>
      <c r="F661" s="51"/>
      <c r="G661" s="51"/>
      <c r="H661" s="325"/>
      <c r="I661" s="51"/>
      <c r="J661" s="51"/>
      <c r="K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c r="EK661" s="51"/>
      <c r="EL661" s="51"/>
      <c r="EM661" s="51"/>
      <c r="EN661" s="51"/>
      <c r="EO661" s="51"/>
      <c r="EP661" s="51"/>
      <c r="EQ661" s="51"/>
      <c r="ER661" s="51"/>
      <c r="ES661" s="51"/>
      <c r="ET661" s="51"/>
      <c r="EU661" s="51"/>
      <c r="EV661" s="51"/>
      <c r="EW661" s="51"/>
      <c r="EX661" s="51"/>
      <c r="EY661" s="51"/>
      <c r="EZ661" s="51"/>
      <c r="FA661" s="51"/>
      <c r="FB661" s="51"/>
      <c r="FC661" s="51"/>
      <c r="FD661" s="51"/>
      <c r="FE661" s="51"/>
      <c r="FF661" s="51"/>
      <c r="FG661" s="51"/>
      <c r="FH661" s="51"/>
      <c r="FI661" s="51"/>
      <c r="FJ661" s="51"/>
      <c r="FK661" s="51"/>
      <c r="FL661" s="51"/>
      <c r="FM661" s="51"/>
      <c r="FN661" s="51"/>
      <c r="FO661" s="51"/>
      <c r="FP661" s="51"/>
      <c r="FQ661" s="51"/>
      <c r="FR661" s="51"/>
      <c r="FS661" s="51"/>
      <c r="FT661" s="51"/>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1"/>
      <c r="GR661" s="51"/>
      <c r="GS661" s="51"/>
      <c r="GT661" s="51"/>
      <c r="GU661" s="51"/>
      <c r="GV661" s="51"/>
      <c r="GW661" s="51"/>
      <c r="GX661" s="51"/>
      <c r="GY661" s="51"/>
      <c r="GZ661" s="51"/>
      <c r="HA661" s="51"/>
      <c r="HB661" s="51"/>
      <c r="HC661" s="51"/>
      <c r="HD661" s="51"/>
      <c r="HE661" s="51"/>
      <c r="HF661" s="51"/>
      <c r="HG661" s="51"/>
      <c r="HH661" s="51"/>
      <c r="HI661" s="51"/>
      <c r="HJ661" s="51"/>
      <c r="HK661" s="51"/>
      <c r="HL661" s="51"/>
      <c r="HM661" s="51"/>
      <c r="HN661" s="51"/>
      <c r="HO661" s="51"/>
      <c r="HP661" s="51"/>
      <c r="HQ661" s="51"/>
      <c r="HR661" s="51"/>
      <c r="HS661" s="51"/>
      <c r="HT661" s="51"/>
      <c r="HU661" s="51"/>
      <c r="HV661" s="51"/>
      <c r="HW661" s="51"/>
      <c r="HX661" s="51"/>
      <c r="HY661" s="51"/>
      <c r="HZ661" s="51"/>
      <c r="IA661" s="51"/>
      <c r="IB661" s="51"/>
      <c r="IC661" s="51"/>
      <c r="ID661" s="51"/>
      <c r="IE661" s="51"/>
      <c r="IF661" s="51"/>
      <c r="IG661" s="51"/>
      <c r="IH661" s="51"/>
      <c r="II661" s="51"/>
      <c r="IJ661" s="51"/>
      <c r="IK661" s="51"/>
      <c r="IL661" s="51"/>
      <c r="IM661" s="51"/>
      <c r="IN661" s="51"/>
      <c r="IO661" s="51"/>
      <c r="IP661" s="51"/>
      <c r="IQ661" s="51"/>
      <c r="IR661" s="51"/>
      <c r="IS661" s="51"/>
      <c r="IT661" s="51"/>
      <c r="IU661" s="51"/>
      <c r="IV661" s="51"/>
      <c r="IW661" s="51"/>
      <c r="IX661" s="51"/>
      <c r="IY661" s="51"/>
      <c r="IZ661" s="51"/>
      <c r="JA661" s="51"/>
      <c r="JB661" s="51"/>
      <c r="JC661" s="51"/>
      <c r="JD661" s="51"/>
      <c r="JE661" s="51"/>
      <c r="JF661" s="51"/>
      <c r="JG661" s="51"/>
      <c r="JH661" s="51"/>
      <c r="JI661" s="51"/>
      <c r="JJ661" s="51"/>
      <c r="JK661" s="51"/>
      <c r="JL661" s="51"/>
      <c r="JM661" s="51"/>
      <c r="JN661" s="51"/>
      <c r="JO661" s="51"/>
      <c r="JP661" s="51"/>
      <c r="JQ661" s="51"/>
      <c r="JR661" s="51"/>
      <c r="JS661" s="51"/>
      <c r="JT661" s="51"/>
      <c r="JU661" s="51"/>
      <c r="JV661" s="51"/>
      <c r="JW661" s="51"/>
      <c r="JX661" s="51"/>
      <c r="JY661" s="51"/>
      <c r="JZ661" s="51"/>
      <c r="KA661" s="51"/>
      <c r="KB661" s="51"/>
      <c r="KC661" s="51"/>
      <c r="KD661" s="51"/>
      <c r="KE661" s="51"/>
      <c r="KF661" s="51"/>
      <c r="KG661" s="51"/>
      <c r="KH661" s="51"/>
      <c r="KI661" s="51"/>
      <c r="KJ661" s="51"/>
      <c r="KK661" s="51"/>
      <c r="KL661" s="51"/>
      <c r="KM661" s="51"/>
      <c r="KN661" s="51"/>
      <c r="KO661" s="51"/>
      <c r="KP661" s="51"/>
      <c r="KQ661" s="51"/>
      <c r="KR661" s="51"/>
      <c r="KS661" s="51"/>
      <c r="KT661" s="51"/>
      <c r="KU661" s="51"/>
      <c r="KV661" s="51"/>
      <c r="KW661" s="51"/>
      <c r="KX661" s="51"/>
      <c r="KY661" s="51"/>
      <c r="KZ661" s="51"/>
      <c r="LA661" s="51"/>
      <c r="LB661" s="51"/>
      <c r="LC661" s="51"/>
      <c r="LD661" s="51"/>
      <c r="LE661" s="51"/>
      <c r="LF661" s="51"/>
      <c r="LG661" s="51"/>
      <c r="LH661" s="51"/>
      <c r="LI661" s="51"/>
      <c r="LJ661" s="51"/>
      <c r="LK661" s="51"/>
      <c r="LL661" s="51"/>
      <c r="LM661" s="51"/>
      <c r="LN661" s="51"/>
      <c r="LO661" s="51"/>
      <c r="LP661" s="51"/>
      <c r="LQ661" s="51"/>
      <c r="LR661" s="51"/>
      <c r="LS661" s="51"/>
      <c r="LT661" s="51"/>
      <c r="LU661" s="51"/>
      <c r="LV661" s="51"/>
      <c r="LW661" s="51"/>
      <c r="LX661" s="51"/>
      <c r="LY661" s="51"/>
      <c r="LZ661" s="51"/>
      <c r="MA661" s="51"/>
      <c r="MB661" s="51"/>
      <c r="MC661" s="51"/>
      <c r="MD661" s="51"/>
      <c r="ME661" s="51"/>
      <c r="MF661" s="51"/>
      <c r="MG661" s="51"/>
      <c r="MH661" s="51"/>
      <c r="MI661" s="51"/>
      <c r="MJ661" s="51"/>
      <c r="MK661" s="51"/>
      <c r="ML661" s="51"/>
      <c r="MM661" s="51"/>
      <c r="MN661" s="51"/>
      <c r="MO661" s="51"/>
      <c r="MP661" s="51"/>
      <c r="MQ661" s="51"/>
      <c r="MR661" s="51"/>
      <c r="MS661" s="51"/>
      <c r="MT661" s="51"/>
      <c r="MU661" s="51"/>
      <c r="MV661" s="51"/>
      <c r="MW661" s="51"/>
      <c r="MX661" s="51"/>
      <c r="MY661" s="51"/>
      <c r="MZ661" s="51"/>
      <c r="NA661" s="51"/>
      <c r="NB661" s="51"/>
      <c r="NC661" s="51"/>
      <c r="ND661" s="51"/>
      <c r="NE661" s="51"/>
      <c r="NF661" s="51"/>
      <c r="NG661" s="51"/>
      <c r="NH661" s="51"/>
      <c r="NI661" s="51"/>
      <c r="NJ661" s="51"/>
      <c r="NK661" s="51"/>
      <c r="NL661" s="51"/>
      <c r="NM661" s="51"/>
      <c r="NN661" s="51"/>
      <c r="NO661" s="51"/>
      <c r="NP661" s="51"/>
      <c r="NQ661" s="51"/>
      <c r="NR661" s="51"/>
      <c r="NS661" s="51"/>
      <c r="NT661" s="51"/>
      <c r="NU661" s="51"/>
      <c r="NV661" s="51"/>
      <c r="NW661" s="51"/>
      <c r="NX661" s="51"/>
      <c r="NY661" s="51"/>
      <c r="NZ661" s="51"/>
      <c r="OA661" s="51"/>
      <c r="OB661" s="51"/>
      <c r="OC661" s="51"/>
      <c r="OD661" s="51"/>
      <c r="OE661" s="51"/>
      <c r="OF661" s="51"/>
      <c r="OG661" s="51"/>
      <c r="OH661" s="51"/>
      <c r="OI661" s="51"/>
      <c r="OJ661" s="51"/>
      <c r="OK661" s="51"/>
      <c r="OL661" s="51"/>
      <c r="OM661" s="51"/>
      <c r="ON661" s="51"/>
      <c r="OO661" s="51"/>
      <c r="OP661" s="51"/>
      <c r="OQ661" s="51"/>
      <c r="OR661" s="51"/>
      <c r="OS661" s="51"/>
      <c r="OT661" s="51"/>
      <c r="OU661" s="51"/>
      <c r="OV661" s="51"/>
      <c r="OW661" s="51"/>
      <c r="OX661" s="51"/>
      <c r="OY661" s="51"/>
      <c r="OZ661" s="51"/>
      <c r="PA661" s="51"/>
      <c r="PB661" s="51"/>
      <c r="PC661" s="51"/>
      <c r="PD661" s="51"/>
      <c r="PE661" s="51"/>
      <c r="PF661" s="51"/>
      <c r="PG661" s="51"/>
      <c r="PH661" s="51"/>
      <c r="PI661" s="51"/>
      <c r="PJ661" s="51"/>
      <c r="PK661" s="51"/>
      <c r="PL661" s="51"/>
      <c r="PM661" s="51"/>
      <c r="PN661" s="51"/>
      <c r="PO661" s="51"/>
      <c r="PP661" s="51"/>
      <c r="PQ661" s="51"/>
      <c r="PR661" s="51"/>
      <c r="PS661" s="51"/>
      <c r="PT661" s="51"/>
      <c r="PU661" s="51"/>
      <c r="PV661" s="51"/>
      <c r="PW661" s="51"/>
      <c r="PX661" s="51"/>
      <c r="PY661" s="51"/>
      <c r="PZ661" s="51"/>
      <c r="QA661" s="51"/>
      <c r="QB661" s="51"/>
      <c r="QC661" s="51"/>
      <c r="QD661" s="51"/>
      <c r="QE661" s="51"/>
      <c r="QF661" s="51"/>
      <c r="QG661" s="51"/>
      <c r="QH661" s="51"/>
      <c r="QI661" s="51"/>
      <c r="QJ661" s="51"/>
      <c r="QK661" s="51"/>
      <c r="QL661" s="51"/>
      <c r="QM661" s="51"/>
      <c r="QN661" s="51"/>
      <c r="QO661" s="51"/>
      <c r="QP661" s="51"/>
      <c r="QQ661" s="51"/>
      <c r="QR661" s="51"/>
      <c r="QS661" s="51"/>
      <c r="QT661" s="51"/>
      <c r="QU661" s="51"/>
      <c r="QV661" s="51"/>
      <c r="QW661" s="51"/>
      <c r="QX661" s="51"/>
      <c r="QY661" s="51"/>
      <c r="QZ661" s="51"/>
      <c r="RA661" s="51"/>
      <c r="RB661" s="51"/>
      <c r="RC661" s="51"/>
      <c r="RD661" s="51"/>
      <c r="RE661" s="51"/>
      <c r="RF661" s="51"/>
      <c r="RG661" s="51"/>
      <c r="RH661" s="51"/>
      <c r="RI661" s="51"/>
      <c r="RJ661" s="51"/>
      <c r="RK661" s="51"/>
      <c r="RL661" s="51"/>
      <c r="RM661" s="51"/>
      <c r="RN661" s="51"/>
      <c r="RO661" s="51"/>
      <c r="RP661" s="51"/>
      <c r="RQ661" s="51"/>
      <c r="RR661" s="51"/>
      <c r="RS661" s="51"/>
      <c r="RT661" s="51"/>
      <c r="RU661" s="51"/>
      <c r="RV661" s="51"/>
      <c r="RW661" s="51"/>
      <c r="RX661" s="51"/>
      <c r="RY661" s="51"/>
      <c r="RZ661" s="51"/>
      <c r="SA661" s="51"/>
      <c r="SB661" s="51"/>
      <c r="SC661" s="51"/>
      <c r="SD661" s="51"/>
      <c r="SE661" s="51"/>
      <c r="SF661" s="51"/>
      <c r="SG661" s="51"/>
      <c r="SH661" s="51"/>
      <c r="SI661" s="51"/>
      <c r="SJ661" s="51"/>
      <c r="SK661" s="51"/>
      <c r="SL661" s="51"/>
      <c r="SM661" s="51"/>
      <c r="SN661" s="51"/>
      <c r="SO661" s="51"/>
      <c r="SP661" s="51"/>
      <c r="SQ661" s="51"/>
      <c r="SR661" s="51"/>
      <c r="SS661" s="51"/>
      <c r="ST661" s="51"/>
      <c r="SU661" s="51"/>
      <c r="SV661" s="51"/>
      <c r="SW661" s="51"/>
      <c r="SX661" s="51"/>
      <c r="SY661" s="51"/>
      <c r="SZ661" s="51"/>
      <c r="TA661" s="51"/>
      <c r="TB661" s="51"/>
      <c r="TC661" s="51"/>
      <c r="TD661" s="51"/>
      <c r="TE661" s="51"/>
      <c r="TF661" s="51"/>
      <c r="TG661" s="51"/>
      <c r="TH661" s="51"/>
      <c r="TI661" s="51"/>
      <c r="TJ661" s="51"/>
      <c r="TK661" s="51"/>
      <c r="TL661" s="51"/>
      <c r="TM661" s="51"/>
      <c r="TN661" s="51"/>
      <c r="TO661" s="51"/>
      <c r="TP661" s="51"/>
      <c r="TQ661" s="51"/>
      <c r="TR661" s="51"/>
      <c r="TS661" s="51"/>
      <c r="TT661" s="51"/>
      <c r="TU661" s="51"/>
      <c r="TV661" s="51"/>
      <c r="TW661" s="51"/>
      <c r="TX661" s="51"/>
      <c r="TY661" s="51"/>
      <c r="TZ661" s="51"/>
      <c r="UA661" s="51"/>
      <c r="UB661" s="51"/>
      <c r="UC661" s="51"/>
      <c r="UD661" s="51"/>
      <c r="UE661" s="51"/>
      <c r="UF661" s="51"/>
      <c r="UG661" s="51"/>
      <c r="UH661" s="51"/>
      <c r="UI661" s="51"/>
      <c r="UJ661" s="51"/>
      <c r="UK661" s="51"/>
      <c r="UL661" s="51"/>
      <c r="UM661" s="51"/>
      <c r="UN661" s="51"/>
      <c r="UO661" s="51"/>
      <c r="UP661" s="51"/>
      <c r="UQ661" s="51"/>
      <c r="UR661" s="51"/>
      <c r="US661" s="51"/>
      <c r="UT661" s="51"/>
      <c r="UU661" s="51"/>
      <c r="UV661" s="51"/>
      <c r="UW661" s="51"/>
      <c r="UX661" s="51"/>
      <c r="UY661" s="51"/>
      <c r="UZ661" s="51"/>
      <c r="VA661" s="51"/>
      <c r="VB661" s="51"/>
      <c r="VC661" s="51"/>
      <c r="VD661" s="51"/>
      <c r="VE661" s="51"/>
      <c r="VF661" s="51"/>
      <c r="VG661" s="51"/>
      <c r="VH661" s="51"/>
      <c r="VI661" s="51"/>
      <c r="VJ661" s="51"/>
      <c r="VK661" s="51"/>
      <c r="VL661" s="51"/>
      <c r="VM661" s="51"/>
      <c r="VN661" s="51"/>
      <c r="VO661" s="51"/>
      <c r="VP661" s="51"/>
      <c r="VQ661" s="51"/>
      <c r="VR661" s="51"/>
      <c r="VS661" s="51"/>
      <c r="VT661" s="51"/>
      <c r="VU661" s="51"/>
      <c r="VV661" s="51"/>
      <c r="VW661" s="51"/>
      <c r="VX661" s="51"/>
      <c r="VY661" s="51"/>
      <c r="VZ661" s="51"/>
      <c r="WA661" s="51"/>
      <c r="WB661" s="51"/>
      <c r="WC661" s="51"/>
      <c r="WD661" s="51"/>
      <c r="WE661" s="51"/>
      <c r="WF661" s="51"/>
      <c r="WG661" s="51"/>
      <c r="WH661" s="51"/>
      <c r="WI661" s="51"/>
      <c r="WJ661" s="51"/>
      <c r="WK661" s="51"/>
      <c r="WL661" s="51"/>
      <c r="WM661" s="51"/>
      <c r="WN661" s="51"/>
      <c r="WO661" s="51"/>
      <c r="WP661" s="51"/>
      <c r="WQ661" s="51"/>
      <c r="WR661" s="51"/>
      <c r="WS661" s="51"/>
      <c r="WT661" s="51"/>
      <c r="WU661" s="51"/>
      <c r="WV661" s="51"/>
      <c r="WW661" s="51"/>
      <c r="WX661" s="51"/>
      <c r="WY661" s="51"/>
      <c r="WZ661" s="51"/>
      <c r="XA661" s="51"/>
      <c r="XB661" s="51"/>
      <c r="XC661" s="51"/>
      <c r="XD661" s="51"/>
      <c r="XE661" s="51"/>
      <c r="XF661" s="51"/>
      <c r="XG661" s="51"/>
      <c r="XH661" s="51"/>
      <c r="XI661" s="51"/>
      <c r="XJ661" s="51"/>
      <c r="XK661" s="51"/>
      <c r="XL661" s="51"/>
      <c r="XM661" s="51"/>
      <c r="XN661" s="51"/>
      <c r="XO661" s="51"/>
      <c r="XP661" s="51"/>
      <c r="XQ661" s="51"/>
      <c r="XR661" s="51"/>
      <c r="XS661" s="51"/>
      <c r="XT661" s="51"/>
      <c r="XU661" s="51"/>
      <c r="XV661" s="51"/>
      <c r="XW661" s="51"/>
      <c r="XX661" s="51"/>
      <c r="XY661" s="51"/>
      <c r="XZ661" s="51"/>
      <c r="YA661" s="51"/>
      <c r="YB661" s="51"/>
      <c r="YC661" s="51"/>
      <c r="YD661" s="51"/>
      <c r="YE661" s="51"/>
      <c r="YF661" s="51"/>
      <c r="YG661" s="51"/>
      <c r="YH661" s="51"/>
      <c r="YI661" s="51"/>
      <c r="YJ661" s="51"/>
      <c r="YK661" s="51"/>
      <c r="YL661" s="51"/>
      <c r="YM661" s="51"/>
      <c r="YN661" s="51"/>
      <c r="YO661" s="51"/>
      <c r="YP661" s="51"/>
      <c r="YQ661" s="51"/>
      <c r="YR661" s="51"/>
      <c r="YS661" s="51"/>
    </row>
    <row r="662" spans="2:669" hidden="1" x14ac:dyDescent="0.25">
      <c r="B662" s="51"/>
      <c r="C662" s="51"/>
      <c r="D662" s="51"/>
      <c r="E662" s="51"/>
      <c r="F662" s="51"/>
      <c r="G662" s="51"/>
      <c r="H662" s="325"/>
      <c r="I662" s="51"/>
      <c r="J662" s="51"/>
      <c r="K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c r="FB662" s="51"/>
      <c r="FC662" s="51"/>
      <c r="FD662" s="51"/>
      <c r="FE662" s="51"/>
      <c r="FF662" s="51"/>
      <c r="FG662" s="51"/>
      <c r="FH662" s="51"/>
      <c r="FI662" s="51"/>
      <c r="FJ662" s="51"/>
      <c r="FK662" s="51"/>
      <c r="FL662" s="51"/>
      <c r="FM662" s="51"/>
      <c r="FN662" s="51"/>
      <c r="FO662" s="51"/>
      <c r="FP662" s="51"/>
      <c r="FQ662" s="51"/>
      <c r="FR662" s="51"/>
      <c r="FS662" s="51"/>
      <c r="FT662" s="51"/>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1"/>
      <c r="GR662" s="51"/>
      <c r="GS662" s="51"/>
      <c r="GT662" s="51"/>
      <c r="GU662" s="51"/>
      <c r="GV662" s="51"/>
      <c r="GW662" s="51"/>
      <c r="GX662" s="51"/>
      <c r="GY662" s="51"/>
      <c r="GZ662" s="51"/>
      <c r="HA662" s="51"/>
      <c r="HB662" s="51"/>
      <c r="HC662" s="51"/>
      <c r="HD662" s="51"/>
      <c r="HE662" s="51"/>
      <c r="HF662" s="51"/>
      <c r="HG662" s="51"/>
      <c r="HH662" s="51"/>
      <c r="HI662" s="51"/>
      <c r="HJ662" s="51"/>
      <c r="HK662" s="51"/>
      <c r="HL662" s="51"/>
      <c r="HM662" s="51"/>
      <c r="HN662" s="51"/>
      <c r="HO662" s="51"/>
      <c r="HP662" s="51"/>
      <c r="HQ662" s="51"/>
      <c r="HR662" s="51"/>
      <c r="HS662" s="51"/>
      <c r="HT662" s="51"/>
      <c r="HU662" s="51"/>
      <c r="HV662" s="51"/>
      <c r="HW662" s="51"/>
      <c r="HX662" s="51"/>
      <c r="HY662" s="51"/>
      <c r="HZ662" s="51"/>
      <c r="IA662" s="51"/>
      <c r="IB662" s="51"/>
      <c r="IC662" s="51"/>
      <c r="ID662" s="51"/>
      <c r="IE662" s="51"/>
      <c r="IF662" s="51"/>
      <c r="IG662" s="51"/>
      <c r="IH662" s="51"/>
      <c r="II662" s="51"/>
      <c r="IJ662" s="51"/>
      <c r="IK662" s="51"/>
      <c r="IL662" s="51"/>
      <c r="IM662" s="51"/>
      <c r="IN662" s="51"/>
      <c r="IO662" s="51"/>
      <c r="IP662" s="51"/>
      <c r="IQ662" s="51"/>
      <c r="IR662" s="51"/>
      <c r="IS662" s="51"/>
      <c r="IT662" s="51"/>
      <c r="IU662" s="51"/>
      <c r="IV662" s="51"/>
      <c r="IW662" s="51"/>
      <c r="IX662" s="51"/>
      <c r="IY662" s="51"/>
      <c r="IZ662" s="51"/>
      <c r="JA662" s="51"/>
      <c r="JB662" s="51"/>
      <c r="JC662" s="51"/>
      <c r="JD662" s="51"/>
      <c r="JE662" s="51"/>
      <c r="JF662" s="51"/>
      <c r="JG662" s="51"/>
      <c r="JH662" s="51"/>
      <c r="JI662" s="51"/>
      <c r="JJ662" s="51"/>
      <c r="JK662" s="51"/>
      <c r="JL662" s="51"/>
      <c r="JM662" s="51"/>
      <c r="JN662" s="51"/>
      <c r="JO662" s="51"/>
      <c r="JP662" s="51"/>
      <c r="JQ662" s="51"/>
      <c r="JR662" s="51"/>
      <c r="JS662" s="51"/>
      <c r="JT662" s="51"/>
      <c r="JU662" s="51"/>
      <c r="JV662" s="51"/>
      <c r="JW662" s="51"/>
      <c r="JX662" s="51"/>
      <c r="JY662" s="51"/>
      <c r="JZ662" s="51"/>
      <c r="KA662" s="51"/>
      <c r="KB662" s="51"/>
      <c r="KC662" s="51"/>
      <c r="KD662" s="51"/>
      <c r="KE662" s="51"/>
      <c r="KF662" s="51"/>
      <c r="KG662" s="51"/>
      <c r="KH662" s="51"/>
      <c r="KI662" s="51"/>
      <c r="KJ662" s="51"/>
      <c r="KK662" s="51"/>
      <c r="KL662" s="51"/>
      <c r="KM662" s="51"/>
      <c r="KN662" s="51"/>
      <c r="KO662" s="51"/>
      <c r="KP662" s="51"/>
      <c r="KQ662" s="51"/>
      <c r="KR662" s="51"/>
      <c r="KS662" s="51"/>
      <c r="KT662" s="51"/>
      <c r="KU662" s="51"/>
      <c r="KV662" s="51"/>
      <c r="KW662" s="51"/>
      <c r="KX662" s="51"/>
      <c r="KY662" s="51"/>
      <c r="KZ662" s="51"/>
      <c r="LA662" s="51"/>
      <c r="LB662" s="51"/>
      <c r="LC662" s="51"/>
      <c r="LD662" s="51"/>
      <c r="LE662" s="51"/>
      <c r="LF662" s="51"/>
      <c r="LG662" s="51"/>
      <c r="LH662" s="51"/>
      <c r="LI662" s="51"/>
      <c r="LJ662" s="51"/>
      <c r="LK662" s="51"/>
      <c r="LL662" s="51"/>
      <c r="LM662" s="51"/>
      <c r="LN662" s="51"/>
      <c r="LO662" s="51"/>
      <c r="LP662" s="51"/>
      <c r="LQ662" s="51"/>
      <c r="LR662" s="51"/>
      <c r="LS662" s="51"/>
      <c r="LT662" s="51"/>
      <c r="LU662" s="51"/>
      <c r="LV662" s="51"/>
      <c r="LW662" s="51"/>
      <c r="LX662" s="51"/>
      <c r="LY662" s="51"/>
      <c r="LZ662" s="51"/>
      <c r="MA662" s="51"/>
      <c r="MB662" s="51"/>
      <c r="MC662" s="51"/>
      <c r="MD662" s="51"/>
      <c r="ME662" s="51"/>
      <c r="MF662" s="51"/>
      <c r="MG662" s="51"/>
      <c r="MH662" s="51"/>
      <c r="MI662" s="51"/>
      <c r="MJ662" s="51"/>
      <c r="MK662" s="51"/>
      <c r="ML662" s="51"/>
      <c r="MM662" s="51"/>
      <c r="MN662" s="51"/>
      <c r="MO662" s="51"/>
      <c r="MP662" s="51"/>
      <c r="MQ662" s="51"/>
      <c r="MR662" s="51"/>
      <c r="MS662" s="51"/>
      <c r="MT662" s="51"/>
      <c r="MU662" s="51"/>
      <c r="MV662" s="51"/>
      <c r="MW662" s="51"/>
      <c r="MX662" s="51"/>
      <c r="MY662" s="51"/>
      <c r="MZ662" s="51"/>
      <c r="NA662" s="51"/>
      <c r="NB662" s="51"/>
      <c r="NC662" s="51"/>
      <c r="ND662" s="51"/>
      <c r="NE662" s="51"/>
      <c r="NF662" s="51"/>
      <c r="NG662" s="51"/>
      <c r="NH662" s="51"/>
      <c r="NI662" s="51"/>
      <c r="NJ662" s="51"/>
      <c r="NK662" s="51"/>
      <c r="NL662" s="51"/>
      <c r="NM662" s="51"/>
      <c r="NN662" s="51"/>
      <c r="NO662" s="51"/>
      <c r="NP662" s="51"/>
      <c r="NQ662" s="51"/>
      <c r="NR662" s="51"/>
      <c r="NS662" s="51"/>
      <c r="NT662" s="51"/>
      <c r="NU662" s="51"/>
      <c r="NV662" s="51"/>
      <c r="NW662" s="51"/>
      <c r="NX662" s="51"/>
      <c r="NY662" s="51"/>
      <c r="NZ662" s="51"/>
      <c r="OA662" s="51"/>
      <c r="OB662" s="51"/>
      <c r="OC662" s="51"/>
      <c r="OD662" s="51"/>
      <c r="OE662" s="51"/>
      <c r="OF662" s="51"/>
      <c r="OG662" s="51"/>
      <c r="OH662" s="51"/>
      <c r="OI662" s="51"/>
      <c r="OJ662" s="51"/>
      <c r="OK662" s="51"/>
      <c r="OL662" s="51"/>
      <c r="OM662" s="51"/>
      <c r="ON662" s="51"/>
      <c r="OO662" s="51"/>
      <c r="OP662" s="51"/>
      <c r="OQ662" s="51"/>
      <c r="OR662" s="51"/>
      <c r="OS662" s="51"/>
      <c r="OT662" s="51"/>
      <c r="OU662" s="51"/>
      <c r="OV662" s="51"/>
      <c r="OW662" s="51"/>
      <c r="OX662" s="51"/>
      <c r="OY662" s="51"/>
      <c r="OZ662" s="51"/>
      <c r="PA662" s="51"/>
      <c r="PB662" s="51"/>
      <c r="PC662" s="51"/>
      <c r="PD662" s="51"/>
      <c r="PE662" s="51"/>
      <c r="PF662" s="51"/>
      <c r="PG662" s="51"/>
      <c r="PH662" s="51"/>
      <c r="PI662" s="51"/>
      <c r="PJ662" s="51"/>
      <c r="PK662" s="51"/>
      <c r="PL662" s="51"/>
      <c r="PM662" s="51"/>
      <c r="PN662" s="51"/>
      <c r="PO662" s="51"/>
      <c r="PP662" s="51"/>
      <c r="PQ662" s="51"/>
      <c r="PR662" s="51"/>
      <c r="PS662" s="51"/>
      <c r="PT662" s="51"/>
      <c r="PU662" s="51"/>
      <c r="PV662" s="51"/>
      <c r="PW662" s="51"/>
      <c r="PX662" s="51"/>
      <c r="PY662" s="51"/>
      <c r="PZ662" s="51"/>
      <c r="QA662" s="51"/>
      <c r="QB662" s="51"/>
      <c r="QC662" s="51"/>
      <c r="QD662" s="51"/>
      <c r="QE662" s="51"/>
      <c r="QF662" s="51"/>
      <c r="QG662" s="51"/>
      <c r="QH662" s="51"/>
      <c r="QI662" s="51"/>
      <c r="QJ662" s="51"/>
      <c r="QK662" s="51"/>
      <c r="QL662" s="51"/>
      <c r="QM662" s="51"/>
      <c r="QN662" s="51"/>
      <c r="QO662" s="51"/>
      <c r="QP662" s="51"/>
      <c r="QQ662" s="51"/>
      <c r="QR662" s="51"/>
      <c r="QS662" s="51"/>
      <c r="QT662" s="51"/>
      <c r="QU662" s="51"/>
      <c r="QV662" s="51"/>
      <c r="QW662" s="51"/>
      <c r="QX662" s="51"/>
      <c r="QY662" s="51"/>
      <c r="QZ662" s="51"/>
      <c r="RA662" s="51"/>
      <c r="RB662" s="51"/>
      <c r="RC662" s="51"/>
      <c r="RD662" s="51"/>
      <c r="RE662" s="51"/>
      <c r="RF662" s="51"/>
      <c r="RG662" s="51"/>
      <c r="RH662" s="51"/>
      <c r="RI662" s="51"/>
      <c r="RJ662" s="51"/>
      <c r="RK662" s="51"/>
      <c r="RL662" s="51"/>
      <c r="RM662" s="51"/>
      <c r="RN662" s="51"/>
      <c r="RO662" s="51"/>
      <c r="RP662" s="51"/>
      <c r="RQ662" s="51"/>
      <c r="RR662" s="51"/>
      <c r="RS662" s="51"/>
      <c r="RT662" s="51"/>
      <c r="RU662" s="51"/>
      <c r="RV662" s="51"/>
      <c r="RW662" s="51"/>
      <c r="RX662" s="51"/>
      <c r="RY662" s="51"/>
      <c r="RZ662" s="51"/>
      <c r="SA662" s="51"/>
      <c r="SB662" s="51"/>
      <c r="SC662" s="51"/>
      <c r="SD662" s="51"/>
      <c r="SE662" s="51"/>
      <c r="SF662" s="51"/>
      <c r="SG662" s="51"/>
      <c r="SH662" s="51"/>
      <c r="SI662" s="51"/>
      <c r="SJ662" s="51"/>
      <c r="SK662" s="51"/>
      <c r="SL662" s="51"/>
      <c r="SM662" s="51"/>
      <c r="SN662" s="51"/>
      <c r="SO662" s="51"/>
      <c r="SP662" s="51"/>
      <c r="SQ662" s="51"/>
      <c r="SR662" s="51"/>
      <c r="SS662" s="51"/>
      <c r="ST662" s="51"/>
      <c r="SU662" s="51"/>
      <c r="SV662" s="51"/>
      <c r="SW662" s="51"/>
      <c r="SX662" s="51"/>
      <c r="SY662" s="51"/>
      <c r="SZ662" s="51"/>
      <c r="TA662" s="51"/>
      <c r="TB662" s="51"/>
      <c r="TC662" s="51"/>
      <c r="TD662" s="51"/>
      <c r="TE662" s="51"/>
      <c r="TF662" s="51"/>
      <c r="TG662" s="51"/>
      <c r="TH662" s="51"/>
      <c r="TI662" s="51"/>
      <c r="TJ662" s="51"/>
      <c r="TK662" s="51"/>
      <c r="TL662" s="51"/>
      <c r="TM662" s="51"/>
      <c r="TN662" s="51"/>
      <c r="TO662" s="51"/>
      <c r="TP662" s="51"/>
      <c r="TQ662" s="51"/>
      <c r="TR662" s="51"/>
      <c r="TS662" s="51"/>
      <c r="TT662" s="51"/>
      <c r="TU662" s="51"/>
      <c r="TV662" s="51"/>
      <c r="TW662" s="51"/>
      <c r="TX662" s="51"/>
      <c r="TY662" s="51"/>
      <c r="TZ662" s="51"/>
      <c r="UA662" s="51"/>
      <c r="UB662" s="51"/>
      <c r="UC662" s="51"/>
      <c r="UD662" s="51"/>
      <c r="UE662" s="51"/>
      <c r="UF662" s="51"/>
      <c r="UG662" s="51"/>
      <c r="UH662" s="51"/>
      <c r="UI662" s="51"/>
      <c r="UJ662" s="51"/>
      <c r="UK662" s="51"/>
      <c r="UL662" s="51"/>
      <c r="UM662" s="51"/>
      <c r="UN662" s="51"/>
      <c r="UO662" s="51"/>
      <c r="UP662" s="51"/>
      <c r="UQ662" s="51"/>
      <c r="UR662" s="51"/>
      <c r="US662" s="51"/>
      <c r="UT662" s="51"/>
      <c r="UU662" s="51"/>
      <c r="UV662" s="51"/>
      <c r="UW662" s="51"/>
      <c r="UX662" s="51"/>
      <c r="UY662" s="51"/>
      <c r="UZ662" s="51"/>
      <c r="VA662" s="51"/>
      <c r="VB662" s="51"/>
      <c r="VC662" s="51"/>
      <c r="VD662" s="51"/>
      <c r="VE662" s="51"/>
      <c r="VF662" s="51"/>
      <c r="VG662" s="51"/>
      <c r="VH662" s="51"/>
      <c r="VI662" s="51"/>
      <c r="VJ662" s="51"/>
      <c r="VK662" s="51"/>
      <c r="VL662" s="51"/>
      <c r="VM662" s="51"/>
      <c r="VN662" s="51"/>
      <c r="VO662" s="51"/>
      <c r="VP662" s="51"/>
      <c r="VQ662" s="51"/>
      <c r="VR662" s="51"/>
      <c r="VS662" s="51"/>
      <c r="VT662" s="51"/>
      <c r="VU662" s="51"/>
      <c r="VV662" s="51"/>
      <c r="VW662" s="51"/>
      <c r="VX662" s="51"/>
      <c r="VY662" s="51"/>
      <c r="VZ662" s="51"/>
      <c r="WA662" s="51"/>
      <c r="WB662" s="51"/>
      <c r="WC662" s="51"/>
      <c r="WD662" s="51"/>
      <c r="WE662" s="51"/>
      <c r="WF662" s="51"/>
      <c r="WG662" s="51"/>
      <c r="WH662" s="51"/>
      <c r="WI662" s="51"/>
      <c r="WJ662" s="51"/>
      <c r="WK662" s="51"/>
      <c r="WL662" s="51"/>
      <c r="WM662" s="51"/>
      <c r="WN662" s="51"/>
      <c r="WO662" s="51"/>
      <c r="WP662" s="51"/>
      <c r="WQ662" s="51"/>
      <c r="WR662" s="51"/>
      <c r="WS662" s="51"/>
      <c r="WT662" s="51"/>
      <c r="WU662" s="51"/>
      <c r="WV662" s="51"/>
      <c r="WW662" s="51"/>
      <c r="WX662" s="51"/>
      <c r="WY662" s="51"/>
      <c r="WZ662" s="51"/>
      <c r="XA662" s="51"/>
      <c r="XB662" s="51"/>
      <c r="XC662" s="51"/>
      <c r="XD662" s="51"/>
      <c r="XE662" s="51"/>
      <c r="XF662" s="51"/>
      <c r="XG662" s="51"/>
      <c r="XH662" s="51"/>
      <c r="XI662" s="51"/>
      <c r="XJ662" s="51"/>
      <c r="XK662" s="51"/>
      <c r="XL662" s="51"/>
      <c r="XM662" s="51"/>
      <c r="XN662" s="51"/>
      <c r="XO662" s="51"/>
      <c r="XP662" s="51"/>
      <c r="XQ662" s="51"/>
      <c r="XR662" s="51"/>
      <c r="XS662" s="51"/>
      <c r="XT662" s="51"/>
      <c r="XU662" s="51"/>
      <c r="XV662" s="51"/>
      <c r="XW662" s="51"/>
      <c r="XX662" s="51"/>
      <c r="XY662" s="51"/>
      <c r="XZ662" s="51"/>
      <c r="YA662" s="51"/>
      <c r="YB662" s="51"/>
      <c r="YC662" s="51"/>
      <c r="YD662" s="51"/>
      <c r="YE662" s="51"/>
      <c r="YF662" s="51"/>
      <c r="YG662" s="51"/>
      <c r="YH662" s="51"/>
      <c r="YI662" s="51"/>
      <c r="YJ662" s="51"/>
      <c r="YK662" s="51"/>
      <c r="YL662" s="51"/>
      <c r="YM662" s="51"/>
      <c r="YN662" s="51"/>
      <c r="YO662" s="51"/>
      <c r="YP662" s="51"/>
      <c r="YQ662" s="51"/>
      <c r="YR662" s="51"/>
      <c r="YS662" s="51"/>
    </row>
    <row r="663" spans="2:669" hidden="1" x14ac:dyDescent="0.25">
      <c r="B663" s="51"/>
      <c r="C663" s="51"/>
      <c r="D663" s="51"/>
      <c r="E663" s="51"/>
      <c r="F663" s="51"/>
      <c r="G663" s="51"/>
      <c r="H663" s="325"/>
      <c r="I663" s="51"/>
      <c r="J663" s="51"/>
      <c r="K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c r="EK663" s="51"/>
      <c r="EL663" s="51"/>
      <c r="EM663" s="51"/>
      <c r="EN663" s="51"/>
      <c r="EO663" s="51"/>
      <c r="EP663" s="51"/>
      <c r="EQ663" s="51"/>
      <c r="ER663" s="51"/>
      <c r="ES663" s="51"/>
      <c r="ET663" s="51"/>
      <c r="EU663" s="51"/>
      <c r="EV663" s="51"/>
      <c r="EW663" s="51"/>
      <c r="EX663" s="51"/>
      <c r="EY663" s="51"/>
      <c r="EZ663" s="51"/>
      <c r="FA663" s="51"/>
      <c r="FB663" s="51"/>
      <c r="FC663" s="51"/>
      <c r="FD663" s="51"/>
      <c r="FE663" s="51"/>
      <c r="FF663" s="51"/>
      <c r="FG663" s="51"/>
      <c r="FH663" s="51"/>
      <c r="FI663" s="51"/>
      <c r="FJ663" s="51"/>
      <c r="FK663" s="51"/>
      <c r="FL663" s="51"/>
      <c r="FM663" s="51"/>
      <c r="FN663" s="51"/>
      <c r="FO663" s="51"/>
      <c r="FP663" s="51"/>
      <c r="FQ663" s="51"/>
      <c r="FR663" s="51"/>
      <c r="FS663" s="51"/>
      <c r="FT663" s="51"/>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1"/>
      <c r="GR663" s="51"/>
      <c r="GS663" s="51"/>
      <c r="GT663" s="51"/>
      <c r="GU663" s="51"/>
      <c r="GV663" s="51"/>
      <c r="GW663" s="51"/>
      <c r="GX663" s="51"/>
      <c r="GY663" s="51"/>
      <c r="GZ663" s="51"/>
      <c r="HA663" s="51"/>
      <c r="HB663" s="51"/>
      <c r="HC663" s="51"/>
      <c r="HD663" s="51"/>
      <c r="HE663" s="51"/>
      <c r="HF663" s="51"/>
      <c r="HG663" s="51"/>
      <c r="HH663" s="51"/>
      <c r="HI663" s="51"/>
      <c r="HJ663" s="51"/>
      <c r="HK663" s="51"/>
      <c r="HL663" s="51"/>
      <c r="HM663" s="51"/>
      <c r="HN663" s="51"/>
      <c r="HO663" s="51"/>
      <c r="HP663" s="51"/>
      <c r="HQ663" s="51"/>
      <c r="HR663" s="51"/>
      <c r="HS663" s="51"/>
      <c r="HT663" s="51"/>
      <c r="HU663" s="51"/>
      <c r="HV663" s="51"/>
      <c r="HW663" s="51"/>
      <c r="HX663" s="51"/>
      <c r="HY663" s="51"/>
      <c r="HZ663" s="51"/>
      <c r="IA663" s="51"/>
      <c r="IB663" s="51"/>
      <c r="IC663" s="51"/>
      <c r="ID663" s="51"/>
      <c r="IE663" s="51"/>
      <c r="IF663" s="51"/>
      <c r="IG663" s="51"/>
      <c r="IH663" s="51"/>
      <c r="II663" s="51"/>
      <c r="IJ663" s="51"/>
      <c r="IK663" s="51"/>
      <c r="IL663" s="51"/>
      <c r="IM663" s="51"/>
      <c r="IN663" s="51"/>
      <c r="IO663" s="51"/>
      <c r="IP663" s="51"/>
      <c r="IQ663" s="51"/>
      <c r="IR663" s="51"/>
      <c r="IS663" s="51"/>
      <c r="IT663" s="51"/>
      <c r="IU663" s="51"/>
      <c r="IV663" s="51"/>
      <c r="IW663" s="51"/>
      <c r="IX663" s="51"/>
      <c r="IY663" s="51"/>
      <c r="IZ663" s="51"/>
      <c r="JA663" s="51"/>
      <c r="JB663" s="51"/>
      <c r="JC663" s="51"/>
      <c r="JD663" s="51"/>
      <c r="JE663" s="51"/>
      <c r="JF663" s="51"/>
      <c r="JG663" s="51"/>
      <c r="JH663" s="51"/>
      <c r="JI663" s="51"/>
      <c r="JJ663" s="51"/>
      <c r="JK663" s="51"/>
      <c r="JL663" s="51"/>
      <c r="JM663" s="51"/>
      <c r="JN663" s="51"/>
      <c r="JO663" s="51"/>
      <c r="JP663" s="51"/>
      <c r="JQ663" s="51"/>
      <c r="JR663" s="51"/>
      <c r="JS663" s="51"/>
      <c r="JT663" s="51"/>
      <c r="JU663" s="51"/>
      <c r="JV663" s="51"/>
      <c r="JW663" s="51"/>
      <c r="JX663" s="51"/>
      <c r="JY663" s="51"/>
      <c r="JZ663" s="51"/>
      <c r="KA663" s="51"/>
      <c r="KB663" s="51"/>
      <c r="KC663" s="51"/>
      <c r="KD663" s="51"/>
      <c r="KE663" s="51"/>
      <c r="KF663" s="51"/>
      <c r="KG663" s="51"/>
      <c r="KH663" s="51"/>
      <c r="KI663" s="51"/>
      <c r="KJ663" s="51"/>
      <c r="KK663" s="51"/>
      <c r="KL663" s="51"/>
      <c r="KM663" s="51"/>
      <c r="KN663" s="51"/>
      <c r="KO663" s="51"/>
      <c r="KP663" s="51"/>
      <c r="KQ663" s="51"/>
      <c r="KR663" s="51"/>
      <c r="KS663" s="51"/>
      <c r="KT663" s="51"/>
      <c r="KU663" s="51"/>
      <c r="KV663" s="51"/>
      <c r="KW663" s="51"/>
      <c r="KX663" s="51"/>
      <c r="KY663" s="51"/>
      <c r="KZ663" s="51"/>
      <c r="LA663" s="51"/>
      <c r="LB663" s="51"/>
      <c r="LC663" s="51"/>
      <c r="LD663" s="51"/>
      <c r="LE663" s="51"/>
      <c r="LF663" s="51"/>
      <c r="LG663" s="51"/>
      <c r="LH663" s="51"/>
      <c r="LI663" s="51"/>
      <c r="LJ663" s="51"/>
      <c r="LK663" s="51"/>
      <c r="LL663" s="51"/>
      <c r="LM663" s="51"/>
      <c r="LN663" s="51"/>
      <c r="LO663" s="51"/>
      <c r="LP663" s="51"/>
      <c r="LQ663" s="51"/>
      <c r="LR663" s="51"/>
      <c r="LS663" s="51"/>
      <c r="LT663" s="51"/>
      <c r="LU663" s="51"/>
      <c r="LV663" s="51"/>
      <c r="LW663" s="51"/>
      <c r="LX663" s="51"/>
      <c r="LY663" s="51"/>
      <c r="LZ663" s="51"/>
      <c r="MA663" s="51"/>
      <c r="MB663" s="51"/>
      <c r="MC663" s="51"/>
      <c r="MD663" s="51"/>
      <c r="ME663" s="51"/>
      <c r="MF663" s="51"/>
      <c r="MG663" s="51"/>
      <c r="MH663" s="51"/>
      <c r="MI663" s="51"/>
      <c r="MJ663" s="51"/>
      <c r="MK663" s="51"/>
      <c r="ML663" s="51"/>
      <c r="MM663" s="51"/>
      <c r="MN663" s="51"/>
      <c r="MO663" s="51"/>
      <c r="MP663" s="51"/>
      <c r="MQ663" s="51"/>
      <c r="MR663" s="51"/>
      <c r="MS663" s="51"/>
      <c r="MT663" s="51"/>
      <c r="MU663" s="51"/>
      <c r="MV663" s="51"/>
      <c r="MW663" s="51"/>
      <c r="MX663" s="51"/>
      <c r="MY663" s="51"/>
      <c r="MZ663" s="51"/>
      <c r="NA663" s="51"/>
      <c r="NB663" s="51"/>
      <c r="NC663" s="51"/>
      <c r="ND663" s="51"/>
      <c r="NE663" s="51"/>
      <c r="NF663" s="51"/>
      <c r="NG663" s="51"/>
      <c r="NH663" s="51"/>
      <c r="NI663" s="51"/>
      <c r="NJ663" s="51"/>
      <c r="NK663" s="51"/>
      <c r="NL663" s="51"/>
      <c r="NM663" s="51"/>
      <c r="NN663" s="51"/>
      <c r="NO663" s="51"/>
      <c r="NP663" s="51"/>
      <c r="NQ663" s="51"/>
      <c r="NR663" s="51"/>
      <c r="NS663" s="51"/>
      <c r="NT663" s="51"/>
      <c r="NU663" s="51"/>
      <c r="NV663" s="51"/>
      <c r="NW663" s="51"/>
      <c r="NX663" s="51"/>
      <c r="NY663" s="51"/>
      <c r="NZ663" s="51"/>
      <c r="OA663" s="51"/>
      <c r="OB663" s="51"/>
      <c r="OC663" s="51"/>
      <c r="OD663" s="51"/>
      <c r="OE663" s="51"/>
      <c r="OF663" s="51"/>
      <c r="OG663" s="51"/>
      <c r="OH663" s="51"/>
      <c r="OI663" s="51"/>
      <c r="OJ663" s="51"/>
      <c r="OK663" s="51"/>
      <c r="OL663" s="51"/>
      <c r="OM663" s="51"/>
      <c r="ON663" s="51"/>
      <c r="OO663" s="51"/>
      <c r="OP663" s="51"/>
      <c r="OQ663" s="51"/>
      <c r="OR663" s="51"/>
      <c r="OS663" s="51"/>
      <c r="OT663" s="51"/>
      <c r="OU663" s="51"/>
      <c r="OV663" s="51"/>
      <c r="OW663" s="51"/>
      <c r="OX663" s="51"/>
      <c r="OY663" s="51"/>
      <c r="OZ663" s="51"/>
      <c r="PA663" s="51"/>
      <c r="PB663" s="51"/>
      <c r="PC663" s="51"/>
      <c r="PD663" s="51"/>
      <c r="PE663" s="51"/>
      <c r="PF663" s="51"/>
      <c r="PG663" s="51"/>
      <c r="PH663" s="51"/>
      <c r="PI663" s="51"/>
      <c r="PJ663" s="51"/>
      <c r="PK663" s="51"/>
      <c r="PL663" s="51"/>
      <c r="PM663" s="51"/>
      <c r="PN663" s="51"/>
      <c r="PO663" s="51"/>
      <c r="PP663" s="51"/>
      <c r="PQ663" s="51"/>
      <c r="PR663" s="51"/>
      <c r="PS663" s="51"/>
      <c r="PT663" s="51"/>
      <c r="PU663" s="51"/>
      <c r="PV663" s="51"/>
      <c r="PW663" s="51"/>
      <c r="PX663" s="51"/>
      <c r="PY663" s="51"/>
      <c r="PZ663" s="51"/>
      <c r="QA663" s="51"/>
      <c r="QB663" s="51"/>
      <c r="QC663" s="51"/>
      <c r="QD663" s="51"/>
      <c r="QE663" s="51"/>
      <c r="QF663" s="51"/>
      <c r="QG663" s="51"/>
      <c r="QH663" s="51"/>
      <c r="QI663" s="51"/>
      <c r="QJ663" s="51"/>
      <c r="QK663" s="51"/>
      <c r="QL663" s="51"/>
      <c r="QM663" s="51"/>
      <c r="QN663" s="51"/>
      <c r="QO663" s="51"/>
      <c r="QP663" s="51"/>
      <c r="QQ663" s="51"/>
      <c r="QR663" s="51"/>
      <c r="QS663" s="51"/>
      <c r="QT663" s="51"/>
      <c r="QU663" s="51"/>
      <c r="QV663" s="51"/>
      <c r="QW663" s="51"/>
      <c r="QX663" s="51"/>
      <c r="QY663" s="51"/>
      <c r="QZ663" s="51"/>
      <c r="RA663" s="51"/>
      <c r="RB663" s="51"/>
      <c r="RC663" s="51"/>
      <c r="RD663" s="51"/>
      <c r="RE663" s="51"/>
      <c r="RF663" s="51"/>
      <c r="RG663" s="51"/>
      <c r="RH663" s="51"/>
      <c r="RI663" s="51"/>
      <c r="RJ663" s="51"/>
      <c r="RK663" s="51"/>
      <c r="RL663" s="51"/>
      <c r="RM663" s="51"/>
      <c r="RN663" s="51"/>
      <c r="RO663" s="51"/>
      <c r="RP663" s="51"/>
      <c r="RQ663" s="51"/>
      <c r="RR663" s="51"/>
      <c r="RS663" s="51"/>
      <c r="RT663" s="51"/>
      <c r="RU663" s="51"/>
      <c r="RV663" s="51"/>
      <c r="RW663" s="51"/>
      <c r="RX663" s="51"/>
      <c r="RY663" s="51"/>
      <c r="RZ663" s="51"/>
      <c r="SA663" s="51"/>
      <c r="SB663" s="51"/>
      <c r="SC663" s="51"/>
      <c r="SD663" s="51"/>
      <c r="SE663" s="51"/>
      <c r="SF663" s="51"/>
      <c r="SG663" s="51"/>
      <c r="SH663" s="51"/>
      <c r="SI663" s="51"/>
      <c r="SJ663" s="51"/>
      <c r="SK663" s="51"/>
      <c r="SL663" s="51"/>
      <c r="SM663" s="51"/>
      <c r="SN663" s="51"/>
      <c r="SO663" s="51"/>
      <c r="SP663" s="51"/>
      <c r="SQ663" s="51"/>
      <c r="SR663" s="51"/>
      <c r="SS663" s="51"/>
      <c r="ST663" s="51"/>
      <c r="SU663" s="51"/>
      <c r="SV663" s="51"/>
      <c r="SW663" s="51"/>
      <c r="SX663" s="51"/>
      <c r="SY663" s="51"/>
      <c r="SZ663" s="51"/>
      <c r="TA663" s="51"/>
      <c r="TB663" s="51"/>
      <c r="TC663" s="51"/>
      <c r="TD663" s="51"/>
      <c r="TE663" s="51"/>
      <c r="TF663" s="51"/>
      <c r="TG663" s="51"/>
      <c r="TH663" s="51"/>
      <c r="TI663" s="51"/>
      <c r="TJ663" s="51"/>
      <c r="TK663" s="51"/>
      <c r="TL663" s="51"/>
      <c r="TM663" s="51"/>
      <c r="TN663" s="51"/>
      <c r="TO663" s="51"/>
      <c r="TP663" s="51"/>
      <c r="TQ663" s="51"/>
      <c r="TR663" s="51"/>
      <c r="TS663" s="51"/>
      <c r="TT663" s="51"/>
      <c r="TU663" s="51"/>
      <c r="TV663" s="51"/>
      <c r="TW663" s="51"/>
      <c r="TX663" s="51"/>
      <c r="TY663" s="51"/>
      <c r="TZ663" s="51"/>
      <c r="UA663" s="51"/>
      <c r="UB663" s="51"/>
      <c r="UC663" s="51"/>
      <c r="UD663" s="51"/>
      <c r="UE663" s="51"/>
      <c r="UF663" s="51"/>
      <c r="UG663" s="51"/>
      <c r="UH663" s="51"/>
      <c r="UI663" s="51"/>
      <c r="UJ663" s="51"/>
      <c r="UK663" s="51"/>
      <c r="UL663" s="51"/>
      <c r="UM663" s="51"/>
      <c r="UN663" s="51"/>
      <c r="UO663" s="51"/>
      <c r="UP663" s="51"/>
      <c r="UQ663" s="51"/>
      <c r="UR663" s="51"/>
      <c r="US663" s="51"/>
      <c r="UT663" s="51"/>
      <c r="UU663" s="51"/>
      <c r="UV663" s="51"/>
      <c r="UW663" s="51"/>
      <c r="UX663" s="51"/>
      <c r="UY663" s="51"/>
      <c r="UZ663" s="51"/>
      <c r="VA663" s="51"/>
      <c r="VB663" s="51"/>
      <c r="VC663" s="51"/>
      <c r="VD663" s="51"/>
      <c r="VE663" s="51"/>
      <c r="VF663" s="51"/>
      <c r="VG663" s="51"/>
      <c r="VH663" s="51"/>
      <c r="VI663" s="51"/>
      <c r="VJ663" s="51"/>
      <c r="VK663" s="51"/>
      <c r="VL663" s="51"/>
      <c r="VM663" s="51"/>
      <c r="VN663" s="51"/>
      <c r="VO663" s="51"/>
      <c r="VP663" s="51"/>
      <c r="VQ663" s="51"/>
      <c r="VR663" s="51"/>
      <c r="VS663" s="51"/>
      <c r="VT663" s="51"/>
      <c r="VU663" s="51"/>
      <c r="VV663" s="51"/>
      <c r="VW663" s="51"/>
      <c r="VX663" s="51"/>
      <c r="VY663" s="51"/>
      <c r="VZ663" s="51"/>
      <c r="WA663" s="51"/>
      <c r="WB663" s="51"/>
      <c r="WC663" s="51"/>
      <c r="WD663" s="51"/>
      <c r="WE663" s="51"/>
      <c r="WF663" s="51"/>
      <c r="WG663" s="51"/>
      <c r="WH663" s="51"/>
      <c r="WI663" s="51"/>
      <c r="WJ663" s="51"/>
      <c r="WK663" s="51"/>
      <c r="WL663" s="51"/>
      <c r="WM663" s="51"/>
      <c r="WN663" s="51"/>
      <c r="WO663" s="51"/>
      <c r="WP663" s="51"/>
      <c r="WQ663" s="51"/>
      <c r="WR663" s="51"/>
      <c r="WS663" s="51"/>
      <c r="WT663" s="51"/>
      <c r="WU663" s="51"/>
      <c r="WV663" s="51"/>
      <c r="WW663" s="51"/>
      <c r="WX663" s="51"/>
      <c r="WY663" s="51"/>
      <c r="WZ663" s="51"/>
      <c r="XA663" s="51"/>
      <c r="XB663" s="51"/>
      <c r="XC663" s="51"/>
      <c r="XD663" s="51"/>
      <c r="XE663" s="51"/>
      <c r="XF663" s="51"/>
      <c r="XG663" s="51"/>
      <c r="XH663" s="51"/>
      <c r="XI663" s="51"/>
      <c r="XJ663" s="51"/>
      <c r="XK663" s="51"/>
      <c r="XL663" s="51"/>
      <c r="XM663" s="51"/>
      <c r="XN663" s="51"/>
      <c r="XO663" s="51"/>
      <c r="XP663" s="51"/>
      <c r="XQ663" s="51"/>
      <c r="XR663" s="51"/>
      <c r="XS663" s="51"/>
      <c r="XT663" s="51"/>
      <c r="XU663" s="51"/>
      <c r="XV663" s="51"/>
      <c r="XW663" s="51"/>
      <c r="XX663" s="51"/>
      <c r="XY663" s="51"/>
      <c r="XZ663" s="51"/>
      <c r="YA663" s="51"/>
      <c r="YB663" s="51"/>
      <c r="YC663" s="51"/>
      <c r="YD663" s="51"/>
      <c r="YE663" s="51"/>
      <c r="YF663" s="51"/>
      <c r="YG663" s="51"/>
      <c r="YH663" s="51"/>
      <c r="YI663" s="51"/>
      <c r="YJ663" s="51"/>
      <c r="YK663" s="51"/>
      <c r="YL663" s="51"/>
      <c r="YM663" s="51"/>
      <c r="YN663" s="51"/>
      <c r="YO663" s="51"/>
      <c r="YP663" s="51"/>
      <c r="YQ663" s="51"/>
      <c r="YR663" s="51"/>
      <c r="YS663" s="51"/>
    </row>
    <row r="664" spans="2:669" hidden="1" x14ac:dyDescent="0.25">
      <c r="B664" s="51"/>
      <c r="C664" s="51"/>
      <c r="D664" s="51"/>
      <c r="E664" s="51"/>
      <c r="F664" s="51"/>
      <c r="G664" s="51"/>
      <c r="H664" s="325"/>
      <c r="I664" s="51"/>
      <c r="J664" s="51"/>
      <c r="K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c r="EK664" s="51"/>
      <c r="EL664" s="51"/>
      <c r="EM664" s="51"/>
      <c r="EN664" s="51"/>
      <c r="EO664" s="51"/>
      <c r="EP664" s="51"/>
      <c r="EQ664" s="51"/>
      <c r="ER664" s="51"/>
      <c r="ES664" s="51"/>
      <c r="ET664" s="51"/>
      <c r="EU664" s="51"/>
      <c r="EV664" s="51"/>
      <c r="EW664" s="51"/>
      <c r="EX664" s="51"/>
      <c r="EY664" s="51"/>
      <c r="EZ664" s="51"/>
      <c r="FA664" s="51"/>
      <c r="FB664" s="51"/>
      <c r="FC664" s="51"/>
      <c r="FD664" s="51"/>
      <c r="FE664" s="51"/>
      <c r="FF664" s="51"/>
      <c r="FG664" s="51"/>
      <c r="FH664" s="51"/>
      <c r="FI664" s="51"/>
      <c r="FJ664" s="51"/>
      <c r="FK664" s="51"/>
      <c r="FL664" s="51"/>
      <c r="FM664" s="51"/>
      <c r="FN664" s="51"/>
      <c r="FO664" s="51"/>
      <c r="FP664" s="51"/>
      <c r="FQ664" s="51"/>
      <c r="FR664" s="51"/>
      <c r="FS664" s="51"/>
      <c r="FT664" s="51"/>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1"/>
      <c r="GR664" s="51"/>
      <c r="GS664" s="51"/>
      <c r="GT664" s="51"/>
      <c r="GU664" s="51"/>
      <c r="GV664" s="51"/>
      <c r="GW664" s="51"/>
      <c r="GX664" s="51"/>
      <c r="GY664" s="51"/>
      <c r="GZ664" s="51"/>
      <c r="HA664" s="51"/>
      <c r="HB664" s="51"/>
      <c r="HC664" s="51"/>
      <c r="HD664" s="51"/>
      <c r="HE664" s="51"/>
      <c r="HF664" s="51"/>
      <c r="HG664" s="51"/>
      <c r="HH664" s="51"/>
      <c r="HI664" s="51"/>
      <c r="HJ664" s="51"/>
      <c r="HK664" s="51"/>
      <c r="HL664" s="51"/>
      <c r="HM664" s="51"/>
      <c r="HN664" s="51"/>
      <c r="HO664" s="51"/>
      <c r="HP664" s="51"/>
      <c r="HQ664" s="51"/>
      <c r="HR664" s="51"/>
      <c r="HS664" s="51"/>
      <c r="HT664" s="51"/>
      <c r="HU664" s="51"/>
      <c r="HV664" s="51"/>
      <c r="HW664" s="51"/>
      <c r="HX664" s="51"/>
      <c r="HY664" s="51"/>
      <c r="HZ664" s="51"/>
      <c r="IA664" s="51"/>
      <c r="IB664" s="51"/>
      <c r="IC664" s="51"/>
      <c r="ID664" s="51"/>
      <c r="IE664" s="51"/>
      <c r="IF664" s="51"/>
      <c r="IG664" s="51"/>
      <c r="IH664" s="51"/>
      <c r="II664" s="51"/>
      <c r="IJ664" s="51"/>
      <c r="IK664" s="51"/>
      <c r="IL664" s="51"/>
      <c r="IM664" s="51"/>
      <c r="IN664" s="51"/>
      <c r="IO664" s="51"/>
      <c r="IP664" s="51"/>
      <c r="IQ664" s="51"/>
      <c r="IR664" s="51"/>
      <c r="IS664" s="51"/>
      <c r="IT664" s="51"/>
      <c r="IU664" s="51"/>
      <c r="IV664" s="51"/>
      <c r="IW664" s="51"/>
      <c r="IX664" s="51"/>
      <c r="IY664" s="51"/>
      <c r="IZ664" s="51"/>
      <c r="JA664" s="51"/>
      <c r="JB664" s="51"/>
      <c r="JC664" s="51"/>
      <c r="JD664" s="51"/>
      <c r="JE664" s="51"/>
      <c r="JF664" s="51"/>
      <c r="JG664" s="51"/>
      <c r="JH664" s="51"/>
      <c r="JI664" s="51"/>
      <c r="JJ664" s="51"/>
      <c r="JK664" s="51"/>
      <c r="JL664" s="51"/>
      <c r="JM664" s="51"/>
      <c r="JN664" s="51"/>
      <c r="JO664" s="51"/>
      <c r="JP664" s="51"/>
      <c r="JQ664" s="51"/>
      <c r="JR664" s="51"/>
      <c r="JS664" s="51"/>
      <c r="JT664" s="51"/>
      <c r="JU664" s="51"/>
      <c r="JV664" s="51"/>
      <c r="JW664" s="51"/>
      <c r="JX664" s="51"/>
      <c r="JY664" s="51"/>
      <c r="JZ664" s="51"/>
      <c r="KA664" s="51"/>
      <c r="KB664" s="51"/>
      <c r="KC664" s="51"/>
      <c r="KD664" s="51"/>
      <c r="KE664" s="51"/>
      <c r="KF664" s="51"/>
      <c r="KG664" s="51"/>
      <c r="KH664" s="51"/>
      <c r="KI664" s="51"/>
      <c r="KJ664" s="51"/>
      <c r="KK664" s="51"/>
      <c r="KL664" s="51"/>
      <c r="KM664" s="51"/>
      <c r="KN664" s="51"/>
      <c r="KO664" s="51"/>
      <c r="KP664" s="51"/>
      <c r="KQ664" s="51"/>
      <c r="KR664" s="51"/>
      <c r="KS664" s="51"/>
      <c r="KT664" s="51"/>
      <c r="KU664" s="51"/>
      <c r="KV664" s="51"/>
      <c r="KW664" s="51"/>
      <c r="KX664" s="51"/>
      <c r="KY664" s="51"/>
      <c r="KZ664" s="51"/>
      <c r="LA664" s="51"/>
      <c r="LB664" s="51"/>
      <c r="LC664" s="51"/>
      <c r="LD664" s="51"/>
      <c r="LE664" s="51"/>
      <c r="LF664" s="51"/>
      <c r="LG664" s="51"/>
      <c r="LH664" s="51"/>
      <c r="LI664" s="51"/>
      <c r="LJ664" s="51"/>
      <c r="LK664" s="51"/>
      <c r="LL664" s="51"/>
      <c r="LM664" s="51"/>
      <c r="LN664" s="51"/>
      <c r="LO664" s="51"/>
      <c r="LP664" s="51"/>
      <c r="LQ664" s="51"/>
      <c r="LR664" s="51"/>
      <c r="LS664" s="51"/>
      <c r="LT664" s="51"/>
      <c r="LU664" s="51"/>
      <c r="LV664" s="51"/>
      <c r="LW664" s="51"/>
      <c r="LX664" s="51"/>
      <c r="LY664" s="51"/>
      <c r="LZ664" s="51"/>
      <c r="MA664" s="51"/>
      <c r="MB664" s="51"/>
      <c r="MC664" s="51"/>
      <c r="MD664" s="51"/>
      <c r="ME664" s="51"/>
      <c r="MF664" s="51"/>
      <c r="MG664" s="51"/>
      <c r="MH664" s="51"/>
      <c r="MI664" s="51"/>
      <c r="MJ664" s="51"/>
      <c r="MK664" s="51"/>
      <c r="ML664" s="51"/>
      <c r="MM664" s="51"/>
      <c r="MN664" s="51"/>
      <c r="MO664" s="51"/>
      <c r="MP664" s="51"/>
      <c r="MQ664" s="51"/>
      <c r="MR664" s="51"/>
      <c r="MS664" s="51"/>
      <c r="MT664" s="51"/>
      <c r="MU664" s="51"/>
      <c r="MV664" s="51"/>
      <c r="MW664" s="51"/>
      <c r="MX664" s="51"/>
      <c r="MY664" s="51"/>
      <c r="MZ664" s="51"/>
      <c r="NA664" s="51"/>
      <c r="NB664" s="51"/>
      <c r="NC664" s="51"/>
      <c r="ND664" s="51"/>
      <c r="NE664" s="51"/>
      <c r="NF664" s="51"/>
      <c r="NG664" s="51"/>
      <c r="NH664" s="51"/>
      <c r="NI664" s="51"/>
      <c r="NJ664" s="51"/>
      <c r="NK664" s="51"/>
      <c r="NL664" s="51"/>
      <c r="NM664" s="51"/>
      <c r="NN664" s="51"/>
      <c r="NO664" s="51"/>
      <c r="NP664" s="51"/>
      <c r="NQ664" s="51"/>
      <c r="NR664" s="51"/>
      <c r="NS664" s="51"/>
      <c r="NT664" s="51"/>
      <c r="NU664" s="51"/>
      <c r="NV664" s="51"/>
      <c r="NW664" s="51"/>
      <c r="NX664" s="51"/>
      <c r="NY664" s="51"/>
      <c r="NZ664" s="51"/>
      <c r="OA664" s="51"/>
      <c r="OB664" s="51"/>
      <c r="OC664" s="51"/>
      <c r="OD664" s="51"/>
      <c r="OE664" s="51"/>
      <c r="OF664" s="51"/>
      <c r="OG664" s="51"/>
      <c r="OH664" s="51"/>
      <c r="OI664" s="51"/>
      <c r="OJ664" s="51"/>
      <c r="OK664" s="51"/>
      <c r="OL664" s="51"/>
      <c r="OM664" s="51"/>
      <c r="ON664" s="51"/>
      <c r="OO664" s="51"/>
      <c r="OP664" s="51"/>
      <c r="OQ664" s="51"/>
      <c r="OR664" s="51"/>
      <c r="OS664" s="51"/>
      <c r="OT664" s="51"/>
      <c r="OU664" s="51"/>
      <c r="OV664" s="51"/>
      <c r="OW664" s="51"/>
      <c r="OX664" s="51"/>
      <c r="OY664" s="51"/>
      <c r="OZ664" s="51"/>
      <c r="PA664" s="51"/>
      <c r="PB664" s="51"/>
      <c r="PC664" s="51"/>
      <c r="PD664" s="51"/>
      <c r="PE664" s="51"/>
      <c r="PF664" s="51"/>
      <c r="PG664" s="51"/>
      <c r="PH664" s="51"/>
      <c r="PI664" s="51"/>
      <c r="PJ664" s="51"/>
      <c r="PK664" s="51"/>
      <c r="PL664" s="51"/>
      <c r="PM664" s="51"/>
      <c r="PN664" s="51"/>
      <c r="PO664" s="51"/>
      <c r="PP664" s="51"/>
      <c r="PQ664" s="51"/>
      <c r="PR664" s="51"/>
      <c r="PS664" s="51"/>
      <c r="PT664" s="51"/>
      <c r="PU664" s="51"/>
      <c r="PV664" s="51"/>
      <c r="PW664" s="51"/>
      <c r="PX664" s="51"/>
      <c r="PY664" s="51"/>
      <c r="PZ664" s="51"/>
      <c r="QA664" s="51"/>
      <c r="QB664" s="51"/>
      <c r="QC664" s="51"/>
      <c r="QD664" s="51"/>
      <c r="QE664" s="51"/>
      <c r="QF664" s="51"/>
      <c r="QG664" s="51"/>
      <c r="QH664" s="51"/>
      <c r="QI664" s="51"/>
      <c r="QJ664" s="51"/>
      <c r="QK664" s="51"/>
      <c r="QL664" s="51"/>
      <c r="QM664" s="51"/>
      <c r="QN664" s="51"/>
      <c r="QO664" s="51"/>
      <c r="QP664" s="51"/>
      <c r="QQ664" s="51"/>
      <c r="QR664" s="51"/>
      <c r="QS664" s="51"/>
      <c r="QT664" s="51"/>
      <c r="QU664" s="51"/>
      <c r="QV664" s="51"/>
      <c r="QW664" s="51"/>
      <c r="QX664" s="51"/>
      <c r="QY664" s="51"/>
      <c r="QZ664" s="51"/>
      <c r="RA664" s="51"/>
      <c r="RB664" s="51"/>
      <c r="RC664" s="51"/>
      <c r="RD664" s="51"/>
      <c r="RE664" s="51"/>
      <c r="RF664" s="51"/>
      <c r="RG664" s="51"/>
      <c r="RH664" s="51"/>
      <c r="RI664" s="51"/>
      <c r="RJ664" s="51"/>
      <c r="RK664" s="51"/>
      <c r="RL664" s="51"/>
      <c r="RM664" s="51"/>
      <c r="RN664" s="51"/>
      <c r="RO664" s="51"/>
      <c r="RP664" s="51"/>
      <c r="RQ664" s="51"/>
      <c r="RR664" s="51"/>
      <c r="RS664" s="51"/>
      <c r="RT664" s="51"/>
      <c r="RU664" s="51"/>
      <c r="RV664" s="51"/>
      <c r="RW664" s="51"/>
      <c r="RX664" s="51"/>
      <c r="RY664" s="51"/>
      <c r="RZ664" s="51"/>
      <c r="SA664" s="51"/>
      <c r="SB664" s="51"/>
      <c r="SC664" s="51"/>
      <c r="SD664" s="51"/>
      <c r="SE664" s="51"/>
      <c r="SF664" s="51"/>
      <c r="SG664" s="51"/>
      <c r="SH664" s="51"/>
      <c r="SI664" s="51"/>
      <c r="SJ664" s="51"/>
      <c r="SK664" s="51"/>
      <c r="SL664" s="51"/>
      <c r="SM664" s="51"/>
      <c r="SN664" s="51"/>
      <c r="SO664" s="51"/>
      <c r="SP664" s="51"/>
      <c r="SQ664" s="51"/>
      <c r="SR664" s="51"/>
      <c r="SS664" s="51"/>
      <c r="ST664" s="51"/>
      <c r="SU664" s="51"/>
      <c r="SV664" s="51"/>
      <c r="SW664" s="51"/>
      <c r="SX664" s="51"/>
      <c r="SY664" s="51"/>
      <c r="SZ664" s="51"/>
      <c r="TA664" s="51"/>
      <c r="TB664" s="51"/>
      <c r="TC664" s="51"/>
      <c r="TD664" s="51"/>
      <c r="TE664" s="51"/>
      <c r="TF664" s="51"/>
      <c r="TG664" s="51"/>
      <c r="TH664" s="51"/>
      <c r="TI664" s="51"/>
      <c r="TJ664" s="51"/>
      <c r="TK664" s="51"/>
      <c r="TL664" s="51"/>
      <c r="TM664" s="51"/>
      <c r="TN664" s="51"/>
      <c r="TO664" s="51"/>
      <c r="TP664" s="51"/>
      <c r="TQ664" s="51"/>
      <c r="TR664" s="51"/>
      <c r="TS664" s="51"/>
      <c r="TT664" s="51"/>
      <c r="TU664" s="51"/>
      <c r="TV664" s="51"/>
      <c r="TW664" s="51"/>
      <c r="TX664" s="51"/>
      <c r="TY664" s="51"/>
      <c r="TZ664" s="51"/>
      <c r="UA664" s="51"/>
      <c r="UB664" s="51"/>
      <c r="UC664" s="51"/>
      <c r="UD664" s="51"/>
      <c r="UE664" s="51"/>
      <c r="UF664" s="51"/>
      <c r="UG664" s="51"/>
      <c r="UH664" s="51"/>
      <c r="UI664" s="51"/>
      <c r="UJ664" s="51"/>
      <c r="UK664" s="51"/>
      <c r="UL664" s="51"/>
      <c r="UM664" s="51"/>
      <c r="UN664" s="51"/>
      <c r="UO664" s="51"/>
      <c r="UP664" s="51"/>
      <c r="UQ664" s="51"/>
      <c r="UR664" s="51"/>
      <c r="US664" s="51"/>
      <c r="UT664" s="51"/>
      <c r="UU664" s="51"/>
      <c r="UV664" s="51"/>
      <c r="UW664" s="51"/>
      <c r="UX664" s="51"/>
      <c r="UY664" s="51"/>
      <c r="UZ664" s="51"/>
      <c r="VA664" s="51"/>
      <c r="VB664" s="51"/>
      <c r="VC664" s="51"/>
      <c r="VD664" s="51"/>
      <c r="VE664" s="51"/>
      <c r="VF664" s="51"/>
      <c r="VG664" s="51"/>
      <c r="VH664" s="51"/>
      <c r="VI664" s="51"/>
      <c r="VJ664" s="51"/>
      <c r="VK664" s="51"/>
      <c r="VL664" s="51"/>
      <c r="VM664" s="51"/>
      <c r="VN664" s="51"/>
      <c r="VO664" s="51"/>
      <c r="VP664" s="51"/>
      <c r="VQ664" s="51"/>
      <c r="VR664" s="51"/>
      <c r="VS664" s="51"/>
      <c r="VT664" s="51"/>
      <c r="VU664" s="51"/>
      <c r="VV664" s="51"/>
      <c r="VW664" s="51"/>
      <c r="VX664" s="51"/>
      <c r="VY664" s="51"/>
      <c r="VZ664" s="51"/>
      <c r="WA664" s="51"/>
      <c r="WB664" s="51"/>
      <c r="WC664" s="51"/>
      <c r="WD664" s="51"/>
      <c r="WE664" s="51"/>
      <c r="WF664" s="51"/>
      <c r="WG664" s="51"/>
      <c r="WH664" s="51"/>
      <c r="WI664" s="51"/>
      <c r="WJ664" s="51"/>
      <c r="WK664" s="51"/>
      <c r="WL664" s="51"/>
      <c r="WM664" s="51"/>
      <c r="WN664" s="51"/>
      <c r="WO664" s="51"/>
      <c r="WP664" s="51"/>
      <c r="WQ664" s="51"/>
      <c r="WR664" s="51"/>
      <c r="WS664" s="51"/>
      <c r="WT664" s="51"/>
      <c r="WU664" s="51"/>
      <c r="WV664" s="51"/>
      <c r="WW664" s="51"/>
      <c r="WX664" s="51"/>
      <c r="WY664" s="51"/>
      <c r="WZ664" s="51"/>
      <c r="XA664" s="51"/>
      <c r="XB664" s="51"/>
      <c r="XC664" s="51"/>
      <c r="XD664" s="51"/>
      <c r="XE664" s="51"/>
      <c r="XF664" s="51"/>
      <c r="XG664" s="51"/>
      <c r="XH664" s="51"/>
      <c r="XI664" s="51"/>
      <c r="XJ664" s="51"/>
      <c r="XK664" s="51"/>
      <c r="XL664" s="51"/>
      <c r="XM664" s="51"/>
      <c r="XN664" s="51"/>
      <c r="XO664" s="51"/>
      <c r="XP664" s="51"/>
      <c r="XQ664" s="51"/>
      <c r="XR664" s="51"/>
      <c r="XS664" s="51"/>
      <c r="XT664" s="51"/>
      <c r="XU664" s="51"/>
      <c r="XV664" s="51"/>
      <c r="XW664" s="51"/>
      <c r="XX664" s="51"/>
      <c r="XY664" s="51"/>
      <c r="XZ664" s="51"/>
      <c r="YA664" s="51"/>
      <c r="YB664" s="51"/>
      <c r="YC664" s="51"/>
      <c r="YD664" s="51"/>
      <c r="YE664" s="51"/>
      <c r="YF664" s="51"/>
      <c r="YG664" s="51"/>
      <c r="YH664" s="51"/>
      <c r="YI664" s="51"/>
      <c r="YJ664" s="51"/>
      <c r="YK664" s="51"/>
      <c r="YL664" s="51"/>
      <c r="YM664" s="51"/>
      <c r="YN664" s="51"/>
      <c r="YO664" s="51"/>
      <c r="YP664" s="51"/>
      <c r="YQ664" s="51"/>
      <c r="YR664" s="51"/>
      <c r="YS664" s="51"/>
    </row>
    <row r="665" spans="2:669" hidden="1" x14ac:dyDescent="0.25">
      <c r="B665" s="51"/>
      <c r="C665" s="51"/>
      <c r="D665" s="51"/>
      <c r="E665" s="51"/>
      <c r="F665" s="51"/>
      <c r="G665" s="51"/>
      <c r="H665" s="325"/>
      <c r="I665" s="51"/>
      <c r="J665" s="51"/>
      <c r="K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c r="EK665" s="51"/>
      <c r="EL665" s="51"/>
      <c r="EM665" s="51"/>
      <c r="EN665" s="51"/>
      <c r="EO665" s="51"/>
      <c r="EP665" s="51"/>
      <c r="EQ665" s="51"/>
      <c r="ER665" s="51"/>
      <c r="ES665" s="51"/>
      <c r="ET665" s="51"/>
      <c r="EU665" s="51"/>
      <c r="EV665" s="51"/>
      <c r="EW665" s="51"/>
      <c r="EX665" s="51"/>
      <c r="EY665" s="51"/>
      <c r="EZ665" s="51"/>
      <c r="FA665" s="51"/>
      <c r="FB665" s="51"/>
      <c r="FC665" s="51"/>
      <c r="FD665" s="51"/>
      <c r="FE665" s="51"/>
      <c r="FF665" s="51"/>
      <c r="FG665" s="51"/>
      <c r="FH665" s="51"/>
      <c r="FI665" s="51"/>
      <c r="FJ665" s="51"/>
      <c r="FK665" s="51"/>
      <c r="FL665" s="51"/>
      <c r="FM665" s="51"/>
      <c r="FN665" s="51"/>
      <c r="FO665" s="51"/>
      <c r="FP665" s="51"/>
      <c r="FQ665" s="51"/>
      <c r="FR665" s="51"/>
      <c r="FS665" s="51"/>
      <c r="FT665" s="51"/>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1"/>
      <c r="GR665" s="51"/>
      <c r="GS665" s="51"/>
      <c r="GT665" s="51"/>
      <c r="GU665" s="51"/>
      <c r="GV665" s="51"/>
      <c r="GW665" s="51"/>
      <c r="GX665" s="51"/>
      <c r="GY665" s="51"/>
      <c r="GZ665" s="51"/>
      <c r="HA665" s="51"/>
      <c r="HB665" s="51"/>
      <c r="HC665" s="51"/>
      <c r="HD665" s="51"/>
      <c r="HE665" s="51"/>
      <c r="HF665" s="51"/>
      <c r="HG665" s="51"/>
      <c r="HH665" s="51"/>
      <c r="HI665" s="51"/>
      <c r="HJ665" s="51"/>
      <c r="HK665" s="51"/>
      <c r="HL665" s="51"/>
      <c r="HM665" s="51"/>
      <c r="HN665" s="51"/>
      <c r="HO665" s="51"/>
      <c r="HP665" s="51"/>
      <c r="HQ665" s="51"/>
      <c r="HR665" s="51"/>
      <c r="HS665" s="51"/>
      <c r="HT665" s="51"/>
      <c r="HU665" s="51"/>
      <c r="HV665" s="51"/>
      <c r="HW665" s="51"/>
      <c r="HX665" s="51"/>
      <c r="HY665" s="51"/>
      <c r="HZ665" s="51"/>
      <c r="IA665" s="51"/>
      <c r="IB665" s="51"/>
      <c r="IC665" s="51"/>
      <c r="ID665" s="51"/>
      <c r="IE665" s="51"/>
      <c r="IF665" s="51"/>
      <c r="IG665" s="51"/>
      <c r="IH665" s="51"/>
      <c r="II665" s="51"/>
      <c r="IJ665" s="51"/>
      <c r="IK665" s="51"/>
      <c r="IL665" s="51"/>
      <c r="IM665" s="51"/>
      <c r="IN665" s="51"/>
      <c r="IO665" s="51"/>
      <c r="IP665" s="51"/>
      <c r="IQ665" s="51"/>
      <c r="IR665" s="51"/>
      <c r="IS665" s="51"/>
      <c r="IT665" s="51"/>
      <c r="IU665" s="51"/>
      <c r="IV665" s="51"/>
      <c r="IW665" s="51"/>
      <c r="IX665" s="51"/>
      <c r="IY665" s="51"/>
      <c r="IZ665" s="51"/>
      <c r="JA665" s="51"/>
      <c r="JB665" s="51"/>
      <c r="JC665" s="51"/>
      <c r="JD665" s="51"/>
      <c r="JE665" s="51"/>
      <c r="JF665" s="51"/>
      <c r="JG665" s="51"/>
      <c r="JH665" s="51"/>
      <c r="JI665" s="51"/>
      <c r="JJ665" s="51"/>
      <c r="JK665" s="51"/>
      <c r="JL665" s="51"/>
      <c r="JM665" s="51"/>
      <c r="JN665" s="51"/>
      <c r="JO665" s="51"/>
      <c r="JP665" s="51"/>
      <c r="JQ665" s="51"/>
      <c r="JR665" s="51"/>
      <c r="JS665" s="51"/>
      <c r="JT665" s="51"/>
      <c r="JU665" s="51"/>
      <c r="JV665" s="51"/>
      <c r="JW665" s="51"/>
      <c r="JX665" s="51"/>
      <c r="JY665" s="51"/>
      <c r="JZ665" s="51"/>
      <c r="KA665" s="51"/>
      <c r="KB665" s="51"/>
      <c r="KC665" s="51"/>
      <c r="KD665" s="51"/>
      <c r="KE665" s="51"/>
      <c r="KF665" s="51"/>
      <c r="KG665" s="51"/>
      <c r="KH665" s="51"/>
      <c r="KI665" s="51"/>
      <c r="KJ665" s="51"/>
      <c r="KK665" s="51"/>
      <c r="KL665" s="51"/>
      <c r="KM665" s="51"/>
      <c r="KN665" s="51"/>
      <c r="KO665" s="51"/>
      <c r="KP665" s="51"/>
      <c r="KQ665" s="51"/>
      <c r="KR665" s="51"/>
      <c r="KS665" s="51"/>
      <c r="KT665" s="51"/>
      <c r="KU665" s="51"/>
      <c r="KV665" s="51"/>
      <c r="KW665" s="51"/>
      <c r="KX665" s="51"/>
      <c r="KY665" s="51"/>
      <c r="KZ665" s="51"/>
      <c r="LA665" s="51"/>
      <c r="LB665" s="51"/>
      <c r="LC665" s="51"/>
      <c r="LD665" s="51"/>
      <c r="LE665" s="51"/>
      <c r="LF665" s="51"/>
      <c r="LG665" s="51"/>
      <c r="LH665" s="51"/>
      <c r="LI665" s="51"/>
      <c r="LJ665" s="51"/>
      <c r="LK665" s="51"/>
      <c r="LL665" s="51"/>
      <c r="LM665" s="51"/>
      <c r="LN665" s="51"/>
      <c r="LO665" s="51"/>
      <c r="LP665" s="51"/>
      <c r="LQ665" s="51"/>
      <c r="LR665" s="51"/>
      <c r="LS665" s="51"/>
      <c r="LT665" s="51"/>
      <c r="LU665" s="51"/>
      <c r="LV665" s="51"/>
      <c r="LW665" s="51"/>
      <c r="LX665" s="51"/>
      <c r="LY665" s="51"/>
      <c r="LZ665" s="51"/>
      <c r="MA665" s="51"/>
      <c r="MB665" s="51"/>
      <c r="MC665" s="51"/>
      <c r="MD665" s="51"/>
      <c r="ME665" s="51"/>
      <c r="MF665" s="51"/>
      <c r="MG665" s="51"/>
      <c r="MH665" s="51"/>
      <c r="MI665" s="51"/>
      <c r="MJ665" s="51"/>
      <c r="MK665" s="51"/>
      <c r="ML665" s="51"/>
      <c r="MM665" s="51"/>
      <c r="MN665" s="51"/>
      <c r="MO665" s="51"/>
      <c r="MP665" s="51"/>
      <c r="MQ665" s="51"/>
      <c r="MR665" s="51"/>
      <c r="MS665" s="51"/>
      <c r="MT665" s="51"/>
      <c r="MU665" s="51"/>
      <c r="MV665" s="51"/>
      <c r="MW665" s="51"/>
      <c r="MX665" s="51"/>
      <c r="MY665" s="51"/>
      <c r="MZ665" s="51"/>
      <c r="NA665" s="51"/>
      <c r="NB665" s="51"/>
      <c r="NC665" s="51"/>
      <c r="ND665" s="51"/>
      <c r="NE665" s="51"/>
      <c r="NF665" s="51"/>
      <c r="NG665" s="51"/>
      <c r="NH665" s="51"/>
      <c r="NI665" s="51"/>
      <c r="NJ665" s="51"/>
      <c r="NK665" s="51"/>
      <c r="NL665" s="51"/>
      <c r="NM665" s="51"/>
      <c r="NN665" s="51"/>
      <c r="NO665" s="51"/>
      <c r="NP665" s="51"/>
      <c r="NQ665" s="51"/>
      <c r="NR665" s="51"/>
      <c r="NS665" s="51"/>
      <c r="NT665" s="51"/>
      <c r="NU665" s="51"/>
      <c r="NV665" s="51"/>
      <c r="NW665" s="51"/>
      <c r="NX665" s="51"/>
      <c r="NY665" s="51"/>
      <c r="NZ665" s="51"/>
      <c r="OA665" s="51"/>
      <c r="OB665" s="51"/>
      <c r="OC665" s="51"/>
      <c r="OD665" s="51"/>
      <c r="OE665" s="51"/>
      <c r="OF665" s="51"/>
      <c r="OG665" s="51"/>
      <c r="OH665" s="51"/>
      <c r="OI665" s="51"/>
      <c r="OJ665" s="51"/>
      <c r="OK665" s="51"/>
      <c r="OL665" s="51"/>
      <c r="OM665" s="51"/>
      <c r="ON665" s="51"/>
      <c r="OO665" s="51"/>
      <c r="OP665" s="51"/>
      <c r="OQ665" s="51"/>
      <c r="OR665" s="51"/>
      <c r="OS665" s="51"/>
      <c r="OT665" s="51"/>
      <c r="OU665" s="51"/>
      <c r="OV665" s="51"/>
      <c r="OW665" s="51"/>
      <c r="OX665" s="51"/>
      <c r="OY665" s="51"/>
      <c r="OZ665" s="51"/>
      <c r="PA665" s="51"/>
      <c r="PB665" s="51"/>
      <c r="PC665" s="51"/>
      <c r="PD665" s="51"/>
      <c r="PE665" s="51"/>
      <c r="PF665" s="51"/>
      <c r="PG665" s="51"/>
      <c r="PH665" s="51"/>
      <c r="PI665" s="51"/>
      <c r="PJ665" s="51"/>
      <c r="PK665" s="51"/>
      <c r="PL665" s="51"/>
      <c r="PM665" s="51"/>
      <c r="PN665" s="51"/>
      <c r="PO665" s="51"/>
      <c r="PP665" s="51"/>
      <c r="PQ665" s="51"/>
      <c r="PR665" s="51"/>
      <c r="PS665" s="51"/>
      <c r="PT665" s="51"/>
      <c r="PU665" s="51"/>
      <c r="PV665" s="51"/>
      <c r="PW665" s="51"/>
      <c r="PX665" s="51"/>
      <c r="PY665" s="51"/>
      <c r="PZ665" s="51"/>
      <c r="QA665" s="51"/>
      <c r="QB665" s="51"/>
      <c r="QC665" s="51"/>
      <c r="QD665" s="51"/>
      <c r="QE665" s="51"/>
      <c r="QF665" s="51"/>
      <c r="QG665" s="51"/>
      <c r="QH665" s="51"/>
      <c r="QI665" s="51"/>
      <c r="QJ665" s="51"/>
      <c r="QK665" s="51"/>
      <c r="QL665" s="51"/>
      <c r="QM665" s="51"/>
      <c r="QN665" s="51"/>
      <c r="QO665" s="51"/>
      <c r="QP665" s="51"/>
      <c r="QQ665" s="51"/>
      <c r="QR665" s="51"/>
      <c r="QS665" s="51"/>
      <c r="QT665" s="51"/>
      <c r="QU665" s="51"/>
      <c r="QV665" s="51"/>
      <c r="QW665" s="51"/>
      <c r="QX665" s="51"/>
      <c r="QY665" s="51"/>
      <c r="QZ665" s="51"/>
      <c r="RA665" s="51"/>
      <c r="RB665" s="51"/>
      <c r="RC665" s="51"/>
      <c r="RD665" s="51"/>
      <c r="RE665" s="51"/>
      <c r="RF665" s="51"/>
      <c r="RG665" s="51"/>
      <c r="RH665" s="51"/>
      <c r="RI665" s="51"/>
      <c r="RJ665" s="51"/>
      <c r="RK665" s="51"/>
      <c r="RL665" s="51"/>
      <c r="RM665" s="51"/>
      <c r="RN665" s="51"/>
      <c r="RO665" s="51"/>
      <c r="RP665" s="51"/>
      <c r="RQ665" s="51"/>
      <c r="RR665" s="51"/>
      <c r="RS665" s="51"/>
      <c r="RT665" s="51"/>
      <c r="RU665" s="51"/>
      <c r="RV665" s="51"/>
      <c r="RW665" s="51"/>
      <c r="RX665" s="51"/>
      <c r="RY665" s="51"/>
      <c r="RZ665" s="51"/>
      <c r="SA665" s="51"/>
      <c r="SB665" s="51"/>
      <c r="SC665" s="51"/>
      <c r="SD665" s="51"/>
      <c r="SE665" s="51"/>
      <c r="SF665" s="51"/>
      <c r="SG665" s="51"/>
      <c r="SH665" s="51"/>
      <c r="SI665" s="51"/>
      <c r="SJ665" s="51"/>
      <c r="SK665" s="51"/>
      <c r="SL665" s="51"/>
      <c r="SM665" s="51"/>
      <c r="SN665" s="51"/>
      <c r="SO665" s="51"/>
      <c r="SP665" s="51"/>
      <c r="SQ665" s="51"/>
      <c r="SR665" s="51"/>
      <c r="SS665" s="51"/>
      <c r="ST665" s="51"/>
      <c r="SU665" s="51"/>
      <c r="SV665" s="51"/>
      <c r="SW665" s="51"/>
      <c r="SX665" s="51"/>
      <c r="SY665" s="51"/>
      <c r="SZ665" s="51"/>
      <c r="TA665" s="51"/>
      <c r="TB665" s="51"/>
      <c r="TC665" s="51"/>
      <c r="TD665" s="51"/>
      <c r="TE665" s="51"/>
      <c r="TF665" s="51"/>
      <c r="TG665" s="51"/>
      <c r="TH665" s="51"/>
      <c r="TI665" s="51"/>
      <c r="TJ665" s="51"/>
      <c r="TK665" s="51"/>
      <c r="TL665" s="51"/>
      <c r="TM665" s="51"/>
      <c r="TN665" s="51"/>
      <c r="TO665" s="51"/>
      <c r="TP665" s="51"/>
      <c r="TQ665" s="51"/>
      <c r="TR665" s="51"/>
      <c r="TS665" s="51"/>
      <c r="TT665" s="51"/>
      <c r="TU665" s="51"/>
      <c r="TV665" s="51"/>
      <c r="TW665" s="51"/>
      <c r="TX665" s="51"/>
      <c r="TY665" s="51"/>
      <c r="TZ665" s="51"/>
      <c r="UA665" s="51"/>
      <c r="UB665" s="51"/>
      <c r="UC665" s="51"/>
      <c r="UD665" s="51"/>
      <c r="UE665" s="51"/>
      <c r="UF665" s="51"/>
      <c r="UG665" s="51"/>
      <c r="UH665" s="51"/>
      <c r="UI665" s="51"/>
      <c r="UJ665" s="51"/>
      <c r="UK665" s="51"/>
      <c r="UL665" s="51"/>
      <c r="UM665" s="51"/>
      <c r="UN665" s="51"/>
      <c r="UO665" s="51"/>
      <c r="UP665" s="51"/>
      <c r="UQ665" s="51"/>
      <c r="UR665" s="51"/>
      <c r="US665" s="51"/>
      <c r="UT665" s="51"/>
      <c r="UU665" s="51"/>
      <c r="UV665" s="51"/>
      <c r="UW665" s="51"/>
      <c r="UX665" s="51"/>
      <c r="UY665" s="51"/>
      <c r="UZ665" s="51"/>
      <c r="VA665" s="51"/>
      <c r="VB665" s="51"/>
      <c r="VC665" s="51"/>
      <c r="VD665" s="51"/>
      <c r="VE665" s="51"/>
      <c r="VF665" s="51"/>
      <c r="VG665" s="51"/>
      <c r="VH665" s="51"/>
      <c r="VI665" s="51"/>
      <c r="VJ665" s="51"/>
      <c r="VK665" s="51"/>
      <c r="VL665" s="51"/>
      <c r="VM665" s="51"/>
      <c r="VN665" s="51"/>
      <c r="VO665" s="51"/>
      <c r="VP665" s="51"/>
      <c r="VQ665" s="51"/>
      <c r="VR665" s="51"/>
      <c r="VS665" s="51"/>
      <c r="VT665" s="51"/>
      <c r="VU665" s="51"/>
      <c r="VV665" s="51"/>
      <c r="VW665" s="51"/>
      <c r="VX665" s="51"/>
      <c r="VY665" s="51"/>
      <c r="VZ665" s="51"/>
      <c r="WA665" s="51"/>
      <c r="WB665" s="51"/>
      <c r="WC665" s="51"/>
      <c r="WD665" s="51"/>
      <c r="WE665" s="51"/>
      <c r="WF665" s="51"/>
      <c r="WG665" s="51"/>
      <c r="WH665" s="51"/>
      <c r="WI665" s="51"/>
      <c r="WJ665" s="51"/>
      <c r="WK665" s="51"/>
      <c r="WL665" s="51"/>
      <c r="WM665" s="51"/>
      <c r="WN665" s="51"/>
      <c r="WO665" s="51"/>
      <c r="WP665" s="51"/>
      <c r="WQ665" s="51"/>
      <c r="WR665" s="51"/>
      <c r="WS665" s="51"/>
      <c r="WT665" s="51"/>
      <c r="WU665" s="51"/>
      <c r="WV665" s="51"/>
      <c r="WW665" s="51"/>
      <c r="WX665" s="51"/>
      <c r="WY665" s="51"/>
      <c r="WZ665" s="51"/>
      <c r="XA665" s="51"/>
      <c r="XB665" s="51"/>
      <c r="XC665" s="51"/>
      <c r="XD665" s="51"/>
      <c r="XE665" s="51"/>
      <c r="XF665" s="51"/>
      <c r="XG665" s="51"/>
      <c r="XH665" s="51"/>
      <c r="XI665" s="51"/>
      <c r="XJ665" s="51"/>
      <c r="XK665" s="51"/>
      <c r="XL665" s="51"/>
      <c r="XM665" s="51"/>
      <c r="XN665" s="51"/>
      <c r="XO665" s="51"/>
      <c r="XP665" s="51"/>
      <c r="XQ665" s="51"/>
      <c r="XR665" s="51"/>
      <c r="XS665" s="51"/>
      <c r="XT665" s="51"/>
      <c r="XU665" s="51"/>
      <c r="XV665" s="51"/>
      <c r="XW665" s="51"/>
      <c r="XX665" s="51"/>
      <c r="XY665" s="51"/>
      <c r="XZ665" s="51"/>
      <c r="YA665" s="51"/>
      <c r="YB665" s="51"/>
      <c r="YC665" s="51"/>
      <c r="YD665" s="51"/>
      <c r="YE665" s="51"/>
      <c r="YF665" s="51"/>
      <c r="YG665" s="51"/>
      <c r="YH665" s="51"/>
      <c r="YI665" s="51"/>
      <c r="YJ665" s="51"/>
      <c r="YK665" s="51"/>
      <c r="YL665" s="51"/>
      <c r="YM665" s="51"/>
      <c r="YN665" s="51"/>
      <c r="YO665" s="51"/>
      <c r="YP665" s="51"/>
      <c r="YQ665" s="51"/>
      <c r="YR665" s="51"/>
      <c r="YS665" s="51"/>
    </row>
    <row r="666" spans="2:669" hidden="1" x14ac:dyDescent="0.25">
      <c r="B666" s="51"/>
      <c r="C666" s="51"/>
      <c r="D666" s="51"/>
      <c r="E666" s="51"/>
      <c r="F666" s="51"/>
      <c r="G666" s="51"/>
      <c r="H666" s="325"/>
      <c r="I666" s="51"/>
      <c r="J666" s="51"/>
      <c r="K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c r="EK666" s="51"/>
      <c r="EL666" s="51"/>
      <c r="EM666" s="51"/>
      <c r="EN666" s="51"/>
      <c r="EO666" s="51"/>
      <c r="EP666" s="51"/>
      <c r="EQ666" s="51"/>
      <c r="ER666" s="51"/>
      <c r="ES666" s="51"/>
      <c r="ET666" s="51"/>
      <c r="EU666" s="51"/>
      <c r="EV666" s="51"/>
      <c r="EW666" s="51"/>
      <c r="EX666" s="51"/>
      <c r="EY666" s="51"/>
      <c r="EZ666" s="51"/>
      <c r="FA666" s="51"/>
      <c r="FB666" s="51"/>
      <c r="FC666" s="51"/>
      <c r="FD666" s="51"/>
      <c r="FE666" s="51"/>
      <c r="FF666" s="51"/>
      <c r="FG666" s="51"/>
      <c r="FH666" s="51"/>
      <c r="FI666" s="51"/>
      <c r="FJ666" s="51"/>
      <c r="FK666" s="51"/>
      <c r="FL666" s="51"/>
      <c r="FM666" s="51"/>
      <c r="FN666" s="51"/>
      <c r="FO666" s="51"/>
      <c r="FP666" s="51"/>
      <c r="FQ666" s="51"/>
      <c r="FR666" s="51"/>
      <c r="FS666" s="51"/>
      <c r="FT666" s="51"/>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1"/>
      <c r="GR666" s="51"/>
      <c r="GS666" s="51"/>
      <c r="GT666" s="51"/>
      <c r="GU666" s="51"/>
      <c r="GV666" s="51"/>
      <c r="GW666" s="51"/>
      <c r="GX666" s="51"/>
      <c r="GY666" s="51"/>
      <c r="GZ666" s="51"/>
      <c r="HA666" s="51"/>
      <c r="HB666" s="51"/>
      <c r="HC666" s="51"/>
      <c r="HD666" s="51"/>
      <c r="HE666" s="51"/>
      <c r="HF666" s="51"/>
      <c r="HG666" s="51"/>
      <c r="HH666" s="51"/>
      <c r="HI666" s="51"/>
      <c r="HJ666" s="51"/>
      <c r="HK666" s="51"/>
      <c r="HL666" s="51"/>
      <c r="HM666" s="51"/>
      <c r="HN666" s="51"/>
      <c r="HO666" s="51"/>
      <c r="HP666" s="51"/>
      <c r="HQ666" s="51"/>
      <c r="HR666" s="51"/>
      <c r="HS666" s="51"/>
      <c r="HT666" s="51"/>
      <c r="HU666" s="51"/>
      <c r="HV666" s="51"/>
      <c r="HW666" s="51"/>
      <c r="HX666" s="51"/>
      <c r="HY666" s="51"/>
      <c r="HZ666" s="51"/>
      <c r="IA666" s="51"/>
      <c r="IB666" s="51"/>
      <c r="IC666" s="51"/>
      <c r="ID666" s="51"/>
      <c r="IE666" s="51"/>
      <c r="IF666" s="51"/>
      <c r="IG666" s="51"/>
      <c r="IH666" s="51"/>
      <c r="II666" s="51"/>
      <c r="IJ666" s="51"/>
      <c r="IK666" s="51"/>
      <c r="IL666" s="51"/>
      <c r="IM666" s="51"/>
      <c r="IN666" s="51"/>
      <c r="IO666" s="51"/>
      <c r="IP666" s="51"/>
      <c r="IQ666" s="51"/>
      <c r="IR666" s="51"/>
      <c r="IS666" s="51"/>
      <c r="IT666" s="51"/>
      <c r="IU666" s="51"/>
      <c r="IV666" s="51"/>
      <c r="IW666" s="51"/>
      <c r="IX666" s="51"/>
      <c r="IY666" s="51"/>
      <c r="IZ666" s="51"/>
      <c r="JA666" s="51"/>
      <c r="JB666" s="51"/>
      <c r="JC666" s="51"/>
      <c r="JD666" s="51"/>
      <c r="JE666" s="51"/>
      <c r="JF666" s="51"/>
      <c r="JG666" s="51"/>
      <c r="JH666" s="51"/>
      <c r="JI666" s="51"/>
      <c r="JJ666" s="51"/>
      <c r="JK666" s="51"/>
      <c r="JL666" s="51"/>
      <c r="JM666" s="51"/>
      <c r="JN666" s="51"/>
      <c r="JO666" s="51"/>
      <c r="JP666" s="51"/>
      <c r="JQ666" s="51"/>
      <c r="JR666" s="51"/>
      <c r="JS666" s="51"/>
      <c r="JT666" s="51"/>
      <c r="JU666" s="51"/>
      <c r="JV666" s="51"/>
      <c r="JW666" s="51"/>
      <c r="JX666" s="51"/>
      <c r="JY666" s="51"/>
      <c r="JZ666" s="51"/>
      <c r="KA666" s="51"/>
      <c r="KB666" s="51"/>
      <c r="KC666" s="51"/>
      <c r="KD666" s="51"/>
      <c r="KE666" s="51"/>
      <c r="KF666" s="51"/>
      <c r="KG666" s="51"/>
      <c r="KH666" s="51"/>
      <c r="KI666" s="51"/>
      <c r="KJ666" s="51"/>
      <c r="KK666" s="51"/>
      <c r="KL666" s="51"/>
      <c r="KM666" s="51"/>
      <c r="KN666" s="51"/>
      <c r="KO666" s="51"/>
      <c r="KP666" s="51"/>
      <c r="KQ666" s="51"/>
      <c r="KR666" s="51"/>
      <c r="KS666" s="51"/>
      <c r="KT666" s="51"/>
      <c r="KU666" s="51"/>
      <c r="KV666" s="51"/>
      <c r="KW666" s="51"/>
      <c r="KX666" s="51"/>
      <c r="KY666" s="51"/>
      <c r="KZ666" s="51"/>
      <c r="LA666" s="51"/>
      <c r="LB666" s="51"/>
      <c r="LC666" s="51"/>
      <c r="LD666" s="51"/>
      <c r="LE666" s="51"/>
      <c r="LF666" s="51"/>
      <c r="LG666" s="51"/>
      <c r="LH666" s="51"/>
      <c r="LI666" s="51"/>
      <c r="LJ666" s="51"/>
      <c r="LK666" s="51"/>
      <c r="LL666" s="51"/>
      <c r="LM666" s="51"/>
      <c r="LN666" s="51"/>
      <c r="LO666" s="51"/>
      <c r="LP666" s="51"/>
      <c r="LQ666" s="51"/>
      <c r="LR666" s="51"/>
      <c r="LS666" s="51"/>
      <c r="LT666" s="51"/>
      <c r="LU666" s="51"/>
      <c r="LV666" s="51"/>
      <c r="LW666" s="51"/>
      <c r="LX666" s="51"/>
      <c r="LY666" s="51"/>
      <c r="LZ666" s="51"/>
      <c r="MA666" s="51"/>
      <c r="MB666" s="51"/>
      <c r="MC666" s="51"/>
      <c r="MD666" s="51"/>
      <c r="ME666" s="51"/>
      <c r="MF666" s="51"/>
      <c r="MG666" s="51"/>
      <c r="MH666" s="51"/>
      <c r="MI666" s="51"/>
      <c r="MJ666" s="51"/>
      <c r="MK666" s="51"/>
      <c r="ML666" s="51"/>
      <c r="MM666" s="51"/>
      <c r="MN666" s="51"/>
      <c r="MO666" s="51"/>
      <c r="MP666" s="51"/>
      <c r="MQ666" s="51"/>
      <c r="MR666" s="51"/>
      <c r="MS666" s="51"/>
      <c r="MT666" s="51"/>
      <c r="MU666" s="51"/>
      <c r="MV666" s="51"/>
      <c r="MW666" s="51"/>
      <c r="MX666" s="51"/>
      <c r="MY666" s="51"/>
      <c r="MZ666" s="51"/>
      <c r="NA666" s="51"/>
      <c r="NB666" s="51"/>
      <c r="NC666" s="51"/>
      <c r="ND666" s="51"/>
      <c r="NE666" s="51"/>
      <c r="NF666" s="51"/>
      <c r="NG666" s="51"/>
      <c r="NH666" s="51"/>
      <c r="NI666" s="51"/>
      <c r="NJ666" s="51"/>
      <c r="NK666" s="51"/>
      <c r="NL666" s="51"/>
      <c r="NM666" s="51"/>
      <c r="NN666" s="51"/>
      <c r="NO666" s="51"/>
      <c r="NP666" s="51"/>
      <c r="NQ666" s="51"/>
      <c r="NR666" s="51"/>
      <c r="NS666" s="51"/>
      <c r="NT666" s="51"/>
      <c r="NU666" s="51"/>
      <c r="NV666" s="51"/>
      <c r="NW666" s="51"/>
      <c r="NX666" s="51"/>
      <c r="NY666" s="51"/>
      <c r="NZ666" s="51"/>
      <c r="OA666" s="51"/>
      <c r="OB666" s="51"/>
      <c r="OC666" s="51"/>
      <c r="OD666" s="51"/>
      <c r="OE666" s="51"/>
      <c r="OF666" s="51"/>
      <c r="OG666" s="51"/>
      <c r="OH666" s="51"/>
      <c r="OI666" s="51"/>
      <c r="OJ666" s="51"/>
      <c r="OK666" s="51"/>
      <c r="OL666" s="51"/>
      <c r="OM666" s="51"/>
      <c r="ON666" s="51"/>
      <c r="OO666" s="51"/>
      <c r="OP666" s="51"/>
      <c r="OQ666" s="51"/>
      <c r="OR666" s="51"/>
      <c r="OS666" s="51"/>
      <c r="OT666" s="51"/>
      <c r="OU666" s="51"/>
      <c r="OV666" s="51"/>
      <c r="OW666" s="51"/>
      <c r="OX666" s="51"/>
      <c r="OY666" s="51"/>
      <c r="OZ666" s="51"/>
      <c r="PA666" s="51"/>
      <c r="PB666" s="51"/>
      <c r="PC666" s="51"/>
      <c r="PD666" s="51"/>
      <c r="PE666" s="51"/>
      <c r="PF666" s="51"/>
      <c r="PG666" s="51"/>
      <c r="PH666" s="51"/>
      <c r="PI666" s="51"/>
      <c r="PJ666" s="51"/>
      <c r="PK666" s="51"/>
      <c r="PL666" s="51"/>
      <c r="PM666" s="51"/>
      <c r="PN666" s="51"/>
      <c r="PO666" s="51"/>
      <c r="PP666" s="51"/>
      <c r="PQ666" s="51"/>
      <c r="PR666" s="51"/>
      <c r="PS666" s="51"/>
      <c r="PT666" s="51"/>
      <c r="PU666" s="51"/>
      <c r="PV666" s="51"/>
      <c r="PW666" s="51"/>
      <c r="PX666" s="51"/>
      <c r="PY666" s="51"/>
      <c r="PZ666" s="51"/>
      <c r="QA666" s="51"/>
      <c r="QB666" s="51"/>
      <c r="QC666" s="51"/>
      <c r="QD666" s="51"/>
      <c r="QE666" s="51"/>
      <c r="QF666" s="51"/>
      <c r="QG666" s="51"/>
      <c r="QH666" s="51"/>
      <c r="QI666" s="51"/>
      <c r="QJ666" s="51"/>
      <c r="QK666" s="51"/>
      <c r="QL666" s="51"/>
      <c r="QM666" s="51"/>
      <c r="QN666" s="51"/>
      <c r="QO666" s="51"/>
      <c r="QP666" s="51"/>
      <c r="QQ666" s="51"/>
      <c r="QR666" s="51"/>
      <c r="QS666" s="51"/>
      <c r="QT666" s="51"/>
      <c r="QU666" s="51"/>
      <c r="QV666" s="51"/>
      <c r="QW666" s="51"/>
      <c r="QX666" s="51"/>
      <c r="QY666" s="51"/>
      <c r="QZ666" s="51"/>
      <c r="RA666" s="51"/>
      <c r="RB666" s="51"/>
      <c r="RC666" s="51"/>
      <c r="RD666" s="51"/>
      <c r="RE666" s="51"/>
      <c r="RF666" s="51"/>
      <c r="RG666" s="51"/>
      <c r="RH666" s="51"/>
      <c r="RI666" s="51"/>
      <c r="RJ666" s="51"/>
      <c r="RK666" s="51"/>
      <c r="RL666" s="51"/>
      <c r="RM666" s="51"/>
      <c r="RN666" s="51"/>
      <c r="RO666" s="51"/>
      <c r="RP666" s="51"/>
      <c r="RQ666" s="51"/>
      <c r="RR666" s="51"/>
      <c r="RS666" s="51"/>
      <c r="RT666" s="51"/>
      <c r="RU666" s="51"/>
      <c r="RV666" s="51"/>
      <c r="RW666" s="51"/>
      <c r="RX666" s="51"/>
      <c r="RY666" s="51"/>
      <c r="RZ666" s="51"/>
      <c r="SA666" s="51"/>
      <c r="SB666" s="51"/>
      <c r="SC666" s="51"/>
      <c r="SD666" s="51"/>
      <c r="SE666" s="51"/>
      <c r="SF666" s="51"/>
      <c r="SG666" s="51"/>
      <c r="SH666" s="51"/>
      <c r="SI666" s="51"/>
      <c r="SJ666" s="51"/>
      <c r="SK666" s="51"/>
      <c r="SL666" s="51"/>
      <c r="SM666" s="51"/>
      <c r="SN666" s="51"/>
      <c r="SO666" s="51"/>
      <c r="SP666" s="51"/>
      <c r="SQ666" s="51"/>
      <c r="SR666" s="51"/>
      <c r="SS666" s="51"/>
      <c r="ST666" s="51"/>
      <c r="SU666" s="51"/>
      <c r="SV666" s="51"/>
      <c r="SW666" s="51"/>
      <c r="SX666" s="51"/>
      <c r="SY666" s="51"/>
      <c r="SZ666" s="51"/>
      <c r="TA666" s="51"/>
      <c r="TB666" s="51"/>
      <c r="TC666" s="51"/>
      <c r="TD666" s="51"/>
      <c r="TE666" s="51"/>
      <c r="TF666" s="51"/>
      <c r="TG666" s="51"/>
      <c r="TH666" s="51"/>
      <c r="TI666" s="51"/>
      <c r="TJ666" s="51"/>
      <c r="TK666" s="51"/>
      <c r="TL666" s="51"/>
      <c r="TM666" s="51"/>
      <c r="TN666" s="51"/>
      <c r="TO666" s="51"/>
      <c r="TP666" s="51"/>
      <c r="TQ666" s="51"/>
      <c r="TR666" s="51"/>
      <c r="TS666" s="51"/>
      <c r="TT666" s="51"/>
      <c r="TU666" s="51"/>
      <c r="TV666" s="51"/>
      <c r="TW666" s="51"/>
      <c r="TX666" s="51"/>
      <c r="TY666" s="51"/>
      <c r="TZ666" s="51"/>
      <c r="UA666" s="51"/>
      <c r="UB666" s="51"/>
      <c r="UC666" s="51"/>
      <c r="UD666" s="51"/>
      <c r="UE666" s="51"/>
      <c r="UF666" s="51"/>
      <c r="UG666" s="51"/>
      <c r="UH666" s="51"/>
      <c r="UI666" s="51"/>
      <c r="UJ666" s="51"/>
      <c r="UK666" s="51"/>
      <c r="UL666" s="51"/>
      <c r="UM666" s="51"/>
      <c r="UN666" s="51"/>
      <c r="UO666" s="51"/>
      <c r="UP666" s="51"/>
      <c r="UQ666" s="51"/>
      <c r="UR666" s="51"/>
      <c r="US666" s="51"/>
      <c r="UT666" s="51"/>
      <c r="UU666" s="51"/>
      <c r="UV666" s="51"/>
      <c r="UW666" s="51"/>
      <c r="UX666" s="51"/>
      <c r="UY666" s="51"/>
      <c r="UZ666" s="51"/>
      <c r="VA666" s="51"/>
      <c r="VB666" s="51"/>
      <c r="VC666" s="51"/>
      <c r="VD666" s="51"/>
      <c r="VE666" s="51"/>
      <c r="VF666" s="51"/>
      <c r="VG666" s="51"/>
      <c r="VH666" s="51"/>
      <c r="VI666" s="51"/>
      <c r="VJ666" s="51"/>
      <c r="VK666" s="51"/>
      <c r="VL666" s="51"/>
      <c r="VM666" s="51"/>
      <c r="VN666" s="51"/>
      <c r="VO666" s="51"/>
      <c r="VP666" s="51"/>
      <c r="VQ666" s="51"/>
      <c r="VR666" s="51"/>
      <c r="VS666" s="51"/>
      <c r="VT666" s="51"/>
      <c r="VU666" s="51"/>
      <c r="VV666" s="51"/>
      <c r="VW666" s="51"/>
      <c r="VX666" s="51"/>
      <c r="VY666" s="51"/>
      <c r="VZ666" s="51"/>
      <c r="WA666" s="51"/>
      <c r="WB666" s="51"/>
      <c r="WC666" s="51"/>
      <c r="WD666" s="51"/>
      <c r="WE666" s="51"/>
      <c r="WF666" s="51"/>
      <c r="WG666" s="51"/>
      <c r="WH666" s="51"/>
      <c r="WI666" s="51"/>
      <c r="WJ666" s="51"/>
      <c r="WK666" s="51"/>
      <c r="WL666" s="51"/>
      <c r="WM666" s="51"/>
      <c r="WN666" s="51"/>
      <c r="WO666" s="51"/>
      <c r="WP666" s="51"/>
      <c r="WQ666" s="51"/>
      <c r="WR666" s="51"/>
      <c r="WS666" s="51"/>
      <c r="WT666" s="51"/>
      <c r="WU666" s="51"/>
      <c r="WV666" s="51"/>
      <c r="WW666" s="51"/>
      <c r="WX666" s="51"/>
      <c r="WY666" s="51"/>
      <c r="WZ666" s="51"/>
      <c r="XA666" s="51"/>
      <c r="XB666" s="51"/>
      <c r="XC666" s="51"/>
      <c r="XD666" s="51"/>
      <c r="XE666" s="51"/>
      <c r="XF666" s="51"/>
      <c r="XG666" s="51"/>
      <c r="XH666" s="51"/>
      <c r="XI666" s="51"/>
      <c r="XJ666" s="51"/>
      <c r="XK666" s="51"/>
      <c r="XL666" s="51"/>
      <c r="XM666" s="51"/>
      <c r="XN666" s="51"/>
      <c r="XO666" s="51"/>
      <c r="XP666" s="51"/>
      <c r="XQ666" s="51"/>
      <c r="XR666" s="51"/>
      <c r="XS666" s="51"/>
      <c r="XT666" s="51"/>
      <c r="XU666" s="51"/>
      <c r="XV666" s="51"/>
      <c r="XW666" s="51"/>
      <c r="XX666" s="51"/>
      <c r="XY666" s="51"/>
      <c r="XZ666" s="51"/>
      <c r="YA666" s="51"/>
      <c r="YB666" s="51"/>
      <c r="YC666" s="51"/>
      <c r="YD666" s="51"/>
      <c r="YE666" s="51"/>
      <c r="YF666" s="51"/>
      <c r="YG666" s="51"/>
      <c r="YH666" s="51"/>
      <c r="YI666" s="51"/>
      <c r="YJ666" s="51"/>
      <c r="YK666" s="51"/>
      <c r="YL666" s="51"/>
      <c r="YM666" s="51"/>
      <c r="YN666" s="51"/>
      <c r="YO666" s="51"/>
      <c r="YP666" s="51"/>
      <c r="YQ666" s="51"/>
      <c r="YR666" s="51"/>
      <c r="YS666" s="51"/>
    </row>
    <row r="667" spans="2:669" hidden="1" x14ac:dyDescent="0.25">
      <c r="B667" s="51"/>
      <c r="C667" s="51"/>
      <c r="D667" s="51"/>
      <c r="E667" s="51"/>
      <c r="F667" s="51"/>
      <c r="G667" s="51"/>
      <c r="H667" s="325"/>
      <c r="I667" s="51"/>
      <c r="J667" s="51"/>
      <c r="K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c r="EK667" s="51"/>
      <c r="EL667" s="51"/>
      <c r="EM667" s="51"/>
      <c r="EN667" s="51"/>
      <c r="EO667" s="51"/>
      <c r="EP667" s="51"/>
      <c r="EQ667" s="51"/>
      <c r="ER667" s="51"/>
      <c r="ES667" s="51"/>
      <c r="ET667" s="51"/>
      <c r="EU667" s="51"/>
      <c r="EV667" s="51"/>
      <c r="EW667" s="51"/>
      <c r="EX667" s="51"/>
      <c r="EY667" s="51"/>
      <c r="EZ667" s="51"/>
      <c r="FA667" s="51"/>
      <c r="FB667" s="51"/>
      <c r="FC667" s="51"/>
      <c r="FD667" s="51"/>
      <c r="FE667" s="51"/>
      <c r="FF667" s="51"/>
      <c r="FG667" s="51"/>
      <c r="FH667" s="51"/>
      <c r="FI667" s="51"/>
      <c r="FJ667" s="51"/>
      <c r="FK667" s="51"/>
      <c r="FL667" s="51"/>
      <c r="FM667" s="51"/>
      <c r="FN667" s="51"/>
      <c r="FO667" s="51"/>
      <c r="FP667" s="51"/>
      <c r="FQ667" s="51"/>
      <c r="FR667" s="51"/>
      <c r="FS667" s="51"/>
      <c r="FT667" s="51"/>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1"/>
      <c r="GR667" s="51"/>
      <c r="GS667" s="51"/>
      <c r="GT667" s="51"/>
      <c r="GU667" s="51"/>
      <c r="GV667" s="51"/>
      <c r="GW667" s="51"/>
      <c r="GX667" s="51"/>
      <c r="GY667" s="51"/>
      <c r="GZ667" s="51"/>
      <c r="HA667" s="51"/>
      <c r="HB667" s="51"/>
      <c r="HC667" s="51"/>
      <c r="HD667" s="51"/>
      <c r="HE667" s="51"/>
      <c r="HF667" s="51"/>
      <c r="HG667" s="51"/>
      <c r="HH667" s="51"/>
      <c r="HI667" s="51"/>
      <c r="HJ667" s="51"/>
      <c r="HK667" s="51"/>
      <c r="HL667" s="51"/>
      <c r="HM667" s="51"/>
      <c r="HN667" s="51"/>
      <c r="HO667" s="51"/>
      <c r="HP667" s="51"/>
      <c r="HQ667" s="51"/>
      <c r="HR667" s="51"/>
      <c r="HS667" s="51"/>
      <c r="HT667" s="51"/>
      <c r="HU667" s="51"/>
      <c r="HV667" s="51"/>
      <c r="HW667" s="51"/>
      <c r="HX667" s="51"/>
      <c r="HY667" s="51"/>
      <c r="HZ667" s="51"/>
      <c r="IA667" s="51"/>
      <c r="IB667" s="51"/>
      <c r="IC667" s="51"/>
      <c r="ID667" s="51"/>
      <c r="IE667" s="51"/>
      <c r="IF667" s="51"/>
      <c r="IG667" s="51"/>
      <c r="IH667" s="51"/>
      <c r="II667" s="51"/>
      <c r="IJ667" s="51"/>
      <c r="IK667" s="51"/>
      <c r="IL667" s="51"/>
      <c r="IM667" s="51"/>
      <c r="IN667" s="51"/>
      <c r="IO667" s="51"/>
      <c r="IP667" s="51"/>
      <c r="IQ667" s="51"/>
      <c r="IR667" s="51"/>
      <c r="IS667" s="51"/>
      <c r="IT667" s="51"/>
      <c r="IU667" s="51"/>
      <c r="IV667" s="51"/>
      <c r="IW667" s="51"/>
      <c r="IX667" s="51"/>
      <c r="IY667" s="51"/>
      <c r="IZ667" s="51"/>
      <c r="JA667" s="51"/>
      <c r="JB667" s="51"/>
      <c r="JC667" s="51"/>
      <c r="JD667" s="51"/>
      <c r="JE667" s="51"/>
      <c r="JF667" s="51"/>
      <c r="JG667" s="51"/>
      <c r="JH667" s="51"/>
      <c r="JI667" s="51"/>
      <c r="JJ667" s="51"/>
      <c r="JK667" s="51"/>
      <c r="JL667" s="51"/>
      <c r="JM667" s="51"/>
      <c r="JN667" s="51"/>
      <c r="JO667" s="51"/>
      <c r="JP667" s="51"/>
      <c r="JQ667" s="51"/>
      <c r="JR667" s="51"/>
      <c r="JS667" s="51"/>
      <c r="JT667" s="51"/>
      <c r="JU667" s="51"/>
      <c r="JV667" s="51"/>
      <c r="JW667" s="51"/>
      <c r="JX667" s="51"/>
      <c r="JY667" s="51"/>
      <c r="JZ667" s="51"/>
      <c r="KA667" s="51"/>
      <c r="KB667" s="51"/>
      <c r="KC667" s="51"/>
      <c r="KD667" s="51"/>
      <c r="KE667" s="51"/>
      <c r="KF667" s="51"/>
      <c r="KG667" s="51"/>
      <c r="KH667" s="51"/>
      <c r="KI667" s="51"/>
      <c r="KJ667" s="51"/>
      <c r="KK667" s="51"/>
      <c r="KL667" s="51"/>
      <c r="KM667" s="51"/>
      <c r="KN667" s="51"/>
      <c r="KO667" s="51"/>
      <c r="KP667" s="51"/>
      <c r="KQ667" s="51"/>
      <c r="KR667" s="51"/>
      <c r="KS667" s="51"/>
      <c r="KT667" s="51"/>
      <c r="KU667" s="51"/>
      <c r="KV667" s="51"/>
      <c r="KW667" s="51"/>
      <c r="KX667" s="51"/>
      <c r="KY667" s="51"/>
      <c r="KZ667" s="51"/>
      <c r="LA667" s="51"/>
      <c r="LB667" s="51"/>
      <c r="LC667" s="51"/>
      <c r="LD667" s="51"/>
      <c r="LE667" s="51"/>
      <c r="LF667" s="51"/>
      <c r="LG667" s="51"/>
      <c r="LH667" s="51"/>
      <c r="LI667" s="51"/>
      <c r="LJ667" s="51"/>
      <c r="LK667" s="51"/>
      <c r="LL667" s="51"/>
      <c r="LM667" s="51"/>
      <c r="LN667" s="51"/>
      <c r="LO667" s="51"/>
      <c r="LP667" s="51"/>
      <c r="LQ667" s="51"/>
      <c r="LR667" s="51"/>
      <c r="LS667" s="51"/>
      <c r="LT667" s="51"/>
      <c r="LU667" s="51"/>
      <c r="LV667" s="51"/>
      <c r="LW667" s="51"/>
      <c r="LX667" s="51"/>
      <c r="LY667" s="51"/>
      <c r="LZ667" s="51"/>
      <c r="MA667" s="51"/>
      <c r="MB667" s="51"/>
      <c r="MC667" s="51"/>
      <c r="MD667" s="51"/>
      <c r="ME667" s="51"/>
      <c r="MF667" s="51"/>
      <c r="MG667" s="51"/>
      <c r="MH667" s="51"/>
      <c r="MI667" s="51"/>
      <c r="MJ667" s="51"/>
      <c r="MK667" s="51"/>
      <c r="ML667" s="51"/>
      <c r="MM667" s="51"/>
      <c r="MN667" s="51"/>
      <c r="MO667" s="51"/>
      <c r="MP667" s="51"/>
      <c r="MQ667" s="51"/>
      <c r="MR667" s="51"/>
      <c r="MS667" s="51"/>
      <c r="MT667" s="51"/>
      <c r="MU667" s="51"/>
      <c r="MV667" s="51"/>
      <c r="MW667" s="51"/>
      <c r="MX667" s="51"/>
      <c r="MY667" s="51"/>
      <c r="MZ667" s="51"/>
      <c r="NA667" s="51"/>
      <c r="NB667" s="51"/>
      <c r="NC667" s="51"/>
      <c r="ND667" s="51"/>
      <c r="NE667" s="51"/>
      <c r="NF667" s="51"/>
      <c r="NG667" s="51"/>
      <c r="NH667" s="51"/>
      <c r="NI667" s="51"/>
      <c r="NJ667" s="51"/>
      <c r="NK667" s="51"/>
      <c r="NL667" s="51"/>
      <c r="NM667" s="51"/>
      <c r="NN667" s="51"/>
      <c r="NO667" s="51"/>
      <c r="NP667" s="51"/>
      <c r="NQ667" s="51"/>
      <c r="NR667" s="51"/>
      <c r="NS667" s="51"/>
      <c r="NT667" s="51"/>
      <c r="NU667" s="51"/>
      <c r="NV667" s="51"/>
      <c r="NW667" s="51"/>
      <c r="NX667" s="51"/>
      <c r="NY667" s="51"/>
      <c r="NZ667" s="51"/>
      <c r="OA667" s="51"/>
      <c r="OB667" s="51"/>
      <c r="OC667" s="51"/>
      <c r="OD667" s="51"/>
      <c r="OE667" s="51"/>
      <c r="OF667" s="51"/>
      <c r="OG667" s="51"/>
      <c r="OH667" s="51"/>
      <c r="OI667" s="51"/>
      <c r="OJ667" s="51"/>
      <c r="OK667" s="51"/>
      <c r="OL667" s="51"/>
      <c r="OM667" s="51"/>
      <c r="ON667" s="51"/>
      <c r="OO667" s="51"/>
      <c r="OP667" s="51"/>
      <c r="OQ667" s="51"/>
      <c r="OR667" s="51"/>
      <c r="OS667" s="51"/>
      <c r="OT667" s="51"/>
      <c r="OU667" s="51"/>
      <c r="OV667" s="51"/>
      <c r="OW667" s="51"/>
      <c r="OX667" s="51"/>
      <c r="OY667" s="51"/>
      <c r="OZ667" s="51"/>
      <c r="PA667" s="51"/>
      <c r="PB667" s="51"/>
      <c r="PC667" s="51"/>
      <c r="PD667" s="51"/>
      <c r="PE667" s="51"/>
      <c r="PF667" s="51"/>
      <c r="PG667" s="51"/>
      <c r="PH667" s="51"/>
      <c r="PI667" s="51"/>
      <c r="PJ667" s="51"/>
      <c r="PK667" s="51"/>
      <c r="PL667" s="51"/>
      <c r="PM667" s="51"/>
      <c r="PN667" s="51"/>
      <c r="PO667" s="51"/>
      <c r="PP667" s="51"/>
      <c r="PQ667" s="51"/>
      <c r="PR667" s="51"/>
      <c r="PS667" s="51"/>
      <c r="PT667" s="51"/>
      <c r="PU667" s="51"/>
      <c r="PV667" s="51"/>
      <c r="PW667" s="51"/>
      <c r="PX667" s="51"/>
      <c r="PY667" s="51"/>
      <c r="PZ667" s="51"/>
      <c r="QA667" s="51"/>
      <c r="QB667" s="51"/>
      <c r="QC667" s="51"/>
      <c r="QD667" s="51"/>
      <c r="QE667" s="51"/>
      <c r="QF667" s="51"/>
      <c r="QG667" s="51"/>
      <c r="QH667" s="51"/>
      <c r="QI667" s="51"/>
      <c r="QJ667" s="51"/>
      <c r="QK667" s="51"/>
      <c r="QL667" s="51"/>
      <c r="QM667" s="51"/>
      <c r="QN667" s="51"/>
      <c r="QO667" s="51"/>
      <c r="QP667" s="51"/>
      <c r="QQ667" s="51"/>
      <c r="QR667" s="51"/>
      <c r="QS667" s="51"/>
      <c r="QT667" s="51"/>
      <c r="QU667" s="51"/>
      <c r="QV667" s="51"/>
      <c r="QW667" s="51"/>
      <c r="QX667" s="51"/>
      <c r="QY667" s="51"/>
      <c r="QZ667" s="51"/>
      <c r="RA667" s="51"/>
      <c r="RB667" s="51"/>
      <c r="RC667" s="51"/>
      <c r="RD667" s="51"/>
      <c r="RE667" s="51"/>
      <c r="RF667" s="51"/>
      <c r="RG667" s="51"/>
      <c r="RH667" s="51"/>
      <c r="RI667" s="51"/>
      <c r="RJ667" s="51"/>
      <c r="RK667" s="51"/>
      <c r="RL667" s="51"/>
      <c r="RM667" s="51"/>
      <c r="RN667" s="51"/>
      <c r="RO667" s="51"/>
      <c r="RP667" s="51"/>
      <c r="RQ667" s="51"/>
      <c r="RR667" s="51"/>
      <c r="RS667" s="51"/>
      <c r="RT667" s="51"/>
      <c r="RU667" s="51"/>
      <c r="RV667" s="51"/>
      <c r="RW667" s="51"/>
      <c r="RX667" s="51"/>
      <c r="RY667" s="51"/>
      <c r="RZ667" s="51"/>
      <c r="SA667" s="51"/>
      <c r="SB667" s="51"/>
      <c r="SC667" s="51"/>
      <c r="SD667" s="51"/>
      <c r="SE667" s="51"/>
      <c r="SF667" s="51"/>
      <c r="SG667" s="51"/>
      <c r="SH667" s="51"/>
      <c r="SI667" s="51"/>
      <c r="SJ667" s="51"/>
      <c r="SK667" s="51"/>
      <c r="SL667" s="51"/>
      <c r="SM667" s="51"/>
      <c r="SN667" s="51"/>
      <c r="SO667" s="51"/>
      <c r="SP667" s="51"/>
      <c r="SQ667" s="51"/>
      <c r="SR667" s="51"/>
      <c r="SS667" s="51"/>
      <c r="ST667" s="51"/>
      <c r="SU667" s="51"/>
      <c r="SV667" s="51"/>
      <c r="SW667" s="51"/>
      <c r="SX667" s="51"/>
      <c r="SY667" s="51"/>
      <c r="SZ667" s="51"/>
      <c r="TA667" s="51"/>
      <c r="TB667" s="51"/>
      <c r="TC667" s="51"/>
      <c r="TD667" s="51"/>
      <c r="TE667" s="51"/>
      <c r="TF667" s="51"/>
      <c r="TG667" s="51"/>
      <c r="TH667" s="51"/>
      <c r="TI667" s="51"/>
      <c r="TJ667" s="51"/>
      <c r="TK667" s="51"/>
      <c r="TL667" s="51"/>
      <c r="TM667" s="51"/>
      <c r="TN667" s="51"/>
      <c r="TO667" s="51"/>
      <c r="TP667" s="51"/>
      <c r="TQ667" s="51"/>
      <c r="TR667" s="51"/>
      <c r="TS667" s="51"/>
      <c r="TT667" s="51"/>
      <c r="TU667" s="51"/>
      <c r="TV667" s="51"/>
      <c r="TW667" s="51"/>
      <c r="TX667" s="51"/>
      <c r="TY667" s="51"/>
      <c r="TZ667" s="51"/>
      <c r="UA667" s="51"/>
      <c r="UB667" s="51"/>
      <c r="UC667" s="51"/>
      <c r="UD667" s="51"/>
      <c r="UE667" s="51"/>
      <c r="UF667" s="51"/>
      <c r="UG667" s="51"/>
      <c r="UH667" s="51"/>
      <c r="UI667" s="51"/>
      <c r="UJ667" s="51"/>
      <c r="UK667" s="51"/>
      <c r="UL667" s="51"/>
      <c r="UM667" s="51"/>
      <c r="UN667" s="51"/>
      <c r="UO667" s="51"/>
      <c r="UP667" s="51"/>
      <c r="UQ667" s="51"/>
      <c r="UR667" s="51"/>
      <c r="US667" s="51"/>
      <c r="UT667" s="51"/>
      <c r="UU667" s="51"/>
      <c r="UV667" s="51"/>
      <c r="UW667" s="51"/>
      <c r="UX667" s="51"/>
      <c r="UY667" s="51"/>
      <c r="UZ667" s="51"/>
      <c r="VA667" s="51"/>
      <c r="VB667" s="51"/>
      <c r="VC667" s="51"/>
      <c r="VD667" s="51"/>
      <c r="VE667" s="51"/>
      <c r="VF667" s="51"/>
      <c r="VG667" s="51"/>
      <c r="VH667" s="51"/>
      <c r="VI667" s="51"/>
      <c r="VJ667" s="51"/>
      <c r="VK667" s="51"/>
      <c r="VL667" s="51"/>
      <c r="VM667" s="51"/>
      <c r="VN667" s="51"/>
      <c r="VO667" s="51"/>
      <c r="VP667" s="51"/>
      <c r="VQ667" s="51"/>
      <c r="VR667" s="51"/>
      <c r="VS667" s="51"/>
      <c r="VT667" s="51"/>
      <c r="VU667" s="51"/>
      <c r="VV667" s="51"/>
      <c r="VW667" s="51"/>
      <c r="VX667" s="51"/>
      <c r="VY667" s="51"/>
      <c r="VZ667" s="51"/>
      <c r="WA667" s="51"/>
      <c r="WB667" s="51"/>
      <c r="WC667" s="51"/>
      <c r="WD667" s="51"/>
      <c r="WE667" s="51"/>
      <c r="WF667" s="51"/>
      <c r="WG667" s="51"/>
      <c r="WH667" s="51"/>
      <c r="WI667" s="51"/>
      <c r="WJ667" s="51"/>
      <c r="WK667" s="51"/>
      <c r="WL667" s="51"/>
      <c r="WM667" s="51"/>
      <c r="WN667" s="51"/>
      <c r="WO667" s="51"/>
      <c r="WP667" s="51"/>
      <c r="WQ667" s="51"/>
      <c r="WR667" s="51"/>
      <c r="WS667" s="51"/>
      <c r="WT667" s="51"/>
      <c r="WU667" s="51"/>
      <c r="WV667" s="51"/>
      <c r="WW667" s="51"/>
      <c r="WX667" s="51"/>
      <c r="WY667" s="51"/>
      <c r="WZ667" s="51"/>
      <c r="XA667" s="51"/>
      <c r="XB667" s="51"/>
      <c r="XC667" s="51"/>
      <c r="XD667" s="51"/>
      <c r="XE667" s="51"/>
      <c r="XF667" s="51"/>
      <c r="XG667" s="51"/>
      <c r="XH667" s="51"/>
      <c r="XI667" s="51"/>
      <c r="XJ667" s="51"/>
      <c r="XK667" s="51"/>
      <c r="XL667" s="51"/>
      <c r="XM667" s="51"/>
      <c r="XN667" s="51"/>
      <c r="XO667" s="51"/>
      <c r="XP667" s="51"/>
      <c r="XQ667" s="51"/>
      <c r="XR667" s="51"/>
      <c r="XS667" s="51"/>
      <c r="XT667" s="51"/>
      <c r="XU667" s="51"/>
      <c r="XV667" s="51"/>
      <c r="XW667" s="51"/>
      <c r="XX667" s="51"/>
      <c r="XY667" s="51"/>
      <c r="XZ667" s="51"/>
      <c r="YA667" s="51"/>
      <c r="YB667" s="51"/>
      <c r="YC667" s="51"/>
      <c r="YD667" s="51"/>
      <c r="YE667" s="51"/>
      <c r="YF667" s="51"/>
      <c r="YG667" s="51"/>
      <c r="YH667" s="51"/>
      <c r="YI667" s="51"/>
      <c r="YJ667" s="51"/>
      <c r="YK667" s="51"/>
      <c r="YL667" s="51"/>
      <c r="YM667" s="51"/>
      <c r="YN667" s="51"/>
      <c r="YO667" s="51"/>
      <c r="YP667" s="51"/>
      <c r="YQ667" s="51"/>
      <c r="YR667" s="51"/>
      <c r="YS667" s="51"/>
    </row>
    <row r="668" spans="2:669" hidden="1" x14ac:dyDescent="0.25">
      <c r="B668" s="51"/>
      <c r="C668" s="51"/>
      <c r="D668" s="51"/>
      <c r="E668" s="51"/>
      <c r="F668" s="51"/>
      <c r="G668" s="51"/>
      <c r="H668" s="325"/>
      <c r="I668" s="51"/>
      <c r="J668" s="51"/>
      <c r="K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c r="EK668" s="51"/>
      <c r="EL668" s="51"/>
      <c r="EM668" s="51"/>
      <c r="EN668" s="51"/>
      <c r="EO668" s="51"/>
      <c r="EP668" s="51"/>
      <c r="EQ668" s="51"/>
      <c r="ER668" s="51"/>
      <c r="ES668" s="51"/>
      <c r="ET668" s="51"/>
      <c r="EU668" s="51"/>
      <c r="EV668" s="51"/>
      <c r="EW668" s="51"/>
      <c r="EX668" s="51"/>
      <c r="EY668" s="51"/>
      <c r="EZ668" s="51"/>
      <c r="FA668" s="51"/>
      <c r="FB668" s="51"/>
      <c r="FC668" s="51"/>
      <c r="FD668" s="51"/>
      <c r="FE668" s="51"/>
      <c r="FF668" s="51"/>
      <c r="FG668" s="51"/>
      <c r="FH668" s="51"/>
      <c r="FI668" s="51"/>
      <c r="FJ668" s="51"/>
      <c r="FK668" s="51"/>
      <c r="FL668" s="51"/>
      <c r="FM668" s="51"/>
      <c r="FN668" s="51"/>
      <c r="FO668" s="51"/>
      <c r="FP668" s="51"/>
      <c r="FQ668" s="51"/>
      <c r="FR668" s="51"/>
      <c r="FS668" s="51"/>
      <c r="FT668" s="51"/>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1"/>
      <c r="GR668" s="51"/>
      <c r="GS668" s="51"/>
      <c r="GT668" s="51"/>
      <c r="GU668" s="51"/>
      <c r="GV668" s="51"/>
      <c r="GW668" s="51"/>
      <c r="GX668" s="51"/>
      <c r="GY668" s="51"/>
      <c r="GZ668" s="51"/>
      <c r="HA668" s="51"/>
      <c r="HB668" s="51"/>
      <c r="HC668" s="51"/>
      <c r="HD668" s="51"/>
      <c r="HE668" s="51"/>
      <c r="HF668" s="51"/>
      <c r="HG668" s="51"/>
      <c r="HH668" s="51"/>
      <c r="HI668" s="51"/>
      <c r="HJ668" s="51"/>
      <c r="HK668" s="51"/>
      <c r="HL668" s="51"/>
      <c r="HM668" s="51"/>
      <c r="HN668" s="51"/>
      <c r="HO668" s="51"/>
      <c r="HP668" s="51"/>
      <c r="HQ668" s="51"/>
      <c r="HR668" s="51"/>
      <c r="HS668" s="51"/>
      <c r="HT668" s="51"/>
      <c r="HU668" s="51"/>
      <c r="HV668" s="51"/>
      <c r="HW668" s="51"/>
      <c r="HX668" s="51"/>
      <c r="HY668" s="51"/>
      <c r="HZ668" s="51"/>
      <c r="IA668" s="51"/>
      <c r="IB668" s="51"/>
      <c r="IC668" s="51"/>
      <c r="ID668" s="51"/>
      <c r="IE668" s="51"/>
      <c r="IF668" s="51"/>
      <c r="IG668" s="51"/>
      <c r="IH668" s="51"/>
      <c r="II668" s="51"/>
      <c r="IJ668" s="51"/>
      <c r="IK668" s="51"/>
      <c r="IL668" s="51"/>
      <c r="IM668" s="51"/>
      <c r="IN668" s="51"/>
      <c r="IO668" s="51"/>
      <c r="IP668" s="51"/>
      <c r="IQ668" s="51"/>
      <c r="IR668" s="51"/>
      <c r="IS668" s="51"/>
      <c r="IT668" s="51"/>
      <c r="IU668" s="51"/>
      <c r="IV668" s="51"/>
      <c r="IW668" s="51"/>
      <c r="IX668" s="51"/>
      <c r="IY668" s="51"/>
      <c r="IZ668" s="51"/>
      <c r="JA668" s="51"/>
      <c r="JB668" s="51"/>
      <c r="JC668" s="51"/>
      <c r="JD668" s="51"/>
      <c r="JE668" s="51"/>
      <c r="JF668" s="51"/>
      <c r="JG668" s="51"/>
      <c r="JH668" s="51"/>
      <c r="JI668" s="51"/>
      <c r="JJ668" s="51"/>
      <c r="JK668" s="51"/>
      <c r="JL668" s="51"/>
      <c r="JM668" s="51"/>
      <c r="JN668" s="51"/>
      <c r="JO668" s="51"/>
      <c r="JP668" s="51"/>
      <c r="JQ668" s="51"/>
      <c r="JR668" s="51"/>
      <c r="JS668" s="51"/>
      <c r="JT668" s="51"/>
      <c r="JU668" s="51"/>
      <c r="JV668" s="51"/>
      <c r="JW668" s="51"/>
      <c r="JX668" s="51"/>
      <c r="JY668" s="51"/>
      <c r="JZ668" s="51"/>
      <c r="KA668" s="51"/>
      <c r="KB668" s="51"/>
      <c r="KC668" s="51"/>
      <c r="KD668" s="51"/>
      <c r="KE668" s="51"/>
      <c r="KF668" s="51"/>
      <c r="KG668" s="51"/>
      <c r="KH668" s="51"/>
      <c r="KI668" s="51"/>
      <c r="KJ668" s="51"/>
      <c r="KK668" s="51"/>
      <c r="KL668" s="51"/>
      <c r="KM668" s="51"/>
      <c r="KN668" s="51"/>
      <c r="KO668" s="51"/>
      <c r="KP668" s="51"/>
      <c r="KQ668" s="51"/>
      <c r="KR668" s="51"/>
      <c r="KS668" s="51"/>
      <c r="KT668" s="51"/>
      <c r="KU668" s="51"/>
      <c r="KV668" s="51"/>
      <c r="KW668" s="51"/>
      <c r="KX668" s="51"/>
      <c r="KY668" s="51"/>
      <c r="KZ668" s="51"/>
      <c r="LA668" s="51"/>
      <c r="LB668" s="51"/>
      <c r="LC668" s="51"/>
      <c r="LD668" s="51"/>
      <c r="LE668" s="51"/>
      <c r="LF668" s="51"/>
      <c r="LG668" s="51"/>
      <c r="LH668" s="51"/>
      <c r="LI668" s="51"/>
      <c r="LJ668" s="51"/>
      <c r="LK668" s="51"/>
      <c r="LL668" s="51"/>
      <c r="LM668" s="51"/>
      <c r="LN668" s="51"/>
      <c r="LO668" s="51"/>
      <c r="LP668" s="51"/>
      <c r="LQ668" s="51"/>
      <c r="LR668" s="51"/>
      <c r="LS668" s="51"/>
      <c r="LT668" s="51"/>
      <c r="LU668" s="51"/>
      <c r="LV668" s="51"/>
      <c r="LW668" s="51"/>
      <c r="LX668" s="51"/>
      <c r="LY668" s="51"/>
      <c r="LZ668" s="51"/>
      <c r="MA668" s="51"/>
      <c r="MB668" s="51"/>
      <c r="MC668" s="51"/>
      <c r="MD668" s="51"/>
      <c r="ME668" s="51"/>
      <c r="MF668" s="51"/>
      <c r="MG668" s="51"/>
      <c r="MH668" s="51"/>
      <c r="MI668" s="51"/>
      <c r="MJ668" s="51"/>
      <c r="MK668" s="51"/>
      <c r="ML668" s="51"/>
      <c r="MM668" s="51"/>
      <c r="MN668" s="51"/>
      <c r="MO668" s="51"/>
      <c r="MP668" s="51"/>
      <c r="MQ668" s="51"/>
      <c r="MR668" s="51"/>
      <c r="MS668" s="51"/>
      <c r="MT668" s="51"/>
      <c r="MU668" s="51"/>
      <c r="MV668" s="51"/>
      <c r="MW668" s="51"/>
      <c r="MX668" s="51"/>
      <c r="MY668" s="51"/>
      <c r="MZ668" s="51"/>
      <c r="NA668" s="51"/>
      <c r="NB668" s="51"/>
      <c r="NC668" s="51"/>
      <c r="ND668" s="51"/>
      <c r="NE668" s="51"/>
      <c r="NF668" s="51"/>
      <c r="NG668" s="51"/>
      <c r="NH668" s="51"/>
      <c r="NI668" s="51"/>
      <c r="NJ668" s="51"/>
      <c r="NK668" s="51"/>
      <c r="NL668" s="51"/>
      <c r="NM668" s="51"/>
      <c r="NN668" s="51"/>
      <c r="NO668" s="51"/>
      <c r="NP668" s="51"/>
      <c r="NQ668" s="51"/>
      <c r="NR668" s="51"/>
      <c r="NS668" s="51"/>
      <c r="NT668" s="51"/>
      <c r="NU668" s="51"/>
      <c r="NV668" s="51"/>
      <c r="NW668" s="51"/>
      <c r="NX668" s="51"/>
      <c r="NY668" s="51"/>
      <c r="NZ668" s="51"/>
      <c r="OA668" s="51"/>
      <c r="OB668" s="51"/>
      <c r="OC668" s="51"/>
      <c r="OD668" s="51"/>
      <c r="OE668" s="51"/>
      <c r="OF668" s="51"/>
      <c r="OG668" s="51"/>
      <c r="OH668" s="51"/>
      <c r="OI668" s="51"/>
      <c r="OJ668" s="51"/>
      <c r="OK668" s="51"/>
      <c r="OL668" s="51"/>
      <c r="OM668" s="51"/>
      <c r="ON668" s="51"/>
      <c r="OO668" s="51"/>
      <c r="OP668" s="51"/>
      <c r="OQ668" s="51"/>
      <c r="OR668" s="51"/>
      <c r="OS668" s="51"/>
      <c r="OT668" s="51"/>
      <c r="OU668" s="51"/>
      <c r="OV668" s="51"/>
      <c r="OW668" s="51"/>
      <c r="OX668" s="51"/>
      <c r="OY668" s="51"/>
      <c r="OZ668" s="51"/>
      <c r="PA668" s="51"/>
      <c r="PB668" s="51"/>
      <c r="PC668" s="51"/>
      <c r="PD668" s="51"/>
      <c r="PE668" s="51"/>
      <c r="PF668" s="51"/>
      <c r="PG668" s="51"/>
      <c r="PH668" s="51"/>
      <c r="PI668" s="51"/>
      <c r="PJ668" s="51"/>
      <c r="PK668" s="51"/>
      <c r="PL668" s="51"/>
      <c r="PM668" s="51"/>
      <c r="PN668" s="51"/>
      <c r="PO668" s="51"/>
      <c r="PP668" s="51"/>
      <c r="PQ668" s="51"/>
      <c r="PR668" s="51"/>
      <c r="PS668" s="51"/>
      <c r="PT668" s="51"/>
      <c r="PU668" s="51"/>
      <c r="PV668" s="51"/>
      <c r="PW668" s="51"/>
      <c r="PX668" s="51"/>
      <c r="PY668" s="51"/>
      <c r="PZ668" s="51"/>
      <c r="QA668" s="51"/>
      <c r="QB668" s="51"/>
      <c r="QC668" s="51"/>
      <c r="QD668" s="51"/>
      <c r="QE668" s="51"/>
      <c r="QF668" s="51"/>
      <c r="QG668" s="51"/>
      <c r="QH668" s="51"/>
      <c r="QI668" s="51"/>
      <c r="QJ668" s="51"/>
      <c r="QK668" s="51"/>
      <c r="QL668" s="51"/>
      <c r="QM668" s="51"/>
      <c r="QN668" s="51"/>
      <c r="QO668" s="51"/>
      <c r="QP668" s="51"/>
      <c r="QQ668" s="51"/>
      <c r="QR668" s="51"/>
      <c r="QS668" s="51"/>
      <c r="QT668" s="51"/>
      <c r="QU668" s="51"/>
      <c r="QV668" s="51"/>
      <c r="QW668" s="51"/>
      <c r="QX668" s="51"/>
      <c r="QY668" s="51"/>
      <c r="QZ668" s="51"/>
      <c r="RA668" s="51"/>
      <c r="RB668" s="51"/>
      <c r="RC668" s="51"/>
      <c r="RD668" s="51"/>
      <c r="RE668" s="51"/>
      <c r="RF668" s="51"/>
      <c r="RG668" s="51"/>
      <c r="RH668" s="51"/>
      <c r="RI668" s="51"/>
      <c r="RJ668" s="51"/>
      <c r="RK668" s="51"/>
      <c r="RL668" s="51"/>
      <c r="RM668" s="51"/>
      <c r="RN668" s="51"/>
      <c r="RO668" s="51"/>
      <c r="RP668" s="51"/>
      <c r="RQ668" s="51"/>
      <c r="RR668" s="51"/>
      <c r="RS668" s="51"/>
      <c r="RT668" s="51"/>
      <c r="RU668" s="51"/>
      <c r="RV668" s="51"/>
      <c r="RW668" s="51"/>
      <c r="RX668" s="51"/>
      <c r="RY668" s="51"/>
      <c r="RZ668" s="51"/>
      <c r="SA668" s="51"/>
      <c r="SB668" s="51"/>
      <c r="SC668" s="51"/>
      <c r="SD668" s="51"/>
      <c r="SE668" s="51"/>
      <c r="SF668" s="51"/>
      <c r="SG668" s="51"/>
      <c r="SH668" s="51"/>
      <c r="SI668" s="51"/>
      <c r="SJ668" s="51"/>
      <c r="SK668" s="51"/>
      <c r="SL668" s="51"/>
      <c r="SM668" s="51"/>
      <c r="SN668" s="51"/>
      <c r="SO668" s="51"/>
      <c r="SP668" s="51"/>
      <c r="SQ668" s="51"/>
      <c r="SR668" s="51"/>
      <c r="SS668" s="51"/>
      <c r="ST668" s="51"/>
      <c r="SU668" s="51"/>
      <c r="SV668" s="51"/>
      <c r="SW668" s="51"/>
      <c r="SX668" s="51"/>
      <c r="SY668" s="51"/>
      <c r="SZ668" s="51"/>
      <c r="TA668" s="51"/>
      <c r="TB668" s="51"/>
      <c r="TC668" s="51"/>
      <c r="TD668" s="51"/>
      <c r="TE668" s="51"/>
      <c r="TF668" s="51"/>
      <c r="TG668" s="51"/>
      <c r="TH668" s="51"/>
      <c r="TI668" s="51"/>
      <c r="TJ668" s="51"/>
      <c r="TK668" s="51"/>
      <c r="TL668" s="51"/>
      <c r="TM668" s="51"/>
      <c r="TN668" s="51"/>
      <c r="TO668" s="51"/>
      <c r="TP668" s="51"/>
      <c r="TQ668" s="51"/>
      <c r="TR668" s="51"/>
      <c r="TS668" s="51"/>
      <c r="TT668" s="51"/>
      <c r="TU668" s="51"/>
      <c r="TV668" s="51"/>
      <c r="TW668" s="51"/>
      <c r="TX668" s="51"/>
      <c r="TY668" s="51"/>
      <c r="TZ668" s="51"/>
      <c r="UA668" s="51"/>
      <c r="UB668" s="51"/>
      <c r="UC668" s="51"/>
      <c r="UD668" s="51"/>
      <c r="UE668" s="51"/>
      <c r="UF668" s="51"/>
      <c r="UG668" s="51"/>
      <c r="UH668" s="51"/>
      <c r="UI668" s="51"/>
      <c r="UJ668" s="51"/>
      <c r="UK668" s="51"/>
      <c r="UL668" s="51"/>
      <c r="UM668" s="51"/>
      <c r="UN668" s="51"/>
      <c r="UO668" s="51"/>
      <c r="UP668" s="51"/>
      <c r="UQ668" s="51"/>
      <c r="UR668" s="51"/>
      <c r="US668" s="51"/>
      <c r="UT668" s="51"/>
      <c r="UU668" s="51"/>
      <c r="UV668" s="51"/>
      <c r="UW668" s="51"/>
      <c r="UX668" s="51"/>
      <c r="UY668" s="51"/>
      <c r="UZ668" s="51"/>
      <c r="VA668" s="51"/>
      <c r="VB668" s="51"/>
      <c r="VC668" s="51"/>
      <c r="VD668" s="51"/>
      <c r="VE668" s="51"/>
      <c r="VF668" s="51"/>
      <c r="VG668" s="51"/>
      <c r="VH668" s="51"/>
      <c r="VI668" s="51"/>
      <c r="VJ668" s="51"/>
      <c r="VK668" s="51"/>
      <c r="VL668" s="51"/>
      <c r="VM668" s="51"/>
      <c r="VN668" s="51"/>
      <c r="VO668" s="51"/>
      <c r="VP668" s="51"/>
      <c r="VQ668" s="51"/>
      <c r="VR668" s="51"/>
      <c r="VS668" s="51"/>
      <c r="VT668" s="51"/>
      <c r="VU668" s="51"/>
      <c r="VV668" s="51"/>
      <c r="VW668" s="51"/>
      <c r="VX668" s="51"/>
      <c r="VY668" s="51"/>
      <c r="VZ668" s="51"/>
      <c r="WA668" s="51"/>
      <c r="WB668" s="51"/>
      <c r="WC668" s="51"/>
      <c r="WD668" s="51"/>
      <c r="WE668" s="51"/>
      <c r="WF668" s="51"/>
      <c r="WG668" s="51"/>
      <c r="WH668" s="51"/>
      <c r="WI668" s="51"/>
      <c r="WJ668" s="51"/>
      <c r="WK668" s="51"/>
      <c r="WL668" s="51"/>
      <c r="WM668" s="51"/>
      <c r="WN668" s="51"/>
      <c r="WO668" s="51"/>
      <c r="WP668" s="51"/>
      <c r="WQ668" s="51"/>
      <c r="WR668" s="51"/>
      <c r="WS668" s="51"/>
      <c r="WT668" s="51"/>
      <c r="WU668" s="51"/>
      <c r="WV668" s="51"/>
      <c r="WW668" s="51"/>
      <c r="WX668" s="51"/>
      <c r="WY668" s="51"/>
      <c r="WZ668" s="51"/>
      <c r="XA668" s="51"/>
      <c r="XB668" s="51"/>
      <c r="XC668" s="51"/>
      <c r="XD668" s="51"/>
      <c r="XE668" s="51"/>
      <c r="XF668" s="51"/>
      <c r="XG668" s="51"/>
      <c r="XH668" s="51"/>
      <c r="XI668" s="51"/>
      <c r="XJ668" s="51"/>
      <c r="XK668" s="51"/>
      <c r="XL668" s="51"/>
      <c r="XM668" s="51"/>
      <c r="XN668" s="51"/>
      <c r="XO668" s="51"/>
      <c r="XP668" s="51"/>
      <c r="XQ668" s="51"/>
      <c r="XR668" s="51"/>
      <c r="XS668" s="51"/>
      <c r="XT668" s="51"/>
      <c r="XU668" s="51"/>
      <c r="XV668" s="51"/>
      <c r="XW668" s="51"/>
      <c r="XX668" s="51"/>
      <c r="XY668" s="51"/>
      <c r="XZ668" s="51"/>
      <c r="YA668" s="51"/>
      <c r="YB668" s="51"/>
      <c r="YC668" s="51"/>
      <c r="YD668" s="51"/>
      <c r="YE668" s="51"/>
      <c r="YF668" s="51"/>
      <c r="YG668" s="51"/>
      <c r="YH668" s="51"/>
      <c r="YI668" s="51"/>
      <c r="YJ668" s="51"/>
      <c r="YK668" s="51"/>
      <c r="YL668" s="51"/>
      <c r="YM668" s="51"/>
      <c r="YN668" s="51"/>
      <c r="YO668" s="51"/>
      <c r="YP668" s="51"/>
      <c r="YQ668" s="51"/>
      <c r="YR668" s="51"/>
      <c r="YS668" s="51"/>
    </row>
    <row r="669" spans="2:669" hidden="1" x14ac:dyDescent="0.25">
      <c r="B669" s="51"/>
      <c r="C669" s="51"/>
      <c r="D669" s="51"/>
      <c r="E669" s="51"/>
      <c r="F669" s="51"/>
      <c r="G669" s="51"/>
      <c r="H669" s="325"/>
      <c r="I669" s="51"/>
      <c r="J669" s="51"/>
      <c r="K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c r="EK669" s="51"/>
      <c r="EL669" s="51"/>
      <c r="EM669" s="51"/>
      <c r="EN669" s="51"/>
      <c r="EO669" s="51"/>
      <c r="EP669" s="51"/>
      <c r="EQ669" s="51"/>
      <c r="ER669" s="51"/>
      <c r="ES669" s="51"/>
      <c r="ET669" s="51"/>
      <c r="EU669" s="51"/>
      <c r="EV669" s="51"/>
      <c r="EW669" s="51"/>
      <c r="EX669" s="51"/>
      <c r="EY669" s="51"/>
      <c r="EZ669" s="51"/>
      <c r="FA669" s="51"/>
      <c r="FB669" s="51"/>
      <c r="FC669" s="51"/>
      <c r="FD669" s="51"/>
      <c r="FE669" s="51"/>
      <c r="FF669" s="51"/>
      <c r="FG669" s="51"/>
      <c r="FH669" s="51"/>
      <c r="FI669" s="51"/>
      <c r="FJ669" s="51"/>
      <c r="FK669" s="51"/>
      <c r="FL669" s="51"/>
      <c r="FM669" s="51"/>
      <c r="FN669" s="51"/>
      <c r="FO669" s="51"/>
      <c r="FP669" s="51"/>
      <c r="FQ669" s="51"/>
      <c r="FR669" s="51"/>
      <c r="FS669" s="51"/>
      <c r="FT669" s="51"/>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1"/>
      <c r="GR669" s="51"/>
      <c r="GS669" s="51"/>
      <c r="GT669" s="51"/>
      <c r="GU669" s="51"/>
      <c r="GV669" s="51"/>
      <c r="GW669" s="51"/>
      <c r="GX669" s="51"/>
      <c r="GY669" s="51"/>
      <c r="GZ669" s="51"/>
      <c r="HA669" s="51"/>
      <c r="HB669" s="51"/>
      <c r="HC669" s="51"/>
      <c r="HD669" s="51"/>
      <c r="HE669" s="51"/>
      <c r="HF669" s="51"/>
      <c r="HG669" s="51"/>
      <c r="HH669" s="51"/>
      <c r="HI669" s="51"/>
      <c r="HJ669" s="51"/>
      <c r="HK669" s="51"/>
      <c r="HL669" s="51"/>
      <c r="HM669" s="51"/>
      <c r="HN669" s="51"/>
      <c r="HO669" s="51"/>
      <c r="HP669" s="51"/>
      <c r="HQ669" s="51"/>
      <c r="HR669" s="51"/>
      <c r="HS669" s="51"/>
      <c r="HT669" s="51"/>
      <c r="HU669" s="51"/>
      <c r="HV669" s="51"/>
      <c r="HW669" s="51"/>
      <c r="HX669" s="51"/>
      <c r="HY669" s="51"/>
      <c r="HZ669" s="51"/>
      <c r="IA669" s="51"/>
      <c r="IB669" s="51"/>
      <c r="IC669" s="51"/>
      <c r="ID669" s="51"/>
      <c r="IE669" s="51"/>
      <c r="IF669" s="51"/>
      <c r="IG669" s="51"/>
      <c r="IH669" s="51"/>
      <c r="II669" s="51"/>
      <c r="IJ669" s="51"/>
      <c r="IK669" s="51"/>
      <c r="IL669" s="51"/>
      <c r="IM669" s="51"/>
      <c r="IN669" s="51"/>
      <c r="IO669" s="51"/>
      <c r="IP669" s="51"/>
      <c r="IQ669" s="51"/>
      <c r="IR669" s="51"/>
      <c r="IS669" s="51"/>
      <c r="IT669" s="51"/>
      <c r="IU669" s="51"/>
      <c r="IV669" s="51"/>
      <c r="IW669" s="51"/>
      <c r="IX669" s="51"/>
      <c r="IY669" s="51"/>
      <c r="IZ669" s="51"/>
      <c r="JA669" s="51"/>
      <c r="JB669" s="51"/>
      <c r="JC669" s="51"/>
      <c r="JD669" s="51"/>
      <c r="JE669" s="51"/>
      <c r="JF669" s="51"/>
      <c r="JG669" s="51"/>
      <c r="JH669" s="51"/>
      <c r="JI669" s="51"/>
      <c r="JJ669" s="51"/>
      <c r="JK669" s="51"/>
      <c r="JL669" s="51"/>
      <c r="JM669" s="51"/>
      <c r="JN669" s="51"/>
      <c r="JO669" s="51"/>
      <c r="JP669" s="51"/>
      <c r="JQ669" s="51"/>
      <c r="JR669" s="51"/>
      <c r="JS669" s="51"/>
      <c r="JT669" s="51"/>
      <c r="JU669" s="51"/>
      <c r="JV669" s="51"/>
      <c r="JW669" s="51"/>
      <c r="JX669" s="51"/>
      <c r="JY669" s="51"/>
      <c r="JZ669" s="51"/>
      <c r="KA669" s="51"/>
      <c r="KB669" s="51"/>
      <c r="KC669" s="51"/>
      <c r="KD669" s="51"/>
      <c r="KE669" s="51"/>
      <c r="KF669" s="51"/>
      <c r="KG669" s="51"/>
      <c r="KH669" s="51"/>
      <c r="KI669" s="51"/>
      <c r="KJ669" s="51"/>
      <c r="KK669" s="51"/>
      <c r="KL669" s="51"/>
      <c r="KM669" s="51"/>
      <c r="KN669" s="51"/>
      <c r="KO669" s="51"/>
      <c r="KP669" s="51"/>
      <c r="KQ669" s="51"/>
      <c r="KR669" s="51"/>
      <c r="KS669" s="51"/>
      <c r="KT669" s="51"/>
      <c r="KU669" s="51"/>
      <c r="KV669" s="51"/>
      <c r="KW669" s="51"/>
      <c r="KX669" s="51"/>
      <c r="KY669" s="51"/>
      <c r="KZ669" s="51"/>
      <c r="LA669" s="51"/>
      <c r="LB669" s="51"/>
      <c r="LC669" s="51"/>
      <c r="LD669" s="51"/>
      <c r="LE669" s="51"/>
      <c r="LF669" s="51"/>
      <c r="LG669" s="51"/>
      <c r="LH669" s="51"/>
      <c r="LI669" s="51"/>
      <c r="LJ669" s="51"/>
      <c r="LK669" s="51"/>
      <c r="LL669" s="51"/>
      <c r="LM669" s="51"/>
      <c r="LN669" s="51"/>
      <c r="LO669" s="51"/>
      <c r="LP669" s="51"/>
      <c r="LQ669" s="51"/>
      <c r="LR669" s="51"/>
      <c r="LS669" s="51"/>
      <c r="LT669" s="51"/>
      <c r="LU669" s="51"/>
      <c r="LV669" s="51"/>
      <c r="LW669" s="51"/>
      <c r="LX669" s="51"/>
      <c r="LY669" s="51"/>
      <c r="LZ669" s="51"/>
      <c r="MA669" s="51"/>
      <c r="MB669" s="51"/>
      <c r="MC669" s="51"/>
      <c r="MD669" s="51"/>
      <c r="ME669" s="51"/>
      <c r="MF669" s="51"/>
      <c r="MG669" s="51"/>
      <c r="MH669" s="51"/>
      <c r="MI669" s="51"/>
      <c r="MJ669" s="51"/>
      <c r="MK669" s="51"/>
      <c r="ML669" s="51"/>
      <c r="MM669" s="51"/>
      <c r="MN669" s="51"/>
      <c r="MO669" s="51"/>
      <c r="MP669" s="51"/>
      <c r="MQ669" s="51"/>
      <c r="MR669" s="51"/>
      <c r="MS669" s="51"/>
      <c r="MT669" s="51"/>
      <c r="MU669" s="51"/>
      <c r="MV669" s="51"/>
      <c r="MW669" s="51"/>
      <c r="MX669" s="51"/>
      <c r="MY669" s="51"/>
      <c r="MZ669" s="51"/>
      <c r="NA669" s="51"/>
      <c r="NB669" s="51"/>
      <c r="NC669" s="51"/>
      <c r="ND669" s="51"/>
      <c r="NE669" s="51"/>
      <c r="NF669" s="51"/>
      <c r="NG669" s="51"/>
      <c r="NH669" s="51"/>
      <c r="NI669" s="51"/>
      <c r="NJ669" s="51"/>
      <c r="NK669" s="51"/>
      <c r="NL669" s="51"/>
      <c r="NM669" s="51"/>
      <c r="NN669" s="51"/>
      <c r="NO669" s="51"/>
      <c r="NP669" s="51"/>
      <c r="NQ669" s="51"/>
      <c r="NR669" s="51"/>
      <c r="NS669" s="51"/>
      <c r="NT669" s="51"/>
      <c r="NU669" s="51"/>
      <c r="NV669" s="51"/>
      <c r="NW669" s="51"/>
      <c r="NX669" s="51"/>
      <c r="NY669" s="51"/>
      <c r="NZ669" s="51"/>
      <c r="OA669" s="51"/>
      <c r="OB669" s="51"/>
      <c r="OC669" s="51"/>
      <c r="OD669" s="51"/>
      <c r="OE669" s="51"/>
      <c r="OF669" s="51"/>
      <c r="OG669" s="51"/>
      <c r="OH669" s="51"/>
      <c r="OI669" s="51"/>
      <c r="OJ669" s="51"/>
      <c r="OK669" s="51"/>
      <c r="OL669" s="51"/>
      <c r="OM669" s="51"/>
      <c r="ON669" s="51"/>
      <c r="OO669" s="51"/>
      <c r="OP669" s="51"/>
      <c r="OQ669" s="51"/>
      <c r="OR669" s="51"/>
      <c r="OS669" s="51"/>
      <c r="OT669" s="51"/>
      <c r="OU669" s="51"/>
      <c r="OV669" s="51"/>
      <c r="OW669" s="51"/>
      <c r="OX669" s="51"/>
      <c r="OY669" s="51"/>
      <c r="OZ669" s="51"/>
      <c r="PA669" s="51"/>
      <c r="PB669" s="51"/>
      <c r="PC669" s="51"/>
      <c r="PD669" s="51"/>
      <c r="PE669" s="51"/>
      <c r="PF669" s="51"/>
      <c r="PG669" s="51"/>
      <c r="PH669" s="51"/>
      <c r="PI669" s="51"/>
      <c r="PJ669" s="51"/>
      <c r="PK669" s="51"/>
      <c r="PL669" s="51"/>
      <c r="PM669" s="51"/>
      <c r="PN669" s="51"/>
      <c r="PO669" s="51"/>
      <c r="PP669" s="51"/>
      <c r="PQ669" s="51"/>
      <c r="PR669" s="51"/>
      <c r="PS669" s="51"/>
      <c r="PT669" s="51"/>
      <c r="PU669" s="51"/>
      <c r="PV669" s="51"/>
      <c r="PW669" s="51"/>
      <c r="PX669" s="51"/>
      <c r="PY669" s="51"/>
      <c r="PZ669" s="51"/>
      <c r="QA669" s="51"/>
      <c r="QB669" s="51"/>
      <c r="QC669" s="51"/>
      <c r="QD669" s="51"/>
      <c r="QE669" s="51"/>
      <c r="QF669" s="51"/>
      <c r="QG669" s="51"/>
      <c r="QH669" s="51"/>
      <c r="QI669" s="51"/>
      <c r="QJ669" s="51"/>
      <c r="QK669" s="51"/>
      <c r="QL669" s="51"/>
      <c r="QM669" s="51"/>
      <c r="QN669" s="51"/>
      <c r="QO669" s="51"/>
      <c r="QP669" s="51"/>
      <c r="QQ669" s="51"/>
      <c r="QR669" s="51"/>
      <c r="QS669" s="51"/>
      <c r="QT669" s="51"/>
      <c r="QU669" s="51"/>
      <c r="QV669" s="51"/>
      <c r="QW669" s="51"/>
      <c r="QX669" s="51"/>
      <c r="QY669" s="51"/>
      <c r="QZ669" s="51"/>
      <c r="RA669" s="51"/>
      <c r="RB669" s="51"/>
      <c r="RC669" s="51"/>
      <c r="RD669" s="51"/>
      <c r="RE669" s="51"/>
      <c r="RF669" s="51"/>
      <c r="RG669" s="51"/>
      <c r="RH669" s="51"/>
      <c r="RI669" s="51"/>
      <c r="RJ669" s="51"/>
      <c r="RK669" s="51"/>
      <c r="RL669" s="51"/>
      <c r="RM669" s="51"/>
      <c r="RN669" s="51"/>
      <c r="RO669" s="51"/>
      <c r="RP669" s="51"/>
      <c r="RQ669" s="51"/>
      <c r="RR669" s="51"/>
      <c r="RS669" s="51"/>
      <c r="RT669" s="51"/>
      <c r="RU669" s="51"/>
      <c r="RV669" s="51"/>
      <c r="RW669" s="51"/>
      <c r="RX669" s="51"/>
      <c r="RY669" s="51"/>
      <c r="RZ669" s="51"/>
      <c r="SA669" s="51"/>
      <c r="SB669" s="51"/>
      <c r="SC669" s="51"/>
      <c r="SD669" s="51"/>
      <c r="SE669" s="51"/>
      <c r="SF669" s="51"/>
      <c r="SG669" s="51"/>
      <c r="SH669" s="51"/>
      <c r="SI669" s="51"/>
      <c r="SJ669" s="51"/>
      <c r="SK669" s="51"/>
      <c r="SL669" s="51"/>
      <c r="SM669" s="51"/>
      <c r="SN669" s="51"/>
      <c r="SO669" s="51"/>
      <c r="SP669" s="51"/>
      <c r="SQ669" s="51"/>
      <c r="SR669" s="51"/>
      <c r="SS669" s="51"/>
      <c r="ST669" s="51"/>
      <c r="SU669" s="51"/>
      <c r="SV669" s="51"/>
      <c r="SW669" s="51"/>
      <c r="SX669" s="51"/>
      <c r="SY669" s="51"/>
      <c r="SZ669" s="51"/>
      <c r="TA669" s="51"/>
      <c r="TB669" s="51"/>
      <c r="TC669" s="51"/>
      <c r="TD669" s="51"/>
      <c r="TE669" s="51"/>
      <c r="TF669" s="51"/>
      <c r="TG669" s="51"/>
      <c r="TH669" s="51"/>
      <c r="TI669" s="51"/>
      <c r="TJ669" s="51"/>
      <c r="TK669" s="51"/>
      <c r="TL669" s="51"/>
      <c r="TM669" s="51"/>
      <c r="TN669" s="51"/>
      <c r="TO669" s="51"/>
      <c r="TP669" s="51"/>
      <c r="TQ669" s="51"/>
      <c r="TR669" s="51"/>
      <c r="TS669" s="51"/>
      <c r="TT669" s="51"/>
      <c r="TU669" s="51"/>
      <c r="TV669" s="51"/>
      <c r="TW669" s="51"/>
      <c r="TX669" s="51"/>
      <c r="TY669" s="51"/>
      <c r="TZ669" s="51"/>
      <c r="UA669" s="51"/>
      <c r="UB669" s="51"/>
      <c r="UC669" s="51"/>
      <c r="UD669" s="51"/>
      <c r="UE669" s="51"/>
      <c r="UF669" s="51"/>
      <c r="UG669" s="51"/>
      <c r="UH669" s="51"/>
      <c r="UI669" s="51"/>
      <c r="UJ669" s="51"/>
      <c r="UK669" s="51"/>
      <c r="UL669" s="51"/>
      <c r="UM669" s="51"/>
      <c r="UN669" s="51"/>
      <c r="UO669" s="51"/>
      <c r="UP669" s="51"/>
      <c r="UQ669" s="51"/>
      <c r="UR669" s="51"/>
      <c r="US669" s="51"/>
      <c r="UT669" s="51"/>
      <c r="UU669" s="51"/>
      <c r="UV669" s="51"/>
      <c r="UW669" s="51"/>
      <c r="UX669" s="51"/>
      <c r="UY669" s="51"/>
      <c r="UZ669" s="51"/>
      <c r="VA669" s="51"/>
      <c r="VB669" s="51"/>
      <c r="VC669" s="51"/>
      <c r="VD669" s="51"/>
      <c r="VE669" s="51"/>
      <c r="VF669" s="51"/>
      <c r="VG669" s="51"/>
      <c r="VH669" s="51"/>
      <c r="VI669" s="51"/>
      <c r="VJ669" s="51"/>
      <c r="VK669" s="51"/>
      <c r="VL669" s="51"/>
      <c r="VM669" s="51"/>
      <c r="VN669" s="51"/>
      <c r="VO669" s="51"/>
      <c r="VP669" s="51"/>
      <c r="VQ669" s="51"/>
      <c r="VR669" s="51"/>
      <c r="VS669" s="51"/>
      <c r="VT669" s="51"/>
      <c r="VU669" s="51"/>
      <c r="VV669" s="51"/>
      <c r="VW669" s="51"/>
      <c r="VX669" s="51"/>
      <c r="VY669" s="51"/>
      <c r="VZ669" s="51"/>
      <c r="WA669" s="51"/>
      <c r="WB669" s="51"/>
      <c r="WC669" s="51"/>
      <c r="WD669" s="51"/>
      <c r="WE669" s="51"/>
      <c r="WF669" s="51"/>
      <c r="WG669" s="51"/>
      <c r="WH669" s="51"/>
      <c r="WI669" s="51"/>
      <c r="WJ669" s="51"/>
      <c r="WK669" s="51"/>
      <c r="WL669" s="51"/>
      <c r="WM669" s="51"/>
      <c r="WN669" s="51"/>
      <c r="WO669" s="51"/>
      <c r="WP669" s="51"/>
      <c r="WQ669" s="51"/>
      <c r="WR669" s="51"/>
      <c r="WS669" s="51"/>
      <c r="WT669" s="51"/>
      <c r="WU669" s="51"/>
      <c r="WV669" s="51"/>
      <c r="WW669" s="51"/>
      <c r="WX669" s="51"/>
      <c r="WY669" s="51"/>
      <c r="WZ669" s="51"/>
      <c r="XA669" s="51"/>
      <c r="XB669" s="51"/>
      <c r="XC669" s="51"/>
      <c r="XD669" s="51"/>
      <c r="XE669" s="51"/>
      <c r="XF669" s="51"/>
      <c r="XG669" s="51"/>
      <c r="XH669" s="51"/>
      <c r="XI669" s="51"/>
      <c r="XJ669" s="51"/>
      <c r="XK669" s="51"/>
      <c r="XL669" s="51"/>
      <c r="XM669" s="51"/>
      <c r="XN669" s="51"/>
      <c r="XO669" s="51"/>
      <c r="XP669" s="51"/>
      <c r="XQ669" s="51"/>
      <c r="XR669" s="51"/>
      <c r="XS669" s="51"/>
      <c r="XT669" s="51"/>
      <c r="XU669" s="51"/>
      <c r="XV669" s="51"/>
      <c r="XW669" s="51"/>
      <c r="XX669" s="51"/>
      <c r="XY669" s="51"/>
      <c r="XZ669" s="51"/>
      <c r="YA669" s="51"/>
      <c r="YB669" s="51"/>
      <c r="YC669" s="51"/>
      <c r="YD669" s="51"/>
      <c r="YE669" s="51"/>
      <c r="YF669" s="51"/>
      <c r="YG669" s="51"/>
      <c r="YH669" s="51"/>
      <c r="YI669" s="51"/>
      <c r="YJ669" s="51"/>
      <c r="YK669" s="51"/>
      <c r="YL669" s="51"/>
      <c r="YM669" s="51"/>
      <c r="YN669" s="51"/>
      <c r="YO669" s="51"/>
      <c r="YP669" s="51"/>
      <c r="YQ669" s="51"/>
      <c r="YR669" s="51"/>
      <c r="YS669" s="51"/>
    </row>
    <row r="670" spans="2:669" hidden="1" x14ac:dyDescent="0.25">
      <c r="B670" s="51"/>
      <c r="C670" s="51"/>
      <c r="D670" s="51"/>
      <c r="E670" s="51"/>
      <c r="F670" s="51"/>
      <c r="G670" s="51"/>
      <c r="H670" s="325"/>
      <c r="I670" s="51"/>
      <c r="J670" s="51"/>
      <c r="K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c r="EK670" s="51"/>
      <c r="EL670" s="51"/>
      <c r="EM670" s="51"/>
      <c r="EN670" s="51"/>
      <c r="EO670" s="51"/>
      <c r="EP670" s="51"/>
      <c r="EQ670" s="51"/>
      <c r="ER670" s="51"/>
      <c r="ES670" s="51"/>
      <c r="ET670" s="51"/>
      <c r="EU670" s="51"/>
      <c r="EV670" s="51"/>
      <c r="EW670" s="51"/>
      <c r="EX670" s="51"/>
      <c r="EY670" s="51"/>
      <c r="EZ670" s="51"/>
      <c r="FA670" s="51"/>
      <c r="FB670" s="51"/>
      <c r="FC670" s="51"/>
      <c r="FD670" s="51"/>
      <c r="FE670" s="51"/>
      <c r="FF670" s="51"/>
      <c r="FG670" s="51"/>
      <c r="FH670" s="51"/>
      <c r="FI670" s="51"/>
      <c r="FJ670" s="51"/>
      <c r="FK670" s="51"/>
      <c r="FL670" s="51"/>
      <c r="FM670" s="51"/>
      <c r="FN670" s="51"/>
      <c r="FO670" s="51"/>
      <c r="FP670" s="51"/>
      <c r="FQ670" s="51"/>
      <c r="FR670" s="51"/>
      <c r="FS670" s="51"/>
      <c r="FT670" s="51"/>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1"/>
      <c r="GR670" s="51"/>
      <c r="GS670" s="51"/>
      <c r="GT670" s="51"/>
      <c r="GU670" s="51"/>
      <c r="GV670" s="51"/>
      <c r="GW670" s="51"/>
      <c r="GX670" s="51"/>
      <c r="GY670" s="51"/>
      <c r="GZ670" s="51"/>
      <c r="HA670" s="51"/>
      <c r="HB670" s="51"/>
      <c r="HC670" s="51"/>
      <c r="HD670" s="51"/>
      <c r="HE670" s="51"/>
      <c r="HF670" s="51"/>
      <c r="HG670" s="51"/>
      <c r="HH670" s="51"/>
      <c r="HI670" s="51"/>
      <c r="HJ670" s="51"/>
      <c r="HK670" s="51"/>
      <c r="HL670" s="51"/>
      <c r="HM670" s="51"/>
      <c r="HN670" s="51"/>
      <c r="HO670" s="51"/>
      <c r="HP670" s="51"/>
      <c r="HQ670" s="51"/>
      <c r="HR670" s="51"/>
      <c r="HS670" s="51"/>
      <c r="HT670" s="51"/>
      <c r="HU670" s="51"/>
      <c r="HV670" s="51"/>
      <c r="HW670" s="51"/>
      <c r="HX670" s="51"/>
      <c r="HY670" s="51"/>
      <c r="HZ670" s="51"/>
      <c r="IA670" s="51"/>
      <c r="IB670" s="51"/>
      <c r="IC670" s="51"/>
      <c r="ID670" s="51"/>
      <c r="IE670" s="51"/>
      <c r="IF670" s="51"/>
      <c r="IG670" s="51"/>
      <c r="IH670" s="51"/>
      <c r="II670" s="51"/>
      <c r="IJ670" s="51"/>
      <c r="IK670" s="51"/>
      <c r="IL670" s="51"/>
      <c r="IM670" s="51"/>
      <c r="IN670" s="51"/>
      <c r="IO670" s="51"/>
      <c r="IP670" s="51"/>
      <c r="IQ670" s="51"/>
      <c r="IR670" s="51"/>
      <c r="IS670" s="51"/>
      <c r="IT670" s="51"/>
      <c r="IU670" s="51"/>
      <c r="IV670" s="51"/>
      <c r="IW670" s="51"/>
      <c r="IX670" s="51"/>
      <c r="IY670" s="51"/>
      <c r="IZ670" s="51"/>
      <c r="JA670" s="51"/>
      <c r="JB670" s="51"/>
      <c r="JC670" s="51"/>
      <c r="JD670" s="51"/>
      <c r="JE670" s="51"/>
      <c r="JF670" s="51"/>
      <c r="JG670" s="51"/>
      <c r="JH670" s="51"/>
      <c r="JI670" s="51"/>
      <c r="JJ670" s="51"/>
      <c r="JK670" s="51"/>
      <c r="JL670" s="51"/>
      <c r="JM670" s="51"/>
      <c r="JN670" s="51"/>
      <c r="JO670" s="51"/>
      <c r="JP670" s="51"/>
      <c r="JQ670" s="51"/>
      <c r="JR670" s="51"/>
      <c r="JS670" s="51"/>
      <c r="JT670" s="51"/>
      <c r="JU670" s="51"/>
      <c r="JV670" s="51"/>
      <c r="JW670" s="51"/>
      <c r="JX670" s="51"/>
      <c r="JY670" s="51"/>
      <c r="JZ670" s="51"/>
      <c r="KA670" s="51"/>
      <c r="KB670" s="51"/>
      <c r="KC670" s="51"/>
      <c r="KD670" s="51"/>
      <c r="KE670" s="51"/>
      <c r="KF670" s="51"/>
      <c r="KG670" s="51"/>
      <c r="KH670" s="51"/>
      <c r="KI670" s="51"/>
      <c r="KJ670" s="51"/>
      <c r="KK670" s="51"/>
      <c r="KL670" s="51"/>
      <c r="KM670" s="51"/>
      <c r="KN670" s="51"/>
      <c r="KO670" s="51"/>
      <c r="KP670" s="51"/>
      <c r="KQ670" s="51"/>
      <c r="KR670" s="51"/>
      <c r="KS670" s="51"/>
      <c r="KT670" s="51"/>
      <c r="KU670" s="51"/>
      <c r="KV670" s="51"/>
      <c r="KW670" s="51"/>
      <c r="KX670" s="51"/>
      <c r="KY670" s="51"/>
      <c r="KZ670" s="51"/>
      <c r="LA670" s="51"/>
      <c r="LB670" s="51"/>
      <c r="LC670" s="51"/>
      <c r="LD670" s="51"/>
      <c r="LE670" s="51"/>
      <c r="LF670" s="51"/>
      <c r="LG670" s="51"/>
      <c r="LH670" s="51"/>
      <c r="LI670" s="51"/>
      <c r="LJ670" s="51"/>
      <c r="LK670" s="51"/>
      <c r="LL670" s="51"/>
      <c r="LM670" s="51"/>
      <c r="LN670" s="51"/>
      <c r="LO670" s="51"/>
      <c r="LP670" s="51"/>
      <c r="LQ670" s="51"/>
      <c r="LR670" s="51"/>
      <c r="LS670" s="51"/>
      <c r="LT670" s="51"/>
      <c r="LU670" s="51"/>
      <c r="LV670" s="51"/>
      <c r="LW670" s="51"/>
      <c r="LX670" s="51"/>
      <c r="LY670" s="51"/>
      <c r="LZ670" s="51"/>
      <c r="MA670" s="51"/>
      <c r="MB670" s="51"/>
      <c r="MC670" s="51"/>
      <c r="MD670" s="51"/>
      <c r="ME670" s="51"/>
      <c r="MF670" s="51"/>
      <c r="MG670" s="51"/>
      <c r="MH670" s="51"/>
      <c r="MI670" s="51"/>
      <c r="MJ670" s="51"/>
      <c r="MK670" s="51"/>
      <c r="ML670" s="51"/>
      <c r="MM670" s="51"/>
      <c r="MN670" s="51"/>
      <c r="MO670" s="51"/>
      <c r="MP670" s="51"/>
      <c r="MQ670" s="51"/>
      <c r="MR670" s="51"/>
      <c r="MS670" s="51"/>
      <c r="MT670" s="51"/>
      <c r="MU670" s="51"/>
      <c r="MV670" s="51"/>
      <c r="MW670" s="51"/>
      <c r="MX670" s="51"/>
      <c r="MY670" s="51"/>
      <c r="MZ670" s="51"/>
      <c r="NA670" s="51"/>
      <c r="NB670" s="51"/>
      <c r="NC670" s="51"/>
      <c r="ND670" s="51"/>
      <c r="NE670" s="51"/>
      <c r="NF670" s="51"/>
      <c r="NG670" s="51"/>
      <c r="NH670" s="51"/>
      <c r="NI670" s="51"/>
      <c r="NJ670" s="51"/>
      <c r="NK670" s="51"/>
      <c r="NL670" s="51"/>
      <c r="NM670" s="51"/>
      <c r="NN670" s="51"/>
      <c r="NO670" s="51"/>
      <c r="NP670" s="51"/>
      <c r="NQ670" s="51"/>
      <c r="NR670" s="51"/>
      <c r="NS670" s="51"/>
      <c r="NT670" s="51"/>
      <c r="NU670" s="51"/>
      <c r="NV670" s="51"/>
      <c r="NW670" s="51"/>
      <c r="NX670" s="51"/>
      <c r="NY670" s="51"/>
      <c r="NZ670" s="51"/>
      <c r="OA670" s="51"/>
      <c r="OB670" s="51"/>
      <c r="OC670" s="51"/>
      <c r="OD670" s="51"/>
      <c r="OE670" s="51"/>
      <c r="OF670" s="51"/>
      <c r="OG670" s="51"/>
      <c r="OH670" s="51"/>
      <c r="OI670" s="51"/>
      <c r="OJ670" s="51"/>
      <c r="OK670" s="51"/>
      <c r="OL670" s="51"/>
      <c r="OM670" s="51"/>
      <c r="ON670" s="51"/>
      <c r="OO670" s="51"/>
      <c r="OP670" s="51"/>
      <c r="OQ670" s="51"/>
      <c r="OR670" s="51"/>
      <c r="OS670" s="51"/>
      <c r="OT670" s="51"/>
      <c r="OU670" s="51"/>
      <c r="OV670" s="51"/>
      <c r="OW670" s="51"/>
      <c r="OX670" s="51"/>
      <c r="OY670" s="51"/>
      <c r="OZ670" s="51"/>
      <c r="PA670" s="51"/>
      <c r="PB670" s="51"/>
      <c r="PC670" s="51"/>
      <c r="PD670" s="51"/>
      <c r="PE670" s="51"/>
      <c r="PF670" s="51"/>
      <c r="PG670" s="51"/>
      <c r="PH670" s="51"/>
      <c r="PI670" s="51"/>
      <c r="PJ670" s="51"/>
      <c r="PK670" s="51"/>
      <c r="PL670" s="51"/>
      <c r="PM670" s="51"/>
      <c r="PN670" s="51"/>
      <c r="PO670" s="51"/>
      <c r="PP670" s="51"/>
      <c r="PQ670" s="51"/>
      <c r="PR670" s="51"/>
      <c r="PS670" s="51"/>
      <c r="PT670" s="51"/>
      <c r="PU670" s="51"/>
      <c r="PV670" s="51"/>
      <c r="PW670" s="51"/>
      <c r="PX670" s="51"/>
      <c r="PY670" s="51"/>
      <c r="PZ670" s="51"/>
      <c r="QA670" s="51"/>
      <c r="QB670" s="51"/>
      <c r="QC670" s="51"/>
      <c r="QD670" s="51"/>
      <c r="QE670" s="51"/>
      <c r="QF670" s="51"/>
      <c r="QG670" s="51"/>
      <c r="QH670" s="51"/>
      <c r="QI670" s="51"/>
      <c r="QJ670" s="51"/>
      <c r="QK670" s="51"/>
      <c r="QL670" s="51"/>
      <c r="QM670" s="51"/>
      <c r="QN670" s="51"/>
      <c r="QO670" s="51"/>
      <c r="QP670" s="51"/>
      <c r="QQ670" s="51"/>
      <c r="QR670" s="51"/>
      <c r="QS670" s="51"/>
      <c r="QT670" s="51"/>
      <c r="QU670" s="51"/>
      <c r="QV670" s="51"/>
      <c r="QW670" s="51"/>
      <c r="QX670" s="51"/>
      <c r="QY670" s="51"/>
      <c r="QZ670" s="51"/>
      <c r="RA670" s="51"/>
      <c r="RB670" s="51"/>
      <c r="RC670" s="51"/>
      <c r="RD670" s="51"/>
      <c r="RE670" s="51"/>
      <c r="RF670" s="51"/>
      <c r="RG670" s="51"/>
      <c r="RH670" s="51"/>
      <c r="RI670" s="51"/>
      <c r="RJ670" s="51"/>
      <c r="RK670" s="51"/>
      <c r="RL670" s="51"/>
      <c r="RM670" s="51"/>
      <c r="RN670" s="51"/>
      <c r="RO670" s="51"/>
      <c r="RP670" s="51"/>
      <c r="RQ670" s="51"/>
      <c r="RR670" s="51"/>
      <c r="RS670" s="51"/>
      <c r="RT670" s="51"/>
      <c r="RU670" s="51"/>
      <c r="RV670" s="51"/>
      <c r="RW670" s="51"/>
      <c r="RX670" s="51"/>
      <c r="RY670" s="51"/>
      <c r="RZ670" s="51"/>
      <c r="SA670" s="51"/>
      <c r="SB670" s="51"/>
      <c r="SC670" s="51"/>
      <c r="SD670" s="51"/>
      <c r="SE670" s="51"/>
      <c r="SF670" s="51"/>
      <c r="SG670" s="51"/>
      <c r="SH670" s="51"/>
      <c r="SI670" s="51"/>
      <c r="SJ670" s="51"/>
      <c r="SK670" s="51"/>
      <c r="SL670" s="51"/>
      <c r="SM670" s="51"/>
      <c r="SN670" s="51"/>
      <c r="SO670" s="51"/>
      <c r="SP670" s="51"/>
      <c r="SQ670" s="51"/>
      <c r="SR670" s="51"/>
      <c r="SS670" s="51"/>
      <c r="ST670" s="51"/>
      <c r="SU670" s="51"/>
      <c r="SV670" s="51"/>
      <c r="SW670" s="51"/>
      <c r="SX670" s="51"/>
      <c r="SY670" s="51"/>
      <c r="SZ670" s="51"/>
      <c r="TA670" s="51"/>
      <c r="TB670" s="51"/>
      <c r="TC670" s="51"/>
      <c r="TD670" s="51"/>
      <c r="TE670" s="51"/>
      <c r="TF670" s="51"/>
      <c r="TG670" s="51"/>
      <c r="TH670" s="51"/>
      <c r="TI670" s="51"/>
      <c r="TJ670" s="51"/>
      <c r="TK670" s="51"/>
      <c r="TL670" s="51"/>
      <c r="TM670" s="51"/>
      <c r="TN670" s="51"/>
      <c r="TO670" s="51"/>
      <c r="TP670" s="51"/>
      <c r="TQ670" s="51"/>
      <c r="TR670" s="51"/>
      <c r="TS670" s="51"/>
      <c r="TT670" s="51"/>
      <c r="TU670" s="51"/>
      <c r="TV670" s="51"/>
      <c r="TW670" s="51"/>
      <c r="TX670" s="51"/>
      <c r="TY670" s="51"/>
      <c r="TZ670" s="51"/>
      <c r="UA670" s="51"/>
      <c r="UB670" s="51"/>
      <c r="UC670" s="51"/>
      <c r="UD670" s="51"/>
      <c r="UE670" s="51"/>
      <c r="UF670" s="51"/>
      <c r="UG670" s="51"/>
      <c r="UH670" s="51"/>
      <c r="UI670" s="51"/>
      <c r="UJ670" s="51"/>
      <c r="UK670" s="51"/>
      <c r="UL670" s="51"/>
      <c r="UM670" s="51"/>
      <c r="UN670" s="51"/>
      <c r="UO670" s="51"/>
      <c r="UP670" s="51"/>
      <c r="UQ670" s="51"/>
      <c r="UR670" s="51"/>
      <c r="US670" s="51"/>
      <c r="UT670" s="51"/>
      <c r="UU670" s="51"/>
      <c r="UV670" s="51"/>
      <c r="UW670" s="51"/>
      <c r="UX670" s="51"/>
      <c r="UY670" s="51"/>
      <c r="UZ670" s="51"/>
      <c r="VA670" s="51"/>
      <c r="VB670" s="51"/>
      <c r="VC670" s="51"/>
      <c r="VD670" s="51"/>
      <c r="VE670" s="51"/>
      <c r="VF670" s="51"/>
      <c r="VG670" s="51"/>
      <c r="VH670" s="51"/>
      <c r="VI670" s="51"/>
      <c r="VJ670" s="51"/>
      <c r="VK670" s="51"/>
      <c r="VL670" s="51"/>
      <c r="VM670" s="51"/>
      <c r="VN670" s="51"/>
      <c r="VO670" s="51"/>
      <c r="VP670" s="51"/>
      <c r="VQ670" s="51"/>
      <c r="VR670" s="51"/>
      <c r="VS670" s="51"/>
      <c r="VT670" s="51"/>
      <c r="VU670" s="51"/>
      <c r="VV670" s="51"/>
      <c r="VW670" s="51"/>
      <c r="VX670" s="51"/>
      <c r="VY670" s="51"/>
      <c r="VZ670" s="51"/>
      <c r="WA670" s="51"/>
      <c r="WB670" s="51"/>
      <c r="WC670" s="51"/>
      <c r="WD670" s="51"/>
      <c r="WE670" s="51"/>
      <c r="WF670" s="51"/>
      <c r="WG670" s="51"/>
      <c r="WH670" s="51"/>
      <c r="WI670" s="51"/>
      <c r="WJ670" s="51"/>
      <c r="WK670" s="51"/>
      <c r="WL670" s="51"/>
      <c r="WM670" s="51"/>
      <c r="WN670" s="51"/>
      <c r="WO670" s="51"/>
      <c r="WP670" s="51"/>
      <c r="WQ670" s="51"/>
      <c r="WR670" s="51"/>
      <c r="WS670" s="51"/>
      <c r="WT670" s="51"/>
      <c r="WU670" s="51"/>
      <c r="WV670" s="51"/>
      <c r="WW670" s="51"/>
      <c r="WX670" s="51"/>
      <c r="WY670" s="51"/>
      <c r="WZ670" s="51"/>
      <c r="XA670" s="51"/>
      <c r="XB670" s="51"/>
      <c r="XC670" s="51"/>
      <c r="XD670" s="51"/>
      <c r="XE670" s="51"/>
      <c r="XF670" s="51"/>
      <c r="XG670" s="51"/>
      <c r="XH670" s="51"/>
      <c r="XI670" s="51"/>
      <c r="XJ670" s="51"/>
      <c r="XK670" s="51"/>
      <c r="XL670" s="51"/>
      <c r="XM670" s="51"/>
      <c r="XN670" s="51"/>
      <c r="XO670" s="51"/>
      <c r="XP670" s="51"/>
      <c r="XQ670" s="51"/>
      <c r="XR670" s="51"/>
      <c r="XS670" s="51"/>
      <c r="XT670" s="51"/>
      <c r="XU670" s="51"/>
      <c r="XV670" s="51"/>
      <c r="XW670" s="51"/>
      <c r="XX670" s="51"/>
      <c r="XY670" s="51"/>
      <c r="XZ670" s="51"/>
      <c r="YA670" s="51"/>
      <c r="YB670" s="51"/>
      <c r="YC670" s="51"/>
      <c r="YD670" s="51"/>
      <c r="YE670" s="51"/>
      <c r="YF670" s="51"/>
      <c r="YG670" s="51"/>
      <c r="YH670" s="51"/>
      <c r="YI670" s="51"/>
      <c r="YJ670" s="51"/>
      <c r="YK670" s="51"/>
      <c r="YL670" s="51"/>
      <c r="YM670" s="51"/>
      <c r="YN670" s="51"/>
      <c r="YO670" s="51"/>
      <c r="YP670" s="51"/>
      <c r="YQ670" s="51"/>
      <c r="YR670" s="51"/>
      <c r="YS670" s="51"/>
    </row>
    <row r="671" spans="2:669" hidden="1" x14ac:dyDescent="0.25">
      <c r="B671" s="51"/>
      <c r="C671" s="51"/>
      <c r="D671" s="51"/>
      <c r="E671" s="51"/>
      <c r="F671" s="51"/>
      <c r="G671" s="51"/>
      <c r="H671" s="325"/>
      <c r="I671" s="51"/>
      <c r="J671" s="51"/>
      <c r="K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c r="EK671" s="51"/>
      <c r="EL671" s="51"/>
      <c r="EM671" s="51"/>
      <c r="EN671" s="51"/>
      <c r="EO671" s="51"/>
      <c r="EP671" s="51"/>
      <c r="EQ671" s="51"/>
      <c r="ER671" s="51"/>
      <c r="ES671" s="51"/>
      <c r="ET671" s="51"/>
      <c r="EU671" s="51"/>
      <c r="EV671" s="51"/>
      <c r="EW671" s="51"/>
      <c r="EX671" s="51"/>
      <c r="EY671" s="51"/>
      <c r="EZ671" s="51"/>
      <c r="FA671" s="51"/>
      <c r="FB671" s="51"/>
      <c r="FC671" s="51"/>
      <c r="FD671" s="51"/>
      <c r="FE671" s="51"/>
      <c r="FF671" s="51"/>
      <c r="FG671" s="51"/>
      <c r="FH671" s="51"/>
      <c r="FI671" s="51"/>
      <c r="FJ671" s="51"/>
      <c r="FK671" s="51"/>
      <c r="FL671" s="51"/>
      <c r="FM671" s="51"/>
      <c r="FN671" s="51"/>
      <c r="FO671" s="51"/>
      <c r="FP671" s="51"/>
      <c r="FQ671" s="51"/>
      <c r="FR671" s="51"/>
      <c r="FS671" s="51"/>
      <c r="FT671" s="51"/>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1"/>
      <c r="GR671" s="51"/>
      <c r="GS671" s="51"/>
      <c r="GT671" s="51"/>
      <c r="GU671" s="51"/>
      <c r="GV671" s="51"/>
      <c r="GW671" s="51"/>
      <c r="GX671" s="51"/>
      <c r="GY671" s="51"/>
      <c r="GZ671" s="51"/>
      <c r="HA671" s="51"/>
      <c r="HB671" s="51"/>
      <c r="HC671" s="51"/>
      <c r="HD671" s="51"/>
      <c r="HE671" s="51"/>
      <c r="HF671" s="51"/>
      <c r="HG671" s="51"/>
      <c r="HH671" s="51"/>
      <c r="HI671" s="51"/>
      <c r="HJ671" s="51"/>
      <c r="HK671" s="51"/>
      <c r="HL671" s="51"/>
      <c r="HM671" s="51"/>
      <c r="HN671" s="51"/>
      <c r="HO671" s="51"/>
      <c r="HP671" s="51"/>
      <c r="HQ671" s="51"/>
      <c r="HR671" s="51"/>
      <c r="HS671" s="51"/>
      <c r="HT671" s="51"/>
      <c r="HU671" s="51"/>
      <c r="HV671" s="51"/>
      <c r="HW671" s="51"/>
      <c r="HX671" s="51"/>
      <c r="HY671" s="51"/>
      <c r="HZ671" s="51"/>
      <c r="IA671" s="51"/>
      <c r="IB671" s="51"/>
      <c r="IC671" s="51"/>
      <c r="ID671" s="51"/>
      <c r="IE671" s="51"/>
      <c r="IF671" s="51"/>
      <c r="IG671" s="51"/>
      <c r="IH671" s="51"/>
      <c r="II671" s="51"/>
      <c r="IJ671" s="51"/>
      <c r="IK671" s="51"/>
      <c r="IL671" s="51"/>
      <c r="IM671" s="51"/>
      <c r="IN671" s="51"/>
      <c r="IO671" s="51"/>
      <c r="IP671" s="51"/>
      <c r="IQ671" s="51"/>
      <c r="IR671" s="51"/>
      <c r="IS671" s="51"/>
      <c r="IT671" s="51"/>
      <c r="IU671" s="51"/>
      <c r="IV671" s="51"/>
      <c r="IW671" s="51"/>
      <c r="IX671" s="51"/>
      <c r="IY671" s="51"/>
      <c r="IZ671" s="51"/>
      <c r="JA671" s="51"/>
      <c r="JB671" s="51"/>
      <c r="JC671" s="51"/>
      <c r="JD671" s="51"/>
      <c r="JE671" s="51"/>
      <c r="JF671" s="51"/>
      <c r="JG671" s="51"/>
      <c r="JH671" s="51"/>
      <c r="JI671" s="51"/>
      <c r="JJ671" s="51"/>
      <c r="JK671" s="51"/>
      <c r="JL671" s="51"/>
      <c r="JM671" s="51"/>
      <c r="JN671" s="51"/>
      <c r="JO671" s="51"/>
      <c r="JP671" s="51"/>
      <c r="JQ671" s="51"/>
      <c r="JR671" s="51"/>
      <c r="JS671" s="51"/>
      <c r="JT671" s="51"/>
      <c r="JU671" s="51"/>
      <c r="JV671" s="51"/>
      <c r="JW671" s="51"/>
      <c r="JX671" s="51"/>
      <c r="JY671" s="51"/>
      <c r="JZ671" s="51"/>
      <c r="KA671" s="51"/>
      <c r="KB671" s="51"/>
      <c r="KC671" s="51"/>
      <c r="KD671" s="51"/>
      <c r="KE671" s="51"/>
      <c r="KF671" s="51"/>
      <c r="KG671" s="51"/>
      <c r="KH671" s="51"/>
      <c r="KI671" s="51"/>
      <c r="KJ671" s="51"/>
      <c r="KK671" s="51"/>
      <c r="KL671" s="51"/>
      <c r="KM671" s="51"/>
      <c r="KN671" s="51"/>
      <c r="KO671" s="51"/>
      <c r="KP671" s="51"/>
      <c r="KQ671" s="51"/>
      <c r="KR671" s="51"/>
      <c r="KS671" s="51"/>
      <c r="KT671" s="51"/>
      <c r="KU671" s="51"/>
      <c r="KV671" s="51"/>
      <c r="KW671" s="51"/>
      <c r="KX671" s="51"/>
      <c r="KY671" s="51"/>
      <c r="KZ671" s="51"/>
      <c r="LA671" s="51"/>
      <c r="LB671" s="51"/>
      <c r="LC671" s="51"/>
      <c r="LD671" s="51"/>
      <c r="LE671" s="51"/>
      <c r="LF671" s="51"/>
      <c r="LG671" s="51"/>
      <c r="LH671" s="51"/>
      <c r="LI671" s="51"/>
      <c r="LJ671" s="51"/>
      <c r="LK671" s="51"/>
      <c r="LL671" s="51"/>
      <c r="LM671" s="51"/>
      <c r="LN671" s="51"/>
      <c r="LO671" s="51"/>
      <c r="LP671" s="51"/>
      <c r="LQ671" s="51"/>
      <c r="LR671" s="51"/>
      <c r="LS671" s="51"/>
      <c r="LT671" s="51"/>
      <c r="LU671" s="51"/>
      <c r="LV671" s="51"/>
      <c r="LW671" s="51"/>
      <c r="LX671" s="51"/>
      <c r="LY671" s="51"/>
      <c r="LZ671" s="51"/>
      <c r="MA671" s="51"/>
      <c r="MB671" s="51"/>
      <c r="MC671" s="51"/>
      <c r="MD671" s="51"/>
      <c r="ME671" s="51"/>
      <c r="MF671" s="51"/>
      <c r="MG671" s="51"/>
      <c r="MH671" s="51"/>
      <c r="MI671" s="51"/>
      <c r="MJ671" s="51"/>
      <c r="MK671" s="51"/>
      <c r="ML671" s="51"/>
      <c r="MM671" s="51"/>
      <c r="MN671" s="51"/>
      <c r="MO671" s="51"/>
      <c r="MP671" s="51"/>
      <c r="MQ671" s="51"/>
      <c r="MR671" s="51"/>
      <c r="MS671" s="51"/>
      <c r="MT671" s="51"/>
      <c r="MU671" s="51"/>
      <c r="MV671" s="51"/>
      <c r="MW671" s="51"/>
      <c r="MX671" s="51"/>
      <c r="MY671" s="51"/>
      <c r="MZ671" s="51"/>
      <c r="NA671" s="51"/>
      <c r="NB671" s="51"/>
      <c r="NC671" s="51"/>
      <c r="ND671" s="51"/>
      <c r="NE671" s="51"/>
      <c r="NF671" s="51"/>
      <c r="NG671" s="51"/>
      <c r="NH671" s="51"/>
      <c r="NI671" s="51"/>
      <c r="NJ671" s="51"/>
      <c r="NK671" s="51"/>
      <c r="NL671" s="51"/>
      <c r="NM671" s="51"/>
      <c r="NN671" s="51"/>
      <c r="NO671" s="51"/>
      <c r="NP671" s="51"/>
      <c r="NQ671" s="51"/>
      <c r="NR671" s="51"/>
      <c r="NS671" s="51"/>
      <c r="NT671" s="51"/>
      <c r="NU671" s="51"/>
      <c r="NV671" s="51"/>
      <c r="NW671" s="51"/>
      <c r="NX671" s="51"/>
      <c r="NY671" s="51"/>
      <c r="NZ671" s="51"/>
      <c r="OA671" s="51"/>
      <c r="OB671" s="51"/>
      <c r="OC671" s="51"/>
      <c r="OD671" s="51"/>
      <c r="OE671" s="51"/>
      <c r="OF671" s="51"/>
      <c r="OG671" s="51"/>
      <c r="OH671" s="51"/>
      <c r="OI671" s="51"/>
      <c r="OJ671" s="51"/>
      <c r="OK671" s="51"/>
      <c r="OL671" s="51"/>
      <c r="OM671" s="51"/>
      <c r="ON671" s="51"/>
      <c r="OO671" s="51"/>
      <c r="OP671" s="51"/>
      <c r="OQ671" s="51"/>
      <c r="OR671" s="51"/>
      <c r="OS671" s="51"/>
      <c r="OT671" s="51"/>
      <c r="OU671" s="51"/>
      <c r="OV671" s="51"/>
      <c r="OW671" s="51"/>
      <c r="OX671" s="51"/>
      <c r="OY671" s="51"/>
      <c r="OZ671" s="51"/>
      <c r="PA671" s="51"/>
      <c r="PB671" s="51"/>
      <c r="PC671" s="51"/>
      <c r="PD671" s="51"/>
      <c r="PE671" s="51"/>
      <c r="PF671" s="51"/>
      <c r="PG671" s="51"/>
      <c r="PH671" s="51"/>
      <c r="PI671" s="51"/>
      <c r="PJ671" s="51"/>
      <c r="PK671" s="51"/>
      <c r="PL671" s="51"/>
      <c r="PM671" s="51"/>
      <c r="PN671" s="51"/>
      <c r="PO671" s="51"/>
      <c r="PP671" s="51"/>
      <c r="PQ671" s="51"/>
      <c r="PR671" s="51"/>
      <c r="PS671" s="51"/>
      <c r="PT671" s="51"/>
      <c r="PU671" s="51"/>
      <c r="PV671" s="51"/>
      <c r="PW671" s="51"/>
      <c r="PX671" s="51"/>
      <c r="PY671" s="51"/>
      <c r="PZ671" s="51"/>
      <c r="QA671" s="51"/>
      <c r="QB671" s="51"/>
      <c r="QC671" s="51"/>
      <c r="QD671" s="51"/>
      <c r="QE671" s="51"/>
      <c r="QF671" s="51"/>
      <c r="QG671" s="51"/>
      <c r="QH671" s="51"/>
      <c r="QI671" s="51"/>
      <c r="QJ671" s="51"/>
      <c r="QK671" s="51"/>
      <c r="QL671" s="51"/>
      <c r="QM671" s="51"/>
      <c r="QN671" s="51"/>
      <c r="QO671" s="51"/>
      <c r="QP671" s="51"/>
      <c r="QQ671" s="51"/>
      <c r="QR671" s="51"/>
      <c r="QS671" s="51"/>
      <c r="QT671" s="51"/>
      <c r="QU671" s="51"/>
      <c r="QV671" s="51"/>
      <c r="QW671" s="51"/>
      <c r="QX671" s="51"/>
      <c r="QY671" s="51"/>
      <c r="QZ671" s="51"/>
      <c r="RA671" s="51"/>
      <c r="RB671" s="51"/>
      <c r="RC671" s="51"/>
      <c r="RD671" s="51"/>
      <c r="RE671" s="51"/>
      <c r="RF671" s="51"/>
      <c r="RG671" s="51"/>
      <c r="RH671" s="51"/>
      <c r="RI671" s="51"/>
      <c r="RJ671" s="51"/>
      <c r="RK671" s="51"/>
      <c r="RL671" s="51"/>
      <c r="RM671" s="51"/>
      <c r="RN671" s="51"/>
      <c r="RO671" s="51"/>
      <c r="RP671" s="51"/>
      <c r="RQ671" s="51"/>
      <c r="RR671" s="51"/>
      <c r="RS671" s="51"/>
      <c r="RT671" s="51"/>
      <c r="RU671" s="51"/>
      <c r="RV671" s="51"/>
      <c r="RW671" s="51"/>
      <c r="RX671" s="51"/>
      <c r="RY671" s="51"/>
      <c r="RZ671" s="51"/>
      <c r="SA671" s="51"/>
      <c r="SB671" s="51"/>
      <c r="SC671" s="51"/>
      <c r="SD671" s="51"/>
      <c r="SE671" s="51"/>
      <c r="SF671" s="51"/>
      <c r="SG671" s="51"/>
      <c r="SH671" s="51"/>
      <c r="SI671" s="51"/>
      <c r="SJ671" s="51"/>
      <c r="SK671" s="51"/>
      <c r="SL671" s="51"/>
      <c r="SM671" s="51"/>
      <c r="SN671" s="51"/>
      <c r="SO671" s="51"/>
      <c r="SP671" s="51"/>
      <c r="SQ671" s="51"/>
      <c r="SR671" s="51"/>
      <c r="SS671" s="51"/>
      <c r="ST671" s="51"/>
      <c r="SU671" s="51"/>
      <c r="SV671" s="51"/>
      <c r="SW671" s="51"/>
      <c r="SX671" s="51"/>
      <c r="SY671" s="51"/>
      <c r="SZ671" s="51"/>
      <c r="TA671" s="51"/>
      <c r="TB671" s="51"/>
      <c r="TC671" s="51"/>
      <c r="TD671" s="51"/>
      <c r="TE671" s="51"/>
      <c r="TF671" s="51"/>
      <c r="TG671" s="51"/>
      <c r="TH671" s="51"/>
      <c r="TI671" s="51"/>
      <c r="TJ671" s="51"/>
      <c r="TK671" s="51"/>
      <c r="TL671" s="51"/>
      <c r="TM671" s="51"/>
      <c r="TN671" s="51"/>
      <c r="TO671" s="51"/>
      <c r="TP671" s="51"/>
      <c r="TQ671" s="51"/>
      <c r="TR671" s="51"/>
      <c r="TS671" s="51"/>
      <c r="TT671" s="51"/>
      <c r="TU671" s="51"/>
      <c r="TV671" s="51"/>
      <c r="TW671" s="51"/>
      <c r="TX671" s="51"/>
      <c r="TY671" s="51"/>
      <c r="TZ671" s="51"/>
      <c r="UA671" s="51"/>
      <c r="UB671" s="51"/>
      <c r="UC671" s="51"/>
      <c r="UD671" s="51"/>
      <c r="UE671" s="51"/>
      <c r="UF671" s="51"/>
      <c r="UG671" s="51"/>
      <c r="UH671" s="51"/>
      <c r="UI671" s="51"/>
      <c r="UJ671" s="51"/>
      <c r="UK671" s="51"/>
      <c r="UL671" s="51"/>
      <c r="UM671" s="51"/>
      <c r="UN671" s="51"/>
      <c r="UO671" s="51"/>
      <c r="UP671" s="51"/>
      <c r="UQ671" s="51"/>
      <c r="UR671" s="51"/>
      <c r="US671" s="51"/>
      <c r="UT671" s="51"/>
      <c r="UU671" s="51"/>
      <c r="UV671" s="51"/>
      <c r="UW671" s="51"/>
      <c r="UX671" s="51"/>
      <c r="UY671" s="51"/>
      <c r="UZ671" s="51"/>
      <c r="VA671" s="51"/>
      <c r="VB671" s="51"/>
      <c r="VC671" s="51"/>
      <c r="VD671" s="51"/>
      <c r="VE671" s="51"/>
      <c r="VF671" s="51"/>
      <c r="VG671" s="51"/>
      <c r="VH671" s="51"/>
      <c r="VI671" s="51"/>
      <c r="VJ671" s="51"/>
      <c r="VK671" s="51"/>
      <c r="VL671" s="51"/>
      <c r="VM671" s="51"/>
      <c r="VN671" s="51"/>
      <c r="VO671" s="51"/>
      <c r="VP671" s="51"/>
      <c r="VQ671" s="51"/>
      <c r="VR671" s="51"/>
      <c r="VS671" s="51"/>
      <c r="VT671" s="51"/>
      <c r="VU671" s="51"/>
      <c r="VV671" s="51"/>
      <c r="VW671" s="51"/>
      <c r="VX671" s="51"/>
      <c r="VY671" s="51"/>
      <c r="VZ671" s="51"/>
      <c r="WA671" s="51"/>
      <c r="WB671" s="51"/>
      <c r="WC671" s="51"/>
      <c r="WD671" s="51"/>
      <c r="WE671" s="51"/>
      <c r="WF671" s="51"/>
      <c r="WG671" s="51"/>
      <c r="WH671" s="51"/>
      <c r="WI671" s="51"/>
      <c r="WJ671" s="51"/>
      <c r="WK671" s="51"/>
      <c r="WL671" s="51"/>
      <c r="WM671" s="51"/>
      <c r="WN671" s="51"/>
      <c r="WO671" s="51"/>
      <c r="WP671" s="51"/>
      <c r="WQ671" s="51"/>
      <c r="WR671" s="51"/>
      <c r="WS671" s="51"/>
      <c r="WT671" s="51"/>
      <c r="WU671" s="51"/>
      <c r="WV671" s="51"/>
      <c r="WW671" s="51"/>
      <c r="WX671" s="51"/>
      <c r="WY671" s="51"/>
      <c r="WZ671" s="51"/>
      <c r="XA671" s="51"/>
      <c r="XB671" s="51"/>
      <c r="XC671" s="51"/>
      <c r="XD671" s="51"/>
      <c r="XE671" s="51"/>
      <c r="XF671" s="51"/>
      <c r="XG671" s="51"/>
      <c r="XH671" s="51"/>
      <c r="XI671" s="51"/>
      <c r="XJ671" s="51"/>
      <c r="XK671" s="51"/>
      <c r="XL671" s="51"/>
      <c r="XM671" s="51"/>
      <c r="XN671" s="51"/>
      <c r="XO671" s="51"/>
      <c r="XP671" s="51"/>
      <c r="XQ671" s="51"/>
      <c r="XR671" s="51"/>
      <c r="XS671" s="51"/>
      <c r="XT671" s="51"/>
      <c r="XU671" s="51"/>
      <c r="XV671" s="51"/>
      <c r="XW671" s="51"/>
      <c r="XX671" s="51"/>
      <c r="XY671" s="51"/>
      <c r="XZ671" s="51"/>
      <c r="YA671" s="51"/>
      <c r="YB671" s="51"/>
      <c r="YC671" s="51"/>
      <c r="YD671" s="51"/>
      <c r="YE671" s="51"/>
      <c r="YF671" s="51"/>
      <c r="YG671" s="51"/>
      <c r="YH671" s="51"/>
      <c r="YI671" s="51"/>
      <c r="YJ671" s="51"/>
      <c r="YK671" s="51"/>
      <c r="YL671" s="51"/>
      <c r="YM671" s="51"/>
      <c r="YN671" s="51"/>
      <c r="YO671" s="51"/>
      <c r="YP671" s="51"/>
      <c r="YQ671" s="51"/>
      <c r="YR671" s="51"/>
      <c r="YS671" s="51"/>
    </row>
    <row r="672" spans="2:669" hidden="1" x14ac:dyDescent="0.25">
      <c r="B672" s="51"/>
      <c r="C672" s="51"/>
      <c r="D672" s="51"/>
      <c r="E672" s="51"/>
      <c r="F672" s="51"/>
      <c r="G672" s="51"/>
      <c r="H672" s="325"/>
      <c r="I672" s="51"/>
      <c r="J672" s="51"/>
      <c r="K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c r="EK672" s="51"/>
      <c r="EL672" s="51"/>
      <c r="EM672" s="51"/>
      <c r="EN672" s="51"/>
      <c r="EO672" s="51"/>
      <c r="EP672" s="51"/>
      <c r="EQ672" s="51"/>
      <c r="ER672" s="51"/>
      <c r="ES672" s="51"/>
      <c r="ET672" s="51"/>
      <c r="EU672" s="51"/>
      <c r="EV672" s="51"/>
      <c r="EW672" s="51"/>
      <c r="EX672" s="51"/>
      <c r="EY672" s="51"/>
      <c r="EZ672" s="51"/>
      <c r="FA672" s="51"/>
      <c r="FB672" s="51"/>
      <c r="FC672" s="51"/>
      <c r="FD672" s="51"/>
      <c r="FE672" s="51"/>
      <c r="FF672" s="51"/>
      <c r="FG672" s="51"/>
      <c r="FH672" s="51"/>
      <c r="FI672" s="51"/>
      <c r="FJ672" s="51"/>
      <c r="FK672" s="51"/>
      <c r="FL672" s="51"/>
      <c r="FM672" s="51"/>
      <c r="FN672" s="51"/>
      <c r="FO672" s="51"/>
      <c r="FP672" s="51"/>
      <c r="FQ672" s="51"/>
      <c r="FR672" s="51"/>
      <c r="FS672" s="51"/>
      <c r="FT672" s="51"/>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1"/>
      <c r="GR672" s="51"/>
      <c r="GS672" s="51"/>
      <c r="GT672" s="51"/>
      <c r="GU672" s="51"/>
      <c r="GV672" s="51"/>
      <c r="GW672" s="51"/>
      <c r="GX672" s="51"/>
      <c r="GY672" s="51"/>
      <c r="GZ672" s="51"/>
      <c r="HA672" s="51"/>
      <c r="HB672" s="51"/>
      <c r="HC672" s="51"/>
      <c r="HD672" s="51"/>
      <c r="HE672" s="51"/>
      <c r="HF672" s="51"/>
      <c r="HG672" s="51"/>
      <c r="HH672" s="51"/>
      <c r="HI672" s="51"/>
      <c r="HJ672" s="51"/>
      <c r="HK672" s="51"/>
      <c r="HL672" s="51"/>
      <c r="HM672" s="51"/>
      <c r="HN672" s="51"/>
      <c r="HO672" s="51"/>
      <c r="HP672" s="51"/>
      <c r="HQ672" s="51"/>
      <c r="HR672" s="51"/>
      <c r="HS672" s="51"/>
      <c r="HT672" s="51"/>
      <c r="HU672" s="51"/>
      <c r="HV672" s="51"/>
      <c r="HW672" s="51"/>
      <c r="HX672" s="51"/>
      <c r="HY672" s="51"/>
      <c r="HZ672" s="51"/>
      <c r="IA672" s="51"/>
      <c r="IB672" s="51"/>
      <c r="IC672" s="51"/>
      <c r="ID672" s="51"/>
      <c r="IE672" s="51"/>
      <c r="IF672" s="51"/>
      <c r="IG672" s="51"/>
      <c r="IH672" s="51"/>
      <c r="II672" s="51"/>
      <c r="IJ672" s="51"/>
      <c r="IK672" s="51"/>
      <c r="IL672" s="51"/>
      <c r="IM672" s="51"/>
      <c r="IN672" s="51"/>
      <c r="IO672" s="51"/>
      <c r="IP672" s="51"/>
      <c r="IQ672" s="51"/>
      <c r="IR672" s="51"/>
      <c r="IS672" s="51"/>
      <c r="IT672" s="51"/>
      <c r="IU672" s="51"/>
      <c r="IV672" s="51"/>
      <c r="IW672" s="51"/>
      <c r="IX672" s="51"/>
      <c r="IY672" s="51"/>
      <c r="IZ672" s="51"/>
      <c r="JA672" s="51"/>
      <c r="JB672" s="51"/>
      <c r="JC672" s="51"/>
      <c r="JD672" s="51"/>
      <c r="JE672" s="51"/>
      <c r="JF672" s="51"/>
      <c r="JG672" s="51"/>
      <c r="JH672" s="51"/>
      <c r="JI672" s="51"/>
      <c r="JJ672" s="51"/>
      <c r="JK672" s="51"/>
      <c r="JL672" s="51"/>
      <c r="JM672" s="51"/>
      <c r="JN672" s="51"/>
      <c r="JO672" s="51"/>
      <c r="JP672" s="51"/>
      <c r="JQ672" s="51"/>
      <c r="JR672" s="51"/>
      <c r="JS672" s="51"/>
      <c r="JT672" s="51"/>
      <c r="JU672" s="51"/>
      <c r="JV672" s="51"/>
      <c r="JW672" s="51"/>
      <c r="JX672" s="51"/>
      <c r="JY672" s="51"/>
      <c r="JZ672" s="51"/>
      <c r="KA672" s="51"/>
      <c r="KB672" s="51"/>
      <c r="KC672" s="51"/>
      <c r="KD672" s="51"/>
      <c r="KE672" s="51"/>
      <c r="KF672" s="51"/>
      <c r="KG672" s="51"/>
      <c r="KH672" s="51"/>
      <c r="KI672" s="51"/>
      <c r="KJ672" s="51"/>
      <c r="KK672" s="51"/>
      <c r="KL672" s="51"/>
      <c r="KM672" s="51"/>
      <c r="KN672" s="51"/>
      <c r="KO672" s="51"/>
      <c r="KP672" s="51"/>
      <c r="KQ672" s="51"/>
      <c r="KR672" s="51"/>
      <c r="KS672" s="51"/>
      <c r="KT672" s="51"/>
      <c r="KU672" s="51"/>
      <c r="KV672" s="51"/>
      <c r="KW672" s="51"/>
      <c r="KX672" s="51"/>
      <c r="KY672" s="51"/>
      <c r="KZ672" s="51"/>
      <c r="LA672" s="51"/>
      <c r="LB672" s="51"/>
      <c r="LC672" s="51"/>
      <c r="LD672" s="51"/>
      <c r="LE672" s="51"/>
      <c r="LF672" s="51"/>
      <c r="LG672" s="51"/>
      <c r="LH672" s="51"/>
      <c r="LI672" s="51"/>
      <c r="LJ672" s="51"/>
      <c r="LK672" s="51"/>
      <c r="LL672" s="51"/>
      <c r="LM672" s="51"/>
      <c r="LN672" s="51"/>
      <c r="LO672" s="51"/>
      <c r="LP672" s="51"/>
      <c r="LQ672" s="51"/>
      <c r="LR672" s="51"/>
      <c r="LS672" s="51"/>
      <c r="LT672" s="51"/>
      <c r="LU672" s="51"/>
      <c r="LV672" s="51"/>
      <c r="LW672" s="51"/>
      <c r="LX672" s="51"/>
      <c r="LY672" s="51"/>
      <c r="LZ672" s="51"/>
      <c r="MA672" s="51"/>
      <c r="MB672" s="51"/>
      <c r="MC672" s="51"/>
      <c r="MD672" s="51"/>
      <c r="ME672" s="51"/>
      <c r="MF672" s="51"/>
      <c r="MG672" s="51"/>
      <c r="MH672" s="51"/>
      <c r="MI672" s="51"/>
      <c r="MJ672" s="51"/>
      <c r="MK672" s="51"/>
      <c r="ML672" s="51"/>
      <c r="MM672" s="51"/>
      <c r="MN672" s="51"/>
      <c r="MO672" s="51"/>
      <c r="MP672" s="51"/>
      <c r="MQ672" s="51"/>
      <c r="MR672" s="51"/>
      <c r="MS672" s="51"/>
      <c r="MT672" s="51"/>
      <c r="MU672" s="51"/>
      <c r="MV672" s="51"/>
      <c r="MW672" s="51"/>
      <c r="MX672" s="51"/>
      <c r="MY672" s="51"/>
      <c r="MZ672" s="51"/>
      <c r="NA672" s="51"/>
      <c r="NB672" s="51"/>
      <c r="NC672" s="51"/>
      <c r="ND672" s="51"/>
      <c r="NE672" s="51"/>
      <c r="NF672" s="51"/>
      <c r="NG672" s="51"/>
      <c r="NH672" s="51"/>
      <c r="NI672" s="51"/>
      <c r="NJ672" s="51"/>
      <c r="NK672" s="51"/>
      <c r="NL672" s="51"/>
      <c r="NM672" s="51"/>
      <c r="NN672" s="51"/>
      <c r="NO672" s="51"/>
      <c r="NP672" s="51"/>
      <c r="NQ672" s="51"/>
      <c r="NR672" s="51"/>
      <c r="NS672" s="51"/>
      <c r="NT672" s="51"/>
      <c r="NU672" s="51"/>
      <c r="NV672" s="51"/>
      <c r="NW672" s="51"/>
      <c r="NX672" s="51"/>
      <c r="NY672" s="51"/>
      <c r="NZ672" s="51"/>
      <c r="OA672" s="51"/>
      <c r="OB672" s="51"/>
      <c r="OC672" s="51"/>
      <c r="OD672" s="51"/>
      <c r="OE672" s="51"/>
      <c r="OF672" s="51"/>
      <c r="OG672" s="51"/>
      <c r="OH672" s="51"/>
      <c r="OI672" s="51"/>
      <c r="OJ672" s="51"/>
      <c r="OK672" s="51"/>
      <c r="OL672" s="51"/>
      <c r="OM672" s="51"/>
      <c r="ON672" s="51"/>
      <c r="OO672" s="51"/>
      <c r="OP672" s="51"/>
      <c r="OQ672" s="51"/>
      <c r="OR672" s="51"/>
      <c r="OS672" s="51"/>
      <c r="OT672" s="51"/>
      <c r="OU672" s="51"/>
      <c r="OV672" s="51"/>
      <c r="OW672" s="51"/>
      <c r="OX672" s="51"/>
      <c r="OY672" s="51"/>
      <c r="OZ672" s="51"/>
      <c r="PA672" s="51"/>
      <c r="PB672" s="51"/>
      <c r="PC672" s="51"/>
      <c r="PD672" s="51"/>
      <c r="PE672" s="51"/>
      <c r="PF672" s="51"/>
      <c r="PG672" s="51"/>
      <c r="PH672" s="51"/>
      <c r="PI672" s="51"/>
      <c r="PJ672" s="51"/>
      <c r="PK672" s="51"/>
      <c r="PL672" s="51"/>
      <c r="PM672" s="51"/>
      <c r="PN672" s="51"/>
      <c r="PO672" s="51"/>
      <c r="PP672" s="51"/>
      <c r="PQ672" s="51"/>
      <c r="PR672" s="51"/>
      <c r="PS672" s="51"/>
      <c r="PT672" s="51"/>
      <c r="PU672" s="51"/>
      <c r="PV672" s="51"/>
      <c r="PW672" s="51"/>
      <c r="PX672" s="51"/>
      <c r="PY672" s="51"/>
      <c r="PZ672" s="51"/>
      <c r="QA672" s="51"/>
      <c r="QB672" s="51"/>
      <c r="QC672" s="51"/>
      <c r="QD672" s="51"/>
      <c r="QE672" s="51"/>
      <c r="QF672" s="51"/>
      <c r="QG672" s="51"/>
      <c r="QH672" s="51"/>
      <c r="QI672" s="51"/>
      <c r="QJ672" s="51"/>
      <c r="QK672" s="51"/>
      <c r="QL672" s="51"/>
      <c r="QM672" s="51"/>
      <c r="QN672" s="51"/>
      <c r="QO672" s="51"/>
      <c r="QP672" s="51"/>
      <c r="QQ672" s="51"/>
      <c r="QR672" s="51"/>
      <c r="QS672" s="51"/>
      <c r="QT672" s="51"/>
      <c r="QU672" s="51"/>
      <c r="QV672" s="51"/>
      <c r="QW672" s="51"/>
      <c r="QX672" s="51"/>
      <c r="QY672" s="51"/>
      <c r="QZ672" s="51"/>
      <c r="RA672" s="51"/>
      <c r="RB672" s="51"/>
      <c r="RC672" s="51"/>
      <c r="RD672" s="51"/>
      <c r="RE672" s="51"/>
      <c r="RF672" s="51"/>
      <c r="RG672" s="51"/>
      <c r="RH672" s="51"/>
      <c r="RI672" s="51"/>
      <c r="RJ672" s="51"/>
      <c r="RK672" s="51"/>
      <c r="RL672" s="51"/>
      <c r="RM672" s="51"/>
      <c r="RN672" s="51"/>
      <c r="RO672" s="51"/>
      <c r="RP672" s="51"/>
      <c r="RQ672" s="51"/>
      <c r="RR672" s="51"/>
      <c r="RS672" s="51"/>
      <c r="RT672" s="51"/>
      <c r="RU672" s="51"/>
      <c r="RV672" s="51"/>
      <c r="RW672" s="51"/>
      <c r="RX672" s="51"/>
      <c r="RY672" s="51"/>
      <c r="RZ672" s="51"/>
      <c r="SA672" s="51"/>
      <c r="SB672" s="51"/>
      <c r="SC672" s="51"/>
      <c r="SD672" s="51"/>
      <c r="SE672" s="51"/>
      <c r="SF672" s="51"/>
      <c r="SG672" s="51"/>
      <c r="SH672" s="51"/>
      <c r="SI672" s="51"/>
      <c r="SJ672" s="51"/>
      <c r="SK672" s="51"/>
      <c r="SL672" s="51"/>
      <c r="SM672" s="51"/>
      <c r="SN672" s="51"/>
      <c r="SO672" s="51"/>
      <c r="SP672" s="51"/>
      <c r="SQ672" s="51"/>
      <c r="SR672" s="51"/>
      <c r="SS672" s="51"/>
      <c r="ST672" s="51"/>
      <c r="SU672" s="51"/>
      <c r="SV672" s="51"/>
      <c r="SW672" s="51"/>
      <c r="SX672" s="51"/>
      <c r="SY672" s="51"/>
      <c r="SZ672" s="51"/>
      <c r="TA672" s="51"/>
      <c r="TB672" s="51"/>
      <c r="TC672" s="51"/>
      <c r="TD672" s="51"/>
      <c r="TE672" s="51"/>
      <c r="TF672" s="51"/>
      <c r="TG672" s="51"/>
      <c r="TH672" s="51"/>
      <c r="TI672" s="51"/>
      <c r="TJ672" s="51"/>
      <c r="TK672" s="51"/>
      <c r="TL672" s="51"/>
      <c r="TM672" s="51"/>
      <c r="TN672" s="51"/>
      <c r="TO672" s="51"/>
      <c r="TP672" s="51"/>
      <c r="TQ672" s="51"/>
      <c r="TR672" s="51"/>
      <c r="TS672" s="51"/>
      <c r="TT672" s="51"/>
      <c r="TU672" s="51"/>
      <c r="TV672" s="51"/>
      <c r="TW672" s="51"/>
      <c r="TX672" s="51"/>
      <c r="TY672" s="51"/>
      <c r="TZ672" s="51"/>
      <c r="UA672" s="51"/>
      <c r="UB672" s="51"/>
      <c r="UC672" s="51"/>
      <c r="UD672" s="51"/>
      <c r="UE672" s="51"/>
      <c r="UF672" s="51"/>
      <c r="UG672" s="51"/>
      <c r="UH672" s="51"/>
      <c r="UI672" s="51"/>
      <c r="UJ672" s="51"/>
      <c r="UK672" s="51"/>
      <c r="UL672" s="51"/>
      <c r="UM672" s="51"/>
      <c r="UN672" s="51"/>
      <c r="UO672" s="51"/>
      <c r="UP672" s="51"/>
      <c r="UQ672" s="51"/>
      <c r="UR672" s="51"/>
      <c r="US672" s="51"/>
      <c r="UT672" s="51"/>
      <c r="UU672" s="51"/>
      <c r="UV672" s="51"/>
      <c r="UW672" s="51"/>
      <c r="UX672" s="51"/>
      <c r="UY672" s="51"/>
      <c r="UZ672" s="51"/>
      <c r="VA672" s="51"/>
      <c r="VB672" s="51"/>
      <c r="VC672" s="51"/>
      <c r="VD672" s="51"/>
      <c r="VE672" s="51"/>
      <c r="VF672" s="51"/>
      <c r="VG672" s="51"/>
      <c r="VH672" s="51"/>
      <c r="VI672" s="51"/>
      <c r="VJ672" s="51"/>
      <c r="VK672" s="51"/>
      <c r="VL672" s="51"/>
      <c r="VM672" s="51"/>
      <c r="VN672" s="51"/>
      <c r="VO672" s="51"/>
      <c r="VP672" s="51"/>
      <c r="VQ672" s="51"/>
      <c r="VR672" s="51"/>
      <c r="VS672" s="51"/>
      <c r="VT672" s="51"/>
      <c r="VU672" s="51"/>
      <c r="VV672" s="51"/>
      <c r="VW672" s="51"/>
      <c r="VX672" s="51"/>
      <c r="VY672" s="51"/>
      <c r="VZ672" s="51"/>
      <c r="WA672" s="51"/>
      <c r="WB672" s="51"/>
      <c r="WC672" s="51"/>
      <c r="WD672" s="51"/>
      <c r="WE672" s="51"/>
      <c r="WF672" s="51"/>
      <c r="WG672" s="51"/>
      <c r="WH672" s="51"/>
      <c r="WI672" s="51"/>
      <c r="WJ672" s="51"/>
      <c r="WK672" s="51"/>
      <c r="WL672" s="51"/>
      <c r="WM672" s="51"/>
      <c r="WN672" s="51"/>
      <c r="WO672" s="51"/>
      <c r="WP672" s="51"/>
      <c r="WQ672" s="51"/>
      <c r="WR672" s="51"/>
      <c r="WS672" s="51"/>
      <c r="WT672" s="51"/>
      <c r="WU672" s="51"/>
      <c r="WV672" s="51"/>
      <c r="WW672" s="51"/>
      <c r="WX672" s="51"/>
      <c r="WY672" s="51"/>
      <c r="WZ672" s="51"/>
      <c r="XA672" s="51"/>
      <c r="XB672" s="51"/>
      <c r="XC672" s="51"/>
      <c r="XD672" s="51"/>
      <c r="XE672" s="51"/>
      <c r="XF672" s="51"/>
      <c r="XG672" s="51"/>
      <c r="XH672" s="51"/>
      <c r="XI672" s="51"/>
      <c r="XJ672" s="51"/>
      <c r="XK672" s="51"/>
      <c r="XL672" s="51"/>
      <c r="XM672" s="51"/>
      <c r="XN672" s="51"/>
      <c r="XO672" s="51"/>
      <c r="XP672" s="51"/>
      <c r="XQ672" s="51"/>
      <c r="XR672" s="51"/>
      <c r="XS672" s="51"/>
      <c r="XT672" s="51"/>
      <c r="XU672" s="51"/>
      <c r="XV672" s="51"/>
      <c r="XW672" s="51"/>
      <c r="XX672" s="51"/>
      <c r="XY672" s="51"/>
      <c r="XZ672" s="51"/>
      <c r="YA672" s="51"/>
      <c r="YB672" s="51"/>
      <c r="YC672" s="51"/>
      <c r="YD672" s="51"/>
      <c r="YE672" s="51"/>
      <c r="YF672" s="51"/>
      <c r="YG672" s="51"/>
      <c r="YH672" s="51"/>
      <c r="YI672" s="51"/>
      <c r="YJ672" s="51"/>
      <c r="YK672" s="51"/>
      <c r="YL672" s="51"/>
      <c r="YM672" s="51"/>
      <c r="YN672" s="51"/>
      <c r="YO672" s="51"/>
      <c r="YP672" s="51"/>
      <c r="YQ672" s="51"/>
      <c r="YR672" s="51"/>
      <c r="YS672" s="51"/>
    </row>
    <row r="673" spans="2:669" hidden="1" x14ac:dyDescent="0.25">
      <c r="B673" s="51"/>
      <c r="C673" s="51"/>
      <c r="D673" s="51"/>
      <c r="E673" s="51"/>
      <c r="F673" s="51"/>
      <c r="G673" s="51"/>
      <c r="H673" s="325"/>
      <c r="I673" s="51"/>
      <c r="J673" s="51"/>
      <c r="K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c r="EK673" s="51"/>
      <c r="EL673" s="51"/>
      <c r="EM673" s="51"/>
      <c r="EN673" s="51"/>
      <c r="EO673" s="51"/>
      <c r="EP673" s="51"/>
      <c r="EQ673" s="51"/>
      <c r="ER673" s="51"/>
      <c r="ES673" s="51"/>
      <c r="ET673" s="51"/>
      <c r="EU673" s="51"/>
      <c r="EV673" s="51"/>
      <c r="EW673" s="51"/>
      <c r="EX673" s="51"/>
      <c r="EY673" s="51"/>
      <c r="EZ673" s="51"/>
      <c r="FA673" s="51"/>
      <c r="FB673" s="51"/>
      <c r="FC673" s="51"/>
      <c r="FD673" s="51"/>
      <c r="FE673" s="51"/>
      <c r="FF673" s="51"/>
      <c r="FG673" s="51"/>
      <c r="FH673" s="51"/>
      <c r="FI673" s="51"/>
      <c r="FJ673" s="51"/>
      <c r="FK673" s="51"/>
      <c r="FL673" s="51"/>
      <c r="FM673" s="51"/>
      <c r="FN673" s="51"/>
      <c r="FO673" s="51"/>
      <c r="FP673" s="51"/>
      <c r="FQ673" s="51"/>
      <c r="FR673" s="51"/>
      <c r="FS673" s="51"/>
      <c r="FT673" s="51"/>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1"/>
      <c r="GR673" s="51"/>
      <c r="GS673" s="51"/>
      <c r="GT673" s="51"/>
      <c r="GU673" s="51"/>
      <c r="GV673" s="51"/>
      <c r="GW673" s="51"/>
      <c r="GX673" s="51"/>
      <c r="GY673" s="51"/>
      <c r="GZ673" s="51"/>
      <c r="HA673" s="51"/>
      <c r="HB673" s="51"/>
      <c r="HC673" s="51"/>
      <c r="HD673" s="51"/>
      <c r="HE673" s="51"/>
      <c r="HF673" s="51"/>
      <c r="HG673" s="51"/>
      <c r="HH673" s="51"/>
      <c r="HI673" s="51"/>
      <c r="HJ673" s="51"/>
      <c r="HK673" s="51"/>
      <c r="HL673" s="51"/>
      <c r="HM673" s="51"/>
      <c r="HN673" s="51"/>
      <c r="HO673" s="51"/>
      <c r="HP673" s="51"/>
      <c r="HQ673" s="51"/>
      <c r="HR673" s="51"/>
      <c r="HS673" s="51"/>
      <c r="HT673" s="51"/>
      <c r="HU673" s="51"/>
      <c r="HV673" s="51"/>
      <c r="HW673" s="51"/>
      <c r="HX673" s="51"/>
      <c r="HY673" s="51"/>
      <c r="HZ673" s="51"/>
      <c r="IA673" s="51"/>
      <c r="IB673" s="51"/>
      <c r="IC673" s="51"/>
      <c r="ID673" s="51"/>
      <c r="IE673" s="51"/>
      <c r="IF673" s="51"/>
      <c r="IG673" s="51"/>
      <c r="IH673" s="51"/>
      <c r="II673" s="51"/>
      <c r="IJ673" s="51"/>
      <c r="IK673" s="51"/>
      <c r="IL673" s="51"/>
      <c r="IM673" s="51"/>
      <c r="IN673" s="51"/>
      <c r="IO673" s="51"/>
      <c r="IP673" s="51"/>
      <c r="IQ673" s="51"/>
      <c r="IR673" s="51"/>
      <c r="IS673" s="51"/>
      <c r="IT673" s="51"/>
      <c r="IU673" s="51"/>
      <c r="IV673" s="51"/>
      <c r="IW673" s="51"/>
      <c r="IX673" s="51"/>
      <c r="IY673" s="51"/>
      <c r="IZ673" s="51"/>
      <c r="JA673" s="51"/>
      <c r="JB673" s="51"/>
      <c r="JC673" s="51"/>
      <c r="JD673" s="51"/>
      <c r="JE673" s="51"/>
      <c r="JF673" s="51"/>
      <c r="JG673" s="51"/>
      <c r="JH673" s="51"/>
      <c r="JI673" s="51"/>
      <c r="JJ673" s="51"/>
      <c r="JK673" s="51"/>
      <c r="JL673" s="51"/>
      <c r="JM673" s="51"/>
      <c r="JN673" s="51"/>
      <c r="JO673" s="51"/>
      <c r="JP673" s="51"/>
      <c r="JQ673" s="51"/>
      <c r="JR673" s="51"/>
      <c r="JS673" s="51"/>
      <c r="JT673" s="51"/>
      <c r="JU673" s="51"/>
      <c r="JV673" s="51"/>
      <c r="JW673" s="51"/>
      <c r="JX673" s="51"/>
      <c r="JY673" s="51"/>
      <c r="JZ673" s="51"/>
      <c r="KA673" s="51"/>
      <c r="KB673" s="51"/>
      <c r="KC673" s="51"/>
      <c r="KD673" s="51"/>
      <c r="KE673" s="51"/>
      <c r="KF673" s="51"/>
      <c r="KG673" s="51"/>
      <c r="KH673" s="51"/>
      <c r="KI673" s="51"/>
      <c r="KJ673" s="51"/>
      <c r="KK673" s="51"/>
      <c r="KL673" s="51"/>
      <c r="KM673" s="51"/>
      <c r="KN673" s="51"/>
      <c r="KO673" s="51"/>
      <c r="KP673" s="51"/>
      <c r="KQ673" s="51"/>
      <c r="KR673" s="51"/>
      <c r="KS673" s="51"/>
      <c r="KT673" s="51"/>
      <c r="KU673" s="51"/>
      <c r="KV673" s="51"/>
      <c r="KW673" s="51"/>
      <c r="KX673" s="51"/>
      <c r="KY673" s="51"/>
      <c r="KZ673" s="51"/>
      <c r="LA673" s="51"/>
      <c r="LB673" s="51"/>
      <c r="LC673" s="51"/>
      <c r="LD673" s="51"/>
      <c r="LE673" s="51"/>
      <c r="LF673" s="51"/>
      <c r="LG673" s="51"/>
      <c r="LH673" s="51"/>
      <c r="LI673" s="51"/>
      <c r="LJ673" s="51"/>
      <c r="LK673" s="51"/>
      <c r="LL673" s="51"/>
      <c r="LM673" s="51"/>
      <c r="LN673" s="51"/>
      <c r="LO673" s="51"/>
      <c r="LP673" s="51"/>
      <c r="LQ673" s="51"/>
      <c r="LR673" s="51"/>
      <c r="LS673" s="51"/>
      <c r="LT673" s="51"/>
      <c r="LU673" s="51"/>
      <c r="LV673" s="51"/>
      <c r="LW673" s="51"/>
      <c r="LX673" s="51"/>
      <c r="LY673" s="51"/>
      <c r="LZ673" s="51"/>
      <c r="MA673" s="51"/>
      <c r="MB673" s="51"/>
      <c r="MC673" s="51"/>
      <c r="MD673" s="51"/>
      <c r="ME673" s="51"/>
      <c r="MF673" s="51"/>
      <c r="MG673" s="51"/>
      <c r="MH673" s="51"/>
      <c r="MI673" s="51"/>
      <c r="MJ673" s="51"/>
      <c r="MK673" s="51"/>
      <c r="ML673" s="51"/>
      <c r="MM673" s="51"/>
      <c r="MN673" s="51"/>
      <c r="MO673" s="51"/>
      <c r="MP673" s="51"/>
      <c r="MQ673" s="51"/>
      <c r="MR673" s="51"/>
      <c r="MS673" s="51"/>
      <c r="MT673" s="51"/>
      <c r="MU673" s="51"/>
      <c r="MV673" s="51"/>
      <c r="MW673" s="51"/>
      <c r="MX673" s="51"/>
      <c r="MY673" s="51"/>
      <c r="MZ673" s="51"/>
      <c r="NA673" s="51"/>
      <c r="NB673" s="51"/>
      <c r="NC673" s="51"/>
      <c r="ND673" s="51"/>
      <c r="NE673" s="51"/>
      <c r="NF673" s="51"/>
      <c r="NG673" s="51"/>
      <c r="NH673" s="51"/>
      <c r="NI673" s="51"/>
      <c r="NJ673" s="51"/>
      <c r="NK673" s="51"/>
      <c r="NL673" s="51"/>
      <c r="NM673" s="51"/>
      <c r="NN673" s="51"/>
      <c r="NO673" s="51"/>
      <c r="NP673" s="51"/>
      <c r="NQ673" s="51"/>
      <c r="NR673" s="51"/>
      <c r="NS673" s="51"/>
      <c r="NT673" s="51"/>
      <c r="NU673" s="51"/>
      <c r="NV673" s="51"/>
      <c r="NW673" s="51"/>
      <c r="NX673" s="51"/>
      <c r="NY673" s="51"/>
      <c r="NZ673" s="51"/>
      <c r="OA673" s="51"/>
      <c r="OB673" s="51"/>
      <c r="OC673" s="51"/>
      <c r="OD673" s="51"/>
      <c r="OE673" s="51"/>
      <c r="OF673" s="51"/>
      <c r="OG673" s="51"/>
      <c r="OH673" s="51"/>
      <c r="OI673" s="51"/>
      <c r="OJ673" s="51"/>
      <c r="OK673" s="51"/>
      <c r="OL673" s="51"/>
      <c r="OM673" s="51"/>
      <c r="ON673" s="51"/>
      <c r="OO673" s="51"/>
      <c r="OP673" s="51"/>
      <c r="OQ673" s="51"/>
      <c r="OR673" s="51"/>
      <c r="OS673" s="51"/>
      <c r="OT673" s="51"/>
      <c r="OU673" s="51"/>
      <c r="OV673" s="51"/>
      <c r="OW673" s="51"/>
      <c r="OX673" s="51"/>
      <c r="OY673" s="51"/>
      <c r="OZ673" s="51"/>
      <c r="PA673" s="51"/>
      <c r="PB673" s="51"/>
      <c r="PC673" s="51"/>
      <c r="PD673" s="51"/>
      <c r="PE673" s="51"/>
      <c r="PF673" s="51"/>
      <c r="PG673" s="51"/>
      <c r="PH673" s="51"/>
      <c r="PI673" s="51"/>
      <c r="PJ673" s="51"/>
      <c r="PK673" s="51"/>
      <c r="PL673" s="51"/>
      <c r="PM673" s="51"/>
      <c r="PN673" s="51"/>
      <c r="PO673" s="51"/>
      <c r="PP673" s="51"/>
      <c r="PQ673" s="51"/>
      <c r="PR673" s="51"/>
      <c r="PS673" s="51"/>
      <c r="PT673" s="51"/>
      <c r="PU673" s="51"/>
      <c r="PV673" s="51"/>
      <c r="PW673" s="51"/>
      <c r="PX673" s="51"/>
      <c r="PY673" s="51"/>
      <c r="PZ673" s="51"/>
      <c r="QA673" s="51"/>
      <c r="QB673" s="51"/>
      <c r="QC673" s="51"/>
      <c r="QD673" s="51"/>
      <c r="QE673" s="51"/>
      <c r="QF673" s="51"/>
      <c r="QG673" s="51"/>
      <c r="QH673" s="51"/>
      <c r="QI673" s="51"/>
      <c r="QJ673" s="51"/>
      <c r="QK673" s="51"/>
      <c r="QL673" s="51"/>
      <c r="QM673" s="51"/>
      <c r="QN673" s="51"/>
      <c r="QO673" s="51"/>
      <c r="QP673" s="51"/>
      <c r="QQ673" s="51"/>
      <c r="QR673" s="51"/>
      <c r="QS673" s="51"/>
      <c r="QT673" s="51"/>
      <c r="QU673" s="51"/>
      <c r="QV673" s="51"/>
      <c r="QW673" s="51"/>
      <c r="QX673" s="51"/>
      <c r="QY673" s="51"/>
      <c r="QZ673" s="51"/>
      <c r="RA673" s="51"/>
      <c r="RB673" s="51"/>
      <c r="RC673" s="51"/>
      <c r="RD673" s="51"/>
      <c r="RE673" s="51"/>
      <c r="RF673" s="51"/>
      <c r="RG673" s="51"/>
      <c r="RH673" s="51"/>
      <c r="RI673" s="51"/>
      <c r="RJ673" s="51"/>
      <c r="RK673" s="51"/>
      <c r="RL673" s="51"/>
      <c r="RM673" s="51"/>
      <c r="RN673" s="51"/>
      <c r="RO673" s="51"/>
      <c r="RP673" s="51"/>
      <c r="RQ673" s="51"/>
      <c r="RR673" s="51"/>
      <c r="RS673" s="51"/>
      <c r="RT673" s="51"/>
      <c r="RU673" s="51"/>
      <c r="RV673" s="51"/>
      <c r="RW673" s="51"/>
      <c r="RX673" s="51"/>
      <c r="RY673" s="51"/>
      <c r="RZ673" s="51"/>
      <c r="SA673" s="51"/>
      <c r="SB673" s="51"/>
      <c r="SC673" s="51"/>
      <c r="SD673" s="51"/>
      <c r="SE673" s="51"/>
      <c r="SF673" s="51"/>
      <c r="SG673" s="51"/>
      <c r="SH673" s="51"/>
      <c r="SI673" s="51"/>
      <c r="SJ673" s="51"/>
      <c r="SK673" s="51"/>
      <c r="SL673" s="51"/>
      <c r="SM673" s="51"/>
      <c r="SN673" s="51"/>
      <c r="SO673" s="51"/>
      <c r="SP673" s="51"/>
      <c r="SQ673" s="51"/>
      <c r="SR673" s="51"/>
      <c r="SS673" s="51"/>
      <c r="ST673" s="51"/>
      <c r="SU673" s="51"/>
      <c r="SV673" s="51"/>
      <c r="SW673" s="51"/>
      <c r="SX673" s="51"/>
      <c r="SY673" s="51"/>
      <c r="SZ673" s="51"/>
      <c r="TA673" s="51"/>
      <c r="TB673" s="51"/>
      <c r="TC673" s="51"/>
      <c r="TD673" s="51"/>
      <c r="TE673" s="51"/>
      <c r="TF673" s="51"/>
      <c r="TG673" s="51"/>
      <c r="TH673" s="51"/>
      <c r="TI673" s="51"/>
      <c r="TJ673" s="51"/>
      <c r="TK673" s="51"/>
      <c r="TL673" s="51"/>
      <c r="TM673" s="51"/>
      <c r="TN673" s="51"/>
      <c r="TO673" s="51"/>
      <c r="TP673" s="51"/>
      <c r="TQ673" s="51"/>
      <c r="TR673" s="51"/>
      <c r="TS673" s="51"/>
      <c r="TT673" s="51"/>
      <c r="TU673" s="51"/>
      <c r="TV673" s="51"/>
      <c r="TW673" s="51"/>
      <c r="TX673" s="51"/>
      <c r="TY673" s="51"/>
      <c r="TZ673" s="51"/>
      <c r="UA673" s="51"/>
      <c r="UB673" s="51"/>
      <c r="UC673" s="51"/>
      <c r="UD673" s="51"/>
      <c r="UE673" s="51"/>
      <c r="UF673" s="51"/>
      <c r="UG673" s="51"/>
      <c r="UH673" s="51"/>
      <c r="UI673" s="51"/>
      <c r="UJ673" s="51"/>
      <c r="UK673" s="51"/>
      <c r="UL673" s="51"/>
      <c r="UM673" s="51"/>
      <c r="UN673" s="51"/>
      <c r="UO673" s="51"/>
      <c r="UP673" s="51"/>
      <c r="UQ673" s="51"/>
      <c r="UR673" s="51"/>
      <c r="US673" s="51"/>
      <c r="UT673" s="51"/>
      <c r="UU673" s="51"/>
      <c r="UV673" s="51"/>
      <c r="UW673" s="51"/>
      <c r="UX673" s="51"/>
      <c r="UY673" s="51"/>
      <c r="UZ673" s="51"/>
      <c r="VA673" s="51"/>
      <c r="VB673" s="51"/>
      <c r="VC673" s="51"/>
      <c r="VD673" s="51"/>
      <c r="VE673" s="51"/>
      <c r="VF673" s="51"/>
      <c r="VG673" s="51"/>
      <c r="VH673" s="51"/>
      <c r="VI673" s="51"/>
      <c r="VJ673" s="51"/>
      <c r="VK673" s="51"/>
      <c r="VL673" s="51"/>
      <c r="VM673" s="51"/>
      <c r="VN673" s="51"/>
      <c r="VO673" s="51"/>
      <c r="VP673" s="51"/>
      <c r="VQ673" s="51"/>
      <c r="VR673" s="51"/>
      <c r="VS673" s="51"/>
      <c r="VT673" s="51"/>
      <c r="VU673" s="51"/>
      <c r="VV673" s="51"/>
      <c r="VW673" s="51"/>
      <c r="VX673" s="51"/>
      <c r="VY673" s="51"/>
      <c r="VZ673" s="51"/>
      <c r="WA673" s="51"/>
      <c r="WB673" s="51"/>
      <c r="WC673" s="51"/>
      <c r="WD673" s="51"/>
      <c r="WE673" s="51"/>
      <c r="WF673" s="51"/>
      <c r="WG673" s="51"/>
      <c r="WH673" s="51"/>
      <c r="WI673" s="51"/>
      <c r="WJ673" s="51"/>
      <c r="WK673" s="51"/>
      <c r="WL673" s="51"/>
      <c r="WM673" s="51"/>
      <c r="WN673" s="51"/>
      <c r="WO673" s="51"/>
      <c r="WP673" s="51"/>
      <c r="WQ673" s="51"/>
      <c r="WR673" s="51"/>
      <c r="WS673" s="51"/>
      <c r="WT673" s="51"/>
      <c r="WU673" s="51"/>
      <c r="WV673" s="51"/>
      <c r="WW673" s="51"/>
      <c r="WX673" s="51"/>
      <c r="WY673" s="51"/>
      <c r="WZ673" s="51"/>
      <c r="XA673" s="51"/>
      <c r="XB673" s="51"/>
      <c r="XC673" s="51"/>
      <c r="XD673" s="51"/>
      <c r="XE673" s="51"/>
      <c r="XF673" s="51"/>
      <c r="XG673" s="51"/>
      <c r="XH673" s="51"/>
      <c r="XI673" s="51"/>
      <c r="XJ673" s="51"/>
      <c r="XK673" s="51"/>
      <c r="XL673" s="51"/>
      <c r="XM673" s="51"/>
      <c r="XN673" s="51"/>
      <c r="XO673" s="51"/>
      <c r="XP673" s="51"/>
      <c r="XQ673" s="51"/>
      <c r="XR673" s="51"/>
      <c r="XS673" s="51"/>
      <c r="XT673" s="51"/>
      <c r="XU673" s="51"/>
      <c r="XV673" s="51"/>
      <c r="XW673" s="51"/>
      <c r="XX673" s="51"/>
      <c r="XY673" s="51"/>
      <c r="XZ673" s="51"/>
      <c r="YA673" s="51"/>
      <c r="YB673" s="51"/>
      <c r="YC673" s="51"/>
      <c r="YD673" s="51"/>
      <c r="YE673" s="51"/>
      <c r="YF673" s="51"/>
      <c r="YG673" s="51"/>
      <c r="YH673" s="51"/>
      <c r="YI673" s="51"/>
      <c r="YJ673" s="51"/>
      <c r="YK673" s="51"/>
      <c r="YL673" s="51"/>
      <c r="YM673" s="51"/>
      <c r="YN673" s="51"/>
      <c r="YO673" s="51"/>
      <c r="YP673" s="51"/>
      <c r="YQ673" s="51"/>
      <c r="YR673" s="51"/>
      <c r="YS673" s="51"/>
    </row>
    <row r="674" spans="2:669" hidden="1" x14ac:dyDescent="0.25">
      <c r="B674" s="51"/>
      <c r="C674" s="51"/>
      <c r="D674" s="51"/>
      <c r="E674" s="51"/>
      <c r="F674" s="51"/>
      <c r="G674" s="51"/>
      <c r="H674" s="325"/>
      <c r="I674" s="51"/>
      <c r="J674" s="51"/>
      <c r="K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c r="EK674" s="51"/>
      <c r="EL674" s="51"/>
      <c r="EM674" s="51"/>
      <c r="EN674" s="51"/>
      <c r="EO674" s="51"/>
      <c r="EP674" s="51"/>
      <c r="EQ674" s="51"/>
      <c r="ER674" s="51"/>
      <c r="ES674" s="51"/>
      <c r="ET674" s="51"/>
      <c r="EU674" s="51"/>
      <c r="EV674" s="51"/>
      <c r="EW674" s="51"/>
      <c r="EX674" s="51"/>
      <c r="EY674" s="51"/>
      <c r="EZ674" s="51"/>
      <c r="FA674" s="51"/>
      <c r="FB674" s="51"/>
      <c r="FC674" s="51"/>
      <c r="FD674" s="51"/>
      <c r="FE674" s="51"/>
      <c r="FF674" s="51"/>
      <c r="FG674" s="51"/>
      <c r="FH674" s="51"/>
      <c r="FI674" s="51"/>
      <c r="FJ674" s="51"/>
      <c r="FK674" s="51"/>
      <c r="FL674" s="51"/>
      <c r="FM674" s="51"/>
      <c r="FN674" s="51"/>
      <c r="FO674" s="51"/>
      <c r="FP674" s="51"/>
      <c r="FQ674" s="51"/>
      <c r="FR674" s="51"/>
      <c r="FS674" s="51"/>
      <c r="FT674" s="51"/>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1"/>
      <c r="GR674" s="51"/>
      <c r="GS674" s="51"/>
      <c r="GT674" s="51"/>
      <c r="GU674" s="51"/>
      <c r="GV674" s="51"/>
      <c r="GW674" s="51"/>
      <c r="GX674" s="51"/>
      <c r="GY674" s="51"/>
      <c r="GZ674" s="51"/>
      <c r="HA674" s="51"/>
      <c r="HB674" s="51"/>
      <c r="HC674" s="51"/>
      <c r="HD674" s="51"/>
      <c r="HE674" s="51"/>
      <c r="HF674" s="51"/>
      <c r="HG674" s="51"/>
      <c r="HH674" s="51"/>
      <c r="HI674" s="51"/>
      <c r="HJ674" s="51"/>
      <c r="HK674" s="51"/>
      <c r="HL674" s="51"/>
      <c r="HM674" s="51"/>
      <c r="HN674" s="51"/>
      <c r="HO674" s="51"/>
      <c r="HP674" s="51"/>
      <c r="HQ674" s="51"/>
      <c r="HR674" s="51"/>
      <c r="HS674" s="51"/>
      <c r="HT674" s="51"/>
      <c r="HU674" s="51"/>
      <c r="HV674" s="51"/>
      <c r="HW674" s="51"/>
      <c r="HX674" s="51"/>
      <c r="HY674" s="51"/>
      <c r="HZ674" s="51"/>
      <c r="IA674" s="51"/>
      <c r="IB674" s="51"/>
      <c r="IC674" s="51"/>
      <c r="ID674" s="51"/>
      <c r="IE674" s="51"/>
      <c r="IF674" s="51"/>
      <c r="IG674" s="51"/>
      <c r="IH674" s="51"/>
      <c r="II674" s="51"/>
      <c r="IJ674" s="51"/>
      <c r="IK674" s="51"/>
      <c r="IL674" s="51"/>
      <c r="IM674" s="51"/>
      <c r="IN674" s="51"/>
      <c r="IO674" s="51"/>
      <c r="IP674" s="51"/>
      <c r="IQ674" s="51"/>
      <c r="IR674" s="51"/>
      <c r="IS674" s="51"/>
      <c r="IT674" s="51"/>
      <c r="IU674" s="51"/>
      <c r="IV674" s="51"/>
      <c r="IW674" s="51"/>
      <c r="IX674" s="51"/>
      <c r="IY674" s="51"/>
      <c r="IZ674" s="51"/>
      <c r="JA674" s="51"/>
      <c r="JB674" s="51"/>
      <c r="JC674" s="51"/>
      <c r="JD674" s="51"/>
      <c r="JE674" s="51"/>
      <c r="JF674" s="51"/>
      <c r="JG674" s="51"/>
      <c r="JH674" s="51"/>
      <c r="JI674" s="51"/>
      <c r="JJ674" s="51"/>
      <c r="JK674" s="51"/>
      <c r="JL674" s="51"/>
      <c r="JM674" s="51"/>
      <c r="JN674" s="51"/>
      <c r="JO674" s="51"/>
      <c r="JP674" s="51"/>
      <c r="JQ674" s="51"/>
      <c r="JR674" s="51"/>
      <c r="JS674" s="51"/>
      <c r="JT674" s="51"/>
      <c r="JU674" s="51"/>
      <c r="JV674" s="51"/>
      <c r="JW674" s="51"/>
      <c r="JX674" s="51"/>
      <c r="JY674" s="51"/>
      <c r="JZ674" s="51"/>
      <c r="KA674" s="51"/>
      <c r="KB674" s="51"/>
      <c r="KC674" s="51"/>
      <c r="KD674" s="51"/>
      <c r="KE674" s="51"/>
      <c r="KF674" s="51"/>
      <c r="KG674" s="51"/>
      <c r="KH674" s="51"/>
      <c r="KI674" s="51"/>
      <c r="KJ674" s="51"/>
      <c r="KK674" s="51"/>
      <c r="KL674" s="51"/>
      <c r="KM674" s="51"/>
      <c r="KN674" s="51"/>
      <c r="KO674" s="51"/>
      <c r="KP674" s="51"/>
      <c r="KQ674" s="51"/>
      <c r="KR674" s="51"/>
      <c r="KS674" s="51"/>
      <c r="KT674" s="51"/>
      <c r="KU674" s="51"/>
      <c r="KV674" s="51"/>
      <c r="KW674" s="51"/>
      <c r="KX674" s="51"/>
      <c r="KY674" s="51"/>
      <c r="KZ674" s="51"/>
      <c r="LA674" s="51"/>
      <c r="LB674" s="51"/>
      <c r="LC674" s="51"/>
      <c r="LD674" s="51"/>
      <c r="LE674" s="51"/>
      <c r="LF674" s="51"/>
      <c r="LG674" s="51"/>
      <c r="LH674" s="51"/>
      <c r="LI674" s="51"/>
      <c r="LJ674" s="51"/>
      <c r="LK674" s="51"/>
      <c r="LL674" s="51"/>
      <c r="LM674" s="51"/>
      <c r="LN674" s="51"/>
      <c r="LO674" s="51"/>
      <c r="LP674" s="51"/>
      <c r="LQ674" s="51"/>
      <c r="LR674" s="51"/>
      <c r="LS674" s="51"/>
      <c r="LT674" s="51"/>
      <c r="LU674" s="51"/>
      <c r="LV674" s="51"/>
      <c r="LW674" s="51"/>
      <c r="LX674" s="51"/>
      <c r="LY674" s="51"/>
      <c r="LZ674" s="51"/>
      <c r="MA674" s="51"/>
      <c r="MB674" s="51"/>
      <c r="MC674" s="51"/>
      <c r="MD674" s="51"/>
      <c r="ME674" s="51"/>
      <c r="MF674" s="51"/>
      <c r="MG674" s="51"/>
      <c r="MH674" s="51"/>
      <c r="MI674" s="51"/>
      <c r="MJ674" s="51"/>
      <c r="MK674" s="51"/>
      <c r="ML674" s="51"/>
      <c r="MM674" s="51"/>
      <c r="MN674" s="51"/>
      <c r="MO674" s="51"/>
      <c r="MP674" s="51"/>
      <c r="MQ674" s="51"/>
      <c r="MR674" s="51"/>
      <c r="MS674" s="51"/>
      <c r="MT674" s="51"/>
      <c r="MU674" s="51"/>
      <c r="MV674" s="51"/>
      <c r="MW674" s="51"/>
      <c r="MX674" s="51"/>
      <c r="MY674" s="51"/>
      <c r="MZ674" s="51"/>
      <c r="NA674" s="51"/>
      <c r="NB674" s="51"/>
      <c r="NC674" s="51"/>
      <c r="ND674" s="51"/>
      <c r="NE674" s="51"/>
      <c r="NF674" s="51"/>
      <c r="NG674" s="51"/>
      <c r="NH674" s="51"/>
      <c r="NI674" s="51"/>
      <c r="NJ674" s="51"/>
      <c r="NK674" s="51"/>
      <c r="NL674" s="51"/>
      <c r="NM674" s="51"/>
      <c r="NN674" s="51"/>
      <c r="NO674" s="51"/>
      <c r="NP674" s="51"/>
      <c r="NQ674" s="51"/>
      <c r="NR674" s="51"/>
      <c r="NS674" s="51"/>
      <c r="NT674" s="51"/>
      <c r="NU674" s="51"/>
      <c r="NV674" s="51"/>
      <c r="NW674" s="51"/>
      <c r="NX674" s="51"/>
      <c r="NY674" s="51"/>
      <c r="NZ674" s="51"/>
      <c r="OA674" s="51"/>
      <c r="OB674" s="51"/>
      <c r="OC674" s="51"/>
      <c r="OD674" s="51"/>
      <c r="OE674" s="51"/>
      <c r="OF674" s="51"/>
      <c r="OG674" s="51"/>
      <c r="OH674" s="51"/>
      <c r="OI674" s="51"/>
      <c r="OJ674" s="51"/>
      <c r="OK674" s="51"/>
      <c r="OL674" s="51"/>
      <c r="OM674" s="51"/>
      <c r="ON674" s="51"/>
      <c r="OO674" s="51"/>
      <c r="OP674" s="51"/>
      <c r="OQ674" s="51"/>
      <c r="OR674" s="51"/>
      <c r="OS674" s="51"/>
      <c r="OT674" s="51"/>
      <c r="OU674" s="51"/>
      <c r="OV674" s="51"/>
      <c r="OW674" s="51"/>
      <c r="OX674" s="51"/>
      <c r="OY674" s="51"/>
      <c r="OZ674" s="51"/>
      <c r="PA674" s="51"/>
      <c r="PB674" s="51"/>
      <c r="PC674" s="51"/>
      <c r="PD674" s="51"/>
      <c r="PE674" s="51"/>
      <c r="PF674" s="51"/>
      <c r="PG674" s="51"/>
      <c r="PH674" s="51"/>
      <c r="PI674" s="51"/>
      <c r="PJ674" s="51"/>
      <c r="PK674" s="51"/>
      <c r="PL674" s="51"/>
      <c r="PM674" s="51"/>
      <c r="PN674" s="51"/>
      <c r="PO674" s="51"/>
      <c r="PP674" s="51"/>
      <c r="PQ674" s="51"/>
      <c r="PR674" s="51"/>
      <c r="PS674" s="51"/>
      <c r="PT674" s="51"/>
      <c r="PU674" s="51"/>
      <c r="PV674" s="51"/>
      <c r="PW674" s="51"/>
      <c r="PX674" s="51"/>
      <c r="PY674" s="51"/>
      <c r="PZ674" s="51"/>
      <c r="QA674" s="51"/>
      <c r="QB674" s="51"/>
      <c r="QC674" s="51"/>
      <c r="QD674" s="51"/>
      <c r="QE674" s="51"/>
      <c r="QF674" s="51"/>
      <c r="QG674" s="51"/>
      <c r="QH674" s="51"/>
      <c r="QI674" s="51"/>
      <c r="QJ674" s="51"/>
      <c r="QK674" s="51"/>
      <c r="QL674" s="51"/>
      <c r="QM674" s="51"/>
      <c r="QN674" s="51"/>
      <c r="QO674" s="51"/>
      <c r="QP674" s="51"/>
      <c r="QQ674" s="51"/>
      <c r="QR674" s="51"/>
      <c r="QS674" s="51"/>
      <c r="QT674" s="51"/>
      <c r="QU674" s="51"/>
      <c r="QV674" s="51"/>
      <c r="QW674" s="51"/>
      <c r="QX674" s="51"/>
      <c r="QY674" s="51"/>
      <c r="QZ674" s="51"/>
      <c r="RA674" s="51"/>
      <c r="RB674" s="51"/>
      <c r="RC674" s="51"/>
      <c r="RD674" s="51"/>
      <c r="RE674" s="51"/>
      <c r="RF674" s="51"/>
      <c r="RG674" s="51"/>
      <c r="RH674" s="51"/>
      <c r="RI674" s="51"/>
      <c r="RJ674" s="51"/>
      <c r="RK674" s="51"/>
      <c r="RL674" s="51"/>
      <c r="RM674" s="51"/>
      <c r="RN674" s="51"/>
      <c r="RO674" s="51"/>
      <c r="RP674" s="51"/>
      <c r="RQ674" s="51"/>
      <c r="RR674" s="51"/>
      <c r="RS674" s="51"/>
      <c r="RT674" s="51"/>
      <c r="RU674" s="51"/>
      <c r="RV674" s="51"/>
      <c r="RW674" s="51"/>
      <c r="RX674" s="51"/>
      <c r="RY674" s="51"/>
      <c r="RZ674" s="51"/>
      <c r="SA674" s="51"/>
      <c r="SB674" s="51"/>
      <c r="SC674" s="51"/>
      <c r="SD674" s="51"/>
      <c r="SE674" s="51"/>
      <c r="SF674" s="51"/>
      <c r="SG674" s="51"/>
      <c r="SH674" s="51"/>
      <c r="SI674" s="51"/>
      <c r="SJ674" s="51"/>
      <c r="SK674" s="51"/>
      <c r="SL674" s="51"/>
      <c r="SM674" s="51"/>
      <c r="SN674" s="51"/>
      <c r="SO674" s="51"/>
      <c r="SP674" s="51"/>
      <c r="SQ674" s="51"/>
      <c r="SR674" s="51"/>
      <c r="SS674" s="51"/>
      <c r="ST674" s="51"/>
      <c r="SU674" s="51"/>
      <c r="SV674" s="51"/>
      <c r="SW674" s="51"/>
      <c r="SX674" s="51"/>
      <c r="SY674" s="51"/>
      <c r="SZ674" s="51"/>
      <c r="TA674" s="51"/>
      <c r="TB674" s="51"/>
      <c r="TC674" s="51"/>
      <c r="TD674" s="51"/>
      <c r="TE674" s="51"/>
      <c r="TF674" s="51"/>
      <c r="TG674" s="51"/>
      <c r="TH674" s="51"/>
      <c r="TI674" s="51"/>
      <c r="TJ674" s="51"/>
      <c r="TK674" s="51"/>
      <c r="TL674" s="51"/>
      <c r="TM674" s="51"/>
      <c r="TN674" s="51"/>
      <c r="TO674" s="51"/>
      <c r="TP674" s="51"/>
      <c r="TQ674" s="51"/>
      <c r="TR674" s="51"/>
      <c r="TS674" s="51"/>
      <c r="TT674" s="51"/>
      <c r="TU674" s="51"/>
      <c r="TV674" s="51"/>
      <c r="TW674" s="51"/>
      <c r="TX674" s="51"/>
      <c r="TY674" s="51"/>
      <c r="TZ674" s="51"/>
      <c r="UA674" s="51"/>
      <c r="UB674" s="51"/>
      <c r="UC674" s="51"/>
      <c r="UD674" s="51"/>
      <c r="UE674" s="51"/>
      <c r="UF674" s="51"/>
      <c r="UG674" s="51"/>
      <c r="UH674" s="51"/>
      <c r="UI674" s="51"/>
      <c r="UJ674" s="51"/>
      <c r="UK674" s="51"/>
      <c r="UL674" s="51"/>
      <c r="UM674" s="51"/>
      <c r="UN674" s="51"/>
      <c r="UO674" s="51"/>
      <c r="UP674" s="51"/>
      <c r="UQ674" s="51"/>
      <c r="UR674" s="51"/>
      <c r="US674" s="51"/>
      <c r="UT674" s="51"/>
      <c r="UU674" s="51"/>
      <c r="UV674" s="51"/>
      <c r="UW674" s="51"/>
      <c r="UX674" s="51"/>
      <c r="UY674" s="51"/>
      <c r="UZ674" s="51"/>
      <c r="VA674" s="51"/>
      <c r="VB674" s="51"/>
      <c r="VC674" s="51"/>
      <c r="VD674" s="51"/>
      <c r="VE674" s="51"/>
      <c r="VF674" s="51"/>
      <c r="VG674" s="51"/>
      <c r="VH674" s="51"/>
      <c r="VI674" s="51"/>
      <c r="VJ674" s="51"/>
      <c r="VK674" s="51"/>
      <c r="VL674" s="51"/>
      <c r="VM674" s="51"/>
      <c r="VN674" s="51"/>
      <c r="VO674" s="51"/>
      <c r="VP674" s="51"/>
      <c r="VQ674" s="51"/>
      <c r="VR674" s="51"/>
      <c r="VS674" s="51"/>
      <c r="VT674" s="51"/>
      <c r="VU674" s="51"/>
      <c r="VV674" s="51"/>
      <c r="VW674" s="51"/>
      <c r="VX674" s="51"/>
      <c r="VY674" s="51"/>
      <c r="VZ674" s="51"/>
      <c r="WA674" s="51"/>
      <c r="WB674" s="51"/>
      <c r="WC674" s="51"/>
      <c r="WD674" s="51"/>
      <c r="WE674" s="51"/>
      <c r="WF674" s="51"/>
      <c r="WG674" s="51"/>
      <c r="WH674" s="51"/>
      <c r="WI674" s="51"/>
      <c r="WJ674" s="51"/>
      <c r="WK674" s="51"/>
      <c r="WL674" s="51"/>
      <c r="WM674" s="51"/>
      <c r="WN674" s="51"/>
      <c r="WO674" s="51"/>
      <c r="WP674" s="51"/>
      <c r="WQ674" s="51"/>
      <c r="WR674" s="51"/>
      <c r="WS674" s="51"/>
      <c r="WT674" s="51"/>
      <c r="WU674" s="51"/>
      <c r="WV674" s="51"/>
      <c r="WW674" s="51"/>
      <c r="WX674" s="51"/>
      <c r="WY674" s="51"/>
      <c r="WZ674" s="51"/>
      <c r="XA674" s="51"/>
      <c r="XB674" s="51"/>
      <c r="XC674" s="51"/>
      <c r="XD674" s="51"/>
      <c r="XE674" s="51"/>
      <c r="XF674" s="51"/>
      <c r="XG674" s="51"/>
      <c r="XH674" s="51"/>
      <c r="XI674" s="51"/>
      <c r="XJ674" s="51"/>
      <c r="XK674" s="51"/>
      <c r="XL674" s="51"/>
      <c r="XM674" s="51"/>
      <c r="XN674" s="51"/>
      <c r="XO674" s="51"/>
      <c r="XP674" s="51"/>
      <c r="XQ674" s="51"/>
      <c r="XR674" s="51"/>
      <c r="XS674" s="51"/>
      <c r="XT674" s="51"/>
      <c r="XU674" s="51"/>
      <c r="XV674" s="51"/>
      <c r="XW674" s="51"/>
      <c r="XX674" s="51"/>
      <c r="XY674" s="51"/>
      <c r="XZ674" s="51"/>
      <c r="YA674" s="51"/>
      <c r="YB674" s="51"/>
      <c r="YC674" s="51"/>
      <c r="YD674" s="51"/>
      <c r="YE674" s="51"/>
      <c r="YF674" s="51"/>
      <c r="YG674" s="51"/>
      <c r="YH674" s="51"/>
      <c r="YI674" s="51"/>
      <c r="YJ674" s="51"/>
      <c r="YK674" s="51"/>
      <c r="YL674" s="51"/>
      <c r="YM674" s="51"/>
      <c r="YN674" s="51"/>
      <c r="YO674" s="51"/>
      <c r="YP674" s="51"/>
      <c r="YQ674" s="51"/>
      <c r="YR674" s="51"/>
      <c r="YS674" s="51"/>
    </row>
    <row r="675" spans="2:669" hidden="1" x14ac:dyDescent="0.25">
      <c r="B675" s="51"/>
      <c r="C675" s="51"/>
      <c r="D675" s="51"/>
      <c r="E675" s="51"/>
      <c r="F675" s="51"/>
      <c r="G675" s="51"/>
      <c r="H675" s="325"/>
      <c r="I675" s="51"/>
      <c r="J675" s="51"/>
      <c r="K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c r="EK675" s="51"/>
      <c r="EL675" s="51"/>
      <c r="EM675" s="51"/>
      <c r="EN675" s="51"/>
      <c r="EO675" s="51"/>
      <c r="EP675" s="51"/>
      <c r="EQ675" s="51"/>
      <c r="ER675" s="51"/>
      <c r="ES675" s="51"/>
      <c r="ET675" s="51"/>
      <c r="EU675" s="51"/>
      <c r="EV675" s="51"/>
      <c r="EW675" s="51"/>
      <c r="EX675" s="51"/>
      <c r="EY675" s="51"/>
      <c r="EZ675" s="51"/>
      <c r="FA675" s="51"/>
      <c r="FB675" s="51"/>
      <c r="FC675" s="51"/>
      <c r="FD675" s="51"/>
      <c r="FE675" s="51"/>
      <c r="FF675" s="51"/>
      <c r="FG675" s="51"/>
      <c r="FH675" s="51"/>
      <c r="FI675" s="51"/>
      <c r="FJ675" s="51"/>
      <c r="FK675" s="51"/>
      <c r="FL675" s="51"/>
      <c r="FM675" s="51"/>
      <c r="FN675" s="51"/>
      <c r="FO675" s="51"/>
      <c r="FP675" s="51"/>
      <c r="FQ675" s="51"/>
      <c r="FR675" s="51"/>
      <c r="FS675" s="51"/>
      <c r="FT675" s="51"/>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1"/>
      <c r="GR675" s="51"/>
      <c r="GS675" s="51"/>
      <c r="GT675" s="51"/>
      <c r="GU675" s="51"/>
      <c r="GV675" s="51"/>
      <c r="GW675" s="51"/>
      <c r="GX675" s="51"/>
      <c r="GY675" s="51"/>
      <c r="GZ675" s="51"/>
      <c r="HA675" s="51"/>
      <c r="HB675" s="51"/>
      <c r="HC675" s="51"/>
      <c r="HD675" s="51"/>
      <c r="HE675" s="51"/>
      <c r="HF675" s="51"/>
      <c r="HG675" s="51"/>
      <c r="HH675" s="51"/>
      <c r="HI675" s="51"/>
      <c r="HJ675" s="51"/>
      <c r="HK675" s="51"/>
      <c r="HL675" s="51"/>
      <c r="HM675" s="51"/>
      <c r="HN675" s="51"/>
      <c r="HO675" s="51"/>
      <c r="HP675" s="51"/>
      <c r="HQ675" s="51"/>
      <c r="HR675" s="51"/>
      <c r="HS675" s="51"/>
      <c r="HT675" s="51"/>
      <c r="HU675" s="51"/>
      <c r="HV675" s="51"/>
      <c r="HW675" s="51"/>
      <c r="HX675" s="51"/>
      <c r="HY675" s="51"/>
      <c r="HZ675" s="51"/>
      <c r="IA675" s="51"/>
      <c r="IB675" s="51"/>
      <c r="IC675" s="51"/>
      <c r="ID675" s="51"/>
      <c r="IE675" s="51"/>
      <c r="IF675" s="51"/>
      <c r="IG675" s="51"/>
      <c r="IH675" s="51"/>
      <c r="II675" s="51"/>
      <c r="IJ675" s="51"/>
      <c r="IK675" s="51"/>
      <c r="IL675" s="51"/>
      <c r="IM675" s="51"/>
      <c r="IN675" s="51"/>
      <c r="IO675" s="51"/>
      <c r="IP675" s="51"/>
      <c r="IQ675" s="51"/>
      <c r="IR675" s="51"/>
      <c r="IS675" s="51"/>
      <c r="IT675" s="51"/>
      <c r="IU675" s="51"/>
      <c r="IV675" s="51"/>
      <c r="IW675" s="51"/>
      <c r="IX675" s="51"/>
      <c r="IY675" s="51"/>
      <c r="IZ675" s="51"/>
      <c r="JA675" s="51"/>
      <c r="JB675" s="51"/>
      <c r="JC675" s="51"/>
      <c r="JD675" s="51"/>
      <c r="JE675" s="51"/>
      <c r="JF675" s="51"/>
      <c r="JG675" s="51"/>
      <c r="JH675" s="51"/>
      <c r="JI675" s="51"/>
      <c r="JJ675" s="51"/>
      <c r="JK675" s="51"/>
      <c r="JL675" s="51"/>
      <c r="JM675" s="51"/>
      <c r="JN675" s="51"/>
      <c r="JO675" s="51"/>
      <c r="JP675" s="51"/>
      <c r="JQ675" s="51"/>
      <c r="JR675" s="51"/>
      <c r="JS675" s="51"/>
      <c r="JT675" s="51"/>
      <c r="JU675" s="51"/>
      <c r="JV675" s="51"/>
      <c r="JW675" s="51"/>
      <c r="JX675" s="51"/>
      <c r="JY675" s="51"/>
      <c r="JZ675" s="51"/>
      <c r="KA675" s="51"/>
      <c r="KB675" s="51"/>
      <c r="KC675" s="51"/>
      <c r="KD675" s="51"/>
      <c r="KE675" s="51"/>
      <c r="KF675" s="51"/>
      <c r="KG675" s="51"/>
      <c r="KH675" s="51"/>
      <c r="KI675" s="51"/>
      <c r="KJ675" s="51"/>
      <c r="KK675" s="51"/>
      <c r="KL675" s="51"/>
      <c r="KM675" s="51"/>
      <c r="KN675" s="51"/>
      <c r="KO675" s="51"/>
      <c r="KP675" s="51"/>
      <c r="KQ675" s="51"/>
      <c r="KR675" s="51"/>
      <c r="KS675" s="51"/>
      <c r="KT675" s="51"/>
      <c r="KU675" s="51"/>
      <c r="KV675" s="51"/>
      <c r="KW675" s="51"/>
      <c r="KX675" s="51"/>
      <c r="KY675" s="51"/>
      <c r="KZ675" s="51"/>
      <c r="LA675" s="51"/>
      <c r="LB675" s="51"/>
      <c r="LC675" s="51"/>
      <c r="LD675" s="51"/>
      <c r="LE675" s="51"/>
      <c r="LF675" s="51"/>
      <c r="LG675" s="51"/>
      <c r="LH675" s="51"/>
      <c r="LI675" s="51"/>
      <c r="LJ675" s="51"/>
      <c r="LK675" s="51"/>
      <c r="LL675" s="51"/>
      <c r="LM675" s="51"/>
      <c r="LN675" s="51"/>
      <c r="LO675" s="51"/>
      <c r="LP675" s="51"/>
      <c r="LQ675" s="51"/>
      <c r="LR675" s="51"/>
      <c r="LS675" s="51"/>
      <c r="LT675" s="51"/>
      <c r="LU675" s="51"/>
      <c r="LV675" s="51"/>
      <c r="LW675" s="51"/>
      <c r="LX675" s="51"/>
      <c r="LY675" s="51"/>
      <c r="LZ675" s="51"/>
      <c r="MA675" s="51"/>
      <c r="MB675" s="51"/>
      <c r="MC675" s="51"/>
      <c r="MD675" s="51"/>
      <c r="ME675" s="51"/>
      <c r="MF675" s="51"/>
      <c r="MG675" s="51"/>
      <c r="MH675" s="51"/>
      <c r="MI675" s="51"/>
      <c r="MJ675" s="51"/>
      <c r="MK675" s="51"/>
      <c r="ML675" s="51"/>
      <c r="MM675" s="51"/>
      <c r="MN675" s="51"/>
      <c r="MO675" s="51"/>
      <c r="MP675" s="51"/>
      <c r="MQ675" s="51"/>
      <c r="MR675" s="51"/>
      <c r="MS675" s="51"/>
      <c r="MT675" s="51"/>
      <c r="MU675" s="51"/>
      <c r="MV675" s="51"/>
      <c r="MW675" s="51"/>
      <c r="MX675" s="51"/>
      <c r="MY675" s="51"/>
      <c r="MZ675" s="51"/>
      <c r="NA675" s="51"/>
      <c r="NB675" s="51"/>
      <c r="NC675" s="51"/>
      <c r="ND675" s="51"/>
      <c r="NE675" s="51"/>
      <c r="NF675" s="51"/>
      <c r="NG675" s="51"/>
      <c r="NH675" s="51"/>
      <c r="NI675" s="51"/>
      <c r="NJ675" s="51"/>
      <c r="NK675" s="51"/>
      <c r="NL675" s="51"/>
      <c r="NM675" s="51"/>
      <c r="NN675" s="51"/>
      <c r="NO675" s="51"/>
      <c r="NP675" s="51"/>
      <c r="NQ675" s="51"/>
      <c r="NR675" s="51"/>
      <c r="NS675" s="51"/>
      <c r="NT675" s="51"/>
      <c r="NU675" s="51"/>
      <c r="NV675" s="51"/>
      <c r="NW675" s="51"/>
      <c r="NX675" s="51"/>
      <c r="NY675" s="51"/>
      <c r="NZ675" s="51"/>
      <c r="OA675" s="51"/>
      <c r="OB675" s="51"/>
      <c r="OC675" s="51"/>
      <c r="OD675" s="51"/>
      <c r="OE675" s="51"/>
      <c r="OF675" s="51"/>
      <c r="OG675" s="51"/>
      <c r="OH675" s="51"/>
      <c r="OI675" s="51"/>
      <c r="OJ675" s="51"/>
      <c r="OK675" s="51"/>
      <c r="OL675" s="51"/>
      <c r="OM675" s="51"/>
      <c r="ON675" s="51"/>
      <c r="OO675" s="51"/>
      <c r="OP675" s="51"/>
      <c r="OQ675" s="51"/>
      <c r="OR675" s="51"/>
      <c r="OS675" s="51"/>
      <c r="OT675" s="51"/>
      <c r="OU675" s="51"/>
      <c r="OV675" s="51"/>
      <c r="OW675" s="51"/>
      <c r="OX675" s="51"/>
      <c r="OY675" s="51"/>
      <c r="OZ675" s="51"/>
      <c r="PA675" s="51"/>
      <c r="PB675" s="51"/>
      <c r="PC675" s="51"/>
      <c r="PD675" s="51"/>
      <c r="PE675" s="51"/>
      <c r="PF675" s="51"/>
      <c r="PG675" s="51"/>
      <c r="PH675" s="51"/>
      <c r="PI675" s="51"/>
      <c r="PJ675" s="51"/>
      <c r="PK675" s="51"/>
      <c r="PL675" s="51"/>
      <c r="PM675" s="51"/>
      <c r="PN675" s="51"/>
      <c r="PO675" s="51"/>
      <c r="PP675" s="51"/>
      <c r="PQ675" s="51"/>
      <c r="PR675" s="51"/>
      <c r="PS675" s="51"/>
      <c r="PT675" s="51"/>
      <c r="PU675" s="51"/>
      <c r="PV675" s="51"/>
      <c r="PW675" s="51"/>
      <c r="PX675" s="51"/>
      <c r="PY675" s="51"/>
      <c r="PZ675" s="51"/>
      <c r="QA675" s="51"/>
      <c r="QB675" s="51"/>
      <c r="QC675" s="51"/>
      <c r="QD675" s="51"/>
      <c r="QE675" s="51"/>
      <c r="QF675" s="51"/>
      <c r="QG675" s="51"/>
      <c r="QH675" s="51"/>
      <c r="QI675" s="51"/>
      <c r="QJ675" s="51"/>
      <c r="QK675" s="51"/>
      <c r="QL675" s="51"/>
      <c r="QM675" s="51"/>
      <c r="QN675" s="51"/>
      <c r="QO675" s="51"/>
      <c r="QP675" s="51"/>
      <c r="QQ675" s="51"/>
      <c r="QR675" s="51"/>
      <c r="QS675" s="51"/>
      <c r="QT675" s="51"/>
      <c r="QU675" s="51"/>
      <c r="QV675" s="51"/>
      <c r="QW675" s="51"/>
      <c r="QX675" s="51"/>
      <c r="QY675" s="51"/>
      <c r="QZ675" s="51"/>
      <c r="RA675" s="51"/>
      <c r="RB675" s="51"/>
      <c r="RC675" s="51"/>
      <c r="RD675" s="51"/>
      <c r="RE675" s="51"/>
      <c r="RF675" s="51"/>
      <c r="RG675" s="51"/>
      <c r="RH675" s="51"/>
      <c r="RI675" s="51"/>
      <c r="RJ675" s="51"/>
      <c r="RK675" s="51"/>
      <c r="RL675" s="51"/>
      <c r="RM675" s="51"/>
      <c r="RN675" s="51"/>
      <c r="RO675" s="51"/>
      <c r="RP675" s="51"/>
      <c r="RQ675" s="51"/>
      <c r="RR675" s="51"/>
      <c r="RS675" s="51"/>
      <c r="RT675" s="51"/>
      <c r="RU675" s="51"/>
      <c r="RV675" s="51"/>
      <c r="RW675" s="51"/>
      <c r="RX675" s="51"/>
      <c r="RY675" s="51"/>
      <c r="RZ675" s="51"/>
      <c r="SA675" s="51"/>
      <c r="SB675" s="51"/>
      <c r="SC675" s="51"/>
      <c r="SD675" s="51"/>
      <c r="SE675" s="51"/>
      <c r="SF675" s="51"/>
      <c r="SG675" s="51"/>
      <c r="SH675" s="51"/>
      <c r="SI675" s="51"/>
      <c r="SJ675" s="51"/>
      <c r="SK675" s="51"/>
      <c r="SL675" s="51"/>
      <c r="SM675" s="51"/>
      <c r="SN675" s="51"/>
      <c r="SO675" s="51"/>
      <c r="SP675" s="51"/>
      <c r="SQ675" s="51"/>
      <c r="SR675" s="51"/>
      <c r="SS675" s="51"/>
      <c r="ST675" s="51"/>
      <c r="SU675" s="51"/>
      <c r="SV675" s="51"/>
      <c r="SW675" s="51"/>
      <c r="SX675" s="51"/>
      <c r="SY675" s="51"/>
      <c r="SZ675" s="51"/>
      <c r="TA675" s="51"/>
      <c r="TB675" s="51"/>
      <c r="TC675" s="51"/>
      <c r="TD675" s="51"/>
      <c r="TE675" s="51"/>
      <c r="TF675" s="51"/>
      <c r="TG675" s="51"/>
      <c r="TH675" s="51"/>
      <c r="TI675" s="51"/>
      <c r="TJ675" s="51"/>
      <c r="TK675" s="51"/>
      <c r="TL675" s="51"/>
      <c r="TM675" s="51"/>
      <c r="TN675" s="51"/>
      <c r="TO675" s="51"/>
      <c r="TP675" s="51"/>
      <c r="TQ675" s="51"/>
      <c r="TR675" s="51"/>
      <c r="TS675" s="51"/>
      <c r="TT675" s="51"/>
      <c r="TU675" s="51"/>
      <c r="TV675" s="51"/>
      <c r="TW675" s="51"/>
      <c r="TX675" s="51"/>
      <c r="TY675" s="51"/>
      <c r="TZ675" s="51"/>
      <c r="UA675" s="51"/>
      <c r="UB675" s="51"/>
      <c r="UC675" s="51"/>
      <c r="UD675" s="51"/>
      <c r="UE675" s="51"/>
      <c r="UF675" s="51"/>
      <c r="UG675" s="51"/>
      <c r="UH675" s="51"/>
      <c r="UI675" s="51"/>
      <c r="UJ675" s="51"/>
      <c r="UK675" s="51"/>
      <c r="UL675" s="51"/>
      <c r="UM675" s="51"/>
      <c r="UN675" s="51"/>
      <c r="UO675" s="51"/>
      <c r="UP675" s="51"/>
      <c r="UQ675" s="51"/>
      <c r="UR675" s="51"/>
      <c r="US675" s="51"/>
      <c r="UT675" s="51"/>
      <c r="UU675" s="51"/>
      <c r="UV675" s="51"/>
      <c r="UW675" s="51"/>
      <c r="UX675" s="51"/>
      <c r="UY675" s="51"/>
      <c r="UZ675" s="51"/>
      <c r="VA675" s="51"/>
      <c r="VB675" s="51"/>
      <c r="VC675" s="51"/>
      <c r="VD675" s="51"/>
      <c r="VE675" s="51"/>
      <c r="VF675" s="51"/>
      <c r="VG675" s="51"/>
      <c r="VH675" s="51"/>
      <c r="VI675" s="51"/>
      <c r="VJ675" s="51"/>
      <c r="VK675" s="51"/>
      <c r="VL675" s="51"/>
      <c r="VM675" s="51"/>
      <c r="VN675" s="51"/>
      <c r="VO675" s="51"/>
      <c r="VP675" s="51"/>
      <c r="VQ675" s="51"/>
      <c r="VR675" s="51"/>
      <c r="VS675" s="51"/>
      <c r="VT675" s="51"/>
      <c r="VU675" s="51"/>
      <c r="VV675" s="51"/>
      <c r="VW675" s="51"/>
      <c r="VX675" s="51"/>
      <c r="VY675" s="51"/>
      <c r="VZ675" s="51"/>
      <c r="WA675" s="51"/>
      <c r="WB675" s="51"/>
      <c r="WC675" s="51"/>
      <c r="WD675" s="51"/>
      <c r="WE675" s="51"/>
      <c r="WF675" s="51"/>
      <c r="WG675" s="51"/>
      <c r="WH675" s="51"/>
      <c r="WI675" s="51"/>
      <c r="WJ675" s="51"/>
      <c r="WK675" s="51"/>
      <c r="WL675" s="51"/>
      <c r="WM675" s="51"/>
      <c r="WN675" s="51"/>
      <c r="WO675" s="51"/>
      <c r="WP675" s="51"/>
      <c r="WQ675" s="51"/>
      <c r="WR675" s="51"/>
      <c r="WS675" s="51"/>
      <c r="WT675" s="51"/>
      <c r="WU675" s="51"/>
      <c r="WV675" s="51"/>
      <c r="WW675" s="51"/>
      <c r="WX675" s="51"/>
      <c r="WY675" s="51"/>
      <c r="WZ675" s="51"/>
      <c r="XA675" s="51"/>
      <c r="XB675" s="51"/>
      <c r="XC675" s="51"/>
      <c r="XD675" s="51"/>
      <c r="XE675" s="51"/>
      <c r="XF675" s="51"/>
      <c r="XG675" s="51"/>
      <c r="XH675" s="51"/>
      <c r="XI675" s="51"/>
      <c r="XJ675" s="51"/>
      <c r="XK675" s="51"/>
      <c r="XL675" s="51"/>
      <c r="XM675" s="51"/>
      <c r="XN675" s="51"/>
      <c r="XO675" s="51"/>
      <c r="XP675" s="51"/>
      <c r="XQ675" s="51"/>
      <c r="XR675" s="51"/>
      <c r="XS675" s="51"/>
      <c r="XT675" s="51"/>
      <c r="XU675" s="51"/>
      <c r="XV675" s="51"/>
      <c r="XW675" s="51"/>
      <c r="XX675" s="51"/>
      <c r="XY675" s="51"/>
      <c r="XZ675" s="51"/>
      <c r="YA675" s="51"/>
      <c r="YB675" s="51"/>
      <c r="YC675" s="51"/>
      <c r="YD675" s="51"/>
      <c r="YE675" s="51"/>
      <c r="YF675" s="51"/>
      <c r="YG675" s="51"/>
      <c r="YH675" s="51"/>
      <c r="YI675" s="51"/>
      <c r="YJ675" s="51"/>
      <c r="YK675" s="51"/>
      <c r="YL675" s="51"/>
      <c r="YM675" s="51"/>
      <c r="YN675" s="51"/>
      <c r="YO675" s="51"/>
      <c r="YP675" s="51"/>
      <c r="YQ675" s="51"/>
      <c r="YR675" s="51"/>
      <c r="YS675" s="51"/>
    </row>
    <row r="676" spans="2:669" hidden="1" x14ac:dyDescent="0.25">
      <c r="B676" s="51"/>
      <c r="C676" s="51"/>
      <c r="D676" s="51"/>
      <c r="E676" s="51"/>
      <c r="F676" s="51"/>
      <c r="G676" s="51"/>
      <c r="H676" s="325"/>
      <c r="I676" s="51"/>
      <c r="J676" s="51"/>
      <c r="K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c r="EK676" s="51"/>
      <c r="EL676" s="51"/>
      <c r="EM676" s="51"/>
      <c r="EN676" s="51"/>
      <c r="EO676" s="51"/>
      <c r="EP676" s="51"/>
      <c r="EQ676" s="51"/>
      <c r="ER676" s="51"/>
      <c r="ES676" s="51"/>
      <c r="ET676" s="51"/>
      <c r="EU676" s="51"/>
      <c r="EV676" s="51"/>
      <c r="EW676" s="51"/>
      <c r="EX676" s="51"/>
      <c r="EY676" s="51"/>
      <c r="EZ676" s="51"/>
      <c r="FA676" s="51"/>
      <c r="FB676" s="51"/>
      <c r="FC676" s="51"/>
      <c r="FD676" s="51"/>
      <c r="FE676" s="51"/>
      <c r="FF676" s="51"/>
      <c r="FG676" s="51"/>
      <c r="FH676" s="51"/>
      <c r="FI676" s="51"/>
      <c r="FJ676" s="51"/>
      <c r="FK676" s="51"/>
      <c r="FL676" s="51"/>
      <c r="FM676" s="51"/>
      <c r="FN676" s="51"/>
      <c r="FO676" s="51"/>
      <c r="FP676" s="51"/>
      <c r="FQ676" s="51"/>
      <c r="FR676" s="51"/>
      <c r="FS676" s="51"/>
      <c r="FT676" s="51"/>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1"/>
      <c r="GR676" s="51"/>
      <c r="GS676" s="51"/>
      <c r="GT676" s="51"/>
      <c r="GU676" s="51"/>
      <c r="GV676" s="51"/>
      <c r="GW676" s="51"/>
      <c r="GX676" s="51"/>
      <c r="GY676" s="51"/>
      <c r="GZ676" s="51"/>
      <c r="HA676" s="51"/>
      <c r="HB676" s="51"/>
      <c r="HC676" s="51"/>
      <c r="HD676" s="51"/>
      <c r="HE676" s="51"/>
      <c r="HF676" s="51"/>
      <c r="HG676" s="51"/>
      <c r="HH676" s="51"/>
      <c r="HI676" s="51"/>
      <c r="HJ676" s="51"/>
      <c r="HK676" s="51"/>
      <c r="HL676" s="51"/>
      <c r="HM676" s="51"/>
      <c r="HN676" s="51"/>
      <c r="HO676" s="51"/>
      <c r="HP676" s="51"/>
      <c r="HQ676" s="51"/>
      <c r="HR676" s="51"/>
      <c r="HS676" s="51"/>
      <c r="HT676" s="51"/>
      <c r="HU676" s="51"/>
      <c r="HV676" s="51"/>
      <c r="HW676" s="51"/>
      <c r="HX676" s="51"/>
      <c r="HY676" s="51"/>
      <c r="HZ676" s="51"/>
      <c r="IA676" s="51"/>
      <c r="IB676" s="51"/>
      <c r="IC676" s="51"/>
      <c r="ID676" s="51"/>
      <c r="IE676" s="51"/>
      <c r="IF676" s="51"/>
      <c r="IG676" s="51"/>
      <c r="IH676" s="51"/>
      <c r="II676" s="51"/>
      <c r="IJ676" s="51"/>
      <c r="IK676" s="51"/>
      <c r="IL676" s="51"/>
      <c r="IM676" s="51"/>
      <c r="IN676" s="51"/>
      <c r="IO676" s="51"/>
      <c r="IP676" s="51"/>
      <c r="IQ676" s="51"/>
      <c r="IR676" s="51"/>
      <c r="IS676" s="51"/>
      <c r="IT676" s="51"/>
      <c r="IU676" s="51"/>
      <c r="IV676" s="51"/>
      <c r="IW676" s="51"/>
      <c r="IX676" s="51"/>
      <c r="IY676" s="51"/>
      <c r="IZ676" s="51"/>
      <c r="JA676" s="51"/>
      <c r="JB676" s="51"/>
      <c r="JC676" s="51"/>
      <c r="JD676" s="51"/>
      <c r="JE676" s="51"/>
      <c r="JF676" s="51"/>
      <c r="JG676" s="51"/>
      <c r="JH676" s="51"/>
      <c r="JI676" s="51"/>
      <c r="JJ676" s="51"/>
      <c r="JK676" s="51"/>
      <c r="JL676" s="51"/>
      <c r="JM676" s="51"/>
      <c r="JN676" s="51"/>
      <c r="JO676" s="51"/>
      <c r="JP676" s="51"/>
      <c r="JQ676" s="51"/>
      <c r="JR676" s="51"/>
      <c r="JS676" s="51"/>
      <c r="JT676" s="51"/>
      <c r="JU676" s="51"/>
      <c r="JV676" s="51"/>
      <c r="JW676" s="51"/>
      <c r="JX676" s="51"/>
      <c r="JY676" s="51"/>
      <c r="JZ676" s="51"/>
      <c r="KA676" s="51"/>
      <c r="KB676" s="51"/>
      <c r="KC676" s="51"/>
      <c r="KD676" s="51"/>
      <c r="KE676" s="51"/>
      <c r="KF676" s="51"/>
      <c r="KG676" s="51"/>
      <c r="KH676" s="51"/>
      <c r="KI676" s="51"/>
      <c r="KJ676" s="51"/>
      <c r="KK676" s="51"/>
      <c r="KL676" s="51"/>
      <c r="KM676" s="51"/>
      <c r="KN676" s="51"/>
      <c r="KO676" s="51"/>
      <c r="KP676" s="51"/>
      <c r="KQ676" s="51"/>
      <c r="KR676" s="51"/>
      <c r="KS676" s="51"/>
      <c r="KT676" s="51"/>
      <c r="KU676" s="51"/>
      <c r="KV676" s="51"/>
      <c r="KW676" s="51"/>
      <c r="KX676" s="51"/>
      <c r="KY676" s="51"/>
      <c r="KZ676" s="51"/>
      <c r="LA676" s="51"/>
      <c r="LB676" s="51"/>
      <c r="LC676" s="51"/>
      <c r="LD676" s="51"/>
      <c r="LE676" s="51"/>
      <c r="LF676" s="51"/>
      <c r="LG676" s="51"/>
      <c r="LH676" s="51"/>
      <c r="LI676" s="51"/>
      <c r="LJ676" s="51"/>
      <c r="LK676" s="51"/>
      <c r="LL676" s="51"/>
      <c r="LM676" s="51"/>
      <c r="LN676" s="51"/>
      <c r="LO676" s="51"/>
      <c r="LP676" s="51"/>
      <c r="LQ676" s="51"/>
      <c r="LR676" s="51"/>
      <c r="LS676" s="51"/>
      <c r="LT676" s="51"/>
      <c r="LU676" s="51"/>
      <c r="LV676" s="51"/>
      <c r="LW676" s="51"/>
      <c r="LX676" s="51"/>
      <c r="LY676" s="51"/>
      <c r="LZ676" s="51"/>
      <c r="MA676" s="51"/>
      <c r="MB676" s="51"/>
      <c r="MC676" s="51"/>
      <c r="MD676" s="51"/>
      <c r="ME676" s="51"/>
      <c r="MF676" s="51"/>
      <c r="MG676" s="51"/>
      <c r="MH676" s="51"/>
      <c r="MI676" s="51"/>
      <c r="MJ676" s="51"/>
      <c r="MK676" s="51"/>
      <c r="ML676" s="51"/>
      <c r="MM676" s="51"/>
      <c r="MN676" s="51"/>
      <c r="MO676" s="51"/>
      <c r="MP676" s="51"/>
      <c r="MQ676" s="51"/>
      <c r="MR676" s="51"/>
      <c r="MS676" s="51"/>
      <c r="MT676" s="51"/>
      <c r="MU676" s="51"/>
      <c r="MV676" s="51"/>
      <c r="MW676" s="51"/>
      <c r="MX676" s="51"/>
      <c r="MY676" s="51"/>
      <c r="MZ676" s="51"/>
      <c r="NA676" s="51"/>
      <c r="NB676" s="51"/>
      <c r="NC676" s="51"/>
      <c r="ND676" s="51"/>
      <c r="NE676" s="51"/>
      <c r="NF676" s="51"/>
      <c r="NG676" s="51"/>
      <c r="NH676" s="51"/>
      <c r="NI676" s="51"/>
      <c r="NJ676" s="51"/>
      <c r="NK676" s="51"/>
      <c r="NL676" s="51"/>
      <c r="NM676" s="51"/>
      <c r="NN676" s="51"/>
      <c r="NO676" s="51"/>
      <c r="NP676" s="51"/>
      <c r="NQ676" s="51"/>
      <c r="NR676" s="51"/>
      <c r="NS676" s="51"/>
      <c r="NT676" s="51"/>
      <c r="NU676" s="51"/>
      <c r="NV676" s="51"/>
      <c r="NW676" s="51"/>
      <c r="NX676" s="51"/>
      <c r="NY676" s="51"/>
      <c r="NZ676" s="51"/>
      <c r="OA676" s="51"/>
      <c r="OB676" s="51"/>
      <c r="OC676" s="51"/>
      <c r="OD676" s="51"/>
      <c r="OE676" s="51"/>
      <c r="OF676" s="51"/>
      <c r="OG676" s="51"/>
      <c r="OH676" s="51"/>
      <c r="OI676" s="51"/>
      <c r="OJ676" s="51"/>
      <c r="OK676" s="51"/>
      <c r="OL676" s="51"/>
      <c r="OM676" s="51"/>
      <c r="ON676" s="51"/>
      <c r="OO676" s="51"/>
      <c r="OP676" s="51"/>
      <c r="OQ676" s="51"/>
      <c r="OR676" s="51"/>
      <c r="OS676" s="51"/>
      <c r="OT676" s="51"/>
      <c r="OU676" s="51"/>
      <c r="OV676" s="51"/>
      <c r="OW676" s="51"/>
      <c r="OX676" s="51"/>
      <c r="OY676" s="51"/>
      <c r="OZ676" s="51"/>
      <c r="PA676" s="51"/>
      <c r="PB676" s="51"/>
      <c r="PC676" s="51"/>
      <c r="PD676" s="51"/>
      <c r="PE676" s="51"/>
      <c r="PF676" s="51"/>
      <c r="PG676" s="51"/>
      <c r="PH676" s="51"/>
      <c r="PI676" s="51"/>
      <c r="PJ676" s="51"/>
      <c r="PK676" s="51"/>
      <c r="PL676" s="51"/>
      <c r="PM676" s="51"/>
      <c r="PN676" s="51"/>
      <c r="PO676" s="51"/>
      <c r="PP676" s="51"/>
      <c r="PQ676" s="51"/>
      <c r="PR676" s="51"/>
      <c r="PS676" s="51"/>
      <c r="PT676" s="51"/>
      <c r="PU676" s="51"/>
      <c r="PV676" s="51"/>
      <c r="PW676" s="51"/>
      <c r="PX676" s="51"/>
      <c r="PY676" s="51"/>
      <c r="PZ676" s="51"/>
      <c r="QA676" s="51"/>
      <c r="QB676" s="51"/>
      <c r="QC676" s="51"/>
      <c r="QD676" s="51"/>
      <c r="QE676" s="51"/>
      <c r="QF676" s="51"/>
      <c r="QG676" s="51"/>
      <c r="QH676" s="51"/>
      <c r="QI676" s="51"/>
      <c r="QJ676" s="51"/>
      <c r="QK676" s="51"/>
      <c r="QL676" s="51"/>
      <c r="QM676" s="51"/>
      <c r="QN676" s="51"/>
      <c r="QO676" s="51"/>
      <c r="QP676" s="51"/>
      <c r="QQ676" s="51"/>
      <c r="QR676" s="51"/>
      <c r="QS676" s="51"/>
      <c r="QT676" s="51"/>
      <c r="QU676" s="51"/>
      <c r="QV676" s="51"/>
      <c r="QW676" s="51"/>
      <c r="QX676" s="51"/>
      <c r="QY676" s="51"/>
      <c r="QZ676" s="51"/>
      <c r="RA676" s="51"/>
      <c r="RB676" s="51"/>
      <c r="RC676" s="51"/>
      <c r="RD676" s="51"/>
      <c r="RE676" s="51"/>
      <c r="RF676" s="51"/>
      <c r="RG676" s="51"/>
      <c r="RH676" s="51"/>
      <c r="RI676" s="51"/>
      <c r="RJ676" s="51"/>
      <c r="RK676" s="51"/>
      <c r="RL676" s="51"/>
      <c r="RM676" s="51"/>
      <c r="RN676" s="51"/>
      <c r="RO676" s="51"/>
      <c r="RP676" s="51"/>
      <c r="RQ676" s="51"/>
      <c r="RR676" s="51"/>
      <c r="RS676" s="51"/>
      <c r="RT676" s="51"/>
      <c r="RU676" s="51"/>
      <c r="RV676" s="51"/>
      <c r="RW676" s="51"/>
      <c r="RX676" s="51"/>
      <c r="RY676" s="51"/>
      <c r="RZ676" s="51"/>
      <c r="SA676" s="51"/>
      <c r="SB676" s="51"/>
      <c r="SC676" s="51"/>
      <c r="SD676" s="51"/>
      <c r="SE676" s="51"/>
      <c r="SF676" s="51"/>
      <c r="SG676" s="51"/>
      <c r="SH676" s="51"/>
      <c r="SI676" s="51"/>
      <c r="SJ676" s="51"/>
      <c r="SK676" s="51"/>
      <c r="SL676" s="51"/>
      <c r="SM676" s="51"/>
      <c r="SN676" s="51"/>
      <c r="SO676" s="51"/>
      <c r="SP676" s="51"/>
      <c r="SQ676" s="51"/>
      <c r="SR676" s="51"/>
      <c r="SS676" s="51"/>
      <c r="ST676" s="51"/>
      <c r="SU676" s="51"/>
      <c r="SV676" s="51"/>
      <c r="SW676" s="51"/>
      <c r="SX676" s="51"/>
      <c r="SY676" s="51"/>
      <c r="SZ676" s="51"/>
      <c r="TA676" s="51"/>
      <c r="TB676" s="51"/>
      <c r="TC676" s="51"/>
      <c r="TD676" s="51"/>
      <c r="TE676" s="51"/>
      <c r="TF676" s="51"/>
      <c r="TG676" s="51"/>
      <c r="TH676" s="51"/>
      <c r="TI676" s="51"/>
      <c r="TJ676" s="51"/>
      <c r="TK676" s="51"/>
      <c r="TL676" s="51"/>
      <c r="TM676" s="51"/>
      <c r="TN676" s="51"/>
      <c r="TO676" s="51"/>
      <c r="TP676" s="51"/>
      <c r="TQ676" s="51"/>
      <c r="TR676" s="51"/>
      <c r="TS676" s="51"/>
      <c r="TT676" s="51"/>
      <c r="TU676" s="51"/>
      <c r="TV676" s="51"/>
      <c r="TW676" s="51"/>
      <c r="TX676" s="51"/>
      <c r="TY676" s="51"/>
      <c r="TZ676" s="51"/>
      <c r="UA676" s="51"/>
      <c r="UB676" s="51"/>
      <c r="UC676" s="51"/>
      <c r="UD676" s="51"/>
      <c r="UE676" s="51"/>
      <c r="UF676" s="51"/>
      <c r="UG676" s="51"/>
      <c r="UH676" s="51"/>
      <c r="UI676" s="51"/>
      <c r="UJ676" s="51"/>
      <c r="UK676" s="51"/>
      <c r="UL676" s="51"/>
      <c r="UM676" s="51"/>
      <c r="UN676" s="51"/>
      <c r="UO676" s="51"/>
      <c r="UP676" s="51"/>
      <c r="UQ676" s="51"/>
      <c r="UR676" s="51"/>
      <c r="US676" s="51"/>
      <c r="UT676" s="51"/>
      <c r="UU676" s="51"/>
      <c r="UV676" s="51"/>
      <c r="UW676" s="51"/>
      <c r="UX676" s="51"/>
      <c r="UY676" s="51"/>
      <c r="UZ676" s="51"/>
      <c r="VA676" s="51"/>
      <c r="VB676" s="51"/>
      <c r="VC676" s="51"/>
      <c r="VD676" s="51"/>
      <c r="VE676" s="51"/>
      <c r="VF676" s="51"/>
      <c r="VG676" s="51"/>
      <c r="VH676" s="51"/>
      <c r="VI676" s="51"/>
      <c r="VJ676" s="51"/>
      <c r="VK676" s="51"/>
      <c r="VL676" s="51"/>
      <c r="VM676" s="51"/>
      <c r="VN676" s="51"/>
      <c r="VO676" s="51"/>
      <c r="VP676" s="51"/>
      <c r="VQ676" s="51"/>
      <c r="VR676" s="51"/>
      <c r="VS676" s="51"/>
      <c r="VT676" s="51"/>
      <c r="VU676" s="51"/>
      <c r="VV676" s="51"/>
      <c r="VW676" s="51"/>
      <c r="VX676" s="51"/>
      <c r="VY676" s="51"/>
      <c r="VZ676" s="51"/>
      <c r="WA676" s="51"/>
      <c r="WB676" s="51"/>
      <c r="WC676" s="51"/>
      <c r="WD676" s="51"/>
      <c r="WE676" s="51"/>
      <c r="WF676" s="51"/>
      <c r="WG676" s="51"/>
      <c r="WH676" s="51"/>
      <c r="WI676" s="51"/>
      <c r="WJ676" s="51"/>
      <c r="WK676" s="51"/>
      <c r="WL676" s="51"/>
      <c r="WM676" s="51"/>
      <c r="WN676" s="51"/>
      <c r="WO676" s="51"/>
      <c r="WP676" s="51"/>
      <c r="WQ676" s="51"/>
      <c r="WR676" s="51"/>
      <c r="WS676" s="51"/>
      <c r="WT676" s="51"/>
      <c r="WU676" s="51"/>
      <c r="WV676" s="51"/>
      <c r="WW676" s="51"/>
      <c r="WX676" s="51"/>
      <c r="WY676" s="51"/>
      <c r="WZ676" s="51"/>
      <c r="XA676" s="51"/>
      <c r="XB676" s="51"/>
      <c r="XC676" s="51"/>
      <c r="XD676" s="51"/>
      <c r="XE676" s="51"/>
      <c r="XF676" s="51"/>
      <c r="XG676" s="51"/>
      <c r="XH676" s="51"/>
      <c r="XI676" s="51"/>
      <c r="XJ676" s="51"/>
      <c r="XK676" s="51"/>
      <c r="XL676" s="51"/>
      <c r="XM676" s="51"/>
      <c r="XN676" s="51"/>
      <c r="XO676" s="51"/>
      <c r="XP676" s="51"/>
      <c r="XQ676" s="51"/>
      <c r="XR676" s="51"/>
      <c r="XS676" s="51"/>
      <c r="XT676" s="51"/>
      <c r="XU676" s="51"/>
      <c r="XV676" s="51"/>
      <c r="XW676" s="51"/>
      <c r="XX676" s="51"/>
      <c r="XY676" s="51"/>
      <c r="XZ676" s="51"/>
      <c r="YA676" s="51"/>
      <c r="YB676" s="51"/>
      <c r="YC676" s="51"/>
      <c r="YD676" s="51"/>
      <c r="YE676" s="51"/>
      <c r="YF676" s="51"/>
      <c r="YG676" s="51"/>
      <c r="YH676" s="51"/>
      <c r="YI676" s="51"/>
      <c r="YJ676" s="51"/>
      <c r="YK676" s="51"/>
      <c r="YL676" s="51"/>
      <c r="YM676" s="51"/>
      <c r="YN676" s="51"/>
      <c r="YO676" s="51"/>
      <c r="YP676" s="51"/>
      <c r="YQ676" s="51"/>
      <c r="YR676" s="51"/>
      <c r="YS676" s="51"/>
    </row>
    <row r="677" spans="2:669" hidden="1" x14ac:dyDescent="0.25">
      <c r="B677" s="51"/>
      <c r="C677" s="51"/>
      <c r="D677" s="51"/>
      <c r="E677" s="51"/>
      <c r="F677" s="51"/>
      <c r="G677" s="51"/>
      <c r="H677" s="325"/>
      <c r="I677" s="51"/>
      <c r="J677" s="51"/>
      <c r="K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c r="EK677" s="51"/>
      <c r="EL677" s="51"/>
      <c r="EM677" s="51"/>
      <c r="EN677" s="51"/>
      <c r="EO677" s="51"/>
      <c r="EP677" s="51"/>
      <c r="EQ677" s="51"/>
      <c r="ER677" s="51"/>
      <c r="ES677" s="51"/>
      <c r="ET677" s="51"/>
      <c r="EU677" s="51"/>
      <c r="EV677" s="51"/>
      <c r="EW677" s="51"/>
      <c r="EX677" s="51"/>
      <c r="EY677" s="51"/>
      <c r="EZ677" s="51"/>
      <c r="FA677" s="51"/>
      <c r="FB677" s="51"/>
      <c r="FC677" s="51"/>
      <c r="FD677" s="51"/>
      <c r="FE677" s="51"/>
      <c r="FF677" s="51"/>
      <c r="FG677" s="51"/>
      <c r="FH677" s="51"/>
      <c r="FI677" s="51"/>
      <c r="FJ677" s="51"/>
      <c r="FK677" s="51"/>
      <c r="FL677" s="51"/>
      <c r="FM677" s="51"/>
      <c r="FN677" s="51"/>
      <c r="FO677" s="51"/>
      <c r="FP677" s="51"/>
      <c r="FQ677" s="51"/>
      <c r="FR677" s="51"/>
      <c r="FS677" s="51"/>
      <c r="FT677" s="51"/>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1"/>
      <c r="GR677" s="51"/>
      <c r="GS677" s="51"/>
      <c r="GT677" s="51"/>
      <c r="GU677" s="51"/>
      <c r="GV677" s="51"/>
      <c r="GW677" s="51"/>
      <c r="GX677" s="51"/>
      <c r="GY677" s="51"/>
      <c r="GZ677" s="51"/>
      <c r="HA677" s="51"/>
      <c r="HB677" s="51"/>
      <c r="HC677" s="51"/>
      <c r="HD677" s="51"/>
      <c r="HE677" s="51"/>
      <c r="HF677" s="51"/>
      <c r="HG677" s="51"/>
      <c r="HH677" s="51"/>
      <c r="HI677" s="51"/>
      <c r="HJ677" s="51"/>
      <c r="HK677" s="51"/>
      <c r="HL677" s="51"/>
      <c r="HM677" s="51"/>
      <c r="HN677" s="51"/>
      <c r="HO677" s="51"/>
      <c r="HP677" s="51"/>
      <c r="HQ677" s="51"/>
      <c r="HR677" s="51"/>
      <c r="HS677" s="51"/>
      <c r="HT677" s="51"/>
      <c r="HU677" s="51"/>
      <c r="HV677" s="51"/>
      <c r="HW677" s="51"/>
      <c r="HX677" s="51"/>
      <c r="HY677" s="51"/>
      <c r="HZ677" s="51"/>
      <c r="IA677" s="51"/>
      <c r="IB677" s="51"/>
      <c r="IC677" s="51"/>
      <c r="ID677" s="51"/>
      <c r="IE677" s="51"/>
      <c r="IF677" s="51"/>
      <c r="IG677" s="51"/>
      <c r="IH677" s="51"/>
      <c r="II677" s="51"/>
      <c r="IJ677" s="51"/>
      <c r="IK677" s="51"/>
      <c r="IL677" s="51"/>
      <c r="IM677" s="51"/>
      <c r="IN677" s="51"/>
      <c r="IO677" s="51"/>
      <c r="IP677" s="51"/>
      <c r="IQ677" s="51"/>
      <c r="IR677" s="51"/>
      <c r="IS677" s="51"/>
      <c r="IT677" s="51"/>
      <c r="IU677" s="51"/>
      <c r="IV677" s="51"/>
      <c r="IW677" s="51"/>
      <c r="IX677" s="51"/>
      <c r="IY677" s="51"/>
      <c r="IZ677" s="51"/>
      <c r="JA677" s="51"/>
      <c r="JB677" s="51"/>
      <c r="JC677" s="51"/>
      <c r="JD677" s="51"/>
      <c r="JE677" s="51"/>
      <c r="JF677" s="51"/>
      <c r="JG677" s="51"/>
      <c r="JH677" s="51"/>
      <c r="JI677" s="51"/>
      <c r="JJ677" s="51"/>
      <c r="JK677" s="51"/>
      <c r="JL677" s="51"/>
      <c r="JM677" s="51"/>
      <c r="JN677" s="51"/>
      <c r="JO677" s="51"/>
      <c r="JP677" s="51"/>
      <c r="JQ677" s="51"/>
      <c r="JR677" s="51"/>
      <c r="JS677" s="51"/>
      <c r="JT677" s="51"/>
      <c r="JU677" s="51"/>
      <c r="JV677" s="51"/>
      <c r="JW677" s="51"/>
      <c r="JX677" s="51"/>
      <c r="JY677" s="51"/>
      <c r="JZ677" s="51"/>
      <c r="KA677" s="51"/>
      <c r="KB677" s="51"/>
      <c r="KC677" s="51"/>
      <c r="KD677" s="51"/>
      <c r="KE677" s="51"/>
      <c r="KF677" s="51"/>
      <c r="KG677" s="51"/>
      <c r="KH677" s="51"/>
      <c r="KI677" s="51"/>
      <c r="KJ677" s="51"/>
      <c r="KK677" s="51"/>
      <c r="KL677" s="51"/>
      <c r="KM677" s="51"/>
      <c r="KN677" s="51"/>
      <c r="KO677" s="51"/>
      <c r="KP677" s="51"/>
      <c r="KQ677" s="51"/>
      <c r="KR677" s="51"/>
      <c r="KS677" s="51"/>
      <c r="KT677" s="51"/>
      <c r="KU677" s="51"/>
      <c r="KV677" s="51"/>
      <c r="KW677" s="51"/>
      <c r="KX677" s="51"/>
      <c r="KY677" s="51"/>
      <c r="KZ677" s="51"/>
      <c r="LA677" s="51"/>
      <c r="LB677" s="51"/>
      <c r="LC677" s="51"/>
      <c r="LD677" s="51"/>
      <c r="LE677" s="51"/>
      <c r="LF677" s="51"/>
      <c r="LG677" s="51"/>
      <c r="LH677" s="51"/>
      <c r="LI677" s="51"/>
      <c r="LJ677" s="51"/>
      <c r="LK677" s="51"/>
      <c r="LL677" s="51"/>
      <c r="LM677" s="51"/>
      <c r="LN677" s="51"/>
      <c r="LO677" s="51"/>
      <c r="LP677" s="51"/>
      <c r="LQ677" s="51"/>
      <c r="LR677" s="51"/>
      <c r="LS677" s="51"/>
      <c r="LT677" s="51"/>
      <c r="LU677" s="51"/>
      <c r="LV677" s="51"/>
      <c r="LW677" s="51"/>
      <c r="LX677" s="51"/>
      <c r="LY677" s="51"/>
      <c r="LZ677" s="51"/>
      <c r="MA677" s="51"/>
      <c r="MB677" s="51"/>
      <c r="MC677" s="51"/>
      <c r="MD677" s="51"/>
      <c r="ME677" s="51"/>
      <c r="MF677" s="51"/>
      <c r="MG677" s="51"/>
      <c r="MH677" s="51"/>
      <c r="MI677" s="51"/>
      <c r="MJ677" s="51"/>
      <c r="MK677" s="51"/>
      <c r="ML677" s="51"/>
      <c r="MM677" s="51"/>
      <c r="MN677" s="51"/>
      <c r="MO677" s="51"/>
      <c r="MP677" s="51"/>
      <c r="MQ677" s="51"/>
      <c r="MR677" s="51"/>
      <c r="MS677" s="51"/>
      <c r="MT677" s="51"/>
      <c r="MU677" s="51"/>
      <c r="MV677" s="51"/>
      <c r="MW677" s="51"/>
      <c r="MX677" s="51"/>
      <c r="MY677" s="51"/>
      <c r="MZ677" s="51"/>
      <c r="NA677" s="51"/>
      <c r="NB677" s="51"/>
      <c r="NC677" s="51"/>
      <c r="ND677" s="51"/>
      <c r="NE677" s="51"/>
      <c r="NF677" s="51"/>
      <c r="NG677" s="51"/>
      <c r="NH677" s="51"/>
      <c r="NI677" s="51"/>
      <c r="NJ677" s="51"/>
      <c r="NK677" s="51"/>
      <c r="NL677" s="51"/>
      <c r="NM677" s="51"/>
      <c r="NN677" s="51"/>
      <c r="NO677" s="51"/>
      <c r="NP677" s="51"/>
      <c r="NQ677" s="51"/>
      <c r="NR677" s="51"/>
      <c r="NS677" s="51"/>
      <c r="NT677" s="51"/>
      <c r="NU677" s="51"/>
      <c r="NV677" s="51"/>
      <c r="NW677" s="51"/>
      <c r="NX677" s="51"/>
      <c r="NY677" s="51"/>
      <c r="NZ677" s="51"/>
      <c r="OA677" s="51"/>
      <c r="OB677" s="51"/>
      <c r="OC677" s="51"/>
      <c r="OD677" s="51"/>
      <c r="OE677" s="51"/>
      <c r="OF677" s="51"/>
      <c r="OG677" s="51"/>
      <c r="OH677" s="51"/>
      <c r="OI677" s="51"/>
      <c r="OJ677" s="51"/>
      <c r="OK677" s="51"/>
      <c r="OL677" s="51"/>
      <c r="OM677" s="51"/>
      <c r="ON677" s="51"/>
      <c r="OO677" s="51"/>
      <c r="OP677" s="51"/>
      <c r="OQ677" s="51"/>
      <c r="OR677" s="51"/>
      <c r="OS677" s="51"/>
      <c r="OT677" s="51"/>
      <c r="OU677" s="51"/>
      <c r="OV677" s="51"/>
      <c r="OW677" s="51"/>
      <c r="OX677" s="51"/>
      <c r="OY677" s="51"/>
      <c r="OZ677" s="51"/>
      <c r="PA677" s="51"/>
      <c r="PB677" s="51"/>
      <c r="PC677" s="51"/>
      <c r="PD677" s="51"/>
      <c r="PE677" s="51"/>
      <c r="PF677" s="51"/>
      <c r="PG677" s="51"/>
      <c r="PH677" s="51"/>
      <c r="PI677" s="51"/>
      <c r="PJ677" s="51"/>
      <c r="PK677" s="51"/>
      <c r="PL677" s="51"/>
      <c r="PM677" s="51"/>
      <c r="PN677" s="51"/>
      <c r="PO677" s="51"/>
      <c r="PP677" s="51"/>
      <c r="PQ677" s="51"/>
      <c r="PR677" s="51"/>
      <c r="PS677" s="51"/>
      <c r="PT677" s="51"/>
      <c r="PU677" s="51"/>
      <c r="PV677" s="51"/>
      <c r="PW677" s="51"/>
      <c r="PX677" s="51"/>
      <c r="PY677" s="51"/>
      <c r="PZ677" s="51"/>
      <c r="QA677" s="51"/>
      <c r="QB677" s="51"/>
      <c r="QC677" s="51"/>
      <c r="QD677" s="51"/>
      <c r="QE677" s="51"/>
      <c r="QF677" s="51"/>
      <c r="QG677" s="51"/>
      <c r="QH677" s="51"/>
      <c r="QI677" s="51"/>
      <c r="QJ677" s="51"/>
      <c r="QK677" s="51"/>
      <c r="QL677" s="51"/>
      <c r="QM677" s="51"/>
      <c r="QN677" s="51"/>
      <c r="QO677" s="51"/>
      <c r="QP677" s="51"/>
      <c r="QQ677" s="51"/>
      <c r="QR677" s="51"/>
      <c r="QS677" s="51"/>
      <c r="QT677" s="51"/>
      <c r="QU677" s="51"/>
      <c r="QV677" s="51"/>
      <c r="QW677" s="51"/>
      <c r="QX677" s="51"/>
      <c r="QY677" s="51"/>
      <c r="QZ677" s="51"/>
      <c r="RA677" s="51"/>
      <c r="RB677" s="51"/>
      <c r="RC677" s="51"/>
      <c r="RD677" s="51"/>
      <c r="RE677" s="51"/>
      <c r="RF677" s="51"/>
      <c r="RG677" s="51"/>
      <c r="RH677" s="51"/>
      <c r="RI677" s="51"/>
      <c r="RJ677" s="51"/>
      <c r="RK677" s="51"/>
      <c r="RL677" s="51"/>
      <c r="RM677" s="51"/>
      <c r="RN677" s="51"/>
      <c r="RO677" s="51"/>
      <c r="RP677" s="51"/>
      <c r="RQ677" s="51"/>
      <c r="RR677" s="51"/>
      <c r="RS677" s="51"/>
      <c r="RT677" s="51"/>
      <c r="RU677" s="51"/>
      <c r="RV677" s="51"/>
      <c r="RW677" s="51"/>
      <c r="RX677" s="51"/>
      <c r="RY677" s="51"/>
      <c r="RZ677" s="51"/>
      <c r="SA677" s="51"/>
      <c r="SB677" s="51"/>
      <c r="SC677" s="51"/>
      <c r="SD677" s="51"/>
      <c r="SE677" s="51"/>
      <c r="SF677" s="51"/>
      <c r="SG677" s="51"/>
      <c r="SH677" s="51"/>
      <c r="SI677" s="51"/>
      <c r="SJ677" s="51"/>
      <c r="SK677" s="51"/>
      <c r="SL677" s="51"/>
      <c r="SM677" s="51"/>
      <c r="SN677" s="51"/>
      <c r="SO677" s="51"/>
      <c r="SP677" s="51"/>
      <c r="SQ677" s="51"/>
      <c r="SR677" s="51"/>
      <c r="SS677" s="51"/>
      <c r="ST677" s="51"/>
      <c r="SU677" s="51"/>
      <c r="SV677" s="51"/>
      <c r="SW677" s="51"/>
      <c r="SX677" s="51"/>
      <c r="SY677" s="51"/>
      <c r="SZ677" s="51"/>
      <c r="TA677" s="51"/>
      <c r="TB677" s="51"/>
      <c r="TC677" s="51"/>
      <c r="TD677" s="51"/>
      <c r="TE677" s="51"/>
      <c r="TF677" s="51"/>
      <c r="TG677" s="51"/>
      <c r="TH677" s="51"/>
      <c r="TI677" s="51"/>
      <c r="TJ677" s="51"/>
      <c r="TK677" s="51"/>
      <c r="TL677" s="51"/>
      <c r="TM677" s="51"/>
      <c r="TN677" s="51"/>
      <c r="TO677" s="51"/>
      <c r="TP677" s="51"/>
      <c r="TQ677" s="51"/>
      <c r="TR677" s="51"/>
      <c r="TS677" s="51"/>
      <c r="TT677" s="51"/>
      <c r="TU677" s="51"/>
      <c r="TV677" s="51"/>
      <c r="TW677" s="51"/>
      <c r="TX677" s="51"/>
      <c r="TY677" s="51"/>
      <c r="TZ677" s="51"/>
      <c r="UA677" s="51"/>
      <c r="UB677" s="51"/>
      <c r="UC677" s="51"/>
      <c r="UD677" s="51"/>
      <c r="UE677" s="51"/>
      <c r="UF677" s="51"/>
      <c r="UG677" s="51"/>
      <c r="UH677" s="51"/>
      <c r="UI677" s="51"/>
      <c r="UJ677" s="51"/>
      <c r="UK677" s="51"/>
      <c r="UL677" s="51"/>
      <c r="UM677" s="51"/>
      <c r="UN677" s="51"/>
      <c r="UO677" s="51"/>
      <c r="UP677" s="51"/>
      <c r="UQ677" s="51"/>
      <c r="UR677" s="51"/>
      <c r="US677" s="51"/>
      <c r="UT677" s="51"/>
      <c r="UU677" s="51"/>
      <c r="UV677" s="51"/>
      <c r="UW677" s="51"/>
      <c r="UX677" s="51"/>
      <c r="UY677" s="51"/>
      <c r="UZ677" s="51"/>
      <c r="VA677" s="51"/>
      <c r="VB677" s="51"/>
      <c r="VC677" s="51"/>
      <c r="VD677" s="51"/>
      <c r="VE677" s="51"/>
      <c r="VF677" s="51"/>
      <c r="VG677" s="51"/>
      <c r="VH677" s="51"/>
      <c r="VI677" s="51"/>
      <c r="VJ677" s="51"/>
      <c r="VK677" s="51"/>
      <c r="VL677" s="51"/>
      <c r="VM677" s="51"/>
      <c r="VN677" s="51"/>
      <c r="VO677" s="51"/>
      <c r="VP677" s="51"/>
      <c r="VQ677" s="51"/>
      <c r="VR677" s="51"/>
      <c r="VS677" s="51"/>
      <c r="VT677" s="51"/>
      <c r="VU677" s="51"/>
      <c r="VV677" s="51"/>
      <c r="VW677" s="51"/>
      <c r="VX677" s="51"/>
      <c r="VY677" s="51"/>
      <c r="VZ677" s="51"/>
      <c r="WA677" s="51"/>
      <c r="WB677" s="51"/>
      <c r="WC677" s="51"/>
      <c r="WD677" s="51"/>
      <c r="WE677" s="51"/>
      <c r="WF677" s="51"/>
      <c r="WG677" s="51"/>
      <c r="WH677" s="51"/>
      <c r="WI677" s="51"/>
      <c r="WJ677" s="51"/>
      <c r="WK677" s="51"/>
      <c r="WL677" s="51"/>
      <c r="WM677" s="51"/>
      <c r="WN677" s="51"/>
      <c r="WO677" s="51"/>
      <c r="WP677" s="51"/>
      <c r="WQ677" s="51"/>
      <c r="WR677" s="51"/>
      <c r="WS677" s="51"/>
      <c r="WT677" s="51"/>
      <c r="WU677" s="51"/>
      <c r="WV677" s="51"/>
      <c r="WW677" s="51"/>
      <c r="WX677" s="51"/>
      <c r="WY677" s="51"/>
      <c r="WZ677" s="51"/>
      <c r="XA677" s="51"/>
      <c r="XB677" s="51"/>
      <c r="XC677" s="51"/>
      <c r="XD677" s="51"/>
      <c r="XE677" s="51"/>
      <c r="XF677" s="51"/>
      <c r="XG677" s="51"/>
      <c r="XH677" s="51"/>
      <c r="XI677" s="51"/>
      <c r="XJ677" s="51"/>
      <c r="XK677" s="51"/>
      <c r="XL677" s="51"/>
      <c r="XM677" s="51"/>
      <c r="XN677" s="51"/>
      <c r="XO677" s="51"/>
      <c r="XP677" s="51"/>
      <c r="XQ677" s="51"/>
      <c r="XR677" s="51"/>
      <c r="XS677" s="51"/>
      <c r="XT677" s="51"/>
      <c r="XU677" s="51"/>
      <c r="XV677" s="51"/>
      <c r="XW677" s="51"/>
      <c r="XX677" s="51"/>
      <c r="XY677" s="51"/>
      <c r="XZ677" s="51"/>
      <c r="YA677" s="51"/>
      <c r="YB677" s="51"/>
      <c r="YC677" s="51"/>
      <c r="YD677" s="51"/>
      <c r="YE677" s="51"/>
      <c r="YF677" s="51"/>
      <c r="YG677" s="51"/>
      <c r="YH677" s="51"/>
      <c r="YI677" s="51"/>
      <c r="YJ677" s="51"/>
      <c r="YK677" s="51"/>
      <c r="YL677" s="51"/>
      <c r="YM677" s="51"/>
      <c r="YN677" s="51"/>
      <c r="YO677" s="51"/>
      <c r="YP677" s="51"/>
      <c r="YQ677" s="51"/>
      <c r="YR677" s="51"/>
      <c r="YS677" s="51"/>
    </row>
    <row r="678" spans="2:669" hidden="1" x14ac:dyDescent="0.25">
      <c r="B678" s="51"/>
      <c r="C678" s="51"/>
      <c r="D678" s="51"/>
      <c r="E678" s="51"/>
      <c r="F678" s="51"/>
      <c r="G678" s="51"/>
      <c r="H678" s="325"/>
      <c r="I678" s="51"/>
      <c r="J678" s="51"/>
      <c r="K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c r="EK678" s="51"/>
      <c r="EL678" s="51"/>
      <c r="EM678" s="51"/>
      <c r="EN678" s="51"/>
      <c r="EO678" s="51"/>
      <c r="EP678" s="51"/>
      <c r="EQ678" s="51"/>
      <c r="ER678" s="51"/>
      <c r="ES678" s="51"/>
      <c r="ET678" s="51"/>
      <c r="EU678" s="51"/>
      <c r="EV678" s="51"/>
      <c r="EW678" s="51"/>
      <c r="EX678" s="51"/>
      <c r="EY678" s="51"/>
      <c r="EZ678" s="51"/>
      <c r="FA678" s="51"/>
      <c r="FB678" s="51"/>
      <c r="FC678" s="51"/>
      <c r="FD678" s="51"/>
      <c r="FE678" s="51"/>
      <c r="FF678" s="51"/>
      <c r="FG678" s="51"/>
      <c r="FH678" s="51"/>
      <c r="FI678" s="51"/>
      <c r="FJ678" s="51"/>
      <c r="FK678" s="51"/>
      <c r="FL678" s="51"/>
      <c r="FM678" s="51"/>
      <c r="FN678" s="51"/>
      <c r="FO678" s="51"/>
      <c r="FP678" s="51"/>
      <c r="FQ678" s="51"/>
      <c r="FR678" s="51"/>
      <c r="FS678" s="51"/>
      <c r="FT678" s="51"/>
      <c r="FU678" s="51"/>
      <c r="FV678" s="51"/>
      <c r="FW678" s="51"/>
      <c r="FX678" s="51"/>
      <c r="FY678" s="51"/>
      <c r="FZ678" s="51"/>
      <c r="GA678" s="51"/>
      <c r="GB678" s="51"/>
      <c r="GC678" s="51"/>
      <c r="GD678" s="51"/>
      <c r="GE678" s="51"/>
      <c r="GF678" s="51"/>
      <c r="GG678" s="51"/>
      <c r="GH678" s="51"/>
      <c r="GI678" s="51"/>
      <c r="GJ678" s="51"/>
      <c r="GK678" s="51"/>
      <c r="GL678" s="51"/>
      <c r="GM678" s="51"/>
      <c r="GN678" s="51"/>
      <c r="GO678" s="51"/>
      <c r="GP678" s="51"/>
      <c r="GQ678" s="51"/>
      <c r="GR678" s="51"/>
      <c r="GS678" s="51"/>
      <c r="GT678" s="51"/>
      <c r="GU678" s="51"/>
      <c r="GV678" s="51"/>
      <c r="GW678" s="51"/>
      <c r="GX678" s="51"/>
      <c r="GY678" s="51"/>
      <c r="GZ678" s="51"/>
      <c r="HA678" s="51"/>
      <c r="HB678" s="51"/>
      <c r="HC678" s="51"/>
      <c r="HD678" s="51"/>
      <c r="HE678" s="51"/>
      <c r="HF678" s="51"/>
      <c r="HG678" s="51"/>
      <c r="HH678" s="51"/>
      <c r="HI678" s="51"/>
      <c r="HJ678" s="51"/>
      <c r="HK678" s="51"/>
      <c r="HL678" s="51"/>
      <c r="HM678" s="51"/>
      <c r="HN678" s="51"/>
      <c r="HO678" s="51"/>
      <c r="HP678" s="51"/>
      <c r="HQ678" s="51"/>
      <c r="HR678" s="51"/>
      <c r="HS678" s="51"/>
      <c r="HT678" s="51"/>
      <c r="HU678" s="51"/>
      <c r="HV678" s="51"/>
      <c r="HW678" s="51"/>
      <c r="HX678" s="51"/>
      <c r="HY678" s="51"/>
      <c r="HZ678" s="51"/>
      <c r="IA678" s="51"/>
      <c r="IB678" s="51"/>
      <c r="IC678" s="51"/>
      <c r="ID678" s="51"/>
      <c r="IE678" s="51"/>
      <c r="IF678" s="51"/>
      <c r="IG678" s="51"/>
      <c r="IH678" s="51"/>
      <c r="II678" s="51"/>
      <c r="IJ678" s="51"/>
      <c r="IK678" s="51"/>
      <c r="IL678" s="51"/>
      <c r="IM678" s="51"/>
      <c r="IN678" s="51"/>
      <c r="IO678" s="51"/>
      <c r="IP678" s="51"/>
      <c r="IQ678" s="51"/>
      <c r="IR678" s="51"/>
      <c r="IS678" s="51"/>
      <c r="IT678" s="51"/>
      <c r="IU678" s="51"/>
      <c r="IV678" s="51"/>
      <c r="IW678" s="51"/>
      <c r="IX678" s="51"/>
      <c r="IY678" s="51"/>
      <c r="IZ678" s="51"/>
      <c r="JA678" s="51"/>
      <c r="JB678" s="51"/>
      <c r="JC678" s="51"/>
      <c r="JD678" s="51"/>
      <c r="JE678" s="51"/>
      <c r="JF678" s="51"/>
      <c r="JG678" s="51"/>
      <c r="JH678" s="51"/>
      <c r="JI678" s="51"/>
      <c r="JJ678" s="51"/>
      <c r="JK678" s="51"/>
      <c r="JL678" s="51"/>
      <c r="JM678" s="51"/>
      <c r="JN678" s="51"/>
      <c r="JO678" s="51"/>
      <c r="JP678" s="51"/>
      <c r="JQ678" s="51"/>
      <c r="JR678" s="51"/>
      <c r="JS678" s="51"/>
      <c r="JT678" s="51"/>
      <c r="JU678" s="51"/>
      <c r="JV678" s="51"/>
      <c r="JW678" s="51"/>
      <c r="JX678" s="51"/>
      <c r="JY678" s="51"/>
      <c r="JZ678" s="51"/>
      <c r="KA678" s="51"/>
      <c r="KB678" s="51"/>
      <c r="KC678" s="51"/>
      <c r="KD678" s="51"/>
      <c r="KE678" s="51"/>
      <c r="KF678" s="51"/>
      <c r="KG678" s="51"/>
      <c r="KH678" s="51"/>
      <c r="KI678" s="51"/>
      <c r="KJ678" s="51"/>
      <c r="KK678" s="51"/>
      <c r="KL678" s="51"/>
      <c r="KM678" s="51"/>
      <c r="KN678" s="51"/>
      <c r="KO678" s="51"/>
      <c r="KP678" s="51"/>
      <c r="KQ678" s="51"/>
      <c r="KR678" s="51"/>
      <c r="KS678" s="51"/>
      <c r="KT678" s="51"/>
      <c r="KU678" s="51"/>
      <c r="KV678" s="51"/>
      <c r="KW678" s="51"/>
      <c r="KX678" s="51"/>
      <c r="KY678" s="51"/>
      <c r="KZ678" s="51"/>
      <c r="LA678" s="51"/>
      <c r="LB678" s="51"/>
      <c r="LC678" s="51"/>
      <c r="LD678" s="51"/>
      <c r="LE678" s="51"/>
      <c r="LF678" s="51"/>
      <c r="LG678" s="51"/>
      <c r="LH678" s="51"/>
      <c r="LI678" s="51"/>
      <c r="LJ678" s="51"/>
      <c r="LK678" s="51"/>
      <c r="LL678" s="51"/>
      <c r="LM678" s="51"/>
      <c r="LN678" s="51"/>
      <c r="LO678" s="51"/>
      <c r="LP678" s="51"/>
      <c r="LQ678" s="51"/>
      <c r="LR678" s="51"/>
      <c r="LS678" s="51"/>
      <c r="LT678" s="51"/>
      <c r="LU678" s="51"/>
      <c r="LV678" s="51"/>
      <c r="LW678" s="51"/>
      <c r="LX678" s="51"/>
      <c r="LY678" s="51"/>
      <c r="LZ678" s="51"/>
      <c r="MA678" s="51"/>
      <c r="MB678" s="51"/>
      <c r="MC678" s="51"/>
      <c r="MD678" s="51"/>
      <c r="ME678" s="51"/>
      <c r="MF678" s="51"/>
      <c r="MG678" s="51"/>
      <c r="MH678" s="51"/>
      <c r="MI678" s="51"/>
      <c r="MJ678" s="51"/>
      <c r="MK678" s="51"/>
      <c r="ML678" s="51"/>
      <c r="MM678" s="51"/>
      <c r="MN678" s="51"/>
      <c r="MO678" s="51"/>
      <c r="MP678" s="51"/>
      <c r="MQ678" s="51"/>
      <c r="MR678" s="51"/>
      <c r="MS678" s="51"/>
      <c r="MT678" s="51"/>
      <c r="MU678" s="51"/>
      <c r="MV678" s="51"/>
      <c r="MW678" s="51"/>
      <c r="MX678" s="51"/>
      <c r="MY678" s="51"/>
      <c r="MZ678" s="51"/>
      <c r="NA678" s="51"/>
      <c r="NB678" s="51"/>
      <c r="NC678" s="51"/>
      <c r="ND678" s="51"/>
      <c r="NE678" s="51"/>
      <c r="NF678" s="51"/>
      <c r="NG678" s="51"/>
      <c r="NH678" s="51"/>
      <c r="NI678" s="51"/>
      <c r="NJ678" s="51"/>
      <c r="NK678" s="51"/>
      <c r="NL678" s="51"/>
      <c r="NM678" s="51"/>
      <c r="NN678" s="51"/>
      <c r="NO678" s="51"/>
      <c r="NP678" s="51"/>
      <c r="NQ678" s="51"/>
      <c r="NR678" s="51"/>
      <c r="NS678" s="51"/>
      <c r="NT678" s="51"/>
      <c r="NU678" s="51"/>
      <c r="NV678" s="51"/>
      <c r="NW678" s="51"/>
      <c r="NX678" s="51"/>
      <c r="NY678" s="51"/>
      <c r="NZ678" s="51"/>
      <c r="OA678" s="51"/>
      <c r="OB678" s="51"/>
      <c r="OC678" s="51"/>
      <c r="OD678" s="51"/>
      <c r="OE678" s="51"/>
      <c r="OF678" s="51"/>
      <c r="OG678" s="51"/>
      <c r="OH678" s="51"/>
      <c r="OI678" s="51"/>
      <c r="OJ678" s="51"/>
      <c r="OK678" s="51"/>
      <c r="OL678" s="51"/>
      <c r="OM678" s="51"/>
      <c r="ON678" s="51"/>
      <c r="OO678" s="51"/>
      <c r="OP678" s="51"/>
      <c r="OQ678" s="51"/>
      <c r="OR678" s="51"/>
      <c r="OS678" s="51"/>
      <c r="OT678" s="51"/>
      <c r="OU678" s="51"/>
      <c r="OV678" s="51"/>
      <c r="OW678" s="51"/>
      <c r="OX678" s="51"/>
      <c r="OY678" s="51"/>
      <c r="OZ678" s="51"/>
      <c r="PA678" s="51"/>
      <c r="PB678" s="51"/>
      <c r="PC678" s="51"/>
      <c r="PD678" s="51"/>
      <c r="PE678" s="51"/>
      <c r="PF678" s="51"/>
      <c r="PG678" s="51"/>
      <c r="PH678" s="51"/>
      <c r="PI678" s="51"/>
      <c r="PJ678" s="51"/>
      <c r="PK678" s="51"/>
      <c r="PL678" s="51"/>
      <c r="PM678" s="51"/>
      <c r="PN678" s="51"/>
      <c r="PO678" s="51"/>
      <c r="PP678" s="51"/>
      <c r="PQ678" s="51"/>
      <c r="PR678" s="51"/>
      <c r="PS678" s="51"/>
      <c r="PT678" s="51"/>
      <c r="PU678" s="51"/>
      <c r="PV678" s="51"/>
      <c r="PW678" s="51"/>
      <c r="PX678" s="51"/>
      <c r="PY678" s="51"/>
      <c r="PZ678" s="51"/>
      <c r="QA678" s="51"/>
      <c r="QB678" s="51"/>
      <c r="QC678" s="51"/>
      <c r="QD678" s="51"/>
      <c r="QE678" s="51"/>
      <c r="QF678" s="51"/>
      <c r="QG678" s="51"/>
      <c r="QH678" s="51"/>
      <c r="QI678" s="51"/>
      <c r="QJ678" s="51"/>
      <c r="QK678" s="51"/>
      <c r="QL678" s="51"/>
      <c r="QM678" s="51"/>
      <c r="QN678" s="51"/>
      <c r="QO678" s="51"/>
      <c r="QP678" s="51"/>
      <c r="QQ678" s="51"/>
      <c r="QR678" s="51"/>
      <c r="QS678" s="51"/>
      <c r="QT678" s="51"/>
      <c r="QU678" s="51"/>
      <c r="QV678" s="51"/>
      <c r="QW678" s="51"/>
      <c r="QX678" s="51"/>
      <c r="QY678" s="51"/>
      <c r="QZ678" s="51"/>
      <c r="RA678" s="51"/>
      <c r="RB678" s="51"/>
      <c r="RC678" s="51"/>
      <c r="RD678" s="51"/>
      <c r="RE678" s="51"/>
      <c r="RF678" s="51"/>
      <c r="RG678" s="51"/>
      <c r="RH678" s="51"/>
      <c r="RI678" s="51"/>
      <c r="RJ678" s="51"/>
      <c r="RK678" s="51"/>
      <c r="RL678" s="51"/>
      <c r="RM678" s="51"/>
      <c r="RN678" s="51"/>
      <c r="RO678" s="51"/>
      <c r="RP678" s="51"/>
      <c r="RQ678" s="51"/>
      <c r="RR678" s="51"/>
      <c r="RS678" s="51"/>
      <c r="RT678" s="51"/>
      <c r="RU678" s="51"/>
      <c r="RV678" s="51"/>
      <c r="RW678" s="51"/>
      <c r="RX678" s="51"/>
      <c r="RY678" s="51"/>
      <c r="RZ678" s="51"/>
      <c r="SA678" s="51"/>
      <c r="SB678" s="51"/>
      <c r="SC678" s="51"/>
      <c r="SD678" s="51"/>
      <c r="SE678" s="51"/>
      <c r="SF678" s="51"/>
      <c r="SG678" s="51"/>
      <c r="SH678" s="51"/>
      <c r="SI678" s="51"/>
      <c r="SJ678" s="51"/>
      <c r="SK678" s="51"/>
      <c r="SL678" s="51"/>
      <c r="SM678" s="51"/>
      <c r="SN678" s="51"/>
      <c r="SO678" s="51"/>
      <c r="SP678" s="51"/>
      <c r="SQ678" s="51"/>
      <c r="SR678" s="51"/>
      <c r="SS678" s="51"/>
      <c r="ST678" s="51"/>
      <c r="SU678" s="51"/>
      <c r="SV678" s="51"/>
      <c r="SW678" s="51"/>
      <c r="SX678" s="51"/>
      <c r="SY678" s="51"/>
      <c r="SZ678" s="51"/>
      <c r="TA678" s="51"/>
      <c r="TB678" s="51"/>
      <c r="TC678" s="51"/>
      <c r="TD678" s="51"/>
      <c r="TE678" s="51"/>
      <c r="TF678" s="51"/>
      <c r="TG678" s="51"/>
      <c r="TH678" s="51"/>
      <c r="TI678" s="51"/>
      <c r="TJ678" s="51"/>
      <c r="TK678" s="51"/>
      <c r="TL678" s="51"/>
      <c r="TM678" s="51"/>
      <c r="TN678" s="51"/>
      <c r="TO678" s="51"/>
      <c r="TP678" s="51"/>
      <c r="TQ678" s="51"/>
      <c r="TR678" s="51"/>
      <c r="TS678" s="51"/>
      <c r="TT678" s="51"/>
      <c r="TU678" s="51"/>
      <c r="TV678" s="51"/>
      <c r="TW678" s="51"/>
      <c r="TX678" s="51"/>
      <c r="TY678" s="51"/>
      <c r="TZ678" s="51"/>
      <c r="UA678" s="51"/>
      <c r="UB678" s="51"/>
      <c r="UC678" s="51"/>
      <c r="UD678" s="51"/>
      <c r="UE678" s="51"/>
      <c r="UF678" s="51"/>
      <c r="UG678" s="51"/>
      <c r="UH678" s="51"/>
      <c r="UI678" s="51"/>
      <c r="UJ678" s="51"/>
      <c r="UK678" s="51"/>
      <c r="UL678" s="51"/>
      <c r="UM678" s="51"/>
      <c r="UN678" s="51"/>
      <c r="UO678" s="51"/>
      <c r="UP678" s="51"/>
      <c r="UQ678" s="51"/>
      <c r="UR678" s="51"/>
      <c r="US678" s="51"/>
      <c r="UT678" s="51"/>
      <c r="UU678" s="51"/>
      <c r="UV678" s="51"/>
      <c r="UW678" s="51"/>
      <c r="UX678" s="51"/>
      <c r="UY678" s="51"/>
      <c r="UZ678" s="51"/>
      <c r="VA678" s="51"/>
      <c r="VB678" s="51"/>
      <c r="VC678" s="51"/>
      <c r="VD678" s="51"/>
      <c r="VE678" s="51"/>
      <c r="VF678" s="51"/>
      <c r="VG678" s="51"/>
      <c r="VH678" s="51"/>
      <c r="VI678" s="51"/>
      <c r="VJ678" s="51"/>
      <c r="VK678" s="51"/>
      <c r="VL678" s="51"/>
      <c r="VM678" s="51"/>
      <c r="VN678" s="51"/>
      <c r="VO678" s="51"/>
      <c r="VP678" s="51"/>
      <c r="VQ678" s="51"/>
      <c r="VR678" s="51"/>
      <c r="VS678" s="51"/>
      <c r="VT678" s="51"/>
      <c r="VU678" s="51"/>
      <c r="VV678" s="51"/>
      <c r="VW678" s="51"/>
      <c r="VX678" s="51"/>
      <c r="VY678" s="51"/>
      <c r="VZ678" s="51"/>
      <c r="WA678" s="51"/>
      <c r="WB678" s="51"/>
      <c r="WC678" s="51"/>
      <c r="WD678" s="51"/>
      <c r="WE678" s="51"/>
      <c r="WF678" s="51"/>
      <c r="WG678" s="51"/>
      <c r="WH678" s="51"/>
      <c r="WI678" s="51"/>
      <c r="WJ678" s="51"/>
      <c r="WK678" s="51"/>
      <c r="WL678" s="51"/>
      <c r="WM678" s="51"/>
      <c r="WN678" s="51"/>
      <c r="WO678" s="51"/>
      <c r="WP678" s="51"/>
      <c r="WQ678" s="51"/>
      <c r="WR678" s="51"/>
      <c r="WS678" s="51"/>
      <c r="WT678" s="51"/>
      <c r="WU678" s="51"/>
      <c r="WV678" s="51"/>
      <c r="WW678" s="51"/>
      <c r="WX678" s="51"/>
      <c r="WY678" s="51"/>
      <c r="WZ678" s="51"/>
      <c r="XA678" s="51"/>
      <c r="XB678" s="51"/>
      <c r="XC678" s="51"/>
      <c r="XD678" s="51"/>
      <c r="XE678" s="51"/>
      <c r="XF678" s="51"/>
      <c r="XG678" s="51"/>
      <c r="XH678" s="51"/>
      <c r="XI678" s="51"/>
      <c r="XJ678" s="51"/>
      <c r="XK678" s="51"/>
      <c r="XL678" s="51"/>
      <c r="XM678" s="51"/>
      <c r="XN678" s="51"/>
      <c r="XO678" s="51"/>
      <c r="XP678" s="51"/>
      <c r="XQ678" s="51"/>
      <c r="XR678" s="51"/>
      <c r="XS678" s="51"/>
      <c r="XT678" s="51"/>
      <c r="XU678" s="51"/>
      <c r="XV678" s="51"/>
      <c r="XW678" s="51"/>
      <c r="XX678" s="51"/>
      <c r="XY678" s="51"/>
      <c r="XZ678" s="51"/>
      <c r="YA678" s="51"/>
      <c r="YB678" s="51"/>
      <c r="YC678" s="51"/>
      <c r="YD678" s="51"/>
      <c r="YE678" s="51"/>
      <c r="YF678" s="51"/>
      <c r="YG678" s="51"/>
      <c r="YH678" s="51"/>
      <c r="YI678" s="51"/>
      <c r="YJ678" s="51"/>
      <c r="YK678" s="51"/>
      <c r="YL678" s="51"/>
      <c r="YM678" s="51"/>
      <c r="YN678" s="51"/>
      <c r="YO678" s="51"/>
      <c r="YP678" s="51"/>
      <c r="YQ678" s="51"/>
      <c r="YR678" s="51"/>
      <c r="YS678" s="51"/>
    </row>
    <row r="679" spans="2:669" hidden="1" x14ac:dyDescent="0.25">
      <c r="B679" s="51"/>
      <c r="C679" s="51"/>
      <c r="D679" s="51"/>
      <c r="E679" s="51"/>
      <c r="F679" s="51"/>
      <c r="G679" s="51"/>
      <c r="H679" s="325"/>
      <c r="I679" s="51"/>
      <c r="J679" s="51"/>
      <c r="K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c r="EK679" s="51"/>
      <c r="EL679" s="51"/>
      <c r="EM679" s="51"/>
      <c r="EN679" s="51"/>
      <c r="EO679" s="51"/>
      <c r="EP679" s="51"/>
      <c r="EQ679" s="51"/>
      <c r="ER679" s="51"/>
      <c r="ES679" s="51"/>
      <c r="ET679" s="51"/>
      <c r="EU679" s="51"/>
      <c r="EV679" s="51"/>
      <c r="EW679" s="51"/>
      <c r="EX679" s="51"/>
      <c r="EY679" s="51"/>
      <c r="EZ679" s="51"/>
      <c r="FA679" s="51"/>
      <c r="FB679" s="51"/>
      <c r="FC679" s="51"/>
      <c r="FD679" s="51"/>
      <c r="FE679" s="51"/>
      <c r="FF679" s="51"/>
      <c r="FG679" s="51"/>
      <c r="FH679" s="51"/>
      <c r="FI679" s="51"/>
      <c r="FJ679" s="51"/>
      <c r="FK679" s="51"/>
      <c r="FL679" s="51"/>
      <c r="FM679" s="51"/>
      <c r="FN679" s="51"/>
      <c r="FO679" s="51"/>
      <c r="FP679" s="51"/>
      <c r="FQ679" s="51"/>
      <c r="FR679" s="51"/>
      <c r="FS679" s="51"/>
      <c r="FT679" s="51"/>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1"/>
      <c r="GR679" s="51"/>
      <c r="GS679" s="51"/>
      <c r="GT679" s="51"/>
      <c r="GU679" s="51"/>
      <c r="GV679" s="51"/>
      <c r="GW679" s="51"/>
      <c r="GX679" s="51"/>
      <c r="GY679" s="51"/>
      <c r="GZ679" s="51"/>
      <c r="HA679" s="51"/>
      <c r="HB679" s="51"/>
      <c r="HC679" s="51"/>
      <c r="HD679" s="51"/>
      <c r="HE679" s="51"/>
      <c r="HF679" s="51"/>
      <c r="HG679" s="51"/>
      <c r="HH679" s="51"/>
      <c r="HI679" s="51"/>
      <c r="HJ679" s="51"/>
      <c r="HK679" s="51"/>
      <c r="HL679" s="51"/>
      <c r="HM679" s="51"/>
      <c r="HN679" s="51"/>
      <c r="HO679" s="51"/>
      <c r="HP679" s="51"/>
      <c r="HQ679" s="51"/>
      <c r="HR679" s="51"/>
      <c r="HS679" s="51"/>
      <c r="HT679" s="51"/>
      <c r="HU679" s="51"/>
      <c r="HV679" s="51"/>
      <c r="HW679" s="51"/>
      <c r="HX679" s="51"/>
      <c r="HY679" s="51"/>
      <c r="HZ679" s="51"/>
      <c r="IA679" s="51"/>
      <c r="IB679" s="51"/>
      <c r="IC679" s="51"/>
      <c r="ID679" s="51"/>
      <c r="IE679" s="51"/>
      <c r="IF679" s="51"/>
      <c r="IG679" s="51"/>
      <c r="IH679" s="51"/>
      <c r="II679" s="51"/>
      <c r="IJ679" s="51"/>
      <c r="IK679" s="51"/>
      <c r="IL679" s="51"/>
      <c r="IM679" s="51"/>
      <c r="IN679" s="51"/>
      <c r="IO679" s="51"/>
      <c r="IP679" s="51"/>
      <c r="IQ679" s="51"/>
      <c r="IR679" s="51"/>
      <c r="IS679" s="51"/>
      <c r="IT679" s="51"/>
      <c r="IU679" s="51"/>
      <c r="IV679" s="51"/>
      <c r="IW679" s="51"/>
      <c r="IX679" s="51"/>
      <c r="IY679" s="51"/>
      <c r="IZ679" s="51"/>
      <c r="JA679" s="51"/>
      <c r="JB679" s="51"/>
      <c r="JC679" s="51"/>
      <c r="JD679" s="51"/>
      <c r="JE679" s="51"/>
      <c r="JF679" s="51"/>
      <c r="JG679" s="51"/>
      <c r="JH679" s="51"/>
      <c r="JI679" s="51"/>
      <c r="JJ679" s="51"/>
      <c r="JK679" s="51"/>
      <c r="JL679" s="51"/>
      <c r="JM679" s="51"/>
      <c r="JN679" s="51"/>
      <c r="JO679" s="51"/>
      <c r="JP679" s="51"/>
      <c r="JQ679" s="51"/>
      <c r="JR679" s="51"/>
      <c r="JS679" s="51"/>
      <c r="JT679" s="51"/>
      <c r="JU679" s="51"/>
      <c r="JV679" s="51"/>
      <c r="JW679" s="51"/>
      <c r="JX679" s="51"/>
      <c r="JY679" s="51"/>
      <c r="JZ679" s="51"/>
      <c r="KA679" s="51"/>
      <c r="KB679" s="51"/>
      <c r="KC679" s="51"/>
      <c r="KD679" s="51"/>
      <c r="KE679" s="51"/>
      <c r="KF679" s="51"/>
      <c r="KG679" s="51"/>
      <c r="KH679" s="51"/>
      <c r="KI679" s="51"/>
      <c r="KJ679" s="51"/>
      <c r="KK679" s="51"/>
      <c r="KL679" s="51"/>
      <c r="KM679" s="51"/>
      <c r="KN679" s="51"/>
      <c r="KO679" s="51"/>
      <c r="KP679" s="51"/>
      <c r="KQ679" s="51"/>
      <c r="KR679" s="51"/>
      <c r="KS679" s="51"/>
      <c r="KT679" s="51"/>
      <c r="KU679" s="51"/>
      <c r="KV679" s="51"/>
      <c r="KW679" s="51"/>
      <c r="KX679" s="51"/>
      <c r="KY679" s="51"/>
      <c r="KZ679" s="51"/>
      <c r="LA679" s="51"/>
      <c r="LB679" s="51"/>
      <c r="LC679" s="51"/>
      <c r="LD679" s="51"/>
      <c r="LE679" s="51"/>
      <c r="LF679" s="51"/>
      <c r="LG679" s="51"/>
      <c r="LH679" s="51"/>
      <c r="LI679" s="51"/>
      <c r="LJ679" s="51"/>
      <c r="LK679" s="51"/>
      <c r="LL679" s="51"/>
      <c r="LM679" s="51"/>
      <c r="LN679" s="51"/>
      <c r="LO679" s="51"/>
      <c r="LP679" s="51"/>
      <c r="LQ679" s="51"/>
      <c r="LR679" s="51"/>
      <c r="LS679" s="51"/>
      <c r="LT679" s="51"/>
      <c r="LU679" s="51"/>
      <c r="LV679" s="51"/>
      <c r="LW679" s="51"/>
      <c r="LX679" s="51"/>
      <c r="LY679" s="51"/>
      <c r="LZ679" s="51"/>
      <c r="MA679" s="51"/>
      <c r="MB679" s="51"/>
      <c r="MC679" s="51"/>
      <c r="MD679" s="51"/>
      <c r="ME679" s="51"/>
      <c r="MF679" s="51"/>
      <c r="MG679" s="51"/>
      <c r="MH679" s="51"/>
      <c r="MI679" s="51"/>
      <c r="MJ679" s="51"/>
      <c r="MK679" s="51"/>
      <c r="ML679" s="51"/>
      <c r="MM679" s="51"/>
      <c r="MN679" s="51"/>
      <c r="MO679" s="51"/>
      <c r="MP679" s="51"/>
      <c r="MQ679" s="51"/>
      <c r="MR679" s="51"/>
      <c r="MS679" s="51"/>
      <c r="MT679" s="51"/>
      <c r="MU679" s="51"/>
      <c r="MV679" s="51"/>
      <c r="MW679" s="51"/>
      <c r="MX679" s="51"/>
      <c r="MY679" s="51"/>
      <c r="MZ679" s="51"/>
      <c r="NA679" s="51"/>
      <c r="NB679" s="51"/>
      <c r="NC679" s="51"/>
      <c r="ND679" s="51"/>
      <c r="NE679" s="51"/>
      <c r="NF679" s="51"/>
      <c r="NG679" s="51"/>
      <c r="NH679" s="51"/>
      <c r="NI679" s="51"/>
      <c r="NJ679" s="51"/>
      <c r="NK679" s="51"/>
      <c r="NL679" s="51"/>
      <c r="NM679" s="51"/>
      <c r="NN679" s="51"/>
      <c r="NO679" s="51"/>
      <c r="NP679" s="51"/>
      <c r="NQ679" s="51"/>
      <c r="NR679" s="51"/>
      <c r="NS679" s="51"/>
      <c r="NT679" s="51"/>
      <c r="NU679" s="51"/>
      <c r="NV679" s="51"/>
      <c r="NW679" s="51"/>
      <c r="NX679" s="51"/>
      <c r="NY679" s="51"/>
      <c r="NZ679" s="51"/>
      <c r="OA679" s="51"/>
      <c r="OB679" s="51"/>
      <c r="OC679" s="51"/>
      <c r="OD679" s="51"/>
      <c r="OE679" s="51"/>
      <c r="OF679" s="51"/>
      <c r="OG679" s="51"/>
      <c r="OH679" s="51"/>
      <c r="OI679" s="51"/>
      <c r="OJ679" s="51"/>
      <c r="OK679" s="51"/>
      <c r="OL679" s="51"/>
      <c r="OM679" s="51"/>
      <c r="ON679" s="51"/>
      <c r="OO679" s="51"/>
      <c r="OP679" s="51"/>
      <c r="OQ679" s="51"/>
      <c r="OR679" s="51"/>
      <c r="OS679" s="51"/>
      <c r="OT679" s="51"/>
      <c r="OU679" s="51"/>
      <c r="OV679" s="51"/>
      <c r="OW679" s="51"/>
      <c r="OX679" s="51"/>
      <c r="OY679" s="51"/>
      <c r="OZ679" s="51"/>
      <c r="PA679" s="51"/>
      <c r="PB679" s="51"/>
      <c r="PC679" s="51"/>
      <c r="PD679" s="51"/>
      <c r="PE679" s="51"/>
      <c r="PF679" s="51"/>
      <c r="PG679" s="51"/>
      <c r="PH679" s="51"/>
      <c r="PI679" s="51"/>
      <c r="PJ679" s="51"/>
      <c r="PK679" s="51"/>
      <c r="PL679" s="51"/>
      <c r="PM679" s="51"/>
      <c r="PN679" s="51"/>
      <c r="PO679" s="51"/>
      <c r="PP679" s="51"/>
      <c r="PQ679" s="51"/>
      <c r="PR679" s="51"/>
      <c r="PS679" s="51"/>
      <c r="PT679" s="51"/>
      <c r="PU679" s="51"/>
      <c r="PV679" s="51"/>
      <c r="PW679" s="51"/>
      <c r="PX679" s="51"/>
      <c r="PY679" s="51"/>
      <c r="PZ679" s="51"/>
      <c r="QA679" s="51"/>
      <c r="QB679" s="51"/>
      <c r="QC679" s="51"/>
      <c r="QD679" s="51"/>
      <c r="QE679" s="51"/>
      <c r="QF679" s="51"/>
      <c r="QG679" s="51"/>
      <c r="QH679" s="51"/>
      <c r="QI679" s="51"/>
      <c r="QJ679" s="51"/>
      <c r="QK679" s="51"/>
      <c r="QL679" s="51"/>
      <c r="QM679" s="51"/>
      <c r="QN679" s="51"/>
      <c r="QO679" s="51"/>
      <c r="QP679" s="51"/>
      <c r="QQ679" s="51"/>
      <c r="QR679" s="51"/>
      <c r="QS679" s="51"/>
      <c r="QT679" s="51"/>
      <c r="QU679" s="51"/>
      <c r="QV679" s="51"/>
      <c r="QW679" s="51"/>
      <c r="QX679" s="51"/>
      <c r="QY679" s="51"/>
      <c r="QZ679" s="51"/>
      <c r="RA679" s="51"/>
      <c r="RB679" s="51"/>
      <c r="RC679" s="51"/>
      <c r="RD679" s="51"/>
      <c r="RE679" s="51"/>
      <c r="RF679" s="51"/>
      <c r="RG679" s="51"/>
      <c r="RH679" s="51"/>
      <c r="RI679" s="51"/>
      <c r="RJ679" s="51"/>
      <c r="RK679" s="51"/>
      <c r="RL679" s="51"/>
      <c r="RM679" s="51"/>
      <c r="RN679" s="51"/>
      <c r="RO679" s="51"/>
      <c r="RP679" s="51"/>
      <c r="RQ679" s="51"/>
      <c r="RR679" s="51"/>
      <c r="RS679" s="51"/>
      <c r="RT679" s="51"/>
      <c r="RU679" s="51"/>
      <c r="RV679" s="51"/>
      <c r="RW679" s="51"/>
      <c r="RX679" s="51"/>
      <c r="RY679" s="51"/>
      <c r="RZ679" s="51"/>
      <c r="SA679" s="51"/>
      <c r="SB679" s="51"/>
      <c r="SC679" s="51"/>
      <c r="SD679" s="51"/>
      <c r="SE679" s="51"/>
      <c r="SF679" s="51"/>
      <c r="SG679" s="51"/>
      <c r="SH679" s="51"/>
      <c r="SI679" s="51"/>
      <c r="SJ679" s="51"/>
      <c r="SK679" s="51"/>
      <c r="SL679" s="51"/>
      <c r="SM679" s="51"/>
      <c r="SN679" s="51"/>
      <c r="SO679" s="51"/>
      <c r="SP679" s="51"/>
      <c r="SQ679" s="51"/>
      <c r="SR679" s="51"/>
      <c r="SS679" s="51"/>
      <c r="ST679" s="51"/>
      <c r="SU679" s="51"/>
      <c r="SV679" s="51"/>
      <c r="SW679" s="51"/>
      <c r="SX679" s="51"/>
      <c r="SY679" s="51"/>
      <c r="SZ679" s="51"/>
      <c r="TA679" s="51"/>
      <c r="TB679" s="51"/>
      <c r="TC679" s="51"/>
      <c r="TD679" s="51"/>
      <c r="TE679" s="51"/>
      <c r="TF679" s="51"/>
      <c r="TG679" s="51"/>
      <c r="TH679" s="51"/>
      <c r="TI679" s="51"/>
      <c r="TJ679" s="51"/>
      <c r="TK679" s="51"/>
      <c r="TL679" s="51"/>
      <c r="TM679" s="51"/>
      <c r="TN679" s="51"/>
      <c r="TO679" s="51"/>
      <c r="TP679" s="51"/>
      <c r="TQ679" s="51"/>
      <c r="TR679" s="51"/>
      <c r="TS679" s="51"/>
      <c r="TT679" s="51"/>
      <c r="TU679" s="51"/>
      <c r="TV679" s="51"/>
      <c r="TW679" s="51"/>
      <c r="TX679" s="51"/>
      <c r="TY679" s="51"/>
      <c r="TZ679" s="51"/>
      <c r="UA679" s="51"/>
      <c r="UB679" s="51"/>
      <c r="UC679" s="51"/>
      <c r="UD679" s="51"/>
      <c r="UE679" s="51"/>
      <c r="UF679" s="51"/>
      <c r="UG679" s="51"/>
      <c r="UH679" s="51"/>
      <c r="UI679" s="51"/>
      <c r="UJ679" s="51"/>
      <c r="UK679" s="51"/>
      <c r="UL679" s="51"/>
      <c r="UM679" s="51"/>
      <c r="UN679" s="51"/>
      <c r="UO679" s="51"/>
      <c r="UP679" s="51"/>
      <c r="UQ679" s="51"/>
      <c r="UR679" s="51"/>
      <c r="US679" s="51"/>
      <c r="UT679" s="51"/>
      <c r="UU679" s="51"/>
      <c r="UV679" s="51"/>
      <c r="UW679" s="51"/>
      <c r="UX679" s="51"/>
      <c r="UY679" s="51"/>
      <c r="UZ679" s="51"/>
      <c r="VA679" s="51"/>
      <c r="VB679" s="51"/>
      <c r="VC679" s="51"/>
      <c r="VD679" s="51"/>
      <c r="VE679" s="51"/>
      <c r="VF679" s="51"/>
      <c r="VG679" s="51"/>
      <c r="VH679" s="51"/>
      <c r="VI679" s="51"/>
      <c r="VJ679" s="51"/>
      <c r="VK679" s="51"/>
      <c r="VL679" s="51"/>
      <c r="VM679" s="51"/>
      <c r="VN679" s="51"/>
      <c r="VO679" s="51"/>
      <c r="VP679" s="51"/>
      <c r="VQ679" s="51"/>
      <c r="VR679" s="51"/>
      <c r="VS679" s="51"/>
      <c r="VT679" s="51"/>
      <c r="VU679" s="51"/>
      <c r="VV679" s="51"/>
      <c r="VW679" s="51"/>
      <c r="VX679" s="51"/>
      <c r="VY679" s="51"/>
      <c r="VZ679" s="51"/>
      <c r="WA679" s="51"/>
      <c r="WB679" s="51"/>
      <c r="WC679" s="51"/>
      <c r="WD679" s="51"/>
      <c r="WE679" s="51"/>
      <c r="WF679" s="51"/>
      <c r="WG679" s="51"/>
      <c r="WH679" s="51"/>
      <c r="WI679" s="51"/>
      <c r="WJ679" s="51"/>
      <c r="WK679" s="51"/>
      <c r="WL679" s="51"/>
      <c r="WM679" s="51"/>
      <c r="WN679" s="51"/>
      <c r="WO679" s="51"/>
      <c r="WP679" s="51"/>
      <c r="WQ679" s="51"/>
      <c r="WR679" s="51"/>
      <c r="WS679" s="51"/>
      <c r="WT679" s="51"/>
      <c r="WU679" s="51"/>
      <c r="WV679" s="51"/>
      <c r="WW679" s="51"/>
      <c r="WX679" s="51"/>
      <c r="WY679" s="51"/>
      <c r="WZ679" s="51"/>
      <c r="XA679" s="51"/>
      <c r="XB679" s="51"/>
      <c r="XC679" s="51"/>
      <c r="XD679" s="51"/>
      <c r="XE679" s="51"/>
      <c r="XF679" s="51"/>
      <c r="XG679" s="51"/>
      <c r="XH679" s="51"/>
      <c r="XI679" s="51"/>
      <c r="XJ679" s="51"/>
      <c r="XK679" s="51"/>
      <c r="XL679" s="51"/>
      <c r="XM679" s="51"/>
      <c r="XN679" s="51"/>
      <c r="XO679" s="51"/>
      <c r="XP679" s="51"/>
      <c r="XQ679" s="51"/>
      <c r="XR679" s="51"/>
      <c r="XS679" s="51"/>
      <c r="XT679" s="51"/>
      <c r="XU679" s="51"/>
      <c r="XV679" s="51"/>
      <c r="XW679" s="51"/>
      <c r="XX679" s="51"/>
      <c r="XY679" s="51"/>
      <c r="XZ679" s="51"/>
      <c r="YA679" s="51"/>
      <c r="YB679" s="51"/>
      <c r="YC679" s="51"/>
      <c r="YD679" s="51"/>
      <c r="YE679" s="51"/>
      <c r="YF679" s="51"/>
      <c r="YG679" s="51"/>
      <c r="YH679" s="51"/>
      <c r="YI679" s="51"/>
      <c r="YJ679" s="51"/>
      <c r="YK679" s="51"/>
      <c r="YL679" s="51"/>
      <c r="YM679" s="51"/>
      <c r="YN679" s="51"/>
      <c r="YO679" s="51"/>
      <c r="YP679" s="51"/>
      <c r="YQ679" s="51"/>
      <c r="YR679" s="51"/>
      <c r="YS679" s="51"/>
    </row>
    <row r="680" spans="2:669" hidden="1" x14ac:dyDescent="0.25">
      <c r="B680" s="51"/>
      <c r="C680" s="51"/>
      <c r="D680" s="51"/>
      <c r="E680" s="51"/>
      <c r="F680" s="51"/>
      <c r="G680" s="51"/>
      <c r="H680" s="325"/>
      <c r="I680" s="51"/>
      <c r="J680" s="51"/>
      <c r="K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c r="EK680" s="51"/>
      <c r="EL680" s="51"/>
      <c r="EM680" s="51"/>
      <c r="EN680" s="51"/>
      <c r="EO680" s="51"/>
      <c r="EP680" s="51"/>
      <c r="EQ680" s="51"/>
      <c r="ER680" s="51"/>
      <c r="ES680" s="51"/>
      <c r="ET680" s="51"/>
      <c r="EU680" s="51"/>
      <c r="EV680" s="51"/>
      <c r="EW680" s="51"/>
      <c r="EX680" s="51"/>
      <c r="EY680" s="51"/>
      <c r="EZ680" s="51"/>
      <c r="FA680" s="51"/>
      <c r="FB680" s="51"/>
      <c r="FC680" s="51"/>
      <c r="FD680" s="51"/>
      <c r="FE680" s="51"/>
      <c r="FF680" s="51"/>
      <c r="FG680" s="51"/>
      <c r="FH680" s="51"/>
      <c r="FI680" s="51"/>
      <c r="FJ680" s="51"/>
      <c r="FK680" s="51"/>
      <c r="FL680" s="51"/>
      <c r="FM680" s="51"/>
      <c r="FN680" s="51"/>
      <c r="FO680" s="51"/>
      <c r="FP680" s="51"/>
      <c r="FQ680" s="51"/>
      <c r="FR680" s="51"/>
      <c r="FS680" s="51"/>
      <c r="FT680" s="51"/>
      <c r="FU680" s="51"/>
      <c r="FV680" s="51"/>
      <c r="FW680" s="51"/>
      <c r="FX680" s="51"/>
      <c r="FY680" s="51"/>
      <c r="FZ680" s="51"/>
      <c r="GA680" s="51"/>
      <c r="GB680" s="51"/>
      <c r="GC680" s="51"/>
      <c r="GD680" s="51"/>
      <c r="GE680" s="51"/>
      <c r="GF680" s="51"/>
      <c r="GG680" s="51"/>
      <c r="GH680" s="51"/>
      <c r="GI680" s="51"/>
      <c r="GJ680" s="51"/>
      <c r="GK680" s="51"/>
      <c r="GL680" s="51"/>
      <c r="GM680" s="51"/>
      <c r="GN680" s="51"/>
      <c r="GO680" s="51"/>
      <c r="GP680" s="51"/>
      <c r="GQ680" s="51"/>
      <c r="GR680" s="51"/>
      <c r="GS680" s="51"/>
      <c r="GT680" s="51"/>
      <c r="GU680" s="51"/>
      <c r="GV680" s="51"/>
      <c r="GW680" s="51"/>
      <c r="GX680" s="51"/>
      <c r="GY680" s="51"/>
      <c r="GZ680" s="51"/>
      <c r="HA680" s="51"/>
      <c r="HB680" s="51"/>
      <c r="HC680" s="51"/>
      <c r="HD680" s="51"/>
      <c r="HE680" s="51"/>
      <c r="HF680" s="51"/>
      <c r="HG680" s="51"/>
      <c r="HH680" s="51"/>
      <c r="HI680" s="51"/>
      <c r="HJ680" s="51"/>
      <c r="HK680" s="51"/>
      <c r="HL680" s="51"/>
      <c r="HM680" s="51"/>
      <c r="HN680" s="51"/>
      <c r="HO680" s="51"/>
      <c r="HP680" s="51"/>
      <c r="HQ680" s="51"/>
      <c r="HR680" s="51"/>
      <c r="HS680" s="51"/>
      <c r="HT680" s="51"/>
      <c r="HU680" s="51"/>
      <c r="HV680" s="51"/>
      <c r="HW680" s="51"/>
      <c r="HX680" s="51"/>
      <c r="HY680" s="51"/>
      <c r="HZ680" s="51"/>
      <c r="IA680" s="51"/>
      <c r="IB680" s="51"/>
      <c r="IC680" s="51"/>
      <c r="ID680" s="51"/>
      <c r="IE680" s="51"/>
      <c r="IF680" s="51"/>
      <c r="IG680" s="51"/>
      <c r="IH680" s="51"/>
      <c r="II680" s="51"/>
      <c r="IJ680" s="51"/>
      <c r="IK680" s="51"/>
      <c r="IL680" s="51"/>
      <c r="IM680" s="51"/>
      <c r="IN680" s="51"/>
      <c r="IO680" s="51"/>
      <c r="IP680" s="51"/>
      <c r="IQ680" s="51"/>
      <c r="IR680" s="51"/>
      <c r="IS680" s="51"/>
      <c r="IT680" s="51"/>
      <c r="IU680" s="51"/>
      <c r="IV680" s="51"/>
      <c r="IW680" s="51"/>
      <c r="IX680" s="51"/>
      <c r="IY680" s="51"/>
      <c r="IZ680" s="51"/>
      <c r="JA680" s="51"/>
      <c r="JB680" s="51"/>
      <c r="JC680" s="51"/>
      <c r="JD680" s="51"/>
      <c r="JE680" s="51"/>
      <c r="JF680" s="51"/>
      <c r="JG680" s="51"/>
      <c r="JH680" s="51"/>
      <c r="JI680" s="51"/>
      <c r="JJ680" s="51"/>
      <c r="JK680" s="51"/>
      <c r="JL680" s="51"/>
      <c r="JM680" s="51"/>
      <c r="JN680" s="51"/>
      <c r="JO680" s="51"/>
      <c r="JP680" s="51"/>
      <c r="JQ680" s="51"/>
      <c r="JR680" s="51"/>
      <c r="JS680" s="51"/>
      <c r="JT680" s="51"/>
      <c r="JU680" s="51"/>
      <c r="JV680" s="51"/>
      <c r="JW680" s="51"/>
      <c r="JX680" s="51"/>
      <c r="JY680" s="51"/>
      <c r="JZ680" s="51"/>
      <c r="KA680" s="51"/>
      <c r="KB680" s="51"/>
      <c r="KC680" s="51"/>
      <c r="KD680" s="51"/>
      <c r="KE680" s="51"/>
      <c r="KF680" s="51"/>
      <c r="KG680" s="51"/>
      <c r="KH680" s="51"/>
      <c r="KI680" s="51"/>
      <c r="KJ680" s="51"/>
      <c r="KK680" s="51"/>
      <c r="KL680" s="51"/>
      <c r="KM680" s="51"/>
      <c r="KN680" s="51"/>
      <c r="KO680" s="51"/>
      <c r="KP680" s="51"/>
      <c r="KQ680" s="51"/>
      <c r="KR680" s="51"/>
      <c r="KS680" s="51"/>
      <c r="KT680" s="51"/>
      <c r="KU680" s="51"/>
      <c r="KV680" s="51"/>
      <c r="KW680" s="51"/>
      <c r="KX680" s="51"/>
      <c r="KY680" s="51"/>
      <c r="KZ680" s="51"/>
      <c r="LA680" s="51"/>
      <c r="LB680" s="51"/>
      <c r="LC680" s="51"/>
      <c r="LD680" s="51"/>
      <c r="LE680" s="51"/>
      <c r="LF680" s="51"/>
      <c r="LG680" s="51"/>
      <c r="LH680" s="51"/>
      <c r="LI680" s="51"/>
      <c r="LJ680" s="51"/>
      <c r="LK680" s="51"/>
      <c r="LL680" s="51"/>
      <c r="LM680" s="51"/>
      <c r="LN680" s="51"/>
      <c r="LO680" s="51"/>
      <c r="LP680" s="51"/>
      <c r="LQ680" s="51"/>
      <c r="LR680" s="51"/>
      <c r="LS680" s="51"/>
      <c r="LT680" s="51"/>
      <c r="LU680" s="51"/>
      <c r="LV680" s="51"/>
      <c r="LW680" s="51"/>
      <c r="LX680" s="51"/>
      <c r="LY680" s="51"/>
      <c r="LZ680" s="51"/>
      <c r="MA680" s="51"/>
      <c r="MB680" s="51"/>
      <c r="MC680" s="51"/>
      <c r="MD680" s="51"/>
      <c r="ME680" s="51"/>
      <c r="MF680" s="51"/>
      <c r="MG680" s="51"/>
      <c r="MH680" s="51"/>
      <c r="MI680" s="51"/>
      <c r="MJ680" s="51"/>
      <c r="MK680" s="51"/>
      <c r="ML680" s="51"/>
      <c r="MM680" s="51"/>
      <c r="MN680" s="51"/>
      <c r="MO680" s="51"/>
      <c r="MP680" s="51"/>
      <c r="MQ680" s="51"/>
      <c r="MR680" s="51"/>
      <c r="MS680" s="51"/>
      <c r="MT680" s="51"/>
      <c r="MU680" s="51"/>
      <c r="MV680" s="51"/>
      <c r="MW680" s="51"/>
      <c r="MX680" s="51"/>
      <c r="MY680" s="51"/>
      <c r="MZ680" s="51"/>
      <c r="NA680" s="51"/>
      <c r="NB680" s="51"/>
      <c r="NC680" s="51"/>
      <c r="ND680" s="51"/>
      <c r="NE680" s="51"/>
      <c r="NF680" s="51"/>
      <c r="NG680" s="51"/>
      <c r="NH680" s="51"/>
      <c r="NI680" s="51"/>
      <c r="NJ680" s="51"/>
      <c r="NK680" s="51"/>
      <c r="NL680" s="51"/>
      <c r="NM680" s="51"/>
      <c r="NN680" s="51"/>
      <c r="NO680" s="51"/>
      <c r="NP680" s="51"/>
      <c r="NQ680" s="51"/>
      <c r="NR680" s="51"/>
      <c r="NS680" s="51"/>
      <c r="NT680" s="51"/>
      <c r="NU680" s="51"/>
      <c r="NV680" s="51"/>
      <c r="NW680" s="51"/>
      <c r="NX680" s="51"/>
      <c r="NY680" s="51"/>
      <c r="NZ680" s="51"/>
      <c r="OA680" s="51"/>
      <c r="OB680" s="51"/>
      <c r="OC680" s="51"/>
      <c r="OD680" s="51"/>
      <c r="OE680" s="51"/>
      <c r="OF680" s="51"/>
      <c r="OG680" s="51"/>
      <c r="OH680" s="51"/>
      <c r="OI680" s="51"/>
      <c r="OJ680" s="51"/>
      <c r="OK680" s="51"/>
      <c r="OL680" s="51"/>
      <c r="OM680" s="51"/>
      <c r="ON680" s="51"/>
      <c r="OO680" s="51"/>
      <c r="OP680" s="51"/>
      <c r="OQ680" s="51"/>
      <c r="OR680" s="51"/>
      <c r="OS680" s="51"/>
      <c r="OT680" s="51"/>
      <c r="OU680" s="51"/>
      <c r="OV680" s="51"/>
      <c r="OW680" s="51"/>
      <c r="OX680" s="51"/>
      <c r="OY680" s="51"/>
      <c r="OZ680" s="51"/>
      <c r="PA680" s="51"/>
      <c r="PB680" s="51"/>
      <c r="PC680" s="51"/>
      <c r="PD680" s="51"/>
      <c r="PE680" s="51"/>
      <c r="PF680" s="51"/>
      <c r="PG680" s="51"/>
      <c r="PH680" s="51"/>
      <c r="PI680" s="51"/>
      <c r="PJ680" s="51"/>
      <c r="PK680" s="51"/>
      <c r="PL680" s="51"/>
      <c r="PM680" s="51"/>
      <c r="PN680" s="51"/>
      <c r="PO680" s="51"/>
      <c r="PP680" s="51"/>
      <c r="PQ680" s="51"/>
      <c r="PR680" s="51"/>
      <c r="PS680" s="51"/>
      <c r="PT680" s="51"/>
      <c r="PU680" s="51"/>
      <c r="PV680" s="51"/>
      <c r="PW680" s="51"/>
      <c r="PX680" s="51"/>
      <c r="PY680" s="51"/>
      <c r="PZ680" s="51"/>
      <c r="QA680" s="51"/>
      <c r="QB680" s="51"/>
      <c r="QC680" s="51"/>
      <c r="QD680" s="51"/>
      <c r="QE680" s="51"/>
      <c r="QF680" s="51"/>
      <c r="QG680" s="51"/>
      <c r="QH680" s="51"/>
      <c r="QI680" s="51"/>
      <c r="QJ680" s="51"/>
      <c r="QK680" s="51"/>
      <c r="QL680" s="51"/>
      <c r="QM680" s="51"/>
      <c r="QN680" s="51"/>
      <c r="QO680" s="51"/>
      <c r="QP680" s="51"/>
      <c r="QQ680" s="51"/>
      <c r="QR680" s="51"/>
      <c r="QS680" s="51"/>
      <c r="QT680" s="51"/>
      <c r="QU680" s="51"/>
      <c r="QV680" s="51"/>
      <c r="QW680" s="51"/>
      <c r="QX680" s="51"/>
      <c r="QY680" s="51"/>
      <c r="QZ680" s="51"/>
      <c r="RA680" s="51"/>
      <c r="RB680" s="51"/>
      <c r="RC680" s="51"/>
      <c r="RD680" s="51"/>
      <c r="RE680" s="51"/>
      <c r="RF680" s="51"/>
      <c r="RG680" s="51"/>
      <c r="RH680" s="51"/>
      <c r="RI680" s="51"/>
      <c r="RJ680" s="51"/>
      <c r="RK680" s="51"/>
      <c r="RL680" s="51"/>
      <c r="RM680" s="51"/>
      <c r="RN680" s="51"/>
      <c r="RO680" s="51"/>
      <c r="RP680" s="51"/>
      <c r="RQ680" s="51"/>
      <c r="RR680" s="51"/>
      <c r="RS680" s="51"/>
      <c r="RT680" s="51"/>
      <c r="RU680" s="51"/>
      <c r="RV680" s="51"/>
      <c r="RW680" s="51"/>
      <c r="RX680" s="51"/>
      <c r="RY680" s="51"/>
      <c r="RZ680" s="51"/>
      <c r="SA680" s="51"/>
      <c r="SB680" s="51"/>
      <c r="SC680" s="51"/>
      <c r="SD680" s="51"/>
      <c r="SE680" s="51"/>
      <c r="SF680" s="51"/>
      <c r="SG680" s="51"/>
      <c r="SH680" s="51"/>
      <c r="SI680" s="51"/>
      <c r="SJ680" s="51"/>
      <c r="SK680" s="51"/>
      <c r="SL680" s="51"/>
      <c r="SM680" s="51"/>
      <c r="SN680" s="51"/>
      <c r="SO680" s="51"/>
      <c r="SP680" s="51"/>
      <c r="SQ680" s="51"/>
      <c r="SR680" s="51"/>
      <c r="SS680" s="51"/>
      <c r="ST680" s="51"/>
      <c r="SU680" s="51"/>
      <c r="SV680" s="51"/>
      <c r="SW680" s="51"/>
      <c r="SX680" s="51"/>
      <c r="SY680" s="51"/>
      <c r="SZ680" s="51"/>
      <c r="TA680" s="51"/>
      <c r="TB680" s="51"/>
      <c r="TC680" s="51"/>
      <c r="TD680" s="51"/>
      <c r="TE680" s="51"/>
      <c r="TF680" s="51"/>
      <c r="TG680" s="51"/>
      <c r="TH680" s="51"/>
      <c r="TI680" s="51"/>
      <c r="TJ680" s="51"/>
      <c r="TK680" s="51"/>
      <c r="TL680" s="51"/>
      <c r="TM680" s="51"/>
      <c r="TN680" s="51"/>
      <c r="TO680" s="51"/>
      <c r="TP680" s="51"/>
      <c r="TQ680" s="51"/>
      <c r="TR680" s="51"/>
      <c r="TS680" s="51"/>
      <c r="TT680" s="51"/>
      <c r="TU680" s="51"/>
      <c r="TV680" s="51"/>
      <c r="TW680" s="51"/>
      <c r="TX680" s="51"/>
      <c r="TY680" s="51"/>
      <c r="TZ680" s="51"/>
      <c r="UA680" s="51"/>
      <c r="UB680" s="51"/>
      <c r="UC680" s="51"/>
      <c r="UD680" s="51"/>
      <c r="UE680" s="51"/>
      <c r="UF680" s="51"/>
      <c r="UG680" s="51"/>
      <c r="UH680" s="51"/>
      <c r="UI680" s="51"/>
      <c r="UJ680" s="51"/>
      <c r="UK680" s="51"/>
      <c r="UL680" s="51"/>
      <c r="UM680" s="51"/>
      <c r="UN680" s="51"/>
      <c r="UO680" s="51"/>
      <c r="UP680" s="51"/>
      <c r="UQ680" s="51"/>
      <c r="UR680" s="51"/>
      <c r="US680" s="51"/>
      <c r="UT680" s="51"/>
      <c r="UU680" s="51"/>
      <c r="UV680" s="51"/>
      <c r="UW680" s="51"/>
      <c r="UX680" s="51"/>
      <c r="UY680" s="51"/>
      <c r="UZ680" s="51"/>
      <c r="VA680" s="51"/>
      <c r="VB680" s="51"/>
      <c r="VC680" s="51"/>
      <c r="VD680" s="51"/>
      <c r="VE680" s="51"/>
      <c r="VF680" s="51"/>
      <c r="VG680" s="51"/>
      <c r="VH680" s="51"/>
      <c r="VI680" s="51"/>
      <c r="VJ680" s="51"/>
      <c r="VK680" s="51"/>
      <c r="VL680" s="51"/>
      <c r="VM680" s="51"/>
      <c r="VN680" s="51"/>
      <c r="VO680" s="51"/>
      <c r="VP680" s="51"/>
      <c r="VQ680" s="51"/>
      <c r="VR680" s="51"/>
      <c r="VS680" s="51"/>
      <c r="VT680" s="51"/>
      <c r="VU680" s="51"/>
      <c r="VV680" s="51"/>
      <c r="VW680" s="51"/>
      <c r="VX680" s="51"/>
      <c r="VY680" s="51"/>
      <c r="VZ680" s="51"/>
      <c r="WA680" s="51"/>
      <c r="WB680" s="51"/>
      <c r="WC680" s="51"/>
      <c r="WD680" s="51"/>
      <c r="WE680" s="51"/>
      <c r="WF680" s="51"/>
      <c r="WG680" s="51"/>
      <c r="WH680" s="51"/>
      <c r="WI680" s="51"/>
      <c r="WJ680" s="51"/>
      <c r="WK680" s="51"/>
      <c r="WL680" s="51"/>
      <c r="WM680" s="51"/>
      <c r="WN680" s="51"/>
      <c r="WO680" s="51"/>
      <c r="WP680" s="51"/>
      <c r="WQ680" s="51"/>
      <c r="WR680" s="51"/>
      <c r="WS680" s="51"/>
      <c r="WT680" s="51"/>
      <c r="WU680" s="51"/>
      <c r="WV680" s="51"/>
      <c r="WW680" s="51"/>
      <c r="WX680" s="51"/>
      <c r="WY680" s="51"/>
      <c r="WZ680" s="51"/>
      <c r="XA680" s="51"/>
      <c r="XB680" s="51"/>
      <c r="XC680" s="51"/>
      <c r="XD680" s="51"/>
      <c r="XE680" s="51"/>
      <c r="XF680" s="51"/>
      <c r="XG680" s="51"/>
      <c r="XH680" s="51"/>
      <c r="XI680" s="51"/>
      <c r="XJ680" s="51"/>
      <c r="XK680" s="51"/>
      <c r="XL680" s="51"/>
      <c r="XM680" s="51"/>
      <c r="XN680" s="51"/>
      <c r="XO680" s="51"/>
      <c r="XP680" s="51"/>
      <c r="XQ680" s="51"/>
      <c r="XR680" s="51"/>
      <c r="XS680" s="51"/>
      <c r="XT680" s="51"/>
      <c r="XU680" s="51"/>
      <c r="XV680" s="51"/>
      <c r="XW680" s="51"/>
      <c r="XX680" s="51"/>
      <c r="XY680" s="51"/>
      <c r="XZ680" s="51"/>
      <c r="YA680" s="51"/>
      <c r="YB680" s="51"/>
      <c r="YC680" s="51"/>
      <c r="YD680" s="51"/>
      <c r="YE680" s="51"/>
      <c r="YF680" s="51"/>
      <c r="YG680" s="51"/>
      <c r="YH680" s="51"/>
      <c r="YI680" s="51"/>
      <c r="YJ680" s="51"/>
      <c r="YK680" s="51"/>
      <c r="YL680" s="51"/>
      <c r="YM680" s="51"/>
      <c r="YN680" s="51"/>
      <c r="YO680" s="51"/>
      <c r="YP680" s="51"/>
      <c r="YQ680" s="51"/>
      <c r="YR680" s="51"/>
      <c r="YS680" s="51"/>
    </row>
    <row r="681" spans="2:669" hidden="1" x14ac:dyDescent="0.25">
      <c r="B681" s="51"/>
      <c r="C681" s="51"/>
      <c r="D681" s="51"/>
      <c r="E681" s="51"/>
      <c r="F681" s="51"/>
      <c r="G681" s="51"/>
      <c r="H681" s="325"/>
      <c r="I681" s="51"/>
      <c r="J681" s="51"/>
      <c r="K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c r="EK681" s="51"/>
      <c r="EL681" s="51"/>
      <c r="EM681" s="51"/>
      <c r="EN681" s="51"/>
      <c r="EO681" s="51"/>
      <c r="EP681" s="51"/>
      <c r="EQ681" s="51"/>
      <c r="ER681" s="51"/>
      <c r="ES681" s="51"/>
      <c r="ET681" s="51"/>
      <c r="EU681" s="51"/>
      <c r="EV681" s="51"/>
      <c r="EW681" s="51"/>
      <c r="EX681" s="51"/>
      <c r="EY681" s="51"/>
      <c r="EZ681" s="51"/>
      <c r="FA681" s="51"/>
      <c r="FB681" s="51"/>
      <c r="FC681" s="51"/>
      <c r="FD681" s="51"/>
      <c r="FE681" s="51"/>
      <c r="FF681" s="51"/>
      <c r="FG681" s="51"/>
      <c r="FH681" s="51"/>
      <c r="FI681" s="51"/>
      <c r="FJ681" s="51"/>
      <c r="FK681" s="51"/>
      <c r="FL681" s="51"/>
      <c r="FM681" s="51"/>
      <c r="FN681" s="51"/>
      <c r="FO681" s="51"/>
      <c r="FP681" s="51"/>
      <c r="FQ681" s="51"/>
      <c r="FR681" s="51"/>
      <c r="FS681" s="51"/>
      <c r="FT681" s="51"/>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1"/>
      <c r="GR681" s="51"/>
      <c r="GS681" s="51"/>
      <c r="GT681" s="51"/>
      <c r="GU681" s="51"/>
      <c r="GV681" s="51"/>
      <c r="GW681" s="51"/>
      <c r="GX681" s="51"/>
      <c r="GY681" s="51"/>
      <c r="GZ681" s="51"/>
      <c r="HA681" s="51"/>
      <c r="HB681" s="51"/>
      <c r="HC681" s="51"/>
      <c r="HD681" s="51"/>
      <c r="HE681" s="51"/>
      <c r="HF681" s="51"/>
      <c r="HG681" s="51"/>
      <c r="HH681" s="51"/>
      <c r="HI681" s="51"/>
      <c r="HJ681" s="51"/>
      <c r="HK681" s="51"/>
      <c r="HL681" s="51"/>
      <c r="HM681" s="51"/>
      <c r="HN681" s="51"/>
      <c r="HO681" s="51"/>
      <c r="HP681" s="51"/>
      <c r="HQ681" s="51"/>
      <c r="HR681" s="51"/>
      <c r="HS681" s="51"/>
      <c r="HT681" s="51"/>
      <c r="HU681" s="51"/>
      <c r="HV681" s="51"/>
      <c r="HW681" s="51"/>
      <c r="HX681" s="51"/>
      <c r="HY681" s="51"/>
      <c r="HZ681" s="51"/>
      <c r="IA681" s="51"/>
      <c r="IB681" s="51"/>
      <c r="IC681" s="51"/>
      <c r="ID681" s="51"/>
      <c r="IE681" s="51"/>
      <c r="IF681" s="51"/>
      <c r="IG681" s="51"/>
      <c r="IH681" s="51"/>
      <c r="II681" s="51"/>
      <c r="IJ681" s="51"/>
      <c r="IK681" s="51"/>
      <c r="IL681" s="51"/>
      <c r="IM681" s="51"/>
      <c r="IN681" s="51"/>
      <c r="IO681" s="51"/>
      <c r="IP681" s="51"/>
      <c r="IQ681" s="51"/>
      <c r="IR681" s="51"/>
      <c r="IS681" s="51"/>
      <c r="IT681" s="51"/>
      <c r="IU681" s="51"/>
      <c r="IV681" s="51"/>
      <c r="IW681" s="51"/>
      <c r="IX681" s="51"/>
      <c r="IY681" s="51"/>
      <c r="IZ681" s="51"/>
      <c r="JA681" s="51"/>
      <c r="JB681" s="51"/>
      <c r="JC681" s="51"/>
      <c r="JD681" s="51"/>
      <c r="JE681" s="51"/>
      <c r="JF681" s="51"/>
      <c r="JG681" s="51"/>
      <c r="JH681" s="51"/>
      <c r="JI681" s="51"/>
      <c r="JJ681" s="51"/>
      <c r="JK681" s="51"/>
      <c r="JL681" s="51"/>
      <c r="JM681" s="51"/>
      <c r="JN681" s="51"/>
      <c r="JO681" s="51"/>
      <c r="JP681" s="51"/>
      <c r="JQ681" s="51"/>
      <c r="JR681" s="51"/>
      <c r="JS681" s="51"/>
      <c r="JT681" s="51"/>
      <c r="JU681" s="51"/>
      <c r="JV681" s="51"/>
      <c r="JW681" s="51"/>
      <c r="JX681" s="51"/>
      <c r="JY681" s="51"/>
      <c r="JZ681" s="51"/>
      <c r="KA681" s="51"/>
      <c r="KB681" s="51"/>
      <c r="KC681" s="51"/>
      <c r="KD681" s="51"/>
      <c r="KE681" s="51"/>
      <c r="KF681" s="51"/>
      <c r="KG681" s="51"/>
      <c r="KH681" s="51"/>
      <c r="KI681" s="51"/>
      <c r="KJ681" s="51"/>
      <c r="KK681" s="51"/>
      <c r="KL681" s="51"/>
      <c r="KM681" s="51"/>
      <c r="KN681" s="51"/>
      <c r="KO681" s="51"/>
      <c r="KP681" s="51"/>
      <c r="KQ681" s="51"/>
      <c r="KR681" s="51"/>
      <c r="KS681" s="51"/>
      <c r="KT681" s="51"/>
      <c r="KU681" s="51"/>
      <c r="KV681" s="51"/>
      <c r="KW681" s="51"/>
      <c r="KX681" s="51"/>
      <c r="KY681" s="51"/>
      <c r="KZ681" s="51"/>
      <c r="LA681" s="51"/>
      <c r="LB681" s="51"/>
      <c r="LC681" s="51"/>
      <c r="LD681" s="51"/>
      <c r="LE681" s="51"/>
      <c r="LF681" s="51"/>
      <c r="LG681" s="51"/>
      <c r="LH681" s="51"/>
      <c r="LI681" s="51"/>
      <c r="LJ681" s="51"/>
      <c r="LK681" s="51"/>
      <c r="LL681" s="51"/>
      <c r="LM681" s="51"/>
      <c r="LN681" s="51"/>
      <c r="LO681" s="51"/>
      <c r="LP681" s="51"/>
      <c r="LQ681" s="51"/>
      <c r="LR681" s="51"/>
      <c r="LS681" s="51"/>
      <c r="LT681" s="51"/>
      <c r="LU681" s="51"/>
      <c r="LV681" s="51"/>
      <c r="LW681" s="51"/>
      <c r="LX681" s="51"/>
      <c r="LY681" s="51"/>
      <c r="LZ681" s="51"/>
      <c r="MA681" s="51"/>
      <c r="MB681" s="51"/>
      <c r="MC681" s="51"/>
      <c r="MD681" s="51"/>
      <c r="ME681" s="51"/>
      <c r="MF681" s="51"/>
      <c r="MG681" s="51"/>
      <c r="MH681" s="51"/>
      <c r="MI681" s="51"/>
      <c r="MJ681" s="51"/>
      <c r="MK681" s="51"/>
      <c r="ML681" s="51"/>
      <c r="MM681" s="51"/>
      <c r="MN681" s="51"/>
      <c r="MO681" s="51"/>
      <c r="MP681" s="51"/>
      <c r="MQ681" s="51"/>
      <c r="MR681" s="51"/>
      <c r="MS681" s="51"/>
      <c r="MT681" s="51"/>
      <c r="MU681" s="51"/>
      <c r="MV681" s="51"/>
      <c r="MW681" s="51"/>
      <c r="MX681" s="51"/>
      <c r="MY681" s="51"/>
      <c r="MZ681" s="51"/>
      <c r="NA681" s="51"/>
      <c r="NB681" s="51"/>
      <c r="NC681" s="51"/>
      <c r="ND681" s="51"/>
      <c r="NE681" s="51"/>
      <c r="NF681" s="51"/>
      <c r="NG681" s="51"/>
      <c r="NH681" s="51"/>
      <c r="NI681" s="51"/>
      <c r="NJ681" s="51"/>
      <c r="NK681" s="51"/>
      <c r="NL681" s="51"/>
      <c r="NM681" s="51"/>
      <c r="NN681" s="51"/>
      <c r="NO681" s="51"/>
      <c r="NP681" s="51"/>
      <c r="NQ681" s="51"/>
      <c r="NR681" s="51"/>
      <c r="NS681" s="51"/>
      <c r="NT681" s="51"/>
      <c r="NU681" s="51"/>
      <c r="NV681" s="51"/>
      <c r="NW681" s="51"/>
      <c r="NX681" s="51"/>
      <c r="NY681" s="51"/>
      <c r="NZ681" s="51"/>
      <c r="OA681" s="51"/>
      <c r="OB681" s="51"/>
      <c r="OC681" s="51"/>
      <c r="OD681" s="51"/>
      <c r="OE681" s="51"/>
      <c r="OF681" s="51"/>
      <c r="OG681" s="51"/>
      <c r="OH681" s="51"/>
      <c r="OI681" s="51"/>
      <c r="OJ681" s="51"/>
      <c r="OK681" s="51"/>
      <c r="OL681" s="51"/>
      <c r="OM681" s="51"/>
      <c r="ON681" s="51"/>
      <c r="OO681" s="51"/>
      <c r="OP681" s="51"/>
      <c r="OQ681" s="51"/>
      <c r="OR681" s="51"/>
      <c r="OS681" s="51"/>
      <c r="OT681" s="51"/>
      <c r="OU681" s="51"/>
      <c r="OV681" s="51"/>
      <c r="OW681" s="51"/>
      <c r="OX681" s="51"/>
      <c r="OY681" s="51"/>
      <c r="OZ681" s="51"/>
      <c r="PA681" s="51"/>
      <c r="PB681" s="51"/>
      <c r="PC681" s="51"/>
      <c r="PD681" s="51"/>
      <c r="PE681" s="51"/>
      <c r="PF681" s="51"/>
      <c r="PG681" s="51"/>
      <c r="PH681" s="51"/>
      <c r="PI681" s="51"/>
      <c r="PJ681" s="51"/>
      <c r="PK681" s="51"/>
      <c r="PL681" s="51"/>
      <c r="PM681" s="51"/>
      <c r="PN681" s="51"/>
      <c r="PO681" s="51"/>
      <c r="PP681" s="51"/>
      <c r="PQ681" s="51"/>
      <c r="PR681" s="51"/>
      <c r="PS681" s="51"/>
      <c r="PT681" s="51"/>
      <c r="PU681" s="51"/>
      <c r="PV681" s="51"/>
      <c r="PW681" s="51"/>
      <c r="PX681" s="51"/>
      <c r="PY681" s="51"/>
      <c r="PZ681" s="51"/>
      <c r="QA681" s="51"/>
      <c r="QB681" s="51"/>
      <c r="QC681" s="51"/>
      <c r="QD681" s="51"/>
      <c r="QE681" s="51"/>
      <c r="QF681" s="51"/>
      <c r="QG681" s="51"/>
      <c r="QH681" s="51"/>
      <c r="QI681" s="51"/>
      <c r="QJ681" s="51"/>
      <c r="QK681" s="51"/>
      <c r="QL681" s="51"/>
      <c r="QM681" s="51"/>
      <c r="QN681" s="51"/>
      <c r="QO681" s="51"/>
      <c r="QP681" s="51"/>
      <c r="QQ681" s="51"/>
      <c r="QR681" s="51"/>
      <c r="QS681" s="51"/>
      <c r="QT681" s="51"/>
      <c r="QU681" s="51"/>
      <c r="QV681" s="51"/>
      <c r="QW681" s="51"/>
      <c r="QX681" s="51"/>
      <c r="QY681" s="51"/>
      <c r="QZ681" s="51"/>
      <c r="RA681" s="51"/>
      <c r="RB681" s="51"/>
      <c r="RC681" s="51"/>
      <c r="RD681" s="51"/>
      <c r="RE681" s="51"/>
      <c r="RF681" s="51"/>
      <c r="RG681" s="51"/>
      <c r="RH681" s="51"/>
      <c r="RI681" s="51"/>
      <c r="RJ681" s="51"/>
      <c r="RK681" s="51"/>
      <c r="RL681" s="51"/>
      <c r="RM681" s="51"/>
      <c r="RN681" s="51"/>
      <c r="RO681" s="51"/>
      <c r="RP681" s="51"/>
      <c r="RQ681" s="51"/>
      <c r="RR681" s="51"/>
      <c r="RS681" s="51"/>
      <c r="RT681" s="51"/>
      <c r="RU681" s="51"/>
      <c r="RV681" s="51"/>
      <c r="RW681" s="51"/>
      <c r="RX681" s="51"/>
      <c r="RY681" s="51"/>
      <c r="RZ681" s="51"/>
      <c r="SA681" s="51"/>
      <c r="SB681" s="51"/>
      <c r="SC681" s="51"/>
      <c r="SD681" s="51"/>
      <c r="SE681" s="51"/>
      <c r="SF681" s="51"/>
      <c r="SG681" s="51"/>
      <c r="SH681" s="51"/>
      <c r="SI681" s="51"/>
      <c r="SJ681" s="51"/>
      <c r="SK681" s="51"/>
      <c r="SL681" s="51"/>
      <c r="SM681" s="51"/>
      <c r="SN681" s="51"/>
      <c r="SO681" s="51"/>
      <c r="SP681" s="51"/>
      <c r="SQ681" s="51"/>
      <c r="SR681" s="51"/>
      <c r="SS681" s="51"/>
      <c r="ST681" s="51"/>
      <c r="SU681" s="51"/>
      <c r="SV681" s="51"/>
      <c r="SW681" s="51"/>
      <c r="SX681" s="51"/>
      <c r="SY681" s="51"/>
      <c r="SZ681" s="51"/>
      <c r="TA681" s="51"/>
      <c r="TB681" s="51"/>
      <c r="TC681" s="51"/>
      <c r="TD681" s="51"/>
      <c r="TE681" s="51"/>
      <c r="TF681" s="51"/>
      <c r="TG681" s="51"/>
      <c r="TH681" s="51"/>
      <c r="TI681" s="51"/>
      <c r="TJ681" s="51"/>
      <c r="TK681" s="51"/>
      <c r="TL681" s="51"/>
      <c r="TM681" s="51"/>
      <c r="TN681" s="51"/>
      <c r="TO681" s="51"/>
      <c r="TP681" s="51"/>
      <c r="TQ681" s="51"/>
      <c r="TR681" s="51"/>
      <c r="TS681" s="51"/>
      <c r="TT681" s="51"/>
      <c r="TU681" s="51"/>
      <c r="TV681" s="51"/>
      <c r="TW681" s="51"/>
      <c r="TX681" s="51"/>
      <c r="TY681" s="51"/>
      <c r="TZ681" s="51"/>
      <c r="UA681" s="51"/>
      <c r="UB681" s="51"/>
      <c r="UC681" s="51"/>
      <c r="UD681" s="51"/>
      <c r="UE681" s="51"/>
      <c r="UF681" s="51"/>
      <c r="UG681" s="51"/>
      <c r="UH681" s="51"/>
      <c r="UI681" s="51"/>
      <c r="UJ681" s="51"/>
      <c r="UK681" s="51"/>
      <c r="UL681" s="51"/>
      <c r="UM681" s="51"/>
      <c r="UN681" s="51"/>
      <c r="UO681" s="51"/>
      <c r="UP681" s="51"/>
      <c r="UQ681" s="51"/>
      <c r="UR681" s="51"/>
      <c r="US681" s="51"/>
      <c r="UT681" s="51"/>
      <c r="UU681" s="51"/>
      <c r="UV681" s="51"/>
      <c r="UW681" s="51"/>
      <c r="UX681" s="51"/>
      <c r="UY681" s="51"/>
      <c r="UZ681" s="51"/>
      <c r="VA681" s="51"/>
      <c r="VB681" s="51"/>
      <c r="VC681" s="51"/>
      <c r="VD681" s="51"/>
      <c r="VE681" s="51"/>
      <c r="VF681" s="51"/>
      <c r="VG681" s="51"/>
      <c r="VH681" s="51"/>
      <c r="VI681" s="51"/>
      <c r="VJ681" s="51"/>
      <c r="VK681" s="51"/>
      <c r="VL681" s="51"/>
      <c r="VM681" s="51"/>
      <c r="VN681" s="51"/>
      <c r="VO681" s="51"/>
      <c r="VP681" s="51"/>
      <c r="VQ681" s="51"/>
      <c r="VR681" s="51"/>
      <c r="VS681" s="51"/>
      <c r="VT681" s="51"/>
      <c r="VU681" s="51"/>
      <c r="VV681" s="51"/>
      <c r="VW681" s="51"/>
      <c r="VX681" s="51"/>
      <c r="VY681" s="51"/>
      <c r="VZ681" s="51"/>
      <c r="WA681" s="51"/>
      <c r="WB681" s="51"/>
      <c r="WC681" s="51"/>
      <c r="WD681" s="51"/>
      <c r="WE681" s="51"/>
      <c r="WF681" s="51"/>
      <c r="WG681" s="51"/>
      <c r="WH681" s="51"/>
      <c r="WI681" s="51"/>
      <c r="WJ681" s="51"/>
      <c r="WK681" s="51"/>
      <c r="WL681" s="51"/>
      <c r="WM681" s="51"/>
      <c r="WN681" s="51"/>
      <c r="WO681" s="51"/>
      <c r="WP681" s="51"/>
      <c r="WQ681" s="51"/>
      <c r="WR681" s="51"/>
      <c r="WS681" s="51"/>
      <c r="WT681" s="51"/>
      <c r="WU681" s="51"/>
      <c r="WV681" s="51"/>
      <c r="WW681" s="51"/>
      <c r="WX681" s="51"/>
      <c r="WY681" s="51"/>
      <c r="WZ681" s="51"/>
      <c r="XA681" s="51"/>
      <c r="XB681" s="51"/>
      <c r="XC681" s="51"/>
      <c r="XD681" s="51"/>
      <c r="XE681" s="51"/>
      <c r="XF681" s="51"/>
      <c r="XG681" s="51"/>
      <c r="XH681" s="51"/>
      <c r="XI681" s="51"/>
      <c r="XJ681" s="51"/>
      <c r="XK681" s="51"/>
      <c r="XL681" s="51"/>
      <c r="XM681" s="51"/>
      <c r="XN681" s="51"/>
      <c r="XO681" s="51"/>
      <c r="XP681" s="51"/>
      <c r="XQ681" s="51"/>
      <c r="XR681" s="51"/>
      <c r="XS681" s="51"/>
      <c r="XT681" s="51"/>
      <c r="XU681" s="51"/>
      <c r="XV681" s="51"/>
      <c r="XW681" s="51"/>
      <c r="XX681" s="51"/>
      <c r="XY681" s="51"/>
      <c r="XZ681" s="51"/>
      <c r="YA681" s="51"/>
      <c r="YB681" s="51"/>
      <c r="YC681" s="51"/>
      <c r="YD681" s="51"/>
      <c r="YE681" s="51"/>
      <c r="YF681" s="51"/>
      <c r="YG681" s="51"/>
      <c r="YH681" s="51"/>
      <c r="YI681" s="51"/>
      <c r="YJ681" s="51"/>
      <c r="YK681" s="51"/>
      <c r="YL681" s="51"/>
      <c r="YM681" s="51"/>
      <c r="YN681" s="51"/>
      <c r="YO681" s="51"/>
      <c r="YP681" s="51"/>
      <c r="YQ681" s="51"/>
      <c r="YR681" s="51"/>
      <c r="YS681" s="51"/>
    </row>
    <row r="682" spans="2:669" hidden="1" x14ac:dyDescent="0.25">
      <c r="B682" s="51"/>
      <c r="C682" s="51"/>
      <c r="D682" s="51"/>
      <c r="E682" s="51"/>
      <c r="F682" s="51"/>
      <c r="G682" s="51"/>
      <c r="H682" s="325"/>
      <c r="I682" s="51"/>
      <c r="J682" s="51"/>
      <c r="K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c r="EK682" s="51"/>
      <c r="EL682" s="51"/>
      <c r="EM682" s="51"/>
      <c r="EN682" s="51"/>
      <c r="EO682" s="51"/>
      <c r="EP682" s="51"/>
      <c r="EQ682" s="51"/>
      <c r="ER682" s="51"/>
      <c r="ES682" s="51"/>
      <c r="ET682" s="51"/>
      <c r="EU682" s="51"/>
      <c r="EV682" s="51"/>
      <c r="EW682" s="51"/>
      <c r="EX682" s="51"/>
      <c r="EY682" s="51"/>
      <c r="EZ682" s="51"/>
      <c r="FA682" s="51"/>
      <c r="FB682" s="51"/>
      <c r="FC682" s="51"/>
      <c r="FD682" s="51"/>
      <c r="FE682" s="51"/>
      <c r="FF682" s="51"/>
      <c r="FG682" s="51"/>
      <c r="FH682" s="51"/>
      <c r="FI682" s="51"/>
      <c r="FJ682" s="51"/>
      <c r="FK682" s="51"/>
      <c r="FL682" s="51"/>
      <c r="FM682" s="51"/>
      <c r="FN682" s="51"/>
      <c r="FO682" s="51"/>
      <c r="FP682" s="51"/>
      <c r="FQ682" s="51"/>
      <c r="FR682" s="51"/>
      <c r="FS682" s="51"/>
      <c r="FT682" s="51"/>
      <c r="FU682" s="51"/>
      <c r="FV682" s="51"/>
      <c r="FW682" s="51"/>
      <c r="FX682" s="51"/>
      <c r="FY682" s="51"/>
      <c r="FZ682" s="51"/>
      <c r="GA682" s="51"/>
      <c r="GB682" s="51"/>
      <c r="GC682" s="51"/>
      <c r="GD682" s="51"/>
      <c r="GE682" s="51"/>
      <c r="GF682" s="51"/>
      <c r="GG682" s="51"/>
      <c r="GH682" s="51"/>
      <c r="GI682" s="51"/>
      <c r="GJ682" s="51"/>
      <c r="GK682" s="51"/>
      <c r="GL682" s="51"/>
      <c r="GM682" s="51"/>
      <c r="GN682" s="51"/>
      <c r="GO682" s="51"/>
      <c r="GP682" s="51"/>
      <c r="GQ682" s="51"/>
      <c r="GR682" s="51"/>
      <c r="GS682" s="51"/>
      <c r="GT682" s="51"/>
      <c r="GU682" s="51"/>
      <c r="GV682" s="51"/>
      <c r="GW682" s="51"/>
      <c r="GX682" s="51"/>
      <c r="GY682" s="51"/>
      <c r="GZ682" s="51"/>
      <c r="HA682" s="51"/>
      <c r="HB682" s="51"/>
      <c r="HC682" s="51"/>
      <c r="HD682" s="51"/>
      <c r="HE682" s="51"/>
      <c r="HF682" s="51"/>
      <c r="HG682" s="51"/>
      <c r="HH682" s="51"/>
      <c r="HI682" s="51"/>
      <c r="HJ682" s="51"/>
      <c r="HK682" s="51"/>
      <c r="HL682" s="51"/>
      <c r="HM682" s="51"/>
      <c r="HN682" s="51"/>
      <c r="HO682" s="51"/>
      <c r="HP682" s="51"/>
      <c r="HQ682" s="51"/>
      <c r="HR682" s="51"/>
      <c r="HS682" s="51"/>
      <c r="HT682" s="51"/>
      <c r="HU682" s="51"/>
      <c r="HV682" s="51"/>
      <c r="HW682" s="51"/>
      <c r="HX682" s="51"/>
      <c r="HY682" s="51"/>
      <c r="HZ682" s="51"/>
      <c r="IA682" s="51"/>
      <c r="IB682" s="51"/>
      <c r="IC682" s="51"/>
      <c r="ID682" s="51"/>
      <c r="IE682" s="51"/>
      <c r="IF682" s="51"/>
      <c r="IG682" s="51"/>
      <c r="IH682" s="51"/>
      <c r="II682" s="51"/>
      <c r="IJ682" s="51"/>
      <c r="IK682" s="51"/>
      <c r="IL682" s="51"/>
      <c r="IM682" s="51"/>
      <c r="IN682" s="51"/>
      <c r="IO682" s="51"/>
      <c r="IP682" s="51"/>
      <c r="IQ682" s="51"/>
      <c r="IR682" s="51"/>
      <c r="IS682" s="51"/>
      <c r="IT682" s="51"/>
      <c r="IU682" s="51"/>
      <c r="IV682" s="51"/>
      <c r="IW682" s="51"/>
      <c r="IX682" s="51"/>
      <c r="IY682" s="51"/>
      <c r="IZ682" s="51"/>
      <c r="JA682" s="51"/>
      <c r="JB682" s="51"/>
      <c r="JC682" s="51"/>
      <c r="JD682" s="51"/>
      <c r="JE682" s="51"/>
      <c r="JF682" s="51"/>
      <c r="JG682" s="51"/>
      <c r="JH682" s="51"/>
      <c r="JI682" s="51"/>
      <c r="JJ682" s="51"/>
      <c r="JK682" s="51"/>
      <c r="JL682" s="51"/>
      <c r="JM682" s="51"/>
      <c r="JN682" s="51"/>
      <c r="JO682" s="51"/>
      <c r="JP682" s="51"/>
      <c r="JQ682" s="51"/>
      <c r="JR682" s="51"/>
      <c r="JS682" s="51"/>
      <c r="JT682" s="51"/>
      <c r="JU682" s="51"/>
      <c r="JV682" s="51"/>
      <c r="JW682" s="51"/>
      <c r="JX682" s="51"/>
      <c r="JY682" s="51"/>
      <c r="JZ682" s="51"/>
      <c r="KA682" s="51"/>
      <c r="KB682" s="51"/>
      <c r="KC682" s="51"/>
      <c r="KD682" s="51"/>
      <c r="KE682" s="51"/>
      <c r="KF682" s="51"/>
      <c r="KG682" s="51"/>
      <c r="KH682" s="51"/>
      <c r="KI682" s="51"/>
      <c r="KJ682" s="51"/>
      <c r="KK682" s="51"/>
      <c r="KL682" s="51"/>
      <c r="KM682" s="51"/>
      <c r="KN682" s="51"/>
      <c r="KO682" s="51"/>
      <c r="KP682" s="51"/>
      <c r="KQ682" s="51"/>
      <c r="KR682" s="51"/>
      <c r="KS682" s="51"/>
      <c r="KT682" s="51"/>
      <c r="KU682" s="51"/>
      <c r="KV682" s="51"/>
      <c r="KW682" s="51"/>
      <c r="KX682" s="51"/>
      <c r="KY682" s="51"/>
      <c r="KZ682" s="51"/>
      <c r="LA682" s="51"/>
      <c r="LB682" s="51"/>
      <c r="LC682" s="51"/>
      <c r="LD682" s="51"/>
      <c r="LE682" s="51"/>
      <c r="LF682" s="51"/>
      <c r="LG682" s="51"/>
      <c r="LH682" s="51"/>
      <c r="LI682" s="51"/>
      <c r="LJ682" s="51"/>
      <c r="LK682" s="51"/>
      <c r="LL682" s="51"/>
      <c r="LM682" s="51"/>
      <c r="LN682" s="51"/>
      <c r="LO682" s="51"/>
      <c r="LP682" s="51"/>
      <c r="LQ682" s="51"/>
      <c r="LR682" s="51"/>
      <c r="LS682" s="51"/>
      <c r="LT682" s="51"/>
      <c r="LU682" s="51"/>
      <c r="LV682" s="51"/>
      <c r="LW682" s="51"/>
      <c r="LX682" s="51"/>
      <c r="LY682" s="51"/>
      <c r="LZ682" s="51"/>
      <c r="MA682" s="51"/>
      <c r="MB682" s="51"/>
      <c r="MC682" s="51"/>
      <c r="MD682" s="51"/>
      <c r="ME682" s="51"/>
      <c r="MF682" s="51"/>
      <c r="MG682" s="51"/>
      <c r="MH682" s="51"/>
      <c r="MI682" s="51"/>
      <c r="MJ682" s="51"/>
      <c r="MK682" s="51"/>
      <c r="ML682" s="51"/>
      <c r="MM682" s="51"/>
      <c r="MN682" s="51"/>
      <c r="MO682" s="51"/>
      <c r="MP682" s="51"/>
      <c r="MQ682" s="51"/>
      <c r="MR682" s="51"/>
      <c r="MS682" s="51"/>
      <c r="MT682" s="51"/>
      <c r="MU682" s="51"/>
      <c r="MV682" s="51"/>
      <c r="MW682" s="51"/>
      <c r="MX682" s="51"/>
      <c r="MY682" s="51"/>
      <c r="MZ682" s="51"/>
      <c r="NA682" s="51"/>
      <c r="NB682" s="51"/>
      <c r="NC682" s="51"/>
      <c r="ND682" s="51"/>
      <c r="NE682" s="51"/>
      <c r="NF682" s="51"/>
      <c r="NG682" s="51"/>
      <c r="NH682" s="51"/>
      <c r="NI682" s="51"/>
      <c r="NJ682" s="51"/>
      <c r="NK682" s="51"/>
      <c r="NL682" s="51"/>
      <c r="NM682" s="51"/>
      <c r="NN682" s="51"/>
      <c r="NO682" s="51"/>
      <c r="NP682" s="51"/>
      <c r="NQ682" s="51"/>
      <c r="NR682" s="51"/>
      <c r="NS682" s="51"/>
      <c r="NT682" s="51"/>
      <c r="NU682" s="51"/>
      <c r="NV682" s="51"/>
      <c r="NW682" s="51"/>
      <c r="NX682" s="51"/>
      <c r="NY682" s="51"/>
      <c r="NZ682" s="51"/>
      <c r="OA682" s="51"/>
      <c r="OB682" s="51"/>
      <c r="OC682" s="51"/>
      <c r="OD682" s="51"/>
      <c r="OE682" s="51"/>
      <c r="OF682" s="51"/>
      <c r="OG682" s="51"/>
      <c r="OH682" s="51"/>
      <c r="OI682" s="51"/>
      <c r="OJ682" s="51"/>
      <c r="OK682" s="51"/>
      <c r="OL682" s="51"/>
      <c r="OM682" s="51"/>
      <c r="ON682" s="51"/>
      <c r="OO682" s="51"/>
      <c r="OP682" s="51"/>
      <c r="OQ682" s="51"/>
      <c r="OR682" s="51"/>
      <c r="OS682" s="51"/>
      <c r="OT682" s="51"/>
      <c r="OU682" s="51"/>
      <c r="OV682" s="51"/>
      <c r="OW682" s="51"/>
      <c r="OX682" s="51"/>
      <c r="OY682" s="51"/>
      <c r="OZ682" s="51"/>
      <c r="PA682" s="51"/>
      <c r="PB682" s="51"/>
      <c r="PC682" s="51"/>
      <c r="PD682" s="51"/>
      <c r="PE682" s="51"/>
      <c r="PF682" s="51"/>
      <c r="PG682" s="51"/>
      <c r="PH682" s="51"/>
      <c r="PI682" s="51"/>
      <c r="PJ682" s="51"/>
      <c r="PK682" s="51"/>
      <c r="PL682" s="51"/>
      <c r="PM682" s="51"/>
      <c r="PN682" s="51"/>
      <c r="PO682" s="51"/>
      <c r="PP682" s="51"/>
      <c r="PQ682" s="51"/>
      <c r="PR682" s="51"/>
      <c r="PS682" s="51"/>
      <c r="PT682" s="51"/>
      <c r="PU682" s="51"/>
      <c r="PV682" s="51"/>
      <c r="PW682" s="51"/>
      <c r="PX682" s="51"/>
      <c r="PY682" s="51"/>
      <c r="PZ682" s="51"/>
      <c r="QA682" s="51"/>
      <c r="QB682" s="51"/>
      <c r="QC682" s="51"/>
      <c r="QD682" s="51"/>
      <c r="QE682" s="51"/>
      <c r="QF682" s="51"/>
      <c r="QG682" s="51"/>
      <c r="QH682" s="51"/>
      <c r="QI682" s="51"/>
      <c r="QJ682" s="51"/>
      <c r="QK682" s="51"/>
      <c r="QL682" s="51"/>
      <c r="QM682" s="51"/>
      <c r="QN682" s="51"/>
      <c r="QO682" s="51"/>
      <c r="QP682" s="51"/>
      <c r="QQ682" s="51"/>
      <c r="QR682" s="51"/>
      <c r="QS682" s="51"/>
      <c r="QT682" s="51"/>
      <c r="QU682" s="51"/>
      <c r="QV682" s="51"/>
      <c r="QW682" s="51"/>
      <c r="QX682" s="51"/>
      <c r="QY682" s="51"/>
      <c r="QZ682" s="51"/>
      <c r="RA682" s="51"/>
      <c r="RB682" s="51"/>
      <c r="RC682" s="51"/>
      <c r="RD682" s="51"/>
      <c r="RE682" s="51"/>
      <c r="RF682" s="51"/>
      <c r="RG682" s="51"/>
      <c r="RH682" s="51"/>
      <c r="RI682" s="51"/>
      <c r="RJ682" s="51"/>
      <c r="RK682" s="51"/>
      <c r="RL682" s="51"/>
      <c r="RM682" s="51"/>
      <c r="RN682" s="51"/>
      <c r="RO682" s="51"/>
      <c r="RP682" s="51"/>
      <c r="RQ682" s="51"/>
      <c r="RR682" s="51"/>
      <c r="RS682" s="51"/>
      <c r="RT682" s="51"/>
      <c r="RU682" s="51"/>
      <c r="RV682" s="51"/>
      <c r="RW682" s="51"/>
      <c r="RX682" s="51"/>
      <c r="RY682" s="51"/>
      <c r="RZ682" s="51"/>
      <c r="SA682" s="51"/>
      <c r="SB682" s="51"/>
      <c r="SC682" s="51"/>
      <c r="SD682" s="51"/>
      <c r="SE682" s="51"/>
      <c r="SF682" s="51"/>
      <c r="SG682" s="51"/>
      <c r="SH682" s="51"/>
      <c r="SI682" s="51"/>
      <c r="SJ682" s="51"/>
      <c r="SK682" s="51"/>
      <c r="SL682" s="51"/>
      <c r="SM682" s="51"/>
      <c r="SN682" s="51"/>
      <c r="SO682" s="51"/>
      <c r="SP682" s="51"/>
      <c r="SQ682" s="51"/>
      <c r="SR682" s="51"/>
      <c r="SS682" s="51"/>
      <c r="ST682" s="51"/>
      <c r="SU682" s="51"/>
      <c r="SV682" s="51"/>
      <c r="SW682" s="51"/>
      <c r="SX682" s="51"/>
      <c r="SY682" s="51"/>
      <c r="SZ682" s="51"/>
      <c r="TA682" s="51"/>
      <c r="TB682" s="51"/>
      <c r="TC682" s="51"/>
      <c r="TD682" s="51"/>
      <c r="TE682" s="51"/>
      <c r="TF682" s="51"/>
      <c r="TG682" s="51"/>
      <c r="TH682" s="51"/>
      <c r="TI682" s="51"/>
      <c r="TJ682" s="51"/>
      <c r="TK682" s="51"/>
      <c r="TL682" s="51"/>
      <c r="TM682" s="51"/>
      <c r="TN682" s="51"/>
      <c r="TO682" s="51"/>
      <c r="TP682" s="51"/>
      <c r="TQ682" s="51"/>
      <c r="TR682" s="51"/>
      <c r="TS682" s="51"/>
      <c r="TT682" s="51"/>
      <c r="TU682" s="51"/>
      <c r="TV682" s="51"/>
      <c r="TW682" s="51"/>
      <c r="TX682" s="51"/>
      <c r="TY682" s="51"/>
      <c r="TZ682" s="51"/>
      <c r="UA682" s="51"/>
      <c r="UB682" s="51"/>
      <c r="UC682" s="51"/>
      <c r="UD682" s="51"/>
      <c r="UE682" s="51"/>
      <c r="UF682" s="51"/>
      <c r="UG682" s="51"/>
      <c r="UH682" s="51"/>
      <c r="UI682" s="51"/>
      <c r="UJ682" s="51"/>
      <c r="UK682" s="51"/>
      <c r="UL682" s="51"/>
      <c r="UM682" s="51"/>
      <c r="UN682" s="51"/>
      <c r="UO682" s="51"/>
      <c r="UP682" s="51"/>
      <c r="UQ682" s="51"/>
      <c r="UR682" s="51"/>
      <c r="US682" s="51"/>
      <c r="UT682" s="51"/>
      <c r="UU682" s="51"/>
      <c r="UV682" s="51"/>
      <c r="UW682" s="51"/>
      <c r="UX682" s="51"/>
      <c r="UY682" s="51"/>
      <c r="UZ682" s="51"/>
      <c r="VA682" s="51"/>
      <c r="VB682" s="51"/>
      <c r="VC682" s="51"/>
      <c r="VD682" s="51"/>
      <c r="VE682" s="51"/>
      <c r="VF682" s="51"/>
      <c r="VG682" s="51"/>
      <c r="VH682" s="51"/>
      <c r="VI682" s="51"/>
      <c r="VJ682" s="51"/>
      <c r="VK682" s="51"/>
      <c r="VL682" s="51"/>
      <c r="VM682" s="51"/>
      <c r="VN682" s="51"/>
      <c r="VO682" s="51"/>
      <c r="VP682" s="51"/>
      <c r="VQ682" s="51"/>
      <c r="VR682" s="51"/>
      <c r="VS682" s="51"/>
      <c r="VT682" s="51"/>
      <c r="VU682" s="51"/>
      <c r="VV682" s="51"/>
      <c r="VW682" s="51"/>
      <c r="VX682" s="51"/>
      <c r="VY682" s="51"/>
      <c r="VZ682" s="51"/>
      <c r="WA682" s="51"/>
      <c r="WB682" s="51"/>
      <c r="WC682" s="51"/>
      <c r="WD682" s="51"/>
      <c r="WE682" s="51"/>
      <c r="WF682" s="51"/>
      <c r="WG682" s="51"/>
      <c r="WH682" s="51"/>
      <c r="WI682" s="51"/>
      <c r="WJ682" s="51"/>
      <c r="WK682" s="51"/>
      <c r="WL682" s="51"/>
      <c r="WM682" s="51"/>
      <c r="WN682" s="51"/>
      <c r="WO682" s="51"/>
      <c r="WP682" s="51"/>
      <c r="WQ682" s="51"/>
      <c r="WR682" s="51"/>
      <c r="WS682" s="51"/>
      <c r="WT682" s="51"/>
      <c r="WU682" s="51"/>
      <c r="WV682" s="51"/>
      <c r="WW682" s="51"/>
      <c r="WX682" s="51"/>
      <c r="WY682" s="51"/>
      <c r="WZ682" s="51"/>
      <c r="XA682" s="51"/>
      <c r="XB682" s="51"/>
      <c r="XC682" s="51"/>
      <c r="XD682" s="51"/>
      <c r="XE682" s="51"/>
      <c r="XF682" s="51"/>
      <c r="XG682" s="51"/>
      <c r="XH682" s="51"/>
      <c r="XI682" s="51"/>
      <c r="XJ682" s="51"/>
      <c r="XK682" s="51"/>
      <c r="XL682" s="51"/>
      <c r="XM682" s="51"/>
      <c r="XN682" s="51"/>
      <c r="XO682" s="51"/>
      <c r="XP682" s="51"/>
      <c r="XQ682" s="51"/>
      <c r="XR682" s="51"/>
      <c r="XS682" s="51"/>
      <c r="XT682" s="51"/>
      <c r="XU682" s="51"/>
      <c r="XV682" s="51"/>
      <c r="XW682" s="51"/>
      <c r="XX682" s="51"/>
      <c r="XY682" s="51"/>
      <c r="XZ682" s="51"/>
      <c r="YA682" s="51"/>
      <c r="YB682" s="51"/>
      <c r="YC682" s="51"/>
      <c r="YD682" s="51"/>
      <c r="YE682" s="51"/>
      <c r="YF682" s="51"/>
      <c r="YG682" s="51"/>
      <c r="YH682" s="51"/>
      <c r="YI682" s="51"/>
      <c r="YJ682" s="51"/>
      <c r="YK682" s="51"/>
      <c r="YL682" s="51"/>
      <c r="YM682" s="51"/>
      <c r="YN682" s="51"/>
      <c r="YO682" s="51"/>
      <c r="YP682" s="51"/>
      <c r="YQ682" s="51"/>
      <c r="YR682" s="51"/>
      <c r="YS682" s="51"/>
    </row>
    <row r="683" spans="2:669" hidden="1" x14ac:dyDescent="0.25">
      <c r="B683" s="51"/>
      <c r="C683" s="51"/>
      <c r="D683" s="51"/>
      <c r="E683" s="51"/>
      <c r="F683" s="51"/>
      <c r="G683" s="51"/>
      <c r="H683" s="325"/>
      <c r="I683" s="51"/>
      <c r="J683" s="51"/>
      <c r="K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c r="EK683" s="51"/>
      <c r="EL683" s="51"/>
      <c r="EM683" s="51"/>
      <c r="EN683" s="51"/>
      <c r="EO683" s="51"/>
      <c r="EP683" s="51"/>
      <c r="EQ683" s="51"/>
      <c r="ER683" s="51"/>
      <c r="ES683" s="51"/>
      <c r="ET683" s="51"/>
      <c r="EU683" s="51"/>
      <c r="EV683" s="51"/>
      <c r="EW683" s="51"/>
      <c r="EX683" s="51"/>
      <c r="EY683" s="51"/>
      <c r="EZ683" s="51"/>
      <c r="FA683" s="51"/>
      <c r="FB683" s="51"/>
      <c r="FC683" s="51"/>
      <c r="FD683" s="51"/>
      <c r="FE683" s="51"/>
      <c r="FF683" s="51"/>
      <c r="FG683" s="51"/>
      <c r="FH683" s="51"/>
      <c r="FI683" s="51"/>
      <c r="FJ683" s="51"/>
      <c r="FK683" s="51"/>
      <c r="FL683" s="51"/>
      <c r="FM683" s="51"/>
      <c r="FN683" s="51"/>
      <c r="FO683" s="51"/>
      <c r="FP683" s="51"/>
      <c r="FQ683" s="51"/>
      <c r="FR683" s="51"/>
      <c r="FS683" s="51"/>
      <c r="FT683" s="51"/>
      <c r="FU683" s="51"/>
      <c r="FV683" s="51"/>
      <c r="FW683" s="51"/>
      <c r="FX683" s="51"/>
      <c r="FY683" s="51"/>
      <c r="FZ683" s="51"/>
      <c r="GA683" s="51"/>
      <c r="GB683" s="51"/>
      <c r="GC683" s="51"/>
      <c r="GD683" s="51"/>
      <c r="GE683" s="51"/>
      <c r="GF683" s="51"/>
      <c r="GG683" s="51"/>
      <c r="GH683" s="51"/>
      <c r="GI683" s="51"/>
      <c r="GJ683" s="51"/>
      <c r="GK683" s="51"/>
      <c r="GL683" s="51"/>
      <c r="GM683" s="51"/>
      <c r="GN683" s="51"/>
      <c r="GO683" s="51"/>
      <c r="GP683" s="51"/>
      <c r="GQ683" s="51"/>
      <c r="GR683" s="51"/>
      <c r="GS683" s="51"/>
      <c r="GT683" s="51"/>
      <c r="GU683" s="51"/>
      <c r="GV683" s="51"/>
      <c r="GW683" s="51"/>
      <c r="GX683" s="51"/>
      <c r="GY683" s="51"/>
      <c r="GZ683" s="51"/>
      <c r="HA683" s="51"/>
      <c r="HB683" s="51"/>
      <c r="HC683" s="51"/>
      <c r="HD683" s="51"/>
      <c r="HE683" s="51"/>
      <c r="HF683" s="51"/>
      <c r="HG683" s="51"/>
      <c r="HH683" s="51"/>
      <c r="HI683" s="51"/>
      <c r="HJ683" s="51"/>
      <c r="HK683" s="51"/>
      <c r="HL683" s="51"/>
      <c r="HM683" s="51"/>
      <c r="HN683" s="51"/>
      <c r="HO683" s="51"/>
      <c r="HP683" s="51"/>
      <c r="HQ683" s="51"/>
      <c r="HR683" s="51"/>
      <c r="HS683" s="51"/>
      <c r="HT683" s="51"/>
      <c r="HU683" s="51"/>
      <c r="HV683" s="51"/>
      <c r="HW683" s="51"/>
      <c r="HX683" s="51"/>
      <c r="HY683" s="51"/>
      <c r="HZ683" s="51"/>
      <c r="IA683" s="51"/>
      <c r="IB683" s="51"/>
      <c r="IC683" s="51"/>
      <c r="ID683" s="51"/>
      <c r="IE683" s="51"/>
      <c r="IF683" s="51"/>
      <c r="IG683" s="51"/>
      <c r="IH683" s="51"/>
      <c r="II683" s="51"/>
      <c r="IJ683" s="51"/>
      <c r="IK683" s="51"/>
      <c r="IL683" s="51"/>
      <c r="IM683" s="51"/>
      <c r="IN683" s="51"/>
      <c r="IO683" s="51"/>
      <c r="IP683" s="51"/>
      <c r="IQ683" s="51"/>
      <c r="IR683" s="51"/>
      <c r="IS683" s="51"/>
      <c r="IT683" s="51"/>
      <c r="IU683" s="51"/>
      <c r="IV683" s="51"/>
      <c r="IW683" s="51"/>
      <c r="IX683" s="51"/>
      <c r="IY683" s="51"/>
      <c r="IZ683" s="51"/>
      <c r="JA683" s="51"/>
      <c r="JB683" s="51"/>
      <c r="JC683" s="51"/>
      <c r="JD683" s="51"/>
      <c r="JE683" s="51"/>
      <c r="JF683" s="51"/>
      <c r="JG683" s="51"/>
      <c r="JH683" s="51"/>
      <c r="JI683" s="51"/>
      <c r="JJ683" s="51"/>
      <c r="JK683" s="51"/>
      <c r="JL683" s="51"/>
      <c r="JM683" s="51"/>
      <c r="JN683" s="51"/>
      <c r="JO683" s="51"/>
      <c r="JP683" s="51"/>
      <c r="JQ683" s="51"/>
      <c r="JR683" s="51"/>
      <c r="JS683" s="51"/>
      <c r="JT683" s="51"/>
      <c r="JU683" s="51"/>
      <c r="JV683" s="51"/>
      <c r="JW683" s="51"/>
      <c r="JX683" s="51"/>
      <c r="JY683" s="51"/>
      <c r="JZ683" s="51"/>
      <c r="KA683" s="51"/>
      <c r="KB683" s="51"/>
      <c r="KC683" s="51"/>
      <c r="KD683" s="51"/>
      <c r="KE683" s="51"/>
      <c r="KF683" s="51"/>
      <c r="KG683" s="51"/>
      <c r="KH683" s="51"/>
      <c r="KI683" s="51"/>
      <c r="KJ683" s="51"/>
      <c r="KK683" s="51"/>
      <c r="KL683" s="51"/>
      <c r="KM683" s="51"/>
      <c r="KN683" s="51"/>
      <c r="KO683" s="51"/>
      <c r="KP683" s="51"/>
      <c r="KQ683" s="51"/>
      <c r="KR683" s="51"/>
      <c r="KS683" s="51"/>
      <c r="KT683" s="51"/>
      <c r="KU683" s="51"/>
      <c r="KV683" s="51"/>
      <c r="KW683" s="51"/>
      <c r="KX683" s="51"/>
      <c r="KY683" s="51"/>
      <c r="KZ683" s="51"/>
      <c r="LA683" s="51"/>
      <c r="LB683" s="51"/>
      <c r="LC683" s="51"/>
      <c r="LD683" s="51"/>
      <c r="LE683" s="51"/>
      <c r="LF683" s="51"/>
      <c r="LG683" s="51"/>
      <c r="LH683" s="51"/>
      <c r="LI683" s="51"/>
      <c r="LJ683" s="51"/>
      <c r="LK683" s="51"/>
      <c r="LL683" s="51"/>
      <c r="LM683" s="51"/>
      <c r="LN683" s="51"/>
      <c r="LO683" s="51"/>
      <c r="LP683" s="51"/>
      <c r="LQ683" s="51"/>
      <c r="LR683" s="51"/>
      <c r="LS683" s="51"/>
      <c r="LT683" s="51"/>
      <c r="LU683" s="51"/>
      <c r="LV683" s="51"/>
      <c r="LW683" s="51"/>
      <c r="LX683" s="51"/>
      <c r="LY683" s="51"/>
      <c r="LZ683" s="51"/>
      <c r="MA683" s="51"/>
      <c r="MB683" s="51"/>
      <c r="MC683" s="51"/>
      <c r="MD683" s="51"/>
      <c r="ME683" s="51"/>
      <c r="MF683" s="51"/>
      <c r="MG683" s="51"/>
      <c r="MH683" s="51"/>
      <c r="MI683" s="51"/>
      <c r="MJ683" s="51"/>
      <c r="MK683" s="51"/>
      <c r="ML683" s="51"/>
      <c r="MM683" s="51"/>
      <c r="MN683" s="51"/>
      <c r="MO683" s="51"/>
      <c r="MP683" s="51"/>
      <c r="MQ683" s="51"/>
      <c r="MR683" s="51"/>
      <c r="MS683" s="51"/>
      <c r="MT683" s="51"/>
      <c r="MU683" s="51"/>
      <c r="MV683" s="51"/>
      <c r="MW683" s="51"/>
      <c r="MX683" s="51"/>
      <c r="MY683" s="51"/>
      <c r="MZ683" s="51"/>
      <c r="NA683" s="51"/>
      <c r="NB683" s="51"/>
      <c r="NC683" s="51"/>
      <c r="ND683" s="51"/>
      <c r="NE683" s="51"/>
      <c r="NF683" s="51"/>
      <c r="NG683" s="51"/>
      <c r="NH683" s="51"/>
      <c r="NI683" s="51"/>
      <c r="NJ683" s="51"/>
      <c r="NK683" s="51"/>
      <c r="NL683" s="51"/>
      <c r="NM683" s="51"/>
      <c r="NN683" s="51"/>
      <c r="NO683" s="51"/>
      <c r="NP683" s="51"/>
      <c r="NQ683" s="51"/>
      <c r="NR683" s="51"/>
      <c r="NS683" s="51"/>
      <c r="NT683" s="51"/>
      <c r="NU683" s="51"/>
      <c r="NV683" s="51"/>
      <c r="NW683" s="51"/>
      <c r="NX683" s="51"/>
      <c r="NY683" s="51"/>
      <c r="NZ683" s="51"/>
      <c r="OA683" s="51"/>
      <c r="OB683" s="51"/>
      <c r="OC683" s="51"/>
      <c r="OD683" s="51"/>
      <c r="OE683" s="51"/>
      <c r="OF683" s="51"/>
      <c r="OG683" s="51"/>
      <c r="OH683" s="51"/>
      <c r="OI683" s="51"/>
      <c r="OJ683" s="51"/>
      <c r="OK683" s="51"/>
      <c r="OL683" s="51"/>
      <c r="OM683" s="51"/>
      <c r="ON683" s="51"/>
      <c r="OO683" s="51"/>
      <c r="OP683" s="51"/>
      <c r="OQ683" s="51"/>
      <c r="OR683" s="51"/>
      <c r="OS683" s="51"/>
      <c r="OT683" s="51"/>
      <c r="OU683" s="51"/>
      <c r="OV683" s="51"/>
      <c r="OW683" s="51"/>
      <c r="OX683" s="51"/>
      <c r="OY683" s="51"/>
      <c r="OZ683" s="51"/>
      <c r="PA683" s="51"/>
      <c r="PB683" s="51"/>
      <c r="PC683" s="51"/>
      <c r="PD683" s="51"/>
      <c r="PE683" s="51"/>
      <c r="PF683" s="51"/>
      <c r="PG683" s="51"/>
      <c r="PH683" s="51"/>
      <c r="PI683" s="51"/>
      <c r="PJ683" s="51"/>
      <c r="PK683" s="51"/>
      <c r="PL683" s="51"/>
      <c r="PM683" s="51"/>
      <c r="PN683" s="51"/>
      <c r="PO683" s="51"/>
      <c r="PP683" s="51"/>
      <c r="PQ683" s="51"/>
      <c r="PR683" s="51"/>
      <c r="PS683" s="51"/>
      <c r="PT683" s="51"/>
      <c r="PU683" s="51"/>
      <c r="PV683" s="51"/>
      <c r="PW683" s="51"/>
      <c r="PX683" s="51"/>
      <c r="PY683" s="51"/>
      <c r="PZ683" s="51"/>
      <c r="QA683" s="51"/>
      <c r="QB683" s="51"/>
      <c r="QC683" s="51"/>
      <c r="QD683" s="51"/>
      <c r="QE683" s="51"/>
      <c r="QF683" s="51"/>
      <c r="QG683" s="51"/>
      <c r="QH683" s="51"/>
      <c r="QI683" s="51"/>
      <c r="QJ683" s="51"/>
      <c r="QK683" s="51"/>
      <c r="QL683" s="51"/>
      <c r="QM683" s="51"/>
      <c r="QN683" s="51"/>
      <c r="QO683" s="51"/>
      <c r="QP683" s="51"/>
      <c r="QQ683" s="51"/>
      <c r="QR683" s="51"/>
      <c r="QS683" s="51"/>
      <c r="QT683" s="51"/>
      <c r="QU683" s="51"/>
      <c r="QV683" s="51"/>
      <c r="QW683" s="51"/>
      <c r="QX683" s="51"/>
      <c r="QY683" s="51"/>
      <c r="QZ683" s="51"/>
      <c r="RA683" s="51"/>
      <c r="RB683" s="51"/>
      <c r="RC683" s="51"/>
      <c r="RD683" s="51"/>
      <c r="RE683" s="51"/>
      <c r="RF683" s="51"/>
      <c r="RG683" s="51"/>
      <c r="RH683" s="51"/>
      <c r="RI683" s="51"/>
      <c r="RJ683" s="51"/>
      <c r="RK683" s="51"/>
      <c r="RL683" s="51"/>
      <c r="RM683" s="51"/>
      <c r="RN683" s="51"/>
      <c r="RO683" s="51"/>
      <c r="RP683" s="51"/>
      <c r="RQ683" s="51"/>
      <c r="RR683" s="51"/>
      <c r="RS683" s="51"/>
      <c r="RT683" s="51"/>
      <c r="RU683" s="51"/>
      <c r="RV683" s="51"/>
      <c r="RW683" s="51"/>
      <c r="RX683" s="51"/>
      <c r="RY683" s="51"/>
      <c r="RZ683" s="51"/>
      <c r="SA683" s="51"/>
      <c r="SB683" s="51"/>
      <c r="SC683" s="51"/>
      <c r="SD683" s="51"/>
      <c r="SE683" s="51"/>
      <c r="SF683" s="51"/>
      <c r="SG683" s="51"/>
      <c r="SH683" s="51"/>
      <c r="SI683" s="51"/>
      <c r="SJ683" s="51"/>
      <c r="SK683" s="51"/>
      <c r="SL683" s="51"/>
      <c r="SM683" s="51"/>
      <c r="SN683" s="51"/>
      <c r="SO683" s="51"/>
      <c r="SP683" s="51"/>
      <c r="SQ683" s="51"/>
      <c r="SR683" s="51"/>
      <c r="SS683" s="51"/>
      <c r="ST683" s="51"/>
      <c r="SU683" s="51"/>
      <c r="SV683" s="51"/>
      <c r="SW683" s="51"/>
      <c r="SX683" s="51"/>
      <c r="SY683" s="51"/>
      <c r="SZ683" s="51"/>
      <c r="TA683" s="51"/>
      <c r="TB683" s="51"/>
      <c r="TC683" s="51"/>
      <c r="TD683" s="51"/>
      <c r="TE683" s="51"/>
      <c r="TF683" s="51"/>
      <c r="TG683" s="51"/>
      <c r="TH683" s="51"/>
      <c r="TI683" s="51"/>
      <c r="TJ683" s="51"/>
      <c r="TK683" s="51"/>
      <c r="TL683" s="51"/>
      <c r="TM683" s="51"/>
      <c r="TN683" s="51"/>
      <c r="TO683" s="51"/>
      <c r="TP683" s="51"/>
      <c r="TQ683" s="51"/>
      <c r="TR683" s="51"/>
      <c r="TS683" s="51"/>
      <c r="TT683" s="51"/>
      <c r="TU683" s="51"/>
      <c r="TV683" s="51"/>
      <c r="TW683" s="51"/>
      <c r="TX683" s="51"/>
      <c r="TY683" s="51"/>
      <c r="TZ683" s="51"/>
      <c r="UA683" s="51"/>
      <c r="UB683" s="51"/>
      <c r="UC683" s="51"/>
      <c r="UD683" s="51"/>
      <c r="UE683" s="51"/>
      <c r="UF683" s="51"/>
      <c r="UG683" s="51"/>
      <c r="UH683" s="51"/>
      <c r="UI683" s="51"/>
      <c r="UJ683" s="51"/>
      <c r="UK683" s="51"/>
      <c r="UL683" s="51"/>
      <c r="UM683" s="51"/>
      <c r="UN683" s="51"/>
      <c r="UO683" s="51"/>
      <c r="UP683" s="51"/>
      <c r="UQ683" s="51"/>
      <c r="UR683" s="51"/>
      <c r="US683" s="51"/>
      <c r="UT683" s="51"/>
      <c r="UU683" s="51"/>
      <c r="UV683" s="51"/>
      <c r="UW683" s="51"/>
      <c r="UX683" s="51"/>
      <c r="UY683" s="51"/>
      <c r="UZ683" s="51"/>
      <c r="VA683" s="51"/>
      <c r="VB683" s="51"/>
      <c r="VC683" s="51"/>
      <c r="VD683" s="51"/>
      <c r="VE683" s="51"/>
      <c r="VF683" s="51"/>
      <c r="VG683" s="51"/>
      <c r="VH683" s="51"/>
      <c r="VI683" s="51"/>
      <c r="VJ683" s="51"/>
      <c r="VK683" s="51"/>
      <c r="VL683" s="51"/>
      <c r="VM683" s="51"/>
      <c r="VN683" s="51"/>
      <c r="VO683" s="51"/>
      <c r="VP683" s="51"/>
      <c r="VQ683" s="51"/>
      <c r="VR683" s="51"/>
      <c r="VS683" s="51"/>
      <c r="VT683" s="51"/>
      <c r="VU683" s="51"/>
      <c r="VV683" s="51"/>
      <c r="VW683" s="51"/>
      <c r="VX683" s="51"/>
      <c r="VY683" s="51"/>
      <c r="VZ683" s="51"/>
      <c r="WA683" s="51"/>
      <c r="WB683" s="51"/>
      <c r="WC683" s="51"/>
      <c r="WD683" s="51"/>
      <c r="WE683" s="51"/>
      <c r="WF683" s="51"/>
      <c r="WG683" s="51"/>
      <c r="WH683" s="51"/>
      <c r="WI683" s="51"/>
      <c r="WJ683" s="51"/>
      <c r="WK683" s="51"/>
      <c r="WL683" s="51"/>
      <c r="WM683" s="51"/>
      <c r="WN683" s="51"/>
      <c r="WO683" s="51"/>
      <c r="WP683" s="51"/>
      <c r="WQ683" s="51"/>
      <c r="WR683" s="51"/>
      <c r="WS683" s="51"/>
      <c r="WT683" s="51"/>
      <c r="WU683" s="51"/>
      <c r="WV683" s="51"/>
      <c r="WW683" s="51"/>
      <c r="WX683" s="51"/>
      <c r="WY683" s="51"/>
      <c r="WZ683" s="51"/>
      <c r="XA683" s="51"/>
      <c r="XB683" s="51"/>
      <c r="XC683" s="51"/>
      <c r="XD683" s="51"/>
      <c r="XE683" s="51"/>
      <c r="XF683" s="51"/>
      <c r="XG683" s="51"/>
      <c r="XH683" s="51"/>
      <c r="XI683" s="51"/>
      <c r="XJ683" s="51"/>
      <c r="XK683" s="51"/>
      <c r="XL683" s="51"/>
      <c r="XM683" s="51"/>
      <c r="XN683" s="51"/>
      <c r="XO683" s="51"/>
      <c r="XP683" s="51"/>
      <c r="XQ683" s="51"/>
      <c r="XR683" s="51"/>
      <c r="XS683" s="51"/>
      <c r="XT683" s="51"/>
      <c r="XU683" s="51"/>
      <c r="XV683" s="51"/>
      <c r="XW683" s="51"/>
      <c r="XX683" s="51"/>
      <c r="XY683" s="51"/>
      <c r="XZ683" s="51"/>
      <c r="YA683" s="51"/>
      <c r="YB683" s="51"/>
      <c r="YC683" s="51"/>
      <c r="YD683" s="51"/>
      <c r="YE683" s="51"/>
      <c r="YF683" s="51"/>
      <c r="YG683" s="51"/>
      <c r="YH683" s="51"/>
      <c r="YI683" s="51"/>
      <c r="YJ683" s="51"/>
      <c r="YK683" s="51"/>
      <c r="YL683" s="51"/>
      <c r="YM683" s="51"/>
      <c r="YN683" s="51"/>
      <c r="YO683" s="51"/>
      <c r="YP683" s="51"/>
      <c r="YQ683" s="51"/>
      <c r="YR683" s="51"/>
      <c r="YS683" s="51"/>
    </row>
  </sheetData>
  <customSheetViews>
    <customSheetView guid="{9658BFCB-F494-4EC4-95C2-C125FDE12354}" scale="80" showGridLines="0" hiddenRows="1" hiddenColumns="1">
      <pane ySplit="9" topLeftCell="A10" activePane="bottomLeft" state="frozen"/>
      <selection pane="bottomLeft" activeCell="A10" sqref="A10:XFD10"/>
      <pageMargins left="0" right="0" top="0" bottom="0" header="0" footer="0"/>
      <pageSetup paperSize="9" orientation="portrait" r:id="rId1"/>
    </customSheetView>
  </customSheetViews>
  <pageMargins left="0" right="0" top="0" bottom="0" header="0" footer="0"/>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E316-6B24-4444-AC60-7CD773CC67A9}">
  <sheetPr>
    <tabColor theme="4" tint="0.59999389629810485"/>
  </sheetPr>
  <dimension ref="A1:YS633"/>
  <sheetViews>
    <sheetView showGridLines="0" zoomScale="50" zoomScaleNormal="50" workbookViewId="0">
      <pane ySplit="9" topLeftCell="A10" activePane="bottomLeft" state="frozen"/>
      <selection pane="bottomLeft" activeCell="S3" sqref="S3"/>
    </sheetView>
  </sheetViews>
  <sheetFormatPr defaultColWidth="0" defaultRowHeight="15" zeroHeight="1" x14ac:dyDescent="0.25"/>
  <cols>
    <col min="1" max="1" width="3" style="51" customWidth="1"/>
    <col min="2" max="2" width="13.85546875" style="51" hidden="1" customWidth="1"/>
    <col min="3" max="3" width="15.28515625" style="51" customWidth="1"/>
    <col min="4" max="4" width="0" style="51" hidden="1" customWidth="1"/>
    <col min="5" max="5" width="14.7109375" style="51" customWidth="1"/>
    <col min="6" max="6" width="16.42578125" style="51" hidden="1" customWidth="1"/>
    <col min="7" max="7" width="20.28515625" style="51" hidden="1" customWidth="1"/>
    <col min="8" max="8" width="15.140625" style="143" customWidth="1"/>
    <col min="9" max="9" width="16.7109375" style="51" hidden="1" customWidth="1"/>
    <col min="10" max="10" width="17.140625" style="51" hidden="1" customWidth="1"/>
    <col min="11" max="11" width="15.28515625" style="51" hidden="1" customWidth="1"/>
    <col min="12" max="12" width="16.140625" style="1" customWidth="1"/>
    <col min="13" max="13" width="19.5703125" style="1" customWidth="1"/>
    <col min="14" max="14" width="17" style="1" customWidth="1"/>
    <col min="15" max="15" width="20" style="1" customWidth="1"/>
    <col min="16" max="17" width="18.7109375" style="1" bestFit="1" customWidth="1"/>
    <col min="18" max="18" width="25.7109375" style="1" customWidth="1"/>
    <col min="19" max="19" width="32.5703125" style="1" customWidth="1"/>
    <col min="20" max="20" width="18.140625" style="1" customWidth="1"/>
    <col min="21" max="21" width="21.140625" style="1" customWidth="1"/>
    <col min="22" max="22" width="7.85546875" style="51" customWidth="1"/>
    <col min="23" max="29" width="0" style="51" hidden="1" customWidth="1"/>
    <col min="30" max="16384" width="9.140625" style="51" hidden="1"/>
  </cols>
  <sheetData>
    <row r="1" spans="2:669" s="198" customFormat="1" ht="12.75" customHeight="1" x14ac:dyDescent="0.25">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row>
    <row r="2" spans="2:669" s="199" customFormat="1" ht="20.25" customHeight="1" x14ac:dyDescent="0.3">
      <c r="B2" s="134"/>
      <c r="C2" s="40" t="s">
        <v>24</v>
      </c>
      <c r="D2" s="11"/>
      <c r="E2" s="11"/>
      <c r="F2" s="11"/>
      <c r="G2" s="11"/>
      <c r="H2" s="11"/>
      <c r="I2" s="11"/>
      <c r="J2" s="11"/>
      <c r="K2" s="11"/>
      <c r="L2" s="11"/>
      <c r="M2" s="11"/>
      <c r="N2" s="11"/>
      <c r="O2" s="11"/>
      <c r="P2" s="11"/>
      <c r="Q2" s="11"/>
      <c r="R2" s="11"/>
      <c r="S2" s="11"/>
      <c r="T2" s="11"/>
      <c r="U2" s="11"/>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row>
    <row r="3" spans="2:669" s="200" customFormat="1" ht="20.25" customHeight="1" x14ac:dyDescent="0.3">
      <c r="B3" s="9"/>
      <c r="C3" s="10" t="s">
        <v>25</v>
      </c>
      <c r="D3" s="11"/>
      <c r="E3" s="11"/>
      <c r="F3" s="11"/>
      <c r="G3" s="11"/>
      <c r="H3" s="11"/>
      <c r="I3" s="11"/>
      <c r="J3" s="11"/>
      <c r="K3" s="11"/>
      <c r="L3" s="11"/>
      <c r="M3" s="11"/>
      <c r="N3" s="11"/>
      <c r="O3" s="11"/>
      <c r="P3" s="11"/>
      <c r="Q3" s="11"/>
      <c r="R3" s="11"/>
      <c r="S3" s="11"/>
      <c r="T3" s="11"/>
      <c r="U3" s="11"/>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row>
    <row r="4" spans="2:669" s="200" customFormat="1" ht="20.25" customHeight="1" x14ac:dyDescent="0.3">
      <c r="B4" s="9"/>
      <c r="C4" s="10" t="s">
        <v>166</v>
      </c>
      <c r="D4" s="11"/>
      <c r="E4" s="11"/>
      <c r="F4" s="11"/>
      <c r="G4" s="11"/>
      <c r="H4" s="11"/>
      <c r="I4" s="11"/>
      <c r="J4" s="11"/>
      <c r="K4" s="11"/>
      <c r="L4" s="11"/>
      <c r="M4" s="11"/>
      <c r="N4" s="11"/>
      <c r="O4" s="11"/>
      <c r="P4" s="11"/>
      <c r="Q4" s="11"/>
      <c r="R4" s="11"/>
      <c r="S4" s="11"/>
      <c r="T4" s="11"/>
      <c r="U4" s="11"/>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row>
    <row r="5" spans="2:669" s="198" customFormat="1" ht="12.75" customHeight="1" x14ac:dyDescent="0.25">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row>
    <row r="6" spans="2:669" s="201" customFormat="1" ht="12.75" customHeight="1" x14ac:dyDescent="0.25">
      <c r="B6" s="46"/>
      <c r="C6" s="64" t="s">
        <v>69</v>
      </c>
      <c r="D6" s="64"/>
      <c r="E6" s="64"/>
      <c r="F6" s="64"/>
      <c r="G6" s="64"/>
      <c r="H6" s="64"/>
      <c r="I6" s="64"/>
      <c r="J6" s="64"/>
      <c r="K6" s="64"/>
      <c r="L6" s="64"/>
      <c r="M6" s="64"/>
      <c r="N6" s="64"/>
      <c r="O6" s="64"/>
      <c r="P6" s="64"/>
      <c r="Q6" s="64"/>
      <c r="R6" s="64"/>
      <c r="S6" s="64"/>
      <c r="T6" s="64"/>
      <c r="U6" s="64"/>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c r="EN6" s="46"/>
      <c r="EO6" s="46"/>
      <c r="EP6" s="46"/>
      <c r="EQ6" s="46"/>
      <c r="ER6" s="46"/>
      <c r="ES6" s="46"/>
      <c r="ET6" s="46"/>
      <c r="EU6" s="46"/>
      <c r="EV6" s="46"/>
      <c r="EW6" s="46"/>
      <c r="EX6" s="46"/>
      <c r="EY6" s="46"/>
      <c r="EZ6" s="46"/>
      <c r="FA6" s="46"/>
      <c r="FB6" s="46"/>
      <c r="FC6" s="46"/>
      <c r="FD6" s="46"/>
      <c r="FE6" s="46"/>
      <c r="FF6" s="46"/>
      <c r="FG6" s="46"/>
      <c r="FH6" s="46"/>
      <c r="FI6" s="46"/>
      <c r="FJ6" s="46"/>
      <c r="FK6" s="46"/>
      <c r="FL6" s="46"/>
      <c r="FM6" s="46"/>
      <c r="FN6" s="46"/>
      <c r="FO6" s="46"/>
      <c r="FP6" s="46"/>
      <c r="FQ6" s="46"/>
      <c r="FR6" s="46"/>
      <c r="FS6" s="46"/>
      <c r="FT6" s="46"/>
      <c r="FU6" s="46"/>
      <c r="FV6" s="46"/>
      <c r="FW6" s="46"/>
      <c r="FX6" s="46"/>
      <c r="FY6" s="46"/>
      <c r="FZ6" s="46"/>
      <c r="GA6" s="46"/>
      <c r="GB6" s="46"/>
      <c r="GC6" s="46"/>
      <c r="GD6" s="46"/>
      <c r="GE6" s="46"/>
      <c r="GF6" s="46"/>
      <c r="GG6" s="46"/>
      <c r="GH6" s="46"/>
      <c r="GI6" s="46"/>
      <c r="GJ6" s="46"/>
      <c r="GK6" s="46"/>
      <c r="GL6" s="46"/>
      <c r="GM6" s="46"/>
      <c r="GN6" s="46"/>
      <c r="GO6" s="46"/>
      <c r="GP6" s="46"/>
      <c r="GQ6" s="46"/>
      <c r="GR6" s="46"/>
      <c r="GS6" s="46"/>
      <c r="GT6" s="46"/>
      <c r="GU6" s="46"/>
      <c r="GV6" s="46"/>
      <c r="GW6" s="46"/>
      <c r="GX6" s="46"/>
      <c r="GY6" s="46"/>
      <c r="GZ6" s="46"/>
      <c r="HA6" s="46"/>
      <c r="HB6" s="46"/>
      <c r="HC6" s="46"/>
      <c r="HD6" s="46"/>
      <c r="HE6" s="46"/>
      <c r="HF6" s="46"/>
      <c r="HG6" s="46"/>
      <c r="HH6" s="46"/>
      <c r="HI6" s="46"/>
      <c r="HJ6" s="46"/>
      <c r="HK6" s="46"/>
      <c r="HL6" s="46"/>
      <c r="HM6" s="46"/>
      <c r="HN6" s="46"/>
      <c r="HO6" s="46"/>
      <c r="HP6" s="46"/>
      <c r="HQ6" s="46"/>
      <c r="HR6" s="46"/>
      <c r="HS6" s="46"/>
      <c r="HT6" s="46"/>
      <c r="HU6" s="46"/>
      <c r="HV6" s="46"/>
      <c r="HW6" s="46"/>
      <c r="HX6" s="46"/>
      <c r="HY6" s="46"/>
      <c r="HZ6" s="46"/>
      <c r="IA6" s="46"/>
      <c r="IB6" s="46"/>
      <c r="IC6" s="46"/>
      <c r="ID6" s="46"/>
      <c r="IE6" s="46"/>
      <c r="IF6" s="46"/>
      <c r="IG6" s="46"/>
      <c r="IH6" s="46"/>
      <c r="II6" s="46"/>
      <c r="IJ6" s="46"/>
      <c r="IK6" s="46"/>
      <c r="IL6" s="46"/>
      <c r="IM6" s="46"/>
      <c r="IN6" s="46"/>
      <c r="IO6" s="46"/>
      <c r="IP6" s="46"/>
      <c r="IQ6" s="46"/>
      <c r="IR6" s="46"/>
      <c r="IS6" s="46"/>
      <c r="IT6" s="46"/>
      <c r="IU6" s="46"/>
      <c r="IV6" s="46"/>
      <c r="IW6" s="46"/>
      <c r="IX6" s="46"/>
      <c r="IY6" s="46"/>
      <c r="IZ6" s="46"/>
      <c r="JA6" s="46"/>
      <c r="JB6" s="46"/>
      <c r="JC6" s="46"/>
      <c r="JD6" s="46"/>
      <c r="JE6" s="46"/>
      <c r="JF6" s="46"/>
      <c r="JG6" s="46"/>
      <c r="JH6" s="46"/>
      <c r="JI6" s="46"/>
      <c r="JJ6" s="46"/>
      <c r="JK6" s="46"/>
      <c r="JL6" s="46"/>
      <c r="JM6" s="46"/>
      <c r="JN6" s="46"/>
      <c r="JO6" s="46"/>
      <c r="JP6" s="46"/>
      <c r="JQ6" s="46"/>
      <c r="JR6" s="46"/>
      <c r="JS6" s="46"/>
      <c r="JT6" s="46"/>
      <c r="JU6" s="46"/>
      <c r="JV6" s="46"/>
      <c r="JW6" s="46"/>
      <c r="JX6" s="46"/>
      <c r="JY6" s="46"/>
      <c r="JZ6" s="46"/>
      <c r="KA6" s="46"/>
      <c r="KB6" s="46"/>
      <c r="KC6" s="46"/>
      <c r="KD6" s="46"/>
      <c r="KE6" s="46"/>
      <c r="KF6" s="46"/>
      <c r="KG6" s="46"/>
      <c r="KH6" s="46"/>
      <c r="KI6" s="46"/>
      <c r="KJ6" s="46"/>
      <c r="KK6" s="46"/>
      <c r="KL6" s="46"/>
      <c r="KM6" s="46"/>
      <c r="KN6" s="46"/>
      <c r="KO6" s="46"/>
      <c r="KP6" s="46"/>
      <c r="KQ6" s="46"/>
      <c r="KR6" s="46"/>
      <c r="KS6" s="46"/>
      <c r="KT6" s="46"/>
      <c r="KU6" s="46"/>
      <c r="KV6" s="46"/>
      <c r="KW6" s="46"/>
      <c r="KX6" s="46"/>
      <c r="KY6" s="46"/>
      <c r="KZ6" s="46"/>
      <c r="LA6" s="46"/>
      <c r="LB6" s="46"/>
      <c r="LC6" s="46"/>
      <c r="LD6" s="46"/>
      <c r="LE6" s="46"/>
      <c r="LF6" s="46"/>
      <c r="LG6" s="46"/>
      <c r="LH6" s="46"/>
      <c r="LI6" s="46"/>
      <c r="LJ6" s="46"/>
      <c r="LK6" s="46"/>
      <c r="LL6" s="46"/>
      <c r="LM6" s="46"/>
      <c r="LN6" s="46"/>
      <c r="LO6" s="46"/>
      <c r="LP6" s="46"/>
      <c r="LQ6" s="46"/>
      <c r="LR6" s="46"/>
      <c r="LS6" s="46"/>
      <c r="LT6" s="46"/>
      <c r="LU6" s="46"/>
      <c r="LV6" s="46"/>
      <c r="LW6" s="46"/>
      <c r="LX6" s="46"/>
      <c r="LY6" s="46"/>
      <c r="LZ6" s="46"/>
      <c r="MA6" s="46"/>
      <c r="MB6" s="46"/>
      <c r="MC6" s="46"/>
      <c r="MD6" s="46"/>
      <c r="ME6" s="46"/>
      <c r="MF6" s="46"/>
      <c r="MG6" s="46"/>
      <c r="MH6" s="46"/>
      <c r="MI6" s="46"/>
      <c r="MJ6" s="46"/>
      <c r="MK6" s="46"/>
      <c r="ML6" s="46"/>
      <c r="MM6" s="46"/>
      <c r="MN6" s="46"/>
      <c r="MO6" s="46"/>
      <c r="MP6" s="46"/>
      <c r="MQ6" s="46"/>
      <c r="MR6" s="46"/>
      <c r="MS6" s="46"/>
      <c r="MT6" s="46"/>
      <c r="MU6" s="46"/>
      <c r="MV6" s="46"/>
      <c r="MW6" s="46"/>
      <c r="MX6" s="46"/>
      <c r="MY6" s="46"/>
      <c r="MZ6" s="46"/>
      <c r="NA6" s="46"/>
      <c r="NB6" s="46"/>
      <c r="NC6" s="46"/>
      <c r="ND6" s="46"/>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c r="SJ6" s="46"/>
      <c r="SK6" s="46"/>
      <c r="SL6" s="46"/>
      <c r="SM6" s="46"/>
      <c r="SN6" s="46"/>
      <c r="SO6" s="46"/>
      <c r="SP6" s="46"/>
      <c r="SQ6" s="46"/>
      <c r="SR6" s="46"/>
      <c r="SS6" s="46"/>
      <c r="ST6" s="46"/>
      <c r="SU6" s="46"/>
      <c r="SV6" s="46"/>
      <c r="SW6" s="46"/>
      <c r="SX6" s="46"/>
      <c r="SY6" s="46"/>
      <c r="SZ6" s="46"/>
      <c r="TA6" s="46"/>
      <c r="TB6" s="46"/>
      <c r="TC6" s="46"/>
      <c r="TD6" s="46"/>
      <c r="TE6" s="46"/>
      <c r="TF6" s="46"/>
      <c r="TG6" s="46"/>
      <c r="TH6" s="46"/>
      <c r="TI6" s="46"/>
      <c r="TJ6" s="46"/>
      <c r="TK6" s="46"/>
      <c r="TL6" s="46"/>
      <c r="TM6" s="46"/>
      <c r="TN6" s="46"/>
      <c r="TO6" s="46"/>
      <c r="TP6" s="46"/>
      <c r="TQ6" s="46"/>
      <c r="TR6" s="46"/>
      <c r="TS6" s="46"/>
      <c r="TT6" s="46"/>
      <c r="TU6" s="46"/>
      <c r="TV6" s="46"/>
      <c r="TW6" s="46"/>
      <c r="TX6" s="46"/>
      <c r="TY6" s="46"/>
      <c r="TZ6" s="46"/>
      <c r="UA6" s="46"/>
      <c r="UB6" s="46"/>
      <c r="UC6" s="46"/>
      <c r="UD6" s="46"/>
      <c r="UE6" s="46"/>
      <c r="UF6" s="46"/>
      <c r="UG6" s="46"/>
      <c r="UH6" s="46"/>
      <c r="UI6" s="46"/>
      <c r="UJ6" s="46"/>
      <c r="UK6" s="46"/>
      <c r="UL6" s="46"/>
      <c r="UM6" s="46"/>
      <c r="UN6" s="46"/>
      <c r="UO6" s="46"/>
      <c r="UP6" s="46"/>
      <c r="UQ6" s="46"/>
      <c r="UR6" s="46"/>
      <c r="US6" s="46"/>
      <c r="UT6" s="46"/>
      <c r="UU6" s="46"/>
      <c r="UV6" s="46"/>
      <c r="UW6" s="46"/>
      <c r="UX6" s="46"/>
      <c r="UY6" s="46"/>
      <c r="UZ6" s="46"/>
      <c r="VA6" s="46"/>
      <c r="VB6" s="46"/>
      <c r="VC6" s="46"/>
      <c r="VD6" s="46"/>
      <c r="VE6" s="46"/>
      <c r="VF6" s="46"/>
      <c r="VG6" s="46"/>
      <c r="VH6" s="46"/>
      <c r="VI6" s="46"/>
      <c r="VJ6" s="46"/>
      <c r="VK6" s="46"/>
      <c r="VL6" s="46"/>
      <c r="VM6" s="46"/>
      <c r="VN6" s="46"/>
      <c r="VO6" s="46"/>
      <c r="VP6" s="46"/>
      <c r="VQ6" s="46"/>
      <c r="VR6" s="46"/>
      <c r="VS6" s="46"/>
      <c r="VT6" s="46"/>
      <c r="VU6" s="46"/>
      <c r="VV6" s="46"/>
      <c r="VW6" s="46"/>
      <c r="VX6" s="46"/>
      <c r="VY6" s="46"/>
      <c r="VZ6" s="46"/>
      <c r="WA6" s="46"/>
      <c r="WB6" s="46"/>
      <c r="WC6" s="46"/>
      <c r="WD6" s="46"/>
      <c r="WE6" s="46"/>
      <c r="WF6" s="46"/>
      <c r="WG6" s="46"/>
      <c r="WH6" s="46"/>
      <c r="WI6" s="46"/>
      <c r="WJ6" s="46"/>
      <c r="WK6" s="46"/>
      <c r="WL6" s="46"/>
      <c r="WM6" s="46"/>
      <c r="WN6" s="46"/>
      <c r="WO6" s="46"/>
      <c r="WP6" s="46"/>
      <c r="WQ6" s="46"/>
      <c r="WR6" s="46"/>
      <c r="WS6" s="46"/>
      <c r="WT6" s="46"/>
      <c r="WU6" s="46"/>
      <c r="WV6" s="46"/>
      <c r="WW6" s="46"/>
      <c r="WX6" s="46"/>
      <c r="WY6" s="46"/>
      <c r="WZ6" s="46"/>
      <c r="XA6" s="46"/>
      <c r="XB6" s="46"/>
      <c r="XC6" s="46"/>
      <c r="XD6" s="46"/>
      <c r="XE6" s="46"/>
      <c r="XF6" s="46"/>
      <c r="XG6" s="46"/>
      <c r="XH6" s="46"/>
      <c r="XI6" s="46"/>
      <c r="XJ6" s="46"/>
      <c r="XK6" s="46"/>
      <c r="XL6" s="46"/>
      <c r="XM6" s="46"/>
      <c r="XN6" s="46"/>
      <c r="XO6" s="46"/>
      <c r="XP6" s="46"/>
      <c r="XQ6" s="46"/>
      <c r="XR6" s="46"/>
      <c r="XS6" s="46"/>
      <c r="XT6" s="46"/>
      <c r="XU6" s="46"/>
      <c r="XV6" s="46"/>
      <c r="XW6" s="46"/>
      <c r="XX6" s="46"/>
      <c r="XY6" s="46"/>
      <c r="XZ6" s="46"/>
      <c r="YA6" s="46"/>
      <c r="YB6" s="46"/>
      <c r="YC6" s="46"/>
      <c r="YD6" s="46"/>
      <c r="YE6" s="46"/>
      <c r="YF6" s="46"/>
      <c r="YG6" s="46"/>
      <c r="YH6" s="46"/>
      <c r="YI6" s="46"/>
      <c r="YJ6" s="46"/>
      <c r="YK6" s="46"/>
      <c r="YL6" s="46"/>
      <c r="YM6" s="46"/>
      <c r="YN6" s="46"/>
      <c r="YO6" s="46"/>
      <c r="YP6" s="46"/>
      <c r="YQ6" s="46"/>
      <c r="YR6" s="46"/>
      <c r="YS6" s="46"/>
    </row>
    <row r="7" spans="2:669" x14ac:dyDescent="0.25">
      <c r="H7" s="325"/>
    </row>
    <row r="8" spans="2:669" s="97" customFormat="1" ht="82.5" customHeight="1" thickBot="1" x14ac:dyDescent="0.3">
      <c r="B8" s="100"/>
      <c r="C8" s="100"/>
      <c r="D8" s="100"/>
      <c r="E8" s="100"/>
      <c r="F8" s="100"/>
      <c r="G8" s="100"/>
      <c r="H8" s="100"/>
      <c r="I8" s="100"/>
      <c r="J8" s="100"/>
      <c r="K8" s="100"/>
      <c r="L8" s="101" t="s">
        <v>134</v>
      </c>
      <c r="M8" s="101" t="s">
        <v>144</v>
      </c>
      <c r="N8" s="101" t="s">
        <v>137</v>
      </c>
      <c r="O8" s="101" t="s">
        <v>138</v>
      </c>
      <c r="P8" s="101" t="s">
        <v>142</v>
      </c>
      <c r="Q8" s="101" t="s">
        <v>157</v>
      </c>
      <c r="R8" s="101" t="s">
        <v>167</v>
      </c>
      <c r="S8" s="101" t="s">
        <v>147</v>
      </c>
      <c r="T8" s="101" t="s">
        <v>159</v>
      </c>
      <c r="U8" s="101" t="s">
        <v>168</v>
      </c>
    </row>
    <row r="9" spans="2:669" s="99" customFormat="1" ht="90.75" thickTop="1" x14ac:dyDescent="0.25">
      <c r="B9" s="98" t="s">
        <v>169</v>
      </c>
      <c r="C9" s="98" t="s">
        <v>170</v>
      </c>
      <c r="D9" s="98" t="s">
        <v>171</v>
      </c>
      <c r="E9" s="98" t="s">
        <v>70</v>
      </c>
      <c r="F9" s="98" t="s">
        <v>172</v>
      </c>
      <c r="G9" s="98" t="s">
        <v>71</v>
      </c>
      <c r="H9" s="98" t="s">
        <v>72</v>
      </c>
      <c r="I9" s="98" t="s">
        <v>173</v>
      </c>
      <c r="J9" s="98" t="s">
        <v>174</v>
      </c>
      <c r="K9" s="98" t="s">
        <v>175</v>
      </c>
      <c r="L9" s="98" t="s">
        <v>176</v>
      </c>
      <c r="M9" s="98" t="s">
        <v>177</v>
      </c>
      <c r="N9" s="98" t="s">
        <v>178</v>
      </c>
      <c r="O9" s="98" t="s">
        <v>179</v>
      </c>
      <c r="P9" s="98" t="s">
        <v>180</v>
      </c>
      <c r="Q9" s="98" t="s">
        <v>181</v>
      </c>
      <c r="R9" s="98" t="s">
        <v>182</v>
      </c>
      <c r="S9" s="98" t="s">
        <v>183</v>
      </c>
      <c r="T9" s="98" t="s">
        <v>184</v>
      </c>
      <c r="U9" s="98" t="s">
        <v>185</v>
      </c>
    </row>
    <row r="10" spans="2:669" s="1" customFormat="1" x14ac:dyDescent="0.25">
      <c r="B10" s="51">
        <v>270430</v>
      </c>
      <c r="C10" s="51" t="s">
        <v>186</v>
      </c>
      <c r="D10" s="51" t="s">
        <v>187</v>
      </c>
      <c r="E10" s="51">
        <v>2019</v>
      </c>
      <c r="F10" s="51">
        <v>27043000</v>
      </c>
      <c r="G10" s="51" t="s">
        <v>80</v>
      </c>
      <c r="H10" s="325" t="s">
        <v>52</v>
      </c>
      <c r="I10" s="51" t="s">
        <v>188</v>
      </c>
      <c r="J10" s="51" t="s">
        <v>189</v>
      </c>
      <c r="K10" s="51" t="s">
        <v>190</v>
      </c>
      <c r="L10" s="7">
        <v>68543.009999999995</v>
      </c>
      <c r="M10" s="7">
        <v>458997.22</v>
      </c>
      <c r="N10" s="7">
        <v>18464.689999999999</v>
      </c>
      <c r="O10" s="7">
        <v>426325213.38999999</v>
      </c>
      <c r="P10" s="7">
        <v>100312193.04000001</v>
      </c>
      <c r="Q10" s="7">
        <v>182048135.78</v>
      </c>
      <c r="R10" s="7">
        <v>420017358.61000001</v>
      </c>
      <c r="S10" s="7">
        <v>52422092.909999996</v>
      </c>
      <c r="T10" s="1">
        <v>909</v>
      </c>
      <c r="U10" s="7">
        <v>38481591.850000001</v>
      </c>
    </row>
    <row r="11" spans="2:669" s="1" customFormat="1" x14ac:dyDescent="0.25">
      <c r="B11" s="51">
        <v>270430</v>
      </c>
      <c r="C11" s="51" t="s">
        <v>186</v>
      </c>
      <c r="D11" s="51" t="s">
        <v>187</v>
      </c>
      <c r="E11" s="51">
        <v>2018</v>
      </c>
      <c r="F11" s="51">
        <v>27043000</v>
      </c>
      <c r="G11" s="51" t="s">
        <v>80</v>
      </c>
      <c r="H11" s="325" t="s">
        <v>52</v>
      </c>
      <c r="I11" s="51" t="s">
        <v>188</v>
      </c>
      <c r="J11" s="51" t="s">
        <v>189</v>
      </c>
      <c r="K11" s="51" t="s">
        <v>190</v>
      </c>
      <c r="L11" s="7">
        <v>68589.350000000006</v>
      </c>
      <c r="M11" s="7">
        <v>430573.41</v>
      </c>
      <c r="N11" s="7">
        <v>18172.560000000001</v>
      </c>
      <c r="O11" s="7">
        <v>398090777.05000001</v>
      </c>
      <c r="P11" s="7">
        <v>90215270.430000007</v>
      </c>
      <c r="Q11" s="7">
        <v>140660949.03999999</v>
      </c>
      <c r="R11" s="7">
        <v>376612484.11000001</v>
      </c>
      <c r="S11" s="7">
        <v>4430148.91</v>
      </c>
      <c r="T11" s="3">
        <v>1429</v>
      </c>
      <c r="U11" s="7">
        <v>165842.79999999999</v>
      </c>
    </row>
    <row r="12" spans="2:669" s="1" customFormat="1" x14ac:dyDescent="0.25">
      <c r="B12" s="51">
        <v>270430</v>
      </c>
      <c r="C12" s="51" t="s">
        <v>186</v>
      </c>
      <c r="D12" s="51" t="s">
        <v>187</v>
      </c>
      <c r="E12" s="51">
        <v>2017</v>
      </c>
      <c r="F12" s="51">
        <v>27043000</v>
      </c>
      <c r="G12" s="51" t="s">
        <v>80</v>
      </c>
      <c r="H12" s="325" t="s">
        <v>52</v>
      </c>
      <c r="I12" s="51" t="s">
        <v>188</v>
      </c>
      <c r="J12" s="51" t="s">
        <v>189</v>
      </c>
      <c r="K12" s="51" t="s">
        <v>190</v>
      </c>
      <c r="L12" s="7">
        <v>64907.87</v>
      </c>
      <c r="M12" s="7">
        <v>388847.54</v>
      </c>
      <c r="N12" s="7">
        <v>11686.84</v>
      </c>
      <c r="O12" s="7">
        <v>337614896.02999997</v>
      </c>
      <c r="P12" s="7">
        <v>77106555.819999993</v>
      </c>
      <c r="Q12" s="7">
        <v>133359362.75</v>
      </c>
      <c r="R12" s="7">
        <v>343495577.38999999</v>
      </c>
      <c r="S12" s="7">
        <v>7795601.25</v>
      </c>
      <c r="T12" s="3">
        <v>1359</v>
      </c>
      <c r="U12" s="7">
        <v>63913909.82</v>
      </c>
    </row>
    <row r="13" spans="2:669" s="1" customFormat="1" x14ac:dyDescent="0.25">
      <c r="B13" s="51">
        <v>270430</v>
      </c>
      <c r="C13" s="51" t="s">
        <v>186</v>
      </c>
      <c r="D13" s="51" t="s">
        <v>187</v>
      </c>
      <c r="E13" s="51">
        <v>2016</v>
      </c>
      <c r="F13" s="51">
        <v>27043000</v>
      </c>
      <c r="G13" s="51" t="s">
        <v>80</v>
      </c>
      <c r="H13" s="325" t="s">
        <v>52</v>
      </c>
      <c r="I13" s="51" t="s">
        <v>188</v>
      </c>
      <c r="J13" s="51" t="s">
        <v>189</v>
      </c>
      <c r="K13" s="51" t="s">
        <v>190</v>
      </c>
      <c r="L13" s="7">
        <v>66305.679999999993</v>
      </c>
      <c r="M13" s="7">
        <v>343160.43</v>
      </c>
      <c r="N13" s="7">
        <v>14182.01</v>
      </c>
      <c r="O13" s="7">
        <v>348711988.07999998</v>
      </c>
      <c r="P13" s="7">
        <v>79683333.200000003</v>
      </c>
      <c r="Q13" s="7">
        <v>166848485.09999999</v>
      </c>
      <c r="R13" s="7">
        <v>354195103.58999997</v>
      </c>
      <c r="S13" s="7">
        <v>7640106.2599999998</v>
      </c>
      <c r="T13" s="3">
        <v>1335</v>
      </c>
      <c r="U13" s="7">
        <v>109147731.78</v>
      </c>
    </row>
    <row r="14" spans="2:669" s="1" customFormat="1" x14ac:dyDescent="0.25">
      <c r="B14" s="51">
        <v>270430</v>
      </c>
      <c r="C14" s="51" t="s">
        <v>186</v>
      </c>
      <c r="D14" s="51" t="s">
        <v>187</v>
      </c>
      <c r="E14" s="51">
        <v>2015</v>
      </c>
      <c r="F14" s="51">
        <v>27043000</v>
      </c>
      <c r="G14" s="51" t="s">
        <v>80</v>
      </c>
      <c r="H14" s="325" t="s">
        <v>52</v>
      </c>
      <c r="I14" s="51" t="s">
        <v>188</v>
      </c>
      <c r="J14" s="51" t="s">
        <v>189</v>
      </c>
      <c r="K14" s="51" t="s">
        <v>190</v>
      </c>
      <c r="L14" s="7">
        <v>66815.520000000004</v>
      </c>
      <c r="M14" s="7">
        <v>311752.09000000003</v>
      </c>
      <c r="N14" s="7">
        <v>13461.92</v>
      </c>
      <c r="O14" s="7">
        <v>247590506.11000001</v>
      </c>
      <c r="P14" s="7">
        <v>55958451.740000002</v>
      </c>
      <c r="Q14" s="7">
        <v>146136358.74000001</v>
      </c>
      <c r="R14" s="7">
        <v>312201890.62</v>
      </c>
      <c r="S14" s="7">
        <v>7527015.0700000003</v>
      </c>
      <c r="T14" s="3">
        <v>1247</v>
      </c>
      <c r="U14" s="7">
        <v>90669741.579999998</v>
      </c>
    </row>
    <row r="15" spans="2:669" s="1" customFormat="1" x14ac:dyDescent="0.25">
      <c r="B15" s="51">
        <v>270430</v>
      </c>
      <c r="C15" s="51" t="s">
        <v>186</v>
      </c>
      <c r="D15" s="51" t="s">
        <v>187</v>
      </c>
      <c r="E15" s="51">
        <v>2014</v>
      </c>
      <c r="F15" s="51">
        <v>27043000</v>
      </c>
      <c r="G15" s="51" t="s">
        <v>80</v>
      </c>
      <c r="H15" s="325" t="s">
        <v>52</v>
      </c>
      <c r="I15" s="51" t="s">
        <v>188</v>
      </c>
      <c r="J15" s="51" t="s">
        <v>189</v>
      </c>
      <c r="K15" s="51" t="s">
        <v>190</v>
      </c>
      <c r="L15" s="7">
        <v>67989.710000000006</v>
      </c>
      <c r="M15" s="7">
        <v>279733.15999999997</v>
      </c>
      <c r="N15" s="7">
        <v>13096.06</v>
      </c>
      <c r="O15" s="7">
        <v>201351928.15000001</v>
      </c>
      <c r="P15" s="7">
        <v>47364474.840000004</v>
      </c>
      <c r="Q15" s="7">
        <v>114704098.23</v>
      </c>
      <c r="R15" s="7">
        <v>250507412.58000001</v>
      </c>
      <c r="S15" s="7">
        <v>33271308.16</v>
      </c>
      <c r="T15" s="3">
        <v>1193</v>
      </c>
      <c r="U15" s="7">
        <v>81628141.510000005</v>
      </c>
    </row>
    <row r="16" spans="2:669" s="1" customFormat="1" x14ac:dyDescent="0.25">
      <c r="B16" s="51">
        <v>270430</v>
      </c>
      <c r="C16" s="51" t="s">
        <v>186</v>
      </c>
      <c r="D16" s="51" t="s">
        <v>187</v>
      </c>
      <c r="E16" s="51">
        <v>2013</v>
      </c>
      <c r="F16" s="51">
        <v>27043000</v>
      </c>
      <c r="G16" s="51" t="s">
        <v>80</v>
      </c>
      <c r="H16" s="325" t="s">
        <v>52</v>
      </c>
      <c r="I16" s="51" t="s">
        <v>188</v>
      </c>
      <c r="J16" s="51" t="s">
        <v>189</v>
      </c>
      <c r="K16" s="51" t="s">
        <v>190</v>
      </c>
      <c r="L16" s="7">
        <v>63924.07</v>
      </c>
      <c r="M16" s="7">
        <v>262161.02</v>
      </c>
      <c r="N16" s="7">
        <v>12419.56</v>
      </c>
      <c r="O16" s="7">
        <v>231356249.37</v>
      </c>
      <c r="P16" s="7">
        <v>51700500.729999997</v>
      </c>
      <c r="Q16" s="7">
        <v>87211638.370000005</v>
      </c>
      <c r="R16" s="7">
        <v>200774061.11000001</v>
      </c>
      <c r="S16" s="7">
        <v>39075690.609999999</v>
      </c>
      <c r="T16" s="3">
        <v>1211</v>
      </c>
      <c r="U16" s="7">
        <v>59035572.329999998</v>
      </c>
    </row>
    <row r="17" spans="2:21" s="1" customFormat="1" x14ac:dyDescent="0.25">
      <c r="B17" s="51">
        <v>270430</v>
      </c>
      <c r="C17" s="51" t="s">
        <v>186</v>
      </c>
      <c r="D17" s="51" t="s">
        <v>187</v>
      </c>
      <c r="E17" s="51">
        <v>2012</v>
      </c>
      <c r="F17" s="51">
        <v>27043000</v>
      </c>
      <c r="G17" s="51" t="s">
        <v>80</v>
      </c>
      <c r="H17" s="325" t="s">
        <v>52</v>
      </c>
      <c r="I17" s="51" t="s">
        <v>188</v>
      </c>
      <c r="J17" s="51" t="s">
        <v>189</v>
      </c>
      <c r="K17" s="51" t="s">
        <v>190</v>
      </c>
      <c r="L17" s="7">
        <v>81476.62</v>
      </c>
      <c r="M17" s="7">
        <v>249759.6</v>
      </c>
      <c r="N17" s="7">
        <v>13154.9</v>
      </c>
      <c r="O17" s="7">
        <v>167290593.78</v>
      </c>
      <c r="P17" s="7">
        <v>32258362.57</v>
      </c>
      <c r="Q17" s="7">
        <v>81352047.290000007</v>
      </c>
      <c r="R17" s="7">
        <v>175433196.03</v>
      </c>
      <c r="S17" s="7">
        <v>25845414.800000001</v>
      </c>
      <c r="T17" s="3">
        <v>1287</v>
      </c>
      <c r="U17" s="7">
        <v>55725630.75</v>
      </c>
    </row>
    <row r="18" spans="2:21" s="1" customFormat="1" x14ac:dyDescent="0.25">
      <c r="B18" s="51">
        <v>270430</v>
      </c>
      <c r="C18" s="51" t="s">
        <v>186</v>
      </c>
      <c r="D18" s="51" t="s">
        <v>187</v>
      </c>
      <c r="E18" s="51">
        <v>2011</v>
      </c>
      <c r="F18" s="51">
        <v>27043000</v>
      </c>
      <c r="G18" s="51" t="s">
        <v>80</v>
      </c>
      <c r="H18" s="325" t="s">
        <v>52</v>
      </c>
      <c r="I18" s="51" t="s">
        <v>188</v>
      </c>
      <c r="J18" s="51" t="s">
        <v>189</v>
      </c>
      <c r="K18" s="51" t="s">
        <v>190</v>
      </c>
      <c r="L18" s="7">
        <v>60267.97</v>
      </c>
      <c r="M18" s="7">
        <v>272817.84999999998</v>
      </c>
      <c r="N18" s="7">
        <v>12779.33</v>
      </c>
      <c r="O18" s="7">
        <v>174566542.16</v>
      </c>
      <c r="P18" s="7">
        <v>31618282.699999999</v>
      </c>
      <c r="Q18" s="7">
        <v>70733182.489999995</v>
      </c>
      <c r="R18" s="7">
        <v>140223441.88999999</v>
      </c>
      <c r="S18" s="7">
        <v>5322182.6900000004</v>
      </c>
      <c r="T18" s="3">
        <v>1310</v>
      </c>
      <c r="U18" s="7">
        <v>50463583.100000001</v>
      </c>
    </row>
    <row r="19" spans="2:21" s="1" customFormat="1" x14ac:dyDescent="0.25">
      <c r="B19" s="51">
        <v>270430</v>
      </c>
      <c r="C19" s="51" t="s">
        <v>186</v>
      </c>
      <c r="D19" s="51" t="s">
        <v>187</v>
      </c>
      <c r="E19" s="51">
        <v>2010</v>
      </c>
      <c r="F19" s="51">
        <v>27043000</v>
      </c>
      <c r="G19" s="51" t="s">
        <v>80</v>
      </c>
      <c r="H19" s="325" t="s">
        <v>52</v>
      </c>
      <c r="I19" s="51" t="s">
        <v>188</v>
      </c>
      <c r="J19" s="51" t="s">
        <v>189</v>
      </c>
      <c r="K19" s="51" t="s">
        <v>190</v>
      </c>
      <c r="L19" s="7">
        <v>56172.73</v>
      </c>
      <c r="M19" s="7">
        <v>261534.91</v>
      </c>
      <c r="N19" s="7">
        <v>12042.91</v>
      </c>
      <c r="O19" s="7">
        <v>154003870.88999999</v>
      </c>
      <c r="P19" s="7">
        <v>26809366.579999998</v>
      </c>
      <c r="Q19" s="7">
        <v>54958984.990000002</v>
      </c>
      <c r="R19" s="7">
        <v>149872130.87</v>
      </c>
      <c r="S19" s="7">
        <v>4774754.28</v>
      </c>
      <c r="T19" s="3">
        <v>1170</v>
      </c>
      <c r="U19" s="7">
        <v>49069133.119999997</v>
      </c>
    </row>
    <row r="20" spans="2:21" s="1" customFormat="1" x14ac:dyDescent="0.25">
      <c r="B20" s="51">
        <v>270430</v>
      </c>
      <c r="C20" s="51" t="s">
        <v>186</v>
      </c>
      <c r="D20" s="51" t="s">
        <v>187</v>
      </c>
      <c r="E20" s="51">
        <v>2009</v>
      </c>
      <c r="F20" s="51">
        <v>27043000</v>
      </c>
      <c r="G20" s="51" t="s">
        <v>80</v>
      </c>
      <c r="H20" s="325" t="s">
        <v>52</v>
      </c>
      <c r="I20" s="51" t="s">
        <v>188</v>
      </c>
      <c r="J20" s="51" t="s">
        <v>189</v>
      </c>
      <c r="K20" s="51" t="s">
        <v>190</v>
      </c>
      <c r="L20" s="7">
        <v>54678.73</v>
      </c>
      <c r="M20" s="7">
        <v>237278.42</v>
      </c>
      <c r="N20" s="7">
        <v>11217.98</v>
      </c>
      <c r="O20" s="7">
        <v>146579978.44999999</v>
      </c>
      <c r="P20" s="7">
        <v>26186754.510000002</v>
      </c>
      <c r="Q20" s="7">
        <v>71987800.859999999</v>
      </c>
      <c r="R20" s="7">
        <v>159380557.00999999</v>
      </c>
      <c r="S20" s="7">
        <v>5463631.9199999999</v>
      </c>
      <c r="T20" s="3">
        <v>1154</v>
      </c>
      <c r="U20" s="7">
        <v>101288147.36</v>
      </c>
    </row>
    <row r="21" spans="2:21" s="1" customFormat="1" x14ac:dyDescent="0.25">
      <c r="B21" s="51">
        <v>270430</v>
      </c>
      <c r="C21" s="51" t="s">
        <v>186</v>
      </c>
      <c r="D21" s="51" t="s">
        <v>187</v>
      </c>
      <c r="E21" s="51">
        <v>2008</v>
      </c>
      <c r="F21" s="51">
        <v>27043000</v>
      </c>
      <c r="G21" s="51" t="s">
        <v>80</v>
      </c>
      <c r="H21" s="325" t="s">
        <v>52</v>
      </c>
      <c r="I21" s="51" t="s">
        <v>188</v>
      </c>
      <c r="J21" s="51" t="s">
        <v>189</v>
      </c>
      <c r="K21" s="51" t="s">
        <v>190</v>
      </c>
      <c r="L21" s="7">
        <v>54142.63</v>
      </c>
      <c r="N21" s="7">
        <v>11543.3</v>
      </c>
      <c r="O21" s="7">
        <v>138016383.74000001</v>
      </c>
      <c r="P21" s="7">
        <v>24902694.109999999</v>
      </c>
      <c r="Q21" s="7">
        <v>48768024.399999999</v>
      </c>
      <c r="R21" s="7">
        <v>123989107.39</v>
      </c>
      <c r="S21" s="7">
        <v>11283343.300000001</v>
      </c>
      <c r="T21" s="3">
        <v>1248</v>
      </c>
      <c r="U21" s="7">
        <v>53992910.280000001</v>
      </c>
    </row>
    <row r="22" spans="2:21" s="1" customFormat="1" x14ac:dyDescent="0.25">
      <c r="B22" s="51">
        <v>270430</v>
      </c>
      <c r="C22" s="51" t="s">
        <v>186</v>
      </c>
      <c r="D22" s="51" t="s">
        <v>187</v>
      </c>
      <c r="E22" s="51">
        <v>2007</v>
      </c>
      <c r="F22" s="51">
        <v>27043000</v>
      </c>
      <c r="G22" s="51" t="s">
        <v>80</v>
      </c>
      <c r="H22" s="325" t="s">
        <v>52</v>
      </c>
      <c r="I22" s="51" t="s">
        <v>188</v>
      </c>
      <c r="J22" s="51" t="s">
        <v>189</v>
      </c>
      <c r="K22" s="51" t="s">
        <v>190</v>
      </c>
      <c r="L22" s="7">
        <v>53840.03</v>
      </c>
      <c r="M22" s="7">
        <v>351284.02</v>
      </c>
      <c r="N22" s="7">
        <v>10536.9</v>
      </c>
      <c r="O22" s="7">
        <v>122841270.31999999</v>
      </c>
      <c r="P22" s="7">
        <v>22207489.16</v>
      </c>
      <c r="Q22" s="7">
        <v>68156670.390000001</v>
      </c>
      <c r="R22" s="7">
        <v>150227207.33000001</v>
      </c>
      <c r="S22" s="7">
        <v>11265243.689999999</v>
      </c>
      <c r="T22" s="3">
        <v>1243</v>
      </c>
      <c r="U22" s="7">
        <v>30784863.82</v>
      </c>
    </row>
    <row r="23" spans="2:21" s="1" customFormat="1" x14ac:dyDescent="0.25">
      <c r="B23" s="51">
        <v>270430</v>
      </c>
      <c r="C23" s="51" t="s">
        <v>186</v>
      </c>
      <c r="D23" s="51" t="s">
        <v>187</v>
      </c>
      <c r="E23" s="51">
        <v>2006</v>
      </c>
      <c r="F23" s="51">
        <v>27043000</v>
      </c>
      <c r="G23" s="51" t="s">
        <v>80</v>
      </c>
      <c r="H23" s="325" t="s">
        <v>52</v>
      </c>
      <c r="I23" s="51" t="s">
        <v>188</v>
      </c>
      <c r="J23" s="51" t="s">
        <v>189</v>
      </c>
      <c r="K23" s="51" t="s">
        <v>190</v>
      </c>
      <c r="L23" s="7">
        <v>54866</v>
      </c>
      <c r="M23" s="7">
        <v>335242.18</v>
      </c>
      <c r="N23" s="7">
        <v>10768</v>
      </c>
      <c r="O23" s="7">
        <v>107439261</v>
      </c>
      <c r="P23" s="7">
        <v>18055770</v>
      </c>
      <c r="Q23" s="7">
        <v>43475981</v>
      </c>
      <c r="R23" s="7">
        <v>121642261</v>
      </c>
      <c r="S23" s="7">
        <v>18092940</v>
      </c>
      <c r="T23" s="3">
        <v>1278</v>
      </c>
      <c r="U23" s="7">
        <v>28215970</v>
      </c>
    </row>
    <row r="24" spans="2:21" s="1" customFormat="1" x14ac:dyDescent="0.25">
      <c r="B24" s="51">
        <v>270430</v>
      </c>
      <c r="C24" s="51" t="s">
        <v>186</v>
      </c>
      <c r="D24" s="51" t="s">
        <v>187</v>
      </c>
      <c r="E24" s="51">
        <v>2005</v>
      </c>
      <c r="F24" s="51">
        <v>27043000</v>
      </c>
      <c r="G24" s="51" t="s">
        <v>80</v>
      </c>
      <c r="H24" s="325" t="s">
        <v>52</v>
      </c>
      <c r="I24" s="51" t="s">
        <v>188</v>
      </c>
      <c r="J24" s="51" t="s">
        <v>189</v>
      </c>
      <c r="K24" s="51" t="s">
        <v>190</v>
      </c>
      <c r="L24" s="7">
        <v>55342.400000000001</v>
      </c>
      <c r="M24" s="7">
        <v>315154.21000000002</v>
      </c>
      <c r="N24" s="7">
        <v>10612.5</v>
      </c>
      <c r="O24" s="7">
        <v>105111265.38</v>
      </c>
      <c r="P24" s="7">
        <v>17725581.969999999</v>
      </c>
      <c r="Q24" s="7">
        <v>41976731.469999999</v>
      </c>
      <c r="R24" s="7">
        <v>109030215.40000001</v>
      </c>
      <c r="S24" s="7">
        <v>10670926.060000001</v>
      </c>
      <c r="T24" s="3">
        <v>1264</v>
      </c>
      <c r="U24" s="7">
        <v>53204393.259999998</v>
      </c>
    </row>
    <row r="25" spans="2:21" s="1" customFormat="1" x14ac:dyDescent="0.25">
      <c r="B25" s="51">
        <v>270430</v>
      </c>
      <c r="C25" s="51" t="s">
        <v>186</v>
      </c>
      <c r="D25" s="51" t="s">
        <v>187</v>
      </c>
      <c r="E25" s="51">
        <v>2004</v>
      </c>
      <c r="F25" s="51">
        <v>27043000</v>
      </c>
      <c r="G25" s="51" t="s">
        <v>80</v>
      </c>
      <c r="H25" s="325" t="s">
        <v>52</v>
      </c>
      <c r="I25" s="51" t="s">
        <v>188</v>
      </c>
      <c r="J25" s="51" t="s">
        <v>189</v>
      </c>
      <c r="K25" s="51" t="s">
        <v>190</v>
      </c>
      <c r="L25" s="7">
        <v>54254</v>
      </c>
      <c r="M25" s="7">
        <v>303059</v>
      </c>
      <c r="N25" s="7">
        <v>10348</v>
      </c>
      <c r="O25" s="7">
        <v>100197641.01000001</v>
      </c>
      <c r="P25" s="7">
        <v>16176365.6</v>
      </c>
      <c r="Q25" s="7">
        <v>41749666.829999998</v>
      </c>
      <c r="R25" s="7">
        <v>118656983.84</v>
      </c>
      <c r="S25" s="7">
        <v>12364702</v>
      </c>
      <c r="T25" s="3">
        <v>1280</v>
      </c>
      <c r="U25" s="7">
        <v>-6717237.7599999998</v>
      </c>
    </row>
    <row r="26" spans="2:21" s="1" customFormat="1" x14ac:dyDescent="0.25">
      <c r="B26" s="51">
        <v>270430</v>
      </c>
      <c r="C26" s="51" t="s">
        <v>186</v>
      </c>
      <c r="D26" s="51" t="s">
        <v>187</v>
      </c>
      <c r="E26" s="51">
        <v>2003</v>
      </c>
      <c r="F26" s="51">
        <v>27043000</v>
      </c>
      <c r="G26" s="51" t="s">
        <v>80</v>
      </c>
      <c r="H26" s="325" t="s">
        <v>52</v>
      </c>
      <c r="I26" s="51" t="s">
        <v>188</v>
      </c>
      <c r="J26" s="51" t="s">
        <v>189</v>
      </c>
      <c r="K26" s="51" t="s">
        <v>190</v>
      </c>
      <c r="L26" s="7">
        <v>52644</v>
      </c>
      <c r="M26" s="7">
        <v>296523</v>
      </c>
      <c r="N26" s="7">
        <v>10202</v>
      </c>
      <c r="O26" s="7">
        <v>83994041.739999995</v>
      </c>
      <c r="P26" s="7">
        <v>13497010.289999999</v>
      </c>
      <c r="Q26" s="7">
        <v>41640309.229999997</v>
      </c>
      <c r="R26" s="7">
        <v>88265520.459999993</v>
      </c>
      <c r="S26" s="7">
        <v>12587563.08</v>
      </c>
      <c r="T26" s="3">
        <v>1278</v>
      </c>
      <c r="U26" s="7">
        <v>-8492331.1500000004</v>
      </c>
    </row>
    <row r="27" spans="2:21" s="1" customFormat="1" x14ac:dyDescent="0.25">
      <c r="B27" s="51">
        <v>270430</v>
      </c>
      <c r="C27" s="51" t="s">
        <v>186</v>
      </c>
      <c r="D27" s="51" t="s">
        <v>187</v>
      </c>
      <c r="E27" s="51">
        <v>2002</v>
      </c>
      <c r="F27" s="51">
        <v>27043000</v>
      </c>
      <c r="G27" s="51" t="s">
        <v>80</v>
      </c>
      <c r="H27" s="325" t="s">
        <v>52</v>
      </c>
      <c r="I27" s="51" t="s">
        <v>188</v>
      </c>
      <c r="J27" s="51" t="s">
        <v>189</v>
      </c>
      <c r="K27" s="51" t="s">
        <v>190</v>
      </c>
      <c r="L27" s="7">
        <v>51783</v>
      </c>
      <c r="M27" s="7">
        <v>294355</v>
      </c>
      <c r="N27" s="7">
        <v>10502</v>
      </c>
      <c r="O27" s="7">
        <v>74377052.939999998</v>
      </c>
      <c r="P27" s="7">
        <v>12976937.35</v>
      </c>
      <c r="Q27" s="7">
        <v>36642047.340000004</v>
      </c>
      <c r="R27" s="7">
        <v>80301425.680000007</v>
      </c>
      <c r="S27" s="7">
        <v>15285303.6</v>
      </c>
      <c r="T27" s="3">
        <v>1417</v>
      </c>
      <c r="U27" s="7">
        <v>32330540.16</v>
      </c>
    </row>
    <row r="28" spans="2:21" s="1" customFormat="1" x14ac:dyDescent="0.25">
      <c r="B28" s="51">
        <v>270430</v>
      </c>
      <c r="C28" s="51" t="s">
        <v>186</v>
      </c>
      <c r="D28" s="51" t="s">
        <v>187</v>
      </c>
      <c r="E28" s="51">
        <v>2001</v>
      </c>
      <c r="F28" s="51">
        <v>27043000</v>
      </c>
      <c r="G28" s="51" t="s">
        <v>80</v>
      </c>
      <c r="H28" s="325" t="s">
        <v>52</v>
      </c>
      <c r="I28" s="51" t="s">
        <v>188</v>
      </c>
      <c r="J28" s="51" t="s">
        <v>189</v>
      </c>
      <c r="K28" s="51" t="s">
        <v>190</v>
      </c>
      <c r="L28" s="7">
        <v>50316</v>
      </c>
      <c r="N28" s="7">
        <v>10387</v>
      </c>
      <c r="O28" s="7">
        <v>61322530.399999999</v>
      </c>
      <c r="P28" s="7">
        <v>10682305.57</v>
      </c>
      <c r="Q28" s="7">
        <v>34112813.590000004</v>
      </c>
      <c r="R28" s="7">
        <v>70796885.989999995</v>
      </c>
      <c r="S28" s="7">
        <v>13394540.98</v>
      </c>
      <c r="T28" s="3">
        <v>1081</v>
      </c>
      <c r="U28" s="7">
        <v>3645926.38</v>
      </c>
    </row>
    <row r="29" spans="2:21" s="1" customFormat="1" x14ac:dyDescent="0.25">
      <c r="B29" s="51">
        <v>270430</v>
      </c>
      <c r="C29" s="51" t="s">
        <v>186</v>
      </c>
      <c r="D29" s="51" t="s">
        <v>187</v>
      </c>
      <c r="E29" s="51">
        <v>2000</v>
      </c>
      <c r="F29" s="51">
        <v>27043000</v>
      </c>
      <c r="G29" s="51" t="s">
        <v>80</v>
      </c>
      <c r="H29" s="325" t="s">
        <v>52</v>
      </c>
      <c r="I29" s="51" t="s">
        <v>188</v>
      </c>
      <c r="J29" s="51" t="s">
        <v>189</v>
      </c>
      <c r="K29" s="51" t="s">
        <v>190</v>
      </c>
      <c r="L29" s="7">
        <v>60110</v>
      </c>
      <c r="N29" s="7">
        <v>10897</v>
      </c>
      <c r="O29" s="7">
        <v>68500040.400000006</v>
      </c>
      <c r="P29" s="7">
        <v>13308333.24</v>
      </c>
      <c r="Q29" s="7">
        <v>34825186.659999996</v>
      </c>
      <c r="R29" s="7">
        <v>69289802.280000001</v>
      </c>
      <c r="S29" s="7">
        <v>14779435.32</v>
      </c>
      <c r="T29" s="3">
        <v>1089</v>
      </c>
      <c r="U29" s="7">
        <v>2660514.17</v>
      </c>
    </row>
    <row r="30" spans="2:21" s="1" customFormat="1" x14ac:dyDescent="0.25">
      <c r="B30" s="51">
        <v>270430</v>
      </c>
      <c r="C30" s="51" t="s">
        <v>186</v>
      </c>
      <c r="D30" s="51" t="s">
        <v>187</v>
      </c>
      <c r="E30" s="51">
        <v>1999</v>
      </c>
      <c r="F30" s="51">
        <v>27043000</v>
      </c>
      <c r="G30" s="51" t="s">
        <v>80</v>
      </c>
      <c r="H30" s="325" t="s">
        <v>52</v>
      </c>
      <c r="I30" s="51" t="s">
        <v>188</v>
      </c>
      <c r="J30" s="51" t="s">
        <v>189</v>
      </c>
      <c r="K30" s="51" t="s">
        <v>190</v>
      </c>
      <c r="L30" s="7">
        <v>49387</v>
      </c>
      <c r="M30" s="7">
        <v>290509</v>
      </c>
      <c r="N30" s="7">
        <v>10965</v>
      </c>
      <c r="O30" s="7">
        <v>54292319</v>
      </c>
      <c r="P30" s="7">
        <v>10915406</v>
      </c>
      <c r="Q30" s="7">
        <v>35730158</v>
      </c>
      <c r="R30" s="7">
        <v>63467991</v>
      </c>
      <c r="S30" s="7">
        <v>12019546</v>
      </c>
      <c r="T30" s="3">
        <v>1155</v>
      </c>
      <c r="U30" s="7">
        <v>2427061</v>
      </c>
    </row>
    <row r="31" spans="2:21" s="1" customFormat="1" x14ac:dyDescent="0.25">
      <c r="B31" s="51">
        <v>160030</v>
      </c>
      <c r="C31" s="51" t="s">
        <v>191</v>
      </c>
      <c r="D31" s="51" t="s">
        <v>192</v>
      </c>
      <c r="E31" s="51">
        <v>2019</v>
      </c>
      <c r="F31" s="51">
        <v>16003000</v>
      </c>
      <c r="G31" s="51" t="s">
        <v>82</v>
      </c>
      <c r="H31" s="325" t="s">
        <v>63</v>
      </c>
      <c r="I31" s="51" t="s">
        <v>188</v>
      </c>
      <c r="J31" s="51" t="s">
        <v>189</v>
      </c>
      <c r="K31" s="51" t="s">
        <v>190</v>
      </c>
      <c r="L31" s="7">
        <v>20695.13</v>
      </c>
      <c r="M31" s="7">
        <v>278148.39</v>
      </c>
      <c r="N31" s="7">
        <v>3024.91</v>
      </c>
      <c r="O31" s="7">
        <v>56785323.259999998</v>
      </c>
      <c r="P31" s="7">
        <v>12178855.220000001</v>
      </c>
      <c r="Q31" s="7">
        <v>40863832.950000003</v>
      </c>
      <c r="R31" s="7">
        <v>77962446.150000006</v>
      </c>
      <c r="S31" s="7">
        <v>6445065.5099999998</v>
      </c>
      <c r="T31" s="1">
        <v>356</v>
      </c>
      <c r="U31" s="1">
        <v>0</v>
      </c>
    </row>
    <row r="32" spans="2:21" s="1" customFormat="1" x14ac:dyDescent="0.25">
      <c r="B32" s="51">
        <v>160030</v>
      </c>
      <c r="C32" s="51" t="s">
        <v>191</v>
      </c>
      <c r="D32" s="51" t="s">
        <v>192</v>
      </c>
      <c r="E32" s="51">
        <v>2018</v>
      </c>
      <c r="F32" s="51">
        <v>16003000</v>
      </c>
      <c r="G32" s="51" t="s">
        <v>82</v>
      </c>
      <c r="H32" s="325" t="s">
        <v>63</v>
      </c>
      <c r="I32" s="51" t="s">
        <v>188</v>
      </c>
      <c r="J32" s="51" t="s">
        <v>189</v>
      </c>
      <c r="K32" s="51" t="s">
        <v>190</v>
      </c>
      <c r="L32" s="7">
        <v>21165.03</v>
      </c>
      <c r="M32" s="7">
        <v>245458.53</v>
      </c>
      <c r="N32" s="7">
        <v>2979.51</v>
      </c>
      <c r="O32" s="7">
        <v>50918067.649999999</v>
      </c>
      <c r="P32" s="7">
        <v>10947120.34</v>
      </c>
      <c r="Q32" s="7">
        <v>39227920.310000002</v>
      </c>
      <c r="R32" s="7">
        <v>69969308.939999998</v>
      </c>
      <c r="S32" s="7">
        <v>5017439.26</v>
      </c>
      <c r="T32" s="1">
        <v>371</v>
      </c>
      <c r="U32" s="1">
        <v>0</v>
      </c>
    </row>
    <row r="33" spans="2:21" s="1" customFormat="1" x14ac:dyDescent="0.25">
      <c r="B33" s="51">
        <v>160030</v>
      </c>
      <c r="C33" s="51" t="s">
        <v>191</v>
      </c>
      <c r="D33" s="51" t="s">
        <v>192</v>
      </c>
      <c r="E33" s="51">
        <v>2017</v>
      </c>
      <c r="F33" s="51">
        <v>16003000</v>
      </c>
      <c r="G33" s="51" t="s">
        <v>82</v>
      </c>
      <c r="H33" s="325" t="s">
        <v>63</v>
      </c>
      <c r="I33" s="51" t="s">
        <v>188</v>
      </c>
      <c r="J33" s="51" t="s">
        <v>189</v>
      </c>
      <c r="K33" s="51" t="s">
        <v>190</v>
      </c>
      <c r="L33" s="7">
        <v>20973.47</v>
      </c>
      <c r="M33" s="7">
        <v>214461.27</v>
      </c>
      <c r="N33" s="7">
        <v>2668.18</v>
      </c>
      <c r="O33" s="7">
        <v>49286772.450000003</v>
      </c>
      <c r="P33" s="7">
        <v>9821396.5</v>
      </c>
      <c r="Q33" s="7">
        <v>40456756.060000002</v>
      </c>
      <c r="R33" s="7">
        <v>64974457.280000001</v>
      </c>
      <c r="S33" s="7">
        <v>5015975.0599999996</v>
      </c>
      <c r="T33" s="1">
        <v>353</v>
      </c>
      <c r="U33" s="1">
        <v>0</v>
      </c>
    </row>
    <row r="34" spans="2:21" s="1" customFormat="1" x14ac:dyDescent="0.25">
      <c r="B34" s="51">
        <v>160030</v>
      </c>
      <c r="C34" s="51" t="s">
        <v>191</v>
      </c>
      <c r="D34" s="51" t="s">
        <v>192</v>
      </c>
      <c r="E34" s="51">
        <v>2016</v>
      </c>
      <c r="F34" s="51">
        <v>16003000</v>
      </c>
      <c r="G34" s="51" t="s">
        <v>82</v>
      </c>
      <c r="H34" s="325" t="s">
        <v>63</v>
      </c>
      <c r="I34" s="51" t="s">
        <v>188</v>
      </c>
      <c r="J34" s="51" t="s">
        <v>189</v>
      </c>
      <c r="K34" s="51" t="s">
        <v>190</v>
      </c>
      <c r="L34" s="7">
        <v>18751.84</v>
      </c>
      <c r="M34" s="7">
        <v>182763.44</v>
      </c>
      <c r="N34" s="7">
        <v>2276.91</v>
      </c>
      <c r="O34" s="7">
        <v>43811290.409999996</v>
      </c>
      <c r="P34" s="7">
        <v>8372788.0800000001</v>
      </c>
      <c r="Q34" s="7">
        <v>32737593.710000001</v>
      </c>
      <c r="R34" s="7">
        <v>52372659.439999998</v>
      </c>
      <c r="S34" s="7">
        <v>23350413.59</v>
      </c>
      <c r="T34" s="1">
        <v>322</v>
      </c>
      <c r="U34" s="1">
        <v>0</v>
      </c>
    </row>
    <row r="35" spans="2:21" s="1" customFormat="1" x14ac:dyDescent="0.25">
      <c r="B35" s="51">
        <v>160030</v>
      </c>
      <c r="C35" s="51" t="s">
        <v>191</v>
      </c>
      <c r="D35" s="51" t="s">
        <v>192</v>
      </c>
      <c r="E35" s="51">
        <v>2015</v>
      </c>
      <c r="F35" s="51">
        <v>16003000</v>
      </c>
      <c r="G35" s="51" t="s">
        <v>82</v>
      </c>
      <c r="H35" s="325" t="s">
        <v>63</v>
      </c>
      <c r="I35" s="51" t="s">
        <v>188</v>
      </c>
      <c r="J35" s="51" t="s">
        <v>189</v>
      </c>
      <c r="K35" s="51" t="s">
        <v>190</v>
      </c>
      <c r="L35" s="7">
        <v>17154.63</v>
      </c>
      <c r="M35" s="7">
        <v>161416.28</v>
      </c>
      <c r="N35" s="7">
        <v>2181.91</v>
      </c>
      <c r="O35" s="7">
        <v>37748820.100000001</v>
      </c>
      <c r="P35" s="7">
        <v>7239433.4000000004</v>
      </c>
      <c r="Q35" s="7">
        <v>29263410.48</v>
      </c>
      <c r="R35" s="7">
        <v>54123214.619999997</v>
      </c>
      <c r="S35" s="7">
        <v>22607542.550000001</v>
      </c>
      <c r="T35" s="1">
        <v>271</v>
      </c>
      <c r="U35" s="1">
        <v>0</v>
      </c>
    </row>
    <row r="36" spans="2:21" s="1" customFormat="1" x14ac:dyDescent="0.25">
      <c r="B36" s="51">
        <v>160030</v>
      </c>
      <c r="C36" s="51" t="s">
        <v>191</v>
      </c>
      <c r="D36" s="51" t="s">
        <v>192</v>
      </c>
      <c r="E36" s="51">
        <v>2014</v>
      </c>
      <c r="F36" s="51">
        <v>16003000</v>
      </c>
      <c r="G36" s="51" t="s">
        <v>82</v>
      </c>
      <c r="H36" s="325" t="s">
        <v>63</v>
      </c>
      <c r="I36" s="51" t="s">
        <v>188</v>
      </c>
      <c r="J36" s="51" t="s">
        <v>189</v>
      </c>
      <c r="K36" s="51" t="s">
        <v>190</v>
      </c>
      <c r="L36" s="7">
        <v>17190</v>
      </c>
      <c r="M36" s="7">
        <v>162153.12</v>
      </c>
      <c r="N36" s="1">
        <v>864</v>
      </c>
      <c r="O36" s="7">
        <v>35401045.829999998</v>
      </c>
      <c r="P36" s="7">
        <v>6818796.3200000003</v>
      </c>
      <c r="Q36" s="7">
        <v>27180405.5</v>
      </c>
      <c r="R36" s="7">
        <v>50272173.579999998</v>
      </c>
      <c r="S36" s="7">
        <v>30435748.829999998</v>
      </c>
      <c r="T36" s="1">
        <v>373</v>
      </c>
      <c r="U36" s="1">
        <v>0</v>
      </c>
    </row>
    <row r="37" spans="2:21" s="1" customFormat="1" x14ac:dyDescent="0.25">
      <c r="B37" s="51">
        <v>160030</v>
      </c>
      <c r="C37" s="51" t="s">
        <v>191</v>
      </c>
      <c r="D37" s="51" t="s">
        <v>192</v>
      </c>
      <c r="E37" s="51">
        <v>2013</v>
      </c>
      <c r="F37" s="51">
        <v>16003000</v>
      </c>
      <c r="G37" s="51" t="s">
        <v>82</v>
      </c>
      <c r="H37" s="325" t="s">
        <v>63</v>
      </c>
      <c r="I37" s="51" t="s">
        <v>188</v>
      </c>
      <c r="J37" s="51" t="s">
        <v>189</v>
      </c>
      <c r="K37" s="51" t="s">
        <v>190</v>
      </c>
      <c r="L37" s="7">
        <v>18641.509999999998</v>
      </c>
      <c r="M37" s="7">
        <v>154864.65</v>
      </c>
      <c r="N37" s="7">
        <v>1131.23</v>
      </c>
      <c r="O37" s="7">
        <v>40235019.640000001</v>
      </c>
      <c r="P37" s="7">
        <v>7683292.3899999997</v>
      </c>
      <c r="Q37" s="7">
        <v>24732604.350000001</v>
      </c>
      <c r="R37" s="7">
        <v>56001982.590000004</v>
      </c>
      <c r="S37" s="7">
        <v>3482315.03</v>
      </c>
      <c r="T37" s="1">
        <v>376</v>
      </c>
      <c r="U37" s="1">
        <v>0</v>
      </c>
    </row>
    <row r="38" spans="2:21" s="1" customFormat="1" x14ac:dyDescent="0.25">
      <c r="B38" s="51">
        <v>160030</v>
      </c>
      <c r="C38" s="51" t="s">
        <v>191</v>
      </c>
      <c r="D38" s="51" t="s">
        <v>192</v>
      </c>
      <c r="E38" s="51">
        <v>2012</v>
      </c>
      <c r="F38" s="51">
        <v>16003000</v>
      </c>
      <c r="G38" s="51" t="s">
        <v>82</v>
      </c>
      <c r="H38" s="325" t="s">
        <v>63</v>
      </c>
      <c r="I38" s="51" t="s">
        <v>188</v>
      </c>
      <c r="J38" s="51" t="s">
        <v>189</v>
      </c>
      <c r="K38" s="51" t="s">
        <v>190</v>
      </c>
      <c r="L38" s="7">
        <v>17616.12</v>
      </c>
      <c r="M38" s="7">
        <v>140344.23000000001</v>
      </c>
      <c r="N38" s="7">
        <v>2434.19</v>
      </c>
      <c r="O38" s="7">
        <v>31409494.890000001</v>
      </c>
      <c r="P38" s="7">
        <v>6598152.0300000003</v>
      </c>
      <c r="Q38" s="7">
        <v>22499846.289999999</v>
      </c>
      <c r="R38" s="7">
        <v>41641112.109999999</v>
      </c>
      <c r="S38" s="7">
        <v>68544941.439999998</v>
      </c>
      <c r="T38" s="1">
        <v>376</v>
      </c>
      <c r="U38" s="1">
        <v>0</v>
      </c>
    </row>
    <row r="39" spans="2:21" s="1" customFormat="1" x14ac:dyDescent="0.25">
      <c r="B39" s="51">
        <v>160030</v>
      </c>
      <c r="C39" s="51" t="s">
        <v>191</v>
      </c>
      <c r="D39" s="51" t="s">
        <v>192</v>
      </c>
      <c r="E39" s="51">
        <v>2011</v>
      </c>
      <c r="F39" s="51">
        <v>16003000</v>
      </c>
      <c r="G39" s="51" t="s">
        <v>82</v>
      </c>
      <c r="H39" s="325" t="s">
        <v>63</v>
      </c>
      <c r="I39" s="51" t="s">
        <v>188</v>
      </c>
      <c r="J39" s="51" t="s">
        <v>189</v>
      </c>
      <c r="K39" s="51" t="s">
        <v>190</v>
      </c>
      <c r="L39" s="7">
        <v>16336.81</v>
      </c>
      <c r="M39" s="7">
        <v>167593.28</v>
      </c>
      <c r="N39" s="7">
        <v>2130.39</v>
      </c>
      <c r="O39" s="7">
        <v>28812270.59</v>
      </c>
      <c r="P39" s="7">
        <v>5899537.4699999997</v>
      </c>
      <c r="Q39" s="7">
        <v>23010487.73</v>
      </c>
      <c r="R39" s="7">
        <v>52624071.219999999</v>
      </c>
      <c r="S39" s="7">
        <v>2272720.5</v>
      </c>
      <c r="T39" s="1">
        <v>414</v>
      </c>
      <c r="U39" s="1">
        <v>0</v>
      </c>
    </row>
    <row r="40" spans="2:21" s="1" customFormat="1" x14ac:dyDescent="0.25">
      <c r="B40" s="51">
        <v>160030</v>
      </c>
      <c r="C40" s="51" t="s">
        <v>191</v>
      </c>
      <c r="D40" s="51" t="s">
        <v>192</v>
      </c>
      <c r="E40" s="51">
        <v>2010</v>
      </c>
      <c r="F40" s="51">
        <v>16003000</v>
      </c>
      <c r="G40" s="51" t="s">
        <v>82</v>
      </c>
      <c r="H40" s="325" t="s">
        <v>63</v>
      </c>
      <c r="I40" s="51" t="s">
        <v>188</v>
      </c>
      <c r="J40" s="51" t="s">
        <v>189</v>
      </c>
      <c r="K40" s="51" t="s">
        <v>190</v>
      </c>
      <c r="L40" s="7">
        <v>16308.86</v>
      </c>
      <c r="M40" s="7">
        <v>148197</v>
      </c>
      <c r="N40" s="7">
        <v>2054.1799999999998</v>
      </c>
      <c r="O40" s="7">
        <v>28760827.550000001</v>
      </c>
      <c r="P40" s="7">
        <v>5182750.41</v>
      </c>
      <c r="Q40" s="7">
        <v>22159356.609999999</v>
      </c>
      <c r="R40" s="7">
        <v>40029378.219999999</v>
      </c>
      <c r="S40" s="7">
        <v>2696820.58</v>
      </c>
      <c r="T40" s="1">
        <v>390</v>
      </c>
      <c r="U40" s="1">
        <v>0</v>
      </c>
    </row>
    <row r="41" spans="2:21" s="1" customFormat="1" x14ac:dyDescent="0.25">
      <c r="B41" s="51">
        <v>160030</v>
      </c>
      <c r="C41" s="51" t="s">
        <v>191</v>
      </c>
      <c r="D41" s="51" t="s">
        <v>192</v>
      </c>
      <c r="E41" s="51">
        <v>2009</v>
      </c>
      <c r="F41" s="51">
        <v>16003000</v>
      </c>
      <c r="G41" s="51" t="s">
        <v>82</v>
      </c>
      <c r="H41" s="325" t="s">
        <v>63</v>
      </c>
      <c r="I41" s="51" t="s">
        <v>188</v>
      </c>
      <c r="J41" s="51" t="s">
        <v>189</v>
      </c>
      <c r="K41" s="51" t="s">
        <v>190</v>
      </c>
      <c r="L41" s="7">
        <v>16329.26</v>
      </c>
      <c r="M41" s="7">
        <v>133234</v>
      </c>
      <c r="N41" s="7">
        <v>2029.18</v>
      </c>
      <c r="O41" s="7">
        <v>28721956.949999999</v>
      </c>
      <c r="P41" s="7">
        <v>5182257.13</v>
      </c>
      <c r="Q41" s="7">
        <v>19700913.73</v>
      </c>
      <c r="R41" s="7">
        <v>39299911.090000004</v>
      </c>
      <c r="S41" s="7">
        <v>3428483.65</v>
      </c>
      <c r="T41" s="1">
        <v>357</v>
      </c>
      <c r="U41" s="1">
        <v>0</v>
      </c>
    </row>
    <row r="42" spans="2:21" s="1" customFormat="1" x14ac:dyDescent="0.25">
      <c r="B42" s="51">
        <v>160030</v>
      </c>
      <c r="C42" s="51" t="s">
        <v>191</v>
      </c>
      <c r="D42" s="51" t="s">
        <v>192</v>
      </c>
      <c r="E42" s="51">
        <v>2008</v>
      </c>
      <c r="F42" s="51">
        <v>16003000</v>
      </c>
      <c r="G42" s="51" t="s">
        <v>82</v>
      </c>
      <c r="H42" s="325" t="s">
        <v>63</v>
      </c>
      <c r="I42" s="51" t="s">
        <v>188</v>
      </c>
      <c r="J42" s="51" t="s">
        <v>189</v>
      </c>
      <c r="K42" s="51" t="s">
        <v>190</v>
      </c>
      <c r="L42" s="7">
        <v>16450.75</v>
      </c>
      <c r="M42" s="7">
        <v>120492</v>
      </c>
      <c r="N42" s="7">
        <v>2041.67</v>
      </c>
      <c r="O42" s="7">
        <v>25744705.719999999</v>
      </c>
      <c r="P42" s="7">
        <v>4223599.8899999997</v>
      </c>
      <c r="Q42" s="7">
        <v>18460038.629999999</v>
      </c>
      <c r="R42" s="7">
        <v>30778142.66</v>
      </c>
      <c r="S42" s="7">
        <v>6118766.7999999998</v>
      </c>
      <c r="T42" s="1">
        <v>360</v>
      </c>
      <c r="U42" s="1">
        <v>0</v>
      </c>
    </row>
    <row r="43" spans="2:21" s="1" customFormat="1" x14ac:dyDescent="0.25">
      <c r="B43" s="51">
        <v>160030</v>
      </c>
      <c r="C43" s="51" t="s">
        <v>191</v>
      </c>
      <c r="D43" s="51" t="s">
        <v>192</v>
      </c>
      <c r="E43" s="51">
        <v>2007</v>
      </c>
      <c r="F43" s="51">
        <v>16003000</v>
      </c>
      <c r="G43" s="51" t="s">
        <v>82</v>
      </c>
      <c r="H43" s="325" t="s">
        <v>63</v>
      </c>
      <c r="I43" s="51" t="s">
        <v>188</v>
      </c>
      <c r="J43" s="51" t="s">
        <v>189</v>
      </c>
      <c r="K43" s="51" t="s">
        <v>190</v>
      </c>
      <c r="L43" s="7">
        <v>17159.330000000002</v>
      </c>
      <c r="N43" s="7">
        <v>2102.88</v>
      </c>
      <c r="O43" s="7">
        <v>25695215.73</v>
      </c>
      <c r="P43" s="7">
        <v>4290845.72</v>
      </c>
      <c r="Q43" s="7">
        <v>15125113.35</v>
      </c>
      <c r="R43" s="7">
        <v>27996525.800000001</v>
      </c>
      <c r="S43" s="7">
        <v>5231152.38</v>
      </c>
      <c r="T43" s="1">
        <v>368</v>
      </c>
      <c r="U43" s="1">
        <v>0</v>
      </c>
    </row>
    <row r="44" spans="2:21" s="1" customFormat="1" x14ac:dyDescent="0.25">
      <c r="B44" s="51">
        <v>160030</v>
      </c>
      <c r="C44" s="51" t="s">
        <v>191</v>
      </c>
      <c r="D44" s="51" t="s">
        <v>192</v>
      </c>
      <c r="E44" s="51">
        <v>2006</v>
      </c>
      <c r="F44" s="51">
        <v>16003000</v>
      </c>
      <c r="G44" s="51" t="s">
        <v>82</v>
      </c>
      <c r="H44" s="325" t="s">
        <v>63</v>
      </c>
      <c r="I44" s="51" t="s">
        <v>188</v>
      </c>
      <c r="J44" s="51" t="s">
        <v>189</v>
      </c>
      <c r="K44" s="51" t="s">
        <v>190</v>
      </c>
      <c r="L44" s="7">
        <v>16890.8</v>
      </c>
      <c r="N44" s="7">
        <v>2155.6</v>
      </c>
      <c r="O44" s="7">
        <v>19429986.170000002</v>
      </c>
      <c r="P44" s="7">
        <v>3729501.11</v>
      </c>
      <c r="Q44" s="7">
        <v>14508781.699999999</v>
      </c>
      <c r="R44" s="7">
        <v>29245588.550000001</v>
      </c>
      <c r="S44" s="7">
        <v>13452994.82</v>
      </c>
      <c r="T44" s="1">
        <v>624</v>
      </c>
      <c r="U44" s="1">
        <v>0</v>
      </c>
    </row>
    <row r="45" spans="2:21" s="1" customFormat="1" x14ac:dyDescent="0.25">
      <c r="B45" s="51">
        <v>160030</v>
      </c>
      <c r="C45" s="51" t="s">
        <v>191</v>
      </c>
      <c r="D45" s="51" t="s">
        <v>192</v>
      </c>
      <c r="E45" s="51">
        <v>2005</v>
      </c>
      <c r="F45" s="51">
        <v>16003000</v>
      </c>
      <c r="G45" s="51" t="s">
        <v>82</v>
      </c>
      <c r="H45" s="325" t="s">
        <v>63</v>
      </c>
      <c r="I45" s="51" t="s">
        <v>188</v>
      </c>
      <c r="J45" s="51" t="s">
        <v>189</v>
      </c>
      <c r="K45" s="51" t="s">
        <v>190</v>
      </c>
      <c r="L45" s="7">
        <v>16609.900000000001</v>
      </c>
      <c r="M45" s="7">
        <v>103539.12</v>
      </c>
      <c r="N45" s="7">
        <v>2116.4</v>
      </c>
      <c r="O45" s="7">
        <v>18743932.850000001</v>
      </c>
      <c r="P45" s="7">
        <v>3588533.46</v>
      </c>
      <c r="Q45" s="7">
        <v>12603727.130000001</v>
      </c>
      <c r="R45" s="7">
        <v>22074274.789999999</v>
      </c>
      <c r="S45" s="7">
        <v>12086467.26</v>
      </c>
      <c r="T45" s="1">
        <v>412</v>
      </c>
      <c r="U45" s="1">
        <v>0</v>
      </c>
    </row>
    <row r="46" spans="2:21" s="1" customFormat="1" x14ac:dyDescent="0.25">
      <c r="B46" s="51">
        <v>160030</v>
      </c>
      <c r="C46" s="51" t="s">
        <v>191</v>
      </c>
      <c r="D46" s="51" t="s">
        <v>192</v>
      </c>
      <c r="E46" s="51">
        <v>2004</v>
      </c>
      <c r="F46" s="51">
        <v>16003000</v>
      </c>
      <c r="G46" s="51" t="s">
        <v>82</v>
      </c>
      <c r="H46" s="325" t="s">
        <v>63</v>
      </c>
      <c r="I46" s="51" t="s">
        <v>188</v>
      </c>
      <c r="J46" s="51" t="s">
        <v>189</v>
      </c>
      <c r="K46" s="51" t="s">
        <v>190</v>
      </c>
      <c r="L46" s="7">
        <v>16139.2</v>
      </c>
      <c r="M46" s="7">
        <v>108811</v>
      </c>
      <c r="N46" s="7">
        <v>2026.3</v>
      </c>
      <c r="O46" s="7">
        <v>17543036.16</v>
      </c>
      <c r="P46" s="7">
        <v>3431971.82</v>
      </c>
      <c r="Q46" s="7">
        <v>12210422.699999999</v>
      </c>
      <c r="R46" s="7">
        <v>22928295.620000001</v>
      </c>
      <c r="S46" s="7">
        <v>13367974.189999999</v>
      </c>
      <c r="T46" s="1">
        <v>354</v>
      </c>
      <c r="U46" s="1">
        <v>0</v>
      </c>
    </row>
    <row r="47" spans="2:21" s="1" customFormat="1" x14ac:dyDescent="0.25">
      <c r="B47" s="51">
        <v>160030</v>
      </c>
      <c r="C47" s="51" t="s">
        <v>191</v>
      </c>
      <c r="D47" s="51" t="s">
        <v>192</v>
      </c>
      <c r="E47" s="51">
        <v>2003</v>
      </c>
      <c r="F47" s="51">
        <v>16003000</v>
      </c>
      <c r="G47" s="51" t="s">
        <v>82</v>
      </c>
      <c r="H47" s="325" t="s">
        <v>63</v>
      </c>
      <c r="I47" s="51" t="s">
        <v>188</v>
      </c>
      <c r="J47" s="51" t="s">
        <v>189</v>
      </c>
      <c r="K47" s="51" t="s">
        <v>190</v>
      </c>
      <c r="L47" s="7">
        <v>15864.1</v>
      </c>
      <c r="M47" s="7">
        <v>110955</v>
      </c>
      <c r="N47" s="7">
        <v>1821.2</v>
      </c>
      <c r="O47" s="7">
        <v>15063932.01</v>
      </c>
      <c r="P47" s="7">
        <v>3254506.99</v>
      </c>
      <c r="Q47" s="7">
        <v>9029732.25</v>
      </c>
      <c r="R47" s="7">
        <v>29329224.91</v>
      </c>
      <c r="S47" s="7">
        <v>8080953.9500000002</v>
      </c>
      <c r="T47" s="1">
        <v>261</v>
      </c>
      <c r="U47" s="1">
        <v>0</v>
      </c>
    </row>
    <row r="48" spans="2:21" s="1" customFormat="1" x14ac:dyDescent="0.25">
      <c r="B48" s="51">
        <v>160030</v>
      </c>
      <c r="C48" s="51" t="s">
        <v>191</v>
      </c>
      <c r="D48" s="51" t="s">
        <v>192</v>
      </c>
      <c r="E48" s="51">
        <v>2002</v>
      </c>
      <c r="F48" s="51">
        <v>16003000</v>
      </c>
      <c r="G48" s="51" t="s">
        <v>82</v>
      </c>
      <c r="H48" s="325" t="s">
        <v>63</v>
      </c>
      <c r="I48" s="51" t="s">
        <v>188</v>
      </c>
      <c r="J48" s="51" t="s">
        <v>189</v>
      </c>
      <c r="K48" s="51" t="s">
        <v>190</v>
      </c>
      <c r="L48" s="7">
        <v>15616.8</v>
      </c>
      <c r="M48" s="7">
        <v>106259.35</v>
      </c>
      <c r="N48" s="7">
        <v>2023.3</v>
      </c>
      <c r="O48" s="7">
        <v>15303487.470000001</v>
      </c>
      <c r="P48" s="7">
        <v>2935232.19</v>
      </c>
      <c r="Q48" s="7">
        <v>7759897.9100000001</v>
      </c>
      <c r="R48" s="7">
        <v>21626286.129999999</v>
      </c>
      <c r="S48" s="7">
        <v>4437083.59</v>
      </c>
      <c r="T48" s="1">
        <v>274</v>
      </c>
      <c r="U48" s="1">
        <v>0</v>
      </c>
    </row>
    <row r="49" spans="2:21" s="1" customFormat="1" x14ac:dyDescent="0.25">
      <c r="B49" s="51">
        <v>160030</v>
      </c>
      <c r="C49" s="51" t="s">
        <v>191</v>
      </c>
      <c r="D49" s="51" t="s">
        <v>192</v>
      </c>
      <c r="E49" s="51">
        <v>2001</v>
      </c>
      <c r="F49" s="51">
        <v>16003000</v>
      </c>
      <c r="G49" s="51" t="s">
        <v>82</v>
      </c>
      <c r="H49" s="325" t="s">
        <v>63</v>
      </c>
      <c r="I49" s="51" t="s">
        <v>188</v>
      </c>
      <c r="J49" s="51" t="s">
        <v>189</v>
      </c>
      <c r="K49" s="51" t="s">
        <v>190</v>
      </c>
      <c r="L49" s="7">
        <v>14245.67</v>
      </c>
      <c r="M49" s="7">
        <v>130191</v>
      </c>
      <c r="N49" s="7">
        <v>1942.31</v>
      </c>
      <c r="O49" s="7">
        <v>13900381.380000001</v>
      </c>
      <c r="P49" s="7">
        <v>2527036.89</v>
      </c>
      <c r="Q49" s="7">
        <v>7070086.8700000001</v>
      </c>
      <c r="R49" s="7">
        <v>15669728.32</v>
      </c>
      <c r="S49" s="7">
        <v>1726526.64</v>
      </c>
      <c r="T49" s="1">
        <v>234</v>
      </c>
    </row>
    <row r="50" spans="2:21" s="1" customFormat="1" x14ac:dyDescent="0.25">
      <c r="B50" s="51">
        <v>160030</v>
      </c>
      <c r="C50" s="51" t="s">
        <v>191</v>
      </c>
      <c r="D50" s="51" t="s">
        <v>192</v>
      </c>
      <c r="E50" s="51">
        <v>2000</v>
      </c>
      <c r="F50" s="51">
        <v>16003000</v>
      </c>
      <c r="G50" s="51" t="s">
        <v>82</v>
      </c>
      <c r="H50" s="325" t="s">
        <v>63</v>
      </c>
      <c r="I50" s="51" t="s">
        <v>188</v>
      </c>
      <c r="J50" s="51" t="s">
        <v>189</v>
      </c>
      <c r="K50" s="51" t="s">
        <v>190</v>
      </c>
      <c r="L50" s="7">
        <v>11733.09</v>
      </c>
      <c r="M50" s="7">
        <v>116473</v>
      </c>
      <c r="N50" s="7">
        <v>2464.92</v>
      </c>
      <c r="O50" s="7">
        <v>11265952.4</v>
      </c>
      <c r="P50" s="7">
        <v>2310898.66</v>
      </c>
      <c r="Q50" s="7">
        <v>7056617.9500000002</v>
      </c>
      <c r="R50" s="7">
        <v>13329812.939999999</v>
      </c>
      <c r="S50" s="7">
        <v>4055855.76</v>
      </c>
      <c r="T50" s="1">
        <v>255</v>
      </c>
      <c r="U50" s="1">
        <v>0</v>
      </c>
    </row>
    <row r="51" spans="2:21" s="1" customFormat="1" x14ac:dyDescent="0.25">
      <c r="B51" s="51">
        <v>160030</v>
      </c>
      <c r="C51" s="51" t="s">
        <v>191</v>
      </c>
      <c r="D51" s="51" t="s">
        <v>192</v>
      </c>
      <c r="E51" s="51">
        <v>1999</v>
      </c>
      <c r="F51" s="51">
        <v>16003000</v>
      </c>
      <c r="G51" s="51" t="s">
        <v>82</v>
      </c>
      <c r="H51" s="325" t="s">
        <v>63</v>
      </c>
      <c r="I51" s="51" t="s">
        <v>188</v>
      </c>
      <c r="J51" s="51" t="s">
        <v>189</v>
      </c>
      <c r="K51" s="51" t="s">
        <v>190</v>
      </c>
      <c r="L51" s="7">
        <v>12163.93</v>
      </c>
      <c r="N51" s="7">
        <v>2464.92</v>
      </c>
      <c r="O51" s="7">
        <v>9774491.3399999999</v>
      </c>
      <c r="P51" s="7">
        <v>2051102.24</v>
      </c>
      <c r="Q51" s="7">
        <v>7223335.1100000003</v>
      </c>
      <c r="R51" s="7">
        <v>12013206.800000001</v>
      </c>
      <c r="S51" s="7">
        <v>3950377.82</v>
      </c>
      <c r="T51" s="1">
        <v>251</v>
      </c>
      <c r="U51" s="1">
        <v>0</v>
      </c>
    </row>
    <row r="52" spans="2:21" s="1" customFormat="1" x14ac:dyDescent="0.25">
      <c r="B52" s="51">
        <v>292740</v>
      </c>
      <c r="C52" s="51" t="s">
        <v>193</v>
      </c>
      <c r="D52" s="51" t="s">
        <v>194</v>
      </c>
      <c r="E52" s="51">
        <v>2019</v>
      </c>
      <c r="F52" s="51">
        <v>29274000</v>
      </c>
      <c r="G52" s="51" t="s">
        <v>83</v>
      </c>
      <c r="H52" s="325" t="s">
        <v>47</v>
      </c>
      <c r="I52" s="51" t="s">
        <v>188</v>
      </c>
      <c r="J52" s="51" t="s">
        <v>189</v>
      </c>
      <c r="K52" s="51" t="s">
        <v>190</v>
      </c>
      <c r="L52" s="7">
        <v>421725.81</v>
      </c>
      <c r="M52" s="7">
        <v>8006889</v>
      </c>
      <c r="N52" s="7">
        <v>204773.63</v>
      </c>
      <c r="O52" s="7">
        <v>2457953754.5500002</v>
      </c>
      <c r="P52" s="7">
        <v>912009819.35000002</v>
      </c>
      <c r="Q52" s="7">
        <v>744565332.23000002</v>
      </c>
      <c r="R52" s="7">
        <v>2427020333.0300002</v>
      </c>
      <c r="S52" s="7">
        <v>731018627.82000005</v>
      </c>
      <c r="T52" s="3">
        <v>4922</v>
      </c>
      <c r="U52" s="7">
        <v>31094978.870000001</v>
      </c>
    </row>
    <row r="53" spans="2:21" s="1" customFormat="1" x14ac:dyDescent="0.25">
      <c r="B53" s="51">
        <v>292740</v>
      </c>
      <c r="C53" s="51" t="s">
        <v>193</v>
      </c>
      <c r="D53" s="51" t="s">
        <v>194</v>
      </c>
      <c r="E53" s="51">
        <v>2018</v>
      </c>
      <c r="F53" s="51">
        <v>29274000</v>
      </c>
      <c r="G53" s="51" t="s">
        <v>83</v>
      </c>
      <c r="H53" s="325" t="s">
        <v>47</v>
      </c>
      <c r="I53" s="51" t="s">
        <v>188</v>
      </c>
      <c r="J53" s="51" t="s">
        <v>189</v>
      </c>
      <c r="K53" s="51" t="s">
        <v>190</v>
      </c>
      <c r="L53" s="7">
        <v>413703.93</v>
      </c>
      <c r="M53" s="7">
        <v>8037841</v>
      </c>
      <c r="N53" s="7">
        <v>198560.13</v>
      </c>
      <c r="O53" s="7">
        <v>2306138979.27</v>
      </c>
      <c r="P53" s="7">
        <v>847646198.91999996</v>
      </c>
      <c r="Q53" s="7">
        <v>699256180.05999994</v>
      </c>
      <c r="R53" s="7">
        <v>2240587793.54</v>
      </c>
      <c r="S53" s="7">
        <v>601559701.19000006</v>
      </c>
      <c r="T53" s="3">
        <v>5039</v>
      </c>
      <c r="U53" s="7">
        <v>56974052.409999996</v>
      </c>
    </row>
    <row r="54" spans="2:21" s="1" customFormat="1" x14ac:dyDescent="0.25">
      <c r="B54" s="51">
        <v>292740</v>
      </c>
      <c r="C54" s="51" t="s">
        <v>193</v>
      </c>
      <c r="D54" s="51" t="s">
        <v>194</v>
      </c>
      <c r="E54" s="51">
        <v>2017</v>
      </c>
      <c r="F54" s="51">
        <v>29274000</v>
      </c>
      <c r="G54" s="51" t="s">
        <v>83</v>
      </c>
      <c r="H54" s="325" t="s">
        <v>47</v>
      </c>
      <c r="I54" s="51" t="s">
        <v>188</v>
      </c>
      <c r="J54" s="51" t="s">
        <v>189</v>
      </c>
      <c r="K54" s="51" t="s">
        <v>190</v>
      </c>
      <c r="L54" s="7">
        <v>499230.11</v>
      </c>
      <c r="M54" s="7">
        <v>7745376</v>
      </c>
      <c r="N54" s="7">
        <v>213015.9</v>
      </c>
      <c r="O54" s="7">
        <v>2110718495.22</v>
      </c>
      <c r="P54" s="7">
        <v>763349823.46000004</v>
      </c>
      <c r="Q54" s="7">
        <v>647344346.78999996</v>
      </c>
      <c r="R54" s="7">
        <v>2136744354.6400001</v>
      </c>
      <c r="S54" s="7">
        <v>626969609</v>
      </c>
      <c r="T54" s="3">
        <v>4583</v>
      </c>
      <c r="U54" s="7">
        <v>44600398.810000002</v>
      </c>
    </row>
    <row r="55" spans="2:21" s="1" customFormat="1" x14ac:dyDescent="0.25">
      <c r="B55" s="51">
        <v>292740</v>
      </c>
      <c r="C55" s="51" t="s">
        <v>193</v>
      </c>
      <c r="D55" s="51" t="s">
        <v>194</v>
      </c>
      <c r="E55" s="51">
        <v>2016</v>
      </c>
      <c r="F55" s="51">
        <v>29274000</v>
      </c>
      <c r="G55" s="51" t="s">
        <v>83</v>
      </c>
      <c r="H55" s="325" t="s">
        <v>47</v>
      </c>
      <c r="I55" s="51" t="s">
        <v>188</v>
      </c>
      <c r="J55" s="51" t="s">
        <v>189</v>
      </c>
      <c r="K55" s="51" t="s">
        <v>190</v>
      </c>
      <c r="L55" s="7">
        <v>544365.91</v>
      </c>
      <c r="M55" s="7">
        <v>7465878</v>
      </c>
      <c r="N55" s="7">
        <v>230655.83</v>
      </c>
      <c r="O55" s="7">
        <v>1926138032.5699999</v>
      </c>
      <c r="P55" s="7">
        <v>675847497.78999996</v>
      </c>
      <c r="Q55" s="7">
        <v>588967903.84000003</v>
      </c>
      <c r="R55" s="7">
        <v>1939426129.6700001</v>
      </c>
      <c r="S55" s="7">
        <v>585193986.25999999</v>
      </c>
      <c r="T55" s="3">
        <v>4851</v>
      </c>
      <c r="U55" s="7">
        <v>49302702.060000002</v>
      </c>
    </row>
    <row r="56" spans="2:21" s="1" customFormat="1" x14ac:dyDescent="0.25">
      <c r="B56" s="51">
        <v>292740</v>
      </c>
      <c r="C56" s="51" t="s">
        <v>193</v>
      </c>
      <c r="D56" s="51" t="s">
        <v>194</v>
      </c>
      <c r="E56" s="51">
        <v>2015</v>
      </c>
      <c r="F56" s="51">
        <v>29274000</v>
      </c>
      <c r="G56" s="51" t="s">
        <v>83</v>
      </c>
      <c r="H56" s="325" t="s">
        <v>47</v>
      </c>
      <c r="I56" s="51" t="s">
        <v>188</v>
      </c>
      <c r="J56" s="51" t="s">
        <v>189</v>
      </c>
      <c r="K56" s="51" t="s">
        <v>190</v>
      </c>
      <c r="L56" s="7">
        <v>463378.84</v>
      </c>
      <c r="M56" s="7">
        <v>7464021</v>
      </c>
      <c r="N56" s="7">
        <v>182649.67</v>
      </c>
      <c r="O56" s="7">
        <v>1780608055.3499999</v>
      </c>
      <c r="P56" s="7">
        <v>593701244.12</v>
      </c>
      <c r="Q56" s="7">
        <v>552624217.25999999</v>
      </c>
      <c r="R56" s="7">
        <v>1727502553.1099999</v>
      </c>
      <c r="S56" s="7">
        <v>463306291.37</v>
      </c>
      <c r="T56" s="3">
        <v>4602</v>
      </c>
      <c r="U56" s="7">
        <v>36998232.75</v>
      </c>
    </row>
    <row r="57" spans="2:21" s="1" customFormat="1" x14ac:dyDescent="0.25">
      <c r="B57" s="51">
        <v>292740</v>
      </c>
      <c r="C57" s="51" t="s">
        <v>193</v>
      </c>
      <c r="D57" s="51" t="s">
        <v>194</v>
      </c>
      <c r="E57" s="51">
        <v>2014</v>
      </c>
      <c r="F57" s="51">
        <v>29274000</v>
      </c>
      <c r="G57" s="51" t="s">
        <v>83</v>
      </c>
      <c r="H57" s="325" t="s">
        <v>47</v>
      </c>
      <c r="I57" s="51" t="s">
        <v>188</v>
      </c>
      <c r="J57" s="51" t="s">
        <v>189</v>
      </c>
      <c r="K57" s="51" t="s">
        <v>190</v>
      </c>
      <c r="L57" s="7">
        <v>503395.41</v>
      </c>
      <c r="M57" s="7">
        <v>7298771</v>
      </c>
      <c r="N57" s="7">
        <v>209295.54</v>
      </c>
      <c r="O57" s="7">
        <v>1681157902.55</v>
      </c>
      <c r="P57" s="7">
        <v>525169203.67000002</v>
      </c>
      <c r="Q57" s="7">
        <v>518504079.72000003</v>
      </c>
      <c r="R57" s="7">
        <v>1562091036.79</v>
      </c>
      <c r="S57" s="7">
        <v>427646141.04000002</v>
      </c>
      <c r="T57" s="3">
        <v>4675</v>
      </c>
      <c r="U57" s="7">
        <v>33614334.380000003</v>
      </c>
    </row>
    <row r="58" spans="2:21" s="1" customFormat="1" x14ac:dyDescent="0.25">
      <c r="B58" s="51">
        <v>292740</v>
      </c>
      <c r="C58" s="51" t="s">
        <v>193</v>
      </c>
      <c r="D58" s="51" t="s">
        <v>194</v>
      </c>
      <c r="E58" s="51">
        <v>2013</v>
      </c>
      <c r="F58" s="51">
        <v>29274000</v>
      </c>
      <c r="G58" s="51" t="s">
        <v>83</v>
      </c>
      <c r="H58" s="325" t="s">
        <v>47</v>
      </c>
      <c r="I58" s="51" t="s">
        <v>188</v>
      </c>
      <c r="J58" s="51" t="s">
        <v>189</v>
      </c>
      <c r="K58" s="51" t="s">
        <v>190</v>
      </c>
      <c r="L58" s="7">
        <v>478450.44</v>
      </c>
      <c r="M58" s="7">
        <v>6846353.1500000004</v>
      </c>
      <c r="N58" s="7">
        <v>193756.91</v>
      </c>
      <c r="O58" s="7">
        <v>1520055119.49</v>
      </c>
      <c r="P58" s="7">
        <v>467306558.27999997</v>
      </c>
      <c r="Q58" s="7">
        <v>510504545.25</v>
      </c>
      <c r="R58" s="7">
        <v>1508277969.23</v>
      </c>
      <c r="S58" s="7">
        <v>549104139.66999996</v>
      </c>
      <c r="T58" s="3">
        <v>4534</v>
      </c>
      <c r="U58" s="7">
        <v>25114176.579999998</v>
      </c>
    </row>
    <row r="59" spans="2:21" s="1" customFormat="1" x14ac:dyDescent="0.25">
      <c r="B59" s="51">
        <v>292740</v>
      </c>
      <c r="C59" s="51" t="s">
        <v>193</v>
      </c>
      <c r="D59" s="51" t="s">
        <v>194</v>
      </c>
      <c r="E59" s="51">
        <v>2012</v>
      </c>
      <c r="F59" s="51">
        <v>29274000</v>
      </c>
      <c r="G59" s="51" t="s">
        <v>83</v>
      </c>
      <c r="H59" s="325" t="s">
        <v>47</v>
      </c>
      <c r="I59" s="51" t="s">
        <v>188</v>
      </c>
      <c r="J59" s="51" t="s">
        <v>189</v>
      </c>
      <c r="K59" s="51" t="s">
        <v>190</v>
      </c>
      <c r="L59" s="7">
        <v>480586.19</v>
      </c>
      <c r="M59" s="7">
        <v>6525970</v>
      </c>
      <c r="N59" s="7">
        <v>185400.99</v>
      </c>
      <c r="O59" s="7">
        <v>1397429644.52</v>
      </c>
      <c r="P59" s="7">
        <v>405214361</v>
      </c>
      <c r="Q59" s="7">
        <v>440427117.60000002</v>
      </c>
      <c r="R59" s="7">
        <v>1403759263.05</v>
      </c>
      <c r="S59" s="7">
        <v>321474772.11000001</v>
      </c>
      <c r="T59" s="3">
        <v>5107</v>
      </c>
      <c r="U59" s="7">
        <v>11847005.1</v>
      </c>
    </row>
    <row r="60" spans="2:21" s="1" customFormat="1" x14ac:dyDescent="0.25">
      <c r="B60" s="51">
        <v>292740</v>
      </c>
      <c r="C60" s="51" t="s">
        <v>193</v>
      </c>
      <c r="D60" s="51" t="s">
        <v>194</v>
      </c>
      <c r="E60" s="51">
        <v>2011</v>
      </c>
      <c r="F60" s="51">
        <v>29274000</v>
      </c>
      <c r="G60" s="51" t="s">
        <v>83</v>
      </c>
      <c r="H60" s="325" t="s">
        <v>47</v>
      </c>
      <c r="I60" s="51" t="s">
        <v>188</v>
      </c>
      <c r="J60" s="51" t="s">
        <v>189</v>
      </c>
      <c r="K60" s="51" t="s">
        <v>190</v>
      </c>
      <c r="L60" s="7">
        <v>466066.44</v>
      </c>
      <c r="M60" s="7">
        <v>6221440</v>
      </c>
      <c r="N60" s="7">
        <v>176848</v>
      </c>
      <c r="O60" s="7">
        <v>1229735524</v>
      </c>
      <c r="P60" s="7">
        <v>346167323</v>
      </c>
      <c r="Q60" s="7">
        <v>369015091</v>
      </c>
      <c r="R60" s="7">
        <v>1163408498</v>
      </c>
      <c r="S60" s="7">
        <v>432802410</v>
      </c>
      <c r="T60" s="3">
        <v>4681</v>
      </c>
      <c r="U60" s="7">
        <v>2728747</v>
      </c>
    </row>
    <row r="61" spans="2:21" s="1" customFormat="1" x14ac:dyDescent="0.25">
      <c r="B61" s="51">
        <v>292740</v>
      </c>
      <c r="C61" s="51" t="s">
        <v>193</v>
      </c>
      <c r="D61" s="51" t="s">
        <v>194</v>
      </c>
      <c r="E61" s="51">
        <v>2010</v>
      </c>
      <c r="F61" s="51">
        <v>29274000</v>
      </c>
      <c r="G61" s="51" t="s">
        <v>83</v>
      </c>
      <c r="H61" s="325" t="s">
        <v>47</v>
      </c>
      <c r="I61" s="51" t="s">
        <v>188</v>
      </c>
      <c r="J61" s="51" t="s">
        <v>189</v>
      </c>
      <c r="K61" s="51" t="s">
        <v>190</v>
      </c>
      <c r="L61" s="7">
        <v>452251.75</v>
      </c>
      <c r="M61" s="7">
        <v>5776994</v>
      </c>
      <c r="N61" s="7">
        <v>170771</v>
      </c>
      <c r="O61" s="7">
        <v>1057597712</v>
      </c>
      <c r="P61" s="7">
        <v>303674596</v>
      </c>
      <c r="Q61" s="7">
        <v>299177606</v>
      </c>
      <c r="R61" s="7">
        <v>988330621</v>
      </c>
      <c r="S61" s="7">
        <v>368063534</v>
      </c>
      <c r="T61" s="3">
        <v>3961</v>
      </c>
      <c r="U61" s="1">
        <v>0</v>
      </c>
    </row>
    <row r="62" spans="2:21" s="1" customFormat="1" x14ac:dyDescent="0.25">
      <c r="B62" s="51">
        <v>292740</v>
      </c>
      <c r="C62" s="51" t="s">
        <v>193</v>
      </c>
      <c r="D62" s="51" t="s">
        <v>194</v>
      </c>
      <c r="E62" s="51">
        <v>2009</v>
      </c>
      <c r="F62" s="51">
        <v>29274000</v>
      </c>
      <c r="G62" s="51" t="s">
        <v>83</v>
      </c>
      <c r="H62" s="325" t="s">
        <v>47</v>
      </c>
      <c r="I62" s="51" t="s">
        <v>188</v>
      </c>
      <c r="J62" s="51" t="s">
        <v>189</v>
      </c>
      <c r="K62" s="51" t="s">
        <v>190</v>
      </c>
      <c r="L62" s="7">
        <v>430086.31</v>
      </c>
      <c r="M62" s="7">
        <v>5518960</v>
      </c>
      <c r="N62" s="7">
        <v>160136.62</v>
      </c>
      <c r="O62" s="7">
        <v>919980642.65999997</v>
      </c>
      <c r="P62" s="7">
        <v>256419880.47</v>
      </c>
      <c r="Q62" s="7">
        <v>257939748</v>
      </c>
      <c r="R62" s="7">
        <v>868277445.71000004</v>
      </c>
      <c r="S62" s="7">
        <v>296156300</v>
      </c>
      <c r="T62" s="3">
        <v>3587</v>
      </c>
      <c r="U62" s="7">
        <v>8483108</v>
      </c>
    </row>
    <row r="63" spans="2:21" s="1" customFormat="1" x14ac:dyDescent="0.25">
      <c r="B63" s="51">
        <v>292740</v>
      </c>
      <c r="C63" s="51" t="s">
        <v>193</v>
      </c>
      <c r="D63" s="51" t="s">
        <v>194</v>
      </c>
      <c r="E63" s="51">
        <v>2008</v>
      </c>
      <c r="F63" s="51">
        <v>29274000</v>
      </c>
      <c r="G63" s="51" t="s">
        <v>83</v>
      </c>
      <c r="H63" s="325" t="s">
        <v>47</v>
      </c>
      <c r="I63" s="51" t="s">
        <v>188</v>
      </c>
      <c r="J63" s="51" t="s">
        <v>189</v>
      </c>
      <c r="K63" s="51" t="s">
        <v>190</v>
      </c>
      <c r="L63" s="7">
        <v>423602.36</v>
      </c>
      <c r="M63" s="7">
        <v>5284572</v>
      </c>
      <c r="N63" s="7">
        <v>153807</v>
      </c>
      <c r="O63" s="7">
        <v>804300100</v>
      </c>
      <c r="P63" s="7">
        <v>219493944</v>
      </c>
      <c r="Q63" s="7">
        <v>214539470</v>
      </c>
      <c r="R63" s="7">
        <v>764280972</v>
      </c>
      <c r="S63" s="7">
        <v>315409554</v>
      </c>
      <c r="T63" s="3">
        <v>3671</v>
      </c>
      <c r="U63" s="1">
        <v>0</v>
      </c>
    </row>
    <row r="64" spans="2:21" s="1" customFormat="1" x14ac:dyDescent="0.25">
      <c r="B64" s="51">
        <v>292740</v>
      </c>
      <c r="C64" s="51" t="s">
        <v>193</v>
      </c>
      <c r="D64" s="51" t="s">
        <v>194</v>
      </c>
      <c r="E64" s="51">
        <v>2007</v>
      </c>
      <c r="F64" s="51">
        <v>29274000</v>
      </c>
      <c r="G64" s="51" t="s">
        <v>83</v>
      </c>
      <c r="H64" s="325" t="s">
        <v>47</v>
      </c>
      <c r="I64" s="51" t="s">
        <v>188</v>
      </c>
      <c r="J64" s="51" t="s">
        <v>189</v>
      </c>
      <c r="K64" s="51" t="s">
        <v>190</v>
      </c>
      <c r="L64" s="7">
        <v>414737</v>
      </c>
      <c r="M64" s="7">
        <v>5265055</v>
      </c>
      <c r="N64" s="7">
        <v>144516</v>
      </c>
      <c r="O64" s="7">
        <v>708048789</v>
      </c>
      <c r="P64" s="7">
        <v>183173261</v>
      </c>
      <c r="Q64" s="7">
        <v>192446059</v>
      </c>
      <c r="R64" s="7">
        <v>680134668</v>
      </c>
      <c r="S64" s="7">
        <v>309408610</v>
      </c>
      <c r="T64" s="3">
        <v>3768</v>
      </c>
      <c r="U64" s="7">
        <v>397082</v>
      </c>
    </row>
    <row r="65" spans="2:21" s="1" customFormat="1" x14ac:dyDescent="0.25">
      <c r="B65" s="51">
        <v>292740</v>
      </c>
      <c r="C65" s="51" t="s">
        <v>193</v>
      </c>
      <c r="D65" s="51" t="s">
        <v>194</v>
      </c>
      <c r="E65" s="51">
        <v>2006</v>
      </c>
      <c r="F65" s="51">
        <v>29274000</v>
      </c>
      <c r="G65" s="51" t="s">
        <v>83</v>
      </c>
      <c r="H65" s="325" t="s">
        <v>47</v>
      </c>
      <c r="I65" s="51" t="s">
        <v>188</v>
      </c>
      <c r="J65" s="51" t="s">
        <v>189</v>
      </c>
      <c r="K65" s="51" t="s">
        <v>190</v>
      </c>
      <c r="L65" s="7">
        <v>399080</v>
      </c>
      <c r="M65" s="7">
        <v>5218905</v>
      </c>
      <c r="N65" s="7">
        <v>134877</v>
      </c>
      <c r="O65" s="7">
        <v>625102484</v>
      </c>
      <c r="P65" s="7">
        <v>156519211</v>
      </c>
      <c r="Q65" s="7">
        <v>174407983</v>
      </c>
      <c r="R65" s="7">
        <v>628801566</v>
      </c>
      <c r="S65" s="7">
        <v>209897506</v>
      </c>
      <c r="T65" s="3">
        <v>3656</v>
      </c>
      <c r="U65" s="7">
        <v>1779538</v>
      </c>
    </row>
    <row r="66" spans="2:21" s="1" customFormat="1" x14ac:dyDescent="0.25">
      <c r="B66" s="51">
        <v>292740</v>
      </c>
      <c r="C66" s="51" t="s">
        <v>193</v>
      </c>
      <c r="D66" s="51" t="s">
        <v>194</v>
      </c>
      <c r="E66" s="51">
        <v>2005</v>
      </c>
      <c r="F66" s="51">
        <v>29274000</v>
      </c>
      <c r="G66" s="51" t="s">
        <v>83</v>
      </c>
      <c r="H66" s="325" t="s">
        <v>47</v>
      </c>
      <c r="I66" s="51" t="s">
        <v>188</v>
      </c>
      <c r="J66" s="51" t="s">
        <v>189</v>
      </c>
      <c r="K66" s="51" t="s">
        <v>190</v>
      </c>
      <c r="L66" s="7">
        <v>382969.9</v>
      </c>
      <c r="M66" s="7">
        <v>3597334</v>
      </c>
      <c r="N66" s="7">
        <v>128725.8</v>
      </c>
      <c r="O66" s="7">
        <v>553677517</v>
      </c>
      <c r="P66" s="7">
        <v>128961172</v>
      </c>
      <c r="Q66" s="7">
        <v>145500771</v>
      </c>
      <c r="R66" s="7">
        <v>566282327</v>
      </c>
      <c r="S66" s="7">
        <v>144647697</v>
      </c>
      <c r="T66" s="3">
        <v>3665</v>
      </c>
      <c r="U66" s="7">
        <v>3547815</v>
      </c>
    </row>
    <row r="67" spans="2:21" s="1" customFormat="1" x14ac:dyDescent="0.25">
      <c r="B67" s="51">
        <v>292740</v>
      </c>
      <c r="C67" s="51" t="s">
        <v>193</v>
      </c>
      <c r="D67" s="51" t="s">
        <v>194</v>
      </c>
      <c r="E67" s="51">
        <v>2004</v>
      </c>
      <c r="F67" s="51">
        <v>29274000</v>
      </c>
      <c r="G67" s="51" t="s">
        <v>83</v>
      </c>
      <c r="H67" s="325" t="s">
        <v>47</v>
      </c>
      <c r="I67" s="51" t="s">
        <v>188</v>
      </c>
      <c r="J67" s="51" t="s">
        <v>189</v>
      </c>
      <c r="K67" s="51" t="s">
        <v>190</v>
      </c>
      <c r="L67" s="7">
        <v>372771.3</v>
      </c>
      <c r="M67" s="7">
        <v>3473764</v>
      </c>
      <c r="N67" s="7">
        <v>108004.4</v>
      </c>
      <c r="O67" s="7">
        <v>477190424</v>
      </c>
      <c r="P67" s="7">
        <v>102533117</v>
      </c>
      <c r="Q67" s="7">
        <v>123133307</v>
      </c>
      <c r="R67" s="7">
        <v>499442417</v>
      </c>
      <c r="S67" s="7">
        <v>145992667</v>
      </c>
      <c r="T67" s="3">
        <v>3087</v>
      </c>
      <c r="U67" s="7">
        <v>6397523</v>
      </c>
    </row>
    <row r="68" spans="2:21" s="1" customFormat="1" x14ac:dyDescent="0.25">
      <c r="B68" s="51">
        <v>292740</v>
      </c>
      <c r="C68" s="51" t="s">
        <v>193</v>
      </c>
      <c r="D68" s="51" t="s">
        <v>194</v>
      </c>
      <c r="E68" s="51">
        <v>2003</v>
      </c>
      <c r="F68" s="51">
        <v>29274000</v>
      </c>
      <c r="G68" s="51" t="s">
        <v>83</v>
      </c>
      <c r="H68" s="325" t="s">
        <v>47</v>
      </c>
      <c r="I68" s="51" t="s">
        <v>188</v>
      </c>
      <c r="J68" s="51" t="s">
        <v>189</v>
      </c>
      <c r="K68" s="51" t="s">
        <v>190</v>
      </c>
      <c r="L68" s="7">
        <v>364608.2</v>
      </c>
      <c r="M68" s="7">
        <v>3359938</v>
      </c>
      <c r="N68" s="7">
        <v>94849</v>
      </c>
      <c r="O68" s="7">
        <v>422092504</v>
      </c>
      <c r="P68" s="7">
        <v>82599716</v>
      </c>
      <c r="Q68" s="7">
        <v>117891884</v>
      </c>
      <c r="R68" s="7">
        <v>408138584</v>
      </c>
      <c r="S68" s="7">
        <v>129517036</v>
      </c>
      <c r="T68" s="3">
        <v>3113</v>
      </c>
      <c r="U68" s="7">
        <v>11383725</v>
      </c>
    </row>
    <row r="69" spans="2:21" s="1" customFormat="1" x14ac:dyDescent="0.25">
      <c r="B69" s="51">
        <v>292740</v>
      </c>
      <c r="C69" s="51" t="s">
        <v>193</v>
      </c>
      <c r="D69" s="51" t="s">
        <v>194</v>
      </c>
      <c r="E69" s="51">
        <v>2002</v>
      </c>
      <c r="F69" s="51">
        <v>29274000</v>
      </c>
      <c r="G69" s="51" t="s">
        <v>83</v>
      </c>
      <c r="H69" s="325" t="s">
        <v>47</v>
      </c>
      <c r="I69" s="51" t="s">
        <v>188</v>
      </c>
      <c r="J69" s="51" t="s">
        <v>189</v>
      </c>
      <c r="K69" s="51" t="s">
        <v>190</v>
      </c>
      <c r="L69" s="7">
        <v>342222.9</v>
      </c>
      <c r="M69" s="7">
        <v>3176949</v>
      </c>
      <c r="N69" s="7">
        <v>84552.2</v>
      </c>
      <c r="O69" s="7">
        <v>349422045</v>
      </c>
      <c r="P69" s="7">
        <v>64921840</v>
      </c>
      <c r="Q69" s="7">
        <v>111933762</v>
      </c>
      <c r="R69" s="7">
        <v>485744903</v>
      </c>
      <c r="S69" s="7">
        <v>96486108</v>
      </c>
      <c r="T69" s="3">
        <v>3179</v>
      </c>
      <c r="U69" s="7">
        <v>15152831</v>
      </c>
    </row>
    <row r="70" spans="2:21" s="1" customFormat="1" x14ac:dyDescent="0.25">
      <c r="B70" s="51">
        <v>292740</v>
      </c>
      <c r="C70" s="51" t="s">
        <v>193</v>
      </c>
      <c r="D70" s="51" t="s">
        <v>194</v>
      </c>
      <c r="E70" s="51">
        <v>2001</v>
      </c>
      <c r="F70" s="51">
        <v>29274000</v>
      </c>
      <c r="G70" s="51" t="s">
        <v>83</v>
      </c>
      <c r="H70" s="325" t="s">
        <v>47</v>
      </c>
      <c r="I70" s="51" t="s">
        <v>188</v>
      </c>
      <c r="J70" s="51" t="s">
        <v>189</v>
      </c>
      <c r="K70" s="51" t="s">
        <v>190</v>
      </c>
      <c r="L70" s="7">
        <v>326228.18</v>
      </c>
      <c r="M70" s="7">
        <v>3005567</v>
      </c>
      <c r="N70" s="7">
        <v>77264.600000000006</v>
      </c>
      <c r="O70" s="7">
        <v>316213572</v>
      </c>
      <c r="P70" s="7">
        <v>55543432</v>
      </c>
      <c r="Q70" s="7">
        <v>106760224</v>
      </c>
      <c r="R70" s="7">
        <v>318993461</v>
      </c>
      <c r="S70" s="7">
        <v>88471415</v>
      </c>
      <c r="T70" s="3">
        <v>3389</v>
      </c>
      <c r="U70" s="7">
        <v>16193141</v>
      </c>
    </row>
    <row r="71" spans="2:21" s="1" customFormat="1" x14ac:dyDescent="0.25">
      <c r="B71" s="51">
        <v>292740</v>
      </c>
      <c r="C71" s="51" t="s">
        <v>193</v>
      </c>
      <c r="D71" s="51" t="s">
        <v>194</v>
      </c>
      <c r="E71" s="51">
        <v>2000</v>
      </c>
      <c r="F71" s="51">
        <v>29274000</v>
      </c>
      <c r="G71" s="51" t="s">
        <v>83</v>
      </c>
      <c r="H71" s="325" t="s">
        <v>47</v>
      </c>
      <c r="I71" s="51" t="s">
        <v>188</v>
      </c>
      <c r="J71" s="51" t="s">
        <v>189</v>
      </c>
      <c r="K71" s="51" t="s">
        <v>190</v>
      </c>
      <c r="L71" s="7">
        <v>326380.40000000002</v>
      </c>
      <c r="M71" s="7">
        <v>2846199</v>
      </c>
      <c r="N71" s="7">
        <v>71330.100000000006</v>
      </c>
      <c r="O71" s="7">
        <v>303061861</v>
      </c>
      <c r="P71" s="7">
        <v>42027765</v>
      </c>
      <c r="Q71" s="7">
        <v>106807596</v>
      </c>
      <c r="R71" s="7">
        <v>310279021</v>
      </c>
      <c r="S71" s="7">
        <v>93891705</v>
      </c>
      <c r="T71" s="3">
        <v>3698</v>
      </c>
      <c r="U71" s="7">
        <v>13916781</v>
      </c>
    </row>
    <row r="72" spans="2:21" s="1" customFormat="1" x14ac:dyDescent="0.25">
      <c r="B72" s="51">
        <v>292740</v>
      </c>
      <c r="C72" s="51" t="s">
        <v>193</v>
      </c>
      <c r="D72" s="51" t="s">
        <v>194</v>
      </c>
      <c r="E72" s="51">
        <v>1999</v>
      </c>
      <c r="F72" s="51">
        <v>29274000</v>
      </c>
      <c r="G72" s="51" t="s">
        <v>83</v>
      </c>
      <c r="H72" s="325" t="s">
        <v>47</v>
      </c>
      <c r="I72" s="51" t="s">
        <v>188</v>
      </c>
      <c r="J72" s="51" t="s">
        <v>189</v>
      </c>
      <c r="K72" s="51" t="s">
        <v>190</v>
      </c>
      <c r="L72" s="7">
        <v>319017</v>
      </c>
      <c r="M72" s="7">
        <v>2719523</v>
      </c>
      <c r="N72" s="7">
        <v>68332</v>
      </c>
      <c r="O72" s="7">
        <v>249240862</v>
      </c>
      <c r="P72" s="7">
        <v>39132366</v>
      </c>
      <c r="Q72" s="7">
        <v>94985933</v>
      </c>
      <c r="R72" s="7">
        <v>251612024</v>
      </c>
      <c r="S72" s="7">
        <v>124305941</v>
      </c>
      <c r="T72" s="3">
        <v>4006</v>
      </c>
      <c r="U72" s="7">
        <v>14243939</v>
      </c>
    </row>
    <row r="73" spans="2:21" s="1" customFormat="1" x14ac:dyDescent="0.25">
      <c r="B73" s="51">
        <v>230440</v>
      </c>
      <c r="C73" s="51" t="s">
        <v>195</v>
      </c>
      <c r="D73" s="51" t="s">
        <v>196</v>
      </c>
      <c r="E73" s="51">
        <v>2019</v>
      </c>
      <c r="F73" s="51">
        <v>23044000</v>
      </c>
      <c r="G73" s="51" t="s">
        <v>84</v>
      </c>
      <c r="H73" s="325" t="s">
        <v>62</v>
      </c>
      <c r="I73" s="51" t="s">
        <v>188</v>
      </c>
      <c r="J73" s="51" t="s">
        <v>189</v>
      </c>
      <c r="K73" s="51" t="s">
        <v>190</v>
      </c>
      <c r="L73" s="7">
        <v>265794.59000000003</v>
      </c>
      <c r="M73" s="7">
        <v>3692341</v>
      </c>
      <c r="N73" s="7">
        <v>100528.37</v>
      </c>
      <c r="O73" s="7">
        <v>1040952027.45</v>
      </c>
      <c r="P73" s="7">
        <v>451103054.04000002</v>
      </c>
      <c r="Q73" s="7">
        <v>283485307.14999998</v>
      </c>
      <c r="R73" s="7">
        <v>1107127005.99</v>
      </c>
      <c r="S73" s="7">
        <v>250060196</v>
      </c>
      <c r="T73" s="3">
        <v>1302</v>
      </c>
      <c r="U73" s="7">
        <v>34040836.899999999</v>
      </c>
    </row>
    <row r="74" spans="2:21" s="1" customFormat="1" x14ac:dyDescent="0.25">
      <c r="B74" s="51">
        <v>230440</v>
      </c>
      <c r="C74" s="51" t="s">
        <v>195</v>
      </c>
      <c r="D74" s="51" t="s">
        <v>196</v>
      </c>
      <c r="E74" s="51">
        <v>2018</v>
      </c>
      <c r="F74" s="51">
        <v>23044000</v>
      </c>
      <c r="G74" s="51" t="s">
        <v>84</v>
      </c>
      <c r="H74" s="325" t="s">
        <v>62</v>
      </c>
      <c r="I74" s="51" t="s">
        <v>188</v>
      </c>
      <c r="J74" s="51" t="s">
        <v>189</v>
      </c>
      <c r="K74" s="51" t="s">
        <v>190</v>
      </c>
      <c r="L74" s="7">
        <v>265154.28999999998</v>
      </c>
      <c r="M74" s="7">
        <v>3795376</v>
      </c>
      <c r="N74" s="7">
        <v>103224.45</v>
      </c>
      <c r="O74" s="7">
        <v>917642896.64999998</v>
      </c>
      <c r="P74" s="7">
        <v>403147755.07999998</v>
      </c>
      <c r="Q74" s="7">
        <v>297440768.88999999</v>
      </c>
      <c r="R74" s="7">
        <v>942026022.38999999</v>
      </c>
      <c r="S74" s="7">
        <v>189657809.47</v>
      </c>
      <c r="T74" s="3">
        <v>1559</v>
      </c>
      <c r="U74" s="7">
        <v>57091292.530000001</v>
      </c>
    </row>
    <row r="75" spans="2:21" s="1" customFormat="1" x14ac:dyDescent="0.25">
      <c r="B75" s="51">
        <v>230440</v>
      </c>
      <c r="C75" s="51" t="s">
        <v>195</v>
      </c>
      <c r="D75" s="51" t="s">
        <v>196</v>
      </c>
      <c r="E75" s="51">
        <v>2017</v>
      </c>
      <c r="F75" s="51">
        <v>23044000</v>
      </c>
      <c r="G75" s="51" t="s">
        <v>84</v>
      </c>
      <c r="H75" s="325" t="s">
        <v>62</v>
      </c>
      <c r="I75" s="51" t="s">
        <v>188</v>
      </c>
      <c r="J75" s="51" t="s">
        <v>189</v>
      </c>
      <c r="K75" s="51" t="s">
        <v>190</v>
      </c>
      <c r="L75" s="7">
        <v>265420.7</v>
      </c>
      <c r="M75" s="7">
        <v>3702105</v>
      </c>
      <c r="N75" s="7">
        <v>96658.84</v>
      </c>
      <c r="O75" s="7">
        <v>803784369.38</v>
      </c>
      <c r="P75" s="7">
        <v>331590748.12</v>
      </c>
      <c r="Q75" s="7">
        <v>280663512.82999998</v>
      </c>
      <c r="R75" s="7">
        <v>878776657.58000004</v>
      </c>
      <c r="S75" s="7">
        <v>180337339.56</v>
      </c>
      <c r="T75" s="3">
        <v>1636</v>
      </c>
      <c r="U75" s="7">
        <v>28265741.289999999</v>
      </c>
    </row>
    <row r="76" spans="2:21" s="1" customFormat="1" x14ac:dyDescent="0.25">
      <c r="B76" s="51">
        <v>230440</v>
      </c>
      <c r="C76" s="51" t="s">
        <v>195</v>
      </c>
      <c r="D76" s="51" t="s">
        <v>196</v>
      </c>
      <c r="E76" s="51">
        <v>2016</v>
      </c>
      <c r="F76" s="51">
        <v>23044000</v>
      </c>
      <c r="G76" s="51" t="s">
        <v>84</v>
      </c>
      <c r="H76" s="325" t="s">
        <v>62</v>
      </c>
      <c r="I76" s="51" t="s">
        <v>188</v>
      </c>
      <c r="J76" s="51" t="s">
        <v>189</v>
      </c>
      <c r="K76" s="51" t="s">
        <v>190</v>
      </c>
      <c r="L76" s="7">
        <v>270148.71000000002</v>
      </c>
      <c r="M76" s="7">
        <v>3755618</v>
      </c>
      <c r="N76" s="7">
        <v>94927.13</v>
      </c>
      <c r="O76" s="7">
        <v>745424649.52999997</v>
      </c>
      <c r="P76" s="7">
        <v>294401756.81</v>
      </c>
      <c r="Q76" s="7">
        <v>210992529.75999999</v>
      </c>
      <c r="R76" s="7">
        <v>759775234.38999999</v>
      </c>
      <c r="S76" s="7">
        <v>165539912.36000001</v>
      </c>
      <c r="T76" s="3">
        <v>1658</v>
      </c>
      <c r="U76" s="7">
        <v>-16108702.82</v>
      </c>
    </row>
    <row r="77" spans="2:21" s="1" customFormat="1" x14ac:dyDescent="0.25">
      <c r="B77" s="51">
        <v>230440</v>
      </c>
      <c r="C77" s="51" t="s">
        <v>195</v>
      </c>
      <c r="D77" s="51" t="s">
        <v>196</v>
      </c>
      <c r="E77" s="51">
        <v>2015</v>
      </c>
      <c r="F77" s="51">
        <v>23044000</v>
      </c>
      <c r="G77" s="51" t="s">
        <v>84</v>
      </c>
      <c r="H77" s="325" t="s">
        <v>62</v>
      </c>
      <c r="I77" s="51" t="s">
        <v>188</v>
      </c>
      <c r="J77" s="51" t="s">
        <v>189</v>
      </c>
      <c r="K77" s="51" t="s">
        <v>190</v>
      </c>
      <c r="L77" s="7">
        <v>274418.98</v>
      </c>
      <c r="M77" s="7">
        <v>3649882</v>
      </c>
      <c r="N77" s="7">
        <v>93921.67</v>
      </c>
      <c r="O77" s="7">
        <v>643271914.05999994</v>
      </c>
      <c r="P77" s="7">
        <v>244621348.84999999</v>
      </c>
      <c r="Q77" s="7">
        <v>235081620.83000001</v>
      </c>
      <c r="R77" s="7">
        <v>791398742.46000004</v>
      </c>
      <c r="S77" s="7">
        <v>81638149.920000002</v>
      </c>
      <c r="T77" s="3">
        <v>1696</v>
      </c>
      <c r="U77" s="7">
        <v>123213862.09</v>
      </c>
    </row>
    <row r="78" spans="2:21" s="1" customFormat="1" x14ac:dyDescent="0.25">
      <c r="B78" s="51">
        <v>230440</v>
      </c>
      <c r="C78" s="51" t="s">
        <v>195</v>
      </c>
      <c r="D78" s="51" t="s">
        <v>196</v>
      </c>
      <c r="E78" s="51">
        <v>2014</v>
      </c>
      <c r="F78" s="51">
        <v>23044000</v>
      </c>
      <c r="G78" s="51" t="s">
        <v>84</v>
      </c>
      <c r="H78" s="325" t="s">
        <v>62</v>
      </c>
      <c r="I78" s="51" t="s">
        <v>188</v>
      </c>
      <c r="J78" s="51" t="s">
        <v>189</v>
      </c>
      <c r="K78" s="51" t="s">
        <v>190</v>
      </c>
      <c r="L78" s="7">
        <v>277263.58</v>
      </c>
      <c r="M78" s="7">
        <v>3771762</v>
      </c>
      <c r="N78" s="7">
        <v>93189.07</v>
      </c>
      <c r="O78" s="7">
        <v>633794400.32000005</v>
      </c>
      <c r="P78" s="7">
        <v>236843610.87</v>
      </c>
      <c r="Q78" s="7">
        <v>241979168.71000001</v>
      </c>
      <c r="R78" s="7">
        <v>669394682.35000002</v>
      </c>
      <c r="S78" s="7">
        <v>503851860.97000003</v>
      </c>
      <c r="T78" s="3">
        <v>1709</v>
      </c>
      <c r="U78" s="7">
        <v>49979171.740000002</v>
      </c>
    </row>
    <row r="79" spans="2:21" s="1" customFormat="1" x14ac:dyDescent="0.25">
      <c r="B79" s="51">
        <v>230440</v>
      </c>
      <c r="C79" s="51" t="s">
        <v>195</v>
      </c>
      <c r="D79" s="51" t="s">
        <v>196</v>
      </c>
      <c r="E79" s="51">
        <v>2013</v>
      </c>
      <c r="F79" s="51">
        <v>23044000</v>
      </c>
      <c r="G79" s="51" t="s">
        <v>84</v>
      </c>
      <c r="H79" s="325" t="s">
        <v>62</v>
      </c>
      <c r="I79" s="51" t="s">
        <v>188</v>
      </c>
      <c r="J79" s="51" t="s">
        <v>189</v>
      </c>
      <c r="K79" s="51" t="s">
        <v>190</v>
      </c>
      <c r="L79" s="7">
        <v>273714.51</v>
      </c>
      <c r="M79" s="7">
        <v>2631462</v>
      </c>
      <c r="N79" s="7">
        <v>100427</v>
      </c>
      <c r="O79" s="7">
        <v>604323527</v>
      </c>
      <c r="P79" s="7">
        <v>211746684</v>
      </c>
      <c r="Q79" s="7">
        <v>163411462</v>
      </c>
      <c r="R79" s="7">
        <v>586926916</v>
      </c>
      <c r="S79" s="7">
        <v>78615899</v>
      </c>
      <c r="T79" s="3">
        <v>1657</v>
      </c>
      <c r="U79" s="7">
        <v>52855573</v>
      </c>
    </row>
    <row r="80" spans="2:21" s="1" customFormat="1" x14ac:dyDescent="0.25">
      <c r="B80" s="51">
        <v>230440</v>
      </c>
      <c r="C80" s="51" t="s">
        <v>195</v>
      </c>
      <c r="D80" s="51" t="s">
        <v>196</v>
      </c>
      <c r="E80" s="51">
        <v>2012</v>
      </c>
      <c r="F80" s="51">
        <v>23044000</v>
      </c>
      <c r="G80" s="51" t="s">
        <v>84</v>
      </c>
      <c r="H80" s="325" t="s">
        <v>62</v>
      </c>
      <c r="I80" s="51" t="s">
        <v>188</v>
      </c>
      <c r="J80" s="51" t="s">
        <v>189</v>
      </c>
      <c r="K80" s="51" t="s">
        <v>190</v>
      </c>
      <c r="L80" s="7">
        <v>265363</v>
      </c>
      <c r="M80" s="7">
        <v>2379246</v>
      </c>
      <c r="N80" s="7">
        <v>84958.8</v>
      </c>
      <c r="O80" s="7">
        <v>538244039</v>
      </c>
      <c r="P80" s="7">
        <v>188807513</v>
      </c>
      <c r="Q80" s="7">
        <v>145178183</v>
      </c>
      <c r="R80" s="7">
        <v>504834094</v>
      </c>
      <c r="S80" s="7">
        <v>75616914</v>
      </c>
      <c r="T80" s="3">
        <v>1512</v>
      </c>
      <c r="U80" s="7">
        <v>8821467</v>
      </c>
    </row>
    <row r="81" spans="2:21" s="1" customFormat="1" x14ac:dyDescent="0.25">
      <c r="B81" s="51">
        <v>230440</v>
      </c>
      <c r="C81" s="51" t="s">
        <v>195</v>
      </c>
      <c r="D81" s="51" t="s">
        <v>196</v>
      </c>
      <c r="E81" s="51">
        <v>2011</v>
      </c>
      <c r="F81" s="51">
        <v>23044000</v>
      </c>
      <c r="G81" s="51" t="s">
        <v>84</v>
      </c>
      <c r="H81" s="325" t="s">
        <v>62</v>
      </c>
      <c r="I81" s="51" t="s">
        <v>188</v>
      </c>
      <c r="J81" s="51" t="s">
        <v>189</v>
      </c>
      <c r="K81" s="51" t="s">
        <v>190</v>
      </c>
      <c r="L81" s="7">
        <v>250029</v>
      </c>
      <c r="M81" s="7">
        <v>2227092</v>
      </c>
      <c r="N81" s="7">
        <v>74129</v>
      </c>
      <c r="O81" s="7">
        <v>466949859</v>
      </c>
      <c r="P81" s="7">
        <v>152449876</v>
      </c>
      <c r="Q81" s="7">
        <v>135592217</v>
      </c>
      <c r="R81" s="7">
        <v>364622611</v>
      </c>
      <c r="S81" s="7">
        <v>44749059</v>
      </c>
      <c r="T81" s="3">
        <v>1467</v>
      </c>
      <c r="U81" s="7">
        <v>43467159</v>
      </c>
    </row>
    <row r="82" spans="2:21" s="1" customFormat="1" x14ac:dyDescent="0.25">
      <c r="B82" s="51">
        <v>230440</v>
      </c>
      <c r="C82" s="51" t="s">
        <v>195</v>
      </c>
      <c r="D82" s="51" t="s">
        <v>196</v>
      </c>
      <c r="E82" s="51">
        <v>2010</v>
      </c>
      <c r="F82" s="51">
        <v>23044000</v>
      </c>
      <c r="G82" s="51" t="s">
        <v>84</v>
      </c>
      <c r="H82" s="325" t="s">
        <v>62</v>
      </c>
      <c r="I82" s="51" t="s">
        <v>188</v>
      </c>
      <c r="J82" s="51" t="s">
        <v>189</v>
      </c>
      <c r="K82" s="51" t="s">
        <v>190</v>
      </c>
      <c r="L82" s="7">
        <v>250727</v>
      </c>
      <c r="M82" s="7">
        <v>2010643</v>
      </c>
      <c r="N82" s="7">
        <v>98083</v>
      </c>
      <c r="O82" s="7">
        <v>434300420</v>
      </c>
      <c r="P82" s="7">
        <v>178521592</v>
      </c>
      <c r="Q82" s="7">
        <v>127563870</v>
      </c>
      <c r="R82" s="7">
        <v>448282540</v>
      </c>
      <c r="S82" s="7">
        <v>77812032</v>
      </c>
      <c r="T82" s="3">
        <v>1789</v>
      </c>
      <c r="U82" s="7">
        <v>15280991.869999999</v>
      </c>
    </row>
    <row r="83" spans="2:21" s="1" customFormat="1" x14ac:dyDescent="0.25">
      <c r="B83" s="51">
        <v>230440</v>
      </c>
      <c r="C83" s="51" t="s">
        <v>195</v>
      </c>
      <c r="D83" s="51" t="s">
        <v>196</v>
      </c>
      <c r="E83" s="51">
        <v>2009</v>
      </c>
      <c r="F83" s="51">
        <v>23044000</v>
      </c>
      <c r="G83" s="51" t="s">
        <v>84</v>
      </c>
      <c r="H83" s="325" t="s">
        <v>62</v>
      </c>
      <c r="I83" s="51" t="s">
        <v>188</v>
      </c>
      <c r="J83" s="51" t="s">
        <v>189</v>
      </c>
      <c r="K83" s="51" t="s">
        <v>190</v>
      </c>
      <c r="L83" s="7">
        <v>232446</v>
      </c>
      <c r="M83" s="7">
        <v>1807382</v>
      </c>
      <c r="N83" s="7">
        <v>91484</v>
      </c>
      <c r="O83" s="7">
        <v>371996508</v>
      </c>
      <c r="P83" s="7">
        <v>151042570</v>
      </c>
      <c r="Q83" s="7">
        <v>124617005</v>
      </c>
      <c r="R83" s="7">
        <v>443907062</v>
      </c>
      <c r="S83" s="7">
        <v>45254991</v>
      </c>
      <c r="T83" s="3">
        <v>1229</v>
      </c>
      <c r="U83" s="7">
        <v>26797651</v>
      </c>
    </row>
    <row r="84" spans="2:21" s="1" customFormat="1" x14ac:dyDescent="0.25">
      <c r="B84" s="51">
        <v>230440</v>
      </c>
      <c r="C84" s="51" t="s">
        <v>195</v>
      </c>
      <c r="D84" s="51" t="s">
        <v>196</v>
      </c>
      <c r="E84" s="51">
        <v>2008</v>
      </c>
      <c r="F84" s="51">
        <v>23044000</v>
      </c>
      <c r="G84" s="51" t="s">
        <v>84</v>
      </c>
      <c r="H84" s="325" t="s">
        <v>62</v>
      </c>
      <c r="I84" s="51" t="s">
        <v>188</v>
      </c>
      <c r="J84" s="51" t="s">
        <v>189</v>
      </c>
      <c r="K84" s="51" t="s">
        <v>190</v>
      </c>
      <c r="L84" s="7">
        <v>223501</v>
      </c>
      <c r="M84" s="7">
        <v>1687201</v>
      </c>
      <c r="N84" s="7">
        <v>87359</v>
      </c>
      <c r="O84" s="7">
        <v>336019519</v>
      </c>
      <c r="P84" s="7">
        <v>143469148</v>
      </c>
      <c r="Q84" s="7">
        <v>106767426</v>
      </c>
      <c r="R84" s="7">
        <v>391787073</v>
      </c>
      <c r="S84" s="7">
        <v>56106314</v>
      </c>
      <c r="T84" s="3">
        <v>1254</v>
      </c>
      <c r="U84" s="7">
        <v>51147795</v>
      </c>
    </row>
    <row r="85" spans="2:21" s="1" customFormat="1" x14ac:dyDescent="0.25">
      <c r="B85" s="51">
        <v>230440</v>
      </c>
      <c r="C85" s="51" t="s">
        <v>195</v>
      </c>
      <c r="D85" s="51" t="s">
        <v>196</v>
      </c>
      <c r="E85" s="51">
        <v>2007</v>
      </c>
      <c r="F85" s="51">
        <v>23044000</v>
      </c>
      <c r="G85" s="51" t="s">
        <v>84</v>
      </c>
      <c r="H85" s="325" t="s">
        <v>62</v>
      </c>
      <c r="I85" s="51" t="s">
        <v>188</v>
      </c>
      <c r="J85" s="51" t="s">
        <v>189</v>
      </c>
      <c r="K85" s="51" t="s">
        <v>190</v>
      </c>
      <c r="L85" s="7">
        <v>215774</v>
      </c>
      <c r="M85" s="7">
        <v>1563376</v>
      </c>
      <c r="N85" s="7">
        <v>83400</v>
      </c>
      <c r="O85" s="7">
        <v>298138567</v>
      </c>
      <c r="P85" s="7">
        <v>123588171</v>
      </c>
      <c r="Q85" s="7">
        <v>94686099</v>
      </c>
      <c r="R85" s="7">
        <v>337615001</v>
      </c>
      <c r="S85" s="7">
        <v>37457075</v>
      </c>
      <c r="T85" s="3">
        <v>1334</v>
      </c>
      <c r="U85" s="7">
        <v>26526827</v>
      </c>
    </row>
    <row r="86" spans="2:21" s="1" customFormat="1" x14ac:dyDescent="0.25">
      <c r="B86" s="51">
        <v>230440</v>
      </c>
      <c r="C86" s="51" t="s">
        <v>195</v>
      </c>
      <c r="D86" s="51" t="s">
        <v>196</v>
      </c>
      <c r="E86" s="51">
        <v>2006</v>
      </c>
      <c r="F86" s="51">
        <v>23044000</v>
      </c>
      <c r="G86" s="51" t="s">
        <v>84</v>
      </c>
      <c r="H86" s="325" t="s">
        <v>62</v>
      </c>
      <c r="I86" s="51" t="s">
        <v>188</v>
      </c>
      <c r="J86" s="51" t="s">
        <v>189</v>
      </c>
      <c r="K86" s="51" t="s">
        <v>190</v>
      </c>
      <c r="L86" s="7">
        <v>193672</v>
      </c>
      <c r="M86" s="7">
        <v>1436196</v>
      </c>
      <c r="N86" s="7">
        <v>78350</v>
      </c>
      <c r="O86" s="7">
        <v>259535418</v>
      </c>
      <c r="P86" s="7">
        <v>112454049</v>
      </c>
      <c r="Q86" s="7">
        <v>74316208</v>
      </c>
      <c r="R86" s="7">
        <v>267045207</v>
      </c>
      <c r="S86" s="7">
        <v>37982416</v>
      </c>
      <c r="T86" s="3">
        <v>1300</v>
      </c>
      <c r="U86" s="7">
        <v>17159852</v>
      </c>
    </row>
    <row r="87" spans="2:21" s="1" customFormat="1" x14ac:dyDescent="0.25">
      <c r="B87" s="51">
        <v>230440</v>
      </c>
      <c r="C87" s="51" t="s">
        <v>195</v>
      </c>
      <c r="D87" s="51" t="s">
        <v>196</v>
      </c>
      <c r="E87" s="51">
        <v>2005</v>
      </c>
      <c r="F87" s="51">
        <v>23044000</v>
      </c>
      <c r="G87" s="51" t="s">
        <v>84</v>
      </c>
      <c r="H87" s="325" t="s">
        <v>62</v>
      </c>
      <c r="I87" s="51" t="s">
        <v>188</v>
      </c>
      <c r="J87" s="51" t="s">
        <v>189</v>
      </c>
      <c r="K87" s="51" t="s">
        <v>190</v>
      </c>
      <c r="L87" s="7">
        <v>197258</v>
      </c>
      <c r="M87" s="7">
        <v>1295967</v>
      </c>
      <c r="N87" s="7">
        <v>70374</v>
      </c>
      <c r="O87" s="7">
        <v>243669858</v>
      </c>
      <c r="P87" s="7">
        <v>90521066</v>
      </c>
      <c r="Q87" s="7">
        <v>73754124</v>
      </c>
      <c r="R87" s="7">
        <v>278550080</v>
      </c>
      <c r="S87" s="7">
        <v>36955258</v>
      </c>
      <c r="T87" s="3">
        <v>1324</v>
      </c>
      <c r="U87" s="7">
        <v>16168517</v>
      </c>
    </row>
    <row r="88" spans="2:21" s="1" customFormat="1" x14ac:dyDescent="0.25">
      <c r="B88" s="51">
        <v>230440</v>
      </c>
      <c r="C88" s="51" t="s">
        <v>195</v>
      </c>
      <c r="D88" s="51" t="s">
        <v>196</v>
      </c>
      <c r="E88" s="51">
        <v>2004</v>
      </c>
      <c r="F88" s="51">
        <v>23044000</v>
      </c>
      <c r="G88" s="51" t="s">
        <v>84</v>
      </c>
      <c r="H88" s="325" t="s">
        <v>62</v>
      </c>
      <c r="I88" s="51" t="s">
        <v>188</v>
      </c>
      <c r="J88" s="51" t="s">
        <v>189</v>
      </c>
      <c r="K88" s="51" t="s">
        <v>190</v>
      </c>
      <c r="L88" s="7">
        <v>189275.74</v>
      </c>
      <c r="M88" s="7">
        <v>1200336</v>
      </c>
      <c r="N88" s="7">
        <v>76870</v>
      </c>
      <c r="O88" s="7">
        <v>210004603</v>
      </c>
      <c r="P88" s="7">
        <v>95867494</v>
      </c>
      <c r="Q88" s="7">
        <v>65553605</v>
      </c>
      <c r="R88" s="7">
        <v>246961597</v>
      </c>
      <c r="S88" s="7">
        <v>28149448</v>
      </c>
      <c r="T88" s="3">
        <v>1174</v>
      </c>
      <c r="U88" s="7">
        <v>15218768</v>
      </c>
    </row>
    <row r="89" spans="2:21" s="1" customFormat="1" x14ac:dyDescent="0.25">
      <c r="B89" s="51">
        <v>230440</v>
      </c>
      <c r="C89" s="51" t="s">
        <v>195</v>
      </c>
      <c r="D89" s="51" t="s">
        <v>196</v>
      </c>
      <c r="E89" s="51">
        <v>2003</v>
      </c>
      <c r="F89" s="51">
        <v>23044000</v>
      </c>
      <c r="G89" s="51" t="s">
        <v>84</v>
      </c>
      <c r="H89" s="325" t="s">
        <v>62</v>
      </c>
      <c r="I89" s="51" t="s">
        <v>188</v>
      </c>
      <c r="J89" s="51" t="s">
        <v>189</v>
      </c>
      <c r="K89" s="51" t="s">
        <v>190</v>
      </c>
      <c r="L89" s="7">
        <v>186148</v>
      </c>
      <c r="M89" s="7">
        <v>974184</v>
      </c>
      <c r="N89" s="7">
        <v>79337</v>
      </c>
      <c r="O89" s="7">
        <v>177474152</v>
      </c>
      <c r="P89" s="7">
        <v>81918502</v>
      </c>
      <c r="Q89" s="7">
        <v>54039155</v>
      </c>
      <c r="R89" s="7">
        <v>205186395</v>
      </c>
      <c r="S89" s="7">
        <v>59073201</v>
      </c>
      <c r="T89" s="3">
        <v>1204</v>
      </c>
      <c r="U89" s="7">
        <v>19636636</v>
      </c>
    </row>
    <row r="90" spans="2:21" s="1" customFormat="1" x14ac:dyDescent="0.25">
      <c r="B90" s="51">
        <v>230440</v>
      </c>
      <c r="C90" s="51" t="s">
        <v>195</v>
      </c>
      <c r="D90" s="51" t="s">
        <v>196</v>
      </c>
      <c r="E90" s="51">
        <v>2002</v>
      </c>
      <c r="F90" s="51">
        <v>23044000</v>
      </c>
      <c r="G90" s="51" t="s">
        <v>84</v>
      </c>
      <c r="H90" s="325" t="s">
        <v>62</v>
      </c>
      <c r="I90" s="51" t="s">
        <v>188</v>
      </c>
      <c r="J90" s="51" t="s">
        <v>189</v>
      </c>
      <c r="K90" s="51" t="s">
        <v>190</v>
      </c>
      <c r="L90" s="7">
        <v>179033</v>
      </c>
      <c r="M90" s="7">
        <v>924148</v>
      </c>
      <c r="N90" s="7">
        <v>76494</v>
      </c>
      <c r="O90" s="7">
        <v>147995725</v>
      </c>
      <c r="P90" s="7">
        <v>69600714</v>
      </c>
      <c r="Q90" s="7">
        <v>51761466</v>
      </c>
      <c r="R90" s="7">
        <v>167633976</v>
      </c>
      <c r="S90" s="7">
        <v>56082923</v>
      </c>
      <c r="T90" s="3">
        <v>1206</v>
      </c>
      <c r="U90" s="7">
        <v>18453234</v>
      </c>
    </row>
    <row r="91" spans="2:21" s="1" customFormat="1" x14ac:dyDescent="0.25">
      <c r="B91" s="51">
        <v>230440</v>
      </c>
      <c r="C91" s="51" t="s">
        <v>195</v>
      </c>
      <c r="D91" s="51" t="s">
        <v>196</v>
      </c>
      <c r="E91" s="51">
        <v>2001</v>
      </c>
      <c r="F91" s="51">
        <v>23044000</v>
      </c>
      <c r="G91" s="51" t="s">
        <v>84</v>
      </c>
      <c r="H91" s="325" t="s">
        <v>62</v>
      </c>
      <c r="I91" s="51" t="s">
        <v>188</v>
      </c>
      <c r="J91" s="51" t="s">
        <v>189</v>
      </c>
      <c r="K91" s="51" t="s">
        <v>190</v>
      </c>
      <c r="L91" s="7">
        <v>169666</v>
      </c>
      <c r="M91" s="7">
        <v>874796</v>
      </c>
      <c r="N91" s="7">
        <v>72145</v>
      </c>
      <c r="O91" s="7">
        <v>126734744</v>
      </c>
      <c r="P91" s="7">
        <v>61279160</v>
      </c>
      <c r="Q91" s="7">
        <v>46471503</v>
      </c>
      <c r="R91" s="7">
        <v>147365912</v>
      </c>
      <c r="S91" s="7">
        <v>46817019</v>
      </c>
      <c r="T91" s="3">
        <v>1132</v>
      </c>
      <c r="U91" s="7">
        <v>7048910</v>
      </c>
    </row>
    <row r="92" spans="2:21" s="1" customFormat="1" x14ac:dyDescent="0.25">
      <c r="B92" s="51">
        <v>230440</v>
      </c>
      <c r="C92" s="51" t="s">
        <v>195</v>
      </c>
      <c r="D92" s="51" t="s">
        <v>196</v>
      </c>
      <c r="E92" s="51">
        <v>2000</v>
      </c>
      <c r="F92" s="51">
        <v>23044000</v>
      </c>
      <c r="G92" s="51" t="s">
        <v>84</v>
      </c>
      <c r="H92" s="325" t="s">
        <v>62</v>
      </c>
      <c r="I92" s="51" t="s">
        <v>188</v>
      </c>
      <c r="J92" s="51" t="s">
        <v>189</v>
      </c>
      <c r="K92" s="51" t="s">
        <v>190</v>
      </c>
      <c r="L92" s="7">
        <v>164353</v>
      </c>
      <c r="M92" s="7">
        <v>842529</v>
      </c>
      <c r="N92" s="7">
        <v>67913</v>
      </c>
      <c r="O92" s="7">
        <v>100958240</v>
      </c>
      <c r="P92" s="7">
        <v>46972804</v>
      </c>
      <c r="Q92" s="7">
        <v>55245602</v>
      </c>
      <c r="R92" s="7">
        <v>127368154</v>
      </c>
      <c r="S92" s="7">
        <v>23492195</v>
      </c>
      <c r="T92" s="3">
        <v>1141</v>
      </c>
      <c r="U92" s="7">
        <v>1882850</v>
      </c>
    </row>
    <row r="93" spans="2:21" s="1" customFormat="1" x14ac:dyDescent="0.25">
      <c r="B93" s="51">
        <v>230440</v>
      </c>
      <c r="C93" s="51" t="s">
        <v>195</v>
      </c>
      <c r="D93" s="51" t="s">
        <v>196</v>
      </c>
      <c r="E93" s="51">
        <v>1999</v>
      </c>
      <c r="F93" s="51">
        <v>23044000</v>
      </c>
      <c r="G93" s="51" t="s">
        <v>84</v>
      </c>
      <c r="H93" s="325" t="s">
        <v>62</v>
      </c>
      <c r="I93" s="51" t="s">
        <v>188</v>
      </c>
      <c r="J93" s="51" t="s">
        <v>189</v>
      </c>
      <c r="K93" s="51" t="s">
        <v>190</v>
      </c>
      <c r="L93" s="7">
        <v>166859</v>
      </c>
      <c r="M93" s="7">
        <v>807557</v>
      </c>
      <c r="N93" s="7">
        <v>65248</v>
      </c>
      <c r="O93" s="7">
        <v>103824527</v>
      </c>
      <c r="P93" s="7">
        <v>43125943</v>
      </c>
      <c r="Q93" s="7">
        <v>55066506</v>
      </c>
      <c r="R93" s="7">
        <v>108536177</v>
      </c>
      <c r="S93" s="7">
        <v>22286375</v>
      </c>
      <c r="T93" s="3">
        <v>1351</v>
      </c>
      <c r="U93" s="7">
        <v>1922634</v>
      </c>
    </row>
    <row r="94" spans="2:21" s="1" customFormat="1" x14ac:dyDescent="0.25">
      <c r="B94" s="51">
        <v>530010</v>
      </c>
      <c r="C94" s="51" t="s">
        <v>197</v>
      </c>
      <c r="D94" s="51" t="s">
        <v>198</v>
      </c>
      <c r="E94" s="51">
        <v>2019</v>
      </c>
      <c r="F94" s="51">
        <v>53001000</v>
      </c>
      <c r="G94" s="51" t="s">
        <v>85</v>
      </c>
      <c r="H94" s="325" t="s">
        <v>40</v>
      </c>
      <c r="I94" s="51" t="s">
        <v>188</v>
      </c>
      <c r="J94" s="51" t="s">
        <v>189</v>
      </c>
      <c r="K94" s="51" t="s">
        <v>190</v>
      </c>
      <c r="L94" s="7">
        <v>185070</v>
      </c>
      <c r="M94" s="7">
        <v>3727676.88</v>
      </c>
      <c r="N94" s="7">
        <v>156800</v>
      </c>
      <c r="O94" s="7">
        <v>938573359.19000006</v>
      </c>
      <c r="P94" s="7">
        <v>800649729.15999997</v>
      </c>
      <c r="Q94" s="7">
        <v>756794611.61000001</v>
      </c>
      <c r="R94" s="7">
        <v>1427447349.3</v>
      </c>
      <c r="S94" s="7">
        <v>157951359.44999999</v>
      </c>
      <c r="T94" s="3">
        <v>2311</v>
      </c>
      <c r="U94" s="7">
        <v>40258603.689999998</v>
      </c>
    </row>
    <row r="95" spans="2:21" s="1" customFormat="1" x14ac:dyDescent="0.25">
      <c r="B95" s="51">
        <v>530010</v>
      </c>
      <c r="C95" s="51" t="s">
        <v>197</v>
      </c>
      <c r="D95" s="51" t="s">
        <v>198</v>
      </c>
      <c r="E95" s="51">
        <v>2018</v>
      </c>
      <c r="F95" s="51">
        <v>53001000</v>
      </c>
      <c r="G95" s="51" t="s">
        <v>85</v>
      </c>
      <c r="H95" s="325" t="s">
        <v>40</v>
      </c>
      <c r="I95" s="51" t="s">
        <v>188</v>
      </c>
      <c r="J95" s="51" t="s">
        <v>189</v>
      </c>
      <c r="K95" s="51" t="s">
        <v>190</v>
      </c>
      <c r="L95" s="7">
        <v>176918</v>
      </c>
      <c r="M95" s="7">
        <v>3487106.33</v>
      </c>
      <c r="N95" s="7">
        <v>148454</v>
      </c>
      <c r="O95" s="7">
        <v>841799764.88</v>
      </c>
      <c r="P95" s="7">
        <v>720186279.38999999</v>
      </c>
      <c r="Q95" s="7">
        <v>1040574909</v>
      </c>
      <c r="R95" s="7">
        <v>1715693865</v>
      </c>
      <c r="S95" s="7">
        <v>108428412.88</v>
      </c>
      <c r="T95" s="3">
        <v>2275</v>
      </c>
      <c r="U95" s="7">
        <v>73011963.180000007</v>
      </c>
    </row>
    <row r="96" spans="2:21" s="1" customFormat="1" x14ac:dyDescent="0.25">
      <c r="B96" s="51">
        <v>530010</v>
      </c>
      <c r="C96" s="51" t="s">
        <v>197</v>
      </c>
      <c r="D96" s="51" t="s">
        <v>198</v>
      </c>
      <c r="E96" s="51">
        <v>2017</v>
      </c>
      <c r="F96" s="51">
        <v>53001000</v>
      </c>
      <c r="G96" s="51" t="s">
        <v>85</v>
      </c>
      <c r="H96" s="325" t="s">
        <v>40</v>
      </c>
      <c r="I96" s="51" t="s">
        <v>188</v>
      </c>
      <c r="J96" s="51" t="s">
        <v>189</v>
      </c>
      <c r="K96" s="51" t="s">
        <v>190</v>
      </c>
      <c r="L96" s="7">
        <v>175029</v>
      </c>
      <c r="M96" s="7">
        <v>3207599.66</v>
      </c>
      <c r="N96" s="7">
        <v>145732</v>
      </c>
      <c r="O96" s="7">
        <v>828040377.38</v>
      </c>
      <c r="P96" s="7">
        <v>691516877.01999998</v>
      </c>
      <c r="Q96" s="7">
        <v>780517996.63999999</v>
      </c>
      <c r="R96" s="7">
        <v>1427417442.0799999</v>
      </c>
      <c r="S96" s="7">
        <v>99602775.359999999</v>
      </c>
      <c r="T96" s="3">
        <v>2577</v>
      </c>
      <c r="U96" s="7">
        <v>43786167.390000001</v>
      </c>
    </row>
    <row r="97" spans="2:21" s="1" customFormat="1" x14ac:dyDescent="0.25">
      <c r="B97" s="51">
        <v>530010</v>
      </c>
      <c r="C97" s="51" t="s">
        <v>197</v>
      </c>
      <c r="D97" s="51" t="s">
        <v>198</v>
      </c>
      <c r="E97" s="51">
        <v>2016</v>
      </c>
      <c r="F97" s="51">
        <v>53001000</v>
      </c>
      <c r="G97" s="51" t="s">
        <v>85</v>
      </c>
      <c r="H97" s="325" t="s">
        <v>40</v>
      </c>
      <c r="I97" s="51" t="s">
        <v>188</v>
      </c>
      <c r="J97" s="51" t="s">
        <v>189</v>
      </c>
      <c r="K97" s="51" t="s">
        <v>190</v>
      </c>
      <c r="L97" s="7">
        <v>187771</v>
      </c>
      <c r="M97" s="7">
        <v>2870913.15</v>
      </c>
      <c r="N97" s="7">
        <v>157298</v>
      </c>
      <c r="O97" s="7">
        <v>890020329.78999996</v>
      </c>
      <c r="P97" s="7">
        <v>741580412.84000003</v>
      </c>
      <c r="Q97" s="7">
        <v>761182508.62</v>
      </c>
      <c r="R97" s="7">
        <v>1345240232.6099999</v>
      </c>
      <c r="S97" s="7">
        <v>124340836.95</v>
      </c>
      <c r="T97" s="3">
        <v>2517</v>
      </c>
      <c r="U97" s="7">
        <v>54311897.560000002</v>
      </c>
    </row>
    <row r="98" spans="2:21" s="1" customFormat="1" x14ac:dyDescent="0.25">
      <c r="B98" s="51">
        <v>530010</v>
      </c>
      <c r="C98" s="51" t="s">
        <v>197</v>
      </c>
      <c r="D98" s="51" t="s">
        <v>198</v>
      </c>
      <c r="E98" s="51">
        <v>2015</v>
      </c>
      <c r="F98" s="51">
        <v>53001000</v>
      </c>
      <c r="G98" s="51" t="s">
        <v>85</v>
      </c>
      <c r="H98" s="325" t="s">
        <v>40</v>
      </c>
      <c r="I98" s="51" t="s">
        <v>188</v>
      </c>
      <c r="J98" s="51" t="s">
        <v>189</v>
      </c>
      <c r="K98" s="51" t="s">
        <v>190</v>
      </c>
      <c r="L98" s="7">
        <v>185300</v>
      </c>
      <c r="M98" s="7">
        <v>2717379</v>
      </c>
      <c r="N98" s="7">
        <v>155090</v>
      </c>
      <c r="O98" s="7">
        <v>815152379.10000002</v>
      </c>
      <c r="P98" s="7">
        <v>668576401</v>
      </c>
      <c r="Q98" s="7">
        <v>676963815</v>
      </c>
      <c r="R98" s="7">
        <v>1274785079</v>
      </c>
      <c r="S98" s="7">
        <v>103663474</v>
      </c>
      <c r="T98" s="3">
        <v>2528</v>
      </c>
      <c r="U98" s="7">
        <v>57889149</v>
      </c>
    </row>
    <row r="99" spans="2:21" s="1" customFormat="1" x14ac:dyDescent="0.25">
      <c r="B99" s="51">
        <v>530010</v>
      </c>
      <c r="C99" s="51" t="s">
        <v>197</v>
      </c>
      <c r="D99" s="51" t="s">
        <v>198</v>
      </c>
      <c r="E99" s="51">
        <v>2014</v>
      </c>
      <c r="F99" s="51">
        <v>53001000</v>
      </c>
      <c r="G99" s="51" t="s">
        <v>85</v>
      </c>
      <c r="H99" s="325" t="s">
        <v>40</v>
      </c>
      <c r="I99" s="51" t="s">
        <v>188</v>
      </c>
      <c r="J99" s="51" t="s">
        <v>189</v>
      </c>
      <c r="K99" s="51" t="s">
        <v>190</v>
      </c>
      <c r="L99" s="7">
        <v>187122</v>
      </c>
      <c r="M99" s="7">
        <v>2476565</v>
      </c>
      <c r="N99" s="7">
        <v>156551</v>
      </c>
      <c r="O99" s="7">
        <v>751027055.75999999</v>
      </c>
      <c r="P99" s="7">
        <v>604191487.22000003</v>
      </c>
      <c r="Q99" s="7">
        <v>676276477.63</v>
      </c>
      <c r="R99" s="7">
        <v>1202474626</v>
      </c>
      <c r="S99" s="7">
        <v>110782160.62</v>
      </c>
      <c r="T99" s="3">
        <v>2592</v>
      </c>
      <c r="U99" s="7">
        <v>47801836.859999999</v>
      </c>
    </row>
    <row r="100" spans="2:21" s="1" customFormat="1" x14ac:dyDescent="0.25">
      <c r="B100" s="51">
        <v>530010</v>
      </c>
      <c r="C100" s="51" t="s">
        <v>197</v>
      </c>
      <c r="D100" s="51" t="s">
        <v>198</v>
      </c>
      <c r="E100" s="51">
        <v>2013</v>
      </c>
      <c r="F100" s="51">
        <v>53001000</v>
      </c>
      <c r="G100" s="51" t="s">
        <v>85</v>
      </c>
      <c r="H100" s="325" t="s">
        <v>40</v>
      </c>
      <c r="I100" s="51" t="s">
        <v>188</v>
      </c>
      <c r="J100" s="51" t="s">
        <v>189</v>
      </c>
      <c r="K100" s="51" t="s">
        <v>190</v>
      </c>
      <c r="L100" s="7">
        <v>186909</v>
      </c>
      <c r="M100" s="7">
        <v>2298762.11</v>
      </c>
      <c r="N100" s="7">
        <v>157154</v>
      </c>
      <c r="O100" s="7">
        <v>706694122</v>
      </c>
      <c r="P100" s="7">
        <v>575298058</v>
      </c>
      <c r="Q100" s="7">
        <v>592002931</v>
      </c>
      <c r="R100" s="7">
        <v>1080329804</v>
      </c>
      <c r="S100" s="7">
        <v>77396781</v>
      </c>
      <c r="T100" s="3">
        <v>2746</v>
      </c>
      <c r="U100" s="7">
        <v>41897131</v>
      </c>
    </row>
    <row r="101" spans="2:21" s="1" customFormat="1" x14ac:dyDescent="0.25">
      <c r="B101" s="51">
        <v>530010</v>
      </c>
      <c r="C101" s="51" t="s">
        <v>197</v>
      </c>
      <c r="D101" s="51" t="s">
        <v>198</v>
      </c>
      <c r="E101" s="51">
        <v>2012</v>
      </c>
      <c r="F101" s="51">
        <v>53001000</v>
      </c>
      <c r="G101" s="51" t="s">
        <v>85</v>
      </c>
      <c r="H101" s="325" t="s">
        <v>40</v>
      </c>
      <c r="I101" s="51" t="s">
        <v>188</v>
      </c>
      <c r="J101" s="51" t="s">
        <v>189</v>
      </c>
      <c r="K101" s="51" t="s">
        <v>190</v>
      </c>
      <c r="L101" s="7">
        <v>184221.95</v>
      </c>
      <c r="M101" s="7">
        <v>2108165.84</v>
      </c>
      <c r="N101" s="7">
        <v>154093.17000000001</v>
      </c>
      <c r="O101" s="7">
        <v>641889825</v>
      </c>
      <c r="P101" s="7">
        <v>520160524</v>
      </c>
      <c r="Q101" s="7">
        <v>526514121</v>
      </c>
      <c r="R101" s="7">
        <v>1039001425</v>
      </c>
      <c r="S101" s="7">
        <v>61059685</v>
      </c>
      <c r="T101" s="3">
        <v>2728</v>
      </c>
      <c r="U101" s="7">
        <v>42763802</v>
      </c>
    </row>
    <row r="102" spans="2:21" s="1" customFormat="1" x14ac:dyDescent="0.25">
      <c r="B102" s="51">
        <v>530010</v>
      </c>
      <c r="C102" s="51" t="s">
        <v>197</v>
      </c>
      <c r="D102" s="51" t="s">
        <v>198</v>
      </c>
      <c r="E102" s="51">
        <v>2011</v>
      </c>
      <c r="F102" s="51">
        <v>53001000</v>
      </c>
      <c r="G102" s="51" t="s">
        <v>85</v>
      </c>
      <c r="H102" s="325" t="s">
        <v>40</v>
      </c>
      <c r="I102" s="51" t="s">
        <v>188</v>
      </c>
      <c r="J102" s="51" t="s">
        <v>189</v>
      </c>
      <c r="K102" s="51" t="s">
        <v>190</v>
      </c>
      <c r="L102" s="7">
        <v>179778</v>
      </c>
      <c r="M102" s="7">
        <v>2010578.16</v>
      </c>
      <c r="N102" s="7">
        <v>149431.19</v>
      </c>
      <c r="O102" s="7">
        <v>547328313.45000005</v>
      </c>
      <c r="P102" s="7">
        <v>439429414.00999999</v>
      </c>
      <c r="Q102" s="7">
        <v>419529900</v>
      </c>
      <c r="R102" s="7">
        <v>866321832.80999994</v>
      </c>
      <c r="S102" s="7">
        <v>86540658</v>
      </c>
      <c r="T102" s="3">
        <v>2597</v>
      </c>
      <c r="U102" s="7">
        <v>106855400.95999999</v>
      </c>
    </row>
    <row r="103" spans="2:21" s="1" customFormat="1" x14ac:dyDescent="0.25">
      <c r="B103" s="51">
        <v>530010</v>
      </c>
      <c r="C103" s="51" t="s">
        <v>197</v>
      </c>
      <c r="D103" s="51" t="s">
        <v>198</v>
      </c>
      <c r="E103" s="51">
        <v>2010</v>
      </c>
      <c r="F103" s="51">
        <v>53001000</v>
      </c>
      <c r="G103" s="51" t="s">
        <v>85</v>
      </c>
      <c r="H103" s="325" t="s">
        <v>40</v>
      </c>
      <c r="I103" s="51" t="s">
        <v>188</v>
      </c>
      <c r="J103" s="51" t="s">
        <v>189</v>
      </c>
      <c r="K103" s="51" t="s">
        <v>190</v>
      </c>
      <c r="L103" s="7">
        <v>177280</v>
      </c>
      <c r="M103" s="7">
        <v>2571334.5</v>
      </c>
      <c r="N103" s="7">
        <v>146575</v>
      </c>
      <c r="O103" s="7">
        <v>502090118.92000002</v>
      </c>
      <c r="P103" s="7">
        <v>396666809.04000002</v>
      </c>
      <c r="Q103" s="7">
        <v>348990839.20999998</v>
      </c>
      <c r="R103" s="7">
        <v>719825678.44000006</v>
      </c>
      <c r="S103" s="7">
        <v>82066381.75</v>
      </c>
      <c r="T103" s="3">
        <v>2604</v>
      </c>
      <c r="U103" s="7">
        <v>65852475.630000003</v>
      </c>
    </row>
    <row r="104" spans="2:21" s="1" customFormat="1" x14ac:dyDescent="0.25">
      <c r="B104" s="51">
        <v>530010</v>
      </c>
      <c r="C104" s="51" t="s">
        <v>197</v>
      </c>
      <c r="D104" s="51" t="s">
        <v>198</v>
      </c>
      <c r="E104" s="51">
        <v>2009</v>
      </c>
      <c r="F104" s="51">
        <v>53001000</v>
      </c>
      <c r="G104" s="51" t="s">
        <v>85</v>
      </c>
      <c r="H104" s="325" t="s">
        <v>40</v>
      </c>
      <c r="I104" s="51" t="s">
        <v>188</v>
      </c>
      <c r="J104" s="51" t="s">
        <v>189</v>
      </c>
      <c r="K104" s="51" t="s">
        <v>190</v>
      </c>
      <c r="L104" s="7">
        <v>168483</v>
      </c>
      <c r="M104" s="7">
        <v>1733963.86</v>
      </c>
      <c r="N104" s="7">
        <v>139487.03</v>
      </c>
      <c r="O104" s="7">
        <v>446399833.56999999</v>
      </c>
      <c r="P104" s="7">
        <v>356375122</v>
      </c>
      <c r="Q104" s="7">
        <v>277990546</v>
      </c>
      <c r="R104" s="7">
        <v>630189875</v>
      </c>
      <c r="S104" s="7">
        <v>100400187</v>
      </c>
      <c r="T104" s="3">
        <v>2434</v>
      </c>
      <c r="U104" s="7">
        <v>52530894</v>
      </c>
    </row>
    <row r="105" spans="2:21" s="1" customFormat="1" x14ac:dyDescent="0.25">
      <c r="B105" s="51">
        <v>530010</v>
      </c>
      <c r="C105" s="51" t="s">
        <v>197</v>
      </c>
      <c r="D105" s="51" t="s">
        <v>198</v>
      </c>
      <c r="E105" s="51">
        <v>2008</v>
      </c>
      <c r="F105" s="51">
        <v>53001000</v>
      </c>
      <c r="G105" s="51" t="s">
        <v>85</v>
      </c>
      <c r="H105" s="325" t="s">
        <v>40</v>
      </c>
      <c r="I105" s="51" t="s">
        <v>188</v>
      </c>
      <c r="J105" s="51" t="s">
        <v>189</v>
      </c>
      <c r="K105" s="51" t="s">
        <v>190</v>
      </c>
      <c r="L105" s="7">
        <v>165919</v>
      </c>
      <c r="M105" s="7">
        <v>1643456</v>
      </c>
      <c r="N105" s="7">
        <v>136525.57999999999</v>
      </c>
      <c r="O105" s="7">
        <v>427038024</v>
      </c>
      <c r="P105" s="7">
        <v>340839343</v>
      </c>
      <c r="Q105" s="7">
        <v>277614451</v>
      </c>
      <c r="R105" s="7">
        <v>570602367</v>
      </c>
      <c r="S105" s="7">
        <v>73938867</v>
      </c>
      <c r="T105" s="3">
        <v>2422</v>
      </c>
      <c r="U105" s="7">
        <v>60889146</v>
      </c>
    </row>
    <row r="106" spans="2:21" s="1" customFormat="1" x14ac:dyDescent="0.25">
      <c r="B106" s="51">
        <v>530010</v>
      </c>
      <c r="C106" s="51" t="s">
        <v>197</v>
      </c>
      <c r="D106" s="51" t="s">
        <v>198</v>
      </c>
      <c r="E106" s="51">
        <v>2007</v>
      </c>
      <c r="F106" s="51">
        <v>53001000</v>
      </c>
      <c r="G106" s="51" t="s">
        <v>85</v>
      </c>
      <c r="H106" s="325" t="s">
        <v>40</v>
      </c>
      <c r="I106" s="51" t="s">
        <v>188</v>
      </c>
      <c r="J106" s="51" t="s">
        <v>189</v>
      </c>
      <c r="K106" s="51" t="s">
        <v>190</v>
      </c>
      <c r="L106" s="7">
        <v>161152</v>
      </c>
      <c r="M106" s="7">
        <v>1602380.54</v>
      </c>
      <c r="N106" s="7">
        <v>134467</v>
      </c>
      <c r="O106" s="7">
        <v>401206972.85000002</v>
      </c>
      <c r="P106" s="7">
        <v>323119103.75999999</v>
      </c>
      <c r="Q106" s="7">
        <v>240738066</v>
      </c>
      <c r="R106" s="7">
        <v>552991262</v>
      </c>
      <c r="S106" s="7">
        <v>64120141</v>
      </c>
      <c r="T106" s="3">
        <v>2419</v>
      </c>
      <c r="U106" s="7">
        <v>48523762</v>
      </c>
    </row>
    <row r="107" spans="2:21" s="1" customFormat="1" x14ac:dyDescent="0.25">
      <c r="B107" s="51">
        <v>530010</v>
      </c>
      <c r="C107" s="51" t="s">
        <v>197</v>
      </c>
      <c r="D107" s="51" t="s">
        <v>198</v>
      </c>
      <c r="E107" s="51">
        <v>2006</v>
      </c>
      <c r="F107" s="51">
        <v>53001000</v>
      </c>
      <c r="G107" s="51" t="s">
        <v>85</v>
      </c>
      <c r="H107" s="325" t="s">
        <v>40</v>
      </c>
      <c r="I107" s="51" t="s">
        <v>188</v>
      </c>
      <c r="J107" s="51" t="s">
        <v>189</v>
      </c>
      <c r="K107" s="51" t="s">
        <v>199</v>
      </c>
      <c r="L107" s="7">
        <v>156554</v>
      </c>
      <c r="M107" s="7">
        <v>1468452</v>
      </c>
      <c r="N107" s="7">
        <v>132479.1</v>
      </c>
      <c r="O107" s="7">
        <v>366517625</v>
      </c>
      <c r="P107" s="7">
        <v>297503328</v>
      </c>
      <c r="Q107" s="7">
        <v>213631569</v>
      </c>
      <c r="R107" s="7">
        <v>557912592</v>
      </c>
      <c r="S107" s="7">
        <v>52310140</v>
      </c>
      <c r="T107" s="3">
        <v>2311</v>
      </c>
      <c r="U107" s="7">
        <v>25408590</v>
      </c>
    </row>
    <row r="108" spans="2:21" s="1" customFormat="1" x14ac:dyDescent="0.25">
      <c r="B108" s="51">
        <v>530010</v>
      </c>
      <c r="C108" s="51" t="s">
        <v>197</v>
      </c>
      <c r="D108" s="51" t="s">
        <v>198</v>
      </c>
      <c r="E108" s="51">
        <v>2005</v>
      </c>
      <c r="F108" s="51">
        <v>53001000</v>
      </c>
      <c r="G108" s="51" t="s">
        <v>85</v>
      </c>
      <c r="H108" s="325" t="s">
        <v>40</v>
      </c>
      <c r="I108" s="51" t="s">
        <v>188</v>
      </c>
      <c r="J108" s="51" t="s">
        <v>189</v>
      </c>
      <c r="K108" s="51" t="s">
        <v>199</v>
      </c>
      <c r="L108" s="7">
        <v>150201.4</v>
      </c>
      <c r="M108" s="7">
        <v>1149512.6499999999</v>
      </c>
      <c r="N108" s="7">
        <v>130349.6</v>
      </c>
      <c r="O108" s="7">
        <v>316890097</v>
      </c>
      <c r="P108" s="7">
        <v>259723052</v>
      </c>
      <c r="Q108" s="7">
        <v>196253965</v>
      </c>
      <c r="R108" s="7">
        <v>471036493</v>
      </c>
      <c r="S108" s="7">
        <v>56739079</v>
      </c>
      <c r="T108" s="3">
        <v>2045</v>
      </c>
      <c r="U108" s="7">
        <v>21124931</v>
      </c>
    </row>
    <row r="109" spans="2:21" s="1" customFormat="1" x14ac:dyDescent="0.25">
      <c r="B109" s="51">
        <v>530010</v>
      </c>
      <c r="C109" s="51" t="s">
        <v>197</v>
      </c>
      <c r="D109" s="51" t="s">
        <v>198</v>
      </c>
      <c r="E109" s="51">
        <v>2004</v>
      </c>
      <c r="F109" s="51">
        <v>53001000</v>
      </c>
      <c r="G109" s="51" t="s">
        <v>85</v>
      </c>
      <c r="H109" s="325" t="s">
        <v>40</v>
      </c>
      <c r="I109" s="51" t="s">
        <v>188</v>
      </c>
      <c r="J109" s="51" t="s">
        <v>189</v>
      </c>
      <c r="K109" s="51" t="s">
        <v>199</v>
      </c>
      <c r="L109" s="7">
        <v>146338.79999999999</v>
      </c>
      <c r="M109" s="7">
        <v>991021</v>
      </c>
      <c r="N109" s="7">
        <v>128544.9</v>
      </c>
      <c r="O109" s="7">
        <v>251629858</v>
      </c>
      <c r="P109" s="7">
        <v>207669623</v>
      </c>
      <c r="Q109" s="7">
        <v>189985396</v>
      </c>
      <c r="R109" s="7">
        <v>415657619</v>
      </c>
      <c r="S109" s="7">
        <v>33493656</v>
      </c>
      <c r="T109" s="3">
        <v>2076</v>
      </c>
      <c r="U109" s="7">
        <v>17556045</v>
      </c>
    </row>
    <row r="110" spans="2:21" s="1" customFormat="1" x14ac:dyDescent="0.25">
      <c r="B110" s="51">
        <v>530010</v>
      </c>
      <c r="C110" s="51" t="s">
        <v>197</v>
      </c>
      <c r="D110" s="51" t="s">
        <v>198</v>
      </c>
      <c r="E110" s="51">
        <v>2003</v>
      </c>
      <c r="F110" s="51">
        <v>53001000</v>
      </c>
      <c r="G110" s="51" t="s">
        <v>85</v>
      </c>
      <c r="H110" s="325" t="s">
        <v>40</v>
      </c>
      <c r="I110" s="51" t="s">
        <v>188</v>
      </c>
      <c r="J110" s="51" t="s">
        <v>189</v>
      </c>
      <c r="K110" s="51" t="s">
        <v>199</v>
      </c>
      <c r="L110" s="7">
        <v>143113</v>
      </c>
      <c r="M110" s="7">
        <v>903582</v>
      </c>
      <c r="N110" s="7">
        <v>127417</v>
      </c>
      <c r="O110" s="7">
        <v>206210215</v>
      </c>
      <c r="P110" s="7">
        <v>177455931</v>
      </c>
      <c r="Q110" s="7">
        <v>155398893</v>
      </c>
      <c r="R110" s="7">
        <v>332171381</v>
      </c>
      <c r="S110" s="7">
        <v>47445334</v>
      </c>
      <c r="T110" s="3">
        <v>2138</v>
      </c>
      <c r="U110" s="7">
        <v>19193540</v>
      </c>
    </row>
    <row r="111" spans="2:21" s="1" customFormat="1" x14ac:dyDescent="0.25">
      <c r="B111" s="51">
        <v>530010</v>
      </c>
      <c r="C111" s="51" t="s">
        <v>197</v>
      </c>
      <c r="D111" s="51" t="s">
        <v>198</v>
      </c>
      <c r="E111" s="51">
        <v>2002</v>
      </c>
      <c r="F111" s="51">
        <v>53001000</v>
      </c>
      <c r="G111" s="51" t="s">
        <v>85</v>
      </c>
      <c r="H111" s="325" t="s">
        <v>40</v>
      </c>
      <c r="I111" s="51" t="s">
        <v>188</v>
      </c>
      <c r="J111" s="51" t="s">
        <v>189</v>
      </c>
      <c r="K111" s="51" t="s">
        <v>199</v>
      </c>
      <c r="L111" s="7">
        <v>142152</v>
      </c>
      <c r="M111" s="7">
        <v>849859.88</v>
      </c>
      <c r="N111" s="7">
        <v>127910</v>
      </c>
      <c r="O111" s="7">
        <v>182351435</v>
      </c>
      <c r="P111" s="7">
        <v>153666151</v>
      </c>
      <c r="Q111" s="7">
        <v>152841037</v>
      </c>
      <c r="R111" s="7">
        <v>287852110</v>
      </c>
      <c r="S111" s="7">
        <v>48395797</v>
      </c>
      <c r="T111" s="3">
        <v>2246</v>
      </c>
      <c r="U111" s="7">
        <v>21565247</v>
      </c>
    </row>
    <row r="112" spans="2:21" s="1" customFormat="1" x14ac:dyDescent="0.25">
      <c r="B112" s="51">
        <v>530010</v>
      </c>
      <c r="C112" s="51" t="s">
        <v>197</v>
      </c>
      <c r="D112" s="51" t="s">
        <v>198</v>
      </c>
      <c r="E112" s="51">
        <v>2001</v>
      </c>
      <c r="F112" s="51">
        <v>53001000</v>
      </c>
      <c r="G112" s="51" t="s">
        <v>85</v>
      </c>
      <c r="H112" s="325" t="s">
        <v>40</v>
      </c>
      <c r="I112" s="51" t="s">
        <v>188</v>
      </c>
      <c r="J112" s="51" t="s">
        <v>189</v>
      </c>
      <c r="K112" s="51" t="s">
        <v>199</v>
      </c>
      <c r="L112" s="7">
        <v>136828</v>
      </c>
      <c r="M112" s="7">
        <v>775482</v>
      </c>
      <c r="N112" s="7">
        <v>124897</v>
      </c>
      <c r="O112" s="7">
        <v>152427354</v>
      </c>
      <c r="P112" s="7">
        <v>129618477</v>
      </c>
      <c r="Q112" s="7">
        <v>129442951</v>
      </c>
      <c r="R112" s="7">
        <v>235134513</v>
      </c>
      <c r="S112" s="7">
        <v>49594963</v>
      </c>
      <c r="T112" s="3">
        <v>2318</v>
      </c>
      <c r="U112" s="7">
        <v>14292579</v>
      </c>
    </row>
    <row r="113" spans="2:21" s="1" customFormat="1" x14ac:dyDescent="0.25">
      <c r="B113" s="51">
        <v>530010</v>
      </c>
      <c r="C113" s="51" t="s">
        <v>197</v>
      </c>
      <c r="D113" s="51" t="s">
        <v>198</v>
      </c>
      <c r="E113" s="51">
        <v>2000</v>
      </c>
      <c r="F113" s="51">
        <v>53001000</v>
      </c>
      <c r="G113" s="51" t="s">
        <v>85</v>
      </c>
      <c r="H113" s="325" t="s">
        <v>40</v>
      </c>
      <c r="I113" s="51" t="s">
        <v>188</v>
      </c>
      <c r="J113" s="51" t="s">
        <v>189</v>
      </c>
      <c r="K113" s="51" t="s">
        <v>199</v>
      </c>
      <c r="L113" s="7">
        <v>140391</v>
      </c>
      <c r="M113" s="7">
        <v>765731</v>
      </c>
      <c r="N113" s="7">
        <v>128050</v>
      </c>
      <c r="O113" s="7">
        <v>145550318</v>
      </c>
      <c r="P113" s="7">
        <v>124639157</v>
      </c>
      <c r="Q113" s="7">
        <v>105569218</v>
      </c>
      <c r="R113" s="7">
        <v>211417592</v>
      </c>
      <c r="S113" s="7">
        <v>47824737</v>
      </c>
      <c r="T113" s="3">
        <v>2364</v>
      </c>
      <c r="U113" s="7">
        <v>12837687</v>
      </c>
    </row>
    <row r="114" spans="2:21" s="1" customFormat="1" x14ac:dyDescent="0.25">
      <c r="B114" s="51">
        <v>530010</v>
      </c>
      <c r="C114" s="51" t="s">
        <v>197</v>
      </c>
      <c r="D114" s="51" t="s">
        <v>198</v>
      </c>
      <c r="E114" s="51">
        <v>1999</v>
      </c>
      <c r="F114" s="51">
        <v>53001000</v>
      </c>
      <c r="G114" s="51" t="s">
        <v>85</v>
      </c>
      <c r="H114" s="325" t="s">
        <v>40</v>
      </c>
      <c r="I114" s="51" t="s">
        <v>188</v>
      </c>
      <c r="J114" s="51" t="s">
        <v>189</v>
      </c>
      <c r="K114" s="51" t="s">
        <v>199</v>
      </c>
      <c r="L114" s="7">
        <v>144753</v>
      </c>
      <c r="M114" s="7">
        <v>752257.66</v>
      </c>
      <c r="N114" s="7">
        <v>129199</v>
      </c>
      <c r="O114" s="7">
        <v>135754836</v>
      </c>
      <c r="P114" s="7">
        <v>112671546</v>
      </c>
      <c r="Q114" s="7">
        <v>109409789</v>
      </c>
      <c r="R114" s="7">
        <v>191285751</v>
      </c>
      <c r="S114" s="7">
        <v>45958409</v>
      </c>
      <c r="T114" s="3">
        <v>2613</v>
      </c>
      <c r="U114" s="7">
        <v>11349711</v>
      </c>
    </row>
    <row r="115" spans="2:21" s="1" customFormat="1" x14ac:dyDescent="0.25">
      <c r="B115" s="51">
        <v>320530</v>
      </c>
      <c r="C115" s="51" t="s">
        <v>200</v>
      </c>
      <c r="D115" s="51" t="s">
        <v>201</v>
      </c>
      <c r="E115" s="51">
        <v>2019</v>
      </c>
      <c r="F115" s="51">
        <v>32053000</v>
      </c>
      <c r="G115" s="51" t="s">
        <v>86</v>
      </c>
      <c r="H115" s="325" t="s">
        <v>42</v>
      </c>
      <c r="I115" s="51" t="s">
        <v>188</v>
      </c>
      <c r="J115" s="51" t="s">
        <v>189</v>
      </c>
      <c r="K115" s="51" t="s">
        <v>190</v>
      </c>
      <c r="L115" s="7">
        <v>177265.21</v>
      </c>
      <c r="M115" s="7">
        <v>3427021.06</v>
      </c>
      <c r="N115" s="7">
        <v>82801.710000000006</v>
      </c>
      <c r="O115" s="7">
        <v>667064466.57000005</v>
      </c>
      <c r="P115" s="7">
        <v>291508496.86000001</v>
      </c>
      <c r="Q115" s="7">
        <v>198444578.30000001</v>
      </c>
      <c r="R115" s="7">
        <v>625465397.11000001</v>
      </c>
      <c r="S115" s="7">
        <v>86184802.390000001</v>
      </c>
      <c r="T115" s="3">
        <v>1304</v>
      </c>
      <c r="U115" s="7">
        <v>7150534.3799999999</v>
      </c>
    </row>
    <row r="116" spans="2:21" s="1" customFormat="1" x14ac:dyDescent="0.25">
      <c r="B116" s="51">
        <v>320530</v>
      </c>
      <c r="C116" s="51" t="s">
        <v>200</v>
      </c>
      <c r="D116" s="51" t="s">
        <v>201</v>
      </c>
      <c r="E116" s="51">
        <v>2018</v>
      </c>
      <c r="F116" s="51">
        <v>32053000</v>
      </c>
      <c r="G116" s="51" t="s">
        <v>86</v>
      </c>
      <c r="H116" s="325" t="s">
        <v>42</v>
      </c>
      <c r="I116" s="51" t="s">
        <v>188</v>
      </c>
      <c r="J116" s="51" t="s">
        <v>189</v>
      </c>
      <c r="K116" s="51" t="s">
        <v>190</v>
      </c>
      <c r="L116" s="7">
        <v>177557</v>
      </c>
      <c r="M116" s="7">
        <v>3171993.69</v>
      </c>
      <c r="N116" s="7">
        <v>81271.759999999995</v>
      </c>
      <c r="O116" s="7">
        <v>624822423.15999997</v>
      </c>
      <c r="P116" s="7">
        <v>266030399.21000001</v>
      </c>
      <c r="Q116" s="7">
        <v>194822323.55000001</v>
      </c>
      <c r="R116" s="7">
        <v>586738223.24000001</v>
      </c>
      <c r="S116" s="7">
        <v>83805304.790000007</v>
      </c>
      <c r="T116" s="3">
        <v>1305</v>
      </c>
      <c r="U116" s="7">
        <v>6883986.0700000003</v>
      </c>
    </row>
    <row r="117" spans="2:21" s="1" customFormat="1" x14ac:dyDescent="0.25">
      <c r="B117" s="51">
        <v>320530</v>
      </c>
      <c r="C117" s="51" t="s">
        <v>200</v>
      </c>
      <c r="D117" s="51" t="s">
        <v>201</v>
      </c>
      <c r="E117" s="51">
        <v>2017</v>
      </c>
      <c r="F117" s="51">
        <v>32053000</v>
      </c>
      <c r="G117" s="51" t="s">
        <v>86</v>
      </c>
      <c r="H117" s="325" t="s">
        <v>42</v>
      </c>
      <c r="I117" s="51" t="s">
        <v>188</v>
      </c>
      <c r="J117" s="51" t="s">
        <v>189</v>
      </c>
      <c r="K117" s="51" t="s">
        <v>190</v>
      </c>
      <c r="L117" s="7">
        <v>177528.59</v>
      </c>
      <c r="M117" s="7">
        <v>2930658.56</v>
      </c>
      <c r="N117" s="7">
        <v>77485.570000000007</v>
      </c>
      <c r="O117" s="7">
        <v>595741940.23000002</v>
      </c>
      <c r="P117" s="7">
        <v>234745266.87</v>
      </c>
      <c r="Q117" s="7">
        <v>193650791.24000001</v>
      </c>
      <c r="R117" s="7">
        <v>556576158.97000003</v>
      </c>
      <c r="S117" s="7">
        <v>77365565.079999998</v>
      </c>
      <c r="T117" s="3">
        <v>1373</v>
      </c>
      <c r="U117" s="7">
        <v>8744228.0700000003</v>
      </c>
    </row>
    <row r="118" spans="2:21" s="1" customFormat="1" x14ac:dyDescent="0.25">
      <c r="B118" s="51">
        <v>320530</v>
      </c>
      <c r="C118" s="51" t="s">
        <v>200</v>
      </c>
      <c r="D118" s="51" t="s">
        <v>201</v>
      </c>
      <c r="E118" s="51">
        <v>2016</v>
      </c>
      <c r="F118" s="51">
        <v>32053000</v>
      </c>
      <c r="G118" s="51" t="s">
        <v>86</v>
      </c>
      <c r="H118" s="325" t="s">
        <v>42</v>
      </c>
      <c r="I118" s="51" t="s">
        <v>188</v>
      </c>
      <c r="J118" s="51" t="s">
        <v>189</v>
      </c>
      <c r="K118" s="51" t="s">
        <v>190</v>
      </c>
      <c r="L118" s="7">
        <v>181643.01</v>
      </c>
      <c r="M118" s="7">
        <v>2704076</v>
      </c>
      <c r="N118" s="7">
        <v>73260.67</v>
      </c>
      <c r="O118" s="7">
        <v>571693623.96000004</v>
      </c>
      <c r="P118" s="7">
        <v>206058282.71000001</v>
      </c>
      <c r="Q118" s="7">
        <v>188385427.81999999</v>
      </c>
      <c r="R118" s="7">
        <v>524221072.13999999</v>
      </c>
      <c r="S118" s="7">
        <v>68053528.150000006</v>
      </c>
      <c r="T118" s="3">
        <v>1437</v>
      </c>
      <c r="U118" s="7">
        <v>12584797.51</v>
      </c>
    </row>
    <row r="119" spans="2:21" s="1" customFormat="1" x14ac:dyDescent="0.25">
      <c r="B119" s="51">
        <v>320530</v>
      </c>
      <c r="C119" s="51" t="s">
        <v>200</v>
      </c>
      <c r="D119" s="51" t="s">
        <v>201</v>
      </c>
      <c r="E119" s="51">
        <v>2015</v>
      </c>
      <c r="F119" s="51">
        <v>32053000</v>
      </c>
      <c r="G119" s="51" t="s">
        <v>86</v>
      </c>
      <c r="H119" s="325" t="s">
        <v>42</v>
      </c>
      <c r="I119" s="51" t="s">
        <v>188</v>
      </c>
      <c r="J119" s="51" t="s">
        <v>189</v>
      </c>
      <c r="K119" s="51" t="s">
        <v>190</v>
      </c>
      <c r="L119" s="7">
        <v>184675.95</v>
      </c>
      <c r="M119" s="7">
        <v>2541675</v>
      </c>
      <c r="N119" s="7">
        <v>66034.64</v>
      </c>
      <c r="O119" s="7">
        <v>530783188.05000001</v>
      </c>
      <c r="P119" s="7">
        <v>166779839.13999999</v>
      </c>
      <c r="Q119" s="7">
        <v>175113196</v>
      </c>
      <c r="R119" s="7">
        <v>502446792.06999999</v>
      </c>
      <c r="S119" s="7">
        <v>59234967.140000001</v>
      </c>
      <c r="T119" s="3">
        <v>1501</v>
      </c>
      <c r="U119" s="7">
        <v>8958128.9600000009</v>
      </c>
    </row>
    <row r="120" spans="2:21" s="1" customFormat="1" x14ac:dyDescent="0.25">
      <c r="B120" s="51">
        <v>320530</v>
      </c>
      <c r="C120" s="51" t="s">
        <v>200</v>
      </c>
      <c r="D120" s="51" t="s">
        <v>201</v>
      </c>
      <c r="E120" s="51">
        <v>2014</v>
      </c>
      <c r="F120" s="51">
        <v>32053000</v>
      </c>
      <c r="G120" s="51" t="s">
        <v>86</v>
      </c>
      <c r="H120" s="325" t="s">
        <v>42</v>
      </c>
      <c r="I120" s="51" t="s">
        <v>188</v>
      </c>
      <c r="J120" s="51" t="s">
        <v>189</v>
      </c>
      <c r="K120" s="51" t="s">
        <v>190</v>
      </c>
      <c r="L120" s="7">
        <v>192557.72</v>
      </c>
      <c r="M120" s="7">
        <v>2438718</v>
      </c>
      <c r="N120" s="7">
        <v>65491.58</v>
      </c>
      <c r="O120" s="7">
        <v>526886654.42000002</v>
      </c>
      <c r="P120" s="7">
        <v>150010679.61000001</v>
      </c>
      <c r="Q120" s="7">
        <v>162975873.53999999</v>
      </c>
      <c r="R120" s="7">
        <v>463255008.86000001</v>
      </c>
      <c r="S120" s="7">
        <v>54579204.170000002</v>
      </c>
      <c r="T120" s="3">
        <v>1529</v>
      </c>
      <c r="U120" s="7">
        <v>8907493.2899999991</v>
      </c>
    </row>
    <row r="121" spans="2:21" s="1" customFormat="1" x14ac:dyDescent="0.25">
      <c r="B121" s="51">
        <v>320530</v>
      </c>
      <c r="C121" s="51" t="s">
        <v>200</v>
      </c>
      <c r="D121" s="51" t="s">
        <v>201</v>
      </c>
      <c r="E121" s="51">
        <v>2013</v>
      </c>
      <c r="F121" s="51">
        <v>32053000</v>
      </c>
      <c r="G121" s="51" t="s">
        <v>86</v>
      </c>
      <c r="H121" s="325" t="s">
        <v>42</v>
      </c>
      <c r="I121" s="51" t="s">
        <v>188</v>
      </c>
      <c r="J121" s="51" t="s">
        <v>189</v>
      </c>
      <c r="K121" s="51" t="s">
        <v>190</v>
      </c>
      <c r="L121" s="7">
        <v>188722.36</v>
      </c>
      <c r="M121" s="7">
        <v>2125189</v>
      </c>
      <c r="N121" s="7">
        <v>59707.31</v>
      </c>
      <c r="O121" s="7">
        <v>471095647.24000001</v>
      </c>
      <c r="P121" s="7">
        <v>115571473.61</v>
      </c>
      <c r="Q121" s="7">
        <v>150669851.84</v>
      </c>
      <c r="R121" s="7">
        <v>382918917.68000001</v>
      </c>
      <c r="S121" s="7">
        <v>76253438.370000005</v>
      </c>
      <c r="T121" s="3">
        <v>1509</v>
      </c>
      <c r="U121" s="7">
        <v>652455.15</v>
      </c>
    </row>
    <row r="122" spans="2:21" s="1" customFormat="1" x14ac:dyDescent="0.25">
      <c r="B122" s="51">
        <v>320530</v>
      </c>
      <c r="C122" s="51" t="s">
        <v>200</v>
      </c>
      <c r="D122" s="51" t="s">
        <v>201</v>
      </c>
      <c r="E122" s="51">
        <v>2012</v>
      </c>
      <c r="F122" s="51">
        <v>32053000</v>
      </c>
      <c r="G122" s="51" t="s">
        <v>86</v>
      </c>
      <c r="H122" s="325" t="s">
        <v>42</v>
      </c>
      <c r="I122" s="51" t="s">
        <v>188</v>
      </c>
      <c r="J122" s="51" t="s">
        <v>189</v>
      </c>
      <c r="K122" s="51" t="s">
        <v>190</v>
      </c>
      <c r="L122" s="7">
        <v>184338.57</v>
      </c>
      <c r="M122" s="7">
        <v>2114795</v>
      </c>
      <c r="N122" s="7">
        <v>52690.41</v>
      </c>
      <c r="O122" s="7">
        <v>426109115.83999997</v>
      </c>
      <c r="P122" s="7">
        <v>90279751.189999998</v>
      </c>
      <c r="Q122" s="7">
        <v>129096739</v>
      </c>
      <c r="R122" s="7">
        <v>351936340</v>
      </c>
      <c r="S122" s="7">
        <v>72769543</v>
      </c>
      <c r="T122" s="3">
        <v>1460</v>
      </c>
      <c r="U122" s="7">
        <v>990743</v>
      </c>
    </row>
    <row r="123" spans="2:21" s="1" customFormat="1" x14ac:dyDescent="0.25">
      <c r="B123" s="51">
        <v>320530</v>
      </c>
      <c r="C123" s="51" t="s">
        <v>200</v>
      </c>
      <c r="D123" s="51" t="s">
        <v>201</v>
      </c>
      <c r="E123" s="51">
        <v>2011</v>
      </c>
      <c r="F123" s="51">
        <v>32053000</v>
      </c>
      <c r="G123" s="51" t="s">
        <v>86</v>
      </c>
      <c r="H123" s="325" t="s">
        <v>42</v>
      </c>
      <c r="I123" s="51" t="s">
        <v>188</v>
      </c>
      <c r="J123" s="51" t="s">
        <v>189</v>
      </c>
      <c r="K123" s="51" t="s">
        <v>190</v>
      </c>
      <c r="L123" s="7">
        <v>182567.69</v>
      </c>
      <c r="M123" s="7">
        <v>1979524</v>
      </c>
      <c r="N123" s="7">
        <v>49484.65</v>
      </c>
      <c r="O123" s="7">
        <v>387700320.94</v>
      </c>
      <c r="P123" s="7">
        <v>68940430.519999996</v>
      </c>
      <c r="Q123" s="7">
        <v>114725986.59</v>
      </c>
      <c r="R123" s="7">
        <v>311706143.75</v>
      </c>
      <c r="S123" s="7">
        <v>60213260.939999998</v>
      </c>
      <c r="T123" s="3">
        <v>1470</v>
      </c>
      <c r="U123" s="7">
        <v>1453444.23</v>
      </c>
    </row>
    <row r="124" spans="2:21" s="1" customFormat="1" x14ac:dyDescent="0.25">
      <c r="B124" s="51">
        <v>320530</v>
      </c>
      <c r="C124" s="51" t="s">
        <v>200</v>
      </c>
      <c r="D124" s="51" t="s">
        <v>201</v>
      </c>
      <c r="E124" s="51">
        <v>2010</v>
      </c>
      <c r="F124" s="51">
        <v>32053000</v>
      </c>
      <c r="G124" s="51" t="s">
        <v>86</v>
      </c>
      <c r="H124" s="325" t="s">
        <v>42</v>
      </c>
      <c r="I124" s="51" t="s">
        <v>188</v>
      </c>
      <c r="J124" s="51" t="s">
        <v>189</v>
      </c>
      <c r="K124" s="51" t="s">
        <v>190</v>
      </c>
      <c r="L124" s="7">
        <v>181880.98</v>
      </c>
      <c r="M124" s="7">
        <v>1803247.08</v>
      </c>
      <c r="N124" s="7">
        <v>47443.68</v>
      </c>
      <c r="O124" s="7">
        <v>360828761.29000002</v>
      </c>
      <c r="P124" s="7">
        <v>66194596.600000001</v>
      </c>
      <c r="Q124" s="7">
        <v>103443863.18000001</v>
      </c>
      <c r="R124" s="7">
        <v>285682347.5</v>
      </c>
      <c r="S124" s="7">
        <v>37706107.210000001</v>
      </c>
      <c r="T124" s="3">
        <v>1403</v>
      </c>
      <c r="U124" s="7">
        <v>11107554.189999999</v>
      </c>
    </row>
    <row r="125" spans="2:21" s="1" customFormat="1" x14ac:dyDescent="0.25">
      <c r="B125" s="51">
        <v>320530</v>
      </c>
      <c r="C125" s="51" t="s">
        <v>200</v>
      </c>
      <c r="D125" s="51" t="s">
        <v>201</v>
      </c>
      <c r="E125" s="51">
        <v>2009</v>
      </c>
      <c r="F125" s="51">
        <v>32053000</v>
      </c>
      <c r="G125" s="51" t="s">
        <v>86</v>
      </c>
      <c r="H125" s="325" t="s">
        <v>42</v>
      </c>
      <c r="I125" s="51" t="s">
        <v>188</v>
      </c>
      <c r="J125" s="51" t="s">
        <v>189</v>
      </c>
      <c r="K125" s="51" t="s">
        <v>190</v>
      </c>
      <c r="L125" s="7">
        <v>177070.57</v>
      </c>
      <c r="M125" s="7">
        <v>1549658</v>
      </c>
      <c r="N125" s="7">
        <v>45046.51</v>
      </c>
      <c r="O125" s="7">
        <v>338437865.68000001</v>
      </c>
      <c r="P125" s="7">
        <v>60286278.689999998</v>
      </c>
      <c r="Q125" s="7">
        <v>99157068</v>
      </c>
      <c r="R125" s="7">
        <v>273277336.35000002</v>
      </c>
      <c r="S125" s="7">
        <v>43194799</v>
      </c>
      <c r="T125" s="3">
        <v>1245</v>
      </c>
      <c r="U125" s="7">
        <v>3398808.19</v>
      </c>
    </row>
    <row r="126" spans="2:21" s="1" customFormat="1" x14ac:dyDescent="0.25">
      <c r="B126" s="51">
        <v>320530</v>
      </c>
      <c r="C126" s="51" t="s">
        <v>200</v>
      </c>
      <c r="D126" s="51" t="s">
        <v>201</v>
      </c>
      <c r="E126" s="51">
        <v>2008</v>
      </c>
      <c r="F126" s="51">
        <v>32053000</v>
      </c>
      <c r="G126" s="51" t="s">
        <v>86</v>
      </c>
      <c r="H126" s="325" t="s">
        <v>42</v>
      </c>
      <c r="I126" s="51" t="s">
        <v>188</v>
      </c>
      <c r="J126" s="51" t="s">
        <v>189</v>
      </c>
      <c r="K126" s="51" t="s">
        <v>190</v>
      </c>
      <c r="L126" s="7">
        <v>168753.62</v>
      </c>
      <c r="M126" s="7">
        <v>1288967</v>
      </c>
      <c r="N126" s="7">
        <v>40792.800000000003</v>
      </c>
      <c r="O126" s="7">
        <v>310130071.14999998</v>
      </c>
      <c r="P126" s="7">
        <v>52058784.549999997</v>
      </c>
      <c r="Q126" s="7">
        <v>86759058.719999999</v>
      </c>
      <c r="R126" s="7">
        <v>241350243</v>
      </c>
      <c r="S126" s="7">
        <v>40421834.149999999</v>
      </c>
      <c r="T126" s="3">
        <v>1281</v>
      </c>
      <c r="U126" s="7">
        <v>6073711.4400000004</v>
      </c>
    </row>
    <row r="127" spans="2:21" s="1" customFormat="1" x14ac:dyDescent="0.25">
      <c r="B127" s="51">
        <v>320530</v>
      </c>
      <c r="C127" s="51" t="s">
        <v>200</v>
      </c>
      <c r="D127" s="51" t="s">
        <v>201</v>
      </c>
      <c r="E127" s="51">
        <v>2007</v>
      </c>
      <c r="F127" s="51">
        <v>32053000</v>
      </c>
      <c r="G127" s="51" t="s">
        <v>86</v>
      </c>
      <c r="H127" s="325" t="s">
        <v>42</v>
      </c>
      <c r="I127" s="51" t="s">
        <v>188</v>
      </c>
      <c r="J127" s="51" t="s">
        <v>189</v>
      </c>
      <c r="K127" s="51" t="s">
        <v>190</v>
      </c>
      <c r="L127" s="7">
        <v>164451.10999999999</v>
      </c>
      <c r="M127" s="7">
        <v>1096118</v>
      </c>
      <c r="N127" s="7">
        <v>38442.129999999997</v>
      </c>
      <c r="O127" s="7">
        <v>286091268.76999998</v>
      </c>
      <c r="P127" s="7">
        <v>45529524.060000002</v>
      </c>
      <c r="Q127" s="7">
        <v>83950941.219999999</v>
      </c>
      <c r="R127" s="7">
        <v>233109510.44</v>
      </c>
      <c r="S127" s="7">
        <v>38724812.729999997</v>
      </c>
      <c r="T127" s="3">
        <v>1128</v>
      </c>
      <c r="U127" s="7">
        <v>-77842.320000000007</v>
      </c>
    </row>
    <row r="128" spans="2:21" s="1" customFormat="1" x14ac:dyDescent="0.25">
      <c r="B128" s="51">
        <v>320530</v>
      </c>
      <c r="C128" s="51" t="s">
        <v>200</v>
      </c>
      <c r="D128" s="51" t="s">
        <v>201</v>
      </c>
      <c r="E128" s="51">
        <v>2006</v>
      </c>
      <c r="F128" s="51">
        <v>32053000</v>
      </c>
      <c r="G128" s="51" t="s">
        <v>86</v>
      </c>
      <c r="H128" s="325" t="s">
        <v>42</v>
      </c>
      <c r="I128" s="51" t="s">
        <v>188</v>
      </c>
      <c r="J128" s="51" t="s">
        <v>189</v>
      </c>
      <c r="K128" s="51" t="s">
        <v>190</v>
      </c>
      <c r="L128" s="7">
        <v>164101</v>
      </c>
      <c r="M128" s="7">
        <v>1018679.68</v>
      </c>
      <c r="N128" s="7">
        <v>35359</v>
      </c>
      <c r="O128" s="7">
        <v>271844546.45999998</v>
      </c>
      <c r="P128" s="7">
        <v>41996976.619999997</v>
      </c>
      <c r="Q128" s="7">
        <v>77964583.219999999</v>
      </c>
      <c r="R128" s="7">
        <v>214806746</v>
      </c>
      <c r="S128" s="7">
        <v>36652146</v>
      </c>
      <c r="T128" s="3">
        <v>1141</v>
      </c>
      <c r="U128" s="7">
        <v>1577857</v>
      </c>
    </row>
    <row r="129" spans="2:21" s="1" customFormat="1" x14ac:dyDescent="0.25">
      <c r="B129" s="51">
        <v>320530</v>
      </c>
      <c r="C129" s="51" t="s">
        <v>200</v>
      </c>
      <c r="D129" s="51" t="s">
        <v>201</v>
      </c>
      <c r="E129" s="51">
        <v>2005</v>
      </c>
      <c r="F129" s="51">
        <v>32053000</v>
      </c>
      <c r="G129" s="51" t="s">
        <v>86</v>
      </c>
      <c r="H129" s="325" t="s">
        <v>42</v>
      </c>
      <c r="I129" s="51" t="s">
        <v>188</v>
      </c>
      <c r="J129" s="51" t="s">
        <v>189</v>
      </c>
      <c r="K129" s="51" t="s">
        <v>190</v>
      </c>
      <c r="L129" s="7">
        <v>159704</v>
      </c>
      <c r="M129" s="7">
        <v>985718.32</v>
      </c>
      <c r="N129" s="7">
        <v>32271</v>
      </c>
      <c r="O129" s="7">
        <v>250981554.69</v>
      </c>
      <c r="P129" s="7">
        <v>35689439.789999999</v>
      </c>
      <c r="Q129" s="7">
        <v>65508567.990000002</v>
      </c>
      <c r="R129" s="7">
        <v>188600953.46000001</v>
      </c>
      <c r="S129" s="7">
        <v>33703360</v>
      </c>
      <c r="T129" s="3">
        <v>1083</v>
      </c>
      <c r="U129" s="7">
        <v>-334420.77</v>
      </c>
    </row>
    <row r="130" spans="2:21" s="1" customFormat="1" x14ac:dyDescent="0.25">
      <c r="B130" s="51">
        <v>320530</v>
      </c>
      <c r="C130" s="51" t="s">
        <v>200</v>
      </c>
      <c r="D130" s="51" t="s">
        <v>201</v>
      </c>
      <c r="E130" s="51">
        <v>2004</v>
      </c>
      <c r="F130" s="51">
        <v>32053000</v>
      </c>
      <c r="G130" s="51" t="s">
        <v>86</v>
      </c>
      <c r="H130" s="325" t="s">
        <v>42</v>
      </c>
      <c r="I130" s="51" t="s">
        <v>188</v>
      </c>
      <c r="J130" s="51" t="s">
        <v>189</v>
      </c>
      <c r="K130" s="51" t="s">
        <v>190</v>
      </c>
      <c r="L130" s="7">
        <v>157080</v>
      </c>
      <c r="N130" s="7">
        <v>28196</v>
      </c>
      <c r="O130" s="7">
        <v>243213951.34999999</v>
      </c>
      <c r="P130" s="7">
        <v>28910840.370000001</v>
      </c>
      <c r="Q130" s="7">
        <v>61704749.799999997</v>
      </c>
      <c r="R130" s="7">
        <v>171775911.34999999</v>
      </c>
      <c r="S130" s="7">
        <v>27890457</v>
      </c>
      <c r="T130" s="3">
        <v>1025</v>
      </c>
      <c r="U130" s="7">
        <v>2305858.64</v>
      </c>
    </row>
    <row r="131" spans="2:21" s="1" customFormat="1" x14ac:dyDescent="0.25">
      <c r="B131" s="51">
        <v>320530</v>
      </c>
      <c r="C131" s="51" t="s">
        <v>200</v>
      </c>
      <c r="D131" s="51" t="s">
        <v>201</v>
      </c>
      <c r="E131" s="51">
        <v>2003</v>
      </c>
      <c r="F131" s="51">
        <v>32053000</v>
      </c>
      <c r="G131" s="51" t="s">
        <v>86</v>
      </c>
      <c r="H131" s="325" t="s">
        <v>42</v>
      </c>
      <c r="I131" s="51" t="s">
        <v>188</v>
      </c>
      <c r="J131" s="51" t="s">
        <v>189</v>
      </c>
      <c r="K131" s="51" t="s">
        <v>190</v>
      </c>
      <c r="L131" s="7">
        <v>157211</v>
      </c>
      <c r="M131" s="7">
        <v>824606</v>
      </c>
      <c r="N131" s="7">
        <v>25074</v>
      </c>
      <c r="O131" s="7">
        <v>209582691.28999999</v>
      </c>
      <c r="P131" s="7">
        <v>25936421.379999999</v>
      </c>
      <c r="Q131" s="7">
        <v>57673962.060000002</v>
      </c>
      <c r="R131" s="7">
        <v>126799870.27</v>
      </c>
      <c r="S131" s="7">
        <v>27136085.050000001</v>
      </c>
      <c r="T131" s="3">
        <v>1034</v>
      </c>
      <c r="U131" s="7">
        <v>-1533488.04</v>
      </c>
    </row>
    <row r="132" spans="2:21" s="1" customFormat="1" x14ac:dyDescent="0.25">
      <c r="B132" s="51">
        <v>320530</v>
      </c>
      <c r="C132" s="51" t="s">
        <v>200</v>
      </c>
      <c r="D132" s="51" t="s">
        <v>201</v>
      </c>
      <c r="E132" s="51">
        <v>2002</v>
      </c>
      <c r="F132" s="51">
        <v>32053000</v>
      </c>
      <c r="G132" s="51" t="s">
        <v>86</v>
      </c>
      <c r="H132" s="325" t="s">
        <v>42</v>
      </c>
      <c r="I132" s="51" t="s">
        <v>188</v>
      </c>
      <c r="J132" s="51" t="s">
        <v>189</v>
      </c>
      <c r="K132" s="51" t="s">
        <v>190</v>
      </c>
      <c r="L132" s="7">
        <v>152915</v>
      </c>
      <c r="M132" s="7">
        <v>861249.22</v>
      </c>
      <c r="N132" s="7">
        <v>23524</v>
      </c>
      <c r="O132" s="7">
        <v>176693233.24000001</v>
      </c>
      <c r="P132" s="7">
        <v>20563673.66</v>
      </c>
      <c r="Q132" s="7">
        <v>53652150.090000004</v>
      </c>
      <c r="R132" s="7">
        <v>129143805.27</v>
      </c>
      <c r="S132" s="7">
        <v>39569292</v>
      </c>
      <c r="T132" s="3">
        <v>1027</v>
      </c>
      <c r="U132" s="7">
        <v>21116838.539999999</v>
      </c>
    </row>
    <row r="133" spans="2:21" s="1" customFormat="1" x14ac:dyDescent="0.25">
      <c r="B133" s="51">
        <v>320530</v>
      </c>
      <c r="C133" s="51" t="s">
        <v>200</v>
      </c>
      <c r="D133" s="51" t="s">
        <v>201</v>
      </c>
      <c r="E133" s="51">
        <v>2001</v>
      </c>
      <c r="F133" s="51">
        <v>32053000</v>
      </c>
      <c r="G133" s="51" t="s">
        <v>86</v>
      </c>
      <c r="H133" s="325" t="s">
        <v>42</v>
      </c>
      <c r="I133" s="51" t="s">
        <v>188</v>
      </c>
      <c r="J133" s="51" t="s">
        <v>189</v>
      </c>
      <c r="K133" s="51" t="s">
        <v>190</v>
      </c>
      <c r="L133" s="7">
        <v>153304</v>
      </c>
      <c r="M133" s="7">
        <v>853722</v>
      </c>
      <c r="N133" s="7">
        <v>20221</v>
      </c>
      <c r="O133" s="7">
        <v>154799709</v>
      </c>
      <c r="P133" s="7">
        <v>15516726</v>
      </c>
      <c r="Q133" s="7">
        <v>52213905</v>
      </c>
      <c r="R133" s="7">
        <v>113426550.45</v>
      </c>
      <c r="S133" s="7">
        <v>35665895</v>
      </c>
      <c r="T133" s="3">
        <v>1045</v>
      </c>
      <c r="U133" s="7">
        <v>3640061</v>
      </c>
    </row>
    <row r="134" spans="2:21" s="1" customFormat="1" x14ac:dyDescent="0.25">
      <c r="B134" s="51">
        <v>320530</v>
      </c>
      <c r="C134" s="51" t="s">
        <v>200</v>
      </c>
      <c r="D134" s="51" t="s">
        <v>201</v>
      </c>
      <c r="E134" s="51">
        <v>2000</v>
      </c>
      <c r="F134" s="51">
        <v>32053000</v>
      </c>
      <c r="G134" s="51" t="s">
        <v>86</v>
      </c>
      <c r="H134" s="325" t="s">
        <v>42</v>
      </c>
      <c r="I134" s="51" t="s">
        <v>188</v>
      </c>
      <c r="J134" s="51" t="s">
        <v>189</v>
      </c>
      <c r="K134" s="51" t="s">
        <v>190</v>
      </c>
      <c r="L134" s="7">
        <v>154977</v>
      </c>
      <c r="M134" s="7">
        <v>835488</v>
      </c>
      <c r="N134" s="7">
        <v>19195</v>
      </c>
      <c r="O134" s="7">
        <v>144728211</v>
      </c>
      <c r="P134" s="7">
        <v>13538941</v>
      </c>
      <c r="Q134" s="7">
        <v>46232216.030000001</v>
      </c>
      <c r="R134" s="7">
        <v>97605628.319999993</v>
      </c>
      <c r="S134" s="7">
        <v>32738155</v>
      </c>
      <c r="T134" s="3">
        <v>1088</v>
      </c>
      <c r="U134" s="7">
        <v>4672814.28</v>
      </c>
    </row>
    <row r="135" spans="2:21" s="1" customFormat="1" x14ac:dyDescent="0.25">
      <c r="B135" s="51">
        <v>320530</v>
      </c>
      <c r="C135" s="51" t="s">
        <v>200</v>
      </c>
      <c r="D135" s="51" t="s">
        <v>201</v>
      </c>
      <c r="E135" s="51">
        <v>1999</v>
      </c>
      <c r="F135" s="51">
        <v>32053000</v>
      </c>
      <c r="G135" s="51" t="s">
        <v>86</v>
      </c>
      <c r="H135" s="325" t="s">
        <v>42</v>
      </c>
      <c r="I135" s="51" t="s">
        <v>188</v>
      </c>
      <c r="J135" s="51" t="s">
        <v>189</v>
      </c>
      <c r="K135" s="51" t="s">
        <v>190</v>
      </c>
      <c r="L135" s="7">
        <v>157847</v>
      </c>
      <c r="M135" s="7">
        <v>818844.2</v>
      </c>
      <c r="N135" s="7">
        <v>19934</v>
      </c>
      <c r="O135" s="7">
        <v>129417967</v>
      </c>
      <c r="P135" s="7">
        <v>11550355</v>
      </c>
      <c r="Q135" s="7">
        <v>45409449</v>
      </c>
      <c r="R135" s="7">
        <v>88311394</v>
      </c>
      <c r="S135" s="7">
        <v>33348886</v>
      </c>
      <c r="T135" s="3">
        <v>1090</v>
      </c>
      <c r="U135" s="7">
        <v>4134801</v>
      </c>
    </row>
    <row r="136" spans="2:21" s="1" customFormat="1" x14ac:dyDescent="0.25">
      <c r="B136" s="51">
        <v>520870</v>
      </c>
      <c r="C136" s="51" t="s">
        <v>202</v>
      </c>
      <c r="D136" s="51" t="s">
        <v>203</v>
      </c>
      <c r="E136" s="51">
        <v>2019</v>
      </c>
      <c r="F136" s="51">
        <v>52087000</v>
      </c>
      <c r="G136" s="51" t="s">
        <v>87</v>
      </c>
      <c r="H136" s="325" t="s">
        <v>51</v>
      </c>
      <c r="I136" s="51" t="s">
        <v>188</v>
      </c>
      <c r="J136" s="51" t="s">
        <v>189</v>
      </c>
      <c r="K136" s="51" t="s">
        <v>190</v>
      </c>
      <c r="L136" s="7">
        <v>308738.23</v>
      </c>
      <c r="M136" s="7">
        <v>5472333</v>
      </c>
      <c r="N136" s="7">
        <v>161553.73000000001</v>
      </c>
      <c r="O136" s="7">
        <v>1631833702.3699999</v>
      </c>
      <c r="P136" s="7">
        <v>918760105.78999996</v>
      </c>
      <c r="Q136" s="7">
        <v>579530591.72000003</v>
      </c>
      <c r="R136" s="7">
        <v>1921747587.71</v>
      </c>
      <c r="S136" s="7">
        <v>89898646.159999996</v>
      </c>
      <c r="T136" s="3">
        <v>6234</v>
      </c>
      <c r="U136" s="7">
        <v>137938698.44</v>
      </c>
    </row>
    <row r="137" spans="2:21" s="1" customFormat="1" x14ac:dyDescent="0.25">
      <c r="B137" s="51">
        <v>520870</v>
      </c>
      <c r="C137" s="51" t="s">
        <v>202</v>
      </c>
      <c r="D137" s="51" t="s">
        <v>203</v>
      </c>
      <c r="E137" s="51">
        <v>2018</v>
      </c>
      <c r="F137" s="51">
        <v>52087000</v>
      </c>
      <c r="G137" s="51" t="s">
        <v>87</v>
      </c>
      <c r="H137" s="325" t="s">
        <v>51</v>
      </c>
      <c r="I137" s="51" t="s">
        <v>188</v>
      </c>
      <c r="J137" s="51" t="s">
        <v>189</v>
      </c>
      <c r="K137" s="51" t="s">
        <v>190</v>
      </c>
      <c r="L137" s="7">
        <v>261132.74</v>
      </c>
      <c r="M137" s="7">
        <v>4857360</v>
      </c>
      <c r="N137" s="7">
        <v>151592.17000000001</v>
      </c>
      <c r="O137" s="7">
        <v>1572451862.1400001</v>
      </c>
      <c r="P137" s="7">
        <v>750478789.70000005</v>
      </c>
      <c r="Q137" s="7">
        <v>905263677.95000005</v>
      </c>
      <c r="R137" s="7">
        <v>1724981338.9200001</v>
      </c>
      <c r="S137" s="7">
        <v>331051060.38</v>
      </c>
      <c r="T137" s="3">
        <v>6221</v>
      </c>
      <c r="U137" s="7">
        <v>117373811.63</v>
      </c>
    </row>
    <row r="138" spans="2:21" s="1" customFormat="1" x14ac:dyDescent="0.25">
      <c r="B138" s="51">
        <v>520870</v>
      </c>
      <c r="C138" s="51" t="s">
        <v>202</v>
      </c>
      <c r="D138" s="51" t="s">
        <v>203</v>
      </c>
      <c r="E138" s="51">
        <v>2017</v>
      </c>
      <c r="F138" s="51">
        <v>52087000</v>
      </c>
      <c r="G138" s="51" t="s">
        <v>87</v>
      </c>
      <c r="H138" s="325" t="s">
        <v>51</v>
      </c>
      <c r="I138" s="51" t="s">
        <v>188</v>
      </c>
      <c r="J138" s="51" t="s">
        <v>189</v>
      </c>
      <c r="K138" s="51" t="s">
        <v>190</v>
      </c>
      <c r="L138" s="7">
        <v>263482.01</v>
      </c>
      <c r="M138" s="7">
        <v>4659640</v>
      </c>
      <c r="N138" s="7">
        <v>148664.07</v>
      </c>
      <c r="O138" s="7">
        <v>1554805655.0699999</v>
      </c>
      <c r="P138" s="7">
        <v>701422123.72000003</v>
      </c>
      <c r="Q138" s="7">
        <v>956909070.74000001</v>
      </c>
      <c r="R138" s="7">
        <v>1761303297.0999999</v>
      </c>
      <c r="S138" s="7">
        <v>216805300.68000001</v>
      </c>
      <c r="T138" s="3">
        <v>5741</v>
      </c>
      <c r="U138" s="7">
        <v>171919664.31999999</v>
      </c>
    </row>
    <row r="139" spans="2:21" s="1" customFormat="1" x14ac:dyDescent="0.25">
      <c r="B139" s="51">
        <v>520870</v>
      </c>
      <c r="C139" s="51" t="s">
        <v>202</v>
      </c>
      <c r="D139" s="51" t="s">
        <v>203</v>
      </c>
      <c r="E139" s="51">
        <v>2016</v>
      </c>
      <c r="F139" s="51">
        <v>52087000</v>
      </c>
      <c r="G139" s="51" t="s">
        <v>87</v>
      </c>
      <c r="H139" s="325" t="s">
        <v>51</v>
      </c>
      <c r="I139" s="51" t="s">
        <v>188</v>
      </c>
      <c r="J139" s="51" t="s">
        <v>189</v>
      </c>
      <c r="K139" s="51" t="s">
        <v>190</v>
      </c>
      <c r="L139" s="7">
        <v>263507.18</v>
      </c>
      <c r="M139" s="7">
        <v>4777633</v>
      </c>
      <c r="N139" s="7">
        <v>144799.57999999999</v>
      </c>
      <c r="O139" s="7">
        <v>1441979106.3699999</v>
      </c>
      <c r="P139" s="7">
        <v>631725367.48000002</v>
      </c>
      <c r="Q139" s="7">
        <v>787242366</v>
      </c>
      <c r="R139" s="7">
        <v>1524216367.8599999</v>
      </c>
      <c r="S139" s="7">
        <v>183538720.50999999</v>
      </c>
      <c r="T139" s="3">
        <v>5883</v>
      </c>
      <c r="U139" s="7">
        <v>180711820.38999999</v>
      </c>
    </row>
    <row r="140" spans="2:21" s="1" customFormat="1" x14ac:dyDescent="0.25">
      <c r="B140" s="51">
        <v>520870</v>
      </c>
      <c r="C140" s="51" t="s">
        <v>202</v>
      </c>
      <c r="D140" s="51" t="s">
        <v>203</v>
      </c>
      <c r="E140" s="51">
        <v>2015</v>
      </c>
      <c r="F140" s="51">
        <v>52087000</v>
      </c>
      <c r="G140" s="51" t="s">
        <v>87</v>
      </c>
      <c r="H140" s="325" t="s">
        <v>51</v>
      </c>
      <c r="I140" s="51" t="s">
        <v>188</v>
      </c>
      <c r="J140" s="51" t="s">
        <v>189</v>
      </c>
      <c r="K140" s="51" t="s">
        <v>190</v>
      </c>
      <c r="L140" s="7">
        <v>263525.65000000002</v>
      </c>
      <c r="M140" s="7">
        <v>4473645</v>
      </c>
      <c r="N140" s="7">
        <v>141613.43</v>
      </c>
      <c r="O140" s="7">
        <v>1160047580.96</v>
      </c>
      <c r="P140" s="7">
        <v>492620265.80000001</v>
      </c>
      <c r="Q140" s="7">
        <v>648565999.47000003</v>
      </c>
      <c r="R140" s="7">
        <v>1342241764.1400001</v>
      </c>
      <c r="S140" s="7">
        <v>224574678.22999999</v>
      </c>
      <c r="T140" s="3">
        <v>5489</v>
      </c>
      <c r="U140" s="7">
        <v>185781885.08000001</v>
      </c>
    </row>
    <row r="141" spans="2:21" s="1" customFormat="1" x14ac:dyDescent="0.25">
      <c r="B141" s="51">
        <v>520870</v>
      </c>
      <c r="C141" s="51" t="s">
        <v>202</v>
      </c>
      <c r="D141" s="51" t="s">
        <v>203</v>
      </c>
      <c r="E141" s="51">
        <v>2014</v>
      </c>
      <c r="F141" s="51">
        <v>52087000</v>
      </c>
      <c r="G141" s="51" t="s">
        <v>87</v>
      </c>
      <c r="H141" s="325" t="s">
        <v>51</v>
      </c>
      <c r="I141" s="51" t="s">
        <v>188</v>
      </c>
      <c r="J141" s="51" t="s">
        <v>189</v>
      </c>
      <c r="K141" s="51" t="s">
        <v>190</v>
      </c>
      <c r="L141" s="7">
        <v>270039.43</v>
      </c>
      <c r="M141" s="7">
        <v>4280806</v>
      </c>
      <c r="N141" s="7">
        <v>140478.54999999999</v>
      </c>
      <c r="O141" s="7">
        <v>1021564605.5700001</v>
      </c>
      <c r="P141" s="7">
        <v>415188775.10000002</v>
      </c>
      <c r="Q141" s="7">
        <v>564153812.38999999</v>
      </c>
      <c r="R141" s="7">
        <v>1160626877.1600001</v>
      </c>
      <c r="S141" s="7">
        <v>221038937.25</v>
      </c>
      <c r="T141" s="3">
        <v>5086</v>
      </c>
      <c r="U141" s="7">
        <v>114243889.64</v>
      </c>
    </row>
    <row r="142" spans="2:21" s="1" customFormat="1" x14ac:dyDescent="0.25">
      <c r="B142" s="51">
        <v>520870</v>
      </c>
      <c r="C142" s="51" t="s">
        <v>202</v>
      </c>
      <c r="D142" s="51" t="s">
        <v>203</v>
      </c>
      <c r="E142" s="51">
        <v>2013</v>
      </c>
      <c r="F142" s="51">
        <v>52087000</v>
      </c>
      <c r="G142" s="51" t="s">
        <v>87</v>
      </c>
      <c r="H142" s="325" t="s">
        <v>51</v>
      </c>
      <c r="I142" s="51" t="s">
        <v>188</v>
      </c>
      <c r="J142" s="51" t="s">
        <v>189</v>
      </c>
      <c r="K142" s="51" t="s">
        <v>190</v>
      </c>
      <c r="L142" s="7">
        <v>261041.22</v>
      </c>
      <c r="M142" s="7">
        <v>3945253</v>
      </c>
      <c r="N142" s="7">
        <v>132253.32</v>
      </c>
      <c r="O142" s="7">
        <v>942760281.21000004</v>
      </c>
      <c r="P142" s="7">
        <v>365801645.64999998</v>
      </c>
      <c r="Q142" s="7">
        <v>444524060.01999998</v>
      </c>
      <c r="R142" s="7">
        <v>969344888.48000002</v>
      </c>
      <c r="S142" s="7">
        <v>202222994.69999999</v>
      </c>
      <c r="T142" s="3">
        <v>4316</v>
      </c>
      <c r="U142" s="7">
        <v>111573018.48999999</v>
      </c>
    </row>
    <row r="143" spans="2:21" s="1" customFormat="1" x14ac:dyDescent="0.25">
      <c r="B143" s="51">
        <v>520870</v>
      </c>
      <c r="C143" s="51" t="s">
        <v>202</v>
      </c>
      <c r="D143" s="51" t="s">
        <v>203</v>
      </c>
      <c r="E143" s="51">
        <v>2012</v>
      </c>
      <c r="F143" s="51">
        <v>52087000</v>
      </c>
      <c r="G143" s="51" t="s">
        <v>87</v>
      </c>
      <c r="H143" s="325" t="s">
        <v>51</v>
      </c>
      <c r="I143" s="51" t="s">
        <v>188</v>
      </c>
      <c r="J143" s="51" t="s">
        <v>189</v>
      </c>
      <c r="K143" s="51" t="s">
        <v>190</v>
      </c>
      <c r="L143" s="7">
        <v>252202.42</v>
      </c>
      <c r="M143" s="7">
        <v>3690628</v>
      </c>
      <c r="N143" s="7">
        <v>125483.34</v>
      </c>
      <c r="O143" s="7">
        <v>861236424.62</v>
      </c>
      <c r="P143" s="7">
        <v>327783921.81999999</v>
      </c>
      <c r="Q143" s="7">
        <v>401539724.74000001</v>
      </c>
      <c r="R143" s="7">
        <v>859102250.46000004</v>
      </c>
      <c r="S143" s="7">
        <v>226459178.16999999</v>
      </c>
      <c r="T143" s="3">
        <v>4427</v>
      </c>
      <c r="U143" s="7">
        <v>74202500.310000002</v>
      </c>
    </row>
    <row r="144" spans="2:21" s="1" customFormat="1" x14ac:dyDescent="0.25">
      <c r="B144" s="51">
        <v>520870</v>
      </c>
      <c r="C144" s="51" t="s">
        <v>202</v>
      </c>
      <c r="D144" s="51" t="s">
        <v>203</v>
      </c>
      <c r="E144" s="51">
        <v>2011</v>
      </c>
      <c r="F144" s="51">
        <v>52087000</v>
      </c>
      <c r="G144" s="51" t="s">
        <v>87</v>
      </c>
      <c r="H144" s="325" t="s">
        <v>51</v>
      </c>
      <c r="I144" s="51" t="s">
        <v>188</v>
      </c>
      <c r="J144" s="51" t="s">
        <v>189</v>
      </c>
      <c r="K144" s="51" t="s">
        <v>190</v>
      </c>
      <c r="L144" s="7">
        <v>237044.38</v>
      </c>
      <c r="M144" s="7">
        <v>3424689</v>
      </c>
      <c r="N144" s="7">
        <v>116540.79</v>
      </c>
      <c r="O144" s="7">
        <v>758506982.40999997</v>
      </c>
      <c r="P144" s="7">
        <v>286258331.44</v>
      </c>
      <c r="Q144" s="7">
        <v>343107854.98000002</v>
      </c>
      <c r="R144" s="7">
        <v>833792489.75</v>
      </c>
      <c r="S144" s="7">
        <v>145698567.5</v>
      </c>
      <c r="T144" s="3">
        <v>4499</v>
      </c>
      <c r="U144" s="7">
        <v>28203713.18</v>
      </c>
    </row>
    <row r="145" spans="2:21" s="1" customFormat="1" x14ac:dyDescent="0.25">
      <c r="B145" s="51">
        <v>520870</v>
      </c>
      <c r="C145" s="51" t="s">
        <v>202</v>
      </c>
      <c r="D145" s="51" t="s">
        <v>203</v>
      </c>
      <c r="E145" s="51">
        <v>2010</v>
      </c>
      <c r="F145" s="51">
        <v>52087000</v>
      </c>
      <c r="G145" s="51" t="s">
        <v>87</v>
      </c>
      <c r="H145" s="325" t="s">
        <v>51</v>
      </c>
      <c r="I145" s="51" t="s">
        <v>188</v>
      </c>
      <c r="J145" s="51" t="s">
        <v>189</v>
      </c>
      <c r="K145" s="51" t="s">
        <v>190</v>
      </c>
      <c r="L145" s="7">
        <v>229180.43</v>
      </c>
      <c r="M145" s="7">
        <v>3175800</v>
      </c>
      <c r="N145" s="7">
        <v>111788.26</v>
      </c>
      <c r="O145" s="7">
        <v>675106687.46000004</v>
      </c>
      <c r="P145" s="7">
        <v>255035466.80000001</v>
      </c>
      <c r="Q145" s="7">
        <v>291079762.31999999</v>
      </c>
      <c r="R145" s="7">
        <v>634984579.67999995</v>
      </c>
      <c r="S145" s="7">
        <v>157798888.53</v>
      </c>
      <c r="T145" s="3">
        <v>4422</v>
      </c>
      <c r="U145" s="7">
        <v>64010270.5</v>
      </c>
    </row>
    <row r="146" spans="2:21" s="1" customFormat="1" x14ac:dyDescent="0.25">
      <c r="B146" s="51">
        <v>520870</v>
      </c>
      <c r="C146" s="51" t="s">
        <v>202</v>
      </c>
      <c r="D146" s="51" t="s">
        <v>203</v>
      </c>
      <c r="E146" s="51">
        <v>2009</v>
      </c>
      <c r="F146" s="51">
        <v>52087000</v>
      </c>
      <c r="G146" s="51" t="s">
        <v>87</v>
      </c>
      <c r="H146" s="325" t="s">
        <v>51</v>
      </c>
      <c r="I146" s="51" t="s">
        <v>188</v>
      </c>
      <c r="J146" s="51" t="s">
        <v>189</v>
      </c>
      <c r="K146" s="51" t="s">
        <v>190</v>
      </c>
      <c r="L146" s="7">
        <v>209481.3</v>
      </c>
      <c r="M146" s="7">
        <v>2884444</v>
      </c>
      <c r="N146" s="7">
        <v>103114.7</v>
      </c>
      <c r="O146" s="7">
        <v>580390553.38999999</v>
      </c>
      <c r="P146" s="7">
        <v>210435050.24000001</v>
      </c>
      <c r="Q146" s="7">
        <v>260279630.80000001</v>
      </c>
      <c r="R146" s="7">
        <v>591922697.77999997</v>
      </c>
      <c r="S146" s="7">
        <v>140789782.91</v>
      </c>
      <c r="T146" s="3">
        <v>4233</v>
      </c>
      <c r="U146" s="7">
        <v>46261614.369999997</v>
      </c>
    </row>
    <row r="147" spans="2:21" s="1" customFormat="1" x14ac:dyDescent="0.25">
      <c r="B147" s="51">
        <v>520870</v>
      </c>
      <c r="C147" s="51" t="s">
        <v>202</v>
      </c>
      <c r="D147" s="51" t="s">
        <v>203</v>
      </c>
      <c r="E147" s="51">
        <v>2008</v>
      </c>
      <c r="F147" s="51">
        <v>52087000</v>
      </c>
      <c r="G147" s="51" t="s">
        <v>87</v>
      </c>
      <c r="H147" s="325" t="s">
        <v>51</v>
      </c>
      <c r="I147" s="51" t="s">
        <v>188</v>
      </c>
      <c r="J147" s="51" t="s">
        <v>189</v>
      </c>
      <c r="K147" s="51" t="s">
        <v>190</v>
      </c>
      <c r="L147" s="7">
        <v>204617.24</v>
      </c>
      <c r="M147" s="7">
        <v>2733707</v>
      </c>
      <c r="N147" s="7">
        <v>100086.68</v>
      </c>
      <c r="O147" s="7">
        <v>533280941.10000002</v>
      </c>
      <c r="P147" s="7">
        <v>191166323.40000001</v>
      </c>
      <c r="Q147" s="7">
        <v>231104184.19999999</v>
      </c>
      <c r="R147" s="7">
        <v>540755719.84000003</v>
      </c>
      <c r="S147" s="7">
        <v>128050703.65000001</v>
      </c>
      <c r="T147" s="3">
        <v>4112</v>
      </c>
      <c r="U147" s="7">
        <v>18842646.670000002</v>
      </c>
    </row>
    <row r="148" spans="2:21" s="1" customFormat="1" x14ac:dyDescent="0.25">
      <c r="B148" s="51">
        <v>520870</v>
      </c>
      <c r="C148" s="51" t="s">
        <v>202</v>
      </c>
      <c r="D148" s="51" t="s">
        <v>203</v>
      </c>
      <c r="E148" s="51">
        <v>2007</v>
      </c>
      <c r="F148" s="51">
        <v>52087000</v>
      </c>
      <c r="G148" s="51" t="s">
        <v>87</v>
      </c>
      <c r="H148" s="325" t="s">
        <v>51</v>
      </c>
      <c r="I148" s="51" t="s">
        <v>188</v>
      </c>
      <c r="J148" s="51" t="s">
        <v>189</v>
      </c>
      <c r="K148" s="51" t="s">
        <v>190</v>
      </c>
      <c r="L148" s="7">
        <v>200013.37</v>
      </c>
      <c r="M148" s="7">
        <v>2663079</v>
      </c>
      <c r="N148" s="7">
        <v>96012.160000000003</v>
      </c>
      <c r="O148" s="7">
        <v>506322820.74000001</v>
      </c>
      <c r="P148" s="7">
        <v>174667946</v>
      </c>
      <c r="Q148" s="7">
        <v>204457426.19</v>
      </c>
      <c r="R148" s="7">
        <v>494724249.72000003</v>
      </c>
      <c r="S148" s="7">
        <v>114145884.61</v>
      </c>
      <c r="T148" s="3">
        <v>3943</v>
      </c>
      <c r="U148" s="7">
        <v>10932441.880000001</v>
      </c>
    </row>
    <row r="149" spans="2:21" s="1" customFormat="1" x14ac:dyDescent="0.25">
      <c r="B149" s="51">
        <v>520870</v>
      </c>
      <c r="C149" s="51" t="s">
        <v>202</v>
      </c>
      <c r="D149" s="51" t="s">
        <v>203</v>
      </c>
      <c r="E149" s="51">
        <v>2006</v>
      </c>
      <c r="F149" s="51">
        <v>52087000</v>
      </c>
      <c r="G149" s="51" t="s">
        <v>87</v>
      </c>
      <c r="H149" s="325" t="s">
        <v>51</v>
      </c>
      <c r="I149" s="51" t="s">
        <v>188</v>
      </c>
      <c r="J149" s="51" t="s">
        <v>189</v>
      </c>
      <c r="K149" s="51" t="s">
        <v>190</v>
      </c>
      <c r="L149" s="7">
        <v>187077</v>
      </c>
      <c r="M149" s="7">
        <v>2590685</v>
      </c>
      <c r="N149" s="7">
        <v>89473.7</v>
      </c>
      <c r="O149" s="7">
        <v>440637667</v>
      </c>
      <c r="P149" s="7">
        <v>153035333</v>
      </c>
      <c r="Q149" s="7">
        <v>191403098.25</v>
      </c>
      <c r="R149" s="7">
        <v>458168917.98000002</v>
      </c>
      <c r="S149" s="7">
        <v>65674128.439999998</v>
      </c>
      <c r="T149" s="3">
        <v>3840</v>
      </c>
      <c r="U149" s="7">
        <v>29914130.199999999</v>
      </c>
    </row>
    <row r="150" spans="2:21" s="1" customFormat="1" x14ac:dyDescent="0.25">
      <c r="B150" s="51">
        <v>520870</v>
      </c>
      <c r="C150" s="51" t="s">
        <v>202</v>
      </c>
      <c r="D150" s="51" t="s">
        <v>203</v>
      </c>
      <c r="E150" s="51">
        <v>2005</v>
      </c>
      <c r="F150" s="51">
        <v>52087000</v>
      </c>
      <c r="G150" s="51" t="s">
        <v>87</v>
      </c>
      <c r="H150" s="325" t="s">
        <v>51</v>
      </c>
      <c r="I150" s="51" t="s">
        <v>188</v>
      </c>
      <c r="J150" s="51" t="s">
        <v>189</v>
      </c>
      <c r="K150" s="51" t="s">
        <v>190</v>
      </c>
      <c r="L150" s="7">
        <v>187850.2</v>
      </c>
      <c r="M150" s="7">
        <v>2499673</v>
      </c>
      <c r="N150" s="7">
        <v>87891.1</v>
      </c>
      <c r="O150" s="7">
        <v>334771071.41000003</v>
      </c>
      <c r="P150" s="7">
        <v>150469768.91</v>
      </c>
      <c r="Q150" s="7">
        <v>152423952.55000001</v>
      </c>
      <c r="R150" s="7">
        <v>397561898.72000003</v>
      </c>
      <c r="S150" s="7">
        <v>55360626.369999997</v>
      </c>
      <c r="T150" s="3">
        <v>3481</v>
      </c>
      <c r="U150" s="7">
        <v>72451558.180000007</v>
      </c>
    </row>
    <row r="151" spans="2:21" s="1" customFormat="1" x14ac:dyDescent="0.25">
      <c r="B151" s="51">
        <v>520870</v>
      </c>
      <c r="C151" s="51" t="s">
        <v>202</v>
      </c>
      <c r="D151" s="51" t="s">
        <v>203</v>
      </c>
      <c r="E151" s="51">
        <v>2004</v>
      </c>
      <c r="F151" s="51">
        <v>52087000</v>
      </c>
      <c r="G151" s="51" t="s">
        <v>87</v>
      </c>
      <c r="H151" s="325" t="s">
        <v>51</v>
      </c>
      <c r="I151" s="51" t="s">
        <v>188</v>
      </c>
      <c r="J151" s="51" t="s">
        <v>189</v>
      </c>
      <c r="K151" s="51" t="s">
        <v>190</v>
      </c>
      <c r="L151" s="7">
        <v>175678.3</v>
      </c>
      <c r="M151" s="7">
        <v>2331446</v>
      </c>
      <c r="N151" s="7">
        <v>85771.1</v>
      </c>
      <c r="O151" s="7">
        <v>323336555.42000002</v>
      </c>
      <c r="P151" s="7">
        <v>134775048.52000001</v>
      </c>
      <c r="Q151" s="7">
        <v>133878722.62</v>
      </c>
      <c r="R151" s="7">
        <v>334357206.38999999</v>
      </c>
      <c r="S151" s="7">
        <v>60429349.890000001</v>
      </c>
      <c r="T151" s="3">
        <v>3393</v>
      </c>
      <c r="U151" s="7">
        <v>52131526.810000002</v>
      </c>
    </row>
    <row r="152" spans="2:21" s="1" customFormat="1" x14ac:dyDescent="0.25">
      <c r="B152" s="51">
        <v>520870</v>
      </c>
      <c r="C152" s="51" t="s">
        <v>202</v>
      </c>
      <c r="D152" s="51" t="s">
        <v>203</v>
      </c>
      <c r="E152" s="51">
        <v>2003</v>
      </c>
      <c r="F152" s="51">
        <v>52087000</v>
      </c>
      <c r="G152" s="51" t="s">
        <v>87</v>
      </c>
      <c r="H152" s="325" t="s">
        <v>51</v>
      </c>
      <c r="I152" s="51" t="s">
        <v>188</v>
      </c>
      <c r="J152" s="51" t="s">
        <v>189</v>
      </c>
      <c r="K152" s="51" t="s">
        <v>190</v>
      </c>
      <c r="L152" s="7">
        <v>172120.2</v>
      </c>
      <c r="M152" s="7">
        <v>2231568</v>
      </c>
      <c r="N152" s="7">
        <v>85056.6</v>
      </c>
      <c r="O152" s="7">
        <v>282307386.38999999</v>
      </c>
      <c r="P152" s="7">
        <v>120953055.52</v>
      </c>
      <c r="Q152" s="7">
        <v>124406000</v>
      </c>
      <c r="R152" s="7">
        <v>293605897.01999998</v>
      </c>
      <c r="S152" s="7">
        <v>60290417.869999997</v>
      </c>
      <c r="T152" s="3">
        <v>3401</v>
      </c>
      <c r="U152" s="7">
        <v>78187000</v>
      </c>
    </row>
    <row r="153" spans="2:21" s="1" customFormat="1" x14ac:dyDescent="0.25">
      <c r="B153" s="51">
        <v>520870</v>
      </c>
      <c r="C153" s="51" t="s">
        <v>202</v>
      </c>
      <c r="D153" s="51" t="s">
        <v>203</v>
      </c>
      <c r="E153" s="51">
        <v>2002</v>
      </c>
      <c r="F153" s="51">
        <v>52087000</v>
      </c>
      <c r="G153" s="51" t="s">
        <v>87</v>
      </c>
      <c r="H153" s="325" t="s">
        <v>51</v>
      </c>
      <c r="I153" s="51" t="s">
        <v>188</v>
      </c>
      <c r="J153" s="51" t="s">
        <v>189</v>
      </c>
      <c r="K153" s="51" t="s">
        <v>190</v>
      </c>
      <c r="L153" s="7">
        <v>177840.5</v>
      </c>
      <c r="M153" s="7">
        <v>2135056</v>
      </c>
      <c r="N153" s="7">
        <v>88522</v>
      </c>
      <c r="O153" s="7">
        <v>228634285</v>
      </c>
      <c r="P153" s="7">
        <v>95985153</v>
      </c>
      <c r="Q153" s="7">
        <v>113310000</v>
      </c>
      <c r="R153" s="7">
        <v>250699138.03</v>
      </c>
      <c r="S153" s="7">
        <v>80374000</v>
      </c>
      <c r="T153" s="3">
        <v>3092</v>
      </c>
      <c r="U153" s="7">
        <v>58797000</v>
      </c>
    </row>
    <row r="154" spans="2:21" s="1" customFormat="1" x14ac:dyDescent="0.25">
      <c r="B154" s="51">
        <v>520870</v>
      </c>
      <c r="C154" s="51" t="s">
        <v>202</v>
      </c>
      <c r="D154" s="51" t="s">
        <v>203</v>
      </c>
      <c r="E154" s="51">
        <v>2001</v>
      </c>
      <c r="F154" s="51">
        <v>52087000</v>
      </c>
      <c r="G154" s="51" t="s">
        <v>87</v>
      </c>
      <c r="H154" s="325" t="s">
        <v>51</v>
      </c>
      <c r="I154" s="51" t="s">
        <v>188</v>
      </c>
      <c r="J154" s="51" t="s">
        <v>189</v>
      </c>
      <c r="K154" s="51" t="s">
        <v>190</v>
      </c>
      <c r="L154" s="7">
        <v>168299</v>
      </c>
      <c r="M154" s="7">
        <v>2048010</v>
      </c>
      <c r="N154" s="7">
        <v>84498</v>
      </c>
      <c r="O154" s="7">
        <v>180500845</v>
      </c>
      <c r="P154" s="7">
        <v>76059774</v>
      </c>
      <c r="Q154" s="7">
        <v>103245701</v>
      </c>
      <c r="R154" s="7">
        <v>212337066</v>
      </c>
      <c r="S154" s="7">
        <v>45004430</v>
      </c>
      <c r="T154" s="3">
        <v>3243</v>
      </c>
      <c r="U154" s="7">
        <v>20004307</v>
      </c>
    </row>
    <row r="155" spans="2:21" s="1" customFormat="1" x14ac:dyDescent="0.25">
      <c r="B155" s="51">
        <v>520870</v>
      </c>
      <c r="C155" s="51" t="s">
        <v>202</v>
      </c>
      <c r="D155" s="51" t="s">
        <v>203</v>
      </c>
      <c r="E155" s="51">
        <v>2000</v>
      </c>
      <c r="F155" s="51">
        <v>52087000</v>
      </c>
      <c r="G155" s="51" t="s">
        <v>87</v>
      </c>
      <c r="H155" s="325" t="s">
        <v>51</v>
      </c>
      <c r="I155" s="51" t="s">
        <v>188</v>
      </c>
      <c r="J155" s="51" t="s">
        <v>189</v>
      </c>
      <c r="K155" s="51" t="s">
        <v>190</v>
      </c>
      <c r="L155" s="7">
        <v>167742</v>
      </c>
      <c r="M155" s="7">
        <v>2017774</v>
      </c>
      <c r="N155" s="7">
        <v>83140</v>
      </c>
      <c r="O155" s="7">
        <v>166394756</v>
      </c>
      <c r="P155" s="7">
        <v>69954496</v>
      </c>
      <c r="Q155" s="7">
        <v>93029900</v>
      </c>
      <c r="R155" s="7">
        <v>188488667</v>
      </c>
      <c r="S155" s="7">
        <v>43415273</v>
      </c>
      <c r="T155" s="3">
        <v>3269</v>
      </c>
      <c r="U155" s="7">
        <v>11886787</v>
      </c>
    </row>
    <row r="156" spans="2:21" s="1" customFormat="1" x14ac:dyDescent="0.25">
      <c r="B156" s="51">
        <v>520870</v>
      </c>
      <c r="C156" s="51" t="s">
        <v>202</v>
      </c>
      <c r="D156" s="51" t="s">
        <v>203</v>
      </c>
      <c r="E156" s="51">
        <v>1999</v>
      </c>
      <c r="F156" s="51">
        <v>52087000</v>
      </c>
      <c r="G156" s="51" t="s">
        <v>87</v>
      </c>
      <c r="H156" s="325" t="s">
        <v>51</v>
      </c>
      <c r="I156" s="51" t="s">
        <v>188</v>
      </c>
      <c r="J156" s="51" t="s">
        <v>189</v>
      </c>
      <c r="K156" s="51" t="s">
        <v>190</v>
      </c>
      <c r="L156" s="7">
        <v>167036</v>
      </c>
      <c r="M156" s="7">
        <v>1954158</v>
      </c>
      <c r="N156" s="7">
        <v>81537</v>
      </c>
      <c r="O156" s="7">
        <v>154894937</v>
      </c>
      <c r="P156" s="7">
        <v>63834022</v>
      </c>
      <c r="Q156" s="7">
        <v>77346843</v>
      </c>
      <c r="R156" s="7">
        <v>174696131</v>
      </c>
      <c r="S156" s="7">
        <v>42095429</v>
      </c>
      <c r="T156" s="3">
        <v>3309</v>
      </c>
      <c r="U156" s="7">
        <v>9480917</v>
      </c>
    </row>
    <row r="157" spans="2:21" s="1" customFormat="1" x14ac:dyDescent="0.25">
      <c r="B157" s="51">
        <v>211130</v>
      </c>
      <c r="C157" s="51" t="s">
        <v>204</v>
      </c>
      <c r="D157" s="51" t="s">
        <v>205</v>
      </c>
      <c r="E157" s="51">
        <v>2019</v>
      </c>
      <c r="F157" s="51">
        <v>21113000</v>
      </c>
      <c r="G157" s="51" t="s">
        <v>88</v>
      </c>
      <c r="H157" s="325" t="s">
        <v>61</v>
      </c>
      <c r="I157" s="51" t="s">
        <v>188</v>
      </c>
      <c r="J157" s="51" t="s">
        <v>189</v>
      </c>
      <c r="K157" s="51" t="s">
        <v>190</v>
      </c>
      <c r="L157" s="7">
        <v>98945.76</v>
      </c>
      <c r="M157" s="7">
        <v>2662521</v>
      </c>
      <c r="N157" s="7">
        <v>34621.64</v>
      </c>
      <c r="O157" s="7">
        <v>397445413.93000001</v>
      </c>
      <c r="P157" s="7">
        <v>173668224.65000001</v>
      </c>
      <c r="Q157" s="7">
        <v>346482693.35000002</v>
      </c>
      <c r="R157" s="7">
        <v>532547524.33999997</v>
      </c>
      <c r="S157" s="7">
        <v>23309460.25</v>
      </c>
      <c r="T157" s="3">
        <v>2009</v>
      </c>
      <c r="U157" s="7">
        <v>113367010.56999999</v>
      </c>
    </row>
    <row r="158" spans="2:21" s="1" customFormat="1" x14ac:dyDescent="0.25">
      <c r="B158" s="51">
        <v>211130</v>
      </c>
      <c r="C158" s="51" t="s">
        <v>204</v>
      </c>
      <c r="D158" s="51" t="s">
        <v>205</v>
      </c>
      <c r="E158" s="51">
        <v>2018</v>
      </c>
      <c r="F158" s="51">
        <v>21113000</v>
      </c>
      <c r="G158" s="51" t="s">
        <v>88</v>
      </c>
      <c r="H158" s="325" t="s">
        <v>61</v>
      </c>
      <c r="I158" s="51" t="s">
        <v>188</v>
      </c>
      <c r="J158" s="51" t="s">
        <v>189</v>
      </c>
      <c r="K158" s="51" t="s">
        <v>190</v>
      </c>
      <c r="L158" s="7">
        <v>101453.66</v>
      </c>
      <c r="M158" s="7">
        <v>2665013</v>
      </c>
      <c r="N158" s="7">
        <v>35178.26</v>
      </c>
      <c r="O158" s="7">
        <v>336542047.19999999</v>
      </c>
      <c r="P158" s="7">
        <v>146560513.56999999</v>
      </c>
      <c r="Q158" s="7">
        <v>246410352.41</v>
      </c>
      <c r="R158" s="7">
        <v>418838574.77999997</v>
      </c>
      <c r="S158" s="7">
        <v>25064515.460000001</v>
      </c>
      <c r="T158" s="3">
        <v>2301</v>
      </c>
      <c r="U158" s="1">
        <v>0</v>
      </c>
    </row>
    <row r="159" spans="2:21" s="1" customFormat="1" x14ac:dyDescent="0.25">
      <c r="B159" s="51">
        <v>211130</v>
      </c>
      <c r="C159" s="51" t="s">
        <v>204</v>
      </c>
      <c r="D159" s="51" t="s">
        <v>205</v>
      </c>
      <c r="E159" s="51">
        <v>2017</v>
      </c>
      <c r="F159" s="51">
        <v>21113000</v>
      </c>
      <c r="G159" s="51" t="s">
        <v>88</v>
      </c>
      <c r="H159" s="325" t="s">
        <v>61</v>
      </c>
      <c r="I159" s="51" t="s">
        <v>188</v>
      </c>
      <c r="J159" s="51" t="s">
        <v>189</v>
      </c>
      <c r="K159" s="51" t="s">
        <v>190</v>
      </c>
      <c r="L159" s="7">
        <v>103872.34</v>
      </c>
      <c r="M159" s="7">
        <v>2306981</v>
      </c>
      <c r="N159" s="7">
        <v>34754.800000000003</v>
      </c>
      <c r="O159" s="7">
        <v>350289074.41000003</v>
      </c>
      <c r="P159" s="7">
        <v>149522845.19</v>
      </c>
      <c r="Q159" s="7">
        <v>305505624.45999998</v>
      </c>
      <c r="R159" s="7">
        <v>505867897.06999999</v>
      </c>
      <c r="S159" s="7">
        <v>26928712.760000002</v>
      </c>
      <c r="T159" s="3">
        <v>2330</v>
      </c>
      <c r="U159" s="1">
        <v>0</v>
      </c>
    </row>
    <row r="160" spans="2:21" s="1" customFormat="1" x14ac:dyDescent="0.25">
      <c r="B160" s="51">
        <v>211130</v>
      </c>
      <c r="C160" s="51" t="s">
        <v>204</v>
      </c>
      <c r="D160" s="51" t="s">
        <v>205</v>
      </c>
      <c r="E160" s="51">
        <v>2016</v>
      </c>
      <c r="F160" s="51">
        <v>21113000</v>
      </c>
      <c r="G160" s="51" t="s">
        <v>88</v>
      </c>
      <c r="H160" s="325" t="s">
        <v>61</v>
      </c>
      <c r="I160" s="51" t="s">
        <v>188</v>
      </c>
      <c r="J160" s="51" t="s">
        <v>189</v>
      </c>
      <c r="K160" s="51" t="s">
        <v>190</v>
      </c>
      <c r="L160" s="7">
        <v>105112.22</v>
      </c>
      <c r="M160" s="7">
        <v>2004374</v>
      </c>
      <c r="N160" s="7">
        <v>34370.61</v>
      </c>
      <c r="O160" s="7">
        <v>330603827.58999997</v>
      </c>
      <c r="P160" s="7">
        <v>135766912.63999999</v>
      </c>
      <c r="Q160" s="7">
        <v>278459258.20999998</v>
      </c>
      <c r="R160" s="7">
        <v>431612765.22000003</v>
      </c>
      <c r="S160" s="7">
        <v>25730519.789999999</v>
      </c>
      <c r="T160" s="3">
        <v>2318</v>
      </c>
      <c r="U160" s="1">
        <v>0</v>
      </c>
    </row>
    <row r="161" spans="2:21" s="1" customFormat="1" x14ac:dyDescent="0.25">
      <c r="B161" s="51">
        <v>211130</v>
      </c>
      <c r="C161" s="51" t="s">
        <v>204</v>
      </c>
      <c r="D161" s="51" t="s">
        <v>205</v>
      </c>
      <c r="E161" s="51">
        <v>2015</v>
      </c>
      <c r="F161" s="51">
        <v>21113000</v>
      </c>
      <c r="G161" s="51" t="s">
        <v>88</v>
      </c>
      <c r="H161" s="325" t="s">
        <v>61</v>
      </c>
      <c r="I161" s="51" t="s">
        <v>188</v>
      </c>
      <c r="J161" s="51" t="s">
        <v>189</v>
      </c>
      <c r="K161" s="51" t="s">
        <v>190</v>
      </c>
      <c r="L161" s="7">
        <v>102770.87</v>
      </c>
      <c r="M161" s="7">
        <v>1763350</v>
      </c>
      <c r="N161" s="7">
        <v>33258.42</v>
      </c>
      <c r="O161" s="7">
        <v>268046870.21000001</v>
      </c>
      <c r="P161" s="7">
        <v>106895398.11</v>
      </c>
      <c r="Q161" s="7">
        <v>240584521.38999999</v>
      </c>
      <c r="R161" s="7">
        <v>423855633.77999997</v>
      </c>
      <c r="S161" s="7">
        <v>24920293.640000001</v>
      </c>
      <c r="T161" s="3">
        <v>2374</v>
      </c>
      <c r="U161" s="1">
        <v>0</v>
      </c>
    </row>
    <row r="162" spans="2:21" s="1" customFormat="1" x14ac:dyDescent="0.25">
      <c r="B162" s="51">
        <v>211130</v>
      </c>
      <c r="C162" s="51" t="s">
        <v>204</v>
      </c>
      <c r="D162" s="51" t="s">
        <v>205</v>
      </c>
      <c r="E162" s="51">
        <v>2014</v>
      </c>
      <c r="F162" s="51">
        <v>21113000</v>
      </c>
      <c r="G162" s="51" t="s">
        <v>88</v>
      </c>
      <c r="H162" s="325" t="s">
        <v>61</v>
      </c>
      <c r="I162" s="51" t="s">
        <v>188</v>
      </c>
      <c r="J162" s="51" t="s">
        <v>189</v>
      </c>
      <c r="K162" s="51" t="s">
        <v>190</v>
      </c>
      <c r="L162" s="7">
        <v>102409.47</v>
      </c>
      <c r="M162" s="7">
        <v>1607699</v>
      </c>
      <c r="N162" s="7">
        <v>34440.21</v>
      </c>
      <c r="O162" s="7">
        <v>254092104.71000001</v>
      </c>
      <c r="P162" s="7">
        <v>104635862.38</v>
      </c>
      <c r="Q162" s="7">
        <v>210980550.61000001</v>
      </c>
      <c r="R162" s="7">
        <v>375969828.95999998</v>
      </c>
      <c r="S162" s="7">
        <v>67215771.930000007</v>
      </c>
      <c r="T162" s="3">
        <v>2111</v>
      </c>
      <c r="U162" s="1">
        <v>0</v>
      </c>
    </row>
    <row r="163" spans="2:21" s="1" customFormat="1" x14ac:dyDescent="0.25">
      <c r="B163" s="51">
        <v>211130</v>
      </c>
      <c r="C163" s="51" t="s">
        <v>204</v>
      </c>
      <c r="D163" s="51" t="s">
        <v>205</v>
      </c>
      <c r="E163" s="51">
        <v>2013</v>
      </c>
      <c r="F163" s="51">
        <v>21113000</v>
      </c>
      <c r="G163" s="51" t="s">
        <v>88</v>
      </c>
      <c r="H163" s="325" t="s">
        <v>61</v>
      </c>
      <c r="I163" s="51" t="s">
        <v>188</v>
      </c>
      <c r="J163" s="51" t="s">
        <v>189</v>
      </c>
      <c r="K163" s="51" t="s">
        <v>190</v>
      </c>
      <c r="L163" s="7">
        <v>104654.37</v>
      </c>
      <c r="M163" s="7">
        <v>1384014</v>
      </c>
      <c r="N163" s="7">
        <v>34004.54</v>
      </c>
      <c r="O163" s="7">
        <v>241851358.58000001</v>
      </c>
      <c r="P163" s="7">
        <v>11807830.98</v>
      </c>
      <c r="Q163" s="7">
        <v>86676906.239999995</v>
      </c>
      <c r="R163" s="7">
        <v>169718518.99000001</v>
      </c>
      <c r="S163" s="7">
        <v>24592150.07</v>
      </c>
      <c r="T163" s="3">
        <v>2152</v>
      </c>
      <c r="U163" s="1">
        <v>0</v>
      </c>
    </row>
    <row r="164" spans="2:21" s="1" customFormat="1" x14ac:dyDescent="0.25">
      <c r="B164" s="51">
        <v>211130</v>
      </c>
      <c r="C164" s="51" t="s">
        <v>204</v>
      </c>
      <c r="D164" s="51" t="s">
        <v>205</v>
      </c>
      <c r="E164" s="51">
        <v>2012</v>
      </c>
      <c r="F164" s="51">
        <v>21113000</v>
      </c>
      <c r="G164" s="51" t="s">
        <v>88</v>
      </c>
      <c r="H164" s="325" t="s">
        <v>61</v>
      </c>
      <c r="I164" s="51" t="s">
        <v>188</v>
      </c>
      <c r="J164" s="51" t="s">
        <v>189</v>
      </c>
      <c r="K164" s="51" t="s">
        <v>190</v>
      </c>
      <c r="L164" s="7">
        <v>161099.51</v>
      </c>
      <c r="M164" s="7">
        <v>1312415</v>
      </c>
      <c r="N164" s="7">
        <v>34117.32</v>
      </c>
      <c r="O164" s="7">
        <v>208509051.06</v>
      </c>
      <c r="P164" s="7">
        <v>73098041.329999998</v>
      </c>
      <c r="Q164" s="7">
        <v>79796892.879999995</v>
      </c>
      <c r="R164" s="7">
        <v>167369274.25999999</v>
      </c>
      <c r="S164" s="7">
        <v>6021183.9800000004</v>
      </c>
      <c r="T164" s="3">
        <v>2223</v>
      </c>
      <c r="U164" s="1">
        <v>0</v>
      </c>
    </row>
    <row r="165" spans="2:21" s="1" customFormat="1" x14ac:dyDescent="0.25">
      <c r="B165" s="51">
        <v>211130</v>
      </c>
      <c r="C165" s="51" t="s">
        <v>204</v>
      </c>
      <c r="D165" s="51" t="s">
        <v>205</v>
      </c>
      <c r="E165" s="51">
        <v>2011</v>
      </c>
      <c r="F165" s="51">
        <v>21113000</v>
      </c>
      <c r="G165" s="51" t="s">
        <v>88</v>
      </c>
      <c r="H165" s="325" t="s">
        <v>61</v>
      </c>
      <c r="I165" s="51" t="s">
        <v>188</v>
      </c>
      <c r="J165" s="51" t="s">
        <v>189</v>
      </c>
      <c r="K165" s="51" t="s">
        <v>190</v>
      </c>
      <c r="L165" s="7">
        <v>97354.7</v>
      </c>
      <c r="M165" s="7">
        <v>1263397</v>
      </c>
      <c r="N165" s="7">
        <v>27908.79</v>
      </c>
      <c r="O165" s="7">
        <v>147731999.12</v>
      </c>
      <c r="P165" s="7">
        <v>55589985.670000002</v>
      </c>
      <c r="Q165" s="7">
        <v>74084777.730000004</v>
      </c>
      <c r="R165" s="7">
        <v>154721089.52000001</v>
      </c>
      <c r="S165" s="7">
        <v>14543381.359999999</v>
      </c>
      <c r="T165" s="3">
        <v>2215</v>
      </c>
      <c r="U165" s="1">
        <v>0</v>
      </c>
    </row>
    <row r="166" spans="2:21" s="1" customFormat="1" x14ac:dyDescent="0.25">
      <c r="B166" s="51">
        <v>211130</v>
      </c>
      <c r="C166" s="51" t="s">
        <v>204</v>
      </c>
      <c r="D166" s="51" t="s">
        <v>205</v>
      </c>
      <c r="E166" s="51">
        <v>2010</v>
      </c>
      <c r="F166" s="51">
        <v>21113000</v>
      </c>
      <c r="G166" s="51" t="s">
        <v>88</v>
      </c>
      <c r="H166" s="325" t="s">
        <v>61</v>
      </c>
      <c r="I166" s="51" t="s">
        <v>188</v>
      </c>
      <c r="J166" s="51" t="s">
        <v>189</v>
      </c>
      <c r="K166" s="51" t="s">
        <v>190</v>
      </c>
      <c r="L166" s="7">
        <v>90745.43</v>
      </c>
      <c r="M166" s="7">
        <v>1236068</v>
      </c>
      <c r="N166" s="7">
        <v>33342.879999999997</v>
      </c>
      <c r="O166" s="7">
        <v>137315659.19999999</v>
      </c>
      <c r="P166" s="7">
        <v>52103413.509999998</v>
      </c>
      <c r="Q166" s="7">
        <v>82379204.909999996</v>
      </c>
      <c r="R166" s="7">
        <v>300743530.19</v>
      </c>
      <c r="S166" s="7">
        <v>29354441.190000001</v>
      </c>
      <c r="T166" s="3">
        <v>1922</v>
      </c>
      <c r="U166" s="7">
        <v>922485.44</v>
      </c>
    </row>
    <row r="167" spans="2:21" s="1" customFormat="1" x14ac:dyDescent="0.25">
      <c r="B167" s="51">
        <v>211130</v>
      </c>
      <c r="C167" s="51" t="s">
        <v>204</v>
      </c>
      <c r="D167" s="51" t="s">
        <v>205</v>
      </c>
      <c r="E167" s="51">
        <v>2009</v>
      </c>
      <c r="F167" s="51">
        <v>21113000</v>
      </c>
      <c r="G167" s="51" t="s">
        <v>88</v>
      </c>
      <c r="H167" s="325" t="s">
        <v>61</v>
      </c>
      <c r="I167" s="51" t="s">
        <v>188</v>
      </c>
      <c r="J167" s="51" t="s">
        <v>189</v>
      </c>
      <c r="K167" s="51" t="s">
        <v>190</v>
      </c>
      <c r="L167" s="7">
        <v>91708.78</v>
      </c>
      <c r="M167" s="7">
        <v>1215942.3500000001</v>
      </c>
      <c r="N167" s="7">
        <v>79219</v>
      </c>
      <c r="O167" s="7">
        <v>113590341</v>
      </c>
      <c r="P167" s="7">
        <v>49320152</v>
      </c>
      <c r="Q167" s="7">
        <v>89857766.969999999</v>
      </c>
      <c r="R167" s="7">
        <v>192222749.97</v>
      </c>
      <c r="S167" s="7">
        <v>35694432.689999998</v>
      </c>
      <c r="T167" s="3">
        <v>1691</v>
      </c>
      <c r="U167" s="7">
        <v>1900567</v>
      </c>
    </row>
    <row r="168" spans="2:21" s="1" customFormat="1" x14ac:dyDescent="0.25">
      <c r="B168" s="51">
        <v>211130</v>
      </c>
      <c r="C168" s="51" t="s">
        <v>204</v>
      </c>
      <c r="D168" s="51" t="s">
        <v>205</v>
      </c>
      <c r="E168" s="51">
        <v>2008</v>
      </c>
      <c r="F168" s="51">
        <v>21113000</v>
      </c>
      <c r="G168" s="51" t="s">
        <v>88</v>
      </c>
      <c r="H168" s="325" t="s">
        <v>61</v>
      </c>
      <c r="I168" s="51" t="s">
        <v>188</v>
      </c>
      <c r="J168" s="51" t="s">
        <v>189</v>
      </c>
      <c r="K168" s="51" t="s">
        <v>190</v>
      </c>
      <c r="L168" s="7">
        <v>81570.009999999995</v>
      </c>
      <c r="M168" s="7">
        <v>1177707</v>
      </c>
      <c r="N168" s="7">
        <v>83300</v>
      </c>
      <c r="O168" s="7">
        <v>117002561.76000001</v>
      </c>
      <c r="P168" s="7">
        <v>36788228.130000003</v>
      </c>
      <c r="Q168" s="7">
        <v>59237333.43</v>
      </c>
      <c r="R168" s="7">
        <v>143468894.94</v>
      </c>
      <c r="S168" s="7">
        <v>34549572.310000002</v>
      </c>
      <c r="T168" s="3">
        <v>2496</v>
      </c>
      <c r="U168" s="7">
        <v>2201997.4300000002</v>
      </c>
    </row>
    <row r="169" spans="2:21" s="1" customFormat="1" x14ac:dyDescent="0.25">
      <c r="B169" s="51">
        <v>211130</v>
      </c>
      <c r="C169" s="51" t="s">
        <v>204</v>
      </c>
      <c r="D169" s="51" t="s">
        <v>205</v>
      </c>
      <c r="E169" s="51">
        <v>2007</v>
      </c>
      <c r="F169" s="51">
        <v>21113000</v>
      </c>
      <c r="G169" s="51" t="s">
        <v>88</v>
      </c>
      <c r="H169" s="325" t="s">
        <v>61</v>
      </c>
      <c r="I169" s="51" t="s">
        <v>188</v>
      </c>
      <c r="J169" s="51" t="s">
        <v>189</v>
      </c>
      <c r="K169" s="51" t="s">
        <v>190</v>
      </c>
      <c r="L169" s="7">
        <v>103360.57</v>
      </c>
      <c r="N169" s="7">
        <v>29911</v>
      </c>
      <c r="O169" s="7">
        <v>105850635.14</v>
      </c>
      <c r="P169" s="7">
        <v>38219046.380000003</v>
      </c>
      <c r="Q169" s="7">
        <v>58366619</v>
      </c>
      <c r="R169" s="7">
        <v>143728738</v>
      </c>
      <c r="S169" s="7">
        <v>34396269</v>
      </c>
      <c r="T169" s="3">
        <v>2653</v>
      </c>
      <c r="U169" s="7">
        <v>2017550</v>
      </c>
    </row>
    <row r="170" spans="2:21" s="1" customFormat="1" x14ac:dyDescent="0.25">
      <c r="B170" s="51">
        <v>211130</v>
      </c>
      <c r="C170" s="51" t="s">
        <v>204</v>
      </c>
      <c r="D170" s="51" t="s">
        <v>205</v>
      </c>
      <c r="E170" s="51">
        <v>2006</v>
      </c>
      <c r="F170" s="51">
        <v>21113000</v>
      </c>
      <c r="G170" s="51" t="s">
        <v>88</v>
      </c>
      <c r="H170" s="325" t="s">
        <v>61</v>
      </c>
      <c r="I170" s="51" t="s">
        <v>188</v>
      </c>
      <c r="J170" s="51" t="s">
        <v>189</v>
      </c>
      <c r="K170" s="51" t="s">
        <v>190</v>
      </c>
      <c r="L170" s="7">
        <v>77887</v>
      </c>
      <c r="M170" s="7">
        <v>1151862.72</v>
      </c>
      <c r="N170" s="7">
        <v>28128</v>
      </c>
      <c r="O170" s="7">
        <v>92458463</v>
      </c>
      <c r="P170" s="7">
        <v>37951473</v>
      </c>
      <c r="Q170" s="7">
        <v>54829670</v>
      </c>
      <c r="R170" s="7">
        <v>190215444.5</v>
      </c>
      <c r="S170" s="7">
        <v>36280620</v>
      </c>
      <c r="T170" s="3">
        <v>1599</v>
      </c>
      <c r="U170" s="7">
        <v>2223756</v>
      </c>
    </row>
    <row r="171" spans="2:21" s="1" customFormat="1" x14ac:dyDescent="0.25">
      <c r="B171" s="51">
        <v>211130</v>
      </c>
      <c r="C171" s="51" t="s">
        <v>204</v>
      </c>
      <c r="D171" s="51" t="s">
        <v>205</v>
      </c>
      <c r="E171" s="51">
        <v>2005</v>
      </c>
      <c r="F171" s="51">
        <v>21113000</v>
      </c>
      <c r="G171" s="51" t="s">
        <v>88</v>
      </c>
      <c r="H171" s="325" t="s">
        <v>61</v>
      </c>
      <c r="I171" s="51" t="s">
        <v>188</v>
      </c>
      <c r="J171" s="51" t="s">
        <v>189</v>
      </c>
      <c r="K171" s="51" t="s">
        <v>190</v>
      </c>
      <c r="L171" s="7">
        <v>85518</v>
      </c>
      <c r="M171" s="7">
        <v>1121350</v>
      </c>
      <c r="N171" s="7">
        <v>28382</v>
      </c>
      <c r="O171" s="7">
        <v>87375700.359999999</v>
      </c>
      <c r="P171" s="7">
        <v>34750949.07</v>
      </c>
      <c r="Q171" s="7">
        <v>51100875.090000004</v>
      </c>
      <c r="R171" s="7">
        <v>162963260.30000001</v>
      </c>
      <c r="S171" s="7">
        <v>75677582.379999995</v>
      </c>
      <c r="T171" s="3">
        <v>1384</v>
      </c>
      <c r="U171" s="7">
        <v>2466349.1800000002</v>
      </c>
    </row>
    <row r="172" spans="2:21" s="1" customFormat="1" x14ac:dyDescent="0.25">
      <c r="B172" s="51">
        <v>211130</v>
      </c>
      <c r="C172" s="51" t="s">
        <v>204</v>
      </c>
      <c r="D172" s="51" t="s">
        <v>205</v>
      </c>
      <c r="E172" s="51">
        <v>2004</v>
      </c>
      <c r="F172" s="51">
        <v>21113000</v>
      </c>
      <c r="G172" s="51" t="s">
        <v>88</v>
      </c>
      <c r="H172" s="325" t="s">
        <v>61</v>
      </c>
      <c r="I172" s="51" t="s">
        <v>188</v>
      </c>
      <c r="J172" s="51" t="s">
        <v>189</v>
      </c>
      <c r="K172" s="51" t="s">
        <v>190</v>
      </c>
      <c r="L172" s="7">
        <v>88907.9</v>
      </c>
      <c r="N172" s="7">
        <v>28136</v>
      </c>
      <c r="O172" s="7">
        <v>101137476</v>
      </c>
      <c r="P172" s="7">
        <v>39562081</v>
      </c>
      <c r="Q172" s="7">
        <v>50592102</v>
      </c>
      <c r="R172" s="7">
        <v>184765539</v>
      </c>
      <c r="S172" s="7">
        <v>32973509</v>
      </c>
      <c r="T172" s="3">
        <v>1384</v>
      </c>
      <c r="U172" s="7">
        <v>2142593</v>
      </c>
    </row>
    <row r="173" spans="2:21" s="1" customFormat="1" x14ac:dyDescent="0.25">
      <c r="B173" s="51">
        <v>211130</v>
      </c>
      <c r="C173" s="51" t="s">
        <v>204</v>
      </c>
      <c r="D173" s="51" t="s">
        <v>205</v>
      </c>
      <c r="E173" s="51">
        <v>2003</v>
      </c>
      <c r="F173" s="51">
        <v>21113000</v>
      </c>
      <c r="G173" s="51" t="s">
        <v>88</v>
      </c>
      <c r="H173" s="325" t="s">
        <v>61</v>
      </c>
      <c r="I173" s="51" t="s">
        <v>188</v>
      </c>
      <c r="J173" s="51" t="s">
        <v>189</v>
      </c>
      <c r="K173" s="51" t="s">
        <v>190</v>
      </c>
      <c r="L173" s="7">
        <v>90124</v>
      </c>
      <c r="M173" s="7">
        <v>1167448</v>
      </c>
      <c r="N173" s="7">
        <v>28536</v>
      </c>
      <c r="O173" s="7">
        <v>71077243</v>
      </c>
      <c r="P173" s="7">
        <v>24602770</v>
      </c>
      <c r="Q173" s="7">
        <v>40170482</v>
      </c>
      <c r="R173" s="7">
        <v>105305000</v>
      </c>
      <c r="S173" s="7">
        <v>51270267</v>
      </c>
      <c r="T173" s="3">
        <v>1394</v>
      </c>
      <c r="U173" s="7">
        <v>3117792</v>
      </c>
    </row>
    <row r="174" spans="2:21" s="1" customFormat="1" x14ac:dyDescent="0.25">
      <c r="B174" s="51">
        <v>211130</v>
      </c>
      <c r="C174" s="51" t="s">
        <v>204</v>
      </c>
      <c r="D174" s="51" t="s">
        <v>205</v>
      </c>
      <c r="E174" s="51">
        <v>2002</v>
      </c>
      <c r="F174" s="51">
        <v>21113000</v>
      </c>
      <c r="G174" s="51" t="s">
        <v>88</v>
      </c>
      <c r="H174" s="325" t="s">
        <v>61</v>
      </c>
      <c r="I174" s="51" t="s">
        <v>188</v>
      </c>
      <c r="J174" s="51" t="s">
        <v>189</v>
      </c>
      <c r="K174" s="51" t="s">
        <v>190</v>
      </c>
      <c r="L174" s="7">
        <v>84616</v>
      </c>
      <c r="M174" s="7">
        <v>1151944.24</v>
      </c>
      <c r="N174" s="7">
        <v>27889</v>
      </c>
      <c r="O174" s="7">
        <v>63103647</v>
      </c>
      <c r="P174" s="7">
        <v>23723221</v>
      </c>
      <c r="Q174" s="7">
        <v>32598075</v>
      </c>
      <c r="R174" s="7">
        <v>86884673</v>
      </c>
      <c r="S174" s="7">
        <v>61757482</v>
      </c>
      <c r="T174" s="3">
        <v>1410</v>
      </c>
      <c r="U174" s="7">
        <v>2558500</v>
      </c>
    </row>
    <row r="175" spans="2:21" s="1" customFormat="1" x14ac:dyDescent="0.25">
      <c r="B175" s="51">
        <v>211130</v>
      </c>
      <c r="C175" s="51" t="s">
        <v>204</v>
      </c>
      <c r="D175" s="51" t="s">
        <v>205</v>
      </c>
      <c r="E175" s="51">
        <v>2001</v>
      </c>
      <c r="F175" s="51">
        <v>21113000</v>
      </c>
      <c r="G175" s="51" t="s">
        <v>88</v>
      </c>
      <c r="H175" s="325" t="s">
        <v>61</v>
      </c>
      <c r="I175" s="51" t="s">
        <v>188</v>
      </c>
      <c r="J175" s="51" t="s">
        <v>189</v>
      </c>
      <c r="K175" s="51" t="s">
        <v>190</v>
      </c>
      <c r="L175" s="7">
        <v>77631</v>
      </c>
      <c r="M175" s="7">
        <v>1157274</v>
      </c>
      <c r="N175" s="7">
        <v>22403</v>
      </c>
      <c r="O175" s="7">
        <v>58099067</v>
      </c>
      <c r="P175" s="7">
        <v>21676842</v>
      </c>
      <c r="Q175" s="7">
        <v>39427777</v>
      </c>
      <c r="R175" s="7">
        <v>93414593</v>
      </c>
      <c r="S175" s="7">
        <v>48652900</v>
      </c>
      <c r="T175" s="3">
        <v>1479</v>
      </c>
      <c r="U175" s="7">
        <v>258020</v>
      </c>
    </row>
    <row r="176" spans="2:21" s="1" customFormat="1" x14ac:dyDescent="0.25">
      <c r="B176" s="51">
        <v>211130</v>
      </c>
      <c r="C176" s="51" t="s">
        <v>204</v>
      </c>
      <c r="D176" s="51" t="s">
        <v>205</v>
      </c>
      <c r="E176" s="51">
        <v>2000</v>
      </c>
      <c r="F176" s="51">
        <v>21113000</v>
      </c>
      <c r="G176" s="51" t="s">
        <v>88</v>
      </c>
      <c r="H176" s="325" t="s">
        <v>61</v>
      </c>
      <c r="I176" s="51" t="s">
        <v>188</v>
      </c>
      <c r="J176" s="51" t="s">
        <v>189</v>
      </c>
      <c r="K176" s="51" t="s">
        <v>190</v>
      </c>
      <c r="L176" s="7">
        <v>74764</v>
      </c>
      <c r="M176" s="7">
        <v>1169574</v>
      </c>
      <c r="N176" s="7">
        <v>22543</v>
      </c>
      <c r="O176" s="7">
        <v>49134192</v>
      </c>
      <c r="P176" s="7">
        <v>19486257</v>
      </c>
      <c r="Q176" s="7">
        <v>38419000</v>
      </c>
      <c r="R176" s="7">
        <v>124137041</v>
      </c>
      <c r="S176" s="7">
        <v>19141190</v>
      </c>
      <c r="T176" s="3">
        <v>1659</v>
      </c>
      <c r="U176" s="7">
        <v>578752</v>
      </c>
    </row>
    <row r="177" spans="2:21" s="1" customFormat="1" x14ac:dyDescent="0.25">
      <c r="B177" s="51">
        <v>211130</v>
      </c>
      <c r="C177" s="51" t="s">
        <v>204</v>
      </c>
      <c r="D177" s="51" t="s">
        <v>205</v>
      </c>
      <c r="E177" s="51">
        <v>1999</v>
      </c>
      <c r="F177" s="51">
        <v>21113000</v>
      </c>
      <c r="G177" s="51" t="s">
        <v>88</v>
      </c>
      <c r="H177" s="325" t="s">
        <v>61</v>
      </c>
      <c r="I177" s="51" t="s">
        <v>188</v>
      </c>
      <c r="J177" s="51" t="s">
        <v>189</v>
      </c>
      <c r="K177" s="51" t="s">
        <v>190</v>
      </c>
      <c r="L177" s="7">
        <v>71785</v>
      </c>
      <c r="M177" s="7">
        <v>1150482</v>
      </c>
      <c r="N177" s="7">
        <v>24815</v>
      </c>
      <c r="O177" s="7">
        <v>52249189</v>
      </c>
      <c r="P177" s="7">
        <v>18857134</v>
      </c>
      <c r="Q177" s="7">
        <v>39436000</v>
      </c>
      <c r="R177" s="7">
        <v>152473519</v>
      </c>
      <c r="S177" s="7">
        <v>11643319</v>
      </c>
      <c r="T177" s="3">
        <v>1939</v>
      </c>
      <c r="U177" s="7">
        <v>494466</v>
      </c>
    </row>
    <row r="178" spans="2:21" s="1" customFormat="1" x14ac:dyDescent="0.25">
      <c r="B178" s="51">
        <v>310620</v>
      </c>
      <c r="C178" s="51" t="s">
        <v>206</v>
      </c>
      <c r="D178" s="51" t="s">
        <v>207</v>
      </c>
      <c r="E178" s="51">
        <v>2019</v>
      </c>
      <c r="F178" s="51">
        <v>31062000</v>
      </c>
      <c r="G178" s="51" t="s">
        <v>89</v>
      </c>
      <c r="H178" s="325" t="s">
        <v>43</v>
      </c>
      <c r="I178" s="51" t="s">
        <v>188</v>
      </c>
      <c r="J178" s="51" t="s">
        <v>189</v>
      </c>
      <c r="K178" s="51" t="s">
        <v>190</v>
      </c>
      <c r="L178" s="7">
        <v>596815.73</v>
      </c>
      <c r="M178" s="7">
        <v>11520769</v>
      </c>
      <c r="N178" s="7">
        <v>416381.01</v>
      </c>
      <c r="O178" s="7">
        <v>3254213424.7800002</v>
      </c>
      <c r="P178" s="7">
        <v>1867840083.9000001</v>
      </c>
      <c r="Q178" s="7">
        <v>1233274951.5999999</v>
      </c>
      <c r="R178" s="7">
        <v>3107242017.3600001</v>
      </c>
      <c r="S178" s="7">
        <v>742242955.19000006</v>
      </c>
      <c r="T178" s="3">
        <v>11519</v>
      </c>
      <c r="U178" s="7">
        <v>248672789.06999999</v>
      </c>
    </row>
    <row r="179" spans="2:21" s="1" customFormat="1" x14ac:dyDescent="0.25">
      <c r="B179" s="51">
        <v>310620</v>
      </c>
      <c r="C179" s="51" t="s">
        <v>206</v>
      </c>
      <c r="D179" s="51" t="s">
        <v>207</v>
      </c>
      <c r="E179" s="51">
        <v>2018</v>
      </c>
      <c r="F179" s="51">
        <v>31062000</v>
      </c>
      <c r="G179" s="51" t="s">
        <v>89</v>
      </c>
      <c r="H179" s="325" t="s">
        <v>43</v>
      </c>
      <c r="I179" s="51" t="s">
        <v>188</v>
      </c>
      <c r="J179" s="51" t="s">
        <v>189</v>
      </c>
      <c r="K179" s="51" t="s">
        <v>190</v>
      </c>
      <c r="L179" s="7">
        <v>578102.68999999994</v>
      </c>
      <c r="M179" s="7">
        <v>11165962</v>
      </c>
      <c r="N179" s="7">
        <v>397602.59</v>
      </c>
      <c r="O179" s="7">
        <v>2903930715.1100001</v>
      </c>
      <c r="P179" s="7">
        <v>1637550915.25</v>
      </c>
      <c r="Q179" s="7">
        <v>1311250976.1600001</v>
      </c>
      <c r="R179" s="7">
        <v>2578678770.7800002</v>
      </c>
      <c r="S179" s="7">
        <v>820078607.25999999</v>
      </c>
      <c r="T179" s="3">
        <v>11545</v>
      </c>
      <c r="U179" s="7">
        <v>292757365.91000003</v>
      </c>
    </row>
    <row r="180" spans="2:21" s="1" customFormat="1" x14ac:dyDescent="0.25">
      <c r="B180" s="51">
        <v>310620</v>
      </c>
      <c r="C180" s="51" t="s">
        <v>206</v>
      </c>
      <c r="D180" s="51" t="s">
        <v>207</v>
      </c>
      <c r="E180" s="51">
        <v>2017</v>
      </c>
      <c r="F180" s="51">
        <v>31062000</v>
      </c>
      <c r="G180" s="51" t="s">
        <v>89</v>
      </c>
      <c r="H180" s="325" t="s">
        <v>43</v>
      </c>
      <c r="I180" s="51" t="s">
        <v>188</v>
      </c>
      <c r="J180" s="51" t="s">
        <v>189</v>
      </c>
      <c r="K180" s="51" t="s">
        <v>190</v>
      </c>
      <c r="L180" s="7">
        <v>584773.4</v>
      </c>
      <c r="M180" s="7">
        <v>10801093</v>
      </c>
      <c r="N180" s="7">
        <v>398658.29</v>
      </c>
      <c r="O180" s="7">
        <v>2321923872.7199998</v>
      </c>
      <c r="P180" s="7">
        <v>1291976638.5899999</v>
      </c>
      <c r="Q180" s="7">
        <v>875271139.86000001</v>
      </c>
      <c r="R180" s="7">
        <v>2254793189.7600002</v>
      </c>
      <c r="S180" s="7">
        <v>567671268.99000001</v>
      </c>
      <c r="T180" s="3">
        <v>11262</v>
      </c>
      <c r="U180" s="7">
        <v>252641639.31</v>
      </c>
    </row>
    <row r="181" spans="2:21" s="1" customFormat="1" x14ac:dyDescent="0.25">
      <c r="B181" s="51">
        <v>310620</v>
      </c>
      <c r="C181" s="51" t="s">
        <v>206</v>
      </c>
      <c r="D181" s="51" t="s">
        <v>207</v>
      </c>
      <c r="E181" s="51">
        <v>2016</v>
      </c>
      <c r="F181" s="51">
        <v>31062000</v>
      </c>
      <c r="G181" s="51" t="s">
        <v>89</v>
      </c>
      <c r="H181" s="325" t="s">
        <v>43</v>
      </c>
      <c r="I181" s="51" t="s">
        <v>188</v>
      </c>
      <c r="J181" s="51" t="s">
        <v>189</v>
      </c>
      <c r="K181" s="51" t="s">
        <v>190</v>
      </c>
      <c r="L181" s="7">
        <v>607382.02</v>
      </c>
      <c r="M181" s="7">
        <v>11308534.060000001</v>
      </c>
      <c r="N181" s="7">
        <v>409810.99</v>
      </c>
      <c r="O181" s="7">
        <v>2563957721.5100002</v>
      </c>
      <c r="P181" s="7">
        <v>1411648194.6400001</v>
      </c>
      <c r="Q181" s="7">
        <v>1044704704.83</v>
      </c>
      <c r="R181" s="7">
        <v>2503068700.71</v>
      </c>
      <c r="S181" s="7">
        <v>724955844.15999997</v>
      </c>
      <c r="T181" s="3">
        <v>11327</v>
      </c>
      <c r="U181" s="7">
        <v>402664522.97000003</v>
      </c>
    </row>
    <row r="182" spans="2:21" s="1" customFormat="1" x14ac:dyDescent="0.25">
      <c r="B182" s="51">
        <v>310620</v>
      </c>
      <c r="C182" s="51" t="s">
        <v>206</v>
      </c>
      <c r="D182" s="51" t="s">
        <v>207</v>
      </c>
      <c r="E182" s="51">
        <v>2015</v>
      </c>
      <c r="F182" s="51">
        <v>31062000</v>
      </c>
      <c r="G182" s="51" t="s">
        <v>89</v>
      </c>
      <c r="H182" s="325" t="s">
        <v>43</v>
      </c>
      <c r="I182" s="51" t="s">
        <v>188</v>
      </c>
      <c r="J182" s="51" t="s">
        <v>189</v>
      </c>
      <c r="K182" s="51" t="s">
        <v>190</v>
      </c>
      <c r="L182" s="7">
        <v>634319.19999999995</v>
      </c>
      <c r="M182" s="7">
        <v>11254614.76</v>
      </c>
      <c r="N182" s="7">
        <v>418362.6</v>
      </c>
      <c r="O182" s="7">
        <v>2239896678.0100002</v>
      </c>
      <c r="P182" s="7">
        <v>1194102691.3900001</v>
      </c>
      <c r="Q182" s="7">
        <v>1283238345.02</v>
      </c>
      <c r="R182" s="7">
        <v>2510678677.5</v>
      </c>
      <c r="S182" s="7">
        <v>537626272.47000003</v>
      </c>
      <c r="T182" s="3">
        <v>11996</v>
      </c>
      <c r="U182" s="7">
        <v>462732378.43000001</v>
      </c>
    </row>
    <row r="183" spans="2:21" s="1" customFormat="1" x14ac:dyDescent="0.25">
      <c r="B183" s="51">
        <v>310620</v>
      </c>
      <c r="C183" s="51" t="s">
        <v>206</v>
      </c>
      <c r="D183" s="51" t="s">
        <v>207</v>
      </c>
      <c r="E183" s="51">
        <v>2014</v>
      </c>
      <c r="F183" s="51">
        <v>31062000</v>
      </c>
      <c r="G183" s="51" t="s">
        <v>89</v>
      </c>
      <c r="H183" s="325" t="s">
        <v>43</v>
      </c>
      <c r="I183" s="51" t="s">
        <v>188</v>
      </c>
      <c r="J183" s="51" t="s">
        <v>189</v>
      </c>
      <c r="K183" s="51" t="s">
        <v>190</v>
      </c>
      <c r="L183" s="7">
        <v>681040.14</v>
      </c>
      <c r="M183" s="7">
        <v>10436500.859999999</v>
      </c>
      <c r="N183" s="7">
        <v>449500.41</v>
      </c>
      <c r="O183" s="7">
        <v>2246869125.6799998</v>
      </c>
      <c r="P183" s="7">
        <v>1196888717.77</v>
      </c>
      <c r="Q183" s="7">
        <v>1040376936.08</v>
      </c>
      <c r="R183" s="7">
        <v>2226783727.6500001</v>
      </c>
      <c r="S183" s="7">
        <v>476014810.67000002</v>
      </c>
      <c r="T183" s="3">
        <v>12544</v>
      </c>
      <c r="U183" s="7">
        <v>262596570.86000001</v>
      </c>
    </row>
    <row r="184" spans="2:21" s="1" customFormat="1" x14ac:dyDescent="0.25">
      <c r="B184" s="51">
        <v>310620</v>
      </c>
      <c r="C184" s="51" t="s">
        <v>206</v>
      </c>
      <c r="D184" s="51" t="s">
        <v>207</v>
      </c>
      <c r="E184" s="51">
        <v>2013</v>
      </c>
      <c r="F184" s="51">
        <v>31062000</v>
      </c>
      <c r="G184" s="51" t="s">
        <v>89</v>
      </c>
      <c r="H184" s="325" t="s">
        <v>43</v>
      </c>
      <c r="I184" s="51" t="s">
        <v>188</v>
      </c>
      <c r="J184" s="51" t="s">
        <v>189</v>
      </c>
      <c r="K184" s="51" t="s">
        <v>190</v>
      </c>
      <c r="L184" s="7">
        <v>676374.95</v>
      </c>
      <c r="M184" s="7">
        <v>9858738.2799999993</v>
      </c>
      <c r="N184" s="7">
        <v>443527.21</v>
      </c>
      <c r="O184" s="7">
        <v>2148694011.4299998</v>
      </c>
      <c r="P184" s="7">
        <v>1137273982.8199999</v>
      </c>
      <c r="Q184" s="7">
        <v>968543065.63999999</v>
      </c>
      <c r="R184" s="7">
        <v>2128032475.5699999</v>
      </c>
      <c r="S184" s="7">
        <v>418484325.89999998</v>
      </c>
      <c r="T184" s="3">
        <v>11851</v>
      </c>
      <c r="U184" s="7">
        <v>239504544.80000001</v>
      </c>
    </row>
    <row r="185" spans="2:21" s="1" customFormat="1" x14ac:dyDescent="0.25">
      <c r="B185" s="51">
        <v>310620</v>
      </c>
      <c r="C185" s="51" t="s">
        <v>206</v>
      </c>
      <c r="D185" s="51" t="s">
        <v>207</v>
      </c>
      <c r="E185" s="51">
        <v>2012</v>
      </c>
      <c r="F185" s="51">
        <v>31062000</v>
      </c>
      <c r="G185" s="51" t="s">
        <v>89</v>
      </c>
      <c r="H185" s="325" t="s">
        <v>43</v>
      </c>
      <c r="I185" s="51" t="s">
        <v>188</v>
      </c>
      <c r="J185" s="51" t="s">
        <v>189</v>
      </c>
      <c r="K185" s="51" t="s">
        <v>190</v>
      </c>
      <c r="L185" s="7">
        <v>660552.69999999995</v>
      </c>
      <c r="M185" s="7">
        <v>9336258.8800000008</v>
      </c>
      <c r="N185" s="7">
        <v>427158.91</v>
      </c>
      <c r="O185" s="7">
        <v>2029592234.74</v>
      </c>
      <c r="P185" s="7">
        <v>1011868070.35</v>
      </c>
      <c r="Q185" s="7">
        <v>833412479.29999995</v>
      </c>
      <c r="R185" s="7">
        <v>1898476968.3499999</v>
      </c>
      <c r="S185" s="7">
        <v>402977461.31</v>
      </c>
      <c r="T185" s="3">
        <v>11603</v>
      </c>
      <c r="U185" s="7">
        <v>250042119.66</v>
      </c>
    </row>
    <row r="186" spans="2:21" s="1" customFormat="1" x14ac:dyDescent="0.25">
      <c r="B186" s="51">
        <v>310620</v>
      </c>
      <c r="C186" s="51" t="s">
        <v>206</v>
      </c>
      <c r="D186" s="51" t="s">
        <v>207</v>
      </c>
      <c r="E186" s="51">
        <v>2011</v>
      </c>
      <c r="F186" s="51">
        <v>31062000</v>
      </c>
      <c r="G186" s="51" t="s">
        <v>89</v>
      </c>
      <c r="H186" s="325" t="s">
        <v>43</v>
      </c>
      <c r="I186" s="51" t="s">
        <v>188</v>
      </c>
      <c r="J186" s="51" t="s">
        <v>189</v>
      </c>
      <c r="K186" s="51" t="s">
        <v>190</v>
      </c>
      <c r="L186" s="7">
        <v>643788.97</v>
      </c>
      <c r="M186" s="7">
        <v>8544865.4399999995</v>
      </c>
      <c r="N186" s="7">
        <v>402422.35</v>
      </c>
      <c r="O186" s="7">
        <v>1943841266.3699999</v>
      </c>
      <c r="P186" s="7">
        <v>808236192.13999999</v>
      </c>
      <c r="Q186" s="7">
        <v>820393964.17999995</v>
      </c>
      <c r="R186" s="7">
        <v>1753607505.51</v>
      </c>
      <c r="S186" s="7">
        <v>299396770.12</v>
      </c>
      <c r="T186" s="3">
        <v>11533</v>
      </c>
      <c r="U186" s="7">
        <v>180553056.37</v>
      </c>
    </row>
    <row r="187" spans="2:21" s="1" customFormat="1" x14ac:dyDescent="0.25">
      <c r="B187" s="51">
        <v>310620</v>
      </c>
      <c r="C187" s="51" t="s">
        <v>206</v>
      </c>
      <c r="D187" s="51" t="s">
        <v>207</v>
      </c>
      <c r="E187" s="51">
        <v>2010</v>
      </c>
      <c r="F187" s="51">
        <v>31062000</v>
      </c>
      <c r="G187" s="51" t="s">
        <v>89</v>
      </c>
      <c r="H187" s="325" t="s">
        <v>43</v>
      </c>
      <c r="I187" s="51" t="s">
        <v>188</v>
      </c>
      <c r="J187" s="51" t="s">
        <v>189</v>
      </c>
      <c r="K187" s="51" t="s">
        <v>190</v>
      </c>
      <c r="L187" s="7">
        <v>625034.6</v>
      </c>
      <c r="M187" s="7">
        <v>7547424.5300000003</v>
      </c>
      <c r="N187" s="7">
        <v>382057.61</v>
      </c>
      <c r="O187" s="7">
        <v>1854123524.3</v>
      </c>
      <c r="P187" s="7">
        <v>666664924.58000004</v>
      </c>
      <c r="Q187" s="7">
        <v>756845967.01999998</v>
      </c>
      <c r="R187" s="7">
        <v>1637412036.1700001</v>
      </c>
      <c r="S187" s="7">
        <v>277693465.13</v>
      </c>
      <c r="T187" s="3">
        <v>11444</v>
      </c>
      <c r="U187" s="7">
        <v>147768963.25999999</v>
      </c>
    </row>
    <row r="188" spans="2:21" s="1" customFormat="1" x14ac:dyDescent="0.25">
      <c r="B188" s="51">
        <v>310620</v>
      </c>
      <c r="C188" s="51" t="s">
        <v>206</v>
      </c>
      <c r="D188" s="51" t="s">
        <v>207</v>
      </c>
      <c r="E188" s="51">
        <v>2009</v>
      </c>
      <c r="F188" s="51">
        <v>31062000</v>
      </c>
      <c r="G188" s="51" t="s">
        <v>89</v>
      </c>
      <c r="H188" s="325" t="s">
        <v>43</v>
      </c>
      <c r="I188" s="51" t="s">
        <v>188</v>
      </c>
      <c r="J188" s="51" t="s">
        <v>189</v>
      </c>
      <c r="K188" s="51" t="s">
        <v>190</v>
      </c>
      <c r="L188" s="7">
        <v>601811.39</v>
      </c>
      <c r="M188" s="7">
        <v>7141567</v>
      </c>
      <c r="N188" s="7">
        <v>356906.9</v>
      </c>
      <c r="O188" s="7">
        <v>1763604189.5799999</v>
      </c>
      <c r="P188" s="7">
        <v>621870767.33000004</v>
      </c>
      <c r="Q188" s="7">
        <v>678132697.55999994</v>
      </c>
      <c r="R188" s="7">
        <v>1433879245.47</v>
      </c>
      <c r="S188" s="7">
        <v>269037564.26999998</v>
      </c>
      <c r="T188" s="3">
        <v>11443</v>
      </c>
      <c r="U188" s="7">
        <v>141799934.13999999</v>
      </c>
    </row>
    <row r="189" spans="2:21" s="1" customFormat="1" x14ac:dyDescent="0.25">
      <c r="B189" s="51">
        <v>310620</v>
      </c>
      <c r="C189" s="51" t="s">
        <v>206</v>
      </c>
      <c r="D189" s="51" t="s">
        <v>207</v>
      </c>
      <c r="E189" s="51">
        <v>2008</v>
      </c>
      <c r="F189" s="51">
        <v>31062000</v>
      </c>
      <c r="G189" s="51" t="s">
        <v>89</v>
      </c>
      <c r="H189" s="325" t="s">
        <v>43</v>
      </c>
      <c r="I189" s="51" t="s">
        <v>188</v>
      </c>
      <c r="J189" s="51" t="s">
        <v>189</v>
      </c>
      <c r="K189" s="51" t="s">
        <v>190</v>
      </c>
      <c r="L189" s="7">
        <v>594647.27</v>
      </c>
      <c r="M189" s="7">
        <v>6250642</v>
      </c>
      <c r="N189" s="7">
        <v>326406.75</v>
      </c>
      <c r="O189" s="7">
        <v>1674827734.99</v>
      </c>
      <c r="P189" s="7">
        <v>556137346.75</v>
      </c>
      <c r="Q189" s="7">
        <v>581574225.66999996</v>
      </c>
      <c r="R189" s="7">
        <v>1328029460.1900001</v>
      </c>
      <c r="S189" s="7">
        <v>255027282.53</v>
      </c>
      <c r="T189" s="3">
        <v>11119</v>
      </c>
      <c r="U189" s="7">
        <v>138846617.94999999</v>
      </c>
    </row>
    <row r="190" spans="2:21" s="1" customFormat="1" x14ac:dyDescent="0.25">
      <c r="B190" s="51">
        <v>310620</v>
      </c>
      <c r="C190" s="51" t="s">
        <v>206</v>
      </c>
      <c r="D190" s="51" t="s">
        <v>207</v>
      </c>
      <c r="E190" s="51">
        <v>2007</v>
      </c>
      <c r="F190" s="51">
        <v>31062000</v>
      </c>
      <c r="G190" s="51" t="s">
        <v>89</v>
      </c>
      <c r="H190" s="325" t="s">
        <v>43</v>
      </c>
      <c r="I190" s="51" t="s">
        <v>188</v>
      </c>
      <c r="J190" s="51" t="s">
        <v>189</v>
      </c>
      <c r="K190" s="51" t="s">
        <v>190</v>
      </c>
      <c r="L190" s="7">
        <v>589718.72</v>
      </c>
      <c r="M190" s="7">
        <v>5764112</v>
      </c>
      <c r="N190" s="7">
        <v>317726.58</v>
      </c>
      <c r="O190" s="7">
        <v>1504403064.21</v>
      </c>
      <c r="P190" s="7">
        <v>517208400.50999999</v>
      </c>
      <c r="Q190" s="7">
        <v>543016362.77999997</v>
      </c>
      <c r="R190" s="7">
        <v>1299240769.3299999</v>
      </c>
      <c r="S190" s="7">
        <v>212219633.22</v>
      </c>
      <c r="T190" s="3">
        <v>11080</v>
      </c>
      <c r="U190" s="7">
        <v>90169439.340000004</v>
      </c>
    </row>
    <row r="191" spans="2:21" s="1" customFormat="1" x14ac:dyDescent="0.25">
      <c r="B191" s="51">
        <v>310620</v>
      </c>
      <c r="C191" s="51" t="s">
        <v>206</v>
      </c>
      <c r="D191" s="51" t="s">
        <v>207</v>
      </c>
      <c r="E191" s="51">
        <v>2006</v>
      </c>
      <c r="F191" s="51">
        <v>31062000</v>
      </c>
      <c r="G191" s="51" t="s">
        <v>89</v>
      </c>
      <c r="H191" s="325" t="s">
        <v>43</v>
      </c>
      <c r="I191" s="51" t="s">
        <v>188</v>
      </c>
      <c r="J191" s="51" t="s">
        <v>189</v>
      </c>
      <c r="K191" s="51" t="s">
        <v>190</v>
      </c>
      <c r="L191" s="7">
        <v>575671</v>
      </c>
      <c r="M191" s="7">
        <v>4924649</v>
      </c>
      <c r="N191" s="7">
        <v>303869</v>
      </c>
      <c r="O191" s="7">
        <v>1246007231.9000001</v>
      </c>
      <c r="P191" s="7">
        <v>540750531.30999994</v>
      </c>
      <c r="Q191" s="7">
        <v>514566000</v>
      </c>
      <c r="R191" s="7">
        <v>1260089310</v>
      </c>
      <c r="S191" s="7">
        <v>249418000</v>
      </c>
      <c r="T191" s="3">
        <v>11067</v>
      </c>
      <c r="U191" s="7">
        <v>158036542.13</v>
      </c>
    </row>
    <row r="192" spans="2:21" s="1" customFormat="1" x14ac:dyDescent="0.25">
      <c r="B192" s="51">
        <v>310620</v>
      </c>
      <c r="C192" s="51" t="s">
        <v>206</v>
      </c>
      <c r="D192" s="51" t="s">
        <v>207</v>
      </c>
      <c r="E192" s="51">
        <v>2005</v>
      </c>
      <c r="F192" s="51">
        <v>31062000</v>
      </c>
      <c r="G192" s="51" t="s">
        <v>89</v>
      </c>
      <c r="H192" s="325" t="s">
        <v>43</v>
      </c>
      <c r="I192" s="51" t="s">
        <v>188</v>
      </c>
      <c r="J192" s="51" t="s">
        <v>189</v>
      </c>
      <c r="K192" s="51" t="s">
        <v>190</v>
      </c>
      <c r="L192" s="7">
        <v>617600</v>
      </c>
      <c r="M192" s="7">
        <v>3586432</v>
      </c>
      <c r="N192" s="7">
        <v>318856</v>
      </c>
      <c r="O192" s="7">
        <v>1063657201</v>
      </c>
      <c r="P192" s="7">
        <v>504184352</v>
      </c>
      <c r="Q192" s="7">
        <v>460340186</v>
      </c>
      <c r="R192" s="7">
        <v>1007165298</v>
      </c>
      <c r="S192" s="7">
        <v>256827217</v>
      </c>
      <c r="T192" s="3">
        <v>10826</v>
      </c>
      <c r="U192" s="7">
        <v>106061928</v>
      </c>
    </row>
    <row r="193" spans="2:21" s="1" customFormat="1" x14ac:dyDescent="0.25">
      <c r="B193" s="51">
        <v>310620</v>
      </c>
      <c r="C193" s="51" t="s">
        <v>206</v>
      </c>
      <c r="D193" s="51" t="s">
        <v>207</v>
      </c>
      <c r="E193" s="51">
        <v>2004</v>
      </c>
      <c r="F193" s="51">
        <v>31062000</v>
      </c>
      <c r="G193" s="51" t="s">
        <v>89</v>
      </c>
      <c r="H193" s="325" t="s">
        <v>43</v>
      </c>
      <c r="I193" s="51" t="s">
        <v>188</v>
      </c>
      <c r="J193" s="51" t="s">
        <v>189</v>
      </c>
      <c r="K193" s="51" t="s">
        <v>190</v>
      </c>
      <c r="L193" s="7">
        <v>608430</v>
      </c>
      <c r="M193" s="7">
        <v>3206524</v>
      </c>
      <c r="N193" s="7">
        <v>305614</v>
      </c>
      <c r="O193" s="7">
        <v>853322675</v>
      </c>
      <c r="P193" s="7">
        <v>399660403</v>
      </c>
      <c r="Q193" s="7">
        <v>414389570</v>
      </c>
      <c r="R193" s="7">
        <v>892518176</v>
      </c>
      <c r="S193" s="7">
        <v>237210888</v>
      </c>
      <c r="T193" s="3">
        <v>10449</v>
      </c>
      <c r="U193" s="7">
        <v>110350235</v>
      </c>
    </row>
    <row r="194" spans="2:21" s="1" customFormat="1" x14ac:dyDescent="0.25">
      <c r="B194" s="51">
        <v>310620</v>
      </c>
      <c r="C194" s="51" t="s">
        <v>206</v>
      </c>
      <c r="D194" s="51" t="s">
        <v>207</v>
      </c>
      <c r="E194" s="51">
        <v>2003</v>
      </c>
      <c r="F194" s="51">
        <v>31062000</v>
      </c>
      <c r="G194" s="51" t="s">
        <v>89</v>
      </c>
      <c r="H194" s="325" t="s">
        <v>43</v>
      </c>
      <c r="I194" s="51" t="s">
        <v>188</v>
      </c>
      <c r="J194" s="51" t="s">
        <v>189</v>
      </c>
      <c r="K194" s="51" t="s">
        <v>190</v>
      </c>
      <c r="L194" s="7">
        <v>619314</v>
      </c>
      <c r="M194" s="7">
        <v>2653454</v>
      </c>
      <c r="N194" s="7">
        <v>298546</v>
      </c>
      <c r="O194" s="7">
        <v>765293576</v>
      </c>
      <c r="P194" s="7">
        <v>347174858</v>
      </c>
      <c r="Q194" s="7">
        <v>369362445</v>
      </c>
      <c r="R194" s="7">
        <v>770059427</v>
      </c>
      <c r="S194" s="7">
        <v>193801226</v>
      </c>
      <c r="T194" s="3">
        <v>10123</v>
      </c>
      <c r="U194" s="7">
        <v>169348000</v>
      </c>
    </row>
    <row r="195" spans="2:21" s="1" customFormat="1" x14ac:dyDescent="0.25">
      <c r="B195" s="51">
        <v>310620</v>
      </c>
      <c r="C195" s="51" t="s">
        <v>206</v>
      </c>
      <c r="D195" s="51" t="s">
        <v>207</v>
      </c>
      <c r="E195" s="51">
        <v>2002</v>
      </c>
      <c r="F195" s="51">
        <v>31062000</v>
      </c>
      <c r="G195" s="51" t="s">
        <v>89</v>
      </c>
      <c r="H195" s="325" t="s">
        <v>43</v>
      </c>
      <c r="I195" s="51" t="s">
        <v>188</v>
      </c>
      <c r="J195" s="51" t="s">
        <v>189</v>
      </c>
      <c r="K195" s="51" t="s">
        <v>190</v>
      </c>
      <c r="L195" s="7">
        <v>613861</v>
      </c>
      <c r="M195" s="7">
        <v>2545402</v>
      </c>
      <c r="N195" s="7">
        <v>290502</v>
      </c>
      <c r="O195" s="7">
        <v>603896727</v>
      </c>
      <c r="P195" s="7">
        <v>270583367</v>
      </c>
      <c r="Q195" s="7">
        <v>326585920</v>
      </c>
      <c r="R195" s="7">
        <v>623460388</v>
      </c>
      <c r="S195" s="7">
        <v>187241992</v>
      </c>
      <c r="T195" s="3">
        <v>10075</v>
      </c>
      <c r="U195" s="7">
        <v>234179675</v>
      </c>
    </row>
    <row r="196" spans="2:21" s="1" customFormat="1" x14ac:dyDescent="0.25">
      <c r="B196" s="51">
        <v>310620</v>
      </c>
      <c r="C196" s="51" t="s">
        <v>206</v>
      </c>
      <c r="D196" s="51" t="s">
        <v>207</v>
      </c>
      <c r="E196" s="51">
        <v>2001</v>
      </c>
      <c r="F196" s="51">
        <v>31062000</v>
      </c>
      <c r="G196" s="51" t="s">
        <v>89</v>
      </c>
      <c r="H196" s="325" t="s">
        <v>43</v>
      </c>
      <c r="I196" s="51" t="s">
        <v>188</v>
      </c>
      <c r="J196" s="51" t="s">
        <v>189</v>
      </c>
      <c r="K196" s="51" t="s">
        <v>190</v>
      </c>
      <c r="L196" s="7">
        <v>593459</v>
      </c>
      <c r="M196" s="7">
        <v>2445391</v>
      </c>
      <c r="N196" s="7">
        <v>277572</v>
      </c>
      <c r="O196" s="7">
        <v>569940000</v>
      </c>
      <c r="P196" s="7">
        <v>251013000</v>
      </c>
      <c r="Q196" s="7">
        <v>305367000</v>
      </c>
      <c r="R196" s="7">
        <v>562414000</v>
      </c>
      <c r="S196" s="7">
        <v>170231000</v>
      </c>
      <c r="T196" s="3">
        <v>9730</v>
      </c>
      <c r="U196" s="7">
        <v>67427000</v>
      </c>
    </row>
    <row r="197" spans="2:21" s="1" customFormat="1" x14ac:dyDescent="0.25">
      <c r="B197" s="51">
        <v>310620</v>
      </c>
      <c r="C197" s="51" t="s">
        <v>206</v>
      </c>
      <c r="D197" s="51" t="s">
        <v>207</v>
      </c>
      <c r="E197" s="51">
        <v>2000</v>
      </c>
      <c r="F197" s="51">
        <v>31062000</v>
      </c>
      <c r="G197" s="51" t="s">
        <v>89</v>
      </c>
      <c r="H197" s="325" t="s">
        <v>43</v>
      </c>
      <c r="I197" s="51" t="s">
        <v>188</v>
      </c>
      <c r="J197" s="51" t="s">
        <v>189</v>
      </c>
      <c r="K197" s="51" t="s">
        <v>190</v>
      </c>
      <c r="L197" s="7">
        <v>603206</v>
      </c>
      <c r="M197" s="7">
        <v>2422282</v>
      </c>
      <c r="N197" s="7">
        <v>279322</v>
      </c>
      <c r="O197" s="7">
        <v>519862000</v>
      </c>
      <c r="P197" s="7">
        <v>225212000</v>
      </c>
      <c r="Q197" s="7">
        <v>260323000</v>
      </c>
      <c r="R197" s="7">
        <v>486230000</v>
      </c>
      <c r="S197" s="7">
        <v>212887000</v>
      </c>
      <c r="T197" s="3">
        <v>9759</v>
      </c>
      <c r="U197" s="7">
        <v>76084000</v>
      </c>
    </row>
    <row r="198" spans="2:21" s="1" customFormat="1" x14ac:dyDescent="0.25">
      <c r="B198" s="51">
        <v>310620</v>
      </c>
      <c r="C198" s="51" t="s">
        <v>206</v>
      </c>
      <c r="D198" s="51" t="s">
        <v>207</v>
      </c>
      <c r="E198" s="51">
        <v>1999</v>
      </c>
      <c r="F198" s="51">
        <v>31062000</v>
      </c>
      <c r="G198" s="51" t="s">
        <v>89</v>
      </c>
      <c r="H198" s="325" t="s">
        <v>43</v>
      </c>
      <c r="I198" s="51" t="s">
        <v>188</v>
      </c>
      <c r="J198" s="51" t="s">
        <v>189</v>
      </c>
      <c r="K198" s="51" t="s">
        <v>190</v>
      </c>
      <c r="L198" s="7">
        <v>600155</v>
      </c>
      <c r="M198" s="7">
        <v>2432253</v>
      </c>
      <c r="N198" s="7">
        <v>275051</v>
      </c>
      <c r="O198" s="7">
        <v>453545000</v>
      </c>
      <c r="P198" s="7">
        <v>196199000</v>
      </c>
      <c r="Q198" s="7">
        <v>244063000</v>
      </c>
      <c r="R198" s="7">
        <v>431117000</v>
      </c>
      <c r="S198" s="7">
        <v>191625000</v>
      </c>
      <c r="T198" s="3">
        <v>9610</v>
      </c>
      <c r="U198" s="7">
        <v>44929000</v>
      </c>
    </row>
    <row r="199" spans="2:21" s="1" customFormat="1" x14ac:dyDescent="0.25">
      <c r="B199" s="51">
        <v>316860</v>
      </c>
      <c r="C199" s="51" t="s">
        <v>208</v>
      </c>
      <c r="D199" s="51" t="s">
        <v>207</v>
      </c>
      <c r="E199" s="51">
        <v>2019</v>
      </c>
      <c r="F199" s="51">
        <v>31686000</v>
      </c>
      <c r="G199" s="51" t="s">
        <v>90</v>
      </c>
      <c r="H199" s="325" t="s">
        <v>64</v>
      </c>
      <c r="I199" s="51" t="s">
        <v>188</v>
      </c>
      <c r="J199" s="51" t="s">
        <v>189</v>
      </c>
      <c r="K199" s="51" t="s">
        <v>209</v>
      </c>
      <c r="L199" s="7">
        <v>8788.23</v>
      </c>
      <c r="M199" s="7">
        <v>138034</v>
      </c>
      <c r="N199" s="7">
        <v>4107.51</v>
      </c>
      <c r="O199" s="7">
        <v>27286583.390000001</v>
      </c>
      <c r="P199" s="7">
        <v>7753274.0700000003</v>
      </c>
      <c r="Q199" s="7">
        <v>19057344.559999999</v>
      </c>
      <c r="R199" s="7">
        <v>48023363.18</v>
      </c>
      <c r="S199" s="7">
        <v>4309258.43</v>
      </c>
      <c r="T199" s="1">
        <v>357</v>
      </c>
      <c r="U199" s="7">
        <v>1922.76</v>
      </c>
    </row>
    <row r="200" spans="2:21" s="1" customFormat="1" x14ac:dyDescent="0.25">
      <c r="B200" s="51">
        <v>316860</v>
      </c>
      <c r="C200" s="51" t="s">
        <v>208</v>
      </c>
      <c r="D200" s="51" t="s">
        <v>207</v>
      </c>
      <c r="E200" s="51">
        <v>2018</v>
      </c>
      <c r="F200" s="51">
        <v>31686000</v>
      </c>
      <c r="G200" s="51" t="s">
        <v>90</v>
      </c>
      <c r="H200" s="325" t="s">
        <v>64</v>
      </c>
      <c r="I200" s="51" t="s">
        <v>188</v>
      </c>
      <c r="J200" s="51" t="s">
        <v>189</v>
      </c>
      <c r="K200" s="51" t="s">
        <v>209</v>
      </c>
      <c r="L200" s="7">
        <v>8577.51</v>
      </c>
      <c r="M200" s="7">
        <v>119898</v>
      </c>
      <c r="N200" s="7">
        <v>3780.95</v>
      </c>
      <c r="O200" s="7">
        <v>22356838.550000001</v>
      </c>
      <c r="P200" s="7">
        <v>6494166.6799999997</v>
      </c>
      <c r="Q200" s="7">
        <v>17974451.949999999</v>
      </c>
      <c r="R200" s="7">
        <v>39331284.43</v>
      </c>
      <c r="S200" s="7">
        <v>3185197.89</v>
      </c>
      <c r="T200" s="1">
        <v>454</v>
      </c>
      <c r="U200" s="1">
        <v>52.47</v>
      </c>
    </row>
    <row r="201" spans="2:21" s="1" customFormat="1" x14ac:dyDescent="0.25">
      <c r="B201" s="51">
        <v>316860</v>
      </c>
      <c r="C201" s="51" t="s">
        <v>208</v>
      </c>
      <c r="D201" s="51" t="s">
        <v>207</v>
      </c>
      <c r="E201" s="51">
        <v>2017</v>
      </c>
      <c r="F201" s="51">
        <v>31686000</v>
      </c>
      <c r="G201" s="51" t="s">
        <v>90</v>
      </c>
      <c r="H201" s="325" t="s">
        <v>64</v>
      </c>
      <c r="I201" s="51" t="s">
        <v>188</v>
      </c>
      <c r="J201" s="51" t="s">
        <v>189</v>
      </c>
      <c r="K201" s="51" t="s">
        <v>209</v>
      </c>
      <c r="L201" s="7">
        <v>7856.13</v>
      </c>
      <c r="M201" s="7">
        <v>73048.67</v>
      </c>
      <c r="N201" s="7">
        <v>3515.26</v>
      </c>
      <c r="O201" s="7">
        <v>20720621.32</v>
      </c>
      <c r="P201" s="7">
        <v>3400478.68</v>
      </c>
      <c r="Q201" s="7">
        <v>11202242.92</v>
      </c>
      <c r="R201" s="7">
        <v>26979008.52</v>
      </c>
      <c r="T201" s="1">
        <v>322</v>
      </c>
      <c r="U201" s="7">
        <v>7939028.5300000003</v>
      </c>
    </row>
    <row r="202" spans="2:21" s="1" customFormat="1" x14ac:dyDescent="0.25">
      <c r="B202" s="51">
        <v>316860</v>
      </c>
      <c r="C202" s="51" t="s">
        <v>208</v>
      </c>
      <c r="D202" s="51" t="s">
        <v>207</v>
      </c>
      <c r="E202" s="51">
        <v>2016</v>
      </c>
      <c r="F202" s="51">
        <v>31686000</v>
      </c>
      <c r="G202" s="51" t="s">
        <v>90</v>
      </c>
      <c r="H202" s="325" t="s">
        <v>64</v>
      </c>
      <c r="I202" s="51" t="s">
        <v>188</v>
      </c>
      <c r="J202" s="51" t="s">
        <v>189</v>
      </c>
      <c r="K202" s="51" t="s">
        <v>209</v>
      </c>
      <c r="L202" s="7">
        <v>9131.19</v>
      </c>
      <c r="M202" s="7">
        <v>42071</v>
      </c>
      <c r="N202" s="7">
        <v>3889.53</v>
      </c>
      <c r="O202" s="7">
        <v>19494207.359999999</v>
      </c>
      <c r="P202" s="7">
        <v>6097673.6200000001</v>
      </c>
      <c r="Q202" s="7">
        <v>9392254.5099999998</v>
      </c>
      <c r="R202" s="7">
        <v>22972458.52</v>
      </c>
      <c r="T202" s="1">
        <v>312</v>
      </c>
      <c r="U202" s="7">
        <v>7315216.5999999996</v>
      </c>
    </row>
    <row r="203" spans="2:21" s="1" customFormat="1" x14ac:dyDescent="0.25">
      <c r="B203" s="51">
        <v>316860</v>
      </c>
      <c r="C203" s="51" t="s">
        <v>208</v>
      </c>
      <c r="D203" s="51" t="s">
        <v>207</v>
      </c>
      <c r="E203" s="51">
        <v>2015</v>
      </c>
      <c r="F203" s="51">
        <v>31686000</v>
      </c>
      <c r="G203" s="51" t="s">
        <v>90</v>
      </c>
      <c r="H203" s="325" t="s">
        <v>64</v>
      </c>
      <c r="I203" s="51" t="s">
        <v>188</v>
      </c>
      <c r="J203" s="51" t="s">
        <v>189</v>
      </c>
      <c r="K203" s="51" t="s">
        <v>209</v>
      </c>
      <c r="L203" s="7">
        <v>7937.85</v>
      </c>
      <c r="M203" s="7">
        <v>12086</v>
      </c>
      <c r="N203" s="7">
        <v>3603.94</v>
      </c>
      <c r="O203" s="7">
        <v>17543247.989999998</v>
      </c>
      <c r="P203" s="7">
        <v>4353616.6900000004</v>
      </c>
      <c r="Q203" s="7">
        <v>8164557.8200000003</v>
      </c>
      <c r="R203" s="7">
        <v>18503043.75</v>
      </c>
      <c r="S203" s="1">
        <v>0</v>
      </c>
      <c r="T203" s="1">
        <v>277</v>
      </c>
      <c r="U203" s="7">
        <v>1474270.14</v>
      </c>
    </row>
    <row r="204" spans="2:21" s="1" customFormat="1" x14ac:dyDescent="0.25">
      <c r="B204" s="51">
        <v>316860</v>
      </c>
      <c r="C204" s="51" t="s">
        <v>208</v>
      </c>
      <c r="D204" s="51" t="s">
        <v>207</v>
      </c>
      <c r="E204" s="51">
        <v>2014</v>
      </c>
      <c r="F204" s="51">
        <v>31686000</v>
      </c>
      <c r="G204" s="51" t="s">
        <v>90</v>
      </c>
      <c r="H204" s="325" t="s">
        <v>64</v>
      </c>
      <c r="I204" s="51" t="s">
        <v>188</v>
      </c>
      <c r="J204" s="51" t="s">
        <v>189</v>
      </c>
      <c r="K204" s="51" t="s">
        <v>209</v>
      </c>
      <c r="L204" s="7">
        <v>8007.91</v>
      </c>
      <c r="M204" s="7">
        <v>20443</v>
      </c>
      <c r="N204" s="7">
        <v>3526.41</v>
      </c>
      <c r="O204" s="7">
        <v>13845170.529999999</v>
      </c>
      <c r="P204" s="7">
        <v>4546575.66</v>
      </c>
      <c r="Q204" s="7">
        <v>5551218.8600000003</v>
      </c>
      <c r="R204" s="7">
        <v>16147017.82</v>
      </c>
      <c r="S204" s="7">
        <v>1383687</v>
      </c>
      <c r="T204" s="1">
        <v>267</v>
      </c>
      <c r="U204" s="7">
        <v>1993032.57</v>
      </c>
    </row>
    <row r="205" spans="2:21" s="1" customFormat="1" x14ac:dyDescent="0.25">
      <c r="B205" s="51">
        <v>316860</v>
      </c>
      <c r="C205" s="51" t="s">
        <v>208</v>
      </c>
      <c r="D205" s="51" t="s">
        <v>207</v>
      </c>
      <c r="E205" s="51">
        <v>2013</v>
      </c>
      <c r="F205" s="51">
        <v>31686000</v>
      </c>
      <c r="G205" s="51" t="s">
        <v>90</v>
      </c>
      <c r="H205" s="325" t="s">
        <v>64</v>
      </c>
      <c r="I205" s="51" t="s">
        <v>188</v>
      </c>
      <c r="J205" s="51" t="s">
        <v>189</v>
      </c>
      <c r="K205" s="51" t="s">
        <v>209</v>
      </c>
      <c r="L205" s="7">
        <v>8128.81</v>
      </c>
      <c r="M205" s="7">
        <v>25419.87</v>
      </c>
      <c r="N205" s="7">
        <v>2977.52</v>
      </c>
      <c r="O205" s="7">
        <v>12975347.41</v>
      </c>
      <c r="P205" s="7">
        <v>2815694.57</v>
      </c>
      <c r="Q205" s="7">
        <v>4549684.96</v>
      </c>
      <c r="R205" s="7">
        <v>12805569.460000001</v>
      </c>
      <c r="S205" s="7">
        <v>1307429.95</v>
      </c>
      <c r="T205" s="1">
        <v>253</v>
      </c>
      <c r="U205" s="7">
        <v>1402287.01</v>
      </c>
    </row>
    <row r="206" spans="2:21" s="1" customFormat="1" x14ac:dyDescent="0.25">
      <c r="B206" s="51">
        <v>316860</v>
      </c>
      <c r="C206" s="51" t="s">
        <v>208</v>
      </c>
      <c r="D206" s="51" t="s">
        <v>207</v>
      </c>
      <c r="E206" s="51">
        <v>2012</v>
      </c>
      <c r="F206" s="51">
        <v>31686000</v>
      </c>
      <c r="G206" s="51" t="s">
        <v>90</v>
      </c>
      <c r="H206" s="325" t="s">
        <v>64</v>
      </c>
      <c r="I206" s="51" t="s">
        <v>188</v>
      </c>
      <c r="J206" s="51" t="s">
        <v>189</v>
      </c>
      <c r="K206" s="51" t="s">
        <v>209</v>
      </c>
      <c r="L206" s="7">
        <v>8249.14</v>
      </c>
      <c r="M206" s="7">
        <v>23839.29</v>
      </c>
      <c r="N206" s="7">
        <v>1660.76</v>
      </c>
      <c r="O206" s="7">
        <v>11731824.779999999</v>
      </c>
      <c r="P206" s="7">
        <v>530892.72</v>
      </c>
      <c r="Q206" s="7">
        <v>2550294.1</v>
      </c>
      <c r="R206" s="7">
        <v>8909059.2200000007</v>
      </c>
      <c r="S206" s="7">
        <v>518184.06</v>
      </c>
      <c r="T206" s="1">
        <v>176</v>
      </c>
      <c r="U206" s="7">
        <v>711653.14</v>
      </c>
    </row>
    <row r="207" spans="2:21" s="1" customFormat="1" x14ac:dyDescent="0.25">
      <c r="B207" s="51">
        <v>316860</v>
      </c>
      <c r="C207" s="51" t="s">
        <v>208</v>
      </c>
      <c r="D207" s="51" t="s">
        <v>207</v>
      </c>
      <c r="E207" s="51">
        <v>2011</v>
      </c>
      <c r="F207" s="51">
        <v>31686000</v>
      </c>
      <c r="G207" s="51" t="s">
        <v>90</v>
      </c>
      <c r="H207" s="325" t="s">
        <v>64</v>
      </c>
      <c r="I207" s="51" t="s">
        <v>188</v>
      </c>
      <c r="J207" s="51" t="s">
        <v>189</v>
      </c>
      <c r="K207" s="51" t="s">
        <v>209</v>
      </c>
      <c r="L207" s="7">
        <v>5168.6499999999996</v>
      </c>
      <c r="M207" s="7">
        <v>6633.83</v>
      </c>
      <c r="N207" s="1">
        <v>403.19</v>
      </c>
      <c r="O207" s="7">
        <v>8698428.6600000001</v>
      </c>
      <c r="P207" s="7">
        <v>394355</v>
      </c>
      <c r="Q207" s="7">
        <v>3950090</v>
      </c>
      <c r="R207" s="7">
        <v>9613378.3599999994</v>
      </c>
      <c r="S207" s="1">
        <v>0</v>
      </c>
      <c r="T207" s="1">
        <v>155</v>
      </c>
      <c r="U207" s="1">
        <v>0</v>
      </c>
    </row>
    <row r="208" spans="2:21" s="1" customFormat="1" x14ac:dyDescent="0.25">
      <c r="B208" s="51">
        <v>316860</v>
      </c>
      <c r="C208" s="51" t="s">
        <v>208</v>
      </c>
      <c r="D208" s="51" t="s">
        <v>207</v>
      </c>
      <c r="E208" s="51">
        <v>2010</v>
      </c>
      <c r="F208" s="51">
        <v>31686000</v>
      </c>
      <c r="G208" s="51" t="s">
        <v>90</v>
      </c>
      <c r="H208" s="325" t="s">
        <v>64</v>
      </c>
      <c r="I208" s="51" t="s">
        <v>188</v>
      </c>
      <c r="J208" s="51" t="s">
        <v>189</v>
      </c>
      <c r="K208" s="51" t="s">
        <v>209</v>
      </c>
      <c r="L208" s="7">
        <v>4218</v>
      </c>
      <c r="M208" s="7">
        <v>5054.0600000000004</v>
      </c>
      <c r="N208" s="1">
        <v>0</v>
      </c>
      <c r="O208" s="7">
        <v>5235144</v>
      </c>
      <c r="P208" s="7">
        <v>234925</v>
      </c>
      <c r="Q208" s="7">
        <v>4606243</v>
      </c>
      <c r="R208" s="7">
        <v>6858399</v>
      </c>
      <c r="S208" s="1">
        <v>0</v>
      </c>
      <c r="T208" s="1">
        <v>105</v>
      </c>
    </row>
    <row r="209" spans="2:21" s="1" customFormat="1" x14ac:dyDescent="0.25">
      <c r="B209" s="51">
        <v>316860</v>
      </c>
      <c r="C209" s="51" t="s">
        <v>208</v>
      </c>
      <c r="D209" s="51" t="s">
        <v>207</v>
      </c>
      <c r="E209" s="51">
        <v>2009</v>
      </c>
      <c r="F209" s="51">
        <v>31686000</v>
      </c>
      <c r="G209" s="51" t="s">
        <v>90</v>
      </c>
      <c r="H209" s="325" t="s">
        <v>64</v>
      </c>
      <c r="I209" s="51" t="s">
        <v>188</v>
      </c>
      <c r="J209" s="51" t="s">
        <v>189</v>
      </c>
      <c r="K209" s="51" t="s">
        <v>209</v>
      </c>
      <c r="L209" s="7">
        <v>1059.83</v>
      </c>
      <c r="M209" s="7">
        <v>5589.6</v>
      </c>
      <c r="N209" s="1">
        <v>159.32</v>
      </c>
      <c r="O209" s="7">
        <v>2702653.03</v>
      </c>
      <c r="P209" s="7">
        <v>195508.69</v>
      </c>
      <c r="Q209" s="7">
        <v>1677090.76</v>
      </c>
      <c r="R209" s="7">
        <v>2912858</v>
      </c>
      <c r="S209" s="7">
        <v>377132.32</v>
      </c>
      <c r="T209" s="1">
        <v>29</v>
      </c>
      <c r="U209" s="7">
        <v>188651.28</v>
      </c>
    </row>
    <row r="210" spans="2:21" s="1" customFormat="1" x14ac:dyDescent="0.25">
      <c r="B210" s="51">
        <v>500270</v>
      </c>
      <c r="C210" s="51" t="s">
        <v>210</v>
      </c>
      <c r="D210" s="51" t="s">
        <v>211</v>
      </c>
      <c r="E210" s="51">
        <v>2019</v>
      </c>
      <c r="F210" s="51">
        <v>50027000</v>
      </c>
      <c r="G210" s="51" t="s">
        <v>91</v>
      </c>
      <c r="H210" s="325" t="s">
        <v>55</v>
      </c>
      <c r="I210" s="51" t="s">
        <v>188</v>
      </c>
      <c r="J210" s="51" t="s">
        <v>189</v>
      </c>
      <c r="K210" s="51" t="s">
        <v>190</v>
      </c>
      <c r="L210" s="7">
        <v>86348.93</v>
      </c>
      <c r="M210" s="7">
        <f>1086.05*1000</f>
        <v>1086050</v>
      </c>
      <c r="N210" s="7">
        <v>35846.839999999997</v>
      </c>
      <c r="O210" s="7">
        <v>472754325.26999998</v>
      </c>
      <c r="P210" s="7">
        <v>113260235.18000001</v>
      </c>
      <c r="Q210" s="7">
        <v>166380133.22999999</v>
      </c>
      <c r="R210" s="7">
        <v>448537928.07999998</v>
      </c>
      <c r="S210" s="7">
        <v>62557521.539999999</v>
      </c>
      <c r="T210" s="3">
        <v>1510</v>
      </c>
      <c r="U210" s="7">
        <v>5089954.24</v>
      </c>
    </row>
    <row r="211" spans="2:21" s="1" customFormat="1" x14ac:dyDescent="0.25">
      <c r="B211" s="51">
        <v>500270</v>
      </c>
      <c r="C211" s="51" t="s">
        <v>210</v>
      </c>
      <c r="D211" s="51" t="s">
        <v>211</v>
      </c>
      <c r="E211" s="51">
        <v>2018</v>
      </c>
      <c r="F211" s="51">
        <v>50027000</v>
      </c>
      <c r="G211" s="51" t="s">
        <v>91</v>
      </c>
      <c r="H211" s="325" t="s">
        <v>55</v>
      </c>
      <c r="I211" s="51" t="s">
        <v>188</v>
      </c>
      <c r="J211" s="51" t="s">
        <v>189</v>
      </c>
      <c r="K211" s="51" t="s">
        <v>190</v>
      </c>
      <c r="L211" s="7">
        <v>82960.09</v>
      </c>
      <c r="M211" s="7">
        <f>995.199*1000</f>
        <v>995199</v>
      </c>
      <c r="N211" s="7">
        <v>31858.28</v>
      </c>
      <c r="O211" s="7">
        <v>427593052.13</v>
      </c>
      <c r="P211" s="7">
        <v>99219218.390000001</v>
      </c>
      <c r="Q211" s="7">
        <v>157106719.18000001</v>
      </c>
      <c r="R211" s="7">
        <v>407649535.81999999</v>
      </c>
      <c r="S211" s="7">
        <v>47781826.810000002</v>
      </c>
      <c r="T211" s="3">
        <v>1525</v>
      </c>
      <c r="U211" s="7">
        <v>4742590.58</v>
      </c>
    </row>
    <row r="212" spans="2:21" s="1" customFormat="1" x14ac:dyDescent="0.25">
      <c r="B212" s="51">
        <v>500270</v>
      </c>
      <c r="C212" s="51" t="s">
        <v>210</v>
      </c>
      <c r="D212" s="51" t="s">
        <v>211</v>
      </c>
      <c r="E212" s="51">
        <v>2017</v>
      </c>
      <c r="F212" s="51">
        <v>50027000</v>
      </c>
      <c r="G212" s="51" t="s">
        <v>91</v>
      </c>
      <c r="H212" s="325" t="s">
        <v>55</v>
      </c>
      <c r="I212" s="51" t="s">
        <v>188</v>
      </c>
      <c r="J212" s="51" t="s">
        <v>189</v>
      </c>
      <c r="K212" s="51" t="s">
        <v>190</v>
      </c>
      <c r="L212" s="7">
        <v>82306.66</v>
      </c>
      <c r="M212" s="7">
        <v>937913</v>
      </c>
      <c r="N212" s="7">
        <v>29874.63</v>
      </c>
      <c r="O212" s="7">
        <v>416876278.92000002</v>
      </c>
      <c r="P212" s="7">
        <v>89055713.150000006</v>
      </c>
      <c r="Q212" s="7">
        <v>146111895.09999999</v>
      </c>
      <c r="R212" s="7">
        <v>373133822.63999999</v>
      </c>
      <c r="S212" s="7">
        <v>42350517.399999999</v>
      </c>
      <c r="T212" s="3">
        <v>1405</v>
      </c>
      <c r="U212" s="7">
        <v>5126700.3600000003</v>
      </c>
    </row>
    <row r="213" spans="2:21" s="1" customFormat="1" x14ac:dyDescent="0.25">
      <c r="B213" s="51">
        <v>500270</v>
      </c>
      <c r="C213" s="51" t="s">
        <v>210</v>
      </c>
      <c r="D213" s="51" t="s">
        <v>211</v>
      </c>
      <c r="E213" s="51">
        <v>2016</v>
      </c>
      <c r="F213" s="51">
        <v>50027000</v>
      </c>
      <c r="G213" s="51" t="s">
        <v>91</v>
      </c>
      <c r="H213" s="325" t="s">
        <v>55</v>
      </c>
      <c r="I213" s="51" t="s">
        <v>188</v>
      </c>
      <c r="J213" s="51" t="s">
        <v>189</v>
      </c>
      <c r="K213" s="51" t="s">
        <v>190</v>
      </c>
      <c r="L213" s="7">
        <v>80253.070000000007</v>
      </c>
      <c r="M213" s="7">
        <v>865759</v>
      </c>
      <c r="N213" s="7">
        <v>27593.24</v>
      </c>
      <c r="O213" s="7">
        <v>379356834.19999999</v>
      </c>
      <c r="P213" s="7">
        <v>77016022.180000007</v>
      </c>
      <c r="Q213" s="7">
        <v>134964417.88</v>
      </c>
      <c r="R213" s="7">
        <v>339208053.37</v>
      </c>
      <c r="S213" s="7">
        <v>43339204.020000003</v>
      </c>
      <c r="T213" s="3">
        <v>1382</v>
      </c>
      <c r="U213" s="7">
        <v>4034636.41</v>
      </c>
    </row>
    <row r="214" spans="2:21" s="1" customFormat="1" x14ac:dyDescent="0.25">
      <c r="B214" s="51">
        <v>500270</v>
      </c>
      <c r="C214" s="51" t="s">
        <v>210</v>
      </c>
      <c r="D214" s="51" t="s">
        <v>211</v>
      </c>
      <c r="E214" s="51">
        <v>2015</v>
      </c>
      <c r="F214" s="51">
        <v>50027000</v>
      </c>
      <c r="G214" s="51" t="s">
        <v>91</v>
      </c>
      <c r="H214" s="325" t="s">
        <v>55</v>
      </c>
      <c r="I214" s="51" t="s">
        <v>188</v>
      </c>
      <c r="J214" s="51" t="s">
        <v>189</v>
      </c>
      <c r="K214" s="51" t="s">
        <v>190</v>
      </c>
      <c r="L214" s="7">
        <v>79194.94</v>
      </c>
      <c r="M214" s="7">
        <v>747906</v>
      </c>
      <c r="N214" s="7">
        <v>24431.99</v>
      </c>
      <c r="O214" s="7">
        <v>299387802.24000001</v>
      </c>
      <c r="P214" s="7">
        <v>55530574.200000003</v>
      </c>
      <c r="Q214" s="7">
        <v>119148169.16</v>
      </c>
      <c r="R214" s="7">
        <v>289736453.12</v>
      </c>
      <c r="S214" s="7">
        <v>31983252.699999999</v>
      </c>
      <c r="T214" s="3">
        <v>1362</v>
      </c>
      <c r="U214" s="7">
        <v>4024914.43</v>
      </c>
    </row>
    <row r="215" spans="2:21" s="1" customFormat="1" x14ac:dyDescent="0.25">
      <c r="B215" s="51">
        <v>500270</v>
      </c>
      <c r="C215" s="51" t="s">
        <v>210</v>
      </c>
      <c r="D215" s="51" t="s">
        <v>211</v>
      </c>
      <c r="E215" s="51">
        <v>2014</v>
      </c>
      <c r="F215" s="51">
        <v>50027000</v>
      </c>
      <c r="G215" s="51" t="s">
        <v>91</v>
      </c>
      <c r="H215" s="325" t="s">
        <v>55</v>
      </c>
      <c r="I215" s="51" t="s">
        <v>188</v>
      </c>
      <c r="J215" s="51" t="s">
        <v>189</v>
      </c>
      <c r="K215" s="51" t="s">
        <v>190</v>
      </c>
      <c r="L215" s="7">
        <v>79072</v>
      </c>
      <c r="M215" s="7">
        <v>681317</v>
      </c>
      <c r="N215" s="7">
        <v>21628</v>
      </c>
      <c r="O215" s="7">
        <v>264513193.18000001</v>
      </c>
      <c r="P215" s="7">
        <v>43560303.759999998</v>
      </c>
      <c r="Q215" s="7">
        <v>100758454</v>
      </c>
      <c r="R215" s="7">
        <v>253149561.62</v>
      </c>
      <c r="S215" s="7">
        <v>35272634.049999997</v>
      </c>
      <c r="T215" s="3">
        <v>1334</v>
      </c>
      <c r="U215" s="7">
        <v>3964463.95</v>
      </c>
    </row>
    <row r="216" spans="2:21" s="1" customFormat="1" x14ac:dyDescent="0.25">
      <c r="B216" s="51">
        <v>500270</v>
      </c>
      <c r="C216" s="51" t="s">
        <v>210</v>
      </c>
      <c r="D216" s="51" t="s">
        <v>211</v>
      </c>
      <c r="E216" s="51">
        <v>2013</v>
      </c>
      <c r="F216" s="51">
        <v>50027000</v>
      </c>
      <c r="G216" s="51" t="s">
        <v>91</v>
      </c>
      <c r="H216" s="325" t="s">
        <v>55</v>
      </c>
      <c r="I216" s="51" t="s">
        <v>188</v>
      </c>
      <c r="J216" s="51" t="s">
        <v>189</v>
      </c>
      <c r="K216" s="51" t="s">
        <v>190</v>
      </c>
      <c r="L216" s="7">
        <v>76456.56</v>
      </c>
      <c r="M216" s="7">
        <v>630052</v>
      </c>
      <c r="N216" s="7">
        <v>17937.04</v>
      </c>
      <c r="O216" s="7">
        <v>242067604.06999999</v>
      </c>
      <c r="P216" s="7">
        <v>34336957.850000001</v>
      </c>
      <c r="Q216" s="7">
        <v>89749747.200000003</v>
      </c>
      <c r="R216" s="7">
        <v>213569041.25999999</v>
      </c>
      <c r="S216" s="7">
        <v>24410535.710000001</v>
      </c>
      <c r="T216" s="3">
        <v>1133</v>
      </c>
      <c r="U216" s="7">
        <v>2956962.11</v>
      </c>
    </row>
    <row r="217" spans="2:21" s="1" customFormat="1" x14ac:dyDescent="0.25">
      <c r="B217" s="51">
        <v>500270</v>
      </c>
      <c r="C217" s="51" t="s">
        <v>210</v>
      </c>
      <c r="D217" s="51" t="s">
        <v>211</v>
      </c>
      <c r="E217" s="51">
        <v>2012</v>
      </c>
      <c r="F217" s="51">
        <v>50027000</v>
      </c>
      <c r="G217" s="51" t="s">
        <v>91</v>
      </c>
      <c r="H217" s="325" t="s">
        <v>55</v>
      </c>
      <c r="I217" s="51" t="s">
        <v>188</v>
      </c>
      <c r="J217" s="51" t="s">
        <v>189</v>
      </c>
      <c r="K217" s="51" t="s">
        <v>190</v>
      </c>
      <c r="L217" s="7">
        <v>74705.52</v>
      </c>
      <c r="M217" s="7">
        <v>574341</v>
      </c>
      <c r="N217" s="7">
        <v>15602.22</v>
      </c>
      <c r="O217" s="7">
        <v>225554570.75</v>
      </c>
      <c r="P217" s="7">
        <v>27378396.07</v>
      </c>
      <c r="Q217" s="7">
        <v>81626754.560000002</v>
      </c>
      <c r="R217" s="7">
        <v>191568218.81</v>
      </c>
      <c r="S217" s="7">
        <v>21989165.57</v>
      </c>
      <c r="T217" s="3">
        <v>1154</v>
      </c>
      <c r="U217" s="7">
        <v>2782720.25</v>
      </c>
    </row>
    <row r="218" spans="2:21" s="1" customFormat="1" x14ac:dyDescent="0.25">
      <c r="B218" s="51">
        <v>500270</v>
      </c>
      <c r="C218" s="51" t="s">
        <v>210</v>
      </c>
      <c r="D218" s="51" t="s">
        <v>211</v>
      </c>
      <c r="E218" s="51">
        <v>2011</v>
      </c>
      <c r="F218" s="51">
        <v>50027000</v>
      </c>
      <c r="G218" s="51" t="s">
        <v>91</v>
      </c>
      <c r="H218" s="325" t="s">
        <v>55</v>
      </c>
      <c r="I218" s="51" t="s">
        <v>188</v>
      </c>
      <c r="J218" s="51" t="s">
        <v>189</v>
      </c>
      <c r="K218" s="51" t="s">
        <v>190</v>
      </c>
      <c r="L218" s="7">
        <v>70846.399999999994</v>
      </c>
      <c r="M218" s="7">
        <v>455565</v>
      </c>
      <c r="N218" s="7">
        <v>12789.77</v>
      </c>
      <c r="O218" s="7">
        <v>200386823.97</v>
      </c>
      <c r="P218" s="7">
        <v>20688129.73</v>
      </c>
      <c r="Q218" s="7">
        <v>70169887.450000003</v>
      </c>
      <c r="R218" s="7">
        <v>168578991.78999999</v>
      </c>
      <c r="S218" s="7">
        <v>24169578.870000001</v>
      </c>
      <c r="T218" s="3">
        <v>1129</v>
      </c>
      <c r="U218" s="7">
        <v>2891951.5</v>
      </c>
    </row>
    <row r="219" spans="2:21" s="1" customFormat="1" x14ac:dyDescent="0.25">
      <c r="B219" s="51">
        <v>500270</v>
      </c>
      <c r="C219" s="51" t="s">
        <v>210</v>
      </c>
      <c r="D219" s="51" t="s">
        <v>211</v>
      </c>
      <c r="E219" s="51">
        <v>2010</v>
      </c>
      <c r="F219" s="51">
        <v>50027000</v>
      </c>
      <c r="G219" s="51" t="s">
        <v>91</v>
      </c>
      <c r="H219" s="325" t="s">
        <v>55</v>
      </c>
      <c r="I219" s="51" t="s">
        <v>188</v>
      </c>
      <c r="J219" s="51" t="s">
        <v>189</v>
      </c>
      <c r="K219" s="51" t="s">
        <v>190</v>
      </c>
      <c r="L219" s="7">
        <v>68079.45</v>
      </c>
      <c r="M219" s="7">
        <v>406047</v>
      </c>
      <c r="N219" s="7">
        <v>10080.32</v>
      </c>
      <c r="O219" s="7">
        <v>190220230.25999999</v>
      </c>
      <c r="P219" s="7">
        <v>15622717.949999999</v>
      </c>
      <c r="Q219" s="7">
        <v>34175515</v>
      </c>
      <c r="R219" s="7">
        <v>150643668</v>
      </c>
      <c r="S219" s="7">
        <v>25009791</v>
      </c>
      <c r="T219" s="3">
        <v>1013</v>
      </c>
      <c r="U219" s="7">
        <v>2717015</v>
      </c>
    </row>
    <row r="220" spans="2:21" s="1" customFormat="1" x14ac:dyDescent="0.25">
      <c r="B220" s="51">
        <v>500270</v>
      </c>
      <c r="C220" s="51" t="s">
        <v>210</v>
      </c>
      <c r="D220" s="51" t="s">
        <v>211</v>
      </c>
      <c r="E220" s="51">
        <v>2009</v>
      </c>
      <c r="F220" s="51">
        <v>50027000</v>
      </c>
      <c r="G220" s="51" t="s">
        <v>91</v>
      </c>
      <c r="H220" s="325" t="s">
        <v>55</v>
      </c>
      <c r="I220" s="51" t="s">
        <v>188</v>
      </c>
      <c r="J220" s="51" t="s">
        <v>189</v>
      </c>
      <c r="K220" s="51" t="s">
        <v>212</v>
      </c>
      <c r="L220" s="7">
        <v>64542</v>
      </c>
      <c r="M220" s="7">
        <v>314540</v>
      </c>
      <c r="N220" s="7">
        <v>8557</v>
      </c>
      <c r="O220" s="7">
        <v>183310305.93000001</v>
      </c>
      <c r="P220" s="7">
        <v>12673765.880000001</v>
      </c>
      <c r="Q220" s="7">
        <v>54140872</v>
      </c>
      <c r="R220" s="7">
        <v>136237027</v>
      </c>
      <c r="S220" s="7">
        <v>22862000</v>
      </c>
      <c r="T220" s="1">
        <v>973</v>
      </c>
      <c r="U220" s="7">
        <v>2571656</v>
      </c>
    </row>
    <row r="221" spans="2:21" s="1" customFormat="1" x14ac:dyDescent="0.25">
      <c r="B221" s="51">
        <v>500270</v>
      </c>
      <c r="C221" s="51" t="s">
        <v>210</v>
      </c>
      <c r="D221" s="51" t="s">
        <v>211</v>
      </c>
      <c r="E221" s="51">
        <v>2008</v>
      </c>
      <c r="F221" s="51">
        <v>50027000</v>
      </c>
      <c r="G221" s="51" t="s">
        <v>91</v>
      </c>
      <c r="H221" s="325" t="s">
        <v>55</v>
      </c>
      <c r="I221" s="51" t="s">
        <v>188</v>
      </c>
      <c r="J221" s="51" t="s">
        <v>189</v>
      </c>
      <c r="K221" s="51" t="s">
        <v>190</v>
      </c>
      <c r="L221" s="7">
        <v>62232.4</v>
      </c>
      <c r="M221" s="7">
        <v>279844</v>
      </c>
      <c r="N221" s="7">
        <v>8013</v>
      </c>
      <c r="O221" s="7">
        <v>169366243</v>
      </c>
      <c r="P221" s="7">
        <v>11823746.17</v>
      </c>
      <c r="Q221" s="7">
        <v>50166863</v>
      </c>
      <c r="R221" s="7">
        <v>122473710</v>
      </c>
      <c r="S221" s="7">
        <v>17593935</v>
      </c>
      <c r="T221" s="1">
        <v>982</v>
      </c>
      <c r="U221" s="7">
        <v>2855459</v>
      </c>
    </row>
    <row r="222" spans="2:21" s="1" customFormat="1" x14ac:dyDescent="0.25">
      <c r="B222" s="51">
        <v>500270</v>
      </c>
      <c r="C222" s="51" t="s">
        <v>210</v>
      </c>
      <c r="D222" s="51" t="s">
        <v>211</v>
      </c>
      <c r="E222" s="51">
        <v>2007</v>
      </c>
      <c r="F222" s="51">
        <v>50027000</v>
      </c>
      <c r="G222" s="51" t="s">
        <v>91</v>
      </c>
      <c r="H222" s="325" t="s">
        <v>55</v>
      </c>
      <c r="I222" s="51" t="s">
        <v>188</v>
      </c>
      <c r="J222" s="51" t="s">
        <v>189</v>
      </c>
      <c r="K222" s="51" t="s">
        <v>190</v>
      </c>
      <c r="L222" s="7">
        <v>59070</v>
      </c>
      <c r="M222" s="7">
        <v>248459</v>
      </c>
      <c r="N222" s="7">
        <v>7348</v>
      </c>
      <c r="O222" s="7">
        <v>140388930</v>
      </c>
      <c r="P222" s="7">
        <v>10351451</v>
      </c>
      <c r="Q222" s="7">
        <v>43176872</v>
      </c>
      <c r="R222" s="7">
        <v>106989149</v>
      </c>
      <c r="S222" s="7">
        <v>10672502</v>
      </c>
      <c r="T222" s="1">
        <v>901</v>
      </c>
      <c r="U222" s="7">
        <v>2340696</v>
      </c>
    </row>
    <row r="223" spans="2:21" s="1" customFormat="1" x14ac:dyDescent="0.25">
      <c r="B223" s="51">
        <v>500270</v>
      </c>
      <c r="C223" s="51" t="s">
        <v>210</v>
      </c>
      <c r="D223" s="51" t="s">
        <v>211</v>
      </c>
      <c r="E223" s="51">
        <v>2006</v>
      </c>
      <c r="F223" s="51">
        <v>50027000</v>
      </c>
      <c r="G223" s="51" t="s">
        <v>91</v>
      </c>
      <c r="H223" s="325" t="s">
        <v>55</v>
      </c>
      <c r="I223" s="51" t="s">
        <v>188</v>
      </c>
      <c r="J223" s="51" t="s">
        <v>189</v>
      </c>
      <c r="K223" s="51" t="s">
        <v>190</v>
      </c>
      <c r="L223" s="7">
        <v>56920</v>
      </c>
      <c r="M223" s="7">
        <v>224685</v>
      </c>
      <c r="N223" s="7">
        <v>6875</v>
      </c>
      <c r="O223" s="7">
        <v>124076000</v>
      </c>
      <c r="P223" s="7">
        <v>9233000</v>
      </c>
      <c r="Q223" s="7">
        <v>38847000</v>
      </c>
      <c r="R223" s="7">
        <v>105111000</v>
      </c>
      <c r="S223" s="7">
        <v>19086000</v>
      </c>
      <c r="T223" s="1">
        <v>643</v>
      </c>
      <c r="U223" s="7">
        <v>2663000</v>
      </c>
    </row>
    <row r="224" spans="2:21" s="1" customFormat="1" x14ac:dyDescent="0.25">
      <c r="B224" s="51">
        <v>500270</v>
      </c>
      <c r="C224" s="51" t="s">
        <v>210</v>
      </c>
      <c r="D224" s="51" t="s">
        <v>211</v>
      </c>
      <c r="E224" s="51">
        <v>2005</v>
      </c>
      <c r="F224" s="51">
        <v>50027000</v>
      </c>
      <c r="G224" s="51" t="s">
        <v>91</v>
      </c>
      <c r="H224" s="325" t="s">
        <v>55</v>
      </c>
      <c r="I224" s="51" t="s">
        <v>188</v>
      </c>
      <c r="J224" s="51" t="s">
        <v>189</v>
      </c>
      <c r="K224" s="51" t="s">
        <v>190</v>
      </c>
      <c r="L224" s="7">
        <v>55530.9</v>
      </c>
      <c r="M224" s="7">
        <v>216394</v>
      </c>
      <c r="N224" s="7">
        <v>6327</v>
      </c>
      <c r="O224" s="7">
        <v>115328000</v>
      </c>
      <c r="P224" s="7">
        <v>8307000</v>
      </c>
      <c r="Q224" s="7">
        <v>36096000</v>
      </c>
      <c r="R224" s="7">
        <v>96151000</v>
      </c>
      <c r="S224" s="7">
        <v>32884000</v>
      </c>
      <c r="T224" s="1">
        <v>574</v>
      </c>
      <c r="U224" s="7">
        <v>3010000</v>
      </c>
    </row>
    <row r="225" spans="2:21" s="1" customFormat="1" x14ac:dyDescent="0.25">
      <c r="B225" s="51">
        <v>500270</v>
      </c>
      <c r="C225" s="51" t="s">
        <v>210</v>
      </c>
      <c r="D225" s="51" t="s">
        <v>211</v>
      </c>
      <c r="E225" s="51">
        <v>2004</v>
      </c>
      <c r="F225" s="51">
        <v>50027000</v>
      </c>
      <c r="G225" s="51" t="s">
        <v>91</v>
      </c>
      <c r="H225" s="325" t="s">
        <v>55</v>
      </c>
      <c r="I225" s="51" t="s">
        <v>188</v>
      </c>
      <c r="J225" s="51" t="s">
        <v>189</v>
      </c>
      <c r="K225" s="51" t="s">
        <v>190</v>
      </c>
      <c r="L225" s="7">
        <v>52386</v>
      </c>
      <c r="M225" s="7">
        <v>216909</v>
      </c>
      <c r="N225" s="7">
        <v>6321</v>
      </c>
      <c r="O225" s="7">
        <v>102239927</v>
      </c>
      <c r="P225" s="7">
        <v>7591792</v>
      </c>
      <c r="Q225" s="7">
        <v>32030678</v>
      </c>
      <c r="R225" s="7">
        <v>84865119</v>
      </c>
      <c r="S225" s="7">
        <v>17225253</v>
      </c>
      <c r="T225" s="1">
        <v>534</v>
      </c>
    </row>
    <row r="226" spans="2:21" s="1" customFormat="1" x14ac:dyDescent="0.25">
      <c r="B226" s="51">
        <v>500270</v>
      </c>
      <c r="C226" s="51" t="s">
        <v>210</v>
      </c>
      <c r="D226" s="51" t="s">
        <v>211</v>
      </c>
      <c r="E226" s="51">
        <v>2003</v>
      </c>
      <c r="F226" s="51">
        <v>50027000</v>
      </c>
      <c r="G226" s="51" t="s">
        <v>91</v>
      </c>
      <c r="H226" s="325" t="s">
        <v>55</v>
      </c>
      <c r="I226" s="51" t="s">
        <v>188</v>
      </c>
      <c r="J226" s="51" t="s">
        <v>189</v>
      </c>
      <c r="K226" s="51" t="s">
        <v>190</v>
      </c>
      <c r="L226" s="7">
        <v>50914</v>
      </c>
      <c r="M226" s="7">
        <v>221807</v>
      </c>
      <c r="N226" s="7">
        <v>5559</v>
      </c>
      <c r="O226" s="7">
        <v>88727385</v>
      </c>
      <c r="P226" s="7">
        <v>6237665</v>
      </c>
      <c r="Q226" s="7">
        <v>29373913</v>
      </c>
      <c r="R226" s="7">
        <v>70831706</v>
      </c>
      <c r="S226" s="7">
        <v>10315310</v>
      </c>
      <c r="T226" s="1">
        <v>536</v>
      </c>
      <c r="U226" s="7">
        <v>1755451</v>
      </c>
    </row>
    <row r="227" spans="2:21" s="1" customFormat="1" x14ac:dyDescent="0.25">
      <c r="B227" s="51">
        <v>500270</v>
      </c>
      <c r="C227" s="51" t="s">
        <v>210</v>
      </c>
      <c r="D227" s="51" t="s">
        <v>211</v>
      </c>
      <c r="E227" s="51">
        <v>2002</v>
      </c>
      <c r="F227" s="51">
        <v>50027000</v>
      </c>
      <c r="G227" s="51" t="s">
        <v>91</v>
      </c>
      <c r="H227" s="325" t="s">
        <v>55</v>
      </c>
      <c r="I227" s="51" t="s">
        <v>188</v>
      </c>
      <c r="J227" s="51" t="s">
        <v>189</v>
      </c>
      <c r="K227" s="51" t="s">
        <v>190</v>
      </c>
      <c r="L227" s="7">
        <v>50885.7</v>
      </c>
      <c r="M227" s="7">
        <v>218240</v>
      </c>
      <c r="N227" s="7">
        <v>4595</v>
      </c>
      <c r="O227" s="7">
        <v>76532686</v>
      </c>
      <c r="P227" s="7">
        <v>4615779</v>
      </c>
      <c r="Q227" s="7">
        <v>24295298</v>
      </c>
      <c r="R227" s="7">
        <v>56677132</v>
      </c>
      <c r="S227" s="7">
        <v>10038446</v>
      </c>
      <c r="T227" s="1">
        <v>763</v>
      </c>
      <c r="U227" s="7">
        <v>16358857</v>
      </c>
    </row>
    <row r="228" spans="2:21" s="1" customFormat="1" x14ac:dyDescent="0.25">
      <c r="B228" s="51">
        <v>500270</v>
      </c>
      <c r="C228" s="51" t="s">
        <v>210</v>
      </c>
      <c r="D228" s="51" t="s">
        <v>211</v>
      </c>
      <c r="E228" s="51">
        <v>2001</v>
      </c>
      <c r="F228" s="51">
        <v>50027000</v>
      </c>
      <c r="G228" s="51" t="s">
        <v>91</v>
      </c>
      <c r="H228" s="325" t="s">
        <v>55</v>
      </c>
      <c r="I228" s="51" t="s">
        <v>188</v>
      </c>
      <c r="J228" s="51" t="s">
        <v>189</v>
      </c>
      <c r="K228" s="51" t="s">
        <v>190</v>
      </c>
      <c r="L228" s="7">
        <v>53527.28</v>
      </c>
      <c r="M228" s="7">
        <v>207561</v>
      </c>
      <c r="N228" s="7">
        <v>3844.87</v>
      </c>
      <c r="O228" s="7">
        <v>62610700</v>
      </c>
      <c r="P228" s="7">
        <v>3284790</v>
      </c>
      <c r="Q228" s="7">
        <v>19542240</v>
      </c>
      <c r="R228" s="7">
        <v>48544620</v>
      </c>
      <c r="S228" s="7">
        <v>7323950</v>
      </c>
      <c r="T228" s="1">
        <v>716</v>
      </c>
      <c r="U228" s="7">
        <v>4251270</v>
      </c>
    </row>
    <row r="229" spans="2:21" s="1" customFormat="1" x14ac:dyDescent="0.25">
      <c r="B229" s="51">
        <v>500270</v>
      </c>
      <c r="C229" s="51" t="s">
        <v>210</v>
      </c>
      <c r="D229" s="51" t="s">
        <v>211</v>
      </c>
      <c r="E229" s="51">
        <v>2000</v>
      </c>
      <c r="F229" s="51">
        <v>50027000</v>
      </c>
      <c r="G229" s="51" t="s">
        <v>91</v>
      </c>
      <c r="H229" s="325" t="s">
        <v>55</v>
      </c>
      <c r="I229" s="51" t="s">
        <v>188</v>
      </c>
      <c r="J229" s="51" t="s">
        <v>189</v>
      </c>
      <c r="K229" s="51" t="s">
        <v>190</v>
      </c>
      <c r="L229" s="7">
        <v>49826.69</v>
      </c>
      <c r="M229" s="7">
        <v>209077</v>
      </c>
      <c r="N229" s="7">
        <v>3834.3</v>
      </c>
      <c r="O229" s="7">
        <v>64308480</v>
      </c>
      <c r="P229" s="7">
        <v>3478365</v>
      </c>
      <c r="Q229" s="7">
        <v>26979630</v>
      </c>
      <c r="R229" s="7">
        <v>50093135</v>
      </c>
      <c r="S229" s="7">
        <v>13880114</v>
      </c>
      <c r="T229" s="1">
        <v>769</v>
      </c>
      <c r="U229" s="7">
        <v>5472713</v>
      </c>
    </row>
    <row r="230" spans="2:21" s="1" customFormat="1" x14ac:dyDescent="0.25">
      <c r="B230" s="51">
        <v>500270</v>
      </c>
      <c r="C230" s="51" t="s">
        <v>210</v>
      </c>
      <c r="D230" s="51" t="s">
        <v>211</v>
      </c>
      <c r="E230" s="51">
        <v>1999</v>
      </c>
      <c r="F230" s="51">
        <v>50027000</v>
      </c>
      <c r="G230" s="51" t="s">
        <v>91</v>
      </c>
      <c r="H230" s="325" t="s">
        <v>55</v>
      </c>
      <c r="I230" s="51" t="s">
        <v>188</v>
      </c>
      <c r="J230" s="51" t="s">
        <v>189</v>
      </c>
      <c r="K230" s="51" t="s">
        <v>190</v>
      </c>
      <c r="L230" s="7">
        <v>63164</v>
      </c>
      <c r="M230" s="7">
        <v>315037</v>
      </c>
      <c r="N230" s="7">
        <v>7141.2</v>
      </c>
      <c r="O230" s="7">
        <v>70088414</v>
      </c>
      <c r="P230" s="7">
        <v>5955407</v>
      </c>
      <c r="Q230" s="7">
        <v>31721204</v>
      </c>
      <c r="R230" s="7">
        <v>56466021</v>
      </c>
      <c r="S230" s="7">
        <v>21859211</v>
      </c>
      <c r="T230" s="1">
        <v>980</v>
      </c>
      <c r="U230" s="7">
        <v>8255941</v>
      </c>
    </row>
    <row r="231" spans="2:21" s="1" customFormat="1" x14ac:dyDescent="0.25">
      <c r="B231" s="51">
        <v>150140</v>
      </c>
      <c r="C231" s="51" t="s">
        <v>213</v>
      </c>
      <c r="D231" s="51" t="s">
        <v>214</v>
      </c>
      <c r="E231" s="51">
        <v>2019</v>
      </c>
      <c r="F231" s="51">
        <v>15014000</v>
      </c>
      <c r="G231" s="51" t="s">
        <v>92</v>
      </c>
      <c r="H231" s="325" t="s">
        <v>41</v>
      </c>
      <c r="I231" s="51" t="s">
        <v>188</v>
      </c>
      <c r="J231" s="51" t="s">
        <v>189</v>
      </c>
      <c r="K231" s="51" t="s">
        <v>190</v>
      </c>
      <c r="L231" s="7">
        <v>96436.03</v>
      </c>
      <c r="M231" s="7">
        <v>1790279.47</v>
      </c>
      <c r="N231" s="7">
        <v>15097.34</v>
      </c>
      <c r="O231" s="7">
        <v>324663564.56</v>
      </c>
      <c r="P231" s="7">
        <v>34987203.329999998</v>
      </c>
      <c r="Q231" s="7">
        <v>180626020.99000001</v>
      </c>
      <c r="R231" s="7">
        <v>397058416.48000002</v>
      </c>
      <c r="S231" s="7">
        <v>143406059.22999999</v>
      </c>
      <c r="T231" s="3">
        <v>1642</v>
      </c>
      <c r="U231" s="7">
        <v>101985397.68000001</v>
      </c>
    </row>
    <row r="232" spans="2:21" s="1" customFormat="1" x14ac:dyDescent="0.25">
      <c r="B232" s="51">
        <v>150140</v>
      </c>
      <c r="C232" s="51" t="s">
        <v>213</v>
      </c>
      <c r="D232" s="51" t="s">
        <v>214</v>
      </c>
      <c r="E232" s="51">
        <v>2018</v>
      </c>
      <c r="F232" s="51">
        <v>15014000</v>
      </c>
      <c r="G232" s="51" t="s">
        <v>92</v>
      </c>
      <c r="H232" s="325" t="s">
        <v>41</v>
      </c>
      <c r="I232" s="51" t="s">
        <v>188</v>
      </c>
      <c r="J232" s="51" t="s">
        <v>189</v>
      </c>
      <c r="K232" s="51" t="s">
        <v>190</v>
      </c>
      <c r="L232" s="7">
        <v>97625.72</v>
      </c>
      <c r="M232" s="7">
        <v>1692391.69</v>
      </c>
      <c r="N232" s="7">
        <v>13661.27</v>
      </c>
      <c r="O232" s="7">
        <v>311653174.97000003</v>
      </c>
      <c r="P232" s="7">
        <v>30607010.09</v>
      </c>
      <c r="Q232" s="7">
        <v>169003801.06</v>
      </c>
      <c r="R232" s="7">
        <v>367674681.81999999</v>
      </c>
      <c r="S232" s="7">
        <v>163344518.72999999</v>
      </c>
      <c r="T232" s="3">
        <v>1490</v>
      </c>
      <c r="U232" s="7">
        <v>75479033.170000002</v>
      </c>
    </row>
    <row r="233" spans="2:21" s="1" customFormat="1" x14ac:dyDescent="0.25">
      <c r="B233" s="51">
        <v>150140</v>
      </c>
      <c r="C233" s="51" t="s">
        <v>213</v>
      </c>
      <c r="D233" s="51" t="s">
        <v>214</v>
      </c>
      <c r="E233" s="51">
        <v>2017</v>
      </c>
      <c r="F233" s="51">
        <v>15014000</v>
      </c>
      <c r="G233" s="51" t="s">
        <v>92</v>
      </c>
      <c r="H233" s="325" t="s">
        <v>41</v>
      </c>
      <c r="I233" s="51" t="s">
        <v>188</v>
      </c>
      <c r="J233" s="51" t="s">
        <v>189</v>
      </c>
      <c r="K233" s="51" t="s">
        <v>190</v>
      </c>
      <c r="L233" s="7">
        <v>93907.67</v>
      </c>
      <c r="M233" s="7">
        <v>1666503.59</v>
      </c>
      <c r="N233" s="7">
        <v>12832.01</v>
      </c>
      <c r="O233" s="7">
        <v>247115592.06</v>
      </c>
      <c r="P233" s="7">
        <v>23290307.82</v>
      </c>
      <c r="Q233" s="7">
        <v>156542430.37</v>
      </c>
      <c r="R233" s="7">
        <v>329445707.67000002</v>
      </c>
      <c r="S233" s="7">
        <v>119674771.31</v>
      </c>
      <c r="T233" s="3">
        <v>1486</v>
      </c>
      <c r="U233" s="7">
        <v>80929885.859999999</v>
      </c>
    </row>
    <row r="234" spans="2:21" s="1" customFormat="1" x14ac:dyDescent="0.25">
      <c r="B234" s="51">
        <v>150140</v>
      </c>
      <c r="C234" s="51" t="s">
        <v>213</v>
      </c>
      <c r="D234" s="51" t="s">
        <v>214</v>
      </c>
      <c r="E234" s="51">
        <v>2016</v>
      </c>
      <c r="F234" s="51">
        <v>15014000</v>
      </c>
      <c r="G234" s="51" t="s">
        <v>92</v>
      </c>
      <c r="H234" s="325" t="s">
        <v>41</v>
      </c>
      <c r="I234" s="51" t="s">
        <v>188</v>
      </c>
      <c r="J234" s="51" t="s">
        <v>189</v>
      </c>
      <c r="K234" s="51" t="s">
        <v>190</v>
      </c>
      <c r="L234" s="7">
        <v>90941.61</v>
      </c>
      <c r="M234" s="7">
        <v>1646452.8</v>
      </c>
      <c r="N234" s="7">
        <v>12251.42</v>
      </c>
      <c r="O234" s="7">
        <v>225992922.66999999</v>
      </c>
      <c r="P234" s="7">
        <v>20395938.710000001</v>
      </c>
      <c r="Q234" s="7">
        <v>146271537.72999999</v>
      </c>
      <c r="R234" s="7">
        <v>296654498.88</v>
      </c>
      <c r="S234" s="7">
        <v>119451957.68000001</v>
      </c>
      <c r="T234" s="3">
        <v>1487</v>
      </c>
      <c r="U234" s="7">
        <v>50755109.049999997</v>
      </c>
    </row>
    <row r="235" spans="2:21" s="1" customFormat="1" x14ac:dyDescent="0.25">
      <c r="B235" s="51">
        <v>150140</v>
      </c>
      <c r="C235" s="51" t="s">
        <v>213</v>
      </c>
      <c r="D235" s="51" t="s">
        <v>214</v>
      </c>
      <c r="E235" s="51">
        <v>2015</v>
      </c>
      <c r="F235" s="51">
        <v>15014000</v>
      </c>
      <c r="G235" s="51" t="s">
        <v>92</v>
      </c>
      <c r="H235" s="325" t="s">
        <v>41</v>
      </c>
      <c r="I235" s="51" t="s">
        <v>188</v>
      </c>
      <c r="J235" s="51" t="s">
        <v>189</v>
      </c>
      <c r="K235" s="51" t="s">
        <v>190</v>
      </c>
      <c r="L235" s="7">
        <v>89164.51</v>
      </c>
      <c r="M235" s="7">
        <v>1557194.2</v>
      </c>
      <c r="N235" s="7">
        <v>11074.64</v>
      </c>
      <c r="O235" s="7">
        <v>179266643.66</v>
      </c>
      <c r="P235" s="7">
        <v>17580565.539999999</v>
      </c>
      <c r="Q235" s="7">
        <v>139024449.05000001</v>
      </c>
      <c r="R235" s="7">
        <v>273739216.62</v>
      </c>
      <c r="S235" s="7">
        <v>87210428.519999996</v>
      </c>
      <c r="T235" s="3">
        <v>1349</v>
      </c>
      <c r="U235" s="7">
        <v>79022124.670000002</v>
      </c>
    </row>
    <row r="236" spans="2:21" s="1" customFormat="1" x14ac:dyDescent="0.25">
      <c r="B236" s="51">
        <v>150140</v>
      </c>
      <c r="C236" s="51" t="s">
        <v>213</v>
      </c>
      <c r="D236" s="51" t="s">
        <v>214</v>
      </c>
      <c r="E236" s="51">
        <v>2014</v>
      </c>
      <c r="F236" s="51">
        <v>15014000</v>
      </c>
      <c r="G236" s="51" t="s">
        <v>92</v>
      </c>
      <c r="H236" s="325" t="s">
        <v>41</v>
      </c>
      <c r="I236" s="51" t="s">
        <v>188</v>
      </c>
      <c r="J236" s="51" t="s">
        <v>189</v>
      </c>
      <c r="K236" s="51" t="s">
        <v>190</v>
      </c>
      <c r="L236" s="7">
        <v>88524.25</v>
      </c>
      <c r="M236" s="7">
        <v>1511471.67</v>
      </c>
      <c r="N236" s="7">
        <v>11074.64</v>
      </c>
      <c r="O236" s="7">
        <v>181497043</v>
      </c>
      <c r="P236" s="7">
        <v>16419637</v>
      </c>
      <c r="Q236" s="7">
        <v>124632620</v>
      </c>
      <c r="R236" s="7">
        <v>244742923</v>
      </c>
      <c r="S236" s="7">
        <v>121157867</v>
      </c>
      <c r="T236" s="3">
        <v>1309</v>
      </c>
      <c r="U236" s="7">
        <v>43840652</v>
      </c>
    </row>
    <row r="237" spans="2:21" s="1" customFormat="1" x14ac:dyDescent="0.25">
      <c r="B237" s="51">
        <v>150140</v>
      </c>
      <c r="C237" s="51" t="s">
        <v>213</v>
      </c>
      <c r="D237" s="51" t="s">
        <v>214</v>
      </c>
      <c r="E237" s="51">
        <v>2013</v>
      </c>
      <c r="F237" s="51">
        <v>15014000</v>
      </c>
      <c r="G237" s="51" t="s">
        <v>92</v>
      </c>
      <c r="H237" s="325" t="s">
        <v>41</v>
      </c>
      <c r="I237" s="51" t="s">
        <v>188</v>
      </c>
      <c r="J237" s="51" t="s">
        <v>189</v>
      </c>
      <c r="K237" s="51" t="s">
        <v>190</v>
      </c>
      <c r="L237" s="7">
        <v>85778</v>
      </c>
      <c r="M237" s="7">
        <v>1343175.91</v>
      </c>
      <c r="N237" s="7">
        <v>7836</v>
      </c>
      <c r="O237" s="7">
        <v>171980007</v>
      </c>
      <c r="P237" s="7">
        <v>12901341</v>
      </c>
      <c r="Q237" s="7">
        <v>117250379</v>
      </c>
      <c r="R237" s="7">
        <v>218325814</v>
      </c>
      <c r="S237" s="7">
        <v>82309018</v>
      </c>
      <c r="T237" s="3">
        <v>1582</v>
      </c>
      <c r="U237" s="7">
        <v>31577958</v>
      </c>
    </row>
    <row r="238" spans="2:21" s="1" customFormat="1" x14ac:dyDescent="0.25">
      <c r="B238" s="51">
        <v>150140</v>
      </c>
      <c r="C238" s="51" t="s">
        <v>213</v>
      </c>
      <c r="D238" s="51" t="s">
        <v>214</v>
      </c>
      <c r="E238" s="51">
        <v>2012</v>
      </c>
      <c r="F238" s="51">
        <v>15014000</v>
      </c>
      <c r="G238" s="51" t="s">
        <v>92</v>
      </c>
      <c r="H238" s="325" t="s">
        <v>41</v>
      </c>
      <c r="I238" s="51" t="s">
        <v>188</v>
      </c>
      <c r="J238" s="51" t="s">
        <v>189</v>
      </c>
      <c r="K238" s="51" t="s">
        <v>190</v>
      </c>
      <c r="L238" s="7">
        <v>85094</v>
      </c>
      <c r="M238" s="7">
        <v>1284863.03</v>
      </c>
      <c r="N238" s="7">
        <v>1963</v>
      </c>
      <c r="O238" s="7">
        <v>165698553</v>
      </c>
      <c r="P238" s="7">
        <v>12724660</v>
      </c>
      <c r="Q238" s="7">
        <v>110245168</v>
      </c>
      <c r="R238" s="7">
        <v>209663327</v>
      </c>
      <c r="S238" s="7">
        <v>77752979</v>
      </c>
      <c r="T238" s="3">
        <v>1412</v>
      </c>
      <c r="U238" s="7">
        <v>25917755</v>
      </c>
    </row>
    <row r="239" spans="2:21" s="1" customFormat="1" x14ac:dyDescent="0.25">
      <c r="B239" s="51">
        <v>150140</v>
      </c>
      <c r="C239" s="51" t="s">
        <v>213</v>
      </c>
      <c r="D239" s="51" t="s">
        <v>214</v>
      </c>
      <c r="E239" s="51">
        <v>2011</v>
      </c>
      <c r="F239" s="51">
        <v>15014000</v>
      </c>
      <c r="G239" s="51" t="s">
        <v>92</v>
      </c>
      <c r="H239" s="325" t="s">
        <v>41</v>
      </c>
      <c r="I239" s="51" t="s">
        <v>188</v>
      </c>
      <c r="J239" s="51" t="s">
        <v>189</v>
      </c>
      <c r="K239" s="51" t="s">
        <v>190</v>
      </c>
      <c r="L239" s="7">
        <v>88427</v>
      </c>
      <c r="M239" s="7">
        <v>1230106.53</v>
      </c>
      <c r="N239" s="1">
        <v>0</v>
      </c>
      <c r="O239" s="7">
        <v>170581804</v>
      </c>
      <c r="P239" s="7">
        <v>11679281</v>
      </c>
      <c r="Q239" s="7">
        <v>93043597</v>
      </c>
      <c r="R239" s="7">
        <v>194017291</v>
      </c>
      <c r="S239" s="7">
        <v>70000413</v>
      </c>
      <c r="T239" s="3">
        <v>1433</v>
      </c>
      <c r="U239" s="7">
        <v>61273708</v>
      </c>
    </row>
    <row r="240" spans="2:21" s="1" customFormat="1" x14ac:dyDescent="0.25">
      <c r="B240" s="51">
        <v>150140</v>
      </c>
      <c r="C240" s="51" t="s">
        <v>213</v>
      </c>
      <c r="D240" s="51" t="s">
        <v>214</v>
      </c>
      <c r="E240" s="51">
        <v>2010</v>
      </c>
      <c r="F240" s="51">
        <v>15014000</v>
      </c>
      <c r="G240" s="51" t="s">
        <v>92</v>
      </c>
      <c r="H240" s="325" t="s">
        <v>41</v>
      </c>
      <c r="I240" s="51" t="s">
        <v>188</v>
      </c>
      <c r="J240" s="51" t="s">
        <v>189</v>
      </c>
      <c r="K240" s="51" t="s">
        <v>190</v>
      </c>
      <c r="L240" s="7">
        <v>86937.38</v>
      </c>
      <c r="M240" s="7">
        <v>1196328.96</v>
      </c>
      <c r="N240" s="7">
        <v>6637</v>
      </c>
      <c r="O240" s="7">
        <v>165974586.38999999</v>
      </c>
      <c r="P240" s="7">
        <v>10576481</v>
      </c>
      <c r="Q240" s="7">
        <v>95687468.969999999</v>
      </c>
      <c r="R240" s="7">
        <v>195743186.44</v>
      </c>
      <c r="S240" s="7">
        <v>101473470</v>
      </c>
      <c r="T240" s="3">
        <v>1404</v>
      </c>
      <c r="U240" s="7">
        <v>22208954</v>
      </c>
    </row>
    <row r="241" spans="2:21" s="1" customFormat="1" x14ac:dyDescent="0.25">
      <c r="B241" s="51">
        <v>150140</v>
      </c>
      <c r="C241" s="51" t="s">
        <v>213</v>
      </c>
      <c r="D241" s="51" t="s">
        <v>214</v>
      </c>
      <c r="E241" s="51">
        <v>2009</v>
      </c>
      <c r="F241" s="51">
        <v>15014000</v>
      </c>
      <c r="G241" s="51" t="s">
        <v>92</v>
      </c>
      <c r="H241" s="325" t="s">
        <v>41</v>
      </c>
      <c r="I241" s="51" t="s">
        <v>188</v>
      </c>
      <c r="J241" s="51" t="s">
        <v>189</v>
      </c>
      <c r="K241" s="51" t="s">
        <v>190</v>
      </c>
      <c r="L241" s="7">
        <v>83439.47</v>
      </c>
      <c r="M241" s="7">
        <v>1124158.8899999999</v>
      </c>
      <c r="N241" s="7">
        <v>6489.08</v>
      </c>
      <c r="O241" s="7">
        <v>168602129.38999999</v>
      </c>
      <c r="P241" s="7">
        <v>10063131.16</v>
      </c>
      <c r="Q241" s="7">
        <v>84859797.239999995</v>
      </c>
      <c r="R241" s="7">
        <v>184774013.41</v>
      </c>
      <c r="S241" s="7">
        <v>98247184.469999999</v>
      </c>
      <c r="T241" s="3">
        <v>1429</v>
      </c>
      <c r="U241" s="7">
        <v>45378119.990000002</v>
      </c>
    </row>
    <row r="242" spans="2:21" s="1" customFormat="1" x14ac:dyDescent="0.25">
      <c r="B242" s="51">
        <v>150140</v>
      </c>
      <c r="C242" s="51" t="s">
        <v>213</v>
      </c>
      <c r="D242" s="51" t="s">
        <v>214</v>
      </c>
      <c r="E242" s="51">
        <v>2008</v>
      </c>
      <c r="F242" s="51">
        <v>15014000</v>
      </c>
      <c r="G242" s="51" t="s">
        <v>92</v>
      </c>
      <c r="H242" s="325" t="s">
        <v>41</v>
      </c>
      <c r="I242" s="51" t="s">
        <v>188</v>
      </c>
      <c r="J242" s="51" t="s">
        <v>189</v>
      </c>
      <c r="K242" s="51" t="s">
        <v>190</v>
      </c>
      <c r="L242" s="7">
        <v>82663.34</v>
      </c>
      <c r="M242" s="7">
        <v>1012368</v>
      </c>
      <c r="N242" s="7">
        <v>3600.7</v>
      </c>
      <c r="O242" s="7">
        <v>160753202.63</v>
      </c>
      <c r="P242" s="7">
        <v>10221655.449999999</v>
      </c>
      <c r="Q242" s="7">
        <v>72612690</v>
      </c>
      <c r="R242" s="7">
        <v>168931030.99000001</v>
      </c>
      <c r="S242" s="7">
        <v>57960718.560000002</v>
      </c>
      <c r="T242" s="3">
        <v>1438</v>
      </c>
      <c r="U242" s="7">
        <v>61451345.399999999</v>
      </c>
    </row>
    <row r="243" spans="2:21" s="1" customFormat="1" x14ac:dyDescent="0.25">
      <c r="B243" s="51">
        <v>150140</v>
      </c>
      <c r="C243" s="51" t="s">
        <v>213</v>
      </c>
      <c r="D243" s="51" t="s">
        <v>214</v>
      </c>
      <c r="E243" s="51">
        <v>2007</v>
      </c>
      <c r="F243" s="51">
        <v>15014000</v>
      </c>
      <c r="G243" s="51" t="s">
        <v>92</v>
      </c>
      <c r="H243" s="325" t="s">
        <v>41</v>
      </c>
      <c r="I243" s="51" t="s">
        <v>188</v>
      </c>
      <c r="J243" s="51" t="s">
        <v>189</v>
      </c>
      <c r="K243" s="51" t="s">
        <v>190</v>
      </c>
      <c r="L243" s="7">
        <v>81473.649999999994</v>
      </c>
      <c r="M243" s="7">
        <v>943512.45</v>
      </c>
      <c r="N243" s="7">
        <v>1132.32</v>
      </c>
      <c r="O243" s="7">
        <v>146483697.97999999</v>
      </c>
      <c r="P243" s="7">
        <v>8842712.9900000002</v>
      </c>
      <c r="Q243" s="7">
        <v>63076982</v>
      </c>
      <c r="R243" s="7">
        <v>152150413</v>
      </c>
      <c r="S243" s="7">
        <v>69972360</v>
      </c>
      <c r="T243" s="3">
        <v>1236</v>
      </c>
      <c r="U243" s="7">
        <v>35905260</v>
      </c>
    </row>
    <row r="244" spans="2:21" s="1" customFormat="1" x14ac:dyDescent="0.25">
      <c r="B244" s="51">
        <v>150140</v>
      </c>
      <c r="C244" s="51" t="s">
        <v>213</v>
      </c>
      <c r="D244" s="51" t="s">
        <v>214</v>
      </c>
      <c r="E244" s="51">
        <v>2006</v>
      </c>
      <c r="F244" s="51">
        <v>15014000</v>
      </c>
      <c r="G244" s="51" t="s">
        <v>92</v>
      </c>
      <c r="H244" s="325" t="s">
        <v>41</v>
      </c>
      <c r="I244" s="51" t="s">
        <v>188</v>
      </c>
      <c r="J244" s="51" t="s">
        <v>189</v>
      </c>
      <c r="K244" s="51" t="s">
        <v>190</v>
      </c>
      <c r="L244" s="7">
        <v>81029.100000000006</v>
      </c>
      <c r="N244" s="7">
        <v>5831</v>
      </c>
      <c r="O244" s="7">
        <v>145278392.38999999</v>
      </c>
      <c r="P244" s="7">
        <v>8647840.8499999996</v>
      </c>
      <c r="Q244" s="7">
        <v>56430920.670000002</v>
      </c>
      <c r="R244" s="7">
        <v>139925930.97999999</v>
      </c>
      <c r="S244" s="7">
        <v>99155991.650000006</v>
      </c>
      <c r="T244" s="3">
        <v>1219</v>
      </c>
      <c r="U244" s="7">
        <v>26431621.449999999</v>
      </c>
    </row>
    <row r="245" spans="2:21" s="1" customFormat="1" x14ac:dyDescent="0.25">
      <c r="B245" s="51">
        <v>150140</v>
      </c>
      <c r="C245" s="51" t="s">
        <v>213</v>
      </c>
      <c r="D245" s="51" t="s">
        <v>214</v>
      </c>
      <c r="E245" s="51">
        <v>2005</v>
      </c>
      <c r="F245" s="51">
        <v>15014000</v>
      </c>
      <c r="G245" s="51" t="s">
        <v>92</v>
      </c>
      <c r="H245" s="325" t="s">
        <v>41</v>
      </c>
      <c r="I245" s="51" t="s">
        <v>188</v>
      </c>
      <c r="J245" s="51" t="s">
        <v>189</v>
      </c>
      <c r="K245" s="51" t="s">
        <v>190</v>
      </c>
      <c r="L245" s="7">
        <v>80179.399999999994</v>
      </c>
      <c r="M245" s="7">
        <v>1391548</v>
      </c>
      <c r="N245" s="7">
        <v>5638</v>
      </c>
      <c r="O245" s="7">
        <v>126999455.64</v>
      </c>
      <c r="P245" s="7">
        <v>7190287.29</v>
      </c>
      <c r="Q245" s="7">
        <v>52594731.640000001</v>
      </c>
      <c r="R245" s="7">
        <v>131751441.75</v>
      </c>
      <c r="S245" s="7">
        <v>87328940.700000003</v>
      </c>
      <c r="T245" s="3">
        <v>1231</v>
      </c>
      <c r="U245" s="7">
        <v>39751449.25</v>
      </c>
    </row>
    <row r="246" spans="2:21" s="1" customFormat="1" x14ac:dyDescent="0.25">
      <c r="B246" s="51">
        <v>150140</v>
      </c>
      <c r="C246" s="51" t="s">
        <v>213</v>
      </c>
      <c r="D246" s="51" t="s">
        <v>214</v>
      </c>
      <c r="E246" s="51">
        <v>2004</v>
      </c>
      <c r="F246" s="51">
        <v>15014000</v>
      </c>
      <c r="G246" s="51" t="s">
        <v>92</v>
      </c>
      <c r="H246" s="325" t="s">
        <v>41</v>
      </c>
      <c r="I246" s="51" t="s">
        <v>188</v>
      </c>
      <c r="J246" s="51" t="s">
        <v>189</v>
      </c>
      <c r="K246" s="51" t="s">
        <v>190</v>
      </c>
      <c r="L246" s="7">
        <v>77826.2</v>
      </c>
      <c r="M246" s="7">
        <v>1343878</v>
      </c>
      <c r="N246" s="7">
        <v>5147</v>
      </c>
      <c r="O246" s="7">
        <v>111270424.84</v>
      </c>
      <c r="P246" s="7">
        <v>5622672.9100000001</v>
      </c>
      <c r="Q246" s="7">
        <v>52398650.409999996</v>
      </c>
      <c r="R246" s="7">
        <v>120638668.69</v>
      </c>
      <c r="S246" s="7">
        <v>52746841.469999999</v>
      </c>
      <c r="T246" s="3">
        <v>1306</v>
      </c>
      <c r="U246" s="7">
        <v>56945390.619999997</v>
      </c>
    </row>
    <row r="247" spans="2:21" s="1" customFormat="1" x14ac:dyDescent="0.25">
      <c r="B247" s="51">
        <v>150140</v>
      </c>
      <c r="C247" s="51" t="s">
        <v>213</v>
      </c>
      <c r="D247" s="51" t="s">
        <v>214</v>
      </c>
      <c r="E247" s="51">
        <v>2003</v>
      </c>
      <c r="F247" s="51">
        <v>15014000</v>
      </c>
      <c r="G247" s="51" t="s">
        <v>92</v>
      </c>
      <c r="H247" s="325" t="s">
        <v>41</v>
      </c>
      <c r="I247" s="51" t="s">
        <v>188</v>
      </c>
      <c r="J247" s="51" t="s">
        <v>189</v>
      </c>
      <c r="K247" s="51" t="s">
        <v>190</v>
      </c>
      <c r="L247" s="7">
        <v>79270</v>
      </c>
      <c r="M247" s="7">
        <v>1122497</v>
      </c>
      <c r="N247" s="7">
        <v>5205</v>
      </c>
      <c r="O247" s="7">
        <v>114323494.69</v>
      </c>
      <c r="P247" s="7">
        <v>6306637.0899999999</v>
      </c>
      <c r="Q247" s="7">
        <v>48400317.200000003</v>
      </c>
      <c r="R247" s="7">
        <v>101685567.91</v>
      </c>
      <c r="S247" s="7">
        <v>52672778.740000002</v>
      </c>
      <c r="T247" s="3">
        <v>1390</v>
      </c>
      <c r="U247" s="7">
        <v>44824860.939999998</v>
      </c>
    </row>
    <row r="248" spans="2:21" s="1" customFormat="1" x14ac:dyDescent="0.25">
      <c r="B248" s="51">
        <v>150140</v>
      </c>
      <c r="C248" s="51" t="s">
        <v>213</v>
      </c>
      <c r="D248" s="51" t="s">
        <v>214</v>
      </c>
      <c r="E248" s="51">
        <v>2002</v>
      </c>
      <c r="F248" s="51">
        <v>15014000</v>
      </c>
      <c r="G248" s="51" t="s">
        <v>92</v>
      </c>
      <c r="H248" s="325" t="s">
        <v>41</v>
      </c>
      <c r="I248" s="51" t="s">
        <v>188</v>
      </c>
      <c r="J248" s="51" t="s">
        <v>189</v>
      </c>
      <c r="K248" s="51" t="s">
        <v>190</v>
      </c>
      <c r="L248" s="7">
        <v>80743</v>
      </c>
      <c r="M248" s="7">
        <v>1057256.8899999999</v>
      </c>
      <c r="N248" s="7">
        <v>5530</v>
      </c>
      <c r="O248" s="7">
        <v>116491080.37</v>
      </c>
      <c r="P248" s="7">
        <v>6142949.1799999997</v>
      </c>
      <c r="Q248" s="7">
        <v>42124492.210000001</v>
      </c>
      <c r="R248" s="7">
        <v>89786969.180000007</v>
      </c>
      <c r="S248" s="7">
        <v>61948104.420000002</v>
      </c>
      <c r="T248" s="3">
        <v>1417</v>
      </c>
      <c r="U248" s="7">
        <v>104975555.31999999</v>
      </c>
    </row>
    <row r="249" spans="2:21" s="1" customFormat="1" x14ac:dyDescent="0.25">
      <c r="B249" s="51">
        <v>150140</v>
      </c>
      <c r="C249" s="51" t="s">
        <v>213</v>
      </c>
      <c r="D249" s="51" t="s">
        <v>214</v>
      </c>
      <c r="E249" s="51">
        <v>2001</v>
      </c>
      <c r="F249" s="51">
        <v>15014000</v>
      </c>
      <c r="G249" s="51" t="s">
        <v>92</v>
      </c>
      <c r="H249" s="325" t="s">
        <v>41</v>
      </c>
      <c r="I249" s="51" t="s">
        <v>188</v>
      </c>
      <c r="J249" s="51" t="s">
        <v>189</v>
      </c>
      <c r="K249" s="51" t="s">
        <v>190</v>
      </c>
      <c r="L249" s="7">
        <v>81105.78</v>
      </c>
      <c r="N249" s="7">
        <v>5552.6</v>
      </c>
      <c r="O249" s="7">
        <v>107517850</v>
      </c>
      <c r="P249" s="7">
        <v>5750657</v>
      </c>
      <c r="Q249" s="7">
        <v>39642752</v>
      </c>
      <c r="R249" s="7">
        <v>84723226</v>
      </c>
      <c r="S249" s="7">
        <v>19314233</v>
      </c>
      <c r="T249" s="3">
        <v>1431</v>
      </c>
      <c r="U249" s="7">
        <v>50719090</v>
      </c>
    </row>
    <row r="250" spans="2:21" s="1" customFormat="1" x14ac:dyDescent="0.25">
      <c r="B250" s="51">
        <v>150140</v>
      </c>
      <c r="C250" s="51" t="s">
        <v>213</v>
      </c>
      <c r="D250" s="51" t="s">
        <v>214</v>
      </c>
      <c r="E250" s="51">
        <v>2000</v>
      </c>
      <c r="F250" s="51">
        <v>15014000</v>
      </c>
      <c r="G250" s="51" t="s">
        <v>92</v>
      </c>
      <c r="H250" s="325" t="s">
        <v>41</v>
      </c>
      <c r="I250" s="51" t="s">
        <v>188</v>
      </c>
      <c r="J250" s="51" t="s">
        <v>189</v>
      </c>
      <c r="K250" s="51" t="s">
        <v>190</v>
      </c>
      <c r="L250" s="7">
        <v>79898.399999999994</v>
      </c>
      <c r="N250" s="7">
        <v>5808.29</v>
      </c>
      <c r="O250" s="7">
        <v>87778350</v>
      </c>
      <c r="P250" s="7">
        <v>5092939</v>
      </c>
      <c r="Q250" s="7">
        <v>35632316</v>
      </c>
      <c r="R250" s="7">
        <v>77122425</v>
      </c>
      <c r="S250" s="7">
        <v>18795699.379999999</v>
      </c>
      <c r="T250" s="3">
        <v>1425</v>
      </c>
      <c r="U250" s="7">
        <v>9041320.3200000003</v>
      </c>
    </row>
    <row r="251" spans="2:21" s="1" customFormat="1" x14ac:dyDescent="0.25">
      <c r="B251" s="51">
        <v>150140</v>
      </c>
      <c r="C251" s="51" t="s">
        <v>213</v>
      </c>
      <c r="D251" s="51" t="s">
        <v>214</v>
      </c>
      <c r="E251" s="51">
        <v>1999</v>
      </c>
      <c r="F251" s="51">
        <v>15014000</v>
      </c>
      <c r="G251" s="51" t="s">
        <v>92</v>
      </c>
      <c r="H251" s="325" t="s">
        <v>41</v>
      </c>
      <c r="I251" s="51" t="s">
        <v>188</v>
      </c>
      <c r="J251" s="51" t="s">
        <v>189</v>
      </c>
      <c r="K251" s="51" t="s">
        <v>190</v>
      </c>
      <c r="L251" s="7">
        <v>80980.61</v>
      </c>
      <c r="N251" s="7">
        <v>6246.91</v>
      </c>
      <c r="O251" s="7">
        <v>82854642</v>
      </c>
      <c r="P251" s="7">
        <v>5191986</v>
      </c>
      <c r="Q251" s="7">
        <v>35205648</v>
      </c>
      <c r="R251" s="7">
        <v>75412580</v>
      </c>
      <c r="S251" s="7">
        <v>18212434.140000001</v>
      </c>
      <c r="T251" s="3">
        <v>1432</v>
      </c>
      <c r="U251" s="1">
        <v>0</v>
      </c>
    </row>
    <row r="252" spans="2:21" s="1" customFormat="1" x14ac:dyDescent="0.25">
      <c r="B252" s="51">
        <v>250750</v>
      </c>
      <c r="C252" s="51" t="s">
        <v>215</v>
      </c>
      <c r="D252" s="51" t="s">
        <v>216</v>
      </c>
      <c r="E252" s="51">
        <v>2019</v>
      </c>
      <c r="F252" s="51">
        <v>25075000</v>
      </c>
      <c r="G252" s="51" t="s">
        <v>93</v>
      </c>
      <c r="H252" s="325" t="s">
        <v>45</v>
      </c>
      <c r="I252" s="51" t="s">
        <v>188</v>
      </c>
      <c r="J252" s="51" t="s">
        <v>189</v>
      </c>
      <c r="K252" s="51" t="s">
        <v>190</v>
      </c>
      <c r="L252" s="7">
        <v>149944.73000000001</v>
      </c>
      <c r="M252" s="7">
        <v>1520791</v>
      </c>
      <c r="N252" s="7">
        <v>60957.279999999999</v>
      </c>
      <c r="O252" s="7">
        <v>640698943.87</v>
      </c>
      <c r="P252" s="7">
        <v>246219024.97</v>
      </c>
      <c r="Q252" s="7">
        <v>390684357.82999998</v>
      </c>
      <c r="R252" s="7">
        <v>753784414.12</v>
      </c>
      <c r="S252" s="7">
        <v>20984961.399999999</v>
      </c>
      <c r="T252" s="3">
        <v>2998</v>
      </c>
      <c r="U252" s="7">
        <v>5558232.2300000004</v>
      </c>
    </row>
    <row r="253" spans="2:21" s="1" customFormat="1" x14ac:dyDescent="0.25">
      <c r="B253" s="51">
        <v>250750</v>
      </c>
      <c r="C253" s="51" t="s">
        <v>215</v>
      </c>
      <c r="D253" s="51" t="s">
        <v>216</v>
      </c>
      <c r="E253" s="51">
        <v>2018</v>
      </c>
      <c r="F253" s="51">
        <v>25075000</v>
      </c>
      <c r="G253" s="51" t="s">
        <v>93</v>
      </c>
      <c r="H253" s="325" t="s">
        <v>45</v>
      </c>
      <c r="I253" s="51" t="s">
        <v>188</v>
      </c>
      <c r="J253" s="51" t="s">
        <v>189</v>
      </c>
      <c r="K253" s="51" t="s">
        <v>190</v>
      </c>
      <c r="L253" s="7">
        <v>152006.29</v>
      </c>
      <c r="M253" s="7">
        <v>1454959</v>
      </c>
      <c r="N253" s="7">
        <v>56455.3</v>
      </c>
      <c r="O253" s="7">
        <v>619685301.91999996</v>
      </c>
      <c r="P253" s="7">
        <v>240829664.97999999</v>
      </c>
      <c r="Q253" s="7">
        <v>371233506.25</v>
      </c>
      <c r="R253" s="7">
        <v>667230700.16999996</v>
      </c>
      <c r="S253" s="7">
        <v>58971391.689999998</v>
      </c>
      <c r="T253" s="3">
        <v>2984</v>
      </c>
      <c r="U253" s="7">
        <v>10460828.83</v>
      </c>
    </row>
    <row r="254" spans="2:21" s="1" customFormat="1" x14ac:dyDescent="0.25">
      <c r="B254" s="51">
        <v>250750</v>
      </c>
      <c r="C254" s="51" t="s">
        <v>215</v>
      </c>
      <c r="D254" s="51" t="s">
        <v>216</v>
      </c>
      <c r="E254" s="51">
        <v>2017</v>
      </c>
      <c r="F254" s="51">
        <v>25075000</v>
      </c>
      <c r="G254" s="51" t="s">
        <v>93</v>
      </c>
      <c r="H254" s="325" t="s">
        <v>45</v>
      </c>
      <c r="I254" s="51" t="s">
        <v>188</v>
      </c>
      <c r="J254" s="51" t="s">
        <v>189</v>
      </c>
      <c r="K254" s="51" t="s">
        <v>190</v>
      </c>
      <c r="L254" s="7">
        <v>138317.76000000001</v>
      </c>
      <c r="M254" s="7">
        <v>1413172</v>
      </c>
      <c r="N254" s="7">
        <v>56548.09</v>
      </c>
      <c r="O254" s="7">
        <v>563815619.26999998</v>
      </c>
      <c r="P254" s="7">
        <v>218510488.84</v>
      </c>
      <c r="Q254" s="7">
        <v>345830052.48000002</v>
      </c>
      <c r="R254" s="7">
        <v>626260223.12</v>
      </c>
      <c r="S254" s="7">
        <v>50639656.369999997</v>
      </c>
      <c r="T254" s="3">
        <v>2910</v>
      </c>
      <c r="U254" s="7">
        <v>15326247.4</v>
      </c>
    </row>
    <row r="255" spans="2:21" s="1" customFormat="1" x14ac:dyDescent="0.25">
      <c r="B255" s="51">
        <v>250750</v>
      </c>
      <c r="C255" s="51" t="s">
        <v>215</v>
      </c>
      <c r="D255" s="51" t="s">
        <v>216</v>
      </c>
      <c r="E255" s="51">
        <v>2016</v>
      </c>
      <c r="F255" s="51">
        <v>25075000</v>
      </c>
      <c r="G255" s="51" t="s">
        <v>93</v>
      </c>
      <c r="H255" s="325" t="s">
        <v>45</v>
      </c>
      <c r="I255" s="51" t="s">
        <v>188</v>
      </c>
      <c r="J255" s="51" t="s">
        <v>189</v>
      </c>
      <c r="K255" s="51" t="s">
        <v>190</v>
      </c>
      <c r="L255" s="7">
        <v>133278.29</v>
      </c>
      <c r="M255" s="7">
        <v>1304064</v>
      </c>
      <c r="N255" s="7">
        <v>55084.2</v>
      </c>
      <c r="O255" s="7">
        <v>500234562.72000003</v>
      </c>
      <c r="P255" s="7">
        <v>190583175.31999999</v>
      </c>
      <c r="Q255" s="7">
        <v>328287133.05000001</v>
      </c>
      <c r="R255" s="7">
        <v>575503329.52999997</v>
      </c>
      <c r="S255" s="7">
        <v>88259803.530000001</v>
      </c>
      <c r="T255" s="3">
        <v>2980</v>
      </c>
      <c r="U255" s="7">
        <v>21893539.739999998</v>
      </c>
    </row>
    <row r="256" spans="2:21" s="1" customFormat="1" x14ac:dyDescent="0.25">
      <c r="B256" s="51">
        <v>250750</v>
      </c>
      <c r="C256" s="51" t="s">
        <v>215</v>
      </c>
      <c r="D256" s="51" t="s">
        <v>216</v>
      </c>
      <c r="E256" s="51">
        <v>2015</v>
      </c>
      <c r="F256" s="51">
        <v>25075000</v>
      </c>
      <c r="G256" s="51" t="s">
        <v>93</v>
      </c>
      <c r="H256" s="325" t="s">
        <v>45</v>
      </c>
      <c r="I256" s="51" t="s">
        <v>188</v>
      </c>
      <c r="J256" s="51" t="s">
        <v>189</v>
      </c>
      <c r="K256" s="51" t="s">
        <v>190</v>
      </c>
      <c r="L256" s="7">
        <v>135539.71</v>
      </c>
      <c r="M256" s="7">
        <v>1238741</v>
      </c>
      <c r="N256" s="7">
        <v>52025.24</v>
      </c>
      <c r="O256" s="7">
        <v>422429840.02999997</v>
      </c>
      <c r="P256" s="7">
        <v>156997242.41</v>
      </c>
      <c r="Q256" s="7">
        <v>301142858.18000001</v>
      </c>
      <c r="R256" s="7">
        <v>549875450.58000004</v>
      </c>
      <c r="S256" s="7">
        <v>74273793.120000005</v>
      </c>
      <c r="T256" s="3">
        <v>2957</v>
      </c>
      <c r="U256" s="7">
        <v>26779957.789999999</v>
      </c>
    </row>
    <row r="257" spans="2:21" s="1" customFormat="1" x14ac:dyDescent="0.25">
      <c r="B257" s="51">
        <v>250750</v>
      </c>
      <c r="C257" s="51" t="s">
        <v>215</v>
      </c>
      <c r="D257" s="51" t="s">
        <v>216</v>
      </c>
      <c r="E257" s="51">
        <v>2014</v>
      </c>
      <c r="F257" s="51">
        <v>25075000</v>
      </c>
      <c r="G257" s="51" t="s">
        <v>93</v>
      </c>
      <c r="H257" s="325" t="s">
        <v>45</v>
      </c>
      <c r="I257" s="51" t="s">
        <v>188</v>
      </c>
      <c r="J257" s="51" t="s">
        <v>189</v>
      </c>
      <c r="K257" s="51" t="s">
        <v>190</v>
      </c>
      <c r="L257" s="7">
        <v>136381.12</v>
      </c>
      <c r="M257" s="7">
        <v>1180246</v>
      </c>
      <c r="N257" s="7">
        <v>52710.84</v>
      </c>
      <c r="O257" s="7">
        <v>400902430.73000002</v>
      </c>
      <c r="P257" s="7">
        <v>142415351.53</v>
      </c>
      <c r="Q257" s="7">
        <v>283289750.51999998</v>
      </c>
      <c r="R257" s="7">
        <v>490217407.10000002</v>
      </c>
      <c r="S257" s="7">
        <v>67431853.430000007</v>
      </c>
      <c r="T257" s="3">
        <v>3303</v>
      </c>
      <c r="U257" s="7">
        <v>24144047.260000002</v>
      </c>
    </row>
    <row r="258" spans="2:21" s="1" customFormat="1" x14ac:dyDescent="0.25">
      <c r="B258" s="51">
        <v>250750</v>
      </c>
      <c r="C258" s="51" t="s">
        <v>215</v>
      </c>
      <c r="D258" s="51" t="s">
        <v>216</v>
      </c>
      <c r="E258" s="51">
        <v>2013</v>
      </c>
      <c r="F258" s="51">
        <v>25075000</v>
      </c>
      <c r="G258" s="51" t="s">
        <v>93</v>
      </c>
      <c r="H258" s="325" t="s">
        <v>45</v>
      </c>
      <c r="I258" s="51" t="s">
        <v>188</v>
      </c>
      <c r="J258" s="51" t="s">
        <v>189</v>
      </c>
      <c r="K258" s="51" t="s">
        <v>190</v>
      </c>
      <c r="L258" s="7">
        <v>139699.41</v>
      </c>
      <c r="M258" s="7">
        <v>1131778</v>
      </c>
      <c r="N258" s="7">
        <v>49825.01</v>
      </c>
      <c r="O258" s="7">
        <v>382917583.44</v>
      </c>
      <c r="P258" s="7">
        <v>137393032.66999999</v>
      </c>
      <c r="Q258" s="7">
        <v>257499395.41</v>
      </c>
      <c r="R258" s="7">
        <v>443155976.95999998</v>
      </c>
      <c r="S258" s="7">
        <v>55486425.240000002</v>
      </c>
      <c r="T258" s="3">
        <v>3079</v>
      </c>
      <c r="U258" s="7">
        <v>28360224.890000001</v>
      </c>
    </row>
    <row r="259" spans="2:21" s="1" customFormat="1" x14ac:dyDescent="0.25">
      <c r="B259" s="51">
        <v>250750</v>
      </c>
      <c r="C259" s="51" t="s">
        <v>215</v>
      </c>
      <c r="D259" s="51" t="s">
        <v>216</v>
      </c>
      <c r="E259" s="51">
        <v>2012</v>
      </c>
      <c r="F259" s="51">
        <v>25075000</v>
      </c>
      <c r="G259" s="51" t="s">
        <v>93</v>
      </c>
      <c r="H259" s="325" t="s">
        <v>45</v>
      </c>
      <c r="I259" s="51" t="s">
        <v>188</v>
      </c>
      <c r="J259" s="51" t="s">
        <v>189</v>
      </c>
      <c r="K259" s="51" t="s">
        <v>190</v>
      </c>
      <c r="L259" s="7">
        <v>136382.64000000001</v>
      </c>
      <c r="M259" s="7">
        <v>1088282</v>
      </c>
      <c r="N259" s="7">
        <v>47875.53</v>
      </c>
      <c r="O259" s="7">
        <v>348966726.00999999</v>
      </c>
      <c r="P259" s="7">
        <v>123807776.27</v>
      </c>
      <c r="Q259" s="7">
        <v>225197709.36000001</v>
      </c>
      <c r="R259" s="7">
        <v>387690839.30000001</v>
      </c>
      <c r="S259" s="7">
        <v>54147134.530000001</v>
      </c>
      <c r="T259" s="3">
        <v>3184</v>
      </c>
      <c r="U259" s="7">
        <v>51446036.18</v>
      </c>
    </row>
    <row r="260" spans="2:21" s="1" customFormat="1" x14ac:dyDescent="0.25">
      <c r="B260" s="51">
        <v>250750</v>
      </c>
      <c r="C260" s="51" t="s">
        <v>215</v>
      </c>
      <c r="D260" s="51" t="s">
        <v>216</v>
      </c>
      <c r="E260" s="51">
        <v>2011</v>
      </c>
      <c r="F260" s="51">
        <v>25075000</v>
      </c>
      <c r="G260" s="51" t="s">
        <v>93</v>
      </c>
      <c r="H260" s="325" t="s">
        <v>45</v>
      </c>
      <c r="I260" s="51" t="s">
        <v>188</v>
      </c>
      <c r="J260" s="51" t="s">
        <v>189</v>
      </c>
      <c r="K260" s="51" t="s">
        <v>190</v>
      </c>
      <c r="L260" s="7">
        <v>134664.1</v>
      </c>
      <c r="M260" s="7">
        <v>1027172</v>
      </c>
      <c r="N260" s="7">
        <v>45405.02</v>
      </c>
      <c r="O260" s="7">
        <v>312548285.49000001</v>
      </c>
      <c r="P260" s="7">
        <v>107292410.14</v>
      </c>
      <c r="Q260" s="7">
        <v>208609326.41999999</v>
      </c>
      <c r="R260" s="7">
        <v>374778419.08999997</v>
      </c>
      <c r="S260" s="7">
        <v>43519867.810000002</v>
      </c>
      <c r="T260" s="3">
        <v>3219</v>
      </c>
      <c r="U260" s="7">
        <v>42163313.159999996</v>
      </c>
    </row>
    <row r="261" spans="2:21" s="1" customFormat="1" x14ac:dyDescent="0.25">
      <c r="B261" s="51">
        <v>250750</v>
      </c>
      <c r="C261" s="51" t="s">
        <v>215</v>
      </c>
      <c r="D261" s="51" t="s">
        <v>216</v>
      </c>
      <c r="E261" s="51">
        <v>2010</v>
      </c>
      <c r="F261" s="51">
        <v>25075000</v>
      </c>
      <c r="G261" s="51" t="s">
        <v>93</v>
      </c>
      <c r="H261" s="325" t="s">
        <v>45</v>
      </c>
      <c r="I261" s="51" t="s">
        <v>188</v>
      </c>
      <c r="J261" s="51" t="s">
        <v>189</v>
      </c>
      <c r="K261" s="51" t="s">
        <v>190</v>
      </c>
      <c r="L261" s="7">
        <v>124334.39</v>
      </c>
      <c r="M261" s="7">
        <v>948073</v>
      </c>
      <c r="N261" s="7">
        <v>43152.4</v>
      </c>
      <c r="O261" s="7">
        <v>275864904.19</v>
      </c>
      <c r="P261" s="7">
        <v>92226793.579999998</v>
      </c>
      <c r="Q261" s="7">
        <v>194357908.49000001</v>
      </c>
      <c r="R261" s="7">
        <v>380562439.23000002</v>
      </c>
      <c r="S261" s="7">
        <v>51706116</v>
      </c>
      <c r="T261" s="3">
        <v>2898</v>
      </c>
      <c r="U261" s="7">
        <v>44868674.119999997</v>
      </c>
    </row>
    <row r="262" spans="2:21" s="1" customFormat="1" x14ac:dyDescent="0.25">
      <c r="B262" s="51">
        <v>250750</v>
      </c>
      <c r="C262" s="51" t="s">
        <v>215</v>
      </c>
      <c r="D262" s="51" t="s">
        <v>216</v>
      </c>
      <c r="E262" s="51">
        <v>2009</v>
      </c>
      <c r="F262" s="51">
        <v>25075000</v>
      </c>
      <c r="G262" s="51" t="s">
        <v>93</v>
      </c>
      <c r="H262" s="325" t="s">
        <v>45</v>
      </c>
      <c r="I262" s="51" t="s">
        <v>188</v>
      </c>
      <c r="J262" s="51" t="s">
        <v>189</v>
      </c>
      <c r="K262" s="51" t="s">
        <v>190</v>
      </c>
      <c r="L262" s="7">
        <v>124943.14</v>
      </c>
      <c r="M262" s="7">
        <v>950045</v>
      </c>
      <c r="N262" s="7">
        <v>40107.1</v>
      </c>
      <c r="O262" s="7">
        <v>261637429.38999999</v>
      </c>
      <c r="P262" s="7">
        <v>86413409.180000007</v>
      </c>
      <c r="Q262" s="7">
        <v>143102686.69</v>
      </c>
      <c r="R262" s="7">
        <v>295916060.55000001</v>
      </c>
      <c r="S262" s="7">
        <v>44136499.590000004</v>
      </c>
      <c r="T262" s="3">
        <v>2973</v>
      </c>
      <c r="U262" s="7">
        <v>24721631.52</v>
      </c>
    </row>
    <row r="263" spans="2:21" s="1" customFormat="1" x14ac:dyDescent="0.25">
      <c r="B263" s="51">
        <v>250750</v>
      </c>
      <c r="C263" s="51" t="s">
        <v>215</v>
      </c>
      <c r="D263" s="51" t="s">
        <v>216</v>
      </c>
      <c r="E263" s="51">
        <v>2008</v>
      </c>
      <c r="F263" s="51">
        <v>25075000</v>
      </c>
      <c r="G263" s="51" t="s">
        <v>93</v>
      </c>
      <c r="H263" s="325" t="s">
        <v>45</v>
      </c>
      <c r="I263" s="51" t="s">
        <v>188</v>
      </c>
      <c r="J263" s="51" t="s">
        <v>189</v>
      </c>
      <c r="K263" s="51" t="s">
        <v>190</v>
      </c>
      <c r="L263" s="7">
        <v>120993.34</v>
      </c>
      <c r="M263" s="7">
        <v>905791</v>
      </c>
      <c r="N263" s="7">
        <v>39123.410000000003</v>
      </c>
      <c r="O263" s="7">
        <v>245504180.28</v>
      </c>
      <c r="P263" s="7">
        <v>76237930.829999998</v>
      </c>
      <c r="Q263" s="7">
        <v>123092259.06999999</v>
      </c>
      <c r="R263" s="7">
        <v>279346710.81</v>
      </c>
      <c r="S263" s="7">
        <v>39110565.780000001</v>
      </c>
      <c r="T263" s="3">
        <v>2674</v>
      </c>
      <c r="U263" s="7">
        <v>29870489.100000001</v>
      </c>
    </row>
    <row r="264" spans="2:21" s="1" customFormat="1" x14ac:dyDescent="0.25">
      <c r="B264" s="51">
        <v>250750</v>
      </c>
      <c r="C264" s="51" t="s">
        <v>215</v>
      </c>
      <c r="D264" s="51" t="s">
        <v>216</v>
      </c>
      <c r="E264" s="51">
        <v>2007</v>
      </c>
      <c r="F264" s="51">
        <v>25075000</v>
      </c>
      <c r="G264" s="51" t="s">
        <v>93</v>
      </c>
      <c r="H264" s="325" t="s">
        <v>45</v>
      </c>
      <c r="I264" s="51" t="s">
        <v>188</v>
      </c>
      <c r="J264" s="51" t="s">
        <v>189</v>
      </c>
      <c r="K264" s="51" t="s">
        <v>190</v>
      </c>
      <c r="L264" s="7">
        <v>119621.44</v>
      </c>
      <c r="M264" s="7">
        <v>870545</v>
      </c>
      <c r="N264" s="7">
        <v>37962</v>
      </c>
      <c r="O264" s="7">
        <v>221357161</v>
      </c>
      <c r="P264" s="7">
        <v>64519139.789999999</v>
      </c>
      <c r="Q264" s="7">
        <v>113749127.88</v>
      </c>
      <c r="R264" s="7">
        <v>249388063.28</v>
      </c>
      <c r="S264" s="7">
        <v>38631225.090000004</v>
      </c>
      <c r="T264" s="3">
        <v>2668</v>
      </c>
      <c r="U264" s="7">
        <v>27454198</v>
      </c>
    </row>
    <row r="265" spans="2:21" s="1" customFormat="1" x14ac:dyDescent="0.25">
      <c r="B265" s="51">
        <v>250750</v>
      </c>
      <c r="C265" s="51" t="s">
        <v>215</v>
      </c>
      <c r="D265" s="51" t="s">
        <v>216</v>
      </c>
      <c r="E265" s="51">
        <v>2006</v>
      </c>
      <c r="F265" s="51">
        <v>25075000</v>
      </c>
      <c r="G265" s="51" t="s">
        <v>93</v>
      </c>
      <c r="H265" s="325" t="s">
        <v>45</v>
      </c>
      <c r="I265" s="51" t="s">
        <v>188</v>
      </c>
      <c r="J265" s="51" t="s">
        <v>189</v>
      </c>
      <c r="K265" s="51" t="s">
        <v>190</v>
      </c>
      <c r="L265" s="7">
        <v>112402</v>
      </c>
      <c r="M265" s="7">
        <v>791343</v>
      </c>
      <c r="N265" s="7">
        <v>37960.800000000003</v>
      </c>
      <c r="O265" s="7">
        <v>202017549</v>
      </c>
      <c r="P265" s="7">
        <v>60981696</v>
      </c>
      <c r="Q265" s="7">
        <v>104518007</v>
      </c>
      <c r="R265" s="7">
        <v>231192648</v>
      </c>
      <c r="S265" s="7">
        <v>38050610</v>
      </c>
      <c r="T265" s="3">
        <v>2850</v>
      </c>
      <c r="U265" s="7">
        <v>21929537</v>
      </c>
    </row>
    <row r="266" spans="2:21" s="1" customFormat="1" x14ac:dyDescent="0.25">
      <c r="B266" s="51">
        <v>250750</v>
      </c>
      <c r="C266" s="51" t="s">
        <v>215</v>
      </c>
      <c r="D266" s="51" t="s">
        <v>216</v>
      </c>
      <c r="E266" s="51">
        <v>2005</v>
      </c>
      <c r="F266" s="51">
        <v>25075000</v>
      </c>
      <c r="G266" s="51" t="s">
        <v>93</v>
      </c>
      <c r="H266" s="325" t="s">
        <v>45</v>
      </c>
      <c r="I266" s="51" t="s">
        <v>188</v>
      </c>
      <c r="J266" s="51" t="s">
        <v>189</v>
      </c>
      <c r="K266" s="51" t="s">
        <v>190</v>
      </c>
      <c r="L266" s="7">
        <v>113609</v>
      </c>
      <c r="M266" s="7">
        <v>714496</v>
      </c>
      <c r="N266" s="7">
        <v>36206.9</v>
      </c>
      <c r="O266" s="7">
        <v>188127665</v>
      </c>
      <c r="P266" s="7">
        <v>54641635</v>
      </c>
      <c r="Q266" s="7">
        <v>88728540</v>
      </c>
      <c r="R266" s="7">
        <v>211034714</v>
      </c>
      <c r="S266" s="7">
        <v>34457413</v>
      </c>
      <c r="T266" s="3">
        <v>2663</v>
      </c>
      <c r="U266" s="7">
        <v>21661300</v>
      </c>
    </row>
    <row r="267" spans="2:21" s="1" customFormat="1" x14ac:dyDescent="0.25">
      <c r="B267" s="51">
        <v>250750</v>
      </c>
      <c r="C267" s="51" t="s">
        <v>215</v>
      </c>
      <c r="D267" s="51" t="s">
        <v>216</v>
      </c>
      <c r="E267" s="51">
        <v>2004</v>
      </c>
      <c r="F267" s="51">
        <v>25075000</v>
      </c>
      <c r="G267" s="51" t="s">
        <v>93</v>
      </c>
      <c r="H267" s="325" t="s">
        <v>45</v>
      </c>
      <c r="I267" s="51" t="s">
        <v>188</v>
      </c>
      <c r="J267" s="51" t="s">
        <v>189</v>
      </c>
      <c r="K267" s="51" t="s">
        <v>190</v>
      </c>
      <c r="L267" s="7">
        <v>110471</v>
      </c>
      <c r="M267" s="7">
        <v>655048</v>
      </c>
      <c r="N267" s="7">
        <v>36054</v>
      </c>
      <c r="O267" s="7">
        <v>160443967</v>
      </c>
      <c r="P267" s="7">
        <v>45650889</v>
      </c>
      <c r="Q267" s="7">
        <v>74792539</v>
      </c>
      <c r="R267" s="7">
        <v>190036594</v>
      </c>
      <c r="S267" s="7">
        <v>29818401</v>
      </c>
      <c r="T267" s="3">
        <v>2432</v>
      </c>
      <c r="U267" s="7">
        <v>7042888</v>
      </c>
    </row>
    <row r="268" spans="2:21" s="1" customFormat="1" x14ac:dyDescent="0.25">
      <c r="B268" s="51">
        <v>250750</v>
      </c>
      <c r="C268" s="51" t="s">
        <v>215</v>
      </c>
      <c r="D268" s="51" t="s">
        <v>216</v>
      </c>
      <c r="E268" s="51">
        <v>2003</v>
      </c>
      <c r="F268" s="51">
        <v>25075000</v>
      </c>
      <c r="G268" s="51" t="s">
        <v>93</v>
      </c>
      <c r="H268" s="325" t="s">
        <v>45</v>
      </c>
      <c r="I268" s="51" t="s">
        <v>188</v>
      </c>
      <c r="J268" s="51" t="s">
        <v>189</v>
      </c>
      <c r="K268" s="51" t="s">
        <v>190</v>
      </c>
      <c r="L268" s="7">
        <v>107092</v>
      </c>
      <c r="M268" s="7">
        <v>642310</v>
      </c>
      <c r="N268" s="7">
        <v>35448</v>
      </c>
      <c r="O268" s="7">
        <v>137277007</v>
      </c>
      <c r="P268" s="7">
        <v>41067749</v>
      </c>
      <c r="Q268" s="7">
        <v>69985569</v>
      </c>
      <c r="R268" s="7">
        <v>153286741</v>
      </c>
      <c r="S268" s="7">
        <v>16905071</v>
      </c>
      <c r="T268" s="3">
        <v>2241</v>
      </c>
      <c r="U268" s="7">
        <v>6820691</v>
      </c>
    </row>
    <row r="269" spans="2:21" s="1" customFormat="1" x14ac:dyDescent="0.25">
      <c r="B269" s="51">
        <v>250750</v>
      </c>
      <c r="C269" s="51" t="s">
        <v>215</v>
      </c>
      <c r="D269" s="51" t="s">
        <v>216</v>
      </c>
      <c r="E269" s="51">
        <v>2002</v>
      </c>
      <c r="F269" s="51">
        <v>25075000</v>
      </c>
      <c r="G269" s="51" t="s">
        <v>93</v>
      </c>
      <c r="H269" s="325" t="s">
        <v>45</v>
      </c>
      <c r="I269" s="51" t="s">
        <v>188</v>
      </c>
      <c r="J269" s="51" t="s">
        <v>189</v>
      </c>
      <c r="K269" s="51" t="s">
        <v>190</v>
      </c>
      <c r="L269" s="7">
        <v>102275</v>
      </c>
      <c r="M269" s="7">
        <v>624215.94999999995</v>
      </c>
      <c r="N269" s="7">
        <v>32355</v>
      </c>
      <c r="O269" s="7">
        <v>117175844</v>
      </c>
      <c r="P269" s="7">
        <v>38731937</v>
      </c>
      <c r="Q269" s="7">
        <v>61046821</v>
      </c>
      <c r="R269" s="7">
        <v>140795311</v>
      </c>
      <c r="S269" s="7">
        <v>15789766</v>
      </c>
      <c r="T269" s="3">
        <v>2058</v>
      </c>
      <c r="U269" s="7">
        <v>5110086</v>
      </c>
    </row>
    <row r="270" spans="2:21" s="1" customFormat="1" x14ac:dyDescent="0.25">
      <c r="B270" s="51">
        <v>250750</v>
      </c>
      <c r="C270" s="51" t="s">
        <v>215</v>
      </c>
      <c r="D270" s="51" t="s">
        <v>216</v>
      </c>
      <c r="E270" s="51">
        <v>2001</v>
      </c>
      <c r="F270" s="51">
        <v>25075000</v>
      </c>
      <c r="G270" s="51" t="s">
        <v>93</v>
      </c>
      <c r="H270" s="325" t="s">
        <v>45</v>
      </c>
      <c r="I270" s="51" t="s">
        <v>188</v>
      </c>
      <c r="J270" s="51" t="s">
        <v>189</v>
      </c>
      <c r="K270" s="51" t="s">
        <v>190</v>
      </c>
      <c r="L270" s="7">
        <v>97608</v>
      </c>
      <c r="M270" s="7">
        <v>584914</v>
      </c>
      <c r="N270" s="7">
        <v>30048</v>
      </c>
      <c r="O270" s="7">
        <v>111379397</v>
      </c>
      <c r="P270" s="7">
        <v>35765364</v>
      </c>
      <c r="Q270" s="7">
        <v>55833261</v>
      </c>
      <c r="R270" s="7">
        <v>125717321</v>
      </c>
      <c r="S270" s="7">
        <v>14167676</v>
      </c>
      <c r="T270" s="3">
        <v>1650</v>
      </c>
      <c r="U270" s="7">
        <v>3383663</v>
      </c>
    </row>
    <row r="271" spans="2:21" s="1" customFormat="1" x14ac:dyDescent="0.25">
      <c r="B271" s="51">
        <v>250750</v>
      </c>
      <c r="C271" s="51" t="s">
        <v>215</v>
      </c>
      <c r="D271" s="51" t="s">
        <v>216</v>
      </c>
      <c r="E271" s="51">
        <v>2000</v>
      </c>
      <c r="F271" s="51">
        <v>25075000</v>
      </c>
      <c r="G271" s="51" t="s">
        <v>93</v>
      </c>
      <c r="H271" s="325" t="s">
        <v>45</v>
      </c>
      <c r="I271" s="51" t="s">
        <v>188</v>
      </c>
      <c r="J271" s="51" t="s">
        <v>189</v>
      </c>
      <c r="K271" s="51" t="s">
        <v>190</v>
      </c>
      <c r="L271" s="7">
        <v>93235</v>
      </c>
      <c r="M271" s="7">
        <v>574504</v>
      </c>
      <c r="N271" s="7">
        <v>29124</v>
      </c>
      <c r="O271" s="7">
        <v>77048000</v>
      </c>
      <c r="P271" s="7">
        <v>26208279</v>
      </c>
      <c r="Q271" s="7">
        <v>56934646</v>
      </c>
      <c r="R271" s="7">
        <v>102268015</v>
      </c>
      <c r="S271" s="7">
        <v>13161840</v>
      </c>
      <c r="T271" s="3">
        <v>1707</v>
      </c>
      <c r="U271" s="7">
        <v>2415617</v>
      </c>
    </row>
    <row r="272" spans="2:21" s="1" customFormat="1" x14ac:dyDescent="0.25">
      <c r="B272" s="51">
        <v>250750</v>
      </c>
      <c r="C272" s="51" t="s">
        <v>215</v>
      </c>
      <c r="D272" s="51" t="s">
        <v>216</v>
      </c>
      <c r="E272" s="51">
        <v>1999</v>
      </c>
      <c r="F272" s="51">
        <v>25075000</v>
      </c>
      <c r="G272" s="51" t="s">
        <v>93</v>
      </c>
      <c r="H272" s="325" t="s">
        <v>45</v>
      </c>
      <c r="I272" s="51" t="s">
        <v>188</v>
      </c>
      <c r="J272" s="51" t="s">
        <v>189</v>
      </c>
      <c r="K272" s="51" t="s">
        <v>190</v>
      </c>
      <c r="L272" s="7">
        <v>89599</v>
      </c>
      <c r="M272" s="7">
        <v>557903.92000000004</v>
      </c>
      <c r="N272" s="7">
        <v>27671</v>
      </c>
      <c r="O272" s="7">
        <v>65593009</v>
      </c>
      <c r="P272" s="7">
        <v>21753348</v>
      </c>
      <c r="Q272" s="7">
        <v>52042152</v>
      </c>
      <c r="R272" s="7">
        <v>89999988</v>
      </c>
      <c r="S272" s="7">
        <v>12497810</v>
      </c>
      <c r="T272" s="3">
        <v>1781</v>
      </c>
      <c r="U272" s="7">
        <v>2017067</v>
      </c>
    </row>
    <row r="273" spans="2:21" s="1" customFormat="1" x14ac:dyDescent="0.25">
      <c r="B273" s="51">
        <v>261160</v>
      </c>
      <c r="C273" s="51" t="s">
        <v>217</v>
      </c>
      <c r="D273" s="51" t="s">
        <v>218</v>
      </c>
      <c r="E273" s="51">
        <v>2019</v>
      </c>
      <c r="F273" s="51">
        <v>26116000</v>
      </c>
      <c r="G273" s="51" t="s">
        <v>94</v>
      </c>
      <c r="H273" s="325" t="s">
        <v>57</v>
      </c>
      <c r="I273" s="51" t="s">
        <v>188</v>
      </c>
      <c r="J273" s="51" t="s">
        <v>189</v>
      </c>
      <c r="K273" s="51" t="s">
        <v>190</v>
      </c>
      <c r="L273" s="7">
        <v>346561.9</v>
      </c>
      <c r="M273" s="7">
        <v>8141050.7300000004</v>
      </c>
      <c r="N273" s="7">
        <v>110493.88</v>
      </c>
      <c r="O273" s="7">
        <v>1329540340.5</v>
      </c>
      <c r="P273" s="7">
        <v>383629486.93000001</v>
      </c>
      <c r="Q273" s="7">
        <v>360691058.58999997</v>
      </c>
      <c r="R273" s="7">
        <v>1457676473.45</v>
      </c>
      <c r="S273" s="7">
        <v>62075826.32</v>
      </c>
      <c r="T273" s="3">
        <v>3263</v>
      </c>
      <c r="U273" s="7">
        <v>25265109.039999999</v>
      </c>
    </row>
    <row r="274" spans="2:21" s="1" customFormat="1" x14ac:dyDescent="0.25">
      <c r="B274" s="51">
        <v>261160</v>
      </c>
      <c r="C274" s="51" t="s">
        <v>217</v>
      </c>
      <c r="D274" s="51" t="s">
        <v>218</v>
      </c>
      <c r="E274" s="51">
        <v>2018</v>
      </c>
      <c r="F274" s="51">
        <v>26116000</v>
      </c>
      <c r="G274" s="51" t="s">
        <v>94</v>
      </c>
      <c r="H274" s="325" t="s">
        <v>57</v>
      </c>
      <c r="I274" s="51" t="s">
        <v>188</v>
      </c>
      <c r="J274" s="51" t="s">
        <v>189</v>
      </c>
      <c r="K274" s="51" t="s">
        <v>190</v>
      </c>
      <c r="L274" s="7">
        <v>323943.56</v>
      </c>
      <c r="M274" s="7">
        <v>7348431</v>
      </c>
      <c r="N274" s="7">
        <v>101419.7</v>
      </c>
      <c r="O274" s="7">
        <v>1232623156.72</v>
      </c>
      <c r="P274" s="7">
        <v>360959365.48000002</v>
      </c>
      <c r="Q274" s="7">
        <v>365548726.62</v>
      </c>
      <c r="R274" s="7">
        <v>1364113368.4300001</v>
      </c>
      <c r="S274" s="7">
        <v>13855225.67</v>
      </c>
      <c r="T274" s="3">
        <v>3471</v>
      </c>
      <c r="U274" s="7">
        <v>31393748.859999999</v>
      </c>
    </row>
    <row r="275" spans="2:21" s="1" customFormat="1" x14ac:dyDescent="0.25">
      <c r="B275" s="51">
        <v>261160</v>
      </c>
      <c r="C275" s="51" t="s">
        <v>217</v>
      </c>
      <c r="D275" s="51" t="s">
        <v>218</v>
      </c>
      <c r="E275" s="51">
        <v>2017</v>
      </c>
      <c r="F275" s="51">
        <v>26116000</v>
      </c>
      <c r="G275" s="51" t="s">
        <v>94</v>
      </c>
      <c r="H275" s="325" t="s">
        <v>57</v>
      </c>
      <c r="I275" s="51" t="s">
        <v>188</v>
      </c>
      <c r="J275" s="51" t="s">
        <v>189</v>
      </c>
      <c r="K275" s="51" t="s">
        <v>190</v>
      </c>
      <c r="L275" s="7">
        <v>326681.18</v>
      </c>
      <c r="M275" s="7">
        <v>6674906</v>
      </c>
      <c r="N275" s="7">
        <v>99068.5</v>
      </c>
      <c r="O275" s="7">
        <v>1141797881.25</v>
      </c>
      <c r="P275" s="7">
        <v>344126904.60000002</v>
      </c>
      <c r="Q275" s="7">
        <v>351507422.79000002</v>
      </c>
      <c r="R275" s="7">
        <v>1270785671.73</v>
      </c>
      <c r="S275" s="7">
        <v>17988257.190000001</v>
      </c>
      <c r="T275" s="3">
        <v>3456</v>
      </c>
      <c r="U275" s="7">
        <v>55679595.380000003</v>
      </c>
    </row>
    <row r="276" spans="2:21" s="1" customFormat="1" x14ac:dyDescent="0.25">
      <c r="B276" s="51">
        <v>261160</v>
      </c>
      <c r="C276" s="51" t="s">
        <v>217</v>
      </c>
      <c r="D276" s="51" t="s">
        <v>218</v>
      </c>
      <c r="E276" s="51">
        <v>2016</v>
      </c>
      <c r="F276" s="51">
        <v>26116000</v>
      </c>
      <c r="G276" s="51" t="s">
        <v>94</v>
      </c>
      <c r="H276" s="325" t="s">
        <v>57</v>
      </c>
      <c r="I276" s="51" t="s">
        <v>188</v>
      </c>
      <c r="J276" s="51" t="s">
        <v>189</v>
      </c>
      <c r="K276" s="51" t="s">
        <v>190</v>
      </c>
      <c r="L276" s="7">
        <v>310638.14</v>
      </c>
      <c r="M276" s="7">
        <v>6044429</v>
      </c>
      <c r="N276" s="7">
        <v>90852.39</v>
      </c>
      <c r="O276" s="7">
        <v>1096222708.03</v>
      </c>
      <c r="P276" s="7">
        <v>313406151.12</v>
      </c>
      <c r="Q276" s="7">
        <v>327469228.74000001</v>
      </c>
      <c r="R276" s="7">
        <v>1199896405.53</v>
      </c>
      <c r="S276" s="7">
        <v>25945780.109999999</v>
      </c>
      <c r="T276" s="3">
        <v>3457</v>
      </c>
      <c r="U276" s="7">
        <v>65982068.43</v>
      </c>
    </row>
    <row r="277" spans="2:21" s="1" customFormat="1" x14ac:dyDescent="0.25">
      <c r="B277" s="51">
        <v>261160</v>
      </c>
      <c r="C277" s="51" t="s">
        <v>217</v>
      </c>
      <c r="D277" s="51" t="s">
        <v>218</v>
      </c>
      <c r="E277" s="51">
        <v>2015</v>
      </c>
      <c r="F277" s="51">
        <v>26116000</v>
      </c>
      <c r="G277" s="51" t="s">
        <v>94</v>
      </c>
      <c r="H277" s="325" t="s">
        <v>57</v>
      </c>
      <c r="I277" s="51" t="s">
        <v>188</v>
      </c>
      <c r="J277" s="51" t="s">
        <v>189</v>
      </c>
      <c r="K277" s="51" t="s">
        <v>190</v>
      </c>
      <c r="L277" s="7">
        <v>331763.21999999997</v>
      </c>
      <c r="M277" s="7">
        <v>5546941</v>
      </c>
      <c r="N277" s="7">
        <v>84131.02</v>
      </c>
      <c r="O277" s="7">
        <v>1044005253.52</v>
      </c>
      <c r="P277" s="7">
        <v>271099994.11000001</v>
      </c>
      <c r="Q277" s="7">
        <v>302627233.91000003</v>
      </c>
      <c r="R277" s="7">
        <v>1116440007.6800001</v>
      </c>
      <c r="S277" s="7">
        <v>47007178</v>
      </c>
      <c r="T277" s="3">
        <v>3470</v>
      </c>
      <c r="U277" s="7">
        <v>61180181.590000004</v>
      </c>
    </row>
    <row r="278" spans="2:21" s="1" customFormat="1" x14ac:dyDescent="0.25">
      <c r="B278" s="51">
        <v>261160</v>
      </c>
      <c r="C278" s="51" t="s">
        <v>217</v>
      </c>
      <c r="D278" s="51" t="s">
        <v>218</v>
      </c>
      <c r="E278" s="51">
        <v>2014</v>
      </c>
      <c r="F278" s="51">
        <v>26116000</v>
      </c>
      <c r="G278" s="51" t="s">
        <v>94</v>
      </c>
      <c r="H278" s="325" t="s">
        <v>57</v>
      </c>
      <c r="I278" s="51" t="s">
        <v>188</v>
      </c>
      <c r="J278" s="51" t="s">
        <v>189</v>
      </c>
      <c r="K278" s="51" t="s">
        <v>190</v>
      </c>
      <c r="L278" s="7">
        <v>328104.51</v>
      </c>
      <c r="M278" s="7">
        <v>5130296</v>
      </c>
      <c r="N278" s="7">
        <v>79493</v>
      </c>
      <c r="O278" s="7">
        <v>940963776.36000001</v>
      </c>
      <c r="P278" s="7">
        <v>231833712.65000001</v>
      </c>
      <c r="Q278" s="7">
        <v>286551578.07999998</v>
      </c>
      <c r="R278" s="7">
        <v>997070611.57000005</v>
      </c>
      <c r="S278" s="7">
        <v>44100205.509999998</v>
      </c>
      <c r="T278" s="3">
        <v>3379</v>
      </c>
      <c r="U278" s="7">
        <v>46733225.520000003</v>
      </c>
    </row>
    <row r="279" spans="2:21" s="1" customFormat="1" x14ac:dyDescent="0.25">
      <c r="B279" s="51">
        <v>261160</v>
      </c>
      <c r="C279" s="51" t="s">
        <v>217</v>
      </c>
      <c r="D279" s="51" t="s">
        <v>218</v>
      </c>
      <c r="E279" s="51">
        <v>2013</v>
      </c>
      <c r="F279" s="51">
        <v>26116000</v>
      </c>
      <c r="G279" s="51" t="s">
        <v>94</v>
      </c>
      <c r="H279" s="325" t="s">
        <v>57</v>
      </c>
      <c r="I279" s="51" t="s">
        <v>188</v>
      </c>
      <c r="J279" s="51" t="s">
        <v>189</v>
      </c>
      <c r="K279" s="51" t="s">
        <v>190</v>
      </c>
      <c r="L279" s="7">
        <v>306309.24</v>
      </c>
      <c r="M279" s="7">
        <v>4371312</v>
      </c>
      <c r="N279" s="7">
        <v>67372.639999999999</v>
      </c>
      <c r="O279" s="7">
        <v>832913918.53999996</v>
      </c>
      <c r="P279" s="7">
        <v>201938619.91</v>
      </c>
      <c r="Q279" s="7">
        <v>260207084.37</v>
      </c>
      <c r="R279" s="7">
        <v>891092842.39999998</v>
      </c>
      <c r="S279" s="7">
        <v>45163047.899999999</v>
      </c>
      <c r="T279" s="3">
        <v>3457</v>
      </c>
      <c r="U279" s="7">
        <v>35391316.439999998</v>
      </c>
    </row>
    <row r="280" spans="2:21" s="1" customFormat="1" x14ac:dyDescent="0.25">
      <c r="B280" s="51">
        <v>261160</v>
      </c>
      <c r="C280" s="51" t="s">
        <v>217</v>
      </c>
      <c r="D280" s="51" t="s">
        <v>218</v>
      </c>
      <c r="E280" s="51">
        <v>2012</v>
      </c>
      <c r="F280" s="51">
        <v>26116000</v>
      </c>
      <c r="G280" s="51" t="s">
        <v>94</v>
      </c>
      <c r="H280" s="325" t="s">
        <v>57</v>
      </c>
      <c r="I280" s="51" t="s">
        <v>188</v>
      </c>
      <c r="J280" s="51" t="s">
        <v>189</v>
      </c>
      <c r="K280" s="51" t="s">
        <v>190</v>
      </c>
      <c r="L280" s="7">
        <v>299519.93</v>
      </c>
      <c r="M280" s="7">
        <v>3479323</v>
      </c>
      <c r="N280" s="7">
        <v>64349.65</v>
      </c>
      <c r="O280" s="7">
        <v>786842921.61000001</v>
      </c>
      <c r="P280" s="7">
        <v>187430578.05000001</v>
      </c>
      <c r="Q280" s="7">
        <v>249676711.03999999</v>
      </c>
      <c r="R280" s="7">
        <v>856449456.39999998</v>
      </c>
      <c r="S280" s="7">
        <v>84959793.689999998</v>
      </c>
      <c r="T280" s="3">
        <v>3531</v>
      </c>
      <c r="U280" s="7">
        <v>34145832.020000003</v>
      </c>
    </row>
    <row r="281" spans="2:21" s="1" customFormat="1" x14ac:dyDescent="0.25">
      <c r="B281" s="51">
        <v>261160</v>
      </c>
      <c r="C281" s="51" t="s">
        <v>217</v>
      </c>
      <c r="D281" s="51" t="s">
        <v>218</v>
      </c>
      <c r="E281" s="51">
        <v>2011</v>
      </c>
      <c r="F281" s="51">
        <v>26116000</v>
      </c>
      <c r="G281" s="51" t="s">
        <v>94</v>
      </c>
      <c r="H281" s="325" t="s">
        <v>57</v>
      </c>
      <c r="I281" s="51" t="s">
        <v>188</v>
      </c>
      <c r="J281" s="51" t="s">
        <v>189</v>
      </c>
      <c r="K281" s="51" t="s">
        <v>190</v>
      </c>
      <c r="L281" s="7">
        <v>284734.44</v>
      </c>
      <c r="M281" s="7">
        <v>3086417</v>
      </c>
      <c r="N281" s="7">
        <v>61083.45</v>
      </c>
      <c r="O281" s="7">
        <v>673152038.5</v>
      </c>
      <c r="P281" s="7">
        <v>174732036.22</v>
      </c>
      <c r="Q281" s="7">
        <v>213668911.22</v>
      </c>
      <c r="R281" s="7">
        <v>727429110.74000001</v>
      </c>
      <c r="S281" s="7">
        <v>71421157.730000004</v>
      </c>
      <c r="T281" s="3">
        <v>3619</v>
      </c>
      <c r="U281" s="7">
        <v>39594506.32</v>
      </c>
    </row>
    <row r="282" spans="2:21" s="1" customFormat="1" x14ac:dyDescent="0.25">
      <c r="B282" s="51">
        <v>261160</v>
      </c>
      <c r="C282" s="51" t="s">
        <v>217</v>
      </c>
      <c r="D282" s="51" t="s">
        <v>218</v>
      </c>
      <c r="E282" s="51">
        <v>2010</v>
      </c>
      <c r="F282" s="51">
        <v>26116000</v>
      </c>
      <c r="G282" s="51" t="s">
        <v>94</v>
      </c>
      <c r="H282" s="325" t="s">
        <v>57</v>
      </c>
      <c r="I282" s="51" t="s">
        <v>188</v>
      </c>
      <c r="J282" s="51" t="s">
        <v>189</v>
      </c>
      <c r="K282" s="51" t="s">
        <v>190</v>
      </c>
      <c r="L282" s="7">
        <v>268341.24</v>
      </c>
      <c r="M282" s="7">
        <v>2708097</v>
      </c>
      <c r="N282" s="7">
        <v>61996.11</v>
      </c>
      <c r="O282" s="7">
        <v>613761083.90999997</v>
      </c>
      <c r="P282" s="7">
        <v>156333099.47</v>
      </c>
      <c r="Q282" s="7">
        <v>182871286.53999999</v>
      </c>
      <c r="R282" s="7">
        <v>653883767.59000003</v>
      </c>
      <c r="S282" s="7">
        <v>101338123.2</v>
      </c>
      <c r="T282" s="3">
        <v>3467</v>
      </c>
      <c r="U282" s="7">
        <v>19655963.760000002</v>
      </c>
    </row>
    <row r="283" spans="2:21" s="1" customFormat="1" x14ac:dyDescent="0.25">
      <c r="B283" s="51">
        <v>261160</v>
      </c>
      <c r="C283" s="51" t="s">
        <v>217</v>
      </c>
      <c r="D283" s="51" t="s">
        <v>218</v>
      </c>
      <c r="E283" s="51">
        <v>2009</v>
      </c>
      <c r="F283" s="51">
        <v>26116000</v>
      </c>
      <c r="G283" s="51" t="s">
        <v>94</v>
      </c>
      <c r="H283" s="325" t="s">
        <v>57</v>
      </c>
      <c r="I283" s="51" t="s">
        <v>188</v>
      </c>
      <c r="J283" s="51" t="s">
        <v>189</v>
      </c>
      <c r="K283" s="51" t="s">
        <v>190</v>
      </c>
      <c r="L283" s="7">
        <v>256944.04</v>
      </c>
      <c r="M283" s="7">
        <v>2150839</v>
      </c>
      <c r="N283" s="7">
        <v>68405.73</v>
      </c>
      <c r="O283" s="7">
        <v>566758385.95000005</v>
      </c>
      <c r="P283" s="7">
        <v>144327868.63</v>
      </c>
      <c r="Q283" s="7">
        <v>170488045.93000001</v>
      </c>
      <c r="R283" s="7">
        <v>599592588.88999999</v>
      </c>
      <c r="S283" s="7">
        <v>115513680.09</v>
      </c>
      <c r="T283" s="3">
        <v>3882</v>
      </c>
      <c r="U283" s="7">
        <v>6446667.7300000004</v>
      </c>
    </row>
    <row r="284" spans="2:21" s="1" customFormat="1" x14ac:dyDescent="0.25">
      <c r="B284" s="51">
        <v>261160</v>
      </c>
      <c r="C284" s="51" t="s">
        <v>217</v>
      </c>
      <c r="D284" s="51" t="s">
        <v>218</v>
      </c>
      <c r="E284" s="51">
        <v>2008</v>
      </c>
      <c r="F284" s="51">
        <v>26116000</v>
      </c>
      <c r="G284" s="51" t="s">
        <v>94</v>
      </c>
      <c r="H284" s="325" t="s">
        <v>57</v>
      </c>
      <c r="I284" s="51" t="s">
        <v>188</v>
      </c>
      <c r="J284" s="51" t="s">
        <v>189</v>
      </c>
      <c r="K284" s="51" t="s">
        <v>190</v>
      </c>
      <c r="L284" s="7">
        <v>241809.18</v>
      </c>
      <c r="M284" s="7">
        <v>1766419</v>
      </c>
      <c r="N284" s="7">
        <v>65279.360000000001</v>
      </c>
      <c r="O284" s="7">
        <v>471064188.64999998</v>
      </c>
      <c r="P284" s="7">
        <v>126851186.54000001</v>
      </c>
      <c r="Q284" s="7">
        <v>145508056.56</v>
      </c>
      <c r="R284" s="7">
        <v>536662406.43000001</v>
      </c>
      <c r="S284" s="7">
        <v>104036204.42</v>
      </c>
      <c r="T284" s="3">
        <v>3950</v>
      </c>
      <c r="U284" s="7">
        <v>4451939.5999999996</v>
      </c>
    </row>
    <row r="285" spans="2:21" s="1" customFormat="1" x14ac:dyDescent="0.25">
      <c r="B285" s="51">
        <v>261160</v>
      </c>
      <c r="C285" s="51" t="s">
        <v>217</v>
      </c>
      <c r="D285" s="51" t="s">
        <v>218</v>
      </c>
      <c r="E285" s="51">
        <v>2007</v>
      </c>
      <c r="F285" s="51">
        <v>26116000</v>
      </c>
      <c r="G285" s="51" t="s">
        <v>94</v>
      </c>
      <c r="H285" s="325" t="s">
        <v>57</v>
      </c>
      <c r="I285" s="51" t="s">
        <v>188</v>
      </c>
      <c r="J285" s="51" t="s">
        <v>189</v>
      </c>
      <c r="K285" s="51" t="s">
        <v>190</v>
      </c>
      <c r="L285" s="7">
        <v>221571.63</v>
      </c>
      <c r="M285" s="7">
        <v>1528558</v>
      </c>
      <c r="N285" s="7">
        <v>62179.54</v>
      </c>
      <c r="O285" s="7">
        <v>454049433.45999998</v>
      </c>
      <c r="P285" s="7">
        <v>126188042.7</v>
      </c>
      <c r="Q285" s="7">
        <v>117846613.98</v>
      </c>
      <c r="R285" s="7">
        <v>462425425.13</v>
      </c>
      <c r="S285" s="7">
        <v>94234613.549999997</v>
      </c>
      <c r="T285" s="3">
        <v>3100</v>
      </c>
      <c r="U285" s="7">
        <v>5239083.54</v>
      </c>
    </row>
    <row r="286" spans="2:21" s="1" customFormat="1" x14ac:dyDescent="0.25">
      <c r="B286" s="51">
        <v>261160</v>
      </c>
      <c r="C286" s="51" t="s">
        <v>217</v>
      </c>
      <c r="D286" s="51" t="s">
        <v>218</v>
      </c>
      <c r="E286" s="51">
        <v>2006</v>
      </c>
      <c r="F286" s="51">
        <v>26116000</v>
      </c>
      <c r="G286" s="51" t="s">
        <v>94</v>
      </c>
      <c r="H286" s="325" t="s">
        <v>57</v>
      </c>
      <c r="I286" s="51" t="s">
        <v>188</v>
      </c>
      <c r="J286" s="51" t="s">
        <v>189</v>
      </c>
      <c r="K286" s="51" t="s">
        <v>190</v>
      </c>
      <c r="L286" s="7">
        <v>214191</v>
      </c>
      <c r="M286" s="7">
        <v>1318219</v>
      </c>
      <c r="N286" s="7">
        <v>65012.9</v>
      </c>
      <c r="O286" s="7">
        <v>395077474.52999997</v>
      </c>
      <c r="P286" s="7">
        <v>112553140.76000001</v>
      </c>
      <c r="Q286" s="7">
        <v>109684518.81999999</v>
      </c>
      <c r="R286" s="7">
        <v>441262254.89999998</v>
      </c>
      <c r="S286" s="7">
        <v>76707521.989999995</v>
      </c>
      <c r="T286" s="3">
        <v>3162</v>
      </c>
      <c r="U286" s="7">
        <v>5523365.71</v>
      </c>
    </row>
    <row r="287" spans="2:21" s="1" customFormat="1" x14ac:dyDescent="0.25">
      <c r="B287" s="51">
        <v>261160</v>
      </c>
      <c r="C287" s="51" t="s">
        <v>217</v>
      </c>
      <c r="D287" s="51" t="s">
        <v>218</v>
      </c>
      <c r="E287" s="51">
        <v>2005</v>
      </c>
      <c r="F287" s="51">
        <v>26116000</v>
      </c>
      <c r="G287" s="51" t="s">
        <v>94</v>
      </c>
      <c r="H287" s="325" t="s">
        <v>57</v>
      </c>
      <c r="I287" s="51" t="s">
        <v>188</v>
      </c>
      <c r="J287" s="51" t="s">
        <v>189</v>
      </c>
      <c r="K287" s="51" t="s">
        <v>190</v>
      </c>
      <c r="L287" s="7">
        <v>212370.1</v>
      </c>
      <c r="M287" s="7">
        <v>1276949</v>
      </c>
      <c r="N287" s="7">
        <v>63413</v>
      </c>
      <c r="O287" s="7">
        <v>349464665.13</v>
      </c>
      <c r="P287" s="7">
        <v>98939060.579999998</v>
      </c>
      <c r="Q287" s="7">
        <v>105412343.19</v>
      </c>
      <c r="R287" s="7">
        <v>378684690.10000002</v>
      </c>
      <c r="S287" s="7">
        <v>58555049.359999999</v>
      </c>
      <c r="T287" s="3">
        <v>3027</v>
      </c>
      <c r="U287" s="7">
        <v>6686592.5</v>
      </c>
    </row>
    <row r="288" spans="2:21" s="1" customFormat="1" x14ac:dyDescent="0.25">
      <c r="B288" s="51">
        <v>261160</v>
      </c>
      <c r="C288" s="51" t="s">
        <v>217</v>
      </c>
      <c r="D288" s="51" t="s">
        <v>218</v>
      </c>
      <c r="E288" s="51">
        <v>2004</v>
      </c>
      <c r="F288" s="51">
        <v>26116000</v>
      </c>
      <c r="G288" s="51" t="s">
        <v>94</v>
      </c>
      <c r="H288" s="325" t="s">
        <v>57</v>
      </c>
      <c r="I288" s="51" t="s">
        <v>188</v>
      </c>
      <c r="J288" s="51" t="s">
        <v>189</v>
      </c>
      <c r="K288" s="51" t="s">
        <v>190</v>
      </c>
      <c r="L288" s="7">
        <v>212537.1</v>
      </c>
      <c r="M288" s="7">
        <v>1193925</v>
      </c>
      <c r="N288" s="7">
        <v>58781.3</v>
      </c>
      <c r="O288" s="7">
        <v>319944000</v>
      </c>
      <c r="P288" s="7">
        <v>91257000</v>
      </c>
      <c r="Q288" s="7">
        <v>93706000</v>
      </c>
      <c r="R288" s="7">
        <v>299661000</v>
      </c>
      <c r="S288" s="7">
        <v>110048000</v>
      </c>
      <c r="T288" s="3">
        <v>3120</v>
      </c>
      <c r="U288" s="7">
        <v>5989000</v>
      </c>
    </row>
    <row r="289" spans="2:21" s="1" customFormat="1" x14ac:dyDescent="0.25">
      <c r="B289" s="51">
        <v>261160</v>
      </c>
      <c r="C289" s="51" t="s">
        <v>217</v>
      </c>
      <c r="D289" s="51" t="s">
        <v>218</v>
      </c>
      <c r="E289" s="51">
        <v>2003</v>
      </c>
      <c r="F289" s="51">
        <v>26116000</v>
      </c>
      <c r="G289" s="51" t="s">
        <v>94</v>
      </c>
      <c r="H289" s="325" t="s">
        <v>57</v>
      </c>
      <c r="I289" s="51" t="s">
        <v>188</v>
      </c>
      <c r="J289" s="51" t="s">
        <v>189</v>
      </c>
      <c r="K289" s="51" t="s">
        <v>190</v>
      </c>
      <c r="L289" s="7">
        <v>208039.3</v>
      </c>
      <c r="M289" s="7">
        <v>1173289</v>
      </c>
      <c r="N289" s="7">
        <v>58584.9</v>
      </c>
      <c r="O289" s="7">
        <v>248090000</v>
      </c>
      <c r="P289" s="7">
        <v>76898000</v>
      </c>
      <c r="Q289" s="7">
        <v>94251566.920000002</v>
      </c>
      <c r="R289" s="7">
        <v>254938758.46000001</v>
      </c>
      <c r="S289" s="7">
        <v>63191829.590000004</v>
      </c>
      <c r="T289" s="3">
        <v>3333</v>
      </c>
      <c r="U289" s="7">
        <v>4850057.05</v>
      </c>
    </row>
    <row r="290" spans="2:21" s="1" customFormat="1" x14ac:dyDescent="0.25">
      <c r="B290" s="51">
        <v>261160</v>
      </c>
      <c r="C290" s="51" t="s">
        <v>217</v>
      </c>
      <c r="D290" s="51" t="s">
        <v>218</v>
      </c>
      <c r="E290" s="51">
        <v>2002</v>
      </c>
      <c r="F290" s="51">
        <v>26116000</v>
      </c>
      <c r="G290" s="51" t="s">
        <v>94</v>
      </c>
      <c r="H290" s="325" t="s">
        <v>57</v>
      </c>
      <c r="I290" s="51" t="s">
        <v>188</v>
      </c>
      <c r="J290" s="51" t="s">
        <v>189</v>
      </c>
      <c r="K290" s="51" t="s">
        <v>190</v>
      </c>
      <c r="L290" s="7">
        <v>206048.9</v>
      </c>
      <c r="M290" s="7">
        <v>1156047.5</v>
      </c>
      <c r="N290" s="7">
        <v>53319.1</v>
      </c>
      <c r="O290" s="7">
        <v>209569625.77000001</v>
      </c>
      <c r="P290" s="7">
        <v>60375885.950000003</v>
      </c>
      <c r="Q290" s="7">
        <v>78747246.680000007</v>
      </c>
      <c r="R290" s="7">
        <v>214626519</v>
      </c>
      <c r="S290" s="7">
        <v>39899062.100000001</v>
      </c>
      <c r="T290" s="3">
        <v>3501</v>
      </c>
      <c r="U290" s="7">
        <v>4366512.6500000004</v>
      </c>
    </row>
    <row r="291" spans="2:21" s="1" customFormat="1" x14ac:dyDescent="0.25">
      <c r="B291" s="51">
        <v>261160</v>
      </c>
      <c r="C291" s="51" t="s">
        <v>217</v>
      </c>
      <c r="D291" s="51" t="s">
        <v>218</v>
      </c>
      <c r="E291" s="51">
        <v>2001</v>
      </c>
      <c r="F291" s="51">
        <v>26116000</v>
      </c>
      <c r="G291" s="51" t="s">
        <v>94</v>
      </c>
      <c r="H291" s="325" t="s">
        <v>57</v>
      </c>
      <c r="I291" s="51" t="s">
        <v>188</v>
      </c>
      <c r="J291" s="51" t="s">
        <v>189</v>
      </c>
      <c r="K291" s="51" t="s">
        <v>190</v>
      </c>
      <c r="L291" s="7">
        <v>201146.79</v>
      </c>
      <c r="M291" s="7">
        <v>1069564</v>
      </c>
      <c r="N291" s="7">
        <v>55531</v>
      </c>
      <c r="O291" s="7">
        <v>179052619.78</v>
      </c>
      <c r="P291" s="7">
        <v>54497095.18</v>
      </c>
      <c r="Q291" s="7">
        <v>83136000</v>
      </c>
      <c r="R291" s="7">
        <v>214021000</v>
      </c>
      <c r="S291" s="7">
        <v>18312014.82</v>
      </c>
      <c r="T291" s="3">
        <v>3649</v>
      </c>
      <c r="U291" s="7">
        <v>4309698.5</v>
      </c>
    </row>
    <row r="292" spans="2:21" s="1" customFormat="1" x14ac:dyDescent="0.25">
      <c r="B292" s="51">
        <v>261160</v>
      </c>
      <c r="C292" s="51" t="s">
        <v>217</v>
      </c>
      <c r="D292" s="51" t="s">
        <v>218</v>
      </c>
      <c r="E292" s="51">
        <v>2000</v>
      </c>
      <c r="F292" s="51">
        <v>26116000</v>
      </c>
      <c r="G292" s="51" t="s">
        <v>94</v>
      </c>
      <c r="H292" s="325" t="s">
        <v>57</v>
      </c>
      <c r="I292" s="51" t="s">
        <v>188</v>
      </c>
      <c r="J292" s="51" t="s">
        <v>189</v>
      </c>
      <c r="K292" s="51" t="s">
        <v>190</v>
      </c>
      <c r="L292" s="7">
        <v>187733</v>
      </c>
      <c r="M292" s="7">
        <v>970198</v>
      </c>
      <c r="N292" s="7">
        <v>57379</v>
      </c>
      <c r="O292" s="7">
        <v>146200082</v>
      </c>
      <c r="P292" s="7">
        <v>45480711</v>
      </c>
      <c r="Q292" s="7">
        <v>87283165.670000002</v>
      </c>
      <c r="R292" s="7">
        <v>185937939.5</v>
      </c>
      <c r="S292" s="7">
        <v>21690185.039999999</v>
      </c>
      <c r="T292" s="3">
        <v>3737</v>
      </c>
      <c r="U292" s="7">
        <v>4239174.5999999996</v>
      </c>
    </row>
    <row r="293" spans="2:21" s="1" customFormat="1" x14ac:dyDescent="0.25">
      <c r="B293" s="51">
        <v>261160</v>
      </c>
      <c r="C293" s="51" t="s">
        <v>217</v>
      </c>
      <c r="D293" s="51" t="s">
        <v>218</v>
      </c>
      <c r="E293" s="51">
        <v>1999</v>
      </c>
      <c r="F293" s="51">
        <v>26116000</v>
      </c>
      <c r="G293" s="51" t="s">
        <v>94</v>
      </c>
      <c r="H293" s="325" t="s">
        <v>57</v>
      </c>
      <c r="I293" s="51" t="s">
        <v>188</v>
      </c>
      <c r="J293" s="51" t="s">
        <v>189</v>
      </c>
      <c r="K293" s="51" t="s">
        <v>190</v>
      </c>
      <c r="L293" s="7">
        <v>181775</v>
      </c>
      <c r="M293" s="7">
        <v>871430.47</v>
      </c>
      <c r="N293" s="7">
        <v>54326</v>
      </c>
      <c r="O293" s="7">
        <v>143647667.97</v>
      </c>
      <c r="P293" s="7">
        <v>39299137</v>
      </c>
      <c r="Q293" s="7">
        <v>102374025</v>
      </c>
      <c r="R293" s="7">
        <v>201069361</v>
      </c>
      <c r="S293" s="7">
        <v>15771180</v>
      </c>
      <c r="T293" s="3">
        <v>3902</v>
      </c>
      <c r="U293" s="7">
        <v>4228582</v>
      </c>
    </row>
    <row r="294" spans="2:21" s="1" customFormat="1" x14ac:dyDescent="0.25">
      <c r="B294" s="51">
        <v>221100</v>
      </c>
      <c r="C294" s="51" t="s">
        <v>219</v>
      </c>
      <c r="D294" s="51" t="s">
        <v>220</v>
      </c>
      <c r="E294" s="51">
        <v>2019</v>
      </c>
      <c r="F294" s="51">
        <v>22110000</v>
      </c>
      <c r="G294" s="51" t="s">
        <v>95</v>
      </c>
      <c r="H294" s="325" t="s">
        <v>65</v>
      </c>
      <c r="I294" s="51" t="s">
        <v>188</v>
      </c>
      <c r="J294" s="51" t="s">
        <v>189</v>
      </c>
      <c r="K294" s="51" t="s">
        <v>190</v>
      </c>
      <c r="L294" s="7">
        <v>61834.2</v>
      </c>
      <c r="M294" s="7">
        <v>1154877.47</v>
      </c>
      <c r="N294" s="7">
        <v>5445.72</v>
      </c>
      <c r="O294" s="7">
        <v>235103907.06</v>
      </c>
      <c r="P294" s="7">
        <v>16071144.6</v>
      </c>
      <c r="Q294" s="7">
        <v>216243314.06999999</v>
      </c>
      <c r="R294" s="7">
        <v>360468256.68000001</v>
      </c>
      <c r="S294" s="7">
        <v>26157298.300000001</v>
      </c>
      <c r="T294" s="3">
        <v>1034</v>
      </c>
      <c r="U294" s="1">
        <v>0</v>
      </c>
    </row>
    <row r="295" spans="2:21" s="1" customFormat="1" x14ac:dyDescent="0.25">
      <c r="B295" s="51">
        <v>221100</v>
      </c>
      <c r="C295" s="51" t="s">
        <v>219</v>
      </c>
      <c r="D295" s="51" t="s">
        <v>220</v>
      </c>
      <c r="E295" s="51">
        <v>2018</v>
      </c>
      <c r="F295" s="51">
        <v>22110000</v>
      </c>
      <c r="G295" s="51" t="s">
        <v>95</v>
      </c>
      <c r="H295" s="325" t="s">
        <v>65</v>
      </c>
      <c r="I295" s="51" t="s">
        <v>188</v>
      </c>
      <c r="J295" s="51" t="s">
        <v>189</v>
      </c>
      <c r="K295" s="51" t="s">
        <v>190</v>
      </c>
      <c r="L295" s="7">
        <v>62176.89</v>
      </c>
      <c r="M295" s="7">
        <v>1151588.47</v>
      </c>
      <c r="N295" s="7">
        <v>6679.47</v>
      </c>
      <c r="O295" s="7">
        <v>208072125.02000001</v>
      </c>
      <c r="P295" s="7">
        <v>12691750.689999999</v>
      </c>
      <c r="Q295" s="7">
        <v>211076171.94999999</v>
      </c>
      <c r="R295" s="7">
        <v>349355361.94</v>
      </c>
      <c r="S295" s="7">
        <v>25814098.109999999</v>
      </c>
      <c r="T295" s="3">
        <v>1159</v>
      </c>
      <c r="U295" s="1">
        <v>0</v>
      </c>
    </row>
    <row r="296" spans="2:21" s="1" customFormat="1" x14ac:dyDescent="0.25">
      <c r="B296" s="51">
        <v>221100</v>
      </c>
      <c r="C296" s="51" t="s">
        <v>219</v>
      </c>
      <c r="D296" s="51" t="s">
        <v>220</v>
      </c>
      <c r="E296" s="51">
        <v>2017</v>
      </c>
      <c r="F296" s="51">
        <v>22110000</v>
      </c>
      <c r="G296" s="51" t="s">
        <v>95</v>
      </c>
      <c r="H296" s="325" t="s">
        <v>65</v>
      </c>
      <c r="I296" s="51" t="s">
        <v>188</v>
      </c>
      <c r="J296" s="51" t="s">
        <v>189</v>
      </c>
      <c r="K296" s="51" t="s">
        <v>190</v>
      </c>
      <c r="L296" s="7">
        <v>114341.1</v>
      </c>
      <c r="M296" s="7">
        <v>1162088.83</v>
      </c>
      <c r="N296" s="7">
        <v>16568.16</v>
      </c>
      <c r="O296" s="7">
        <v>374523079.47000003</v>
      </c>
      <c r="P296" s="7">
        <v>40653995.270000003</v>
      </c>
      <c r="Q296" s="7">
        <v>322311758.69</v>
      </c>
      <c r="R296" s="7">
        <v>547185725.19000006</v>
      </c>
      <c r="S296" s="7">
        <v>23950250.34</v>
      </c>
      <c r="T296" s="3">
        <v>1166</v>
      </c>
      <c r="U296" s="7">
        <v>5002212.9400000004</v>
      </c>
    </row>
    <row r="297" spans="2:21" s="1" customFormat="1" x14ac:dyDescent="0.25">
      <c r="B297" s="51">
        <v>221100</v>
      </c>
      <c r="C297" s="51" t="s">
        <v>219</v>
      </c>
      <c r="D297" s="51" t="s">
        <v>220</v>
      </c>
      <c r="E297" s="51">
        <v>2016</v>
      </c>
      <c r="F297" s="51">
        <v>22110000</v>
      </c>
      <c r="G297" s="51" t="s">
        <v>95</v>
      </c>
      <c r="H297" s="325" t="s">
        <v>65</v>
      </c>
      <c r="I297" s="51" t="s">
        <v>188</v>
      </c>
      <c r="J297" s="51" t="s">
        <v>189</v>
      </c>
      <c r="K297" s="51" t="s">
        <v>190</v>
      </c>
      <c r="L297" s="7">
        <v>111313.65</v>
      </c>
      <c r="M297" s="7">
        <v>1166262.76</v>
      </c>
      <c r="N297" s="7">
        <v>14607.11</v>
      </c>
      <c r="O297" s="7">
        <v>348777142.27999997</v>
      </c>
      <c r="P297" s="7">
        <v>36696646.759999998</v>
      </c>
      <c r="Q297" s="7">
        <v>251089487.13</v>
      </c>
      <c r="R297" s="7">
        <v>463430274.38</v>
      </c>
      <c r="S297" s="7">
        <v>22868662.390000001</v>
      </c>
      <c r="T297" s="3">
        <v>1441</v>
      </c>
      <c r="U297" s="1">
        <v>0</v>
      </c>
    </row>
    <row r="298" spans="2:21" s="1" customFormat="1" x14ac:dyDescent="0.25">
      <c r="B298" s="51">
        <v>221100</v>
      </c>
      <c r="C298" s="51" t="s">
        <v>219</v>
      </c>
      <c r="D298" s="51" t="s">
        <v>220</v>
      </c>
      <c r="E298" s="51">
        <v>2015</v>
      </c>
      <c r="F298" s="51">
        <v>22110000</v>
      </c>
      <c r="G298" s="51" t="s">
        <v>95</v>
      </c>
      <c r="H298" s="325" t="s">
        <v>65</v>
      </c>
      <c r="I298" s="51" t="s">
        <v>188</v>
      </c>
      <c r="J298" s="51" t="s">
        <v>189</v>
      </c>
      <c r="K298" s="51" t="s">
        <v>190</v>
      </c>
      <c r="L298" s="7">
        <v>112586.9</v>
      </c>
      <c r="M298" s="7">
        <v>1135276.67</v>
      </c>
      <c r="N298" s="7">
        <v>14509.21</v>
      </c>
      <c r="O298" s="7">
        <v>310696522.80000001</v>
      </c>
      <c r="P298" s="7">
        <v>30927748.129999999</v>
      </c>
      <c r="Q298" s="7">
        <v>153146503.22999999</v>
      </c>
      <c r="R298" s="7">
        <v>317177716.98000002</v>
      </c>
      <c r="S298" s="7">
        <v>23196361.149999999</v>
      </c>
      <c r="T298" s="3">
        <v>1343</v>
      </c>
      <c r="U298" s="1">
        <v>0</v>
      </c>
    </row>
    <row r="299" spans="2:21" s="1" customFormat="1" x14ac:dyDescent="0.25">
      <c r="B299" s="51">
        <v>221100</v>
      </c>
      <c r="C299" s="51" t="s">
        <v>219</v>
      </c>
      <c r="D299" s="51" t="s">
        <v>220</v>
      </c>
      <c r="E299" s="51">
        <v>2014</v>
      </c>
      <c r="F299" s="51">
        <v>22110000</v>
      </c>
      <c r="G299" s="51" t="s">
        <v>95</v>
      </c>
      <c r="H299" s="325" t="s">
        <v>65</v>
      </c>
      <c r="I299" s="51" t="s">
        <v>188</v>
      </c>
      <c r="J299" s="51" t="s">
        <v>189</v>
      </c>
      <c r="K299" s="51" t="s">
        <v>190</v>
      </c>
      <c r="L299" s="7">
        <v>110229.99</v>
      </c>
      <c r="M299" s="7">
        <v>1123184.07</v>
      </c>
      <c r="N299" s="7">
        <v>12812.65</v>
      </c>
      <c r="O299" s="7">
        <v>289708612.08999997</v>
      </c>
      <c r="P299" s="7">
        <v>29257404.899999999</v>
      </c>
      <c r="Q299" s="7">
        <v>199399259.53999999</v>
      </c>
      <c r="R299" s="7">
        <v>364220428.58999997</v>
      </c>
      <c r="S299" s="7">
        <v>22527679.699999999</v>
      </c>
      <c r="T299" s="3">
        <v>1414</v>
      </c>
      <c r="U299" s="7">
        <v>271251.65000000002</v>
      </c>
    </row>
    <row r="300" spans="2:21" s="1" customFormat="1" x14ac:dyDescent="0.25">
      <c r="B300" s="51">
        <v>221100</v>
      </c>
      <c r="C300" s="51" t="s">
        <v>219</v>
      </c>
      <c r="D300" s="51" t="s">
        <v>220</v>
      </c>
      <c r="E300" s="51">
        <v>2013</v>
      </c>
      <c r="F300" s="51">
        <v>22110000</v>
      </c>
      <c r="G300" s="51" t="s">
        <v>95</v>
      </c>
      <c r="H300" s="325" t="s">
        <v>65</v>
      </c>
      <c r="I300" s="51" t="s">
        <v>188</v>
      </c>
      <c r="J300" s="51" t="s">
        <v>189</v>
      </c>
      <c r="K300" s="51" t="s">
        <v>190</v>
      </c>
      <c r="L300" s="7">
        <v>105071.12</v>
      </c>
      <c r="M300" s="7">
        <v>1091735.3500000001</v>
      </c>
      <c r="N300" s="7">
        <v>10991.66</v>
      </c>
      <c r="O300" s="7">
        <v>286329805.97000003</v>
      </c>
      <c r="P300" s="7">
        <v>25398768.68</v>
      </c>
      <c r="Q300" s="7">
        <v>180252880.25</v>
      </c>
      <c r="R300" s="7">
        <v>334454872.25</v>
      </c>
      <c r="S300" s="7">
        <v>21859782.739999998</v>
      </c>
      <c r="T300" s="3">
        <v>1369</v>
      </c>
      <c r="U300" s="7">
        <v>817858.49</v>
      </c>
    </row>
    <row r="301" spans="2:21" s="1" customFormat="1" x14ac:dyDescent="0.25">
      <c r="B301" s="51">
        <v>221100</v>
      </c>
      <c r="C301" s="51" t="s">
        <v>219</v>
      </c>
      <c r="D301" s="51" t="s">
        <v>220</v>
      </c>
      <c r="E301" s="51">
        <v>2012</v>
      </c>
      <c r="F301" s="51">
        <v>22110000</v>
      </c>
      <c r="G301" s="51" t="s">
        <v>95</v>
      </c>
      <c r="H301" s="325" t="s">
        <v>65</v>
      </c>
      <c r="I301" s="51" t="s">
        <v>188</v>
      </c>
      <c r="J301" s="51" t="s">
        <v>189</v>
      </c>
      <c r="K301" s="51" t="s">
        <v>190</v>
      </c>
      <c r="L301" s="7">
        <v>100397.66</v>
      </c>
      <c r="M301" s="7">
        <v>989820.02</v>
      </c>
      <c r="N301" s="7">
        <v>10582.23</v>
      </c>
      <c r="O301" s="7">
        <v>272607194.97000003</v>
      </c>
      <c r="P301" s="7">
        <v>23857798.690000001</v>
      </c>
      <c r="Q301" s="7">
        <v>161784993.66999999</v>
      </c>
      <c r="R301" s="7">
        <v>298255784.44999999</v>
      </c>
      <c r="S301" s="7">
        <v>20402778.190000001</v>
      </c>
      <c r="T301" s="3">
        <v>1442</v>
      </c>
      <c r="U301" s="7">
        <v>1248397</v>
      </c>
    </row>
    <row r="302" spans="2:21" s="1" customFormat="1" x14ac:dyDescent="0.25">
      <c r="B302" s="51">
        <v>221100</v>
      </c>
      <c r="C302" s="51" t="s">
        <v>219</v>
      </c>
      <c r="D302" s="51" t="s">
        <v>220</v>
      </c>
      <c r="E302" s="51">
        <v>2011</v>
      </c>
      <c r="F302" s="51">
        <v>22110000</v>
      </c>
      <c r="G302" s="51" t="s">
        <v>95</v>
      </c>
      <c r="H302" s="325" t="s">
        <v>65</v>
      </c>
      <c r="I302" s="51" t="s">
        <v>188</v>
      </c>
      <c r="J302" s="51" t="s">
        <v>189</v>
      </c>
      <c r="K302" s="51" t="s">
        <v>190</v>
      </c>
      <c r="L302" s="7">
        <v>89801.34</v>
      </c>
      <c r="M302" s="7">
        <v>900473</v>
      </c>
      <c r="N302" s="7">
        <v>10599.83</v>
      </c>
      <c r="O302" s="7">
        <v>235268626.59</v>
      </c>
      <c r="P302" s="7">
        <v>21006015.899999999</v>
      </c>
      <c r="Q302" s="7">
        <v>145103226.40000001</v>
      </c>
      <c r="R302" s="7">
        <v>258354727.13999999</v>
      </c>
      <c r="S302" s="7">
        <v>19752287.140000001</v>
      </c>
      <c r="T302" s="3">
        <v>1380</v>
      </c>
      <c r="U302" s="7">
        <v>1582731.18</v>
      </c>
    </row>
    <row r="303" spans="2:21" s="1" customFormat="1" x14ac:dyDescent="0.25">
      <c r="B303" s="51">
        <v>221100</v>
      </c>
      <c r="C303" s="51" t="s">
        <v>219</v>
      </c>
      <c r="D303" s="51" t="s">
        <v>220</v>
      </c>
      <c r="E303" s="51">
        <v>2010</v>
      </c>
      <c r="F303" s="51">
        <v>22110000</v>
      </c>
      <c r="G303" s="51" t="s">
        <v>95</v>
      </c>
      <c r="H303" s="325" t="s">
        <v>65</v>
      </c>
      <c r="I303" s="51" t="s">
        <v>188</v>
      </c>
      <c r="J303" s="51" t="s">
        <v>189</v>
      </c>
      <c r="K303" s="51" t="s">
        <v>190</v>
      </c>
      <c r="L303" s="7">
        <v>86016.59</v>
      </c>
      <c r="M303" s="7">
        <v>819943.34</v>
      </c>
      <c r="N303" s="7">
        <v>10118.26</v>
      </c>
      <c r="O303" s="7">
        <v>214860654.66999999</v>
      </c>
      <c r="P303" s="7">
        <v>18729002.399999999</v>
      </c>
      <c r="Q303" s="7">
        <v>132338130.56999999</v>
      </c>
      <c r="R303" s="7">
        <v>325113235.31</v>
      </c>
      <c r="S303" s="7">
        <v>19494713.25</v>
      </c>
      <c r="T303" s="3">
        <v>1459</v>
      </c>
      <c r="U303" s="1">
        <v>0</v>
      </c>
    </row>
    <row r="304" spans="2:21" s="1" customFormat="1" x14ac:dyDescent="0.25">
      <c r="B304" s="51">
        <v>221100</v>
      </c>
      <c r="C304" s="51" t="s">
        <v>219</v>
      </c>
      <c r="D304" s="51" t="s">
        <v>220</v>
      </c>
      <c r="E304" s="51">
        <v>2009</v>
      </c>
      <c r="F304" s="51">
        <v>22110000</v>
      </c>
      <c r="G304" s="51" t="s">
        <v>95</v>
      </c>
      <c r="H304" s="325" t="s">
        <v>65</v>
      </c>
      <c r="I304" s="51" t="s">
        <v>188</v>
      </c>
      <c r="J304" s="51" t="s">
        <v>189</v>
      </c>
      <c r="K304" s="51" t="s">
        <v>190</v>
      </c>
      <c r="L304" s="7">
        <v>81696</v>
      </c>
      <c r="M304" s="7">
        <v>800525.97</v>
      </c>
      <c r="N304" s="7">
        <v>9548</v>
      </c>
      <c r="O304" s="7">
        <v>187037593.47999999</v>
      </c>
      <c r="P304" s="7">
        <v>16215001.08</v>
      </c>
      <c r="Q304" s="7">
        <v>117942132.69</v>
      </c>
      <c r="R304" s="7">
        <v>260746054.34</v>
      </c>
      <c r="S304" s="7">
        <v>22664271.969999999</v>
      </c>
      <c r="T304" s="3">
        <v>1425</v>
      </c>
      <c r="U304" s="7">
        <v>2272744.35</v>
      </c>
    </row>
    <row r="305" spans="2:21" s="1" customFormat="1" x14ac:dyDescent="0.25">
      <c r="B305" s="51">
        <v>221100</v>
      </c>
      <c r="C305" s="51" t="s">
        <v>219</v>
      </c>
      <c r="D305" s="51" t="s">
        <v>220</v>
      </c>
      <c r="E305" s="51">
        <v>2008</v>
      </c>
      <c r="F305" s="51">
        <v>22110000</v>
      </c>
      <c r="G305" s="51" t="s">
        <v>95</v>
      </c>
      <c r="H305" s="325" t="s">
        <v>65</v>
      </c>
      <c r="I305" s="51" t="s">
        <v>188</v>
      </c>
      <c r="J305" s="51" t="s">
        <v>189</v>
      </c>
      <c r="K305" s="51" t="s">
        <v>190</v>
      </c>
      <c r="L305" s="7">
        <v>82440.91</v>
      </c>
      <c r="M305" s="7">
        <v>754604</v>
      </c>
      <c r="N305" s="7">
        <v>9243</v>
      </c>
      <c r="O305" s="7">
        <v>168284163.99000001</v>
      </c>
      <c r="P305" s="7">
        <v>14338983.800000001</v>
      </c>
      <c r="Q305" s="7">
        <v>112893073.84</v>
      </c>
      <c r="R305" s="7">
        <v>197289355.66999999</v>
      </c>
      <c r="S305" s="7">
        <v>32255427.219999999</v>
      </c>
      <c r="T305" s="3">
        <v>1458</v>
      </c>
      <c r="U305" s="7">
        <v>2987760.22</v>
      </c>
    </row>
    <row r="306" spans="2:21" s="1" customFormat="1" x14ac:dyDescent="0.25">
      <c r="B306" s="51">
        <v>221100</v>
      </c>
      <c r="C306" s="51" t="s">
        <v>219</v>
      </c>
      <c r="D306" s="51" t="s">
        <v>220</v>
      </c>
      <c r="E306" s="51">
        <v>2007</v>
      </c>
      <c r="F306" s="51">
        <v>22110000</v>
      </c>
      <c r="G306" s="51" t="s">
        <v>95</v>
      </c>
      <c r="H306" s="325" t="s">
        <v>65</v>
      </c>
      <c r="I306" s="51" t="s">
        <v>188</v>
      </c>
      <c r="J306" s="51" t="s">
        <v>189</v>
      </c>
      <c r="K306" s="51" t="s">
        <v>190</v>
      </c>
      <c r="L306" s="7">
        <v>79628.59</v>
      </c>
      <c r="M306" s="7">
        <v>720114</v>
      </c>
      <c r="N306" s="7">
        <v>8468</v>
      </c>
      <c r="O306" s="7">
        <v>147615687.41999999</v>
      </c>
      <c r="P306" s="7">
        <v>12280649.279999999</v>
      </c>
      <c r="Q306" s="7">
        <v>103244899.27</v>
      </c>
      <c r="R306" s="7">
        <v>186920265.15000001</v>
      </c>
      <c r="S306" s="7">
        <v>19560380.420000002</v>
      </c>
      <c r="T306" s="3">
        <v>1492</v>
      </c>
      <c r="U306" s="7">
        <v>2798194.31</v>
      </c>
    </row>
    <row r="307" spans="2:21" s="1" customFormat="1" x14ac:dyDescent="0.25">
      <c r="B307" s="51">
        <v>221100</v>
      </c>
      <c r="C307" s="51" t="s">
        <v>219</v>
      </c>
      <c r="D307" s="51" t="s">
        <v>220</v>
      </c>
      <c r="E307" s="51">
        <v>2006</v>
      </c>
      <c r="F307" s="51">
        <v>22110000</v>
      </c>
      <c r="G307" s="51" t="s">
        <v>95</v>
      </c>
      <c r="H307" s="325" t="s">
        <v>65</v>
      </c>
      <c r="I307" s="51" t="s">
        <v>188</v>
      </c>
      <c r="J307" s="51" t="s">
        <v>189</v>
      </c>
      <c r="K307" s="51" t="s">
        <v>190</v>
      </c>
      <c r="L307" s="7">
        <v>71932</v>
      </c>
      <c r="M307" s="7">
        <v>712967</v>
      </c>
      <c r="N307" s="7">
        <v>8508</v>
      </c>
      <c r="O307" s="7">
        <v>129894540.70999999</v>
      </c>
      <c r="P307" s="7">
        <v>10000846</v>
      </c>
      <c r="Q307" s="7">
        <v>98592883.200000003</v>
      </c>
      <c r="R307" s="7">
        <v>176151377.03999999</v>
      </c>
      <c r="S307" s="7">
        <v>16013609.77</v>
      </c>
      <c r="T307" s="3">
        <v>1494</v>
      </c>
      <c r="U307" s="7">
        <v>3259302.24</v>
      </c>
    </row>
    <row r="308" spans="2:21" s="1" customFormat="1" x14ac:dyDescent="0.25">
      <c r="B308" s="51">
        <v>221100</v>
      </c>
      <c r="C308" s="51" t="s">
        <v>219</v>
      </c>
      <c r="D308" s="51" t="s">
        <v>220</v>
      </c>
      <c r="E308" s="51">
        <v>2005</v>
      </c>
      <c r="F308" s="51">
        <v>22110000</v>
      </c>
      <c r="G308" s="51" t="s">
        <v>95</v>
      </c>
      <c r="H308" s="325" t="s">
        <v>65</v>
      </c>
      <c r="I308" s="51" t="s">
        <v>188</v>
      </c>
      <c r="J308" s="51" t="s">
        <v>189</v>
      </c>
      <c r="K308" s="51" t="s">
        <v>190</v>
      </c>
      <c r="L308" s="7">
        <v>79779</v>
      </c>
      <c r="M308" s="7">
        <v>685962</v>
      </c>
      <c r="N308" s="7">
        <v>7580</v>
      </c>
      <c r="O308" s="7">
        <v>116746981.01000001</v>
      </c>
      <c r="P308" s="7">
        <v>9150323.75</v>
      </c>
      <c r="Q308" s="7">
        <v>76924994.859999999</v>
      </c>
      <c r="R308" s="7">
        <v>157388344.86000001</v>
      </c>
      <c r="S308" s="7">
        <v>14532915.32</v>
      </c>
      <c r="T308" s="3">
        <v>1540</v>
      </c>
      <c r="U308" s="7">
        <v>3990341.32</v>
      </c>
    </row>
    <row r="309" spans="2:21" s="1" customFormat="1" x14ac:dyDescent="0.25">
      <c r="B309" s="51">
        <v>221100</v>
      </c>
      <c r="C309" s="51" t="s">
        <v>219</v>
      </c>
      <c r="D309" s="51" t="s">
        <v>220</v>
      </c>
      <c r="E309" s="51">
        <v>2004</v>
      </c>
      <c r="F309" s="51">
        <v>22110000</v>
      </c>
      <c r="G309" s="51" t="s">
        <v>95</v>
      </c>
      <c r="H309" s="325" t="s">
        <v>65</v>
      </c>
      <c r="I309" s="51" t="s">
        <v>188</v>
      </c>
      <c r="J309" s="51" t="s">
        <v>189</v>
      </c>
      <c r="K309" s="51" t="s">
        <v>190</v>
      </c>
      <c r="L309" s="7">
        <v>73609</v>
      </c>
      <c r="M309" s="7">
        <v>649252</v>
      </c>
      <c r="N309" s="7">
        <v>6778</v>
      </c>
      <c r="O309" s="7">
        <v>91323647</v>
      </c>
      <c r="P309" s="7">
        <v>7919279</v>
      </c>
      <c r="Q309" s="7">
        <v>74456928</v>
      </c>
      <c r="R309" s="7">
        <v>123794991</v>
      </c>
      <c r="S309" s="7">
        <v>24406802</v>
      </c>
      <c r="T309" s="3">
        <v>1517</v>
      </c>
      <c r="U309" s="7">
        <v>33933347.979999997</v>
      </c>
    </row>
    <row r="310" spans="2:21" s="1" customFormat="1" x14ac:dyDescent="0.25">
      <c r="B310" s="51">
        <v>221100</v>
      </c>
      <c r="C310" s="51" t="s">
        <v>219</v>
      </c>
      <c r="D310" s="51" t="s">
        <v>220</v>
      </c>
      <c r="E310" s="51">
        <v>2003</v>
      </c>
      <c r="F310" s="51">
        <v>22110000</v>
      </c>
      <c r="G310" s="51" t="s">
        <v>95</v>
      </c>
      <c r="H310" s="325" t="s">
        <v>65</v>
      </c>
      <c r="I310" s="51" t="s">
        <v>188</v>
      </c>
      <c r="J310" s="51" t="s">
        <v>189</v>
      </c>
      <c r="K310" s="51" t="s">
        <v>190</v>
      </c>
      <c r="L310" s="7">
        <v>64139</v>
      </c>
      <c r="M310" s="7">
        <v>639756</v>
      </c>
      <c r="N310" s="7">
        <v>6753</v>
      </c>
      <c r="O310" s="7">
        <v>82601090</v>
      </c>
      <c r="P310" s="7">
        <v>6876684</v>
      </c>
      <c r="Q310" s="7">
        <v>68614895</v>
      </c>
      <c r="R310" s="7">
        <v>106227859</v>
      </c>
      <c r="S310" s="7">
        <v>20388151</v>
      </c>
      <c r="T310" s="3">
        <v>1578</v>
      </c>
      <c r="U310" s="7">
        <v>31321818</v>
      </c>
    </row>
    <row r="311" spans="2:21" s="1" customFormat="1" x14ac:dyDescent="0.25">
      <c r="B311" s="51">
        <v>221100</v>
      </c>
      <c r="C311" s="51" t="s">
        <v>219</v>
      </c>
      <c r="D311" s="51" t="s">
        <v>220</v>
      </c>
      <c r="E311" s="51">
        <v>2002</v>
      </c>
      <c r="F311" s="51">
        <v>22110000</v>
      </c>
      <c r="G311" s="51" t="s">
        <v>95</v>
      </c>
      <c r="H311" s="325" t="s">
        <v>65</v>
      </c>
      <c r="I311" s="51" t="s">
        <v>188</v>
      </c>
      <c r="J311" s="51" t="s">
        <v>189</v>
      </c>
      <c r="K311" s="51" t="s">
        <v>190</v>
      </c>
      <c r="L311" s="7">
        <v>64619</v>
      </c>
      <c r="M311" s="7">
        <v>635384.18999999994</v>
      </c>
      <c r="N311" s="7">
        <v>6632</v>
      </c>
      <c r="O311" s="7">
        <v>77012819.579999998</v>
      </c>
      <c r="P311" s="7">
        <v>6383479.2400000002</v>
      </c>
      <c r="Q311" s="7">
        <v>60146140.859999999</v>
      </c>
      <c r="R311" s="7">
        <v>104906411.05</v>
      </c>
      <c r="S311" s="7">
        <v>38405537.759999998</v>
      </c>
      <c r="T311" s="3">
        <v>1585</v>
      </c>
    </row>
    <row r="312" spans="2:21" s="1" customFormat="1" x14ac:dyDescent="0.25">
      <c r="B312" s="51">
        <v>221100</v>
      </c>
      <c r="C312" s="51" t="s">
        <v>219</v>
      </c>
      <c r="D312" s="51" t="s">
        <v>220</v>
      </c>
      <c r="E312" s="51">
        <v>2001</v>
      </c>
      <c r="F312" s="51">
        <v>22110000</v>
      </c>
      <c r="G312" s="51" t="s">
        <v>95</v>
      </c>
      <c r="H312" s="325" t="s">
        <v>65</v>
      </c>
      <c r="I312" s="51" t="s">
        <v>188</v>
      </c>
      <c r="J312" s="51" t="s">
        <v>189</v>
      </c>
      <c r="K312" s="51" t="s">
        <v>190</v>
      </c>
      <c r="L312" s="7">
        <v>63443</v>
      </c>
      <c r="M312" s="7">
        <v>635370</v>
      </c>
      <c r="N312" s="7">
        <v>6312</v>
      </c>
      <c r="O312" s="7">
        <v>76824381</v>
      </c>
      <c r="P312" s="7">
        <v>6100549</v>
      </c>
      <c r="Q312" s="7">
        <v>52093368</v>
      </c>
      <c r="R312" s="7">
        <v>92933539</v>
      </c>
      <c r="S312" s="7">
        <v>13550593</v>
      </c>
      <c r="T312" s="3">
        <v>1610</v>
      </c>
      <c r="U312" s="7">
        <v>15498304</v>
      </c>
    </row>
    <row r="313" spans="2:21" s="1" customFormat="1" x14ac:dyDescent="0.25">
      <c r="B313" s="51">
        <v>221100</v>
      </c>
      <c r="C313" s="51" t="s">
        <v>219</v>
      </c>
      <c r="D313" s="51" t="s">
        <v>220</v>
      </c>
      <c r="E313" s="51">
        <v>2000</v>
      </c>
      <c r="F313" s="51">
        <v>22110000</v>
      </c>
      <c r="G313" s="51" t="s">
        <v>95</v>
      </c>
      <c r="H313" s="325" t="s">
        <v>65</v>
      </c>
      <c r="I313" s="51" t="s">
        <v>188</v>
      </c>
      <c r="J313" s="51" t="s">
        <v>189</v>
      </c>
      <c r="K313" s="51" t="s">
        <v>190</v>
      </c>
      <c r="L313" s="7">
        <v>53706</v>
      </c>
      <c r="M313" s="7">
        <v>618313</v>
      </c>
      <c r="N313" s="7">
        <v>7431</v>
      </c>
      <c r="O313" s="7">
        <v>79460502</v>
      </c>
      <c r="P313" s="7">
        <v>7616044</v>
      </c>
      <c r="Q313" s="7">
        <v>48189039</v>
      </c>
      <c r="R313" s="7">
        <v>78154639</v>
      </c>
      <c r="S313" s="7">
        <v>15841518</v>
      </c>
      <c r="T313" s="3">
        <v>1585</v>
      </c>
      <c r="U313" s="7">
        <v>3022.03</v>
      </c>
    </row>
    <row r="314" spans="2:21" s="1" customFormat="1" x14ac:dyDescent="0.25">
      <c r="B314" s="51">
        <v>221100</v>
      </c>
      <c r="C314" s="51" t="s">
        <v>219</v>
      </c>
      <c r="D314" s="51" t="s">
        <v>220</v>
      </c>
      <c r="E314" s="51">
        <v>1999</v>
      </c>
      <c r="F314" s="51">
        <v>22110000</v>
      </c>
      <c r="G314" s="51" t="s">
        <v>95</v>
      </c>
      <c r="H314" s="325" t="s">
        <v>65</v>
      </c>
      <c r="I314" s="51" t="s">
        <v>188</v>
      </c>
      <c r="J314" s="51" t="s">
        <v>189</v>
      </c>
      <c r="K314" s="51" t="s">
        <v>190</v>
      </c>
      <c r="L314" s="7">
        <v>57124</v>
      </c>
      <c r="M314" s="7">
        <v>607774.02</v>
      </c>
      <c r="N314" s="7">
        <v>6551</v>
      </c>
      <c r="O314" s="7">
        <v>75870458</v>
      </c>
      <c r="P314" s="7">
        <v>7867257</v>
      </c>
      <c r="Q314" s="7">
        <v>43987113</v>
      </c>
      <c r="R314" s="7">
        <v>66284022</v>
      </c>
      <c r="S314" s="7">
        <v>15841518</v>
      </c>
      <c r="T314" s="3">
        <v>1626</v>
      </c>
      <c r="U314" s="7">
        <v>12600030</v>
      </c>
    </row>
    <row r="315" spans="2:21" s="1" customFormat="1" x14ac:dyDescent="0.25">
      <c r="B315" s="51">
        <v>410690</v>
      </c>
      <c r="C315" s="51" t="s">
        <v>221</v>
      </c>
      <c r="D315" s="51" t="s">
        <v>222</v>
      </c>
      <c r="E315" s="51">
        <v>2019</v>
      </c>
      <c r="F315" s="51">
        <v>41069000</v>
      </c>
      <c r="G315" s="51" t="s">
        <v>96</v>
      </c>
      <c r="H315" s="325" t="s">
        <v>39</v>
      </c>
      <c r="I315" s="51" t="s">
        <v>188</v>
      </c>
      <c r="J315" s="51" t="s">
        <v>189</v>
      </c>
      <c r="K315" s="51" t="s">
        <v>190</v>
      </c>
      <c r="L315" s="7">
        <v>528465.72</v>
      </c>
      <c r="M315" s="7">
        <v>11939604</v>
      </c>
      <c r="N315" s="7">
        <v>399190.17</v>
      </c>
      <c r="O315" s="7">
        <v>3068658166.7800002</v>
      </c>
      <c r="P315" s="7">
        <v>1811668007.45</v>
      </c>
      <c r="Q315" s="7">
        <v>1094750860.9100001</v>
      </c>
      <c r="R315" s="7">
        <v>2799405801.9899998</v>
      </c>
      <c r="S315" s="7">
        <v>359580125.35000002</v>
      </c>
      <c r="T315" s="3">
        <v>6981</v>
      </c>
      <c r="U315" s="7">
        <v>194276214.46000001</v>
      </c>
    </row>
    <row r="316" spans="2:21" s="1" customFormat="1" x14ac:dyDescent="0.25">
      <c r="B316" s="51">
        <v>410690</v>
      </c>
      <c r="C316" s="51" t="s">
        <v>221</v>
      </c>
      <c r="D316" s="51" t="s">
        <v>222</v>
      </c>
      <c r="E316" s="51">
        <v>2018</v>
      </c>
      <c r="F316" s="51">
        <v>41069000</v>
      </c>
      <c r="G316" s="51" t="s">
        <v>96</v>
      </c>
      <c r="H316" s="325" t="s">
        <v>39</v>
      </c>
      <c r="I316" s="51" t="s">
        <v>188</v>
      </c>
      <c r="J316" s="51" t="s">
        <v>189</v>
      </c>
      <c r="K316" s="51" t="s">
        <v>190</v>
      </c>
      <c r="L316" s="7">
        <v>512579.84000000003</v>
      </c>
      <c r="M316" s="7">
        <v>10781322</v>
      </c>
      <c r="N316" s="7">
        <v>378878.03</v>
      </c>
      <c r="O316" s="7">
        <v>2716897759.0799999</v>
      </c>
      <c r="P316" s="7">
        <v>1572970804.45</v>
      </c>
      <c r="Q316" s="7">
        <v>1037464355.45</v>
      </c>
      <c r="R316" s="7">
        <v>2626831130.77</v>
      </c>
      <c r="S316" s="7">
        <v>279134376.75</v>
      </c>
      <c r="T316" s="3">
        <v>7018</v>
      </c>
      <c r="U316" s="7">
        <v>252293272.47999999</v>
      </c>
    </row>
    <row r="317" spans="2:21" s="1" customFormat="1" x14ac:dyDescent="0.25">
      <c r="B317" s="51">
        <v>410690</v>
      </c>
      <c r="C317" s="51" t="s">
        <v>221</v>
      </c>
      <c r="D317" s="51" t="s">
        <v>222</v>
      </c>
      <c r="E317" s="51">
        <v>2017</v>
      </c>
      <c r="F317" s="51">
        <v>41069000</v>
      </c>
      <c r="G317" s="51" t="s">
        <v>96</v>
      </c>
      <c r="H317" s="325" t="s">
        <v>39</v>
      </c>
      <c r="I317" s="51" t="s">
        <v>188</v>
      </c>
      <c r="J317" s="51" t="s">
        <v>189</v>
      </c>
      <c r="K317" s="51" t="s">
        <v>190</v>
      </c>
      <c r="L317" s="7">
        <v>547582.77</v>
      </c>
      <c r="M317" s="7">
        <v>10122671</v>
      </c>
      <c r="N317" s="7">
        <v>393639.94</v>
      </c>
      <c r="O317" s="7">
        <v>2539746799.0900002</v>
      </c>
      <c r="P317" s="7">
        <v>1444407150.9300001</v>
      </c>
      <c r="Q317" s="7">
        <v>1069446063.6799999</v>
      </c>
      <c r="R317" s="7">
        <v>2525579850.98</v>
      </c>
      <c r="S317" s="7">
        <v>276081439.56999999</v>
      </c>
      <c r="T317" s="3">
        <v>7114</v>
      </c>
      <c r="U317" s="7">
        <v>241795560.81999999</v>
      </c>
    </row>
    <row r="318" spans="2:21" s="1" customFormat="1" x14ac:dyDescent="0.25">
      <c r="B318" s="51">
        <v>410690</v>
      </c>
      <c r="C318" s="51" t="s">
        <v>221</v>
      </c>
      <c r="D318" s="51" t="s">
        <v>222</v>
      </c>
      <c r="E318" s="51">
        <v>2016</v>
      </c>
      <c r="F318" s="51">
        <v>41069000</v>
      </c>
      <c r="G318" s="51" t="s">
        <v>96</v>
      </c>
      <c r="H318" s="325" t="s">
        <v>39</v>
      </c>
      <c r="I318" s="51" t="s">
        <v>188</v>
      </c>
      <c r="J318" s="51" t="s">
        <v>189</v>
      </c>
      <c r="K318" s="51" t="s">
        <v>223</v>
      </c>
      <c r="L318" s="7">
        <v>585885.46</v>
      </c>
      <c r="M318" s="7">
        <v>9454119</v>
      </c>
      <c r="N318" s="7">
        <v>408498.51</v>
      </c>
      <c r="O318" s="7">
        <v>2309458124.21</v>
      </c>
      <c r="P318" s="7">
        <v>1270631098.49</v>
      </c>
      <c r="Q318" s="7">
        <v>1021210059.11</v>
      </c>
      <c r="R318" s="7">
        <v>2353121931.6500001</v>
      </c>
      <c r="S318" s="7">
        <v>238885652.65000001</v>
      </c>
      <c r="T318" s="3">
        <v>7344</v>
      </c>
      <c r="U318" s="7">
        <v>238480297.34999999</v>
      </c>
    </row>
    <row r="319" spans="2:21" s="1" customFormat="1" x14ac:dyDescent="0.25">
      <c r="B319" s="51">
        <v>410690</v>
      </c>
      <c r="C319" s="51" t="s">
        <v>221</v>
      </c>
      <c r="D319" s="51" t="s">
        <v>222</v>
      </c>
      <c r="E319" s="51">
        <v>2015</v>
      </c>
      <c r="F319" s="51">
        <v>41069000</v>
      </c>
      <c r="G319" s="51" t="s">
        <v>96</v>
      </c>
      <c r="H319" s="325" t="s">
        <v>39</v>
      </c>
      <c r="I319" s="51" t="s">
        <v>188</v>
      </c>
      <c r="J319" s="51" t="s">
        <v>189</v>
      </c>
      <c r="K319" s="51" t="s">
        <v>223</v>
      </c>
      <c r="L319" s="7">
        <v>578280.91</v>
      </c>
      <c r="M319" s="7">
        <v>8244675</v>
      </c>
      <c r="N319" s="7">
        <v>392423.45</v>
      </c>
      <c r="O319" s="7">
        <v>1944615555.45</v>
      </c>
      <c r="P319" s="7">
        <v>1044110180.83</v>
      </c>
      <c r="Q319" s="7">
        <v>939478060.13</v>
      </c>
      <c r="R319" s="7">
        <v>2162666347.8899999</v>
      </c>
      <c r="S319" s="7">
        <v>189394954.53</v>
      </c>
      <c r="T319" s="3">
        <v>7473</v>
      </c>
      <c r="U319" s="7">
        <v>199199931.11000001</v>
      </c>
    </row>
    <row r="320" spans="2:21" s="1" customFormat="1" x14ac:dyDescent="0.25">
      <c r="B320" s="51">
        <v>410690</v>
      </c>
      <c r="C320" s="51" t="s">
        <v>221</v>
      </c>
      <c r="D320" s="51" t="s">
        <v>222</v>
      </c>
      <c r="E320" s="51">
        <v>2014</v>
      </c>
      <c r="F320" s="51">
        <v>41069000</v>
      </c>
      <c r="G320" s="51" t="s">
        <v>96</v>
      </c>
      <c r="H320" s="325" t="s">
        <v>39</v>
      </c>
      <c r="I320" s="51" t="s">
        <v>188</v>
      </c>
      <c r="J320" s="51" t="s">
        <v>189</v>
      </c>
      <c r="K320" s="51" t="s">
        <v>223</v>
      </c>
      <c r="L320" s="7">
        <v>581617.81999999995</v>
      </c>
      <c r="M320" s="7">
        <v>7551738.8700000001</v>
      </c>
      <c r="N320" s="7">
        <v>385046.59</v>
      </c>
      <c r="O320" s="7">
        <v>1752115171.79</v>
      </c>
      <c r="P320" s="7">
        <v>917527365.14999998</v>
      </c>
      <c r="Q320" s="7">
        <v>821662077.94000006</v>
      </c>
      <c r="R320" s="7">
        <v>1813574990.6900001</v>
      </c>
      <c r="S320" s="7">
        <v>184540913.09</v>
      </c>
      <c r="T320" s="3">
        <v>7385</v>
      </c>
      <c r="U320" s="7">
        <v>129920845.98</v>
      </c>
    </row>
    <row r="321" spans="2:21" s="1" customFormat="1" x14ac:dyDescent="0.25">
      <c r="B321" s="51">
        <v>410690</v>
      </c>
      <c r="C321" s="51" t="s">
        <v>221</v>
      </c>
      <c r="D321" s="51" t="s">
        <v>222</v>
      </c>
      <c r="E321" s="51">
        <v>2013</v>
      </c>
      <c r="F321" s="51">
        <v>41069000</v>
      </c>
      <c r="G321" s="51" t="s">
        <v>96</v>
      </c>
      <c r="H321" s="325" t="s">
        <v>39</v>
      </c>
      <c r="I321" s="51" t="s">
        <v>188</v>
      </c>
      <c r="J321" s="51" t="s">
        <v>189</v>
      </c>
      <c r="K321" s="51" t="s">
        <v>223</v>
      </c>
      <c r="L321" s="7">
        <v>559807.93000000005</v>
      </c>
      <c r="M321" s="7">
        <v>6748027</v>
      </c>
      <c r="N321" s="7">
        <v>363626.01</v>
      </c>
      <c r="O321" s="7">
        <v>1600522470.03</v>
      </c>
      <c r="P321" s="7">
        <v>827166142.23000002</v>
      </c>
      <c r="Q321" s="7">
        <v>728429335.72000003</v>
      </c>
      <c r="R321" s="7">
        <v>1558397620.9400001</v>
      </c>
      <c r="S321" s="7">
        <v>193574132.91</v>
      </c>
      <c r="T321" s="3">
        <v>7193</v>
      </c>
      <c r="U321" s="7">
        <v>122938404.62</v>
      </c>
    </row>
    <row r="322" spans="2:21" s="1" customFormat="1" x14ac:dyDescent="0.25">
      <c r="B322" s="51">
        <v>410690</v>
      </c>
      <c r="C322" s="51" t="s">
        <v>221</v>
      </c>
      <c r="D322" s="51" t="s">
        <v>222</v>
      </c>
      <c r="E322" s="51">
        <v>2012</v>
      </c>
      <c r="F322" s="51">
        <v>41069000</v>
      </c>
      <c r="G322" s="51" t="s">
        <v>96</v>
      </c>
      <c r="H322" s="325" t="s">
        <v>39</v>
      </c>
      <c r="I322" s="51" t="s">
        <v>188</v>
      </c>
      <c r="J322" s="51" t="s">
        <v>189</v>
      </c>
      <c r="K322" s="51" t="s">
        <v>223</v>
      </c>
      <c r="L322" s="7">
        <v>549096.75</v>
      </c>
      <c r="M322" s="7">
        <v>6171769</v>
      </c>
      <c r="N322" s="7">
        <v>346850.48</v>
      </c>
      <c r="O322" s="7">
        <v>1458487896.6800001</v>
      </c>
      <c r="P322" s="7">
        <v>721420319.38999999</v>
      </c>
      <c r="Q322" s="7">
        <v>294010212.31</v>
      </c>
      <c r="R322" s="7">
        <v>940260656.77999997</v>
      </c>
      <c r="S322" s="7">
        <v>151126129.80000001</v>
      </c>
      <c r="T322" s="3">
        <v>6869</v>
      </c>
      <c r="U322" s="7">
        <v>123077035.93000001</v>
      </c>
    </row>
    <row r="323" spans="2:21" s="1" customFormat="1" x14ac:dyDescent="0.25">
      <c r="B323" s="51">
        <v>410690</v>
      </c>
      <c r="C323" s="51" t="s">
        <v>221</v>
      </c>
      <c r="D323" s="51" t="s">
        <v>222</v>
      </c>
      <c r="E323" s="51">
        <v>2011</v>
      </c>
      <c r="F323" s="51">
        <v>41069000</v>
      </c>
      <c r="G323" s="51" t="s">
        <v>96</v>
      </c>
      <c r="H323" s="325" t="s">
        <v>39</v>
      </c>
      <c r="I323" s="51" t="s">
        <v>188</v>
      </c>
      <c r="J323" s="51" t="s">
        <v>189</v>
      </c>
      <c r="K323" s="51" t="s">
        <v>223</v>
      </c>
      <c r="L323" s="7">
        <v>526513.49</v>
      </c>
      <c r="M323" s="7">
        <v>5678744</v>
      </c>
      <c r="N323" s="7">
        <v>325004.13</v>
      </c>
      <c r="O323" s="7">
        <v>1196730463.5699999</v>
      </c>
      <c r="P323" s="7">
        <v>591604429.00999999</v>
      </c>
      <c r="Q323" s="7">
        <v>502824572.47000003</v>
      </c>
      <c r="R323" s="7">
        <v>1108572206.49</v>
      </c>
      <c r="S323" s="7">
        <v>158986096.91</v>
      </c>
      <c r="T323" s="3">
        <v>6541</v>
      </c>
      <c r="U323" s="7">
        <v>138624257.53</v>
      </c>
    </row>
    <row r="324" spans="2:21" s="1" customFormat="1" x14ac:dyDescent="0.25">
      <c r="B324" s="51">
        <v>410690</v>
      </c>
      <c r="C324" s="51" t="s">
        <v>221</v>
      </c>
      <c r="D324" s="51" t="s">
        <v>222</v>
      </c>
      <c r="E324" s="51">
        <v>2010</v>
      </c>
      <c r="F324" s="51">
        <v>41069000</v>
      </c>
      <c r="G324" s="51" t="s">
        <v>96</v>
      </c>
      <c r="H324" s="325" t="s">
        <v>39</v>
      </c>
      <c r="I324" s="51" t="s">
        <v>188</v>
      </c>
      <c r="J324" s="51" t="s">
        <v>189</v>
      </c>
      <c r="K324" s="51" t="s">
        <v>223</v>
      </c>
      <c r="L324" s="7">
        <v>507289.86</v>
      </c>
      <c r="M324" s="7">
        <v>5306878</v>
      </c>
      <c r="N324" s="7">
        <v>306464.73</v>
      </c>
      <c r="O324" s="7">
        <v>1013665290.7</v>
      </c>
      <c r="P324" s="7">
        <v>496663682.63999999</v>
      </c>
      <c r="Q324" s="7">
        <v>447010097.64999998</v>
      </c>
      <c r="R324" s="7">
        <v>989959841.28999996</v>
      </c>
      <c r="S324" s="7">
        <v>151974144.50999999</v>
      </c>
      <c r="T324" s="3">
        <v>6468</v>
      </c>
      <c r="U324" s="7">
        <v>136758781.05000001</v>
      </c>
    </row>
    <row r="325" spans="2:21" s="1" customFormat="1" x14ac:dyDescent="0.25">
      <c r="B325" s="51">
        <v>410690</v>
      </c>
      <c r="C325" s="51" t="s">
        <v>221</v>
      </c>
      <c r="D325" s="51" t="s">
        <v>222</v>
      </c>
      <c r="E325" s="51">
        <v>2009</v>
      </c>
      <c r="F325" s="51">
        <v>41069000</v>
      </c>
      <c r="G325" s="51" t="s">
        <v>96</v>
      </c>
      <c r="H325" s="325" t="s">
        <v>39</v>
      </c>
      <c r="I325" s="51" t="s">
        <v>188</v>
      </c>
      <c r="J325" s="51" t="s">
        <v>189</v>
      </c>
      <c r="K325" s="51" t="s">
        <v>223</v>
      </c>
      <c r="L325" s="7">
        <v>487595.41</v>
      </c>
      <c r="M325" s="7">
        <v>4858229</v>
      </c>
      <c r="N325" s="7">
        <v>285686.71000000002</v>
      </c>
      <c r="O325" s="7">
        <v>962941853.97000003</v>
      </c>
      <c r="P325" s="7">
        <v>457833816.97000003</v>
      </c>
      <c r="Q325" s="7">
        <v>409587972.79000002</v>
      </c>
      <c r="R325" s="7">
        <v>895953252.12</v>
      </c>
      <c r="S325" s="7">
        <v>153110674.30000001</v>
      </c>
      <c r="T325" s="3">
        <v>6375</v>
      </c>
      <c r="U325" s="7">
        <v>140228363.25999999</v>
      </c>
    </row>
    <row r="326" spans="2:21" s="1" customFormat="1" x14ac:dyDescent="0.25">
      <c r="B326" s="51">
        <v>410690</v>
      </c>
      <c r="C326" s="51" t="s">
        <v>221</v>
      </c>
      <c r="D326" s="51" t="s">
        <v>222</v>
      </c>
      <c r="E326" s="51">
        <v>2008</v>
      </c>
      <c r="F326" s="51">
        <v>41069000</v>
      </c>
      <c r="G326" s="51" t="s">
        <v>96</v>
      </c>
      <c r="H326" s="325" t="s">
        <v>39</v>
      </c>
      <c r="I326" s="51" t="s">
        <v>188</v>
      </c>
      <c r="J326" s="51" t="s">
        <v>189</v>
      </c>
      <c r="K326" s="51" t="s">
        <v>223</v>
      </c>
      <c r="L326" s="7">
        <v>472576.03</v>
      </c>
      <c r="M326" s="7">
        <v>4668298</v>
      </c>
      <c r="N326" s="7">
        <v>265767.06</v>
      </c>
      <c r="O326" s="7">
        <v>922547212.20000005</v>
      </c>
      <c r="P326" s="7">
        <v>423369395.10000002</v>
      </c>
      <c r="Q326" s="7">
        <v>380185517.05000001</v>
      </c>
      <c r="R326" s="7">
        <v>835320327.38</v>
      </c>
      <c r="S326" s="7">
        <v>141074526.88</v>
      </c>
      <c r="T326" s="3">
        <v>6125</v>
      </c>
      <c r="U326" s="7">
        <v>134616262.22</v>
      </c>
    </row>
    <row r="327" spans="2:21" s="1" customFormat="1" x14ac:dyDescent="0.25">
      <c r="B327" s="51">
        <v>410690</v>
      </c>
      <c r="C327" s="51" t="s">
        <v>221</v>
      </c>
      <c r="D327" s="51" t="s">
        <v>222</v>
      </c>
      <c r="E327" s="51">
        <v>2007</v>
      </c>
      <c r="F327" s="51">
        <v>41069000</v>
      </c>
      <c r="G327" s="51" t="s">
        <v>96</v>
      </c>
      <c r="H327" s="325" t="s">
        <v>39</v>
      </c>
      <c r="I327" s="51" t="s">
        <v>188</v>
      </c>
      <c r="J327" s="51" t="s">
        <v>189</v>
      </c>
      <c r="K327" s="51" t="s">
        <v>223</v>
      </c>
      <c r="L327" s="7">
        <v>460268.75</v>
      </c>
      <c r="M327" s="7">
        <v>4425931</v>
      </c>
      <c r="N327" s="7">
        <v>246448.14</v>
      </c>
      <c r="O327" s="7">
        <v>879147688.21000004</v>
      </c>
      <c r="P327" s="7">
        <v>387142623.62</v>
      </c>
      <c r="Q327" s="7">
        <v>339580345.47000003</v>
      </c>
      <c r="R327" s="7">
        <v>767786479.07000005</v>
      </c>
      <c r="S327" s="7">
        <v>133160141.72</v>
      </c>
      <c r="T327" s="3">
        <v>6092</v>
      </c>
      <c r="U327" s="7">
        <v>121491114.65000001</v>
      </c>
    </row>
    <row r="328" spans="2:21" s="1" customFormat="1" x14ac:dyDescent="0.25">
      <c r="B328" s="51">
        <v>410690</v>
      </c>
      <c r="C328" s="51" t="s">
        <v>221</v>
      </c>
      <c r="D328" s="51" t="s">
        <v>222</v>
      </c>
      <c r="E328" s="51">
        <v>2006</v>
      </c>
      <c r="F328" s="51">
        <v>41069000</v>
      </c>
      <c r="G328" s="51" t="s">
        <v>96</v>
      </c>
      <c r="H328" s="325" t="s">
        <v>39</v>
      </c>
      <c r="I328" s="51" t="s">
        <v>188</v>
      </c>
      <c r="J328" s="51" t="s">
        <v>189</v>
      </c>
      <c r="K328" s="51" t="s">
        <v>223</v>
      </c>
      <c r="L328" s="7">
        <v>447145.1</v>
      </c>
      <c r="M328" s="7">
        <v>4156882</v>
      </c>
      <c r="N328" s="7">
        <v>229693.99</v>
      </c>
      <c r="O328" s="7">
        <v>849969016.28999996</v>
      </c>
      <c r="P328" s="7">
        <v>356559521.17000002</v>
      </c>
      <c r="Q328" s="7">
        <v>299774552.06</v>
      </c>
      <c r="R328" s="7">
        <v>745213566.64999998</v>
      </c>
      <c r="S328" s="7">
        <v>127845972.89</v>
      </c>
      <c r="T328" s="3">
        <v>6360</v>
      </c>
      <c r="U328" s="7">
        <v>97521308.359999999</v>
      </c>
    </row>
    <row r="329" spans="2:21" s="1" customFormat="1" x14ac:dyDescent="0.25">
      <c r="B329" s="51">
        <v>410690</v>
      </c>
      <c r="C329" s="51" t="s">
        <v>221</v>
      </c>
      <c r="D329" s="51" t="s">
        <v>222</v>
      </c>
      <c r="E329" s="51">
        <v>2005</v>
      </c>
      <c r="F329" s="51">
        <v>41069000</v>
      </c>
      <c r="G329" s="51" t="s">
        <v>96</v>
      </c>
      <c r="H329" s="325" t="s">
        <v>39</v>
      </c>
      <c r="I329" s="51" t="s">
        <v>188</v>
      </c>
      <c r="J329" s="51" t="s">
        <v>189</v>
      </c>
      <c r="K329" s="51" t="s">
        <v>223</v>
      </c>
      <c r="L329" s="7">
        <v>438141</v>
      </c>
      <c r="M329" s="7">
        <v>3868651</v>
      </c>
      <c r="N329" s="7">
        <v>217331</v>
      </c>
      <c r="O329" s="7">
        <v>832756244.49000001</v>
      </c>
      <c r="P329" s="7">
        <v>341334276</v>
      </c>
      <c r="Q329" s="7">
        <v>241936014.55000001</v>
      </c>
      <c r="R329" s="7">
        <v>648729530.37</v>
      </c>
      <c r="S329" s="7">
        <v>121178080.53</v>
      </c>
      <c r="T329" s="3">
        <v>4888</v>
      </c>
      <c r="U329" s="7">
        <v>120144851.09999999</v>
      </c>
    </row>
    <row r="330" spans="2:21" s="1" customFormat="1" x14ac:dyDescent="0.25">
      <c r="B330" s="51">
        <v>410690</v>
      </c>
      <c r="C330" s="51" t="s">
        <v>221</v>
      </c>
      <c r="D330" s="51" t="s">
        <v>222</v>
      </c>
      <c r="E330" s="51">
        <v>2004</v>
      </c>
      <c r="F330" s="51">
        <v>41069000</v>
      </c>
      <c r="G330" s="51" t="s">
        <v>96</v>
      </c>
      <c r="H330" s="325" t="s">
        <v>39</v>
      </c>
      <c r="I330" s="51" t="s">
        <v>188</v>
      </c>
      <c r="J330" s="51" t="s">
        <v>189</v>
      </c>
      <c r="K330" s="51" t="s">
        <v>223</v>
      </c>
      <c r="L330" s="7">
        <v>425496</v>
      </c>
      <c r="M330" s="7">
        <v>3461678</v>
      </c>
      <c r="N330" s="7">
        <v>206345</v>
      </c>
      <c r="O330" s="7">
        <v>768711056.79999995</v>
      </c>
      <c r="P330" s="7">
        <v>301462080.95999998</v>
      </c>
      <c r="Q330" s="7">
        <v>226712828.03</v>
      </c>
      <c r="R330" s="7">
        <v>589845434.51999998</v>
      </c>
      <c r="S330" s="7">
        <v>107331338.05</v>
      </c>
      <c r="T330" s="3">
        <v>4653</v>
      </c>
      <c r="U330" s="7">
        <v>73710940.260000005</v>
      </c>
    </row>
    <row r="331" spans="2:21" s="1" customFormat="1" x14ac:dyDescent="0.25">
      <c r="B331" s="51">
        <v>410690</v>
      </c>
      <c r="C331" s="51" t="s">
        <v>221</v>
      </c>
      <c r="D331" s="51" t="s">
        <v>222</v>
      </c>
      <c r="E331" s="51">
        <v>2003</v>
      </c>
      <c r="F331" s="51">
        <v>41069000</v>
      </c>
      <c r="G331" s="51" t="s">
        <v>96</v>
      </c>
      <c r="H331" s="325" t="s">
        <v>39</v>
      </c>
      <c r="I331" s="51" t="s">
        <v>188</v>
      </c>
      <c r="J331" s="51" t="s">
        <v>189</v>
      </c>
      <c r="K331" s="51" t="s">
        <v>223</v>
      </c>
      <c r="L331" s="7">
        <v>419053</v>
      </c>
      <c r="M331" s="7">
        <v>3325080</v>
      </c>
      <c r="N331" s="7">
        <v>202140</v>
      </c>
      <c r="O331" s="7">
        <v>702295421.58000004</v>
      </c>
      <c r="P331" s="7">
        <v>266856539.00999999</v>
      </c>
      <c r="Q331" s="7">
        <v>200417331.47</v>
      </c>
      <c r="R331" s="7">
        <v>481976637.57999998</v>
      </c>
      <c r="S331" s="7">
        <v>113790693.59</v>
      </c>
      <c r="T331" s="3">
        <v>4447</v>
      </c>
      <c r="U331" s="7">
        <v>52594380.159999996</v>
      </c>
    </row>
    <row r="332" spans="2:21" s="1" customFormat="1" x14ac:dyDescent="0.25">
      <c r="B332" s="51">
        <v>410690</v>
      </c>
      <c r="C332" s="51" t="s">
        <v>221</v>
      </c>
      <c r="D332" s="51" t="s">
        <v>222</v>
      </c>
      <c r="E332" s="51">
        <v>2002</v>
      </c>
      <c r="F332" s="51">
        <v>41069000</v>
      </c>
      <c r="G332" s="51" t="s">
        <v>96</v>
      </c>
      <c r="H332" s="325" t="s">
        <v>39</v>
      </c>
      <c r="I332" s="51" t="s">
        <v>188</v>
      </c>
      <c r="J332" s="51" t="s">
        <v>189</v>
      </c>
      <c r="K332" s="51" t="s">
        <v>223</v>
      </c>
      <c r="L332" s="7">
        <v>415214</v>
      </c>
      <c r="M332" s="7">
        <v>3044138</v>
      </c>
      <c r="N332" s="7">
        <v>192169.7</v>
      </c>
      <c r="O332" s="7">
        <v>644994566.59000003</v>
      </c>
      <c r="P332" s="7">
        <v>240341050.75999999</v>
      </c>
      <c r="Q332" s="7">
        <v>171711993.25</v>
      </c>
      <c r="R332" s="7">
        <v>438666190.91000003</v>
      </c>
      <c r="S332" s="7">
        <v>92388398.900000006</v>
      </c>
      <c r="T332" s="3">
        <v>4641</v>
      </c>
      <c r="U332" s="7">
        <v>172053614.68000001</v>
      </c>
    </row>
    <row r="333" spans="2:21" s="1" customFormat="1" x14ac:dyDescent="0.25">
      <c r="B333" s="51">
        <v>410690</v>
      </c>
      <c r="C333" s="51" t="s">
        <v>221</v>
      </c>
      <c r="D333" s="51" t="s">
        <v>222</v>
      </c>
      <c r="E333" s="51">
        <v>2001</v>
      </c>
      <c r="F333" s="51">
        <v>41069000</v>
      </c>
      <c r="G333" s="51" t="s">
        <v>96</v>
      </c>
      <c r="H333" s="325" t="s">
        <v>39</v>
      </c>
      <c r="I333" s="51" t="s">
        <v>188</v>
      </c>
      <c r="J333" s="51" t="s">
        <v>189</v>
      </c>
      <c r="K333" s="51" t="s">
        <v>223</v>
      </c>
      <c r="L333" s="7">
        <v>408691</v>
      </c>
      <c r="M333" s="7">
        <v>2809857</v>
      </c>
      <c r="N333" s="7">
        <v>183624</v>
      </c>
      <c r="O333" s="7">
        <v>539986703.88999999</v>
      </c>
      <c r="P333" s="7">
        <v>193071958.97</v>
      </c>
      <c r="Q333" s="7">
        <v>152925719.77000001</v>
      </c>
      <c r="R333" s="7">
        <v>371902452.36000001</v>
      </c>
      <c r="S333" s="7">
        <v>75515577.219999999</v>
      </c>
      <c r="T333" s="3">
        <v>4669</v>
      </c>
      <c r="U333" s="7">
        <v>64772064.859999999</v>
      </c>
    </row>
    <row r="334" spans="2:21" s="1" customFormat="1" x14ac:dyDescent="0.25">
      <c r="B334" s="51">
        <v>410690</v>
      </c>
      <c r="C334" s="51" t="s">
        <v>221</v>
      </c>
      <c r="D334" s="51" t="s">
        <v>222</v>
      </c>
      <c r="E334" s="51">
        <v>2000</v>
      </c>
      <c r="F334" s="51">
        <v>41069000</v>
      </c>
      <c r="G334" s="51" t="s">
        <v>96</v>
      </c>
      <c r="H334" s="325" t="s">
        <v>39</v>
      </c>
      <c r="I334" s="51" t="s">
        <v>188</v>
      </c>
      <c r="J334" s="51" t="s">
        <v>189</v>
      </c>
      <c r="K334" s="51" t="s">
        <v>223</v>
      </c>
      <c r="L334" s="7">
        <v>406575.31</v>
      </c>
      <c r="M334" s="7">
        <v>2415348</v>
      </c>
      <c r="N334" s="7">
        <v>175077</v>
      </c>
      <c r="O334" s="7">
        <v>479618313.29000002</v>
      </c>
      <c r="P334" s="7">
        <v>166835718.69999999</v>
      </c>
      <c r="Q334" s="7">
        <v>154387017.56999999</v>
      </c>
      <c r="R334" s="7">
        <v>341623071.56</v>
      </c>
      <c r="S334" s="7">
        <v>79405454.730000004</v>
      </c>
      <c r="T334" s="3">
        <v>4737</v>
      </c>
      <c r="U334" s="7">
        <v>64679025.25</v>
      </c>
    </row>
    <row r="335" spans="2:21" s="1" customFormat="1" x14ac:dyDescent="0.25">
      <c r="B335" s="51">
        <v>410690</v>
      </c>
      <c r="C335" s="51" t="s">
        <v>221</v>
      </c>
      <c r="D335" s="51" t="s">
        <v>222</v>
      </c>
      <c r="E335" s="51">
        <v>1999</v>
      </c>
      <c r="F335" s="51">
        <v>41069000</v>
      </c>
      <c r="G335" s="51" t="s">
        <v>96</v>
      </c>
      <c r="H335" s="325" t="s">
        <v>39</v>
      </c>
      <c r="I335" s="51" t="s">
        <v>188</v>
      </c>
      <c r="J335" s="51" t="s">
        <v>189</v>
      </c>
      <c r="K335" s="51" t="s">
        <v>223</v>
      </c>
      <c r="L335" s="7">
        <v>398123.62</v>
      </c>
      <c r="M335" s="7">
        <v>2227305</v>
      </c>
      <c r="N335" s="7">
        <v>156832.37</v>
      </c>
      <c r="O335" s="7">
        <v>422889903.06999999</v>
      </c>
      <c r="P335" s="7">
        <v>135240931.63</v>
      </c>
      <c r="Q335" s="7">
        <v>148347258.47999999</v>
      </c>
      <c r="R335" s="7">
        <v>319353135.29000002</v>
      </c>
      <c r="S335" s="7">
        <v>70220614.819999993</v>
      </c>
      <c r="T335" s="3">
        <v>5161</v>
      </c>
      <c r="U335" s="7">
        <v>62853915.039999999</v>
      </c>
    </row>
    <row r="336" spans="2:21" s="1" customFormat="1" x14ac:dyDescent="0.25">
      <c r="B336" s="51">
        <v>330455</v>
      </c>
      <c r="C336" s="51" t="s">
        <v>224</v>
      </c>
      <c r="D336" s="51" t="s">
        <v>225</v>
      </c>
      <c r="E336" s="51">
        <v>2019</v>
      </c>
      <c r="F336" s="51">
        <v>33045500</v>
      </c>
      <c r="G336" s="51" t="s">
        <v>97</v>
      </c>
      <c r="H336" s="325" t="s">
        <v>35</v>
      </c>
      <c r="I336" s="51" t="s">
        <v>188</v>
      </c>
      <c r="J336" s="51" t="s">
        <v>189</v>
      </c>
      <c r="K336" s="51" t="s">
        <v>190</v>
      </c>
      <c r="L336" s="7">
        <v>710446</v>
      </c>
      <c r="M336" s="7">
        <v>14648547</v>
      </c>
      <c r="N336" s="7">
        <v>379402</v>
      </c>
      <c r="O336" s="7">
        <v>4079802075.54</v>
      </c>
      <c r="P336" s="7">
        <v>2186188275.8600001</v>
      </c>
      <c r="Q336" s="7">
        <v>1104257172.6400001</v>
      </c>
      <c r="R336" s="7">
        <v>2860090925.96</v>
      </c>
      <c r="S336" s="7">
        <v>1567696978.51</v>
      </c>
      <c r="T336" s="3">
        <v>5207</v>
      </c>
      <c r="U336" s="7">
        <v>58974880.18</v>
      </c>
    </row>
    <row r="337" spans="2:21" s="1" customFormat="1" x14ac:dyDescent="0.25">
      <c r="B337" s="51">
        <v>330455</v>
      </c>
      <c r="C337" s="51" t="s">
        <v>224</v>
      </c>
      <c r="D337" s="51" t="s">
        <v>225</v>
      </c>
      <c r="E337" s="51">
        <v>2018</v>
      </c>
      <c r="F337" s="51">
        <v>33045500</v>
      </c>
      <c r="G337" s="51" t="s">
        <v>97</v>
      </c>
      <c r="H337" s="325" t="s">
        <v>35</v>
      </c>
      <c r="I337" s="51" t="s">
        <v>188</v>
      </c>
      <c r="J337" s="51" t="s">
        <v>189</v>
      </c>
      <c r="K337" s="51" t="s">
        <v>190</v>
      </c>
      <c r="L337" s="7">
        <v>918985</v>
      </c>
      <c r="M337" s="7">
        <v>14617619</v>
      </c>
      <c r="N337" s="7">
        <v>325610</v>
      </c>
      <c r="O337" s="7">
        <v>3583214159.77</v>
      </c>
      <c r="P337" s="7">
        <v>1972403423.29</v>
      </c>
      <c r="Q337" s="7">
        <v>1113427740.8699999</v>
      </c>
      <c r="R337" s="7">
        <v>2577819875.4099998</v>
      </c>
      <c r="S337" s="7">
        <v>1124087475.26</v>
      </c>
      <c r="T337" s="3">
        <v>5582</v>
      </c>
      <c r="U337" s="7">
        <v>65357429.590000004</v>
      </c>
    </row>
    <row r="338" spans="2:21" s="1" customFormat="1" x14ac:dyDescent="0.25">
      <c r="B338" s="51">
        <v>330455</v>
      </c>
      <c r="C338" s="51" t="s">
        <v>224</v>
      </c>
      <c r="D338" s="51" t="s">
        <v>225</v>
      </c>
      <c r="E338" s="51">
        <v>2017</v>
      </c>
      <c r="F338" s="51">
        <v>33045500</v>
      </c>
      <c r="G338" s="51" t="s">
        <v>97</v>
      </c>
      <c r="H338" s="325" t="s">
        <v>35</v>
      </c>
      <c r="I338" s="51" t="s">
        <v>188</v>
      </c>
      <c r="J338" s="51" t="s">
        <v>189</v>
      </c>
      <c r="K338" s="51" t="s">
        <v>190</v>
      </c>
      <c r="L338" s="7">
        <v>865286</v>
      </c>
      <c r="M338" s="7">
        <v>13629095.67</v>
      </c>
      <c r="N338" s="7">
        <v>317502</v>
      </c>
      <c r="O338" s="7">
        <v>3395804437.7600002</v>
      </c>
      <c r="P338" s="7">
        <v>1797137450.98</v>
      </c>
      <c r="Q338" s="7">
        <v>1140111101.95</v>
      </c>
      <c r="R338" s="7">
        <v>2728935831.0999999</v>
      </c>
      <c r="S338" s="7">
        <v>1230899993</v>
      </c>
      <c r="T338" s="3">
        <v>5659</v>
      </c>
      <c r="U338" s="7">
        <v>98071804.719999999</v>
      </c>
    </row>
    <row r="339" spans="2:21" s="1" customFormat="1" x14ac:dyDescent="0.25">
      <c r="B339" s="51">
        <v>330455</v>
      </c>
      <c r="C339" s="51" t="s">
        <v>224</v>
      </c>
      <c r="D339" s="51" t="s">
        <v>225</v>
      </c>
      <c r="E339" s="51">
        <v>2016</v>
      </c>
      <c r="F339" s="51">
        <v>33045500</v>
      </c>
      <c r="G339" s="51" t="s">
        <v>97</v>
      </c>
      <c r="H339" s="325" t="s">
        <v>35</v>
      </c>
      <c r="I339" s="51" t="s">
        <v>188</v>
      </c>
      <c r="J339" s="51" t="s">
        <v>189</v>
      </c>
      <c r="K339" s="51" t="s">
        <v>190</v>
      </c>
      <c r="L339" s="7">
        <v>850013</v>
      </c>
      <c r="M339" s="7">
        <v>13566000.33</v>
      </c>
      <c r="N339" s="7">
        <v>326982</v>
      </c>
      <c r="O339" s="7">
        <v>3034755129.5500002</v>
      </c>
      <c r="P339" s="7">
        <v>1618611931.53</v>
      </c>
      <c r="Q339" s="7">
        <v>1055500234.87</v>
      </c>
      <c r="R339" s="7">
        <v>2030502186.7</v>
      </c>
      <c r="S339" s="7">
        <v>1019144186.6799999</v>
      </c>
      <c r="T339" s="3">
        <v>5940</v>
      </c>
      <c r="U339" s="7">
        <v>155744451.59999999</v>
      </c>
    </row>
    <row r="340" spans="2:21" s="1" customFormat="1" x14ac:dyDescent="0.25">
      <c r="B340" s="51">
        <v>330455</v>
      </c>
      <c r="C340" s="51" t="s">
        <v>224</v>
      </c>
      <c r="D340" s="51" t="s">
        <v>225</v>
      </c>
      <c r="E340" s="51">
        <v>2015</v>
      </c>
      <c r="F340" s="51">
        <v>33045500</v>
      </c>
      <c r="G340" s="51" t="s">
        <v>97</v>
      </c>
      <c r="H340" s="325" t="s">
        <v>35</v>
      </c>
      <c r="I340" s="51" t="s">
        <v>188</v>
      </c>
      <c r="J340" s="51" t="s">
        <v>189</v>
      </c>
      <c r="K340" s="51" t="s">
        <v>190</v>
      </c>
      <c r="L340" s="7">
        <v>874020</v>
      </c>
      <c r="M340" s="7">
        <v>13311298.119999999</v>
      </c>
      <c r="N340" s="7">
        <v>328710</v>
      </c>
      <c r="O340" s="7">
        <v>2902877245.5599999</v>
      </c>
      <c r="P340" s="7">
        <v>1507818242.5599999</v>
      </c>
      <c r="Q340" s="7">
        <v>939554612.92999995</v>
      </c>
      <c r="R340" s="7">
        <v>1777688506.6600001</v>
      </c>
      <c r="S340" s="7">
        <v>1040126411.66</v>
      </c>
      <c r="T340" s="3">
        <v>6410</v>
      </c>
      <c r="U340" s="7">
        <v>178071126.31999999</v>
      </c>
    </row>
    <row r="341" spans="2:21" s="1" customFormat="1" x14ac:dyDescent="0.25">
      <c r="B341" s="51">
        <v>330455</v>
      </c>
      <c r="C341" s="51" t="s">
        <v>224</v>
      </c>
      <c r="D341" s="51" t="s">
        <v>225</v>
      </c>
      <c r="E341" s="51">
        <v>2014</v>
      </c>
      <c r="F341" s="51">
        <v>33045500</v>
      </c>
      <c r="G341" s="51" t="s">
        <v>97</v>
      </c>
      <c r="H341" s="325" t="s">
        <v>35</v>
      </c>
      <c r="I341" s="51" t="s">
        <v>188</v>
      </c>
      <c r="J341" s="51" t="s">
        <v>189</v>
      </c>
      <c r="K341" s="51" t="s">
        <v>190</v>
      </c>
      <c r="L341" s="7">
        <v>863109.98</v>
      </c>
      <c r="M341" s="7">
        <v>13060105.529999999</v>
      </c>
      <c r="N341" s="7">
        <v>350902</v>
      </c>
      <c r="O341" s="7">
        <v>2946657052.4699998</v>
      </c>
      <c r="P341" s="7">
        <v>1526648856.8099999</v>
      </c>
      <c r="Q341" s="7">
        <v>842219916.17999995</v>
      </c>
      <c r="R341" s="7">
        <v>1544496347.5599999</v>
      </c>
      <c r="S341" s="7">
        <v>1163458177.6700001</v>
      </c>
      <c r="T341" s="3">
        <v>6596</v>
      </c>
      <c r="U341" s="7">
        <v>183354473.19999999</v>
      </c>
    </row>
    <row r="342" spans="2:21" s="1" customFormat="1" x14ac:dyDescent="0.25">
      <c r="B342" s="51">
        <v>330455</v>
      </c>
      <c r="C342" s="51" t="s">
        <v>224</v>
      </c>
      <c r="D342" s="51" t="s">
        <v>225</v>
      </c>
      <c r="E342" s="51">
        <v>2013</v>
      </c>
      <c r="F342" s="51">
        <v>33045500</v>
      </c>
      <c r="G342" s="51" t="s">
        <v>97</v>
      </c>
      <c r="H342" s="325" t="s">
        <v>35</v>
      </c>
      <c r="I342" s="51" t="s">
        <v>188</v>
      </c>
      <c r="J342" s="51" t="s">
        <v>189</v>
      </c>
      <c r="K342" s="51" t="s">
        <v>190</v>
      </c>
      <c r="L342" s="7">
        <v>858703.3</v>
      </c>
      <c r="M342" s="7">
        <v>12694180.060000001</v>
      </c>
      <c r="N342" s="7">
        <v>369930</v>
      </c>
      <c r="O342" s="7">
        <v>2527047062.0300002</v>
      </c>
      <c r="P342" s="7">
        <v>1357710059.21</v>
      </c>
      <c r="Q342" s="7">
        <v>812735904.91999996</v>
      </c>
      <c r="R342" s="7">
        <v>1785548938.49</v>
      </c>
      <c r="S342" s="7">
        <v>921866620.25</v>
      </c>
      <c r="T342" s="3">
        <v>6712</v>
      </c>
      <c r="U342" s="7">
        <v>177810300.74000001</v>
      </c>
    </row>
    <row r="343" spans="2:21" s="1" customFormat="1" x14ac:dyDescent="0.25">
      <c r="B343" s="51">
        <v>330455</v>
      </c>
      <c r="C343" s="51" t="s">
        <v>224</v>
      </c>
      <c r="D343" s="51" t="s">
        <v>225</v>
      </c>
      <c r="E343" s="51">
        <v>2012</v>
      </c>
      <c r="F343" s="51">
        <v>33045500</v>
      </c>
      <c r="G343" s="51" t="s">
        <v>97</v>
      </c>
      <c r="H343" s="325" t="s">
        <v>35</v>
      </c>
      <c r="I343" s="51" t="s">
        <v>188</v>
      </c>
      <c r="J343" s="51" t="s">
        <v>189</v>
      </c>
      <c r="K343" s="51" t="s">
        <v>190</v>
      </c>
      <c r="L343" s="7">
        <v>852158</v>
      </c>
      <c r="M343" s="7">
        <v>12805601.6</v>
      </c>
      <c r="N343" s="7">
        <v>347247</v>
      </c>
      <c r="O343" s="7">
        <v>2419406279.3400002</v>
      </c>
      <c r="P343" s="7">
        <v>1358188287.8499999</v>
      </c>
      <c r="Q343" s="7">
        <v>753709505.5</v>
      </c>
      <c r="R343" s="7">
        <v>1707824175.5999999</v>
      </c>
      <c r="S343" s="7">
        <v>992898715</v>
      </c>
      <c r="T343" s="3">
        <v>6872</v>
      </c>
      <c r="U343" s="7">
        <v>189495886.66999999</v>
      </c>
    </row>
    <row r="344" spans="2:21" s="1" customFormat="1" x14ac:dyDescent="0.25">
      <c r="B344" s="51">
        <v>330455</v>
      </c>
      <c r="C344" s="51" t="s">
        <v>224</v>
      </c>
      <c r="D344" s="51" t="s">
        <v>225</v>
      </c>
      <c r="E344" s="51">
        <v>2011</v>
      </c>
      <c r="F344" s="51">
        <v>33045500</v>
      </c>
      <c r="G344" s="51" t="s">
        <v>97</v>
      </c>
      <c r="H344" s="325" t="s">
        <v>35</v>
      </c>
      <c r="I344" s="51" t="s">
        <v>188</v>
      </c>
      <c r="J344" s="51" t="s">
        <v>189</v>
      </c>
      <c r="K344" s="51" t="s">
        <v>190</v>
      </c>
      <c r="L344" s="7">
        <v>834848.05</v>
      </c>
      <c r="M344" s="7">
        <v>13025167.66</v>
      </c>
      <c r="N344" s="7">
        <v>352736</v>
      </c>
      <c r="O344" s="7">
        <v>2141905005.3199999</v>
      </c>
      <c r="P344" s="7">
        <v>1360579000.01</v>
      </c>
      <c r="Q344" s="7">
        <v>841800444.29999995</v>
      </c>
      <c r="R344" s="7">
        <v>1542604993.01</v>
      </c>
      <c r="S344" s="7">
        <v>301361758.85000002</v>
      </c>
      <c r="T344" s="3">
        <v>7015</v>
      </c>
      <c r="U344" s="7">
        <v>506100298.43000001</v>
      </c>
    </row>
    <row r="345" spans="2:21" s="1" customFormat="1" x14ac:dyDescent="0.25">
      <c r="B345" s="51">
        <v>330455</v>
      </c>
      <c r="C345" s="51" t="s">
        <v>224</v>
      </c>
      <c r="D345" s="51" t="s">
        <v>225</v>
      </c>
      <c r="E345" s="51">
        <v>2010</v>
      </c>
      <c r="F345" s="51">
        <v>33045500</v>
      </c>
      <c r="G345" s="51" t="s">
        <v>97</v>
      </c>
      <c r="H345" s="325" t="s">
        <v>35</v>
      </c>
      <c r="I345" s="51" t="s">
        <v>188</v>
      </c>
      <c r="J345" s="51" t="s">
        <v>189</v>
      </c>
      <c r="K345" s="51" t="s">
        <v>190</v>
      </c>
      <c r="L345" s="7">
        <v>808824</v>
      </c>
      <c r="M345" s="7">
        <v>13422947.35</v>
      </c>
      <c r="N345" s="7">
        <v>352681</v>
      </c>
      <c r="O345" s="7">
        <v>2151934569.4899998</v>
      </c>
      <c r="P345" s="7">
        <v>1272940466.3199999</v>
      </c>
      <c r="Q345" s="7">
        <v>787522345.20000005</v>
      </c>
      <c r="R345" s="7">
        <v>1669342445.5899999</v>
      </c>
      <c r="S345" s="7">
        <v>735940983.29999995</v>
      </c>
      <c r="T345" s="3">
        <v>7076</v>
      </c>
      <c r="U345" s="7">
        <v>365698432.39999998</v>
      </c>
    </row>
    <row r="346" spans="2:21" s="1" customFormat="1" x14ac:dyDescent="0.25">
      <c r="B346" s="51">
        <v>330455</v>
      </c>
      <c r="C346" s="51" t="s">
        <v>224</v>
      </c>
      <c r="D346" s="51" t="s">
        <v>225</v>
      </c>
      <c r="E346" s="51">
        <v>2009</v>
      </c>
      <c r="F346" s="51">
        <v>33045500</v>
      </c>
      <c r="G346" s="51" t="s">
        <v>97</v>
      </c>
      <c r="H346" s="325" t="s">
        <v>35</v>
      </c>
      <c r="I346" s="51" t="s">
        <v>188</v>
      </c>
      <c r="J346" s="51" t="s">
        <v>189</v>
      </c>
      <c r="K346" s="51" t="s">
        <v>190</v>
      </c>
      <c r="L346" s="7">
        <v>790425</v>
      </c>
      <c r="M346" s="7">
        <v>13830851.66</v>
      </c>
      <c r="N346" s="7">
        <v>343140</v>
      </c>
      <c r="O346" s="7">
        <v>1962812309</v>
      </c>
      <c r="P346" s="7">
        <v>1156651599</v>
      </c>
      <c r="Q346" s="7">
        <v>737382812.25999999</v>
      </c>
      <c r="R346" s="7">
        <v>1541540223.5799999</v>
      </c>
      <c r="S346" s="7">
        <v>849753071.50999999</v>
      </c>
      <c r="T346" s="3">
        <v>7302</v>
      </c>
      <c r="U346" s="7">
        <v>328065966.57999998</v>
      </c>
    </row>
    <row r="347" spans="2:21" s="1" customFormat="1" x14ac:dyDescent="0.25">
      <c r="B347" s="51">
        <v>330455</v>
      </c>
      <c r="C347" s="51" t="s">
        <v>224</v>
      </c>
      <c r="D347" s="51" t="s">
        <v>225</v>
      </c>
      <c r="E347" s="51">
        <v>2008</v>
      </c>
      <c r="F347" s="51">
        <v>33045500</v>
      </c>
      <c r="G347" s="51" t="s">
        <v>97</v>
      </c>
      <c r="H347" s="325" t="s">
        <v>35</v>
      </c>
      <c r="I347" s="51" t="s">
        <v>188</v>
      </c>
      <c r="J347" s="51" t="s">
        <v>189</v>
      </c>
      <c r="K347" s="51" t="s">
        <v>190</v>
      </c>
      <c r="L347" s="7">
        <v>870945</v>
      </c>
      <c r="M347" s="7">
        <v>13532820</v>
      </c>
      <c r="N347" s="7">
        <v>381429</v>
      </c>
      <c r="O347" s="7">
        <v>1914371443</v>
      </c>
      <c r="P347" s="7">
        <v>1110389877</v>
      </c>
      <c r="Q347" s="7">
        <v>727283746</v>
      </c>
      <c r="R347" s="7">
        <v>1510494114</v>
      </c>
      <c r="S347" s="7">
        <v>934502500</v>
      </c>
      <c r="T347" s="3">
        <v>7452</v>
      </c>
      <c r="U347" s="7">
        <v>283154184</v>
      </c>
    </row>
    <row r="348" spans="2:21" s="1" customFormat="1" x14ac:dyDescent="0.25">
      <c r="B348" s="51">
        <v>330455</v>
      </c>
      <c r="C348" s="51" t="s">
        <v>224</v>
      </c>
      <c r="D348" s="51" t="s">
        <v>225</v>
      </c>
      <c r="E348" s="51">
        <v>2007</v>
      </c>
      <c r="F348" s="51">
        <v>33045500</v>
      </c>
      <c r="G348" s="51" t="s">
        <v>97</v>
      </c>
      <c r="H348" s="325" t="s">
        <v>35</v>
      </c>
      <c r="I348" s="51" t="s">
        <v>188</v>
      </c>
      <c r="J348" s="51" t="s">
        <v>189</v>
      </c>
      <c r="K348" s="51" t="s">
        <v>190</v>
      </c>
      <c r="L348" s="7">
        <v>769017.69</v>
      </c>
      <c r="M348" s="7">
        <v>13249240</v>
      </c>
      <c r="N348" s="7">
        <v>358449</v>
      </c>
      <c r="O348" s="7">
        <v>1770951454.98</v>
      </c>
      <c r="P348" s="7">
        <v>949010418.27999997</v>
      </c>
      <c r="Q348" s="7">
        <v>714454224.00999999</v>
      </c>
      <c r="R348" s="7">
        <v>1808103656.52</v>
      </c>
      <c r="S348" s="7">
        <v>645883821.38999999</v>
      </c>
      <c r="T348" s="3">
        <v>7744</v>
      </c>
      <c r="U348" s="7">
        <v>227463467.46000001</v>
      </c>
    </row>
    <row r="349" spans="2:21" s="1" customFormat="1" x14ac:dyDescent="0.25">
      <c r="B349" s="51">
        <v>330455</v>
      </c>
      <c r="C349" s="51" t="s">
        <v>224</v>
      </c>
      <c r="D349" s="51" t="s">
        <v>225</v>
      </c>
      <c r="E349" s="51">
        <v>2006</v>
      </c>
      <c r="F349" s="51">
        <v>33045500</v>
      </c>
      <c r="G349" s="51" t="s">
        <v>97</v>
      </c>
      <c r="H349" s="325" t="s">
        <v>35</v>
      </c>
      <c r="I349" s="51" t="s">
        <v>188</v>
      </c>
      <c r="J349" s="51" t="s">
        <v>189</v>
      </c>
      <c r="K349" s="51" t="s">
        <v>190</v>
      </c>
      <c r="L349" s="7">
        <v>791001</v>
      </c>
      <c r="N349" s="7">
        <v>373775</v>
      </c>
      <c r="O349" s="7">
        <v>1599844787</v>
      </c>
      <c r="P349" s="7">
        <v>846027078</v>
      </c>
      <c r="Q349" s="7">
        <v>620356138</v>
      </c>
      <c r="R349" s="7">
        <v>1617504396</v>
      </c>
      <c r="S349" s="7">
        <v>601791234</v>
      </c>
      <c r="T349" s="3">
        <v>7908</v>
      </c>
      <c r="U349" s="7">
        <v>175449049</v>
      </c>
    </row>
    <row r="350" spans="2:21" s="1" customFormat="1" x14ac:dyDescent="0.25">
      <c r="B350" s="51">
        <v>330455</v>
      </c>
      <c r="C350" s="51" t="s">
        <v>224</v>
      </c>
      <c r="D350" s="51" t="s">
        <v>225</v>
      </c>
      <c r="E350" s="51">
        <v>2005</v>
      </c>
      <c r="F350" s="51">
        <v>33045500</v>
      </c>
      <c r="G350" s="51" t="s">
        <v>97</v>
      </c>
      <c r="H350" s="325" t="s">
        <v>35</v>
      </c>
      <c r="I350" s="51" t="s">
        <v>188</v>
      </c>
      <c r="J350" s="51" t="s">
        <v>189</v>
      </c>
      <c r="K350" s="51" t="s">
        <v>190</v>
      </c>
      <c r="L350" s="7">
        <v>824745.7</v>
      </c>
      <c r="M350" s="7">
        <v>5031625</v>
      </c>
      <c r="N350" s="7">
        <v>350410</v>
      </c>
      <c r="O350" s="7">
        <v>1622469000</v>
      </c>
      <c r="P350" s="7">
        <v>784490000</v>
      </c>
      <c r="Q350" s="7">
        <v>572953985</v>
      </c>
      <c r="R350" s="7">
        <v>1358692217</v>
      </c>
      <c r="S350" s="7">
        <v>767068002</v>
      </c>
      <c r="T350" s="3">
        <v>7185</v>
      </c>
      <c r="U350" s="7">
        <v>120656002</v>
      </c>
    </row>
    <row r="351" spans="2:21" s="1" customFormat="1" x14ac:dyDescent="0.25">
      <c r="B351" s="51">
        <v>330455</v>
      </c>
      <c r="C351" s="51" t="s">
        <v>224</v>
      </c>
      <c r="D351" s="51" t="s">
        <v>225</v>
      </c>
      <c r="E351" s="51">
        <v>2004</v>
      </c>
      <c r="F351" s="51">
        <v>33045500</v>
      </c>
      <c r="G351" s="51" t="s">
        <v>97</v>
      </c>
      <c r="H351" s="325" t="s">
        <v>35</v>
      </c>
      <c r="I351" s="51" t="s">
        <v>188</v>
      </c>
      <c r="J351" s="51" t="s">
        <v>189</v>
      </c>
      <c r="K351" s="51" t="s">
        <v>190</v>
      </c>
      <c r="L351" s="7">
        <v>852004</v>
      </c>
      <c r="M351" s="7">
        <v>4502369</v>
      </c>
      <c r="N351" s="7">
        <v>372416</v>
      </c>
      <c r="O351" s="7">
        <v>1235576661</v>
      </c>
      <c r="P351" s="7">
        <v>633520087</v>
      </c>
      <c r="Q351" s="7">
        <v>538667663</v>
      </c>
      <c r="R351" s="7">
        <v>1235334258</v>
      </c>
      <c r="S351" s="7">
        <v>325172723</v>
      </c>
      <c r="T351" s="3">
        <v>6765</v>
      </c>
      <c r="U351" s="7">
        <v>137986657</v>
      </c>
    </row>
    <row r="352" spans="2:21" s="1" customFormat="1" x14ac:dyDescent="0.25">
      <c r="B352" s="51">
        <v>330455</v>
      </c>
      <c r="C352" s="51" t="s">
        <v>224</v>
      </c>
      <c r="D352" s="51" t="s">
        <v>225</v>
      </c>
      <c r="E352" s="51">
        <v>2003</v>
      </c>
      <c r="F352" s="51">
        <v>33045500</v>
      </c>
      <c r="G352" s="51" t="s">
        <v>97</v>
      </c>
      <c r="H352" s="325" t="s">
        <v>35</v>
      </c>
      <c r="I352" s="51" t="s">
        <v>188</v>
      </c>
      <c r="J352" s="51" t="s">
        <v>189</v>
      </c>
      <c r="K352" s="51" t="s">
        <v>190</v>
      </c>
      <c r="L352" s="7">
        <v>855550</v>
      </c>
      <c r="M352" s="7">
        <v>3969242</v>
      </c>
      <c r="N352" s="7">
        <v>404681</v>
      </c>
      <c r="O352" s="7">
        <v>1197345946</v>
      </c>
      <c r="P352" s="7">
        <v>590499479</v>
      </c>
      <c r="Q352" s="7">
        <v>512781270</v>
      </c>
      <c r="R352" s="7">
        <v>1318689000</v>
      </c>
      <c r="S352" s="7">
        <v>526082114</v>
      </c>
      <c r="T352" s="3">
        <v>6889</v>
      </c>
      <c r="U352" s="7">
        <v>104498587</v>
      </c>
    </row>
    <row r="353" spans="2:21" s="1" customFormat="1" x14ac:dyDescent="0.25">
      <c r="B353" s="51">
        <v>330455</v>
      </c>
      <c r="C353" s="51" t="s">
        <v>224</v>
      </c>
      <c r="D353" s="51" t="s">
        <v>225</v>
      </c>
      <c r="E353" s="51">
        <v>2002</v>
      </c>
      <c r="F353" s="51">
        <v>33045500</v>
      </c>
      <c r="G353" s="51" t="s">
        <v>97</v>
      </c>
      <c r="H353" s="325" t="s">
        <v>35</v>
      </c>
      <c r="I353" s="51" t="s">
        <v>188</v>
      </c>
      <c r="J353" s="51" t="s">
        <v>189</v>
      </c>
      <c r="K353" s="51" t="s">
        <v>190</v>
      </c>
      <c r="L353" s="7">
        <v>771714</v>
      </c>
      <c r="M353" s="7">
        <v>3690336</v>
      </c>
      <c r="N353" s="7">
        <v>408949</v>
      </c>
      <c r="O353" s="7">
        <v>889938348</v>
      </c>
      <c r="P353" s="7">
        <v>513457423</v>
      </c>
      <c r="Q353" s="7">
        <v>477435845</v>
      </c>
      <c r="R353" s="7">
        <v>905099303</v>
      </c>
      <c r="S353" s="7">
        <v>520763989</v>
      </c>
      <c r="T353" s="3">
        <v>7153</v>
      </c>
      <c r="U353" s="7">
        <v>118645340</v>
      </c>
    </row>
    <row r="354" spans="2:21" s="1" customFormat="1" x14ac:dyDescent="0.25">
      <c r="B354" s="51">
        <v>330455</v>
      </c>
      <c r="C354" s="51" t="s">
        <v>224</v>
      </c>
      <c r="D354" s="51" t="s">
        <v>225</v>
      </c>
      <c r="E354" s="51">
        <v>2001</v>
      </c>
      <c r="F354" s="51">
        <v>33045500</v>
      </c>
      <c r="G354" s="51" t="s">
        <v>97</v>
      </c>
      <c r="H354" s="325" t="s">
        <v>35</v>
      </c>
      <c r="I354" s="51" t="s">
        <v>188</v>
      </c>
      <c r="J354" s="51" t="s">
        <v>189</v>
      </c>
      <c r="K354" s="51" t="s">
        <v>190</v>
      </c>
      <c r="L354" s="7">
        <v>748664.37</v>
      </c>
      <c r="M354" s="7">
        <v>3345569</v>
      </c>
      <c r="N354" s="7">
        <v>421901.5</v>
      </c>
      <c r="O354" s="7">
        <v>783076402.34000003</v>
      </c>
      <c r="P354" s="7">
        <v>480188716.88</v>
      </c>
      <c r="Q354" s="7">
        <v>355054152.81</v>
      </c>
      <c r="R354" s="7">
        <v>804741153</v>
      </c>
      <c r="S354" s="7">
        <v>418460999.99000001</v>
      </c>
      <c r="T354" s="3">
        <v>7592</v>
      </c>
      <c r="U354" s="7">
        <v>95892000</v>
      </c>
    </row>
    <row r="355" spans="2:21" s="1" customFormat="1" x14ac:dyDescent="0.25">
      <c r="B355" s="51">
        <v>330455</v>
      </c>
      <c r="C355" s="51" t="s">
        <v>224</v>
      </c>
      <c r="D355" s="51" t="s">
        <v>225</v>
      </c>
      <c r="E355" s="51">
        <v>2000</v>
      </c>
      <c r="F355" s="51">
        <v>33045500</v>
      </c>
      <c r="G355" s="51" t="s">
        <v>97</v>
      </c>
      <c r="H355" s="325" t="s">
        <v>35</v>
      </c>
      <c r="I355" s="51" t="s">
        <v>188</v>
      </c>
      <c r="J355" s="51" t="s">
        <v>189</v>
      </c>
      <c r="K355" s="51" t="s">
        <v>190</v>
      </c>
      <c r="L355" s="7">
        <v>750987.37</v>
      </c>
      <c r="M355" s="7">
        <v>3065151</v>
      </c>
      <c r="N355" s="7">
        <v>438598.84</v>
      </c>
      <c r="O355" s="7">
        <v>771531705.42999995</v>
      </c>
      <c r="P355" s="7">
        <v>481361612.89999998</v>
      </c>
      <c r="Q355" s="7">
        <v>329379949.22000003</v>
      </c>
      <c r="R355" s="7">
        <v>747701574.22000003</v>
      </c>
      <c r="S355" s="7">
        <v>432168314.94</v>
      </c>
      <c r="T355" s="3">
        <v>7202</v>
      </c>
      <c r="U355" s="7">
        <v>181615269.25999999</v>
      </c>
    </row>
    <row r="356" spans="2:21" s="1" customFormat="1" x14ac:dyDescent="0.25">
      <c r="B356" s="51">
        <v>330455</v>
      </c>
      <c r="C356" s="51" t="s">
        <v>224</v>
      </c>
      <c r="D356" s="51" t="s">
        <v>225</v>
      </c>
      <c r="E356" s="51">
        <v>1999</v>
      </c>
      <c r="F356" s="51">
        <v>33045500</v>
      </c>
      <c r="G356" s="51" t="s">
        <v>97</v>
      </c>
      <c r="H356" s="325" t="s">
        <v>35</v>
      </c>
      <c r="I356" s="51" t="s">
        <v>188</v>
      </c>
      <c r="J356" s="51" t="s">
        <v>189</v>
      </c>
      <c r="K356" s="51" t="s">
        <v>190</v>
      </c>
      <c r="L356" s="7">
        <v>815474</v>
      </c>
      <c r="M356" s="7">
        <v>2979388</v>
      </c>
      <c r="N356" s="7">
        <v>506623</v>
      </c>
      <c r="O356" s="7">
        <v>762353000</v>
      </c>
      <c r="P356" s="7">
        <v>476732000</v>
      </c>
      <c r="Q356" s="7">
        <v>320919513.95999998</v>
      </c>
      <c r="R356" s="7">
        <v>638263902.47000003</v>
      </c>
      <c r="S356" s="7">
        <v>388196815.41000003</v>
      </c>
      <c r="T356" s="3">
        <v>8416</v>
      </c>
      <c r="U356" s="7">
        <v>111157287.67</v>
      </c>
    </row>
    <row r="357" spans="2:21" s="1" customFormat="1" x14ac:dyDescent="0.25">
      <c r="B357" s="51">
        <v>240810</v>
      </c>
      <c r="C357" s="51" t="s">
        <v>226</v>
      </c>
      <c r="D357" s="51" t="s">
        <v>227</v>
      </c>
      <c r="E357" s="51">
        <v>2019</v>
      </c>
      <c r="F357" s="51">
        <v>24081000</v>
      </c>
      <c r="G357" s="51" t="s">
        <v>98</v>
      </c>
      <c r="H357" s="325" t="s">
        <v>66</v>
      </c>
      <c r="I357" s="51" t="s">
        <v>188</v>
      </c>
      <c r="J357" s="51" t="s">
        <v>189</v>
      </c>
      <c r="K357" s="51" t="s">
        <v>190</v>
      </c>
      <c r="L357" s="7">
        <v>129044.6</v>
      </c>
      <c r="M357" s="7">
        <v>3777593</v>
      </c>
      <c r="N357" s="7">
        <v>42037.11</v>
      </c>
      <c r="O357" s="7">
        <v>591223480.28999996</v>
      </c>
      <c r="P357" s="7">
        <v>128975861.91</v>
      </c>
      <c r="Q357" s="7">
        <v>264955407.91</v>
      </c>
      <c r="R357" s="7">
        <v>570506033.19000006</v>
      </c>
      <c r="S357" s="7">
        <v>73341606.25</v>
      </c>
      <c r="T357" s="3">
        <v>2230</v>
      </c>
      <c r="U357" s="7">
        <v>15798930.09</v>
      </c>
    </row>
    <row r="358" spans="2:21" s="1" customFormat="1" x14ac:dyDescent="0.25">
      <c r="B358" s="51">
        <v>240810</v>
      </c>
      <c r="C358" s="51" t="s">
        <v>226</v>
      </c>
      <c r="D358" s="51" t="s">
        <v>227</v>
      </c>
      <c r="E358" s="51">
        <v>2018</v>
      </c>
      <c r="F358" s="51">
        <v>24081000</v>
      </c>
      <c r="G358" s="51" t="s">
        <v>98</v>
      </c>
      <c r="H358" s="325" t="s">
        <v>66</v>
      </c>
      <c r="I358" s="51" t="s">
        <v>188</v>
      </c>
      <c r="J358" s="51" t="s">
        <v>189</v>
      </c>
      <c r="K358" s="51" t="s">
        <v>190</v>
      </c>
      <c r="L358" s="7">
        <v>130057.96</v>
      </c>
      <c r="M358" s="7">
        <v>1542977</v>
      </c>
      <c r="N358" s="7">
        <v>38786.97</v>
      </c>
      <c r="O358" s="7">
        <v>566281182.26999998</v>
      </c>
      <c r="P358" s="7">
        <v>117910581.01000001</v>
      </c>
      <c r="Q358" s="7">
        <v>256871760.31</v>
      </c>
      <c r="R358" s="7">
        <v>581949862.71000004</v>
      </c>
      <c r="S358" s="7">
        <v>70386676.150000006</v>
      </c>
      <c r="T358" s="3">
        <v>2299</v>
      </c>
      <c r="U358" s="7">
        <v>10889679.91</v>
      </c>
    </row>
    <row r="359" spans="2:21" s="1" customFormat="1" x14ac:dyDescent="0.25">
      <c r="B359" s="51">
        <v>240810</v>
      </c>
      <c r="C359" s="51" t="s">
        <v>226</v>
      </c>
      <c r="D359" s="51" t="s">
        <v>227</v>
      </c>
      <c r="E359" s="51">
        <v>2017</v>
      </c>
      <c r="F359" s="51">
        <v>24081000</v>
      </c>
      <c r="G359" s="51" t="s">
        <v>98</v>
      </c>
      <c r="H359" s="325" t="s">
        <v>66</v>
      </c>
      <c r="I359" s="51" t="s">
        <v>188</v>
      </c>
      <c r="J359" s="51" t="s">
        <v>189</v>
      </c>
      <c r="K359" s="51" t="s">
        <v>190</v>
      </c>
      <c r="L359" s="7">
        <v>119601.94</v>
      </c>
      <c r="M359" s="7">
        <v>1309472</v>
      </c>
      <c r="N359" s="7">
        <v>31559.94</v>
      </c>
      <c r="O359" s="7">
        <v>513268640.86000001</v>
      </c>
      <c r="P359" s="7">
        <v>104423441.56999999</v>
      </c>
      <c r="Q359" s="7">
        <v>273183222.06999999</v>
      </c>
      <c r="R359" s="7">
        <v>556573593.97000003</v>
      </c>
      <c r="S359" s="7">
        <v>39706824.810000002</v>
      </c>
      <c r="T359" s="3">
        <v>2328</v>
      </c>
      <c r="U359" s="7">
        <v>11629702.689999999</v>
      </c>
    </row>
    <row r="360" spans="2:21" s="1" customFormat="1" x14ac:dyDescent="0.25">
      <c r="B360" s="51">
        <v>240810</v>
      </c>
      <c r="C360" s="51" t="s">
        <v>226</v>
      </c>
      <c r="D360" s="51" t="s">
        <v>227</v>
      </c>
      <c r="E360" s="51">
        <v>2016</v>
      </c>
      <c r="F360" s="51">
        <v>24081000</v>
      </c>
      <c r="G360" s="51" t="s">
        <v>98</v>
      </c>
      <c r="H360" s="325" t="s">
        <v>66</v>
      </c>
      <c r="I360" s="51" t="s">
        <v>188</v>
      </c>
      <c r="J360" s="51" t="s">
        <v>189</v>
      </c>
      <c r="K360" s="51" t="s">
        <v>190</v>
      </c>
      <c r="L360" s="7">
        <v>126077.05</v>
      </c>
      <c r="M360" s="7">
        <v>1197186</v>
      </c>
      <c r="N360" s="7">
        <v>31575.43</v>
      </c>
      <c r="O360" s="7">
        <v>474372778.13</v>
      </c>
      <c r="P360" s="7">
        <v>95782567.730000004</v>
      </c>
      <c r="Q360" s="7">
        <v>211649118.46000001</v>
      </c>
      <c r="R360" s="7">
        <v>473465558.33999997</v>
      </c>
      <c r="S360" s="7">
        <v>35572542.520000003</v>
      </c>
      <c r="T360" s="3">
        <v>2265</v>
      </c>
      <c r="U360" s="7">
        <v>25844172.52</v>
      </c>
    </row>
    <row r="361" spans="2:21" s="1" customFormat="1" x14ac:dyDescent="0.25">
      <c r="B361" s="51">
        <v>240810</v>
      </c>
      <c r="C361" s="51" t="s">
        <v>226</v>
      </c>
      <c r="D361" s="51" t="s">
        <v>227</v>
      </c>
      <c r="E361" s="51">
        <v>2015</v>
      </c>
      <c r="F361" s="51">
        <v>24081000</v>
      </c>
      <c r="G361" s="51" t="s">
        <v>98</v>
      </c>
      <c r="H361" s="325" t="s">
        <v>66</v>
      </c>
      <c r="I361" s="51" t="s">
        <v>188</v>
      </c>
      <c r="J361" s="51" t="s">
        <v>189</v>
      </c>
      <c r="K361" s="51" t="s">
        <v>190</v>
      </c>
      <c r="L361" s="7">
        <v>116230.8</v>
      </c>
      <c r="M361" s="7">
        <v>1080925</v>
      </c>
      <c r="N361" s="7">
        <v>31442.2</v>
      </c>
      <c r="O361" s="7">
        <v>417663387.23000002</v>
      </c>
      <c r="P361" s="7">
        <v>85995072.819999993</v>
      </c>
      <c r="Q361" s="7">
        <v>178640944</v>
      </c>
      <c r="R361" s="7">
        <v>428850736.42000002</v>
      </c>
      <c r="S361" s="7">
        <v>33059967.030000001</v>
      </c>
      <c r="T361" s="3">
        <v>2325</v>
      </c>
      <c r="U361" s="7">
        <v>22693202.920000002</v>
      </c>
    </row>
    <row r="362" spans="2:21" s="1" customFormat="1" x14ac:dyDescent="0.25">
      <c r="B362" s="51">
        <v>240810</v>
      </c>
      <c r="C362" s="51" t="s">
        <v>226</v>
      </c>
      <c r="D362" s="51" t="s">
        <v>227</v>
      </c>
      <c r="E362" s="51">
        <v>2014</v>
      </c>
      <c r="F362" s="51">
        <v>24081000</v>
      </c>
      <c r="G362" s="51" t="s">
        <v>98</v>
      </c>
      <c r="H362" s="325" t="s">
        <v>66</v>
      </c>
      <c r="I362" s="51" t="s">
        <v>188</v>
      </c>
      <c r="J362" s="51" t="s">
        <v>189</v>
      </c>
      <c r="K362" s="51" t="s">
        <v>190</v>
      </c>
      <c r="L362" s="7">
        <v>126163.93</v>
      </c>
      <c r="M362" s="7">
        <v>1004309</v>
      </c>
      <c r="N362" s="7">
        <v>31457.72</v>
      </c>
      <c r="O362" s="7">
        <v>385190639.07999998</v>
      </c>
      <c r="P362" s="7">
        <v>77160265.530000001</v>
      </c>
      <c r="Q362" s="7">
        <v>154478106.40000001</v>
      </c>
      <c r="R362" s="7">
        <v>378458201.18000001</v>
      </c>
      <c r="S362" s="7">
        <v>32086697.82</v>
      </c>
      <c r="T362" s="3">
        <v>2181</v>
      </c>
      <c r="U362" s="7">
        <v>132103.67000000001</v>
      </c>
    </row>
    <row r="363" spans="2:21" s="1" customFormat="1" x14ac:dyDescent="0.25">
      <c r="B363" s="51">
        <v>240810</v>
      </c>
      <c r="C363" s="51" t="s">
        <v>226</v>
      </c>
      <c r="D363" s="51" t="s">
        <v>227</v>
      </c>
      <c r="E363" s="51">
        <v>2013</v>
      </c>
      <c r="F363" s="51">
        <v>24081000</v>
      </c>
      <c r="G363" s="51" t="s">
        <v>98</v>
      </c>
      <c r="H363" s="325" t="s">
        <v>66</v>
      </c>
      <c r="I363" s="51" t="s">
        <v>188</v>
      </c>
      <c r="J363" s="51" t="s">
        <v>189</v>
      </c>
      <c r="K363" s="51" t="s">
        <v>190</v>
      </c>
      <c r="L363" s="7">
        <v>122595.8</v>
      </c>
      <c r="M363" s="7">
        <v>887622</v>
      </c>
      <c r="N363" s="7">
        <v>29370</v>
      </c>
      <c r="O363" s="7">
        <v>333086202.66000003</v>
      </c>
      <c r="P363" s="7">
        <v>65030620.490000002</v>
      </c>
      <c r="Q363" s="7">
        <v>134499266.88</v>
      </c>
      <c r="R363" s="7">
        <v>323337780.44999999</v>
      </c>
      <c r="S363" s="7">
        <v>30899316.629999999</v>
      </c>
      <c r="T363" s="3">
        <v>1939</v>
      </c>
      <c r="U363" s="1">
        <v>0</v>
      </c>
    </row>
    <row r="364" spans="2:21" s="1" customFormat="1" x14ac:dyDescent="0.25">
      <c r="B364" s="51">
        <v>240810</v>
      </c>
      <c r="C364" s="51" t="s">
        <v>226</v>
      </c>
      <c r="D364" s="51" t="s">
        <v>227</v>
      </c>
      <c r="E364" s="51">
        <v>2012</v>
      </c>
      <c r="F364" s="51">
        <v>24081000</v>
      </c>
      <c r="G364" s="51" t="s">
        <v>98</v>
      </c>
      <c r="H364" s="325" t="s">
        <v>66</v>
      </c>
      <c r="I364" s="51" t="s">
        <v>188</v>
      </c>
      <c r="J364" s="51" t="s">
        <v>189</v>
      </c>
      <c r="K364" s="51" t="s">
        <v>190</v>
      </c>
      <c r="L364" s="7">
        <v>116941.56</v>
      </c>
      <c r="M364" s="7">
        <v>783857</v>
      </c>
      <c r="N364" s="7">
        <v>27794.09</v>
      </c>
      <c r="O364" s="7">
        <v>316486514.13</v>
      </c>
      <c r="P364" s="7">
        <v>63780099.57</v>
      </c>
      <c r="Q364" s="7">
        <v>121498516.84999999</v>
      </c>
      <c r="R364" s="7">
        <v>301711077.94999999</v>
      </c>
      <c r="S364" s="7">
        <v>27286503.359999999</v>
      </c>
      <c r="T364" s="3">
        <v>1877</v>
      </c>
      <c r="U364" s="1">
        <v>0</v>
      </c>
    </row>
    <row r="365" spans="2:21" s="1" customFormat="1" x14ac:dyDescent="0.25">
      <c r="B365" s="51">
        <v>240810</v>
      </c>
      <c r="C365" s="51" t="s">
        <v>226</v>
      </c>
      <c r="D365" s="51" t="s">
        <v>227</v>
      </c>
      <c r="E365" s="51">
        <v>2011</v>
      </c>
      <c r="F365" s="51">
        <v>24081000</v>
      </c>
      <c r="G365" s="51" t="s">
        <v>98</v>
      </c>
      <c r="H365" s="325" t="s">
        <v>66</v>
      </c>
      <c r="I365" s="51" t="s">
        <v>188</v>
      </c>
      <c r="J365" s="51" t="s">
        <v>189</v>
      </c>
      <c r="K365" s="51" t="s">
        <v>190</v>
      </c>
      <c r="L365" s="7">
        <v>113746.59</v>
      </c>
      <c r="M365" s="7">
        <v>758448</v>
      </c>
      <c r="N365" s="7">
        <v>29106.7</v>
      </c>
      <c r="O365" s="7">
        <v>278966438.44</v>
      </c>
      <c r="P365" s="7">
        <v>55508305.579999998</v>
      </c>
      <c r="Q365" s="7">
        <v>114565871.41</v>
      </c>
      <c r="R365" s="7">
        <v>279716897.22000003</v>
      </c>
      <c r="S365" s="7">
        <v>45754092.990000002</v>
      </c>
      <c r="T365" s="3">
        <v>1797</v>
      </c>
      <c r="U365" s="7">
        <v>11246.88</v>
      </c>
    </row>
    <row r="366" spans="2:21" s="1" customFormat="1" x14ac:dyDescent="0.25">
      <c r="B366" s="51">
        <v>240810</v>
      </c>
      <c r="C366" s="51" t="s">
        <v>226</v>
      </c>
      <c r="D366" s="51" t="s">
        <v>227</v>
      </c>
      <c r="E366" s="51">
        <v>2010</v>
      </c>
      <c r="F366" s="51">
        <v>24081000</v>
      </c>
      <c r="G366" s="51" t="s">
        <v>98</v>
      </c>
      <c r="H366" s="325" t="s">
        <v>66</v>
      </c>
      <c r="I366" s="51" t="s">
        <v>188</v>
      </c>
      <c r="J366" s="51" t="s">
        <v>189</v>
      </c>
      <c r="K366" s="51" t="s">
        <v>190</v>
      </c>
      <c r="L366" s="7">
        <v>106893.05</v>
      </c>
      <c r="M366" s="7">
        <v>879019</v>
      </c>
      <c r="N366" s="7">
        <v>29242.84</v>
      </c>
      <c r="O366" s="7">
        <v>264586314.88</v>
      </c>
      <c r="P366" s="7">
        <v>50500417.560000002</v>
      </c>
      <c r="Q366" s="7">
        <v>103394038.55</v>
      </c>
      <c r="R366" s="7">
        <v>257020782.68000001</v>
      </c>
      <c r="S366" s="7">
        <v>84898562</v>
      </c>
      <c r="T366" s="3">
        <v>1789</v>
      </c>
      <c r="U366" s="7">
        <v>260698</v>
      </c>
    </row>
    <row r="367" spans="2:21" s="1" customFormat="1" x14ac:dyDescent="0.25">
      <c r="B367" s="51">
        <v>240810</v>
      </c>
      <c r="C367" s="51" t="s">
        <v>226</v>
      </c>
      <c r="D367" s="51" t="s">
        <v>227</v>
      </c>
      <c r="E367" s="51">
        <v>2009</v>
      </c>
      <c r="F367" s="51">
        <v>24081000</v>
      </c>
      <c r="G367" s="51" t="s">
        <v>98</v>
      </c>
      <c r="H367" s="325" t="s">
        <v>66</v>
      </c>
      <c r="I367" s="51" t="s">
        <v>188</v>
      </c>
      <c r="J367" s="51" t="s">
        <v>189</v>
      </c>
      <c r="K367" s="51" t="s">
        <v>190</v>
      </c>
      <c r="L367" s="7">
        <v>100210.85</v>
      </c>
      <c r="M367" s="7">
        <v>780438</v>
      </c>
      <c r="N367" s="7">
        <v>26814.639999999999</v>
      </c>
      <c r="O367" s="7">
        <v>227629750.25</v>
      </c>
      <c r="P367" s="7">
        <v>45737329.609999999</v>
      </c>
      <c r="Q367" s="7">
        <v>95493283.819999993</v>
      </c>
      <c r="R367" s="7">
        <v>219737463.94</v>
      </c>
      <c r="S367" s="7">
        <v>60445420.340000004</v>
      </c>
      <c r="T367" s="3">
        <v>1702</v>
      </c>
      <c r="U367" s="7">
        <v>541751.88</v>
      </c>
    </row>
    <row r="368" spans="2:21" s="1" customFormat="1" x14ac:dyDescent="0.25">
      <c r="B368" s="51">
        <v>240810</v>
      </c>
      <c r="C368" s="51" t="s">
        <v>226</v>
      </c>
      <c r="D368" s="51" t="s">
        <v>227</v>
      </c>
      <c r="E368" s="51">
        <v>2008</v>
      </c>
      <c r="F368" s="51">
        <v>24081000</v>
      </c>
      <c r="G368" s="51" t="s">
        <v>98</v>
      </c>
      <c r="H368" s="325" t="s">
        <v>66</v>
      </c>
      <c r="I368" s="51" t="s">
        <v>188</v>
      </c>
      <c r="J368" s="51" t="s">
        <v>189</v>
      </c>
      <c r="K368" s="51" t="s">
        <v>190</v>
      </c>
      <c r="L368" s="7">
        <v>98505.93</v>
      </c>
      <c r="M368" s="7">
        <v>696805</v>
      </c>
      <c r="N368" s="7">
        <v>25757.41</v>
      </c>
      <c r="O368" s="7">
        <v>207615088.25999999</v>
      </c>
      <c r="P368" s="7">
        <v>37487942.909999996</v>
      </c>
      <c r="Q368" s="7">
        <v>87411304.459999993</v>
      </c>
      <c r="R368" s="7">
        <v>210227828.66999999</v>
      </c>
      <c r="S368" s="7">
        <v>22696049.18</v>
      </c>
      <c r="T368" s="3">
        <v>1668</v>
      </c>
      <c r="U368" s="7">
        <v>1317211.8700000001</v>
      </c>
    </row>
    <row r="369" spans="2:21" s="1" customFormat="1" x14ac:dyDescent="0.25">
      <c r="B369" s="51">
        <v>240810</v>
      </c>
      <c r="C369" s="51" t="s">
        <v>226</v>
      </c>
      <c r="D369" s="51" t="s">
        <v>227</v>
      </c>
      <c r="E369" s="51">
        <v>2007</v>
      </c>
      <c r="F369" s="51">
        <v>24081000</v>
      </c>
      <c r="G369" s="51" t="s">
        <v>98</v>
      </c>
      <c r="H369" s="325" t="s">
        <v>66</v>
      </c>
      <c r="I369" s="51" t="s">
        <v>188</v>
      </c>
      <c r="J369" s="51" t="s">
        <v>189</v>
      </c>
      <c r="K369" s="51" t="s">
        <v>190</v>
      </c>
      <c r="L369" s="7">
        <v>115152.44</v>
      </c>
      <c r="M369" s="7">
        <v>600390.84</v>
      </c>
      <c r="N369" s="7">
        <v>27242.27</v>
      </c>
      <c r="O369" s="7">
        <v>196941111.72999999</v>
      </c>
      <c r="P369" s="7">
        <v>34095635.350000001</v>
      </c>
      <c r="Q369" s="7">
        <v>74097557.280000001</v>
      </c>
      <c r="R369" s="7">
        <v>189545057.53</v>
      </c>
      <c r="S369" s="7">
        <v>28483314.050000001</v>
      </c>
      <c r="T369" s="3">
        <v>1657</v>
      </c>
      <c r="U369" s="7">
        <v>1428974.82</v>
      </c>
    </row>
    <row r="370" spans="2:21" s="1" customFormat="1" x14ac:dyDescent="0.25">
      <c r="B370" s="51">
        <v>240810</v>
      </c>
      <c r="C370" s="51" t="s">
        <v>226</v>
      </c>
      <c r="D370" s="51" t="s">
        <v>227</v>
      </c>
      <c r="E370" s="51">
        <v>2006</v>
      </c>
      <c r="F370" s="51">
        <v>24081000</v>
      </c>
      <c r="G370" s="51" t="s">
        <v>98</v>
      </c>
      <c r="H370" s="325" t="s">
        <v>66</v>
      </c>
      <c r="I370" s="51" t="s">
        <v>188</v>
      </c>
      <c r="J370" s="51" t="s">
        <v>189</v>
      </c>
      <c r="K370" s="51" t="s">
        <v>190</v>
      </c>
      <c r="L370" s="7">
        <v>141841</v>
      </c>
      <c r="M370" s="7">
        <v>554593.29</v>
      </c>
      <c r="N370" s="7">
        <v>31043.4</v>
      </c>
      <c r="O370" s="7">
        <v>197894175.71000001</v>
      </c>
      <c r="P370" s="7">
        <v>30920298.449999999</v>
      </c>
      <c r="Q370" s="7">
        <v>69368745.299999997</v>
      </c>
      <c r="R370" s="7">
        <v>178237095.58000001</v>
      </c>
      <c r="S370" s="7">
        <v>33538908.629999999</v>
      </c>
      <c r="T370" s="3">
        <v>1681</v>
      </c>
      <c r="U370" s="7">
        <v>1583172.74</v>
      </c>
    </row>
    <row r="371" spans="2:21" s="1" customFormat="1" x14ac:dyDescent="0.25">
      <c r="B371" s="51">
        <v>240810</v>
      </c>
      <c r="C371" s="51" t="s">
        <v>226</v>
      </c>
      <c r="D371" s="51" t="s">
        <v>227</v>
      </c>
      <c r="E371" s="51">
        <v>2005</v>
      </c>
      <c r="F371" s="51">
        <v>24081000</v>
      </c>
      <c r="G371" s="51" t="s">
        <v>98</v>
      </c>
      <c r="H371" s="325" t="s">
        <v>66</v>
      </c>
      <c r="I371" s="51" t="s">
        <v>188</v>
      </c>
      <c r="J371" s="51" t="s">
        <v>189</v>
      </c>
      <c r="K371" s="51" t="s">
        <v>190</v>
      </c>
      <c r="L371" s="7">
        <v>120793.7</v>
      </c>
      <c r="M371" s="7">
        <v>494882</v>
      </c>
      <c r="N371" s="7">
        <v>26740.1</v>
      </c>
      <c r="O371" s="7">
        <v>169216906.44</v>
      </c>
      <c r="P371" s="7">
        <v>26912482.199999999</v>
      </c>
      <c r="Q371" s="7">
        <v>65427091.979999997</v>
      </c>
      <c r="R371" s="7">
        <v>158079961.69</v>
      </c>
      <c r="S371" s="7">
        <v>31039341.149999999</v>
      </c>
      <c r="T371" s="3">
        <v>1626</v>
      </c>
      <c r="U371" s="7">
        <v>1976268.04</v>
      </c>
    </row>
    <row r="372" spans="2:21" s="1" customFormat="1" x14ac:dyDescent="0.25">
      <c r="B372" s="51">
        <v>240810</v>
      </c>
      <c r="C372" s="51" t="s">
        <v>226</v>
      </c>
      <c r="D372" s="51" t="s">
        <v>227</v>
      </c>
      <c r="E372" s="51">
        <v>2004</v>
      </c>
      <c r="F372" s="51">
        <v>24081000</v>
      </c>
      <c r="G372" s="51" t="s">
        <v>98</v>
      </c>
      <c r="H372" s="325" t="s">
        <v>66</v>
      </c>
      <c r="I372" s="51" t="s">
        <v>188</v>
      </c>
      <c r="J372" s="51" t="s">
        <v>189</v>
      </c>
      <c r="K372" s="51" t="s">
        <v>190</v>
      </c>
      <c r="L372" s="7">
        <v>111038.7</v>
      </c>
      <c r="M372" s="7">
        <v>475614</v>
      </c>
      <c r="N372" s="7">
        <v>23900.1</v>
      </c>
      <c r="O372" s="7">
        <v>148093898.30000001</v>
      </c>
      <c r="P372" s="7">
        <v>21526301.27</v>
      </c>
      <c r="Q372" s="7">
        <v>57897940.68</v>
      </c>
      <c r="R372" s="7">
        <v>138924719.09999999</v>
      </c>
      <c r="S372" s="7">
        <v>9320225.6699999999</v>
      </c>
      <c r="T372" s="3">
        <v>1579</v>
      </c>
      <c r="U372" s="7">
        <v>1930962.06</v>
      </c>
    </row>
    <row r="373" spans="2:21" s="1" customFormat="1" x14ac:dyDescent="0.25">
      <c r="B373" s="51">
        <v>240810</v>
      </c>
      <c r="C373" s="51" t="s">
        <v>226</v>
      </c>
      <c r="D373" s="51" t="s">
        <v>227</v>
      </c>
      <c r="E373" s="51">
        <v>2003</v>
      </c>
      <c r="F373" s="51">
        <v>24081000</v>
      </c>
      <c r="G373" s="51" t="s">
        <v>98</v>
      </c>
      <c r="H373" s="325" t="s">
        <v>66</v>
      </c>
      <c r="I373" s="51" t="s">
        <v>188</v>
      </c>
      <c r="J373" s="51" t="s">
        <v>189</v>
      </c>
      <c r="K373" s="51" t="s">
        <v>190</v>
      </c>
      <c r="L373" s="7">
        <v>110264.5</v>
      </c>
      <c r="M373" s="7">
        <v>425036</v>
      </c>
      <c r="N373" s="7">
        <v>23317.1</v>
      </c>
      <c r="O373" s="7">
        <v>131102989.64</v>
      </c>
      <c r="P373" s="7">
        <v>18621055.66</v>
      </c>
      <c r="Q373" s="7">
        <v>51334195.520000003</v>
      </c>
      <c r="R373" s="7">
        <v>119836393.08</v>
      </c>
      <c r="S373" s="7">
        <v>13577472.689999999</v>
      </c>
      <c r="T373" s="3">
        <v>1557</v>
      </c>
      <c r="U373" s="7">
        <v>1893976.16</v>
      </c>
    </row>
    <row r="374" spans="2:21" s="1" customFormat="1" x14ac:dyDescent="0.25">
      <c r="B374" s="51">
        <v>240810</v>
      </c>
      <c r="C374" s="51" t="s">
        <v>226</v>
      </c>
      <c r="D374" s="51" t="s">
        <v>227</v>
      </c>
      <c r="E374" s="51">
        <v>2002</v>
      </c>
      <c r="F374" s="51">
        <v>24081000</v>
      </c>
      <c r="G374" s="51" t="s">
        <v>98</v>
      </c>
      <c r="H374" s="325" t="s">
        <v>66</v>
      </c>
      <c r="I374" s="51" t="s">
        <v>188</v>
      </c>
      <c r="J374" s="51" t="s">
        <v>189</v>
      </c>
      <c r="K374" s="51" t="s">
        <v>190</v>
      </c>
      <c r="L374" s="7">
        <v>105761.3</v>
      </c>
      <c r="M374" s="7">
        <v>388132.26</v>
      </c>
      <c r="N374" s="7">
        <v>22525.3</v>
      </c>
      <c r="O374" s="7">
        <v>114089043.66</v>
      </c>
      <c r="P374" s="7">
        <v>14675963.550000001</v>
      </c>
      <c r="Q374" s="7">
        <v>47510187.310000002</v>
      </c>
      <c r="R374" s="7">
        <v>115184299.52</v>
      </c>
      <c r="S374" s="7">
        <v>12382542.84</v>
      </c>
      <c r="T374" s="3">
        <v>1567</v>
      </c>
      <c r="U374" s="7">
        <v>1144169.04</v>
      </c>
    </row>
    <row r="375" spans="2:21" s="1" customFormat="1" x14ac:dyDescent="0.25">
      <c r="B375" s="51">
        <v>240810</v>
      </c>
      <c r="C375" s="51" t="s">
        <v>226</v>
      </c>
      <c r="D375" s="51" t="s">
        <v>227</v>
      </c>
      <c r="E375" s="51">
        <v>2001</v>
      </c>
      <c r="F375" s="51">
        <v>24081000</v>
      </c>
      <c r="G375" s="51" t="s">
        <v>98</v>
      </c>
      <c r="H375" s="325" t="s">
        <v>66</v>
      </c>
      <c r="I375" s="51" t="s">
        <v>188</v>
      </c>
      <c r="J375" s="51" t="s">
        <v>189</v>
      </c>
      <c r="K375" s="51" t="s">
        <v>190</v>
      </c>
      <c r="L375" s="7">
        <v>100716.6</v>
      </c>
      <c r="M375" s="7">
        <v>373097</v>
      </c>
      <c r="N375" s="7">
        <v>20699</v>
      </c>
      <c r="O375" s="7">
        <v>94467688</v>
      </c>
      <c r="P375" s="7">
        <v>12362543</v>
      </c>
      <c r="Q375" s="7">
        <v>50807527</v>
      </c>
      <c r="R375" s="7">
        <v>107155647</v>
      </c>
      <c r="S375" s="7">
        <v>13122065</v>
      </c>
      <c r="T375" s="3">
        <v>1485</v>
      </c>
      <c r="U375" s="7">
        <v>2190728</v>
      </c>
    </row>
    <row r="376" spans="2:21" s="1" customFormat="1" x14ac:dyDescent="0.25">
      <c r="B376" s="51">
        <v>240810</v>
      </c>
      <c r="C376" s="51" t="s">
        <v>226</v>
      </c>
      <c r="D376" s="51" t="s">
        <v>227</v>
      </c>
      <c r="E376" s="51">
        <v>2000</v>
      </c>
      <c r="F376" s="51">
        <v>24081000</v>
      </c>
      <c r="G376" s="51" t="s">
        <v>98</v>
      </c>
      <c r="H376" s="325" t="s">
        <v>66</v>
      </c>
      <c r="I376" s="51" t="s">
        <v>188</v>
      </c>
      <c r="J376" s="51" t="s">
        <v>189</v>
      </c>
      <c r="K376" s="51" t="s">
        <v>190</v>
      </c>
      <c r="L376" s="7">
        <v>96279</v>
      </c>
      <c r="M376" s="7">
        <v>363149</v>
      </c>
      <c r="N376" s="7">
        <v>18259</v>
      </c>
      <c r="O376" s="7">
        <v>90059362</v>
      </c>
      <c r="P376" s="7">
        <v>10447597</v>
      </c>
      <c r="Q376" s="7">
        <v>44693238</v>
      </c>
      <c r="R376" s="7">
        <v>93278073</v>
      </c>
      <c r="S376" s="7">
        <v>12981807</v>
      </c>
      <c r="T376" s="3">
        <v>1586</v>
      </c>
      <c r="U376" s="7">
        <v>1676683.02</v>
      </c>
    </row>
    <row r="377" spans="2:21" s="1" customFormat="1" x14ac:dyDescent="0.25">
      <c r="B377" s="51">
        <v>240810</v>
      </c>
      <c r="C377" s="51" t="s">
        <v>226</v>
      </c>
      <c r="D377" s="51" t="s">
        <v>227</v>
      </c>
      <c r="E377" s="51">
        <v>1999</v>
      </c>
      <c r="F377" s="51">
        <v>24081000</v>
      </c>
      <c r="G377" s="51" t="s">
        <v>98</v>
      </c>
      <c r="H377" s="325" t="s">
        <v>66</v>
      </c>
      <c r="I377" s="51" t="s">
        <v>188</v>
      </c>
      <c r="J377" s="51" t="s">
        <v>189</v>
      </c>
      <c r="K377" s="51" t="s">
        <v>190</v>
      </c>
      <c r="L377" s="7">
        <v>94029.7</v>
      </c>
      <c r="M377" s="7">
        <v>341878.28</v>
      </c>
      <c r="N377" s="7">
        <v>17493.189999999999</v>
      </c>
      <c r="O377" s="7">
        <v>81840062</v>
      </c>
      <c r="P377" s="7">
        <v>7587502</v>
      </c>
      <c r="Q377" s="7">
        <v>46297911</v>
      </c>
      <c r="R377" s="7">
        <v>83624596</v>
      </c>
      <c r="S377" s="7">
        <v>12531386</v>
      </c>
      <c r="T377" s="3">
        <v>1612</v>
      </c>
      <c r="U377" s="7">
        <v>1595099.19</v>
      </c>
    </row>
    <row r="378" spans="2:21" s="1" customFormat="1" x14ac:dyDescent="0.25">
      <c r="B378" s="51">
        <v>110020</v>
      </c>
      <c r="C378" s="51" t="s">
        <v>228</v>
      </c>
      <c r="D378" s="51" t="s">
        <v>229</v>
      </c>
      <c r="E378" s="51">
        <v>2019</v>
      </c>
      <c r="F378" s="51">
        <v>11002000</v>
      </c>
      <c r="G378" s="51" t="s">
        <v>99</v>
      </c>
      <c r="H378" s="325" t="s">
        <v>67</v>
      </c>
      <c r="I378" s="51" t="s">
        <v>188</v>
      </c>
      <c r="J378" s="51" t="s">
        <v>189</v>
      </c>
      <c r="K378" s="51" t="s">
        <v>190</v>
      </c>
      <c r="L378" s="7">
        <v>23616.639999999999</v>
      </c>
      <c r="M378" s="7">
        <v>361333.47</v>
      </c>
      <c r="N378" s="1">
        <v>982</v>
      </c>
      <c r="O378" s="7">
        <v>115056750.79000001</v>
      </c>
      <c r="P378" s="7">
        <v>3025835.82</v>
      </c>
      <c r="Q378" s="7">
        <v>88822938.299999997</v>
      </c>
      <c r="R378" s="7">
        <v>181816501.19</v>
      </c>
      <c r="S378" s="7">
        <v>4972085.13</v>
      </c>
      <c r="T378" s="1">
        <v>608</v>
      </c>
      <c r="U378" s="1">
        <v>0</v>
      </c>
    </row>
    <row r="379" spans="2:21" s="1" customFormat="1" x14ac:dyDescent="0.25">
      <c r="B379" s="51">
        <v>110020</v>
      </c>
      <c r="C379" s="51" t="s">
        <v>228</v>
      </c>
      <c r="D379" s="51" t="s">
        <v>229</v>
      </c>
      <c r="E379" s="51">
        <v>2018</v>
      </c>
      <c r="F379" s="51">
        <v>11002000</v>
      </c>
      <c r="G379" s="51" t="s">
        <v>99</v>
      </c>
      <c r="H379" s="325" t="s">
        <v>67</v>
      </c>
      <c r="I379" s="51" t="s">
        <v>188</v>
      </c>
      <c r="J379" s="51" t="s">
        <v>189</v>
      </c>
      <c r="K379" s="51" t="s">
        <v>190</v>
      </c>
      <c r="L379" s="7">
        <v>23979.55</v>
      </c>
      <c r="M379" s="7">
        <v>358757.34</v>
      </c>
      <c r="N379" s="7">
        <v>1249.92</v>
      </c>
      <c r="O379" s="7">
        <v>116215197.2</v>
      </c>
      <c r="P379" s="7">
        <v>3251728.48</v>
      </c>
      <c r="Q379" s="7">
        <v>85134267.760000005</v>
      </c>
      <c r="R379" s="7">
        <v>154379079.38</v>
      </c>
      <c r="S379" s="7">
        <v>5710495.8200000003</v>
      </c>
      <c r="T379" s="1">
        <v>628</v>
      </c>
      <c r="U379" s="1">
        <v>0</v>
      </c>
    </row>
    <row r="380" spans="2:21" s="1" customFormat="1" x14ac:dyDescent="0.25">
      <c r="B380" s="51">
        <v>110020</v>
      </c>
      <c r="C380" s="51" t="s">
        <v>228</v>
      </c>
      <c r="D380" s="51" t="s">
        <v>229</v>
      </c>
      <c r="E380" s="51">
        <v>2017</v>
      </c>
      <c r="F380" s="51">
        <v>11002000</v>
      </c>
      <c r="G380" s="51" t="s">
        <v>99</v>
      </c>
      <c r="H380" s="325" t="s">
        <v>67</v>
      </c>
      <c r="I380" s="51" t="s">
        <v>188</v>
      </c>
      <c r="J380" s="51" t="s">
        <v>189</v>
      </c>
      <c r="K380" s="51" t="s">
        <v>190</v>
      </c>
      <c r="L380" s="7">
        <v>26541.34</v>
      </c>
      <c r="M380" s="7">
        <v>394977.72</v>
      </c>
      <c r="N380" s="7">
        <v>1208.82</v>
      </c>
      <c r="O380" s="7">
        <v>112830755.05</v>
      </c>
      <c r="P380" s="7">
        <v>3258503.28</v>
      </c>
      <c r="Q380" s="7">
        <v>103353416.33</v>
      </c>
      <c r="R380" s="7">
        <v>167958787.06999999</v>
      </c>
      <c r="S380" s="7">
        <v>15351121.33</v>
      </c>
      <c r="T380" s="1">
        <v>649</v>
      </c>
      <c r="U380" s="1">
        <v>0</v>
      </c>
    </row>
    <row r="381" spans="2:21" s="1" customFormat="1" x14ac:dyDescent="0.25">
      <c r="B381" s="51">
        <v>110020</v>
      </c>
      <c r="C381" s="51" t="s">
        <v>228</v>
      </c>
      <c r="D381" s="51" t="s">
        <v>229</v>
      </c>
      <c r="E381" s="51">
        <v>2016</v>
      </c>
      <c r="F381" s="51">
        <v>11002000</v>
      </c>
      <c r="G381" s="51" t="s">
        <v>99</v>
      </c>
      <c r="H381" s="325" t="s">
        <v>67</v>
      </c>
      <c r="I381" s="51" t="s">
        <v>188</v>
      </c>
      <c r="J381" s="51" t="s">
        <v>189</v>
      </c>
      <c r="K381" s="51" t="s">
        <v>190</v>
      </c>
      <c r="L381" s="7">
        <v>33031</v>
      </c>
      <c r="M381" s="7">
        <v>314481.37</v>
      </c>
      <c r="N381" s="7">
        <v>1442</v>
      </c>
      <c r="O381" s="7">
        <v>138884741.53</v>
      </c>
      <c r="P381" s="7">
        <v>4132463.9</v>
      </c>
      <c r="Q381" s="7">
        <v>94640207.629999995</v>
      </c>
      <c r="R381" s="7">
        <v>161596956.56</v>
      </c>
      <c r="S381" s="7">
        <v>5204151.68</v>
      </c>
      <c r="T381" s="1">
        <v>730</v>
      </c>
      <c r="U381" s="7">
        <v>15886365.35</v>
      </c>
    </row>
    <row r="382" spans="2:21" s="1" customFormat="1" x14ac:dyDescent="0.25">
      <c r="B382" s="51">
        <v>110020</v>
      </c>
      <c r="C382" s="51" t="s">
        <v>228</v>
      </c>
      <c r="D382" s="51" t="s">
        <v>229</v>
      </c>
      <c r="E382" s="51">
        <v>2015</v>
      </c>
      <c r="F382" s="51">
        <v>11002000</v>
      </c>
      <c r="G382" s="51" t="s">
        <v>99</v>
      </c>
      <c r="H382" s="325" t="s">
        <v>67</v>
      </c>
      <c r="I382" s="51" t="s">
        <v>188</v>
      </c>
      <c r="J382" s="51" t="s">
        <v>189</v>
      </c>
      <c r="K382" s="51" t="s">
        <v>190</v>
      </c>
      <c r="L382" s="7">
        <v>31674.32</v>
      </c>
      <c r="M382" s="7">
        <v>299555.44</v>
      </c>
      <c r="N382" s="7">
        <v>1208.8399999999999</v>
      </c>
      <c r="O382" s="7">
        <v>132324401.75</v>
      </c>
      <c r="P382" s="7">
        <v>2603301.36</v>
      </c>
      <c r="Q382" s="7">
        <v>106728361.45999999</v>
      </c>
      <c r="R382" s="7">
        <v>165728710.78999999</v>
      </c>
      <c r="S382" s="7">
        <v>11655654</v>
      </c>
      <c r="T382" s="1">
        <v>647</v>
      </c>
      <c r="U382" s="7">
        <v>2670987.67</v>
      </c>
    </row>
    <row r="383" spans="2:21" s="1" customFormat="1" x14ac:dyDescent="0.25">
      <c r="B383" s="51">
        <v>110020</v>
      </c>
      <c r="C383" s="51" t="s">
        <v>228</v>
      </c>
      <c r="D383" s="51" t="s">
        <v>229</v>
      </c>
      <c r="E383" s="51">
        <v>2014</v>
      </c>
      <c r="F383" s="51">
        <v>11002000</v>
      </c>
      <c r="G383" s="51" t="s">
        <v>99</v>
      </c>
      <c r="H383" s="325" t="s">
        <v>67</v>
      </c>
      <c r="I383" s="51" t="s">
        <v>188</v>
      </c>
      <c r="J383" s="51" t="s">
        <v>189</v>
      </c>
      <c r="K383" s="51" t="s">
        <v>190</v>
      </c>
      <c r="L383" s="7">
        <v>29762.18</v>
      </c>
      <c r="M383" s="7">
        <v>319193.96999999997</v>
      </c>
      <c r="N383" s="7">
        <v>1223.6199999999999</v>
      </c>
      <c r="O383" s="7">
        <v>136723212.11000001</v>
      </c>
      <c r="P383" s="7">
        <v>3009169.93</v>
      </c>
      <c r="Q383" s="7">
        <v>84775365.109999999</v>
      </c>
      <c r="R383" s="7">
        <v>132118963.41</v>
      </c>
      <c r="S383" s="7">
        <v>5351350.6500000004</v>
      </c>
      <c r="T383" s="1">
        <v>706</v>
      </c>
      <c r="U383" s="7">
        <v>23063927.989999998</v>
      </c>
    </row>
    <row r="384" spans="2:21" s="1" customFormat="1" x14ac:dyDescent="0.25">
      <c r="B384" s="51">
        <v>110020</v>
      </c>
      <c r="C384" s="51" t="s">
        <v>228</v>
      </c>
      <c r="D384" s="51" t="s">
        <v>229</v>
      </c>
      <c r="E384" s="51">
        <v>2013</v>
      </c>
      <c r="F384" s="51">
        <v>11002000</v>
      </c>
      <c r="G384" s="51" t="s">
        <v>99</v>
      </c>
      <c r="H384" s="325" t="s">
        <v>67</v>
      </c>
      <c r="I384" s="51" t="s">
        <v>188</v>
      </c>
      <c r="J384" s="51" t="s">
        <v>189</v>
      </c>
      <c r="K384" s="51" t="s">
        <v>190</v>
      </c>
      <c r="L384" s="7">
        <v>29875.439999999999</v>
      </c>
      <c r="M384" s="7">
        <v>271734.12</v>
      </c>
      <c r="N384" s="7">
        <v>1164.04</v>
      </c>
      <c r="O384" s="7">
        <v>122390182.31</v>
      </c>
      <c r="P384" s="7">
        <v>2615775.41</v>
      </c>
      <c r="Q384" s="7">
        <v>66832315.009999998</v>
      </c>
      <c r="R384" s="7">
        <v>118484165.55</v>
      </c>
      <c r="S384" s="7">
        <v>5759501.1399999997</v>
      </c>
      <c r="T384" s="1">
        <v>717</v>
      </c>
      <c r="U384" s="7">
        <v>33042934.289999999</v>
      </c>
    </row>
    <row r="385" spans="2:21" s="1" customFormat="1" x14ac:dyDescent="0.25">
      <c r="B385" s="51">
        <v>110020</v>
      </c>
      <c r="C385" s="51" t="s">
        <v>228</v>
      </c>
      <c r="D385" s="51" t="s">
        <v>229</v>
      </c>
      <c r="E385" s="51">
        <v>2012</v>
      </c>
      <c r="F385" s="51">
        <v>11002000</v>
      </c>
      <c r="G385" s="51" t="s">
        <v>99</v>
      </c>
      <c r="H385" s="325" t="s">
        <v>67</v>
      </c>
      <c r="I385" s="51" t="s">
        <v>188</v>
      </c>
      <c r="J385" s="51" t="s">
        <v>189</v>
      </c>
      <c r="K385" s="51" t="s">
        <v>190</v>
      </c>
      <c r="L385" s="7">
        <v>27795.29</v>
      </c>
      <c r="M385" s="7">
        <v>256214.08</v>
      </c>
      <c r="N385" s="7">
        <v>1163.82</v>
      </c>
      <c r="O385" s="7">
        <v>105761664.22</v>
      </c>
      <c r="P385" s="7">
        <v>2271326.46</v>
      </c>
      <c r="Q385" s="7">
        <v>56033352.93</v>
      </c>
      <c r="R385" s="7">
        <v>111311103.31</v>
      </c>
      <c r="S385" s="7">
        <v>6126696.0700000003</v>
      </c>
      <c r="T385" s="1">
        <v>521</v>
      </c>
      <c r="U385" s="7">
        <v>32765524.710000001</v>
      </c>
    </row>
    <row r="386" spans="2:21" s="1" customFormat="1" x14ac:dyDescent="0.25">
      <c r="B386" s="51">
        <v>110020</v>
      </c>
      <c r="C386" s="51" t="s">
        <v>228</v>
      </c>
      <c r="D386" s="51" t="s">
        <v>229</v>
      </c>
      <c r="E386" s="51">
        <v>2011</v>
      </c>
      <c r="F386" s="51">
        <v>11002000</v>
      </c>
      <c r="G386" s="51" t="s">
        <v>99</v>
      </c>
      <c r="H386" s="325" t="s">
        <v>67</v>
      </c>
      <c r="I386" s="51" t="s">
        <v>188</v>
      </c>
      <c r="J386" s="51" t="s">
        <v>189</v>
      </c>
      <c r="K386" s="51" t="s">
        <v>190</v>
      </c>
      <c r="L386" s="7">
        <v>27026.400000000001</v>
      </c>
      <c r="M386" s="7">
        <v>277608.78000000003</v>
      </c>
      <c r="N386" s="7">
        <v>1025.6199999999999</v>
      </c>
      <c r="O386" s="7">
        <v>103396010.51000001</v>
      </c>
      <c r="P386" s="7">
        <v>2209279.0699999998</v>
      </c>
      <c r="Q386" s="7">
        <v>53887554.719999999</v>
      </c>
      <c r="R386" s="7">
        <v>109070350.01000001</v>
      </c>
      <c r="S386" s="7">
        <v>5907818.4199999999</v>
      </c>
      <c r="T386" s="1">
        <v>532</v>
      </c>
      <c r="U386" s="7">
        <v>26687520.760000002</v>
      </c>
    </row>
    <row r="387" spans="2:21" s="1" customFormat="1" x14ac:dyDescent="0.25">
      <c r="B387" s="51">
        <v>110020</v>
      </c>
      <c r="C387" s="51" t="s">
        <v>228</v>
      </c>
      <c r="D387" s="51" t="s">
        <v>229</v>
      </c>
      <c r="E387" s="51">
        <v>2010</v>
      </c>
      <c r="F387" s="51">
        <v>11002000</v>
      </c>
      <c r="G387" s="51" t="s">
        <v>99</v>
      </c>
      <c r="H387" s="325" t="s">
        <v>67</v>
      </c>
      <c r="I387" s="51" t="s">
        <v>188</v>
      </c>
      <c r="J387" s="51" t="s">
        <v>189</v>
      </c>
      <c r="K387" s="51" t="s">
        <v>190</v>
      </c>
      <c r="L387" s="7">
        <v>25627</v>
      </c>
      <c r="M387" s="7">
        <v>225270.28</v>
      </c>
      <c r="N387" s="1">
        <v>974.4</v>
      </c>
      <c r="O387" s="7">
        <v>95334686.200000003</v>
      </c>
      <c r="P387" s="7">
        <v>1978216.01</v>
      </c>
      <c r="Q387" s="7">
        <v>50057704.25</v>
      </c>
      <c r="R387" s="7">
        <v>100421532.19</v>
      </c>
      <c r="S387" s="7">
        <v>5888462.2400000002</v>
      </c>
      <c r="T387" s="1">
        <v>537</v>
      </c>
      <c r="U387" s="7">
        <v>37705448.890000001</v>
      </c>
    </row>
    <row r="388" spans="2:21" s="1" customFormat="1" x14ac:dyDescent="0.25">
      <c r="B388" s="51">
        <v>110020</v>
      </c>
      <c r="C388" s="51" t="s">
        <v>228</v>
      </c>
      <c r="D388" s="51" t="s">
        <v>229</v>
      </c>
      <c r="E388" s="51">
        <v>2009</v>
      </c>
      <c r="F388" s="51">
        <v>11002000</v>
      </c>
      <c r="G388" s="51" t="s">
        <v>99</v>
      </c>
      <c r="H388" s="325" t="s">
        <v>67</v>
      </c>
      <c r="I388" s="51" t="s">
        <v>188</v>
      </c>
      <c r="J388" s="51" t="s">
        <v>189</v>
      </c>
      <c r="K388" s="51" t="s">
        <v>190</v>
      </c>
      <c r="L388" s="7">
        <v>22035.8</v>
      </c>
      <c r="M388" s="7">
        <v>210007.22</v>
      </c>
      <c r="N388" s="1">
        <v>832.3</v>
      </c>
      <c r="O388" s="7">
        <v>81799386.719999999</v>
      </c>
      <c r="P388" s="7">
        <v>1814633.14</v>
      </c>
      <c r="Q388" s="7">
        <v>48159127.229999997</v>
      </c>
      <c r="R388" s="7">
        <v>97643859.909999996</v>
      </c>
      <c r="S388" s="7">
        <v>5563731.9500000002</v>
      </c>
      <c r="T388" s="1">
        <v>539</v>
      </c>
      <c r="U388" s="7">
        <v>8772632.4100000001</v>
      </c>
    </row>
    <row r="389" spans="2:21" s="1" customFormat="1" x14ac:dyDescent="0.25">
      <c r="B389" s="51">
        <v>110020</v>
      </c>
      <c r="C389" s="51" t="s">
        <v>228</v>
      </c>
      <c r="D389" s="51" t="s">
        <v>229</v>
      </c>
      <c r="E389" s="51">
        <v>2008</v>
      </c>
      <c r="F389" s="51">
        <v>11002000</v>
      </c>
      <c r="G389" s="51" t="s">
        <v>99</v>
      </c>
      <c r="H389" s="325" t="s">
        <v>67</v>
      </c>
      <c r="I389" s="51" t="s">
        <v>188</v>
      </c>
      <c r="J389" s="51" t="s">
        <v>189</v>
      </c>
      <c r="K389" s="51" t="s">
        <v>190</v>
      </c>
      <c r="L389" s="7">
        <v>21363.599999999999</v>
      </c>
      <c r="M389" s="7">
        <v>219684</v>
      </c>
      <c r="N389" s="1">
        <v>830</v>
      </c>
      <c r="O389" s="7">
        <v>74842020.659999996</v>
      </c>
      <c r="P389" s="7">
        <v>1668823.99</v>
      </c>
      <c r="Q389" s="7">
        <v>40810038.43</v>
      </c>
      <c r="R389" s="7">
        <v>80123540.75</v>
      </c>
      <c r="S389" s="7">
        <v>26712625.34</v>
      </c>
      <c r="T389" s="1">
        <v>551</v>
      </c>
      <c r="U389" s="1">
        <v>0</v>
      </c>
    </row>
    <row r="390" spans="2:21" s="1" customFormat="1" x14ac:dyDescent="0.25">
      <c r="B390" s="51">
        <v>110020</v>
      </c>
      <c r="C390" s="51" t="s">
        <v>228</v>
      </c>
      <c r="D390" s="51" t="s">
        <v>229</v>
      </c>
      <c r="E390" s="51">
        <v>2007</v>
      </c>
      <c r="F390" s="51">
        <v>11002000</v>
      </c>
      <c r="G390" s="51" t="s">
        <v>99</v>
      </c>
      <c r="H390" s="325" t="s">
        <v>67</v>
      </c>
      <c r="I390" s="51" t="s">
        <v>188</v>
      </c>
      <c r="J390" s="51" t="s">
        <v>189</v>
      </c>
      <c r="K390" s="51" t="s">
        <v>190</v>
      </c>
      <c r="L390" s="7">
        <v>20877.400000000001</v>
      </c>
      <c r="N390" s="1">
        <v>872.6</v>
      </c>
      <c r="O390" s="7">
        <v>67126487.439999998</v>
      </c>
      <c r="P390" s="7">
        <v>1570086.54</v>
      </c>
      <c r="Q390" s="7">
        <v>34895237.640000001</v>
      </c>
      <c r="R390" s="7">
        <v>74399080.739999995</v>
      </c>
      <c r="S390" s="7">
        <v>6330518.2400000002</v>
      </c>
      <c r="T390" s="1">
        <v>553</v>
      </c>
      <c r="U390" s="1">
        <v>0</v>
      </c>
    </row>
    <row r="391" spans="2:21" s="1" customFormat="1" x14ac:dyDescent="0.25">
      <c r="B391" s="51">
        <v>110020</v>
      </c>
      <c r="C391" s="51" t="s">
        <v>228</v>
      </c>
      <c r="D391" s="51" t="s">
        <v>229</v>
      </c>
      <c r="E391" s="51">
        <v>2006</v>
      </c>
      <c r="F391" s="51">
        <v>11002000</v>
      </c>
      <c r="G391" s="51" t="s">
        <v>99</v>
      </c>
      <c r="H391" s="325" t="s">
        <v>67</v>
      </c>
      <c r="I391" s="51" t="s">
        <v>188</v>
      </c>
      <c r="J391" s="51" t="s">
        <v>189</v>
      </c>
      <c r="K391" s="51" t="s">
        <v>190</v>
      </c>
      <c r="L391" s="7">
        <v>19999.8</v>
      </c>
      <c r="M391" s="7">
        <v>217486.15</v>
      </c>
      <c r="N391" s="1">
        <v>906.9</v>
      </c>
      <c r="O391" s="7">
        <v>48667301.939999998</v>
      </c>
      <c r="P391" s="7">
        <v>1231942.98</v>
      </c>
      <c r="Q391" s="7">
        <v>32815609.289999999</v>
      </c>
      <c r="R391" s="7">
        <v>74918501.599999994</v>
      </c>
      <c r="S391" s="7">
        <v>6974884.4500000002</v>
      </c>
      <c r="T391" s="1">
        <v>565</v>
      </c>
      <c r="U391" s="1">
        <v>0</v>
      </c>
    </row>
    <row r="392" spans="2:21" s="1" customFormat="1" x14ac:dyDescent="0.25">
      <c r="B392" s="51">
        <v>110020</v>
      </c>
      <c r="C392" s="51" t="s">
        <v>228</v>
      </c>
      <c r="D392" s="51" t="s">
        <v>229</v>
      </c>
      <c r="E392" s="51">
        <v>2005</v>
      </c>
      <c r="F392" s="51">
        <v>11002000</v>
      </c>
      <c r="G392" s="51" t="s">
        <v>99</v>
      </c>
      <c r="H392" s="325" t="s">
        <v>67</v>
      </c>
      <c r="I392" s="51" t="s">
        <v>188</v>
      </c>
      <c r="J392" s="51" t="s">
        <v>189</v>
      </c>
      <c r="K392" s="51" t="s">
        <v>190</v>
      </c>
      <c r="L392" s="7">
        <v>19347.5</v>
      </c>
      <c r="M392" s="7">
        <v>212653</v>
      </c>
      <c r="N392" s="7">
        <v>3083.9</v>
      </c>
      <c r="O392" s="7">
        <v>42239743.560000002</v>
      </c>
      <c r="P392" s="7">
        <v>1175926.67</v>
      </c>
      <c r="Q392" s="7">
        <v>35668570.630000003</v>
      </c>
      <c r="R392" s="7">
        <v>59991288.509999998</v>
      </c>
      <c r="S392" s="7">
        <v>5657161</v>
      </c>
      <c r="T392" s="1">
        <v>573</v>
      </c>
      <c r="U392" s="1">
        <v>0</v>
      </c>
    </row>
    <row r="393" spans="2:21" s="1" customFormat="1" x14ac:dyDescent="0.25">
      <c r="B393" s="51">
        <v>110020</v>
      </c>
      <c r="C393" s="51" t="s">
        <v>228</v>
      </c>
      <c r="D393" s="51" t="s">
        <v>229</v>
      </c>
      <c r="E393" s="51">
        <v>2004</v>
      </c>
      <c r="F393" s="51">
        <v>11002000</v>
      </c>
      <c r="G393" s="51" t="s">
        <v>99</v>
      </c>
      <c r="H393" s="325" t="s">
        <v>67</v>
      </c>
      <c r="I393" s="51" t="s">
        <v>188</v>
      </c>
      <c r="J393" s="51" t="s">
        <v>189</v>
      </c>
      <c r="K393" s="51" t="s">
        <v>190</v>
      </c>
      <c r="L393" s="7">
        <v>18102</v>
      </c>
      <c r="M393" s="7">
        <v>210818</v>
      </c>
      <c r="N393" s="1">
        <v>929.1</v>
      </c>
      <c r="O393" s="7">
        <v>41713632</v>
      </c>
      <c r="P393" s="7">
        <v>1161400</v>
      </c>
      <c r="Q393" s="7">
        <v>27415584</v>
      </c>
      <c r="R393" s="7">
        <v>48851933</v>
      </c>
      <c r="S393" s="7">
        <v>25075543.620000001</v>
      </c>
      <c r="T393" s="1">
        <v>584</v>
      </c>
      <c r="U393" s="1">
        <v>0</v>
      </c>
    </row>
    <row r="394" spans="2:21" s="1" customFormat="1" x14ac:dyDescent="0.25">
      <c r="B394" s="51">
        <v>110020</v>
      </c>
      <c r="C394" s="51" t="s">
        <v>228</v>
      </c>
      <c r="D394" s="51" t="s">
        <v>229</v>
      </c>
      <c r="E394" s="51">
        <v>2003</v>
      </c>
      <c r="F394" s="51">
        <v>11002000</v>
      </c>
      <c r="G394" s="51" t="s">
        <v>99</v>
      </c>
      <c r="H394" s="325" t="s">
        <v>67</v>
      </c>
      <c r="I394" s="51" t="s">
        <v>188</v>
      </c>
      <c r="J394" s="51" t="s">
        <v>189</v>
      </c>
      <c r="K394" s="51" t="s">
        <v>190</v>
      </c>
      <c r="L394" s="7">
        <v>16831.900000000001</v>
      </c>
      <c r="M394" s="7">
        <v>237929</v>
      </c>
      <c r="N394" s="1">
        <v>918</v>
      </c>
      <c r="O394" s="7">
        <v>30750119.969999999</v>
      </c>
      <c r="P394" s="7">
        <v>970580.31</v>
      </c>
      <c r="Q394" s="7">
        <v>22405328.23</v>
      </c>
      <c r="R394" s="7">
        <v>40291391.020000003</v>
      </c>
      <c r="S394" s="7">
        <v>5536892.7999999998</v>
      </c>
      <c r="T394" s="1">
        <v>591</v>
      </c>
      <c r="U394" s="7">
        <v>4866756.6399999997</v>
      </c>
    </row>
    <row r="395" spans="2:21" s="1" customFormat="1" x14ac:dyDescent="0.25">
      <c r="B395" s="51">
        <v>110020</v>
      </c>
      <c r="C395" s="51" t="s">
        <v>228</v>
      </c>
      <c r="D395" s="51" t="s">
        <v>229</v>
      </c>
      <c r="E395" s="51">
        <v>2002</v>
      </c>
      <c r="F395" s="51">
        <v>11002000</v>
      </c>
      <c r="G395" s="51" t="s">
        <v>99</v>
      </c>
      <c r="H395" s="325" t="s">
        <v>67</v>
      </c>
      <c r="I395" s="51" t="s">
        <v>188</v>
      </c>
      <c r="J395" s="51" t="s">
        <v>189</v>
      </c>
      <c r="K395" s="51" t="s">
        <v>190</v>
      </c>
      <c r="L395" s="7">
        <v>16145</v>
      </c>
      <c r="M395" s="7">
        <v>240856.64</v>
      </c>
      <c r="N395" s="1">
        <v>0</v>
      </c>
      <c r="O395" s="7">
        <v>22269386.170000002</v>
      </c>
      <c r="P395" s="7">
        <v>735899.21</v>
      </c>
      <c r="Q395" s="7">
        <v>16145962.85</v>
      </c>
      <c r="R395" s="7">
        <v>35220913.990000002</v>
      </c>
      <c r="S395" s="7">
        <v>4271679</v>
      </c>
      <c r="T395" s="1">
        <v>593</v>
      </c>
      <c r="U395" s="7">
        <v>3207791</v>
      </c>
    </row>
    <row r="396" spans="2:21" s="1" customFormat="1" x14ac:dyDescent="0.25">
      <c r="B396" s="51">
        <v>110020</v>
      </c>
      <c r="C396" s="51" t="s">
        <v>228</v>
      </c>
      <c r="D396" s="51" t="s">
        <v>229</v>
      </c>
      <c r="E396" s="51">
        <v>2001</v>
      </c>
      <c r="F396" s="51">
        <v>11002000</v>
      </c>
      <c r="G396" s="51" t="s">
        <v>99</v>
      </c>
      <c r="H396" s="325" t="s">
        <v>67</v>
      </c>
      <c r="I396" s="51" t="s">
        <v>188</v>
      </c>
      <c r="J396" s="51" t="s">
        <v>189</v>
      </c>
      <c r="K396" s="51" t="s">
        <v>190</v>
      </c>
      <c r="L396" s="7">
        <v>16657.59</v>
      </c>
      <c r="O396" s="7">
        <v>25163720.699999999</v>
      </c>
      <c r="P396" s="7">
        <v>705059.27</v>
      </c>
      <c r="Q396" s="7">
        <v>13839035.720000001</v>
      </c>
      <c r="R396" s="7">
        <v>29319591.25</v>
      </c>
      <c r="S396" s="7">
        <v>4064411.33</v>
      </c>
      <c r="T396" s="1">
        <v>601</v>
      </c>
      <c r="U396" s="7">
        <v>23526.29</v>
      </c>
    </row>
    <row r="397" spans="2:21" s="1" customFormat="1" x14ac:dyDescent="0.25">
      <c r="B397" s="51">
        <v>110020</v>
      </c>
      <c r="C397" s="51" t="s">
        <v>228</v>
      </c>
      <c r="D397" s="51" t="s">
        <v>229</v>
      </c>
      <c r="E397" s="51">
        <v>2000</v>
      </c>
      <c r="F397" s="51">
        <v>11002000</v>
      </c>
      <c r="G397" s="51" t="s">
        <v>99</v>
      </c>
      <c r="H397" s="325" t="s">
        <v>67</v>
      </c>
      <c r="I397" s="51" t="s">
        <v>188</v>
      </c>
      <c r="J397" s="51" t="s">
        <v>189</v>
      </c>
      <c r="K397" s="51" t="s">
        <v>190</v>
      </c>
      <c r="L397" s="7">
        <v>14877.59</v>
      </c>
      <c r="N397" s="1">
        <v>616.79</v>
      </c>
      <c r="O397" s="7">
        <v>26155241.530000001</v>
      </c>
      <c r="P397" s="7">
        <v>224732.48</v>
      </c>
      <c r="Q397" s="7">
        <v>8311603.46</v>
      </c>
      <c r="R397" s="7">
        <v>22168964.899999999</v>
      </c>
      <c r="S397" s="7">
        <v>4063412.9</v>
      </c>
      <c r="T397" s="1">
        <v>633</v>
      </c>
      <c r="U397" s="7">
        <v>425715.23</v>
      </c>
    </row>
    <row r="398" spans="2:21" s="1" customFormat="1" x14ac:dyDescent="0.25">
      <c r="B398" s="51">
        <v>110020</v>
      </c>
      <c r="C398" s="51" t="s">
        <v>228</v>
      </c>
      <c r="D398" s="51" t="s">
        <v>229</v>
      </c>
      <c r="E398" s="51">
        <v>1999</v>
      </c>
      <c r="F398" s="51">
        <v>11002000</v>
      </c>
      <c r="G398" s="51" t="s">
        <v>99</v>
      </c>
      <c r="H398" s="325" t="s">
        <v>67</v>
      </c>
      <c r="I398" s="51" t="s">
        <v>188</v>
      </c>
      <c r="J398" s="51" t="s">
        <v>189</v>
      </c>
      <c r="K398" s="51" t="s">
        <v>190</v>
      </c>
      <c r="L398" s="7">
        <v>18304</v>
      </c>
      <c r="N398" s="1">
        <v>680</v>
      </c>
      <c r="O398" s="7">
        <v>29024935</v>
      </c>
      <c r="P398" s="7">
        <v>728808</v>
      </c>
      <c r="Q398" s="7">
        <v>15614264</v>
      </c>
      <c r="R398" s="7">
        <v>24253254</v>
      </c>
      <c r="S398" s="7">
        <v>2332000</v>
      </c>
      <c r="T398" s="1">
        <v>674</v>
      </c>
      <c r="U398" s="1">
        <v>0</v>
      </c>
    </row>
    <row r="399" spans="2:21" s="1" customFormat="1" x14ac:dyDescent="0.25">
      <c r="B399" s="51">
        <v>140010</v>
      </c>
      <c r="C399" s="51" t="s">
        <v>230</v>
      </c>
      <c r="D399" s="51" t="s">
        <v>231</v>
      </c>
      <c r="E399" s="51">
        <v>2019</v>
      </c>
      <c r="F399" s="51">
        <v>14001000</v>
      </c>
      <c r="G399" s="51" t="s">
        <v>100</v>
      </c>
      <c r="H399" s="325" t="s">
        <v>59</v>
      </c>
      <c r="I399" s="51" t="s">
        <v>188</v>
      </c>
      <c r="J399" s="51" t="s">
        <v>189</v>
      </c>
      <c r="K399" s="51" t="s">
        <v>190</v>
      </c>
      <c r="L399" s="7">
        <v>20072.41</v>
      </c>
      <c r="M399" s="7">
        <v>101538</v>
      </c>
      <c r="N399" s="7">
        <v>10394.33</v>
      </c>
      <c r="O399" s="7">
        <v>66628267.549999997</v>
      </c>
      <c r="P399" s="7">
        <v>29588130.800000001</v>
      </c>
      <c r="Q399" s="7">
        <v>57718014.100000001</v>
      </c>
      <c r="R399" s="7">
        <v>103689038.61</v>
      </c>
      <c r="S399" s="7">
        <v>19140477.829999998</v>
      </c>
      <c r="T399" s="1">
        <v>743</v>
      </c>
      <c r="U399" s="1">
        <v>0</v>
      </c>
    </row>
    <row r="400" spans="2:21" s="1" customFormat="1" x14ac:dyDescent="0.25">
      <c r="B400" s="51">
        <v>140010</v>
      </c>
      <c r="C400" s="51" t="s">
        <v>230</v>
      </c>
      <c r="D400" s="51" t="s">
        <v>231</v>
      </c>
      <c r="E400" s="51">
        <v>2018</v>
      </c>
      <c r="F400" s="51">
        <v>14001000</v>
      </c>
      <c r="G400" s="51" t="s">
        <v>100</v>
      </c>
      <c r="H400" s="325" t="s">
        <v>59</v>
      </c>
      <c r="I400" s="51" t="s">
        <v>188</v>
      </c>
      <c r="J400" s="51" t="s">
        <v>189</v>
      </c>
      <c r="K400" s="51" t="s">
        <v>190</v>
      </c>
      <c r="L400" s="7">
        <v>19976.93</v>
      </c>
      <c r="M400" s="7">
        <v>94302</v>
      </c>
      <c r="N400" s="7">
        <v>9251.6</v>
      </c>
      <c r="O400" s="7">
        <v>66342376.969999999</v>
      </c>
      <c r="P400" s="7">
        <v>26554561.199999999</v>
      </c>
      <c r="Q400" s="7">
        <v>57497640.75</v>
      </c>
      <c r="R400" s="7">
        <v>95717442.329999998</v>
      </c>
      <c r="S400" s="7">
        <v>3954850.91</v>
      </c>
      <c r="T400" s="1">
        <v>671</v>
      </c>
      <c r="U400" s="7">
        <v>50342495.409999996</v>
      </c>
    </row>
    <row r="401" spans="2:21" s="1" customFormat="1" x14ac:dyDescent="0.25">
      <c r="B401" s="51">
        <v>140010</v>
      </c>
      <c r="C401" s="51" t="s">
        <v>230</v>
      </c>
      <c r="D401" s="51" t="s">
        <v>231</v>
      </c>
      <c r="E401" s="51">
        <v>2017</v>
      </c>
      <c r="F401" s="51">
        <v>14001000</v>
      </c>
      <c r="G401" s="51" t="s">
        <v>100</v>
      </c>
      <c r="H401" s="325" t="s">
        <v>59</v>
      </c>
      <c r="I401" s="51" t="s">
        <v>188</v>
      </c>
      <c r="J401" s="51" t="s">
        <v>189</v>
      </c>
      <c r="K401" s="51" t="s">
        <v>190</v>
      </c>
      <c r="L401" s="7">
        <v>20316.91</v>
      </c>
      <c r="M401" s="7">
        <v>86341.11</v>
      </c>
      <c r="N401" s="7">
        <v>7248.72</v>
      </c>
      <c r="O401" s="7">
        <v>59538952.380000003</v>
      </c>
      <c r="P401" s="7">
        <v>20968781.199999999</v>
      </c>
      <c r="Q401" s="7">
        <v>54135699.609999999</v>
      </c>
      <c r="R401" s="7">
        <v>89604576.930000007</v>
      </c>
      <c r="S401" s="7">
        <v>3789579.29</v>
      </c>
      <c r="T401" s="1">
        <v>680</v>
      </c>
      <c r="U401" s="7">
        <v>30182940.07</v>
      </c>
    </row>
    <row r="402" spans="2:21" s="1" customFormat="1" x14ac:dyDescent="0.25">
      <c r="B402" s="51">
        <v>140010</v>
      </c>
      <c r="C402" s="51" t="s">
        <v>230</v>
      </c>
      <c r="D402" s="51" t="s">
        <v>231</v>
      </c>
      <c r="E402" s="51">
        <v>2016</v>
      </c>
      <c r="F402" s="51">
        <v>14001000</v>
      </c>
      <c r="G402" s="51" t="s">
        <v>100</v>
      </c>
      <c r="H402" s="325" t="s">
        <v>59</v>
      </c>
      <c r="I402" s="51" t="s">
        <v>188</v>
      </c>
      <c r="J402" s="51" t="s">
        <v>189</v>
      </c>
      <c r="K402" s="51" t="s">
        <v>190</v>
      </c>
      <c r="L402" s="7">
        <v>20700.919999999998</v>
      </c>
      <c r="M402" s="7">
        <v>84630</v>
      </c>
      <c r="N402" s="7">
        <v>7052.83</v>
      </c>
      <c r="O402" s="7">
        <v>52721632.939999998</v>
      </c>
      <c r="P402" s="7">
        <v>18281074.440000001</v>
      </c>
      <c r="Q402" s="7">
        <v>46424662.670000002</v>
      </c>
      <c r="R402" s="7">
        <v>77052109.879999995</v>
      </c>
      <c r="S402" s="7">
        <v>19669564.620000001</v>
      </c>
      <c r="T402" s="1">
        <v>595</v>
      </c>
      <c r="U402" s="1">
        <v>0</v>
      </c>
    </row>
    <row r="403" spans="2:21" s="1" customFormat="1" x14ac:dyDescent="0.25">
      <c r="B403" s="51">
        <v>140010</v>
      </c>
      <c r="C403" s="51" t="s">
        <v>230</v>
      </c>
      <c r="D403" s="51" t="s">
        <v>231</v>
      </c>
      <c r="E403" s="51">
        <v>2015</v>
      </c>
      <c r="F403" s="51">
        <v>14001000</v>
      </c>
      <c r="G403" s="51" t="s">
        <v>100</v>
      </c>
      <c r="H403" s="325" t="s">
        <v>59</v>
      </c>
      <c r="I403" s="51" t="s">
        <v>188</v>
      </c>
      <c r="J403" s="51" t="s">
        <v>189</v>
      </c>
      <c r="K403" s="51" t="s">
        <v>190</v>
      </c>
      <c r="L403" s="7">
        <v>19713.45</v>
      </c>
      <c r="M403" s="7">
        <v>85837</v>
      </c>
      <c r="N403" s="7">
        <v>6410.55</v>
      </c>
      <c r="O403" s="7">
        <v>45929000.07</v>
      </c>
      <c r="P403" s="7">
        <v>15072111.619999999</v>
      </c>
      <c r="Q403" s="7">
        <v>40279698.969999999</v>
      </c>
      <c r="R403" s="7">
        <v>69080341.430000007</v>
      </c>
      <c r="S403" s="7">
        <v>11472140.49</v>
      </c>
      <c r="T403" s="1">
        <v>601</v>
      </c>
      <c r="U403" s="1">
        <v>0</v>
      </c>
    </row>
    <row r="404" spans="2:21" s="1" customFormat="1" x14ac:dyDescent="0.25">
      <c r="B404" s="51">
        <v>140010</v>
      </c>
      <c r="C404" s="51" t="s">
        <v>230</v>
      </c>
      <c r="D404" s="51" t="s">
        <v>231</v>
      </c>
      <c r="E404" s="51">
        <v>2014</v>
      </c>
      <c r="F404" s="51">
        <v>14001000</v>
      </c>
      <c r="G404" s="51" t="s">
        <v>100</v>
      </c>
      <c r="H404" s="325" t="s">
        <v>59</v>
      </c>
      <c r="I404" s="51" t="s">
        <v>188</v>
      </c>
      <c r="J404" s="51" t="s">
        <v>189</v>
      </c>
      <c r="K404" s="51" t="s">
        <v>190</v>
      </c>
      <c r="L404" s="7">
        <v>19974</v>
      </c>
      <c r="M404" s="7">
        <v>83154.880000000005</v>
      </c>
      <c r="N404" s="7">
        <v>6174.33</v>
      </c>
      <c r="O404" s="7">
        <v>40446613.950000003</v>
      </c>
      <c r="P404" s="7">
        <v>11601663.380000001</v>
      </c>
      <c r="Q404" s="7">
        <v>36367191.090000004</v>
      </c>
      <c r="R404" s="7">
        <v>63063488.530000001</v>
      </c>
      <c r="S404" s="7">
        <v>3015619.43</v>
      </c>
      <c r="T404" s="1">
        <v>607</v>
      </c>
      <c r="U404" s="1">
        <v>0</v>
      </c>
    </row>
    <row r="405" spans="2:21" s="1" customFormat="1" x14ac:dyDescent="0.25">
      <c r="B405" s="51">
        <v>140010</v>
      </c>
      <c r="C405" s="51" t="s">
        <v>230</v>
      </c>
      <c r="D405" s="51" t="s">
        <v>231</v>
      </c>
      <c r="E405" s="51">
        <v>2013</v>
      </c>
      <c r="F405" s="51">
        <v>14001000</v>
      </c>
      <c r="G405" s="51" t="s">
        <v>100</v>
      </c>
      <c r="H405" s="325" t="s">
        <v>59</v>
      </c>
      <c r="I405" s="51" t="s">
        <v>188</v>
      </c>
      <c r="J405" s="51" t="s">
        <v>189</v>
      </c>
      <c r="K405" s="51" t="s">
        <v>190</v>
      </c>
      <c r="L405" s="7">
        <v>18688.310000000001</v>
      </c>
      <c r="M405" s="7">
        <v>79959.490000000005</v>
      </c>
      <c r="N405" s="7">
        <v>4345.1000000000004</v>
      </c>
      <c r="O405" s="7">
        <v>41774168.409999996</v>
      </c>
      <c r="P405" s="7">
        <v>7554221.4000000004</v>
      </c>
      <c r="Q405" s="7">
        <v>30242074.960000001</v>
      </c>
      <c r="R405" s="7">
        <v>53726302.109999999</v>
      </c>
      <c r="S405" s="7">
        <v>6886477.3899999997</v>
      </c>
      <c r="T405" s="1">
        <v>497</v>
      </c>
      <c r="U405" s="1">
        <v>0</v>
      </c>
    </row>
    <row r="406" spans="2:21" s="1" customFormat="1" x14ac:dyDescent="0.25">
      <c r="B406" s="51">
        <v>140010</v>
      </c>
      <c r="C406" s="51" t="s">
        <v>230</v>
      </c>
      <c r="D406" s="51" t="s">
        <v>231</v>
      </c>
      <c r="E406" s="51">
        <v>2012</v>
      </c>
      <c r="F406" s="51">
        <v>14001000</v>
      </c>
      <c r="G406" s="51" t="s">
        <v>100</v>
      </c>
      <c r="H406" s="325" t="s">
        <v>59</v>
      </c>
      <c r="I406" s="51" t="s">
        <v>188</v>
      </c>
      <c r="J406" s="51" t="s">
        <v>189</v>
      </c>
      <c r="K406" s="51" t="s">
        <v>190</v>
      </c>
      <c r="L406" s="7">
        <v>17198.3</v>
      </c>
      <c r="M406" s="7">
        <v>77794.58</v>
      </c>
      <c r="N406" s="7">
        <v>3794.53</v>
      </c>
      <c r="O406" s="7">
        <v>39139676.210000001</v>
      </c>
      <c r="P406" s="7">
        <v>8460276.5899999999</v>
      </c>
      <c r="Q406" s="7">
        <v>26973487.300000001</v>
      </c>
      <c r="R406" s="7">
        <v>47750856.640000001</v>
      </c>
      <c r="S406" s="7">
        <v>12990692.810000001</v>
      </c>
      <c r="T406" s="1">
        <v>469</v>
      </c>
      <c r="U406" s="1">
        <v>0</v>
      </c>
    </row>
    <row r="407" spans="2:21" s="1" customFormat="1" x14ac:dyDescent="0.25">
      <c r="B407" s="51">
        <v>140010</v>
      </c>
      <c r="C407" s="51" t="s">
        <v>230</v>
      </c>
      <c r="D407" s="51" t="s">
        <v>231</v>
      </c>
      <c r="E407" s="51">
        <v>2011</v>
      </c>
      <c r="F407" s="51">
        <v>14001000</v>
      </c>
      <c r="G407" s="51" t="s">
        <v>100</v>
      </c>
      <c r="H407" s="325" t="s">
        <v>59</v>
      </c>
      <c r="I407" s="51" t="s">
        <v>188</v>
      </c>
      <c r="J407" s="51" t="s">
        <v>189</v>
      </c>
      <c r="K407" s="51" t="s">
        <v>190</v>
      </c>
      <c r="L407" s="7">
        <v>16798.13</v>
      </c>
      <c r="M407" s="7">
        <v>76385.58</v>
      </c>
      <c r="N407" s="7">
        <v>3686.14</v>
      </c>
      <c r="O407" s="7">
        <v>33968328.57</v>
      </c>
      <c r="P407" s="7">
        <v>7410934.5999999996</v>
      </c>
      <c r="Q407" s="7">
        <v>24850680.789999999</v>
      </c>
      <c r="R407" s="7">
        <v>42037985.450000003</v>
      </c>
      <c r="S407" s="7">
        <v>10227767.140000001</v>
      </c>
      <c r="T407" s="1">
        <v>451</v>
      </c>
      <c r="U407" s="1">
        <v>0</v>
      </c>
    </row>
    <row r="408" spans="2:21" s="1" customFormat="1" x14ac:dyDescent="0.25">
      <c r="B408" s="51">
        <v>140010</v>
      </c>
      <c r="C408" s="51" t="s">
        <v>230</v>
      </c>
      <c r="D408" s="51" t="s">
        <v>231</v>
      </c>
      <c r="E408" s="51">
        <v>2010</v>
      </c>
      <c r="F408" s="51">
        <v>14001000</v>
      </c>
      <c r="G408" s="51" t="s">
        <v>100</v>
      </c>
      <c r="H408" s="325" t="s">
        <v>59</v>
      </c>
      <c r="I408" s="51" t="s">
        <v>188</v>
      </c>
      <c r="J408" s="51" t="s">
        <v>189</v>
      </c>
      <c r="K408" s="51" t="s">
        <v>190</v>
      </c>
      <c r="L408" s="7">
        <v>16535.37</v>
      </c>
      <c r="M408" s="7">
        <v>75961.100000000006</v>
      </c>
      <c r="N408" s="7">
        <v>3765.79</v>
      </c>
      <c r="O408" s="7">
        <v>33176715</v>
      </c>
      <c r="P408" s="7">
        <v>7547239</v>
      </c>
      <c r="Q408" s="7">
        <v>18450207.48</v>
      </c>
      <c r="R408" s="7">
        <v>34025103.380000003</v>
      </c>
      <c r="S408" s="7">
        <v>13986129</v>
      </c>
      <c r="T408" s="1">
        <v>422</v>
      </c>
      <c r="U408" s="1">
        <v>0</v>
      </c>
    </row>
    <row r="409" spans="2:21" s="1" customFormat="1" x14ac:dyDescent="0.25">
      <c r="B409" s="51">
        <v>140010</v>
      </c>
      <c r="C409" s="51" t="s">
        <v>230</v>
      </c>
      <c r="D409" s="51" t="s">
        <v>231</v>
      </c>
      <c r="E409" s="51">
        <v>2009</v>
      </c>
      <c r="F409" s="51">
        <v>14001000</v>
      </c>
      <c r="G409" s="51" t="s">
        <v>100</v>
      </c>
      <c r="H409" s="325" t="s">
        <v>59</v>
      </c>
      <c r="I409" s="51" t="s">
        <v>188</v>
      </c>
      <c r="J409" s="51" t="s">
        <v>189</v>
      </c>
      <c r="K409" s="51" t="s">
        <v>190</v>
      </c>
      <c r="L409" s="7">
        <v>16719.25</v>
      </c>
      <c r="M409" s="7">
        <v>85586.21</v>
      </c>
      <c r="N409" s="7">
        <v>4006.45</v>
      </c>
      <c r="O409" s="7">
        <v>33968878.420000002</v>
      </c>
      <c r="P409" s="7">
        <v>7827392.1299999999</v>
      </c>
      <c r="Q409" s="7">
        <v>17980641</v>
      </c>
      <c r="R409" s="7">
        <v>35773390</v>
      </c>
      <c r="S409" s="7">
        <v>12975003.460000001</v>
      </c>
      <c r="T409" s="1">
        <v>407</v>
      </c>
      <c r="U409" s="1">
        <v>0</v>
      </c>
    </row>
    <row r="410" spans="2:21" s="1" customFormat="1" x14ac:dyDescent="0.25">
      <c r="B410" s="51">
        <v>140010</v>
      </c>
      <c r="C410" s="51" t="s">
        <v>230</v>
      </c>
      <c r="D410" s="51" t="s">
        <v>231</v>
      </c>
      <c r="E410" s="51">
        <v>2008</v>
      </c>
      <c r="F410" s="51">
        <v>14001000</v>
      </c>
      <c r="G410" s="51" t="s">
        <v>100</v>
      </c>
      <c r="H410" s="325" t="s">
        <v>59</v>
      </c>
      <c r="I410" s="51" t="s">
        <v>188</v>
      </c>
      <c r="J410" s="51" t="s">
        <v>189</v>
      </c>
      <c r="K410" s="51" t="s">
        <v>190</v>
      </c>
      <c r="L410" s="7">
        <v>16160.17</v>
      </c>
      <c r="M410" s="7">
        <v>88763</v>
      </c>
      <c r="N410" s="7">
        <v>3992.07</v>
      </c>
      <c r="O410" s="7">
        <v>26890820.43</v>
      </c>
      <c r="P410" s="7">
        <v>6396163</v>
      </c>
      <c r="Q410" s="7">
        <v>17948431.609999999</v>
      </c>
      <c r="R410" s="7">
        <v>32749996.129999999</v>
      </c>
      <c r="S410" s="7">
        <v>17440144</v>
      </c>
      <c r="T410" s="1">
        <v>416</v>
      </c>
      <c r="U410" s="1">
        <v>0</v>
      </c>
    </row>
    <row r="411" spans="2:21" s="1" customFormat="1" x14ac:dyDescent="0.25">
      <c r="B411" s="51">
        <v>140010</v>
      </c>
      <c r="C411" s="51" t="s">
        <v>230</v>
      </c>
      <c r="D411" s="51" t="s">
        <v>231</v>
      </c>
      <c r="E411" s="51">
        <v>2007</v>
      </c>
      <c r="F411" s="51">
        <v>14001000</v>
      </c>
      <c r="G411" s="51" t="s">
        <v>100</v>
      </c>
      <c r="H411" s="325" t="s">
        <v>59</v>
      </c>
      <c r="I411" s="51" t="s">
        <v>188</v>
      </c>
      <c r="J411" s="51" t="s">
        <v>189</v>
      </c>
      <c r="K411" s="51" t="s">
        <v>190</v>
      </c>
      <c r="L411" s="7">
        <v>16119.72</v>
      </c>
      <c r="M411" s="7">
        <v>96054.49</v>
      </c>
      <c r="N411" s="7">
        <v>4117.6000000000004</v>
      </c>
      <c r="O411" s="7">
        <v>24736402.780000001</v>
      </c>
      <c r="P411" s="7">
        <v>6543865.2199999997</v>
      </c>
      <c r="Q411" s="7">
        <v>15070682.26</v>
      </c>
      <c r="R411" s="7">
        <v>30163819.309999999</v>
      </c>
      <c r="S411" s="7">
        <v>12610356.1</v>
      </c>
      <c r="T411" s="1">
        <v>407</v>
      </c>
      <c r="U411" s="1">
        <v>0</v>
      </c>
    </row>
    <row r="412" spans="2:21" s="1" customFormat="1" x14ac:dyDescent="0.25">
      <c r="B412" s="51">
        <v>140010</v>
      </c>
      <c r="C412" s="51" t="s">
        <v>230</v>
      </c>
      <c r="D412" s="51" t="s">
        <v>231</v>
      </c>
      <c r="E412" s="51">
        <v>2006</v>
      </c>
      <c r="F412" s="51">
        <v>14001000</v>
      </c>
      <c r="G412" s="51" t="s">
        <v>100</v>
      </c>
      <c r="H412" s="325" t="s">
        <v>59</v>
      </c>
      <c r="I412" s="51" t="s">
        <v>188</v>
      </c>
      <c r="J412" s="51" t="s">
        <v>189</v>
      </c>
      <c r="K412" s="51" t="s">
        <v>190</v>
      </c>
      <c r="L412" s="7">
        <v>15593</v>
      </c>
      <c r="M412" s="7">
        <v>100752.59</v>
      </c>
      <c r="N412" s="7">
        <v>3842.9</v>
      </c>
      <c r="O412" s="7">
        <v>22240643.370000001</v>
      </c>
      <c r="P412" s="7">
        <v>5580909.4199999999</v>
      </c>
      <c r="Q412" s="7">
        <v>12324792.890000001</v>
      </c>
      <c r="R412" s="7">
        <v>23459007.949999999</v>
      </c>
      <c r="S412" s="7">
        <v>8733460.0500000007</v>
      </c>
      <c r="T412" s="1">
        <v>343</v>
      </c>
      <c r="U412" s="1">
        <v>0</v>
      </c>
    </row>
    <row r="413" spans="2:21" s="1" customFormat="1" x14ac:dyDescent="0.25">
      <c r="B413" s="51">
        <v>140010</v>
      </c>
      <c r="C413" s="51" t="s">
        <v>230</v>
      </c>
      <c r="D413" s="51" t="s">
        <v>231</v>
      </c>
      <c r="E413" s="51">
        <v>2005</v>
      </c>
      <c r="F413" s="51">
        <v>14001000</v>
      </c>
      <c r="G413" s="51" t="s">
        <v>100</v>
      </c>
      <c r="H413" s="325" t="s">
        <v>59</v>
      </c>
      <c r="I413" s="51" t="s">
        <v>188</v>
      </c>
      <c r="J413" s="51" t="s">
        <v>189</v>
      </c>
      <c r="K413" s="51" t="s">
        <v>190</v>
      </c>
      <c r="L413" s="7">
        <v>15486</v>
      </c>
      <c r="M413" s="7">
        <v>112053.8</v>
      </c>
      <c r="N413" s="7">
        <v>4060.4</v>
      </c>
      <c r="O413" s="7">
        <v>20261552.07</v>
      </c>
      <c r="P413" s="7">
        <v>5577240.04</v>
      </c>
      <c r="Q413" s="7">
        <v>10969630.23</v>
      </c>
      <c r="R413" s="7">
        <v>20598816.510000002</v>
      </c>
      <c r="S413" s="7">
        <v>8021418.3399999999</v>
      </c>
      <c r="T413" s="1">
        <v>336</v>
      </c>
      <c r="U413" s="1">
        <v>0</v>
      </c>
    </row>
    <row r="414" spans="2:21" s="1" customFormat="1" x14ac:dyDescent="0.25">
      <c r="B414" s="51">
        <v>140010</v>
      </c>
      <c r="C414" s="51" t="s">
        <v>230</v>
      </c>
      <c r="D414" s="51" t="s">
        <v>231</v>
      </c>
      <c r="E414" s="51">
        <v>2004</v>
      </c>
      <c r="F414" s="51">
        <v>14001000</v>
      </c>
      <c r="G414" s="51" t="s">
        <v>100</v>
      </c>
      <c r="H414" s="325" t="s">
        <v>59</v>
      </c>
      <c r="I414" s="51" t="s">
        <v>188</v>
      </c>
      <c r="J414" s="51" t="s">
        <v>189</v>
      </c>
      <c r="K414" s="51" t="s">
        <v>190</v>
      </c>
      <c r="L414" s="7">
        <v>15191</v>
      </c>
      <c r="M414" s="7">
        <v>111304</v>
      </c>
      <c r="N414" s="7">
        <v>3978.1</v>
      </c>
      <c r="O414" s="7">
        <v>17032212.859999999</v>
      </c>
      <c r="P414" s="7">
        <v>4222532.83</v>
      </c>
      <c r="Q414" s="7">
        <v>11473727.029999999</v>
      </c>
      <c r="R414" s="7">
        <v>21203512</v>
      </c>
      <c r="S414" s="7">
        <v>10893361.779999999</v>
      </c>
      <c r="T414" s="1">
        <v>365</v>
      </c>
      <c r="U414" s="1">
        <v>0</v>
      </c>
    </row>
    <row r="415" spans="2:21" s="1" customFormat="1" x14ac:dyDescent="0.25">
      <c r="B415" s="51">
        <v>140010</v>
      </c>
      <c r="C415" s="51" t="s">
        <v>230</v>
      </c>
      <c r="D415" s="51" t="s">
        <v>231</v>
      </c>
      <c r="E415" s="51">
        <v>2003</v>
      </c>
      <c r="F415" s="51">
        <v>14001000</v>
      </c>
      <c r="G415" s="51" t="s">
        <v>100</v>
      </c>
      <c r="H415" s="325" t="s">
        <v>59</v>
      </c>
      <c r="I415" s="51" t="s">
        <v>188</v>
      </c>
      <c r="J415" s="51" t="s">
        <v>189</v>
      </c>
      <c r="K415" s="51" t="s">
        <v>190</v>
      </c>
      <c r="L415" s="7">
        <v>15495.6</v>
      </c>
      <c r="M415" s="7">
        <v>117170</v>
      </c>
      <c r="N415" s="7">
        <v>3636.2</v>
      </c>
      <c r="O415" s="7">
        <v>15626913.970000001</v>
      </c>
      <c r="P415" s="7">
        <v>3465160.39</v>
      </c>
      <c r="Q415" s="7">
        <v>10284246.619999999</v>
      </c>
      <c r="R415" s="7">
        <v>18303350.100000001</v>
      </c>
      <c r="S415" s="7">
        <v>8086683.7999999998</v>
      </c>
      <c r="T415" s="1">
        <v>404</v>
      </c>
      <c r="U415" s="1">
        <v>0</v>
      </c>
    </row>
    <row r="416" spans="2:21" s="1" customFormat="1" x14ac:dyDescent="0.25">
      <c r="B416" s="51">
        <v>140010</v>
      </c>
      <c r="C416" s="51" t="s">
        <v>230</v>
      </c>
      <c r="D416" s="51" t="s">
        <v>231</v>
      </c>
      <c r="E416" s="51">
        <v>2002</v>
      </c>
      <c r="F416" s="51">
        <v>14001000</v>
      </c>
      <c r="G416" s="51" t="s">
        <v>100</v>
      </c>
      <c r="H416" s="325" t="s">
        <v>59</v>
      </c>
      <c r="I416" s="51" t="s">
        <v>188</v>
      </c>
      <c r="J416" s="51" t="s">
        <v>189</v>
      </c>
      <c r="K416" s="51" t="s">
        <v>190</v>
      </c>
      <c r="L416" s="7">
        <v>15779.6</v>
      </c>
      <c r="M416" s="7">
        <v>119585.46</v>
      </c>
      <c r="N416" s="7">
        <v>3407.7</v>
      </c>
      <c r="O416" s="7">
        <v>15311910.1</v>
      </c>
      <c r="P416" s="7">
        <v>3526287.59</v>
      </c>
      <c r="Q416" s="7">
        <v>9378766.3000000007</v>
      </c>
      <c r="R416" s="7">
        <v>16635209.439999999</v>
      </c>
      <c r="S416" s="7">
        <v>8645135.1099999994</v>
      </c>
      <c r="T416" s="1">
        <v>423</v>
      </c>
      <c r="U416" s="1">
        <v>0</v>
      </c>
    </row>
    <row r="417" spans="2:21" s="1" customFormat="1" x14ac:dyDescent="0.25">
      <c r="B417" s="51">
        <v>140010</v>
      </c>
      <c r="C417" s="51" t="s">
        <v>230</v>
      </c>
      <c r="D417" s="51" t="s">
        <v>231</v>
      </c>
      <c r="E417" s="51">
        <v>2001</v>
      </c>
      <c r="F417" s="51">
        <v>14001000</v>
      </c>
      <c r="G417" s="51" t="s">
        <v>100</v>
      </c>
      <c r="H417" s="325" t="s">
        <v>59</v>
      </c>
      <c r="I417" s="51" t="s">
        <v>188</v>
      </c>
      <c r="J417" s="51" t="s">
        <v>189</v>
      </c>
      <c r="K417" s="51" t="s">
        <v>190</v>
      </c>
      <c r="L417" s="7">
        <v>14763.59</v>
      </c>
      <c r="M417" s="7">
        <v>123985</v>
      </c>
      <c r="N417" s="7">
        <v>2989.89</v>
      </c>
      <c r="O417" s="7">
        <v>13174014.369999999</v>
      </c>
      <c r="P417" s="7">
        <v>2938028.88</v>
      </c>
      <c r="Q417" s="7">
        <v>7918126.9000000004</v>
      </c>
      <c r="R417" s="7">
        <v>13646559.689999999</v>
      </c>
      <c r="S417" s="7">
        <v>8698878.2799999993</v>
      </c>
      <c r="T417" s="1">
        <v>403</v>
      </c>
      <c r="U417" s="1">
        <v>0</v>
      </c>
    </row>
    <row r="418" spans="2:21" s="1" customFormat="1" x14ac:dyDescent="0.25">
      <c r="B418" s="51">
        <v>140010</v>
      </c>
      <c r="C418" s="51" t="s">
        <v>230</v>
      </c>
      <c r="D418" s="51" t="s">
        <v>231</v>
      </c>
      <c r="E418" s="51">
        <v>2000</v>
      </c>
      <c r="F418" s="51">
        <v>14001000</v>
      </c>
      <c r="G418" s="51" t="s">
        <v>100</v>
      </c>
      <c r="H418" s="325" t="s">
        <v>59</v>
      </c>
      <c r="I418" s="51" t="s">
        <v>188</v>
      </c>
      <c r="J418" s="51" t="s">
        <v>189</v>
      </c>
      <c r="K418" s="51" t="s">
        <v>190</v>
      </c>
      <c r="L418" s="7">
        <v>14496.29</v>
      </c>
      <c r="M418" s="7">
        <v>126521</v>
      </c>
      <c r="N418" s="7">
        <v>3084.8</v>
      </c>
      <c r="O418" s="7">
        <v>12346767.029999999</v>
      </c>
      <c r="P418" s="7">
        <v>2811313.33</v>
      </c>
      <c r="Q418" s="7">
        <v>6370210.8899999997</v>
      </c>
      <c r="R418" s="7">
        <v>14307837.289999999</v>
      </c>
      <c r="S418" s="7">
        <v>8793338.5899999999</v>
      </c>
      <c r="T418" s="1">
        <v>370</v>
      </c>
      <c r="U418" s="7">
        <v>6315786.8399999999</v>
      </c>
    </row>
    <row r="419" spans="2:21" s="1" customFormat="1" x14ac:dyDescent="0.25">
      <c r="B419" s="51">
        <v>140010</v>
      </c>
      <c r="C419" s="51" t="s">
        <v>230</v>
      </c>
      <c r="D419" s="51" t="s">
        <v>231</v>
      </c>
      <c r="E419" s="51">
        <v>1999</v>
      </c>
      <c r="F419" s="51">
        <v>14001000</v>
      </c>
      <c r="G419" s="51" t="s">
        <v>100</v>
      </c>
      <c r="H419" s="325" t="s">
        <v>59</v>
      </c>
      <c r="I419" s="51" t="s">
        <v>188</v>
      </c>
      <c r="J419" s="51" t="s">
        <v>189</v>
      </c>
      <c r="K419" s="51" t="s">
        <v>190</v>
      </c>
      <c r="L419" s="7">
        <v>14194.88</v>
      </c>
      <c r="M419" s="7">
        <v>161403.67000000001</v>
      </c>
      <c r="N419" s="7">
        <v>3248.17</v>
      </c>
      <c r="O419" s="7">
        <v>12268524.68</v>
      </c>
      <c r="P419" s="7">
        <v>3029988.5</v>
      </c>
      <c r="Q419" s="7">
        <v>6436397.5199999996</v>
      </c>
      <c r="R419" s="7">
        <v>11383027.880000001</v>
      </c>
      <c r="S419" s="7">
        <v>8923112.9900000002</v>
      </c>
      <c r="T419" s="1">
        <v>362</v>
      </c>
      <c r="U419" s="7">
        <v>6123737.5899999999</v>
      </c>
    </row>
    <row r="420" spans="2:21" s="1" customFormat="1" x14ac:dyDescent="0.25">
      <c r="B420" s="51">
        <v>431490</v>
      </c>
      <c r="C420" s="51" t="s">
        <v>232</v>
      </c>
      <c r="D420" s="51" t="s">
        <v>233</v>
      </c>
      <c r="E420" s="51">
        <v>2019</v>
      </c>
      <c r="F420" s="51">
        <v>43149000</v>
      </c>
      <c r="G420" s="51" t="s">
        <v>101</v>
      </c>
      <c r="H420" s="325" t="s">
        <v>56</v>
      </c>
      <c r="I420" s="51" t="s">
        <v>188</v>
      </c>
      <c r="J420" s="51" t="s">
        <v>189</v>
      </c>
      <c r="K420" s="51" t="s">
        <v>190</v>
      </c>
      <c r="L420" s="7">
        <v>299019.5</v>
      </c>
      <c r="M420" s="7">
        <v>5467078</v>
      </c>
      <c r="N420" s="7">
        <v>40730.17</v>
      </c>
      <c r="O420" s="7">
        <v>2629067986.1799998</v>
      </c>
      <c r="P420" s="7">
        <v>184616196.90000001</v>
      </c>
      <c r="Q420" s="7">
        <v>1116154619.3399999</v>
      </c>
      <c r="R420" s="7">
        <v>2413614538.4899998</v>
      </c>
      <c r="S420" s="7">
        <v>155715464.03</v>
      </c>
      <c r="T420" s="3">
        <v>5814</v>
      </c>
      <c r="U420" s="7">
        <v>31008702.850000001</v>
      </c>
    </row>
    <row r="421" spans="2:21" s="1" customFormat="1" x14ac:dyDescent="0.25">
      <c r="B421" s="51">
        <v>431490</v>
      </c>
      <c r="C421" s="51" t="s">
        <v>232</v>
      </c>
      <c r="D421" s="51" t="s">
        <v>233</v>
      </c>
      <c r="E421" s="51">
        <v>2018</v>
      </c>
      <c r="F421" s="51">
        <v>43149000</v>
      </c>
      <c r="G421" s="51" t="s">
        <v>101</v>
      </c>
      <c r="H421" s="325" t="s">
        <v>56</v>
      </c>
      <c r="I421" s="51" t="s">
        <v>188</v>
      </c>
      <c r="J421" s="51" t="s">
        <v>189</v>
      </c>
      <c r="K421" s="51" t="s">
        <v>190</v>
      </c>
      <c r="L421" s="7">
        <v>294149.32</v>
      </c>
      <c r="M421" s="7">
        <v>5217264</v>
      </c>
      <c r="N421" s="7">
        <v>37775.42</v>
      </c>
      <c r="O421" s="7">
        <v>2472073159.9699998</v>
      </c>
      <c r="P421" s="7">
        <v>166626202.31</v>
      </c>
      <c r="Q421" s="7">
        <v>1011069950.48</v>
      </c>
      <c r="R421" s="7">
        <v>2160439479.6100001</v>
      </c>
      <c r="S421" s="7">
        <v>139355816.25</v>
      </c>
      <c r="T421" s="3">
        <v>5905</v>
      </c>
      <c r="U421" s="7">
        <v>29819109.120000001</v>
      </c>
    </row>
    <row r="422" spans="2:21" s="1" customFormat="1" x14ac:dyDescent="0.25">
      <c r="B422" s="51">
        <v>431490</v>
      </c>
      <c r="C422" s="51" t="s">
        <v>232</v>
      </c>
      <c r="D422" s="51" t="s">
        <v>233</v>
      </c>
      <c r="E422" s="51">
        <v>2017</v>
      </c>
      <c r="F422" s="51">
        <v>43149000</v>
      </c>
      <c r="G422" s="51" t="s">
        <v>101</v>
      </c>
      <c r="H422" s="325" t="s">
        <v>56</v>
      </c>
      <c r="I422" s="51" t="s">
        <v>188</v>
      </c>
      <c r="J422" s="51" t="s">
        <v>189</v>
      </c>
      <c r="K422" s="51" t="s">
        <v>190</v>
      </c>
      <c r="L422" s="7">
        <v>293726.53999999998</v>
      </c>
      <c r="M422" s="7">
        <v>4785730</v>
      </c>
      <c r="N422" s="7">
        <v>36245.29</v>
      </c>
      <c r="O422" s="7">
        <v>2377115160</v>
      </c>
      <c r="P422" s="7">
        <v>154903751.52000001</v>
      </c>
      <c r="Q422" s="7">
        <v>966530474.28999996</v>
      </c>
      <c r="R422" s="7">
        <v>1937162440.6500001</v>
      </c>
      <c r="S422" s="7">
        <v>123218626.98999999</v>
      </c>
      <c r="T422" s="3">
        <v>3777</v>
      </c>
      <c r="U422" s="7">
        <v>24243019.91</v>
      </c>
    </row>
    <row r="423" spans="2:21" s="1" customFormat="1" x14ac:dyDescent="0.25">
      <c r="B423" s="51">
        <v>431490</v>
      </c>
      <c r="C423" s="51" t="s">
        <v>232</v>
      </c>
      <c r="D423" s="51" t="s">
        <v>233</v>
      </c>
      <c r="E423" s="51">
        <v>2016</v>
      </c>
      <c r="F423" s="51">
        <v>43149000</v>
      </c>
      <c r="G423" s="51" t="s">
        <v>101</v>
      </c>
      <c r="H423" s="325" t="s">
        <v>56</v>
      </c>
      <c r="I423" s="51" t="s">
        <v>188</v>
      </c>
      <c r="J423" s="51" t="s">
        <v>189</v>
      </c>
      <c r="K423" s="51" t="s">
        <v>190</v>
      </c>
      <c r="L423" s="7">
        <v>364964.8</v>
      </c>
      <c r="M423" s="7">
        <v>4271294</v>
      </c>
      <c r="N423" s="7">
        <v>33831.519999999997</v>
      </c>
      <c r="O423" s="7">
        <v>2168487267.5100002</v>
      </c>
      <c r="P423" s="7">
        <v>137070171.38</v>
      </c>
      <c r="Q423" s="7">
        <v>947135762.96000004</v>
      </c>
      <c r="R423" s="7">
        <v>1848546435.3199999</v>
      </c>
      <c r="S423" s="7">
        <v>120597295.89</v>
      </c>
      <c r="T423" s="3">
        <v>5948</v>
      </c>
      <c r="U423" s="7">
        <v>33874061.090000004</v>
      </c>
    </row>
    <row r="424" spans="2:21" s="1" customFormat="1" x14ac:dyDescent="0.25">
      <c r="B424" s="51">
        <v>431490</v>
      </c>
      <c r="C424" s="51" t="s">
        <v>232</v>
      </c>
      <c r="D424" s="51" t="s">
        <v>233</v>
      </c>
      <c r="E424" s="51">
        <v>2015</v>
      </c>
      <c r="F424" s="51">
        <v>43149000</v>
      </c>
      <c r="G424" s="51" t="s">
        <v>101</v>
      </c>
      <c r="H424" s="325" t="s">
        <v>56</v>
      </c>
      <c r="I424" s="51" t="s">
        <v>188</v>
      </c>
      <c r="J424" s="51" t="s">
        <v>189</v>
      </c>
      <c r="K424" s="51" t="s">
        <v>190</v>
      </c>
      <c r="L424" s="7">
        <v>362311.5</v>
      </c>
      <c r="M424" s="7">
        <v>3913118</v>
      </c>
      <c r="N424" s="7">
        <v>31382.36</v>
      </c>
      <c r="O424" s="7">
        <v>1923670658.55</v>
      </c>
      <c r="P424" s="7">
        <v>118498528.42</v>
      </c>
      <c r="Q424" s="7">
        <v>838452660.28999996</v>
      </c>
      <c r="R424" s="7">
        <v>1681247709.7</v>
      </c>
      <c r="S424" s="7">
        <v>179239092.53999999</v>
      </c>
      <c r="T424" s="3">
        <v>5461</v>
      </c>
      <c r="U424" s="7">
        <v>52199505.329999998</v>
      </c>
    </row>
    <row r="425" spans="2:21" s="1" customFormat="1" x14ac:dyDescent="0.25">
      <c r="B425" s="51">
        <v>431490</v>
      </c>
      <c r="C425" s="51" t="s">
        <v>232</v>
      </c>
      <c r="D425" s="51" t="s">
        <v>233</v>
      </c>
      <c r="E425" s="51">
        <v>2014</v>
      </c>
      <c r="F425" s="51">
        <v>43149000</v>
      </c>
      <c r="G425" s="51" t="s">
        <v>101</v>
      </c>
      <c r="H425" s="325" t="s">
        <v>56</v>
      </c>
      <c r="I425" s="51" t="s">
        <v>188</v>
      </c>
      <c r="J425" s="51" t="s">
        <v>189</v>
      </c>
      <c r="K425" s="51" t="s">
        <v>190</v>
      </c>
      <c r="L425" s="7">
        <v>292350</v>
      </c>
      <c r="M425" s="7">
        <v>3751677</v>
      </c>
      <c r="N425" s="7">
        <v>31921</v>
      </c>
      <c r="O425" s="7">
        <v>1824778952.97</v>
      </c>
      <c r="P425" s="7">
        <v>85914037.760000005</v>
      </c>
      <c r="Q425" s="7">
        <v>768556774.32000005</v>
      </c>
      <c r="R425" s="7">
        <v>1626167718.6300001</v>
      </c>
      <c r="S425" s="7">
        <v>217337937.69999999</v>
      </c>
      <c r="T425" s="3">
        <v>5554</v>
      </c>
      <c r="U425" s="7">
        <v>82191805.829999998</v>
      </c>
    </row>
    <row r="426" spans="2:21" s="1" customFormat="1" x14ac:dyDescent="0.25">
      <c r="B426" s="51">
        <v>431490</v>
      </c>
      <c r="C426" s="51" t="s">
        <v>232</v>
      </c>
      <c r="D426" s="51" t="s">
        <v>233</v>
      </c>
      <c r="E426" s="51">
        <v>2013</v>
      </c>
      <c r="F426" s="51">
        <v>43149000</v>
      </c>
      <c r="G426" s="51" t="s">
        <v>101</v>
      </c>
      <c r="H426" s="325" t="s">
        <v>56</v>
      </c>
      <c r="I426" s="51" t="s">
        <v>188</v>
      </c>
      <c r="J426" s="51" t="s">
        <v>189</v>
      </c>
      <c r="K426" s="51" t="s">
        <v>190</v>
      </c>
      <c r="L426" s="7">
        <v>274861.52</v>
      </c>
      <c r="M426" s="7">
        <v>3307447</v>
      </c>
      <c r="N426" s="7">
        <v>29165.32</v>
      </c>
      <c r="O426" s="7">
        <v>1609697517.4100001</v>
      </c>
      <c r="P426" s="7">
        <v>73467269.280000001</v>
      </c>
      <c r="Q426" s="7">
        <v>689423797.25</v>
      </c>
      <c r="R426" s="7">
        <v>1562719969.6800001</v>
      </c>
      <c r="S426" s="7">
        <v>177277502.18000001</v>
      </c>
      <c r="T426" s="3">
        <v>5707</v>
      </c>
      <c r="U426" s="7">
        <v>59293320.130000003</v>
      </c>
    </row>
    <row r="427" spans="2:21" s="1" customFormat="1" x14ac:dyDescent="0.25">
      <c r="B427" s="51">
        <v>431490</v>
      </c>
      <c r="C427" s="51" t="s">
        <v>232</v>
      </c>
      <c r="D427" s="51" t="s">
        <v>233</v>
      </c>
      <c r="E427" s="51">
        <v>2012</v>
      </c>
      <c r="F427" s="51">
        <v>43149000</v>
      </c>
      <c r="G427" s="51" t="s">
        <v>101</v>
      </c>
      <c r="H427" s="325" t="s">
        <v>56</v>
      </c>
      <c r="I427" s="51" t="s">
        <v>188</v>
      </c>
      <c r="J427" s="51" t="s">
        <v>189</v>
      </c>
      <c r="K427" s="51" t="s">
        <v>190</v>
      </c>
      <c r="L427" s="7">
        <v>275621.25</v>
      </c>
      <c r="M427" s="7">
        <v>2907525</v>
      </c>
      <c r="N427" s="7">
        <v>28160.080000000002</v>
      </c>
      <c r="O427" s="7">
        <v>1507874288.26</v>
      </c>
      <c r="P427" s="7">
        <v>66307819.530000001</v>
      </c>
      <c r="Q427" s="7">
        <v>640893094.24000001</v>
      </c>
      <c r="R427" s="7">
        <v>1530053918.73</v>
      </c>
      <c r="S427" s="7">
        <v>115512430.58</v>
      </c>
      <c r="T427" s="3">
        <v>3979</v>
      </c>
      <c r="U427" s="7">
        <v>107027488.13</v>
      </c>
    </row>
    <row r="428" spans="2:21" s="1" customFormat="1" x14ac:dyDescent="0.25">
      <c r="B428" s="51">
        <v>431490</v>
      </c>
      <c r="C428" s="51" t="s">
        <v>232</v>
      </c>
      <c r="D428" s="51" t="s">
        <v>233</v>
      </c>
      <c r="E428" s="51">
        <v>2011</v>
      </c>
      <c r="F428" s="51">
        <v>43149000</v>
      </c>
      <c r="G428" s="51" t="s">
        <v>101</v>
      </c>
      <c r="H428" s="325" t="s">
        <v>56</v>
      </c>
      <c r="I428" s="51" t="s">
        <v>188</v>
      </c>
      <c r="J428" s="51" t="s">
        <v>189</v>
      </c>
      <c r="K428" s="51" t="s">
        <v>190</v>
      </c>
      <c r="L428" s="7">
        <v>271160.2</v>
      </c>
      <c r="M428" s="7">
        <v>2680861</v>
      </c>
      <c r="N428" s="7">
        <v>27984</v>
      </c>
      <c r="O428" s="7">
        <v>1396550840.9200001</v>
      </c>
      <c r="P428" s="7">
        <v>58926571.329999998</v>
      </c>
      <c r="Q428" s="7">
        <v>546003205.41999996</v>
      </c>
      <c r="R428" s="7">
        <v>1280297902.1700001</v>
      </c>
      <c r="S428" s="7">
        <v>99668423.239999995</v>
      </c>
      <c r="T428" s="3">
        <v>3494</v>
      </c>
      <c r="U428" s="7">
        <v>69905611</v>
      </c>
    </row>
    <row r="429" spans="2:21" s="1" customFormat="1" x14ac:dyDescent="0.25">
      <c r="B429" s="51">
        <v>431490</v>
      </c>
      <c r="C429" s="51" t="s">
        <v>232</v>
      </c>
      <c r="D429" s="51" t="s">
        <v>233</v>
      </c>
      <c r="E429" s="51">
        <v>2010</v>
      </c>
      <c r="F429" s="51">
        <v>43149000</v>
      </c>
      <c r="G429" s="51" t="s">
        <v>101</v>
      </c>
      <c r="H429" s="325" t="s">
        <v>56</v>
      </c>
      <c r="I429" s="51" t="s">
        <v>188</v>
      </c>
      <c r="J429" s="51" t="s">
        <v>189</v>
      </c>
      <c r="K429" s="51" t="s">
        <v>190</v>
      </c>
      <c r="L429" s="7">
        <v>391540</v>
      </c>
      <c r="M429" s="7">
        <v>2645373</v>
      </c>
      <c r="N429" s="7">
        <v>28809</v>
      </c>
      <c r="O429" s="7">
        <v>1274931517.3199999</v>
      </c>
      <c r="P429" s="7">
        <v>54032716.119999997</v>
      </c>
      <c r="Q429" s="7">
        <v>511090427.92000002</v>
      </c>
      <c r="R429" s="7">
        <v>1364111683.8199999</v>
      </c>
      <c r="S429" s="7">
        <v>55525397.979999997</v>
      </c>
      <c r="T429" s="3">
        <v>4058</v>
      </c>
      <c r="U429" s="7">
        <v>66108054.200000003</v>
      </c>
    </row>
    <row r="430" spans="2:21" s="1" customFormat="1" x14ac:dyDescent="0.25">
      <c r="B430" s="51">
        <v>431490</v>
      </c>
      <c r="C430" s="51" t="s">
        <v>232</v>
      </c>
      <c r="D430" s="51" t="s">
        <v>233</v>
      </c>
      <c r="E430" s="51">
        <v>2009</v>
      </c>
      <c r="F430" s="51">
        <v>43149000</v>
      </c>
      <c r="G430" s="51" t="s">
        <v>101</v>
      </c>
      <c r="H430" s="325" t="s">
        <v>56</v>
      </c>
      <c r="I430" s="51" t="s">
        <v>188</v>
      </c>
      <c r="J430" s="51" t="s">
        <v>189</v>
      </c>
      <c r="K430" s="51" t="s">
        <v>190</v>
      </c>
      <c r="L430" s="7">
        <v>382412</v>
      </c>
      <c r="M430" s="7">
        <v>1941464</v>
      </c>
      <c r="N430" s="7">
        <v>26714</v>
      </c>
      <c r="O430" s="7">
        <v>1181928204.6300001</v>
      </c>
      <c r="P430" s="7">
        <v>68591856.439999998</v>
      </c>
      <c r="Q430" s="7">
        <v>412598833.20999998</v>
      </c>
      <c r="R430" s="7">
        <v>913173054.94000006</v>
      </c>
      <c r="S430" s="7">
        <v>103325464.53</v>
      </c>
      <c r="T430" s="3">
        <v>4827</v>
      </c>
      <c r="U430" s="7">
        <v>55231892.280000001</v>
      </c>
    </row>
    <row r="431" spans="2:21" s="1" customFormat="1" x14ac:dyDescent="0.25">
      <c r="B431" s="51">
        <v>431490</v>
      </c>
      <c r="C431" s="51" t="s">
        <v>232</v>
      </c>
      <c r="D431" s="51" t="s">
        <v>233</v>
      </c>
      <c r="E431" s="51">
        <v>2008</v>
      </c>
      <c r="F431" s="51">
        <v>43149000</v>
      </c>
      <c r="G431" s="51" t="s">
        <v>101</v>
      </c>
      <c r="H431" s="325" t="s">
        <v>56</v>
      </c>
      <c r="I431" s="51" t="s">
        <v>188</v>
      </c>
      <c r="J431" s="51" t="s">
        <v>189</v>
      </c>
      <c r="K431" s="51" t="s">
        <v>190</v>
      </c>
      <c r="L431" s="7">
        <v>378276</v>
      </c>
      <c r="M431" s="7">
        <v>1832013</v>
      </c>
      <c r="N431" s="7">
        <v>26454</v>
      </c>
      <c r="O431" s="7">
        <v>1090403952.1199999</v>
      </c>
      <c r="P431" s="7">
        <v>63353637.689999998</v>
      </c>
      <c r="Q431" s="7">
        <v>362054815.69</v>
      </c>
      <c r="R431" s="7">
        <v>776684560.85000002</v>
      </c>
      <c r="S431" s="7">
        <v>67349478.540000007</v>
      </c>
      <c r="T431" s="3">
        <v>4506</v>
      </c>
      <c r="U431" s="7">
        <v>122342835.7</v>
      </c>
    </row>
    <row r="432" spans="2:21" s="1" customFormat="1" x14ac:dyDescent="0.25">
      <c r="B432" s="51">
        <v>431490</v>
      </c>
      <c r="C432" s="51" t="s">
        <v>232</v>
      </c>
      <c r="D432" s="51" t="s">
        <v>233</v>
      </c>
      <c r="E432" s="51">
        <v>2007</v>
      </c>
      <c r="F432" s="51">
        <v>43149000</v>
      </c>
      <c r="G432" s="51" t="s">
        <v>101</v>
      </c>
      <c r="H432" s="325" t="s">
        <v>56</v>
      </c>
      <c r="I432" s="51" t="s">
        <v>188</v>
      </c>
      <c r="J432" s="51" t="s">
        <v>189</v>
      </c>
      <c r="K432" s="51" t="s">
        <v>190</v>
      </c>
      <c r="L432" s="7">
        <v>373349</v>
      </c>
      <c r="M432" s="7">
        <v>1655476</v>
      </c>
      <c r="N432" s="7">
        <v>24363</v>
      </c>
      <c r="O432" s="7">
        <v>988614079.91999996</v>
      </c>
      <c r="P432" s="7">
        <v>60803222.219999999</v>
      </c>
      <c r="Q432" s="7">
        <v>320512570.02999997</v>
      </c>
      <c r="R432" s="7">
        <v>755018539.36000001</v>
      </c>
      <c r="S432" s="7">
        <v>176148754.65000001</v>
      </c>
      <c r="T432" s="3">
        <v>4166</v>
      </c>
      <c r="U432" s="7">
        <v>91295192.069999993</v>
      </c>
    </row>
    <row r="433" spans="2:21" s="1" customFormat="1" x14ac:dyDescent="0.25">
      <c r="B433" s="51">
        <v>431490</v>
      </c>
      <c r="C433" s="51" t="s">
        <v>232</v>
      </c>
      <c r="D433" s="51" t="s">
        <v>233</v>
      </c>
      <c r="E433" s="51">
        <v>2006</v>
      </c>
      <c r="F433" s="51">
        <v>43149000</v>
      </c>
      <c r="G433" s="51" t="s">
        <v>101</v>
      </c>
      <c r="H433" s="325" t="s">
        <v>56</v>
      </c>
      <c r="I433" s="51" t="s">
        <v>188</v>
      </c>
      <c r="J433" s="51" t="s">
        <v>189</v>
      </c>
      <c r="K433" s="51" t="s">
        <v>190</v>
      </c>
      <c r="L433" s="7">
        <v>365782</v>
      </c>
      <c r="M433" s="7">
        <v>1625229</v>
      </c>
      <c r="N433" s="7">
        <v>20544</v>
      </c>
      <c r="O433" s="7">
        <v>923283153.33000004</v>
      </c>
      <c r="P433" s="7">
        <v>59099398.369999997</v>
      </c>
      <c r="Q433" s="7">
        <v>315253860.68000001</v>
      </c>
      <c r="R433" s="7">
        <v>752527027.26999998</v>
      </c>
      <c r="S433" s="7">
        <v>100125054.18000001</v>
      </c>
      <c r="T433" s="3">
        <v>4252</v>
      </c>
      <c r="U433" s="7">
        <v>180894877.81999999</v>
      </c>
    </row>
    <row r="434" spans="2:21" s="1" customFormat="1" x14ac:dyDescent="0.25">
      <c r="B434" s="51">
        <v>431490</v>
      </c>
      <c r="C434" s="51" t="s">
        <v>232</v>
      </c>
      <c r="D434" s="51" t="s">
        <v>233</v>
      </c>
      <c r="E434" s="51">
        <v>2005</v>
      </c>
      <c r="F434" s="51">
        <v>43149000</v>
      </c>
      <c r="G434" s="51" t="s">
        <v>101</v>
      </c>
      <c r="H434" s="325" t="s">
        <v>56</v>
      </c>
      <c r="I434" s="51" t="s">
        <v>188</v>
      </c>
      <c r="J434" s="51" t="s">
        <v>189</v>
      </c>
      <c r="K434" s="51" t="s">
        <v>190</v>
      </c>
      <c r="L434" s="7">
        <v>361123</v>
      </c>
      <c r="M434" s="7">
        <v>1742870</v>
      </c>
      <c r="N434" s="7">
        <v>19460</v>
      </c>
      <c r="O434" s="7">
        <v>845425980.61000001</v>
      </c>
      <c r="P434" s="7">
        <v>48328509.68</v>
      </c>
      <c r="Q434" s="7">
        <v>279516174.42000002</v>
      </c>
      <c r="R434" s="7">
        <v>669662083.48000002</v>
      </c>
      <c r="S434" s="7">
        <v>147006453.52000001</v>
      </c>
      <c r="T434" s="3">
        <v>4373</v>
      </c>
      <c r="U434" s="7">
        <v>124251336.95999999</v>
      </c>
    </row>
    <row r="435" spans="2:21" s="1" customFormat="1" x14ac:dyDescent="0.25">
      <c r="B435" s="51">
        <v>431490</v>
      </c>
      <c r="C435" s="51" t="s">
        <v>232</v>
      </c>
      <c r="D435" s="51" t="s">
        <v>233</v>
      </c>
      <c r="E435" s="51">
        <v>2004</v>
      </c>
      <c r="F435" s="51">
        <v>43149000</v>
      </c>
      <c r="G435" s="51" t="s">
        <v>101</v>
      </c>
      <c r="H435" s="325" t="s">
        <v>56</v>
      </c>
      <c r="I435" s="51" t="s">
        <v>188</v>
      </c>
      <c r="J435" s="51" t="s">
        <v>189</v>
      </c>
      <c r="K435" s="51" t="s">
        <v>190</v>
      </c>
      <c r="L435" s="7">
        <v>245590</v>
      </c>
      <c r="M435" s="7">
        <v>1745578</v>
      </c>
      <c r="N435" s="7">
        <v>18963</v>
      </c>
      <c r="O435" s="7">
        <v>767174301.32000005</v>
      </c>
      <c r="P435" s="7">
        <v>47253238</v>
      </c>
      <c r="Q435" s="7">
        <v>278933741.56999999</v>
      </c>
      <c r="R435" s="7">
        <v>622759714.38999999</v>
      </c>
      <c r="S435" s="7">
        <v>126152875.34999999</v>
      </c>
      <c r="T435" s="3">
        <v>4551</v>
      </c>
      <c r="U435" s="7">
        <v>56579349.509999998</v>
      </c>
    </row>
    <row r="436" spans="2:21" s="1" customFormat="1" x14ac:dyDescent="0.25">
      <c r="B436" s="51">
        <v>431490</v>
      </c>
      <c r="C436" s="51" t="s">
        <v>232</v>
      </c>
      <c r="D436" s="51" t="s">
        <v>233</v>
      </c>
      <c r="E436" s="51">
        <v>2003</v>
      </c>
      <c r="F436" s="51">
        <v>43149000</v>
      </c>
      <c r="G436" s="51" t="s">
        <v>101</v>
      </c>
      <c r="H436" s="325" t="s">
        <v>56</v>
      </c>
      <c r="I436" s="51" t="s">
        <v>188</v>
      </c>
      <c r="J436" s="51" t="s">
        <v>189</v>
      </c>
      <c r="K436" s="51" t="s">
        <v>190</v>
      </c>
      <c r="L436" s="7">
        <v>243051</v>
      </c>
      <c r="M436" s="7">
        <v>1735483</v>
      </c>
      <c r="N436" s="7">
        <v>19731.599999999999</v>
      </c>
      <c r="O436" s="7">
        <v>655115228</v>
      </c>
      <c r="P436" s="7">
        <v>39740771.43</v>
      </c>
      <c r="Q436" s="7">
        <v>231140483.18000001</v>
      </c>
      <c r="R436" s="7">
        <v>494008860.75999999</v>
      </c>
      <c r="S436" s="7">
        <v>65835083.219999999</v>
      </c>
      <c r="T436" s="3">
        <v>4419</v>
      </c>
      <c r="U436" s="7">
        <v>114699522.54000001</v>
      </c>
    </row>
    <row r="437" spans="2:21" s="1" customFormat="1" x14ac:dyDescent="0.25">
      <c r="B437" s="51">
        <v>431490</v>
      </c>
      <c r="C437" s="51" t="s">
        <v>232</v>
      </c>
      <c r="D437" s="51" t="s">
        <v>233</v>
      </c>
      <c r="E437" s="51">
        <v>2002</v>
      </c>
      <c r="F437" s="51">
        <v>43149000</v>
      </c>
      <c r="G437" s="51" t="s">
        <v>101</v>
      </c>
      <c r="H437" s="325" t="s">
        <v>56</v>
      </c>
      <c r="I437" s="51" t="s">
        <v>188</v>
      </c>
      <c r="J437" s="51" t="s">
        <v>189</v>
      </c>
      <c r="K437" s="51" t="s">
        <v>190</v>
      </c>
      <c r="L437" s="7">
        <v>239882</v>
      </c>
      <c r="M437" s="7">
        <v>1773451.69</v>
      </c>
      <c r="N437" s="7">
        <v>18701</v>
      </c>
      <c r="O437" s="7">
        <v>545278921.63</v>
      </c>
      <c r="P437" s="7">
        <v>30597759.109999999</v>
      </c>
      <c r="Q437" s="7">
        <v>207370360.74000001</v>
      </c>
      <c r="R437" s="7">
        <v>431744859.56</v>
      </c>
      <c r="S437" s="7">
        <v>86472322.560000002</v>
      </c>
      <c r="T437" s="3">
        <v>4614</v>
      </c>
      <c r="U437" s="7">
        <v>154441667.75999999</v>
      </c>
    </row>
    <row r="438" spans="2:21" s="1" customFormat="1" x14ac:dyDescent="0.25">
      <c r="B438" s="51">
        <v>431490</v>
      </c>
      <c r="C438" s="51" t="s">
        <v>232</v>
      </c>
      <c r="D438" s="51" t="s">
        <v>233</v>
      </c>
      <c r="E438" s="51">
        <v>2001</v>
      </c>
      <c r="F438" s="51">
        <v>43149000</v>
      </c>
      <c r="G438" s="51" t="s">
        <v>101</v>
      </c>
      <c r="H438" s="325" t="s">
        <v>56</v>
      </c>
      <c r="I438" s="51" t="s">
        <v>188</v>
      </c>
      <c r="J438" s="51" t="s">
        <v>189</v>
      </c>
      <c r="K438" s="51" t="s">
        <v>190</v>
      </c>
      <c r="L438" s="7">
        <v>238069</v>
      </c>
      <c r="M438" s="7">
        <v>1743819</v>
      </c>
      <c r="N438" s="7">
        <v>18419</v>
      </c>
      <c r="O438" s="7">
        <v>272375640.89999998</v>
      </c>
      <c r="P438" s="7">
        <v>31090695.510000002</v>
      </c>
      <c r="Q438" s="7">
        <v>200941072.11000001</v>
      </c>
      <c r="R438" s="7">
        <v>426968266.70999998</v>
      </c>
      <c r="S438" s="7">
        <v>76394101.129999995</v>
      </c>
      <c r="T438" s="3">
        <v>4370</v>
      </c>
      <c r="U438" s="7">
        <v>76330543.700000003</v>
      </c>
    </row>
    <row r="439" spans="2:21" s="1" customFormat="1" x14ac:dyDescent="0.25">
      <c r="B439" s="51">
        <v>431490</v>
      </c>
      <c r="C439" s="51" t="s">
        <v>232</v>
      </c>
      <c r="D439" s="51" t="s">
        <v>233</v>
      </c>
      <c r="E439" s="51">
        <v>2000</v>
      </c>
      <c r="F439" s="51">
        <v>43149000</v>
      </c>
      <c r="G439" s="51" t="s">
        <v>101</v>
      </c>
      <c r="H439" s="325" t="s">
        <v>56</v>
      </c>
      <c r="I439" s="51" t="s">
        <v>188</v>
      </c>
      <c r="J439" s="51" t="s">
        <v>189</v>
      </c>
      <c r="K439" s="51" t="s">
        <v>190</v>
      </c>
      <c r="L439" s="7">
        <v>235897</v>
      </c>
      <c r="M439" s="7">
        <v>1591113</v>
      </c>
      <c r="N439" s="7">
        <v>18557</v>
      </c>
      <c r="O439" s="7">
        <v>452815288.77999997</v>
      </c>
      <c r="P439" s="7">
        <v>31485456.600000001</v>
      </c>
      <c r="Q439" s="7">
        <v>177403607.31</v>
      </c>
      <c r="R439" s="7">
        <v>352430487.89999998</v>
      </c>
      <c r="S439" s="7">
        <v>83420391.489999995</v>
      </c>
      <c r="T439" s="3">
        <v>4371</v>
      </c>
      <c r="U439" s="7">
        <v>77486331.140000001</v>
      </c>
    </row>
    <row r="440" spans="2:21" s="1" customFormat="1" x14ac:dyDescent="0.25">
      <c r="B440" s="51">
        <v>431490</v>
      </c>
      <c r="C440" s="51" t="s">
        <v>232</v>
      </c>
      <c r="D440" s="51" t="s">
        <v>233</v>
      </c>
      <c r="E440" s="51">
        <v>1999</v>
      </c>
      <c r="F440" s="51">
        <v>43149000</v>
      </c>
      <c r="G440" s="51" t="s">
        <v>101</v>
      </c>
      <c r="H440" s="325" t="s">
        <v>56</v>
      </c>
      <c r="I440" s="51" t="s">
        <v>188</v>
      </c>
      <c r="J440" s="51" t="s">
        <v>189</v>
      </c>
      <c r="K440" s="51" t="s">
        <v>190</v>
      </c>
      <c r="L440" s="7">
        <v>236386.53</v>
      </c>
      <c r="M440" s="7">
        <v>1545610.49</v>
      </c>
      <c r="N440" s="7">
        <v>18790.73</v>
      </c>
      <c r="O440" s="7">
        <v>402813650.18000001</v>
      </c>
      <c r="P440" s="7">
        <v>25939573.699999999</v>
      </c>
      <c r="Q440" s="7">
        <v>164745469.81999999</v>
      </c>
      <c r="R440" s="7">
        <v>300573680.82999998</v>
      </c>
      <c r="S440" s="7">
        <v>76505243.219999999</v>
      </c>
      <c r="T440" s="3">
        <v>4413</v>
      </c>
      <c r="U440" s="7">
        <v>33901490.549999997</v>
      </c>
    </row>
    <row r="441" spans="2:21" s="1" customFormat="1" x14ac:dyDescent="0.25">
      <c r="B441" s="51">
        <v>420540</v>
      </c>
      <c r="C441" s="51" t="s">
        <v>234</v>
      </c>
      <c r="D441" s="51" t="s">
        <v>235</v>
      </c>
      <c r="E441" s="51">
        <v>2019</v>
      </c>
      <c r="F441" s="51">
        <v>42054000</v>
      </c>
      <c r="G441" s="51" t="s">
        <v>102</v>
      </c>
      <c r="H441" s="325" t="s">
        <v>54</v>
      </c>
      <c r="I441" s="51" t="s">
        <v>188</v>
      </c>
      <c r="J441" s="51" t="s">
        <v>189</v>
      </c>
      <c r="K441" s="51" t="s">
        <v>190</v>
      </c>
      <c r="L441" s="7">
        <v>144984.57999999999</v>
      </c>
      <c r="M441" s="7">
        <v>3559018</v>
      </c>
      <c r="N441" s="7">
        <v>36220.879999999997</v>
      </c>
      <c r="O441" s="7">
        <v>963185318.95000005</v>
      </c>
      <c r="P441" s="7">
        <v>236371207.75999999</v>
      </c>
      <c r="Q441" s="7">
        <v>351093842.94</v>
      </c>
      <c r="R441" s="7">
        <v>850644222.10000002</v>
      </c>
      <c r="S441" s="7">
        <v>112041704.88</v>
      </c>
      <c r="T441" s="3">
        <v>2506</v>
      </c>
      <c r="U441" s="7">
        <v>98127492.700000003</v>
      </c>
    </row>
    <row r="442" spans="2:21" s="1" customFormat="1" x14ac:dyDescent="0.25">
      <c r="B442" s="51">
        <v>420540</v>
      </c>
      <c r="C442" s="51" t="s">
        <v>234</v>
      </c>
      <c r="D442" s="51" t="s">
        <v>235</v>
      </c>
      <c r="E442" s="51">
        <v>2018</v>
      </c>
      <c r="F442" s="51">
        <v>42054000</v>
      </c>
      <c r="G442" s="51" t="s">
        <v>102</v>
      </c>
      <c r="H442" s="325" t="s">
        <v>54</v>
      </c>
      <c r="I442" s="51" t="s">
        <v>188</v>
      </c>
      <c r="J442" s="51" t="s">
        <v>189</v>
      </c>
      <c r="K442" s="51" t="s">
        <v>190</v>
      </c>
      <c r="L442" s="7">
        <v>193858.31</v>
      </c>
      <c r="M442" s="7">
        <v>3326895.1</v>
      </c>
      <c r="N442" s="7">
        <v>39606.28</v>
      </c>
      <c r="O442" s="7">
        <v>933939532.74000001</v>
      </c>
      <c r="P442" s="7">
        <v>220082636.71000001</v>
      </c>
      <c r="Q442" s="7">
        <v>662857875.52999997</v>
      </c>
      <c r="R442" s="7">
        <v>1152030944.6700001</v>
      </c>
      <c r="S442" s="7">
        <v>109638670.79000001</v>
      </c>
      <c r="T442" s="3">
        <v>2463</v>
      </c>
      <c r="U442" s="7">
        <v>148471934.33000001</v>
      </c>
    </row>
    <row r="443" spans="2:21" s="1" customFormat="1" x14ac:dyDescent="0.25">
      <c r="B443" s="51">
        <v>420540</v>
      </c>
      <c r="C443" s="51" t="s">
        <v>234</v>
      </c>
      <c r="D443" s="51" t="s">
        <v>235</v>
      </c>
      <c r="E443" s="51">
        <v>2017</v>
      </c>
      <c r="F443" s="51">
        <v>42054000</v>
      </c>
      <c r="G443" s="51" t="s">
        <v>102</v>
      </c>
      <c r="H443" s="325" t="s">
        <v>54</v>
      </c>
      <c r="I443" s="51" t="s">
        <v>188</v>
      </c>
      <c r="J443" s="51" t="s">
        <v>189</v>
      </c>
      <c r="K443" s="51" t="s">
        <v>190</v>
      </c>
      <c r="L443" s="7">
        <v>193164.22</v>
      </c>
      <c r="M443" s="7">
        <v>3226243.25</v>
      </c>
      <c r="N443" s="7">
        <v>37904.97</v>
      </c>
      <c r="O443" s="7">
        <v>883569428.78999996</v>
      </c>
      <c r="P443" s="7">
        <v>201042571.00999999</v>
      </c>
      <c r="Q443" s="7">
        <v>550336744.75</v>
      </c>
      <c r="R443" s="7">
        <v>999111305.74000001</v>
      </c>
      <c r="S443" s="7">
        <v>100429295.20999999</v>
      </c>
      <c r="T443" s="3">
        <v>2551</v>
      </c>
      <c r="U443" s="7">
        <v>98210916.829999998</v>
      </c>
    </row>
    <row r="444" spans="2:21" s="1" customFormat="1" x14ac:dyDescent="0.25">
      <c r="B444" s="51">
        <v>420540</v>
      </c>
      <c r="C444" s="51" t="s">
        <v>234</v>
      </c>
      <c r="D444" s="51" t="s">
        <v>235</v>
      </c>
      <c r="E444" s="51">
        <v>2016</v>
      </c>
      <c r="F444" s="51">
        <v>42054000</v>
      </c>
      <c r="G444" s="51" t="s">
        <v>102</v>
      </c>
      <c r="H444" s="325" t="s">
        <v>54</v>
      </c>
      <c r="I444" s="51" t="s">
        <v>188</v>
      </c>
      <c r="J444" s="51" t="s">
        <v>189</v>
      </c>
      <c r="K444" s="51" t="s">
        <v>190</v>
      </c>
      <c r="L444" s="7">
        <v>188736.22</v>
      </c>
      <c r="M444" s="7">
        <v>2898526</v>
      </c>
      <c r="N444" s="7">
        <v>39581.19</v>
      </c>
      <c r="O444" s="7">
        <v>804671219.38</v>
      </c>
      <c r="P444" s="7">
        <v>169600356.94999999</v>
      </c>
      <c r="Q444" s="7">
        <v>323158380.94999999</v>
      </c>
      <c r="R444" s="7">
        <v>778843620.13</v>
      </c>
      <c r="S444" s="7">
        <v>88589088.489999995</v>
      </c>
      <c r="T444" s="3">
        <v>2622</v>
      </c>
      <c r="U444" s="7">
        <v>145298821.49000001</v>
      </c>
    </row>
    <row r="445" spans="2:21" s="1" customFormat="1" x14ac:dyDescent="0.25">
      <c r="B445" s="51">
        <v>420540</v>
      </c>
      <c r="C445" s="51" t="s">
        <v>234</v>
      </c>
      <c r="D445" s="51" t="s">
        <v>235</v>
      </c>
      <c r="E445" s="51">
        <v>2015</v>
      </c>
      <c r="F445" s="51">
        <v>42054000</v>
      </c>
      <c r="G445" s="51" t="s">
        <v>102</v>
      </c>
      <c r="H445" s="325" t="s">
        <v>54</v>
      </c>
      <c r="I445" s="51" t="s">
        <v>188</v>
      </c>
      <c r="J445" s="51" t="s">
        <v>189</v>
      </c>
      <c r="K445" s="51" t="s">
        <v>190</v>
      </c>
      <c r="L445" s="7">
        <v>183185.72</v>
      </c>
      <c r="M445" s="7">
        <v>2668241.15</v>
      </c>
      <c r="N445" s="7">
        <v>33095.26</v>
      </c>
      <c r="O445" s="7">
        <v>701562752.97000003</v>
      </c>
      <c r="P445" s="7">
        <v>146505441.97</v>
      </c>
      <c r="Q445" s="7">
        <v>285974925.49000001</v>
      </c>
      <c r="R445" s="7">
        <v>690163427.44000006</v>
      </c>
      <c r="S445" s="7">
        <v>83523633.329999998</v>
      </c>
      <c r="T445" s="3">
        <v>2581</v>
      </c>
      <c r="U445" s="7">
        <v>119936937.87</v>
      </c>
    </row>
    <row r="446" spans="2:21" s="1" customFormat="1" x14ac:dyDescent="0.25">
      <c r="B446" s="51">
        <v>420540</v>
      </c>
      <c r="C446" s="51" t="s">
        <v>234</v>
      </c>
      <c r="D446" s="51" t="s">
        <v>235</v>
      </c>
      <c r="E446" s="51">
        <v>2014</v>
      </c>
      <c r="F446" s="51">
        <v>42054000</v>
      </c>
      <c r="G446" s="51" t="s">
        <v>102</v>
      </c>
      <c r="H446" s="325" t="s">
        <v>54</v>
      </c>
      <c r="I446" s="51" t="s">
        <v>188</v>
      </c>
      <c r="J446" s="51" t="s">
        <v>189</v>
      </c>
      <c r="K446" s="51" t="s">
        <v>190</v>
      </c>
      <c r="L446" s="7">
        <v>181860.73</v>
      </c>
      <c r="M446" s="7">
        <v>2408155.9</v>
      </c>
      <c r="N446" s="7">
        <v>32365.26</v>
      </c>
      <c r="O446" s="7">
        <v>657783943.62</v>
      </c>
      <c r="P446" s="7">
        <v>134288755.19999999</v>
      </c>
      <c r="Q446" s="7">
        <v>268783090.69</v>
      </c>
      <c r="R446" s="7">
        <v>639048591.85000002</v>
      </c>
      <c r="S446" s="7">
        <v>80713292.099999994</v>
      </c>
      <c r="T446" s="3">
        <v>2500</v>
      </c>
      <c r="U446" s="7">
        <v>79575694.890000001</v>
      </c>
    </row>
    <row r="447" spans="2:21" s="1" customFormat="1" x14ac:dyDescent="0.25">
      <c r="B447" s="51">
        <v>420540</v>
      </c>
      <c r="C447" s="51" t="s">
        <v>234</v>
      </c>
      <c r="D447" s="51" t="s">
        <v>235</v>
      </c>
      <c r="E447" s="51">
        <v>2013</v>
      </c>
      <c r="F447" s="51">
        <v>42054000</v>
      </c>
      <c r="G447" s="51" t="s">
        <v>102</v>
      </c>
      <c r="H447" s="325" t="s">
        <v>54</v>
      </c>
      <c r="I447" s="51" t="s">
        <v>188</v>
      </c>
      <c r="J447" s="51" t="s">
        <v>189</v>
      </c>
      <c r="K447" s="51" t="s">
        <v>190</v>
      </c>
      <c r="L447" s="7">
        <v>174654.69</v>
      </c>
      <c r="M447" s="7">
        <v>2328908.1800000002</v>
      </c>
      <c r="N447" s="7">
        <v>30588.94</v>
      </c>
      <c r="O447" s="7">
        <v>583770279.79999995</v>
      </c>
      <c r="P447" s="7">
        <v>119933944.45</v>
      </c>
      <c r="Q447" s="7">
        <v>259597120.03</v>
      </c>
      <c r="R447" s="7">
        <v>547614386.82000005</v>
      </c>
      <c r="S447" s="7">
        <v>77445951.879999995</v>
      </c>
      <c r="T447" s="3">
        <v>2283</v>
      </c>
      <c r="U447" s="7">
        <v>46256752.579999998</v>
      </c>
    </row>
    <row r="448" spans="2:21" s="1" customFormat="1" x14ac:dyDescent="0.25">
      <c r="B448" s="51">
        <v>420540</v>
      </c>
      <c r="C448" s="51" t="s">
        <v>234</v>
      </c>
      <c r="D448" s="51" t="s">
        <v>235</v>
      </c>
      <c r="E448" s="51">
        <v>2012</v>
      </c>
      <c r="F448" s="51">
        <v>42054000</v>
      </c>
      <c r="G448" s="51" t="s">
        <v>102</v>
      </c>
      <c r="H448" s="325" t="s">
        <v>54</v>
      </c>
      <c r="I448" s="51" t="s">
        <v>188</v>
      </c>
      <c r="J448" s="51" t="s">
        <v>189</v>
      </c>
      <c r="K448" s="51" t="s">
        <v>190</v>
      </c>
      <c r="L448" s="7">
        <v>168053.06</v>
      </c>
      <c r="M448" s="7">
        <v>2247279.34</v>
      </c>
      <c r="N448" s="7">
        <v>29225.96</v>
      </c>
      <c r="O448" s="7">
        <v>538045547.60000002</v>
      </c>
      <c r="P448" s="7">
        <v>108317737</v>
      </c>
      <c r="Q448" s="7">
        <v>243294389.55000001</v>
      </c>
      <c r="R448" s="7">
        <v>517607481.18000001</v>
      </c>
      <c r="S448" s="7">
        <v>73068492.189999998</v>
      </c>
      <c r="T448" s="3">
        <v>2234</v>
      </c>
      <c r="U448" s="7">
        <v>39997448.340000004</v>
      </c>
    </row>
    <row r="449" spans="2:21" s="1" customFormat="1" x14ac:dyDescent="0.25">
      <c r="B449" s="51">
        <v>420540</v>
      </c>
      <c r="C449" s="51" t="s">
        <v>234</v>
      </c>
      <c r="D449" s="51" t="s">
        <v>235</v>
      </c>
      <c r="E449" s="51">
        <v>2011</v>
      </c>
      <c r="F449" s="51">
        <v>42054000</v>
      </c>
      <c r="G449" s="51" t="s">
        <v>102</v>
      </c>
      <c r="H449" s="325" t="s">
        <v>54</v>
      </c>
      <c r="I449" s="51" t="s">
        <v>188</v>
      </c>
      <c r="J449" s="51" t="s">
        <v>189</v>
      </c>
      <c r="K449" s="51" t="s">
        <v>190</v>
      </c>
      <c r="L449" s="7">
        <v>159026.32</v>
      </c>
      <c r="M449" s="7">
        <v>2288510.71</v>
      </c>
      <c r="N449" s="7">
        <v>27494.97</v>
      </c>
      <c r="O449" s="7">
        <v>475464265.32999998</v>
      </c>
      <c r="P449" s="7">
        <v>95446399.549999997</v>
      </c>
      <c r="Q449" s="7">
        <v>213006295</v>
      </c>
      <c r="R449" s="7">
        <v>517859753</v>
      </c>
      <c r="S449" s="7">
        <v>47395299.740000002</v>
      </c>
      <c r="T449" s="3">
        <v>2176</v>
      </c>
      <c r="U449" s="7">
        <v>37253934.670000002</v>
      </c>
    </row>
    <row r="450" spans="2:21" s="1" customFormat="1" x14ac:dyDescent="0.25">
      <c r="B450" s="51">
        <v>420540</v>
      </c>
      <c r="C450" s="51" t="s">
        <v>234</v>
      </c>
      <c r="D450" s="51" t="s">
        <v>235</v>
      </c>
      <c r="E450" s="51">
        <v>2010</v>
      </c>
      <c r="F450" s="51">
        <v>42054000</v>
      </c>
      <c r="G450" s="51" t="s">
        <v>102</v>
      </c>
      <c r="H450" s="325" t="s">
        <v>54</v>
      </c>
      <c r="I450" s="51" t="s">
        <v>188</v>
      </c>
      <c r="J450" s="51" t="s">
        <v>189</v>
      </c>
      <c r="K450" s="51" t="s">
        <v>190</v>
      </c>
      <c r="L450" s="7">
        <v>161790.5</v>
      </c>
      <c r="M450" s="7">
        <v>1721817</v>
      </c>
      <c r="N450" s="7">
        <v>22737.23</v>
      </c>
      <c r="O450" s="7">
        <v>441042009.19999999</v>
      </c>
      <c r="P450" s="7">
        <v>76397942</v>
      </c>
      <c r="Q450" s="7">
        <v>201125681.97999999</v>
      </c>
      <c r="R450" s="7">
        <v>440606653</v>
      </c>
      <c r="S450" s="7">
        <v>48756256.719999999</v>
      </c>
      <c r="T450" s="3">
        <v>2059</v>
      </c>
      <c r="U450" s="7">
        <v>25637682.559999999</v>
      </c>
    </row>
    <row r="451" spans="2:21" s="1" customFormat="1" x14ac:dyDescent="0.25">
      <c r="B451" s="51">
        <v>420540</v>
      </c>
      <c r="C451" s="51" t="s">
        <v>234</v>
      </c>
      <c r="D451" s="51" t="s">
        <v>235</v>
      </c>
      <c r="E451" s="51">
        <v>2009</v>
      </c>
      <c r="F451" s="51">
        <v>42054000</v>
      </c>
      <c r="G451" s="51" t="s">
        <v>102</v>
      </c>
      <c r="H451" s="325" t="s">
        <v>54</v>
      </c>
      <c r="I451" s="51" t="s">
        <v>188</v>
      </c>
      <c r="J451" s="51" t="s">
        <v>189</v>
      </c>
      <c r="K451" s="51" t="s">
        <v>190</v>
      </c>
      <c r="L451" s="7">
        <v>149928.54</v>
      </c>
      <c r="M451" s="7">
        <v>1606574</v>
      </c>
      <c r="N451" s="7">
        <v>22269.3</v>
      </c>
      <c r="O451" s="7">
        <v>418657550</v>
      </c>
      <c r="P451" s="7">
        <v>71797940.760000005</v>
      </c>
      <c r="Q451" s="7">
        <v>188793709</v>
      </c>
      <c r="R451" s="7">
        <v>386207657</v>
      </c>
      <c r="S451" s="7">
        <v>60365754</v>
      </c>
      <c r="T451" s="3">
        <v>2092</v>
      </c>
      <c r="U451" s="7">
        <v>12266166</v>
      </c>
    </row>
    <row r="452" spans="2:21" s="1" customFormat="1" x14ac:dyDescent="0.25">
      <c r="B452" s="51">
        <v>420540</v>
      </c>
      <c r="C452" s="51" t="s">
        <v>234</v>
      </c>
      <c r="D452" s="51" t="s">
        <v>235</v>
      </c>
      <c r="E452" s="51">
        <v>2008</v>
      </c>
      <c r="F452" s="51">
        <v>42054000</v>
      </c>
      <c r="G452" s="51" t="s">
        <v>102</v>
      </c>
      <c r="H452" s="325" t="s">
        <v>54</v>
      </c>
      <c r="I452" s="51" t="s">
        <v>188</v>
      </c>
      <c r="J452" s="51" t="s">
        <v>189</v>
      </c>
      <c r="K452" s="51" t="s">
        <v>190</v>
      </c>
      <c r="L452" s="7">
        <v>145451.03</v>
      </c>
      <c r="M452" s="7">
        <v>1446722</v>
      </c>
      <c r="N452" s="7">
        <v>21241.78</v>
      </c>
      <c r="O452" s="7">
        <v>379179226</v>
      </c>
      <c r="P452" s="7">
        <v>60506866</v>
      </c>
      <c r="Q452" s="7">
        <v>148878364</v>
      </c>
      <c r="R452" s="7">
        <v>367089673</v>
      </c>
      <c r="S452" s="7">
        <v>45299337</v>
      </c>
      <c r="T452" s="3">
        <v>2300</v>
      </c>
      <c r="U452" s="7">
        <v>14347943</v>
      </c>
    </row>
    <row r="453" spans="2:21" s="1" customFormat="1" x14ac:dyDescent="0.25">
      <c r="B453" s="51">
        <v>420540</v>
      </c>
      <c r="C453" s="51" t="s">
        <v>234</v>
      </c>
      <c r="D453" s="51" t="s">
        <v>235</v>
      </c>
      <c r="E453" s="51">
        <v>2007</v>
      </c>
      <c r="F453" s="51">
        <v>42054000</v>
      </c>
      <c r="G453" s="51" t="s">
        <v>102</v>
      </c>
      <c r="H453" s="325" t="s">
        <v>54</v>
      </c>
      <c r="I453" s="51" t="s">
        <v>188</v>
      </c>
      <c r="J453" s="51" t="s">
        <v>189</v>
      </c>
      <c r="K453" s="51" t="s">
        <v>190</v>
      </c>
      <c r="L453" s="7">
        <v>142983.79999999999</v>
      </c>
      <c r="M453" s="7">
        <v>1383808</v>
      </c>
      <c r="N453" s="7">
        <v>20399.5</v>
      </c>
      <c r="O453" s="7">
        <v>338924478</v>
      </c>
      <c r="P453" s="7">
        <v>44656873</v>
      </c>
      <c r="Q453" s="7">
        <v>142329324</v>
      </c>
      <c r="R453" s="7">
        <v>302138095</v>
      </c>
      <c r="S453" s="7">
        <v>37877979</v>
      </c>
      <c r="T453" s="3">
        <v>2362</v>
      </c>
      <c r="U453" s="7">
        <v>15653195</v>
      </c>
    </row>
    <row r="454" spans="2:21" s="1" customFormat="1" x14ac:dyDescent="0.25">
      <c r="B454" s="51">
        <v>420540</v>
      </c>
      <c r="C454" s="51" t="s">
        <v>234</v>
      </c>
      <c r="D454" s="51" t="s">
        <v>235</v>
      </c>
      <c r="E454" s="51">
        <v>2006</v>
      </c>
      <c r="F454" s="51">
        <v>42054000</v>
      </c>
      <c r="G454" s="51" t="s">
        <v>102</v>
      </c>
      <c r="H454" s="325" t="s">
        <v>54</v>
      </c>
      <c r="I454" s="51" t="s">
        <v>188</v>
      </c>
      <c r="J454" s="51" t="s">
        <v>189</v>
      </c>
      <c r="K454" s="51" t="s">
        <v>190</v>
      </c>
      <c r="L454" s="7">
        <v>142070.39999999999</v>
      </c>
      <c r="M454" s="7">
        <v>1317447</v>
      </c>
      <c r="N454" s="7">
        <v>18987</v>
      </c>
      <c r="O454" s="7">
        <v>343513579</v>
      </c>
      <c r="P454" s="7">
        <v>40040693</v>
      </c>
      <c r="Q454" s="7">
        <v>144208567</v>
      </c>
      <c r="R454" s="7">
        <v>298411695</v>
      </c>
      <c r="S454" s="7">
        <v>36860620</v>
      </c>
      <c r="T454" s="3">
        <v>2414</v>
      </c>
      <c r="U454" s="7">
        <v>10769490</v>
      </c>
    </row>
    <row r="455" spans="2:21" s="1" customFormat="1" x14ac:dyDescent="0.25">
      <c r="B455" s="51">
        <v>420540</v>
      </c>
      <c r="C455" s="51" t="s">
        <v>234</v>
      </c>
      <c r="D455" s="51" t="s">
        <v>235</v>
      </c>
      <c r="E455" s="51">
        <v>2005</v>
      </c>
      <c r="F455" s="51">
        <v>42054000</v>
      </c>
      <c r="G455" s="51" t="s">
        <v>102</v>
      </c>
      <c r="H455" s="325" t="s">
        <v>54</v>
      </c>
      <c r="I455" s="51" t="s">
        <v>188</v>
      </c>
      <c r="J455" s="51" t="s">
        <v>189</v>
      </c>
      <c r="K455" s="51" t="s">
        <v>190</v>
      </c>
      <c r="L455" s="7">
        <v>151321.5</v>
      </c>
      <c r="M455" s="7">
        <v>1255354</v>
      </c>
      <c r="N455" s="7">
        <v>23117.5</v>
      </c>
      <c r="O455" s="7">
        <v>322099997</v>
      </c>
      <c r="P455" s="7">
        <v>42380688</v>
      </c>
      <c r="Q455" s="7">
        <v>145478415</v>
      </c>
      <c r="R455" s="7">
        <v>295598852</v>
      </c>
      <c r="S455" s="7">
        <v>40305613</v>
      </c>
      <c r="T455" s="3">
        <v>2410</v>
      </c>
      <c r="U455" s="7">
        <v>7117339</v>
      </c>
    </row>
    <row r="456" spans="2:21" s="1" customFormat="1" x14ac:dyDescent="0.25">
      <c r="B456" s="51">
        <v>420540</v>
      </c>
      <c r="C456" s="51" t="s">
        <v>234</v>
      </c>
      <c r="D456" s="51" t="s">
        <v>235</v>
      </c>
      <c r="E456" s="51">
        <v>2004</v>
      </c>
      <c r="F456" s="51">
        <v>42054000</v>
      </c>
      <c r="G456" s="51" t="s">
        <v>102</v>
      </c>
      <c r="H456" s="325" t="s">
        <v>54</v>
      </c>
      <c r="I456" s="51" t="s">
        <v>188</v>
      </c>
      <c r="J456" s="51" t="s">
        <v>189</v>
      </c>
      <c r="K456" s="51" t="s">
        <v>190</v>
      </c>
      <c r="L456" s="7">
        <v>167643.79999999999</v>
      </c>
      <c r="M456" s="7">
        <v>1219155</v>
      </c>
      <c r="N456" s="7">
        <v>26420.6</v>
      </c>
      <c r="O456" s="7">
        <v>305771026</v>
      </c>
      <c r="P456" s="7">
        <v>41628500</v>
      </c>
      <c r="Q456" s="7">
        <v>129448295</v>
      </c>
      <c r="R456" s="7">
        <v>278614614</v>
      </c>
      <c r="S456" s="7">
        <v>47055370</v>
      </c>
      <c r="T456" s="3">
        <v>2428</v>
      </c>
      <c r="U456" s="7">
        <v>19848563</v>
      </c>
    </row>
    <row r="457" spans="2:21" s="1" customFormat="1" x14ac:dyDescent="0.25">
      <c r="B457" s="51">
        <v>420540</v>
      </c>
      <c r="C457" s="51" t="s">
        <v>234</v>
      </c>
      <c r="D457" s="51" t="s">
        <v>235</v>
      </c>
      <c r="E457" s="51">
        <v>2003</v>
      </c>
      <c r="F457" s="51">
        <v>42054000</v>
      </c>
      <c r="G457" s="51" t="s">
        <v>102</v>
      </c>
      <c r="H457" s="325" t="s">
        <v>54</v>
      </c>
      <c r="I457" s="51" t="s">
        <v>188</v>
      </c>
      <c r="J457" s="51" t="s">
        <v>189</v>
      </c>
      <c r="K457" s="51" t="s">
        <v>190</v>
      </c>
      <c r="L457" s="7">
        <v>175466.1</v>
      </c>
      <c r="M457" s="7">
        <v>1205563</v>
      </c>
      <c r="N457" s="7">
        <v>26459.5</v>
      </c>
      <c r="O457" s="7">
        <v>287378882</v>
      </c>
      <c r="P457" s="7">
        <v>37173634</v>
      </c>
      <c r="Q457" s="7">
        <v>127557648</v>
      </c>
      <c r="R457" s="7">
        <v>239119658</v>
      </c>
      <c r="S457" s="7">
        <v>42619012</v>
      </c>
      <c r="T457" s="3">
        <v>2335</v>
      </c>
      <c r="U457" s="7">
        <v>17795025</v>
      </c>
    </row>
    <row r="458" spans="2:21" s="1" customFormat="1" x14ac:dyDescent="0.25">
      <c r="B458" s="51">
        <v>420540</v>
      </c>
      <c r="C458" s="51" t="s">
        <v>234</v>
      </c>
      <c r="D458" s="51" t="s">
        <v>235</v>
      </c>
      <c r="E458" s="51">
        <v>2002</v>
      </c>
      <c r="F458" s="51">
        <v>42054000</v>
      </c>
      <c r="G458" s="51" t="s">
        <v>102</v>
      </c>
      <c r="H458" s="325" t="s">
        <v>54</v>
      </c>
      <c r="I458" s="51" t="s">
        <v>188</v>
      </c>
      <c r="J458" s="51" t="s">
        <v>189</v>
      </c>
      <c r="K458" s="51" t="s">
        <v>190</v>
      </c>
      <c r="L458" s="7">
        <v>190681.5</v>
      </c>
      <c r="M458" s="7">
        <v>1198498</v>
      </c>
      <c r="N458" s="7">
        <v>25906.3</v>
      </c>
      <c r="O458" s="7">
        <v>294079436</v>
      </c>
      <c r="P458" s="7">
        <v>33484489</v>
      </c>
      <c r="Q458" s="7">
        <v>127570924</v>
      </c>
      <c r="R458" s="7">
        <v>240973715</v>
      </c>
      <c r="S458" s="7">
        <v>33116727</v>
      </c>
      <c r="T458" s="3">
        <v>2352</v>
      </c>
      <c r="U458" s="7">
        <v>84482316</v>
      </c>
    </row>
    <row r="459" spans="2:21" s="1" customFormat="1" x14ac:dyDescent="0.25">
      <c r="B459" s="51">
        <v>420540</v>
      </c>
      <c r="C459" s="51" t="s">
        <v>234</v>
      </c>
      <c r="D459" s="51" t="s">
        <v>235</v>
      </c>
      <c r="E459" s="51">
        <v>2001</v>
      </c>
      <c r="F459" s="51">
        <v>42054000</v>
      </c>
      <c r="G459" s="51" t="s">
        <v>102</v>
      </c>
      <c r="H459" s="325" t="s">
        <v>54</v>
      </c>
      <c r="I459" s="51" t="s">
        <v>188</v>
      </c>
      <c r="J459" s="51" t="s">
        <v>189</v>
      </c>
      <c r="K459" s="51" t="s">
        <v>190</v>
      </c>
      <c r="L459" s="7">
        <v>187957.4</v>
      </c>
      <c r="M459" s="7">
        <v>1145327</v>
      </c>
      <c r="N459" s="7">
        <v>23929.19</v>
      </c>
      <c r="O459" s="7">
        <v>263919896</v>
      </c>
      <c r="P459" s="7">
        <v>26534075</v>
      </c>
      <c r="Q459" s="7">
        <v>110065200</v>
      </c>
      <c r="R459" s="7">
        <v>206638869</v>
      </c>
      <c r="S459" s="7">
        <v>29486990</v>
      </c>
      <c r="T459" s="3">
        <v>2415</v>
      </c>
      <c r="U459" s="7">
        <v>20764245</v>
      </c>
    </row>
    <row r="460" spans="2:21" s="1" customFormat="1" x14ac:dyDescent="0.25">
      <c r="B460" s="51">
        <v>420540</v>
      </c>
      <c r="C460" s="51" t="s">
        <v>234</v>
      </c>
      <c r="D460" s="51" t="s">
        <v>235</v>
      </c>
      <c r="E460" s="51">
        <v>2000</v>
      </c>
      <c r="F460" s="51">
        <v>42054000</v>
      </c>
      <c r="G460" s="51" t="s">
        <v>102</v>
      </c>
      <c r="H460" s="325" t="s">
        <v>54</v>
      </c>
      <c r="I460" s="51" t="s">
        <v>188</v>
      </c>
      <c r="J460" s="51" t="s">
        <v>189</v>
      </c>
      <c r="K460" s="51" t="s">
        <v>190</v>
      </c>
      <c r="L460" s="7">
        <v>184033.2</v>
      </c>
      <c r="M460" s="7">
        <v>1148683</v>
      </c>
      <c r="N460" s="7">
        <v>23466.19</v>
      </c>
      <c r="O460" s="7">
        <v>241739219</v>
      </c>
      <c r="P460" s="7">
        <v>25081174</v>
      </c>
      <c r="Q460" s="7">
        <v>109400996</v>
      </c>
      <c r="R460" s="7">
        <v>195117609</v>
      </c>
      <c r="S460" s="7">
        <v>34852951</v>
      </c>
      <c r="T460" s="3">
        <v>2200</v>
      </c>
      <c r="U460" s="7">
        <v>19511198</v>
      </c>
    </row>
    <row r="461" spans="2:21" s="1" customFormat="1" x14ac:dyDescent="0.25">
      <c r="B461" s="51">
        <v>420540</v>
      </c>
      <c r="C461" s="51" t="s">
        <v>234</v>
      </c>
      <c r="D461" s="51" t="s">
        <v>235</v>
      </c>
      <c r="E461" s="51">
        <v>1999</v>
      </c>
      <c r="F461" s="51">
        <v>42054000</v>
      </c>
      <c r="G461" s="51" t="s">
        <v>102</v>
      </c>
      <c r="H461" s="325" t="s">
        <v>54</v>
      </c>
      <c r="I461" s="51" t="s">
        <v>188</v>
      </c>
      <c r="J461" s="51" t="s">
        <v>189</v>
      </c>
      <c r="K461" s="51" t="s">
        <v>190</v>
      </c>
      <c r="L461" s="7">
        <v>177287.79</v>
      </c>
      <c r="M461" s="7">
        <v>1069460</v>
      </c>
      <c r="N461" s="7">
        <v>23546.9</v>
      </c>
      <c r="O461" s="7">
        <v>220061788</v>
      </c>
      <c r="P461" s="7">
        <v>23724393</v>
      </c>
      <c r="Q461" s="7">
        <v>113396025</v>
      </c>
      <c r="R461" s="7">
        <v>184175926</v>
      </c>
      <c r="S461" s="7">
        <v>36108358</v>
      </c>
      <c r="T461" s="3">
        <v>2306</v>
      </c>
      <c r="U461" s="7">
        <v>15282912</v>
      </c>
    </row>
    <row r="462" spans="2:21" s="1" customFormat="1" x14ac:dyDescent="0.25">
      <c r="B462" s="51">
        <v>280030</v>
      </c>
      <c r="C462" s="51" t="s">
        <v>236</v>
      </c>
      <c r="D462" s="51" t="s">
        <v>237</v>
      </c>
      <c r="E462" s="51">
        <v>2019</v>
      </c>
      <c r="F462" s="51">
        <v>28003000</v>
      </c>
      <c r="G462" s="51" t="s">
        <v>103</v>
      </c>
      <c r="H462" s="325" t="s">
        <v>53</v>
      </c>
      <c r="I462" s="51" t="s">
        <v>188</v>
      </c>
      <c r="J462" s="51" t="s">
        <v>189</v>
      </c>
      <c r="K462" s="51" t="s">
        <v>190</v>
      </c>
      <c r="L462" s="7">
        <v>91826.75</v>
      </c>
      <c r="M462" s="7">
        <v>1861858.42</v>
      </c>
      <c r="N462" s="7">
        <v>25098.48</v>
      </c>
      <c r="O462" s="7">
        <v>505828891.02999997</v>
      </c>
      <c r="P462" s="7">
        <v>110075092.87</v>
      </c>
      <c r="Q462" s="7">
        <v>250027002.75999999</v>
      </c>
      <c r="R462" s="7">
        <v>556650588.65999997</v>
      </c>
      <c r="S462" s="7">
        <v>82082384.469999999</v>
      </c>
      <c r="T462" s="3">
        <v>1688</v>
      </c>
      <c r="U462" s="7">
        <v>11248274.01</v>
      </c>
    </row>
    <row r="463" spans="2:21" s="1" customFormat="1" x14ac:dyDescent="0.25">
      <c r="B463" s="51">
        <v>280030</v>
      </c>
      <c r="C463" s="51" t="s">
        <v>236</v>
      </c>
      <c r="D463" s="51" t="s">
        <v>237</v>
      </c>
      <c r="E463" s="51">
        <v>2018</v>
      </c>
      <c r="F463" s="51">
        <v>28003000</v>
      </c>
      <c r="G463" s="51" t="s">
        <v>103</v>
      </c>
      <c r="H463" s="325" t="s">
        <v>53</v>
      </c>
      <c r="I463" s="51" t="s">
        <v>188</v>
      </c>
      <c r="J463" s="51" t="s">
        <v>189</v>
      </c>
      <c r="K463" s="51" t="s">
        <v>190</v>
      </c>
      <c r="L463" s="7">
        <v>92395.9</v>
      </c>
      <c r="M463" s="7">
        <v>1719075.54</v>
      </c>
      <c r="N463" s="7">
        <v>24242.959999999999</v>
      </c>
      <c r="O463" s="7">
        <v>447680904.38</v>
      </c>
      <c r="P463" s="7">
        <v>99817850.370000005</v>
      </c>
      <c r="Q463" s="7">
        <v>254087683.65000001</v>
      </c>
      <c r="R463" s="7">
        <v>543290321.53999996</v>
      </c>
      <c r="S463" s="7">
        <v>70199493.109999999</v>
      </c>
      <c r="T463" s="3">
        <v>1770</v>
      </c>
      <c r="U463" s="7">
        <v>11103560.949999999</v>
      </c>
    </row>
    <row r="464" spans="2:21" s="1" customFormat="1" x14ac:dyDescent="0.25">
      <c r="B464" s="51">
        <v>280030</v>
      </c>
      <c r="C464" s="51" t="s">
        <v>236</v>
      </c>
      <c r="D464" s="51" t="s">
        <v>237</v>
      </c>
      <c r="E464" s="51">
        <v>2017</v>
      </c>
      <c r="F464" s="51">
        <v>28003000</v>
      </c>
      <c r="G464" s="51" t="s">
        <v>103</v>
      </c>
      <c r="H464" s="325" t="s">
        <v>53</v>
      </c>
      <c r="I464" s="51" t="s">
        <v>188</v>
      </c>
      <c r="J464" s="51" t="s">
        <v>189</v>
      </c>
      <c r="K464" s="51" t="s">
        <v>190</v>
      </c>
      <c r="L464" s="7">
        <v>91011.59</v>
      </c>
      <c r="M464" s="7">
        <v>1654230.83</v>
      </c>
      <c r="N464" s="7">
        <v>23161.64</v>
      </c>
      <c r="O464" s="7">
        <v>421953588.99000001</v>
      </c>
      <c r="P464" s="7">
        <v>87481528.209999993</v>
      </c>
      <c r="Q464" s="7">
        <v>229262558.87</v>
      </c>
      <c r="R464" s="7">
        <v>485395139.22000003</v>
      </c>
      <c r="S464" s="7">
        <v>77243725.870000005</v>
      </c>
      <c r="T464" s="3">
        <v>1711</v>
      </c>
      <c r="U464" s="7">
        <v>12588731.02</v>
      </c>
    </row>
    <row r="465" spans="2:21" s="1" customFormat="1" x14ac:dyDescent="0.25">
      <c r="B465" s="51">
        <v>280030</v>
      </c>
      <c r="C465" s="51" t="s">
        <v>236</v>
      </c>
      <c r="D465" s="51" t="s">
        <v>237</v>
      </c>
      <c r="E465" s="51">
        <v>2016</v>
      </c>
      <c r="F465" s="51">
        <v>28003000</v>
      </c>
      <c r="G465" s="51" t="s">
        <v>103</v>
      </c>
      <c r="H465" s="325" t="s">
        <v>53</v>
      </c>
      <c r="I465" s="51" t="s">
        <v>188</v>
      </c>
      <c r="J465" s="51" t="s">
        <v>189</v>
      </c>
      <c r="K465" s="51" t="s">
        <v>190</v>
      </c>
      <c r="L465" s="7">
        <v>92596.64</v>
      </c>
      <c r="M465" s="7">
        <v>1562533.22</v>
      </c>
      <c r="N465" s="7">
        <v>22700.51</v>
      </c>
      <c r="O465" s="7">
        <v>399080471.01999998</v>
      </c>
      <c r="P465" s="7">
        <v>73231570.409999996</v>
      </c>
      <c r="Q465" s="7">
        <v>232859293.86000001</v>
      </c>
      <c r="R465" s="7">
        <v>464774589.63999999</v>
      </c>
      <c r="S465" s="7">
        <v>62072681.780000001</v>
      </c>
      <c r="T465" s="3">
        <v>1666</v>
      </c>
      <c r="U465" s="7">
        <v>17232549.82</v>
      </c>
    </row>
    <row r="466" spans="2:21" s="1" customFormat="1" x14ac:dyDescent="0.25">
      <c r="B466" s="51">
        <v>280030</v>
      </c>
      <c r="C466" s="51" t="s">
        <v>236</v>
      </c>
      <c r="D466" s="51" t="s">
        <v>237</v>
      </c>
      <c r="E466" s="51">
        <v>2015</v>
      </c>
      <c r="F466" s="51">
        <v>28003000</v>
      </c>
      <c r="G466" s="51" t="s">
        <v>103</v>
      </c>
      <c r="H466" s="325" t="s">
        <v>53</v>
      </c>
      <c r="I466" s="51" t="s">
        <v>188</v>
      </c>
      <c r="J466" s="51" t="s">
        <v>189</v>
      </c>
      <c r="K466" s="51" t="s">
        <v>190</v>
      </c>
      <c r="L466" s="7">
        <v>93249.03</v>
      </c>
      <c r="M466" s="7">
        <v>1455142.02</v>
      </c>
      <c r="N466" s="7">
        <v>19537.5</v>
      </c>
      <c r="O466" s="7">
        <v>333795752.80000001</v>
      </c>
      <c r="P466" s="7">
        <v>56443908.140000001</v>
      </c>
      <c r="Q466" s="7">
        <v>173566559.31</v>
      </c>
      <c r="R466" s="7">
        <v>372749486.73000002</v>
      </c>
      <c r="S466" s="7">
        <v>54594522.439999998</v>
      </c>
      <c r="T466" s="3">
        <v>1587</v>
      </c>
      <c r="U466" s="7">
        <v>16249496.77</v>
      </c>
    </row>
    <row r="467" spans="2:21" s="1" customFormat="1" x14ac:dyDescent="0.25">
      <c r="B467" s="51">
        <v>280030</v>
      </c>
      <c r="C467" s="51" t="s">
        <v>236</v>
      </c>
      <c r="D467" s="51" t="s">
        <v>237</v>
      </c>
      <c r="E467" s="51">
        <v>2014</v>
      </c>
      <c r="F467" s="51">
        <v>28003000</v>
      </c>
      <c r="G467" s="51" t="s">
        <v>103</v>
      </c>
      <c r="H467" s="325" t="s">
        <v>53</v>
      </c>
      <c r="I467" s="51" t="s">
        <v>188</v>
      </c>
      <c r="J467" s="51" t="s">
        <v>189</v>
      </c>
      <c r="K467" s="51" t="s">
        <v>190</v>
      </c>
      <c r="L467" s="7">
        <v>92353</v>
      </c>
      <c r="M467" s="7">
        <v>1344874.18</v>
      </c>
      <c r="N467" s="7">
        <v>18249</v>
      </c>
      <c r="O467" s="7">
        <v>325367208.30000001</v>
      </c>
      <c r="P467" s="7">
        <v>48055162.93</v>
      </c>
      <c r="Q467" s="7">
        <v>161525070.09999999</v>
      </c>
      <c r="R467" s="7">
        <v>347937613.24000001</v>
      </c>
      <c r="S467" s="7">
        <v>52473848.090000004</v>
      </c>
      <c r="T467" s="3">
        <v>1411</v>
      </c>
      <c r="U467" s="7">
        <v>14203523.83</v>
      </c>
    </row>
    <row r="468" spans="2:21" s="1" customFormat="1" x14ac:dyDescent="0.25">
      <c r="B468" s="51">
        <v>280030</v>
      </c>
      <c r="C468" s="51" t="s">
        <v>236</v>
      </c>
      <c r="D468" s="51" t="s">
        <v>237</v>
      </c>
      <c r="E468" s="51">
        <v>2013</v>
      </c>
      <c r="F468" s="51">
        <v>28003000</v>
      </c>
      <c r="G468" s="51" t="s">
        <v>103</v>
      </c>
      <c r="H468" s="325" t="s">
        <v>53</v>
      </c>
      <c r="I468" s="51" t="s">
        <v>188</v>
      </c>
      <c r="J468" s="51" t="s">
        <v>189</v>
      </c>
      <c r="K468" s="51" t="s">
        <v>190</v>
      </c>
      <c r="L468" s="7">
        <v>90826</v>
      </c>
      <c r="M468" s="7">
        <v>1235433.3899999999</v>
      </c>
      <c r="N468" s="7">
        <v>17514.93</v>
      </c>
      <c r="O468" s="7">
        <v>309369046.31</v>
      </c>
      <c r="P468" s="7">
        <v>45317802.82</v>
      </c>
      <c r="Q468" s="7">
        <v>150139416.40000001</v>
      </c>
      <c r="R468" s="7">
        <v>318721056.52999997</v>
      </c>
      <c r="S468" s="7">
        <v>59574253.469999999</v>
      </c>
      <c r="T468" s="3">
        <v>1185</v>
      </c>
      <c r="U468" s="7">
        <v>13181177.859999999</v>
      </c>
    </row>
    <row r="469" spans="2:21" s="1" customFormat="1" x14ac:dyDescent="0.25">
      <c r="B469" s="51">
        <v>280030</v>
      </c>
      <c r="C469" s="51" t="s">
        <v>236</v>
      </c>
      <c r="D469" s="51" t="s">
        <v>237</v>
      </c>
      <c r="E469" s="51">
        <v>2012</v>
      </c>
      <c r="F469" s="51">
        <v>28003000</v>
      </c>
      <c r="G469" s="51" t="s">
        <v>103</v>
      </c>
      <c r="H469" s="325" t="s">
        <v>53</v>
      </c>
      <c r="I469" s="51" t="s">
        <v>188</v>
      </c>
      <c r="J469" s="51" t="s">
        <v>189</v>
      </c>
      <c r="K469" s="51" t="s">
        <v>190</v>
      </c>
      <c r="L469" s="7">
        <v>88054</v>
      </c>
      <c r="M469" s="7">
        <v>1205135.47</v>
      </c>
      <c r="N469" s="7">
        <v>16366</v>
      </c>
      <c r="O469" s="7">
        <v>296000771.99000001</v>
      </c>
      <c r="P469" s="7">
        <v>43198929.109999999</v>
      </c>
      <c r="Q469" s="7">
        <v>133620939.87</v>
      </c>
      <c r="R469" s="7">
        <v>299506084.10000002</v>
      </c>
      <c r="S469" s="7">
        <v>47638500.93</v>
      </c>
      <c r="T469" s="3">
        <v>1224</v>
      </c>
      <c r="U469" s="7">
        <v>14044702.380000001</v>
      </c>
    </row>
    <row r="470" spans="2:21" s="1" customFormat="1" x14ac:dyDescent="0.25">
      <c r="B470" s="51">
        <v>280030</v>
      </c>
      <c r="C470" s="51" t="s">
        <v>236</v>
      </c>
      <c r="D470" s="51" t="s">
        <v>237</v>
      </c>
      <c r="E470" s="51">
        <v>2011</v>
      </c>
      <c r="F470" s="51">
        <v>28003000</v>
      </c>
      <c r="G470" s="51" t="s">
        <v>103</v>
      </c>
      <c r="H470" s="325" t="s">
        <v>53</v>
      </c>
      <c r="I470" s="51" t="s">
        <v>188</v>
      </c>
      <c r="J470" s="51" t="s">
        <v>189</v>
      </c>
      <c r="K470" s="51" t="s">
        <v>190</v>
      </c>
      <c r="L470" s="7">
        <v>84198</v>
      </c>
      <c r="M470" s="7">
        <v>1138717.1499999999</v>
      </c>
      <c r="N470" s="7">
        <v>15848</v>
      </c>
      <c r="O470" s="7">
        <v>251309417.25</v>
      </c>
      <c r="P470" s="7">
        <v>37841732.119999997</v>
      </c>
      <c r="Q470" s="7">
        <v>115970049.38</v>
      </c>
      <c r="R470" s="7">
        <v>269038342.44</v>
      </c>
      <c r="S470" s="7">
        <v>33894195.780000001</v>
      </c>
      <c r="T470" s="3">
        <v>1247</v>
      </c>
      <c r="U470" s="7">
        <v>18579158.41</v>
      </c>
    </row>
    <row r="471" spans="2:21" s="1" customFormat="1" x14ac:dyDescent="0.25">
      <c r="B471" s="51">
        <v>280030</v>
      </c>
      <c r="C471" s="51" t="s">
        <v>236</v>
      </c>
      <c r="D471" s="51" t="s">
        <v>237</v>
      </c>
      <c r="E471" s="51">
        <v>2010</v>
      </c>
      <c r="F471" s="51">
        <v>28003000</v>
      </c>
      <c r="G471" s="51" t="s">
        <v>103</v>
      </c>
      <c r="H471" s="325" t="s">
        <v>53</v>
      </c>
      <c r="I471" s="51" t="s">
        <v>188</v>
      </c>
      <c r="J471" s="51" t="s">
        <v>189</v>
      </c>
      <c r="K471" s="51" t="s">
        <v>190</v>
      </c>
      <c r="L471" s="7">
        <v>79423.759999999995</v>
      </c>
      <c r="M471" s="7">
        <v>1067624.8</v>
      </c>
      <c r="N471" s="7">
        <v>14849.03</v>
      </c>
      <c r="O471" s="7">
        <v>231256879.06999999</v>
      </c>
      <c r="P471" s="7">
        <v>33556251.979999997</v>
      </c>
      <c r="Q471" s="7">
        <v>110243977.95</v>
      </c>
      <c r="R471" s="7">
        <v>268927218.19999999</v>
      </c>
      <c r="S471" s="7">
        <v>158682247.34999999</v>
      </c>
      <c r="T471" s="3">
        <v>1291</v>
      </c>
      <c r="U471" s="7">
        <v>14501576.16</v>
      </c>
    </row>
    <row r="472" spans="2:21" s="1" customFormat="1" x14ac:dyDescent="0.25">
      <c r="B472" s="51">
        <v>280030</v>
      </c>
      <c r="C472" s="51" t="s">
        <v>236</v>
      </c>
      <c r="D472" s="51" t="s">
        <v>237</v>
      </c>
      <c r="E472" s="51">
        <v>2009</v>
      </c>
      <c r="F472" s="51">
        <v>28003000</v>
      </c>
      <c r="G472" s="51" t="s">
        <v>103</v>
      </c>
      <c r="H472" s="325" t="s">
        <v>53</v>
      </c>
      <c r="I472" s="51" t="s">
        <v>188</v>
      </c>
      <c r="J472" s="51" t="s">
        <v>189</v>
      </c>
      <c r="K472" s="51" t="s">
        <v>190</v>
      </c>
      <c r="L472" s="7">
        <v>76298.210000000006</v>
      </c>
      <c r="M472" s="7">
        <v>1083391</v>
      </c>
      <c r="N472" s="7">
        <v>14133</v>
      </c>
      <c r="O472" s="7">
        <v>205683210.11000001</v>
      </c>
      <c r="P472" s="7">
        <v>29861573.550000001</v>
      </c>
      <c r="Q472" s="7">
        <v>103686568.36</v>
      </c>
      <c r="R472" s="7">
        <v>222116970.78999999</v>
      </c>
      <c r="S472" s="7">
        <v>27963428.57</v>
      </c>
      <c r="T472" s="3">
        <v>1312</v>
      </c>
      <c r="U472" s="7">
        <v>6914342.2599999998</v>
      </c>
    </row>
    <row r="473" spans="2:21" s="1" customFormat="1" x14ac:dyDescent="0.25">
      <c r="B473" s="51">
        <v>280030</v>
      </c>
      <c r="C473" s="51" t="s">
        <v>236</v>
      </c>
      <c r="D473" s="51" t="s">
        <v>237</v>
      </c>
      <c r="E473" s="51">
        <v>2008</v>
      </c>
      <c r="F473" s="51">
        <v>28003000</v>
      </c>
      <c r="G473" s="51" t="s">
        <v>103</v>
      </c>
      <c r="H473" s="325" t="s">
        <v>53</v>
      </c>
      <c r="I473" s="51" t="s">
        <v>188</v>
      </c>
      <c r="J473" s="51" t="s">
        <v>189</v>
      </c>
      <c r="K473" s="51" t="s">
        <v>190</v>
      </c>
      <c r="L473" s="7">
        <v>73992</v>
      </c>
      <c r="M473" s="7">
        <v>972889</v>
      </c>
      <c r="N473" s="7">
        <v>13606</v>
      </c>
      <c r="O473" s="7">
        <v>187232348.47999999</v>
      </c>
      <c r="P473" s="7">
        <v>27196835.23</v>
      </c>
      <c r="Q473" s="7">
        <v>89736261.370000005</v>
      </c>
      <c r="R473" s="7">
        <v>185765360.59</v>
      </c>
      <c r="S473" s="7">
        <v>30725121.25</v>
      </c>
      <c r="T473" s="3">
        <v>1343</v>
      </c>
      <c r="U473" s="7">
        <v>7465210.1799999997</v>
      </c>
    </row>
    <row r="474" spans="2:21" s="1" customFormat="1" x14ac:dyDescent="0.25">
      <c r="B474" s="51">
        <v>280030</v>
      </c>
      <c r="C474" s="51" t="s">
        <v>236</v>
      </c>
      <c r="D474" s="51" t="s">
        <v>237</v>
      </c>
      <c r="E474" s="51">
        <v>2007</v>
      </c>
      <c r="F474" s="51">
        <v>28003000</v>
      </c>
      <c r="G474" s="51" t="s">
        <v>103</v>
      </c>
      <c r="H474" s="325" t="s">
        <v>53</v>
      </c>
      <c r="I474" s="51" t="s">
        <v>188</v>
      </c>
      <c r="J474" s="51" t="s">
        <v>189</v>
      </c>
      <c r="K474" s="51" t="s">
        <v>190</v>
      </c>
      <c r="L474" s="7">
        <v>73302</v>
      </c>
      <c r="M474" s="7">
        <v>902737.64</v>
      </c>
      <c r="N474" s="7">
        <v>13300</v>
      </c>
      <c r="O474" s="7">
        <v>164250020.25999999</v>
      </c>
      <c r="P474" s="7">
        <v>23521866.870000001</v>
      </c>
      <c r="Q474" s="7">
        <v>80774881.840000004</v>
      </c>
      <c r="R474" s="7">
        <v>164033030.62</v>
      </c>
      <c r="S474" s="7">
        <v>25079818.079999998</v>
      </c>
      <c r="T474" s="3">
        <v>1272</v>
      </c>
      <c r="U474" s="7">
        <v>8523358.8200000003</v>
      </c>
    </row>
    <row r="475" spans="2:21" s="1" customFormat="1" x14ac:dyDescent="0.25">
      <c r="B475" s="51">
        <v>280030</v>
      </c>
      <c r="C475" s="51" t="s">
        <v>236</v>
      </c>
      <c r="D475" s="51" t="s">
        <v>237</v>
      </c>
      <c r="E475" s="51">
        <v>2006</v>
      </c>
      <c r="F475" s="51">
        <v>28003000</v>
      </c>
      <c r="G475" s="51" t="s">
        <v>103</v>
      </c>
      <c r="H475" s="325" t="s">
        <v>53</v>
      </c>
      <c r="I475" s="51" t="s">
        <v>188</v>
      </c>
      <c r="J475" s="51" t="s">
        <v>189</v>
      </c>
      <c r="K475" s="51" t="s">
        <v>190</v>
      </c>
      <c r="L475" s="7">
        <v>72125</v>
      </c>
      <c r="M475" s="7">
        <v>899549</v>
      </c>
      <c r="N475" s="7">
        <v>12783</v>
      </c>
      <c r="O475" s="7">
        <v>159295983.16</v>
      </c>
      <c r="P475" s="7">
        <v>22815977.27</v>
      </c>
      <c r="Q475" s="7">
        <v>71161996.590000004</v>
      </c>
      <c r="R475" s="7">
        <v>157530856.5</v>
      </c>
      <c r="S475" s="7">
        <v>13757025.75</v>
      </c>
      <c r="T475" s="3">
        <v>1249</v>
      </c>
      <c r="U475" s="7">
        <v>5808387.25</v>
      </c>
    </row>
    <row r="476" spans="2:21" s="1" customFormat="1" x14ac:dyDescent="0.25">
      <c r="B476" s="51">
        <v>280030</v>
      </c>
      <c r="C476" s="51" t="s">
        <v>236</v>
      </c>
      <c r="D476" s="51" t="s">
        <v>237</v>
      </c>
      <c r="E476" s="51">
        <v>2005</v>
      </c>
      <c r="F476" s="51">
        <v>28003000</v>
      </c>
      <c r="G476" s="51" t="s">
        <v>103</v>
      </c>
      <c r="H476" s="325" t="s">
        <v>53</v>
      </c>
      <c r="I476" s="51" t="s">
        <v>188</v>
      </c>
      <c r="J476" s="51" t="s">
        <v>189</v>
      </c>
      <c r="K476" s="51" t="s">
        <v>190</v>
      </c>
      <c r="L476" s="7">
        <v>67228</v>
      </c>
      <c r="M476" s="7">
        <v>712349.36</v>
      </c>
      <c r="N476" s="7">
        <v>11543</v>
      </c>
      <c r="O476" s="7">
        <v>136543436.81</v>
      </c>
      <c r="P476" s="7">
        <v>17956607.219999999</v>
      </c>
      <c r="Q476" s="7">
        <v>64510813.299999997</v>
      </c>
      <c r="R476" s="7">
        <v>145795093.03999999</v>
      </c>
      <c r="S476" s="7">
        <v>17043355.100000001</v>
      </c>
      <c r="T476" s="3">
        <v>1191</v>
      </c>
      <c r="U476" s="7">
        <v>2509052.25</v>
      </c>
    </row>
    <row r="477" spans="2:21" s="1" customFormat="1" x14ac:dyDescent="0.25">
      <c r="B477" s="51">
        <v>280030</v>
      </c>
      <c r="C477" s="51" t="s">
        <v>236</v>
      </c>
      <c r="D477" s="51" t="s">
        <v>237</v>
      </c>
      <c r="E477" s="51">
        <v>2004</v>
      </c>
      <c r="F477" s="51">
        <v>28003000</v>
      </c>
      <c r="G477" s="51" t="s">
        <v>103</v>
      </c>
      <c r="H477" s="325" t="s">
        <v>53</v>
      </c>
      <c r="I477" s="51" t="s">
        <v>188</v>
      </c>
      <c r="J477" s="51" t="s">
        <v>189</v>
      </c>
      <c r="K477" s="51" t="s">
        <v>190</v>
      </c>
      <c r="L477" s="7">
        <v>65948</v>
      </c>
      <c r="M477" s="7">
        <v>617338</v>
      </c>
      <c r="N477" s="7">
        <v>11624</v>
      </c>
      <c r="O477" s="7">
        <v>109991128.61</v>
      </c>
      <c r="P477" s="7">
        <v>16494756.390000001</v>
      </c>
      <c r="Q477" s="7">
        <v>55970121.560000002</v>
      </c>
      <c r="R477" s="7">
        <v>129735716.87</v>
      </c>
      <c r="S477" s="7">
        <v>12503016.369999999</v>
      </c>
      <c r="T477" s="1">
        <v>992</v>
      </c>
      <c r="U477" s="7">
        <v>387490.86</v>
      </c>
    </row>
    <row r="478" spans="2:21" s="1" customFormat="1" x14ac:dyDescent="0.25">
      <c r="B478" s="51">
        <v>280030</v>
      </c>
      <c r="C478" s="51" t="s">
        <v>236</v>
      </c>
      <c r="D478" s="51" t="s">
        <v>237</v>
      </c>
      <c r="E478" s="51">
        <v>2003</v>
      </c>
      <c r="F478" s="51">
        <v>28003000</v>
      </c>
      <c r="G478" s="51" t="s">
        <v>103</v>
      </c>
      <c r="H478" s="325" t="s">
        <v>53</v>
      </c>
      <c r="I478" s="51" t="s">
        <v>188</v>
      </c>
      <c r="J478" s="51" t="s">
        <v>189</v>
      </c>
      <c r="K478" s="51" t="s">
        <v>190</v>
      </c>
      <c r="L478" s="7">
        <v>64188</v>
      </c>
      <c r="M478" s="7">
        <v>552405</v>
      </c>
      <c r="N478" s="7">
        <v>10818</v>
      </c>
      <c r="O478" s="7">
        <v>100819816.56</v>
      </c>
      <c r="P478" s="7">
        <v>13964156.789999999</v>
      </c>
      <c r="Q478" s="7">
        <v>49025730.390000001</v>
      </c>
      <c r="R478" s="7">
        <v>105167952.20999999</v>
      </c>
      <c r="S478" s="7">
        <v>23117891.850000001</v>
      </c>
      <c r="T478" s="1">
        <v>979</v>
      </c>
      <c r="U478" s="7">
        <v>720158.88</v>
      </c>
    </row>
    <row r="479" spans="2:21" s="1" customFormat="1" x14ac:dyDescent="0.25">
      <c r="B479" s="51">
        <v>280030</v>
      </c>
      <c r="C479" s="51" t="s">
        <v>236</v>
      </c>
      <c r="D479" s="51" t="s">
        <v>237</v>
      </c>
      <c r="E479" s="51">
        <v>2002</v>
      </c>
      <c r="F479" s="51">
        <v>28003000</v>
      </c>
      <c r="G479" s="51" t="s">
        <v>103</v>
      </c>
      <c r="H479" s="325" t="s">
        <v>53</v>
      </c>
      <c r="I479" s="51" t="s">
        <v>188</v>
      </c>
      <c r="J479" s="51" t="s">
        <v>189</v>
      </c>
      <c r="K479" s="51" t="s">
        <v>190</v>
      </c>
      <c r="L479" s="7">
        <v>62742</v>
      </c>
      <c r="M479" s="7">
        <v>491334.31</v>
      </c>
      <c r="N479" s="7">
        <v>10580</v>
      </c>
      <c r="O479" s="7">
        <v>86141581.079999998</v>
      </c>
      <c r="P479" s="7">
        <v>12265542.140000001</v>
      </c>
      <c r="Q479" s="7">
        <v>41028623.399999999</v>
      </c>
      <c r="R479" s="7">
        <v>93344980.049999997</v>
      </c>
      <c r="S479" s="7">
        <v>18681276.27</v>
      </c>
      <c r="T479" s="1">
        <v>987</v>
      </c>
      <c r="U479" s="7">
        <v>442210.05</v>
      </c>
    </row>
    <row r="480" spans="2:21" s="1" customFormat="1" x14ac:dyDescent="0.25">
      <c r="B480" s="51">
        <v>280030</v>
      </c>
      <c r="C480" s="51" t="s">
        <v>236</v>
      </c>
      <c r="D480" s="51" t="s">
        <v>237</v>
      </c>
      <c r="E480" s="51">
        <v>2001</v>
      </c>
      <c r="F480" s="51">
        <v>28003000</v>
      </c>
      <c r="G480" s="51" t="s">
        <v>103</v>
      </c>
      <c r="H480" s="325" t="s">
        <v>53</v>
      </c>
      <c r="I480" s="51" t="s">
        <v>188</v>
      </c>
      <c r="J480" s="51" t="s">
        <v>189</v>
      </c>
      <c r="K480" s="51" t="s">
        <v>190</v>
      </c>
      <c r="L480" s="7">
        <v>62162</v>
      </c>
      <c r="M480" s="7">
        <v>443728</v>
      </c>
      <c r="N480" s="7">
        <v>9799</v>
      </c>
      <c r="O480" s="7">
        <v>71872500</v>
      </c>
      <c r="P480" s="7">
        <v>9887867</v>
      </c>
      <c r="Q480" s="7">
        <v>34940117</v>
      </c>
      <c r="R480" s="7">
        <v>77258862</v>
      </c>
      <c r="S480" s="7">
        <v>17865277</v>
      </c>
      <c r="T480" s="1">
        <v>999</v>
      </c>
      <c r="U480" s="7">
        <v>429524</v>
      </c>
    </row>
    <row r="481" spans="2:21" s="1" customFormat="1" x14ac:dyDescent="0.25">
      <c r="B481" s="51">
        <v>280030</v>
      </c>
      <c r="C481" s="51" t="s">
        <v>236</v>
      </c>
      <c r="D481" s="51" t="s">
        <v>237</v>
      </c>
      <c r="E481" s="51">
        <v>2000</v>
      </c>
      <c r="F481" s="51">
        <v>28003000</v>
      </c>
      <c r="G481" s="51" t="s">
        <v>103</v>
      </c>
      <c r="H481" s="325" t="s">
        <v>53</v>
      </c>
      <c r="I481" s="51" t="s">
        <v>188</v>
      </c>
      <c r="J481" s="51" t="s">
        <v>189</v>
      </c>
      <c r="K481" s="51" t="s">
        <v>190</v>
      </c>
      <c r="L481" s="7">
        <v>62280</v>
      </c>
      <c r="M481" s="7">
        <v>436505</v>
      </c>
      <c r="N481" s="7">
        <v>10019</v>
      </c>
      <c r="O481" s="7">
        <v>67201391.170000002</v>
      </c>
      <c r="P481" s="7">
        <v>9655516.3100000005</v>
      </c>
      <c r="Q481" s="7">
        <v>31101700.100000001</v>
      </c>
      <c r="R481" s="7">
        <v>68180008.159999996</v>
      </c>
      <c r="S481" s="7">
        <v>16190289.699999999</v>
      </c>
      <c r="T481" s="3">
        <v>1010</v>
      </c>
      <c r="U481" s="7">
        <v>463900.97</v>
      </c>
    </row>
    <row r="482" spans="2:21" s="1" customFormat="1" x14ac:dyDescent="0.25">
      <c r="B482" s="51">
        <v>280030</v>
      </c>
      <c r="C482" s="51" t="s">
        <v>236</v>
      </c>
      <c r="D482" s="51" t="s">
        <v>237</v>
      </c>
      <c r="E482" s="51">
        <v>1999</v>
      </c>
      <c r="F482" s="51">
        <v>28003000</v>
      </c>
      <c r="G482" s="51" t="s">
        <v>103</v>
      </c>
      <c r="H482" s="325" t="s">
        <v>53</v>
      </c>
      <c r="I482" s="51" t="s">
        <v>188</v>
      </c>
      <c r="J482" s="51" t="s">
        <v>189</v>
      </c>
      <c r="K482" s="51" t="s">
        <v>190</v>
      </c>
      <c r="L482" s="7">
        <v>62172</v>
      </c>
      <c r="M482" s="7">
        <v>415481.88</v>
      </c>
      <c r="N482" s="7">
        <v>9295</v>
      </c>
      <c r="O482" s="7">
        <v>57802038.719999999</v>
      </c>
      <c r="P482" s="7">
        <v>7293801.5899999999</v>
      </c>
      <c r="Q482" s="7">
        <v>31342961.949999999</v>
      </c>
      <c r="R482" s="7">
        <v>59876154.450000003</v>
      </c>
      <c r="S482" s="7">
        <v>12720061.26</v>
      </c>
      <c r="T482" s="3">
        <v>1027</v>
      </c>
      <c r="U482" s="7">
        <v>480666</v>
      </c>
    </row>
    <row r="483" spans="2:21" s="1" customFormat="1" x14ac:dyDescent="0.25">
      <c r="B483" s="51">
        <v>355030</v>
      </c>
      <c r="C483" s="51" t="s">
        <v>238</v>
      </c>
      <c r="D483" s="51" t="s">
        <v>239</v>
      </c>
      <c r="E483" s="51">
        <v>2019</v>
      </c>
      <c r="F483" s="51">
        <v>35503000</v>
      </c>
      <c r="G483" s="51" t="s">
        <v>104</v>
      </c>
      <c r="H483" s="325" t="s">
        <v>37</v>
      </c>
      <c r="I483" s="51" t="s">
        <v>188</v>
      </c>
      <c r="J483" s="51" t="s">
        <v>189</v>
      </c>
      <c r="K483" s="51" t="s">
        <v>190</v>
      </c>
      <c r="L483" s="7">
        <v>2099871.46</v>
      </c>
      <c r="M483" s="7">
        <v>46457800</v>
      </c>
      <c r="N483" s="7">
        <v>1766058.07</v>
      </c>
      <c r="O483" s="7">
        <v>7739525401.3900003</v>
      </c>
      <c r="P483" s="7">
        <v>6799143798.9899998</v>
      </c>
      <c r="Q483" s="7">
        <v>2681940040.4000001</v>
      </c>
      <c r="R483" s="7">
        <v>8564342027.4099998</v>
      </c>
      <c r="S483" s="7">
        <v>1908192911.1700001</v>
      </c>
      <c r="T483" s="3">
        <v>13945</v>
      </c>
      <c r="U483" s="7">
        <v>533657005.72000003</v>
      </c>
    </row>
    <row r="484" spans="2:21" s="1" customFormat="1" x14ac:dyDescent="0.25">
      <c r="B484" s="51">
        <v>355030</v>
      </c>
      <c r="C484" s="51" t="s">
        <v>238</v>
      </c>
      <c r="D484" s="51" t="s">
        <v>239</v>
      </c>
      <c r="E484" s="51">
        <v>2018</v>
      </c>
      <c r="F484" s="51">
        <v>35503000</v>
      </c>
      <c r="G484" s="51" t="s">
        <v>104</v>
      </c>
      <c r="H484" s="325" t="s">
        <v>37</v>
      </c>
      <c r="I484" s="51" t="s">
        <v>188</v>
      </c>
      <c r="J484" s="51" t="s">
        <v>189</v>
      </c>
      <c r="K484" s="51" t="s">
        <v>190</v>
      </c>
      <c r="L484" s="7">
        <v>2094525.15</v>
      </c>
      <c r="M484" s="7">
        <v>43565118</v>
      </c>
      <c r="N484" s="7">
        <v>1638593.94</v>
      </c>
      <c r="O484" s="7">
        <v>6920297919.0200005</v>
      </c>
      <c r="P484" s="7">
        <v>6029986962.1999998</v>
      </c>
      <c r="Q484" s="7">
        <v>2673626819.0300002</v>
      </c>
      <c r="R484" s="7">
        <v>7615799012.54</v>
      </c>
      <c r="S484" s="7">
        <v>1559267775.3199999</v>
      </c>
      <c r="T484" s="3">
        <v>14449</v>
      </c>
      <c r="U484" s="7">
        <v>571596495.64999998</v>
      </c>
    </row>
    <row r="485" spans="2:21" s="1" customFormat="1" x14ac:dyDescent="0.25">
      <c r="B485" s="51">
        <v>355030</v>
      </c>
      <c r="C485" s="51" t="s">
        <v>238</v>
      </c>
      <c r="D485" s="51" t="s">
        <v>239</v>
      </c>
      <c r="E485" s="51">
        <v>2017</v>
      </c>
      <c r="F485" s="51">
        <v>35503000</v>
      </c>
      <c r="G485" s="51" t="s">
        <v>104</v>
      </c>
      <c r="H485" s="325" t="s">
        <v>37</v>
      </c>
      <c r="I485" s="51" t="s">
        <v>188</v>
      </c>
      <c r="J485" s="51" t="s">
        <v>189</v>
      </c>
      <c r="K485" s="51" t="s">
        <v>190</v>
      </c>
      <c r="L485" s="7">
        <v>2062410.87</v>
      </c>
      <c r="M485" s="7">
        <v>39546444</v>
      </c>
      <c r="N485" s="7">
        <v>1606207.22</v>
      </c>
      <c r="O485" s="7">
        <v>6246739207.4200001</v>
      </c>
      <c r="P485" s="7">
        <v>5483761078.3900003</v>
      </c>
      <c r="Q485" s="7">
        <v>2604269833.77</v>
      </c>
      <c r="R485" s="7">
        <v>6947918045.0900002</v>
      </c>
      <c r="S485" s="7">
        <v>1384577107.0799999</v>
      </c>
      <c r="T485" s="3">
        <v>13672</v>
      </c>
      <c r="U485" s="7">
        <v>422454506.45999998</v>
      </c>
    </row>
    <row r="486" spans="2:21" s="1" customFormat="1" x14ac:dyDescent="0.25">
      <c r="B486" s="51">
        <v>355030</v>
      </c>
      <c r="C486" s="51" t="s">
        <v>238</v>
      </c>
      <c r="D486" s="51" t="s">
        <v>239</v>
      </c>
      <c r="E486" s="51">
        <v>2016</v>
      </c>
      <c r="F486" s="51">
        <v>35503000</v>
      </c>
      <c r="G486" s="51" t="s">
        <v>104</v>
      </c>
      <c r="H486" s="325" t="s">
        <v>37</v>
      </c>
      <c r="I486" s="51" t="s">
        <v>188</v>
      </c>
      <c r="J486" s="51" t="s">
        <v>189</v>
      </c>
      <c r="K486" s="51" t="s">
        <v>190</v>
      </c>
      <c r="L486" s="7">
        <v>1982011.29</v>
      </c>
      <c r="M486" s="7">
        <v>36945034</v>
      </c>
      <c r="N486" s="7">
        <v>1550803.49</v>
      </c>
      <c r="O486" s="7">
        <v>5879335761.6400003</v>
      </c>
      <c r="P486" s="7">
        <v>4944983235</v>
      </c>
      <c r="Q486" s="7">
        <v>2171193528.6599998</v>
      </c>
      <c r="R486" s="7">
        <v>6546486170.1499996</v>
      </c>
      <c r="S486" s="7">
        <v>1237114222.1900001</v>
      </c>
      <c r="T486" s="3">
        <v>14137</v>
      </c>
      <c r="U486" s="7">
        <v>298918610.64999998</v>
      </c>
    </row>
    <row r="487" spans="2:21" s="1" customFormat="1" x14ac:dyDescent="0.25">
      <c r="B487" s="51">
        <v>355030</v>
      </c>
      <c r="C487" s="51" t="s">
        <v>238</v>
      </c>
      <c r="D487" s="51" t="s">
        <v>239</v>
      </c>
      <c r="E487" s="51">
        <v>2015</v>
      </c>
      <c r="F487" s="51">
        <v>35503000</v>
      </c>
      <c r="G487" s="51" t="s">
        <v>104</v>
      </c>
      <c r="H487" s="325" t="s">
        <v>37</v>
      </c>
      <c r="I487" s="51" t="s">
        <v>188</v>
      </c>
      <c r="J487" s="51" t="s">
        <v>189</v>
      </c>
      <c r="K487" s="51" t="s">
        <v>190</v>
      </c>
      <c r="L487" s="7">
        <v>1898310.04</v>
      </c>
      <c r="M487" s="7">
        <v>33706614</v>
      </c>
      <c r="N487" s="7">
        <v>1480242.71</v>
      </c>
      <c r="O487" s="7">
        <v>4879753044.3699999</v>
      </c>
      <c r="P487" s="7">
        <v>3828287648.9400001</v>
      </c>
      <c r="Q487" s="7">
        <v>2193659582.79</v>
      </c>
      <c r="R487" s="7">
        <v>5045641312.8000002</v>
      </c>
      <c r="S487" s="7">
        <v>1076452442.9200001</v>
      </c>
      <c r="T487" s="3">
        <v>14223</v>
      </c>
      <c r="U487" s="7">
        <v>498717620.11000001</v>
      </c>
    </row>
    <row r="488" spans="2:21" s="1" customFormat="1" x14ac:dyDescent="0.25">
      <c r="B488" s="51">
        <v>355030</v>
      </c>
      <c r="C488" s="51" t="s">
        <v>238</v>
      </c>
      <c r="D488" s="51" t="s">
        <v>239</v>
      </c>
      <c r="E488" s="51">
        <v>2014</v>
      </c>
      <c r="F488" s="51">
        <v>35503000</v>
      </c>
      <c r="G488" s="51" t="s">
        <v>104</v>
      </c>
      <c r="H488" s="325" t="s">
        <v>37</v>
      </c>
      <c r="I488" s="51" t="s">
        <v>188</v>
      </c>
      <c r="J488" s="51" t="s">
        <v>189</v>
      </c>
      <c r="K488" s="51" t="s">
        <v>190</v>
      </c>
      <c r="L488" s="7">
        <v>2058577.59</v>
      </c>
      <c r="M488" s="7">
        <v>30355440</v>
      </c>
      <c r="N488" s="7">
        <v>1562315.34</v>
      </c>
      <c r="O488" s="7">
        <v>4654718723.4200001</v>
      </c>
      <c r="P488" s="7">
        <v>3936454210.0300002</v>
      </c>
      <c r="Q488" s="7">
        <v>2123294776.23</v>
      </c>
      <c r="R488" s="7">
        <v>5907145236.6400003</v>
      </c>
      <c r="S488" s="7">
        <v>1144059861.7</v>
      </c>
      <c r="T488" s="3">
        <v>14753</v>
      </c>
      <c r="U488" s="7">
        <v>365907531.07999998</v>
      </c>
    </row>
    <row r="489" spans="2:21" s="1" customFormat="1" x14ac:dyDescent="0.25">
      <c r="B489" s="51">
        <v>355030</v>
      </c>
      <c r="C489" s="51" t="s">
        <v>238</v>
      </c>
      <c r="D489" s="51" t="s">
        <v>239</v>
      </c>
      <c r="E489" s="51">
        <v>2013</v>
      </c>
      <c r="F489" s="51">
        <v>35503000</v>
      </c>
      <c r="G489" s="51" t="s">
        <v>104</v>
      </c>
      <c r="H489" s="325" t="s">
        <v>37</v>
      </c>
      <c r="I489" s="51" t="s">
        <v>188</v>
      </c>
      <c r="J489" s="51" t="s">
        <v>189</v>
      </c>
      <c r="K489" s="51" t="s">
        <v>190</v>
      </c>
      <c r="L489" s="7">
        <v>2134405.8199999998</v>
      </c>
      <c r="M489" s="7">
        <v>28274294</v>
      </c>
      <c r="N489" s="7">
        <v>1578355.06</v>
      </c>
      <c r="O489" s="7">
        <v>4972694986.8800001</v>
      </c>
      <c r="P489" s="7">
        <v>4187448658.8600001</v>
      </c>
      <c r="Q489" s="7">
        <v>1927168014.29</v>
      </c>
      <c r="R489" s="7">
        <v>5482248348.6300001</v>
      </c>
      <c r="S489" s="7">
        <v>974936213.96000004</v>
      </c>
      <c r="T489" s="3">
        <v>15015</v>
      </c>
      <c r="U489" s="7">
        <v>382793404.12</v>
      </c>
    </row>
    <row r="490" spans="2:21" s="1" customFormat="1" x14ac:dyDescent="0.25">
      <c r="B490" s="51">
        <v>355030</v>
      </c>
      <c r="C490" s="51" t="s">
        <v>238</v>
      </c>
      <c r="D490" s="51" t="s">
        <v>239</v>
      </c>
      <c r="E490" s="51">
        <v>2012</v>
      </c>
      <c r="F490" s="51">
        <v>35503000</v>
      </c>
      <c r="G490" s="51" t="s">
        <v>104</v>
      </c>
      <c r="H490" s="325" t="s">
        <v>37</v>
      </c>
      <c r="I490" s="51" t="s">
        <v>188</v>
      </c>
      <c r="J490" s="51" t="s">
        <v>189</v>
      </c>
      <c r="K490" s="51" t="s">
        <v>190</v>
      </c>
      <c r="L490" s="7">
        <v>2093721.02</v>
      </c>
      <c r="M490" s="7">
        <v>26675793</v>
      </c>
      <c r="N490" s="7">
        <v>1535166.37</v>
      </c>
      <c r="O490" s="7">
        <v>4647222355.6800003</v>
      </c>
      <c r="P490" s="7">
        <v>3901434842</v>
      </c>
      <c r="Q490" s="7">
        <v>1738862084.1900001</v>
      </c>
      <c r="R490" s="7">
        <v>5172998240.8800001</v>
      </c>
      <c r="S490" s="7">
        <v>930760298.13999999</v>
      </c>
      <c r="T490" s="3">
        <v>15019</v>
      </c>
      <c r="U490" s="7">
        <v>439419822</v>
      </c>
    </row>
    <row r="491" spans="2:21" s="1" customFormat="1" x14ac:dyDescent="0.25">
      <c r="B491" s="51">
        <v>355030</v>
      </c>
      <c r="C491" s="51" t="s">
        <v>238</v>
      </c>
      <c r="D491" s="51" t="s">
        <v>239</v>
      </c>
      <c r="E491" s="51">
        <v>2011</v>
      </c>
      <c r="F491" s="51">
        <v>35503000</v>
      </c>
      <c r="G491" s="51" t="s">
        <v>104</v>
      </c>
      <c r="H491" s="325" t="s">
        <v>37</v>
      </c>
      <c r="I491" s="51" t="s">
        <v>188</v>
      </c>
      <c r="J491" s="51" t="s">
        <v>189</v>
      </c>
      <c r="K491" s="51" t="s">
        <v>190</v>
      </c>
      <c r="L491" s="7">
        <v>2044640</v>
      </c>
      <c r="M491" s="7">
        <v>25214984</v>
      </c>
      <c r="N491" s="7">
        <v>1486391.13</v>
      </c>
      <c r="O491" s="7">
        <v>4294023834.04</v>
      </c>
      <c r="P491" s="7">
        <v>3615652309.21</v>
      </c>
      <c r="Q491" s="7">
        <v>1804137052.3900001</v>
      </c>
      <c r="R491" s="7">
        <v>5015334030.2299995</v>
      </c>
      <c r="S491" s="7">
        <v>888964981.92999995</v>
      </c>
      <c r="T491" s="3">
        <v>14896</v>
      </c>
      <c r="U491" s="7">
        <v>590182071.25</v>
      </c>
    </row>
    <row r="492" spans="2:21" s="1" customFormat="1" x14ac:dyDescent="0.25">
      <c r="B492" s="51">
        <v>355030</v>
      </c>
      <c r="C492" s="51" t="s">
        <v>238</v>
      </c>
      <c r="D492" s="51" t="s">
        <v>239</v>
      </c>
      <c r="E492" s="51">
        <v>2010</v>
      </c>
      <c r="F492" s="51">
        <v>35503000</v>
      </c>
      <c r="G492" s="51" t="s">
        <v>104</v>
      </c>
      <c r="H492" s="325" t="s">
        <v>37</v>
      </c>
      <c r="I492" s="51" t="s">
        <v>188</v>
      </c>
      <c r="J492" s="51" t="s">
        <v>189</v>
      </c>
      <c r="K492" s="51" t="s">
        <v>190</v>
      </c>
      <c r="L492" s="7">
        <v>1994367.32</v>
      </c>
      <c r="M492" s="7">
        <v>23350584</v>
      </c>
      <c r="N492" s="7">
        <v>1434344.72</v>
      </c>
      <c r="O492" s="7">
        <v>3981826704.9099998</v>
      </c>
      <c r="P492" s="7">
        <v>3331979049.8600001</v>
      </c>
      <c r="Q492" s="7">
        <v>1400984523.8800001</v>
      </c>
      <c r="R492" s="7">
        <v>4248146197.7199998</v>
      </c>
      <c r="S492" s="7">
        <v>784679909.38999999</v>
      </c>
      <c r="T492" s="3">
        <v>15330</v>
      </c>
      <c r="U492" s="7">
        <v>457727600.88999999</v>
      </c>
    </row>
    <row r="493" spans="2:21" s="1" customFormat="1" x14ac:dyDescent="0.25">
      <c r="B493" s="51">
        <v>355030</v>
      </c>
      <c r="C493" s="51" t="s">
        <v>238</v>
      </c>
      <c r="D493" s="51" t="s">
        <v>239</v>
      </c>
      <c r="E493" s="51">
        <v>2009</v>
      </c>
      <c r="F493" s="51">
        <v>35503000</v>
      </c>
      <c r="G493" s="51" t="s">
        <v>104</v>
      </c>
      <c r="H493" s="325" t="s">
        <v>37</v>
      </c>
      <c r="I493" s="51" t="s">
        <v>188</v>
      </c>
      <c r="J493" s="51" t="s">
        <v>189</v>
      </c>
      <c r="K493" s="51" t="s">
        <v>190</v>
      </c>
      <c r="L493" s="7">
        <v>1917308.68</v>
      </c>
      <c r="M493" s="7">
        <v>21565203</v>
      </c>
      <c r="N493" s="7">
        <v>1372957.03</v>
      </c>
      <c r="O493" s="7">
        <v>3690720272.2199998</v>
      </c>
      <c r="P493" s="7">
        <v>3069872693.3899999</v>
      </c>
      <c r="Q493" s="7">
        <v>1558646015.0699999</v>
      </c>
      <c r="R493" s="7">
        <v>4186069097.1100001</v>
      </c>
      <c r="S493" s="7">
        <v>868875068.60000002</v>
      </c>
      <c r="T493" s="3">
        <v>15103</v>
      </c>
      <c r="U493" s="7">
        <v>434590631.77999997</v>
      </c>
    </row>
    <row r="494" spans="2:21" s="1" customFormat="1" x14ac:dyDescent="0.25">
      <c r="B494" s="51">
        <v>355030</v>
      </c>
      <c r="C494" s="51" t="s">
        <v>238</v>
      </c>
      <c r="D494" s="51" t="s">
        <v>239</v>
      </c>
      <c r="E494" s="51">
        <v>2008</v>
      </c>
      <c r="F494" s="51">
        <v>35503000</v>
      </c>
      <c r="G494" s="51" t="s">
        <v>104</v>
      </c>
      <c r="H494" s="325" t="s">
        <v>37</v>
      </c>
      <c r="I494" s="51" t="s">
        <v>188</v>
      </c>
      <c r="J494" s="51" t="s">
        <v>189</v>
      </c>
      <c r="K494" s="51" t="s">
        <v>190</v>
      </c>
      <c r="L494" s="7">
        <v>1877732.4</v>
      </c>
      <c r="M494" s="7">
        <v>20113887</v>
      </c>
      <c r="N494" s="7">
        <v>1329792.98</v>
      </c>
      <c r="O494" s="7">
        <v>3503638733.8800001</v>
      </c>
      <c r="P494" s="7">
        <v>2891040425.8200002</v>
      </c>
      <c r="Q494" s="7">
        <v>1353758372.52</v>
      </c>
      <c r="R494" s="7">
        <v>3662279520.0900002</v>
      </c>
      <c r="S494" s="7">
        <v>954067721.27999997</v>
      </c>
      <c r="T494" s="3">
        <v>16649</v>
      </c>
      <c r="U494" s="7">
        <v>478457178.38999999</v>
      </c>
    </row>
    <row r="495" spans="2:21" s="1" customFormat="1" x14ac:dyDescent="0.25">
      <c r="B495" s="51">
        <v>355030</v>
      </c>
      <c r="C495" s="51" t="s">
        <v>238</v>
      </c>
      <c r="D495" s="51" t="s">
        <v>239</v>
      </c>
      <c r="E495" s="51">
        <v>2007</v>
      </c>
      <c r="F495" s="51">
        <v>35503000</v>
      </c>
      <c r="G495" s="51" t="s">
        <v>104</v>
      </c>
      <c r="H495" s="325" t="s">
        <v>37</v>
      </c>
      <c r="I495" s="51" t="s">
        <v>188</v>
      </c>
      <c r="J495" s="51" t="s">
        <v>189</v>
      </c>
      <c r="K495" s="51" t="s">
        <v>190</v>
      </c>
      <c r="L495" s="7">
        <v>1846496.93</v>
      </c>
      <c r="M495" s="7">
        <v>18663376</v>
      </c>
      <c r="N495" s="7">
        <v>1299644.04</v>
      </c>
      <c r="O495" s="7">
        <v>3325825688.25</v>
      </c>
      <c r="P495" s="7">
        <v>2724399797.5700002</v>
      </c>
      <c r="Q495" s="7">
        <v>1265670310.7</v>
      </c>
      <c r="R495" s="7">
        <v>3425918383.9400001</v>
      </c>
      <c r="S495" s="7">
        <v>945888320.39999998</v>
      </c>
      <c r="T495" s="3">
        <v>16850</v>
      </c>
      <c r="U495" s="7">
        <v>505866939.76999998</v>
      </c>
    </row>
    <row r="496" spans="2:21" s="1" customFormat="1" x14ac:dyDescent="0.25">
      <c r="B496" s="51">
        <v>355030</v>
      </c>
      <c r="C496" s="51" t="s">
        <v>238</v>
      </c>
      <c r="D496" s="51" t="s">
        <v>239</v>
      </c>
      <c r="E496" s="51">
        <v>2006</v>
      </c>
      <c r="F496" s="51">
        <v>35503000</v>
      </c>
      <c r="G496" s="51" t="s">
        <v>104</v>
      </c>
      <c r="H496" s="325" t="s">
        <v>37</v>
      </c>
      <c r="I496" s="51" t="s">
        <v>188</v>
      </c>
      <c r="J496" s="51" t="s">
        <v>189</v>
      </c>
      <c r="K496" s="51" t="s">
        <v>190</v>
      </c>
      <c r="L496" s="7">
        <v>1806417</v>
      </c>
      <c r="M496" s="7">
        <v>17999953</v>
      </c>
      <c r="N496" s="7">
        <v>1245738.5</v>
      </c>
      <c r="O496" s="7">
        <v>3093120970.77</v>
      </c>
      <c r="P496" s="7">
        <v>2532665798.1799998</v>
      </c>
      <c r="Q496" s="7">
        <v>1258399843.03</v>
      </c>
      <c r="R496" s="7">
        <v>3125947010.4499998</v>
      </c>
      <c r="S496" s="7">
        <v>1054088115.66</v>
      </c>
      <c r="T496" s="3">
        <v>16978</v>
      </c>
      <c r="U496" s="7">
        <v>613279930.23000002</v>
      </c>
    </row>
    <row r="497" spans="2:21" s="1" customFormat="1" x14ac:dyDescent="0.25">
      <c r="B497" s="51">
        <v>355030</v>
      </c>
      <c r="C497" s="51" t="s">
        <v>238</v>
      </c>
      <c r="D497" s="51" t="s">
        <v>239</v>
      </c>
      <c r="E497" s="51">
        <v>2005</v>
      </c>
      <c r="F497" s="51">
        <v>35503000</v>
      </c>
      <c r="G497" s="51" t="s">
        <v>104</v>
      </c>
      <c r="H497" s="325" t="s">
        <v>37</v>
      </c>
      <c r="I497" s="51" t="s">
        <v>188</v>
      </c>
      <c r="J497" s="51" t="s">
        <v>189</v>
      </c>
      <c r="K497" s="51" t="s">
        <v>190</v>
      </c>
      <c r="L497" s="7">
        <v>1758873</v>
      </c>
      <c r="M497" s="7">
        <v>17435166</v>
      </c>
      <c r="N497" s="7">
        <v>1198081</v>
      </c>
      <c r="O497" s="7">
        <v>2771633536.96</v>
      </c>
      <c r="P497" s="7">
        <v>2256857114.6599998</v>
      </c>
      <c r="Q497" s="7">
        <v>1110290635.3399999</v>
      </c>
      <c r="R497" s="7">
        <v>2815480774.8299999</v>
      </c>
      <c r="S497" s="7">
        <v>851272458.17999995</v>
      </c>
      <c r="T497" s="3">
        <v>17448</v>
      </c>
      <c r="U497" s="7">
        <v>587123503.29999995</v>
      </c>
    </row>
    <row r="498" spans="2:21" s="1" customFormat="1" x14ac:dyDescent="0.25">
      <c r="B498" s="51">
        <v>355030</v>
      </c>
      <c r="C498" s="51" t="s">
        <v>238</v>
      </c>
      <c r="D498" s="51" t="s">
        <v>239</v>
      </c>
      <c r="E498" s="51">
        <v>2004</v>
      </c>
      <c r="F498" s="51">
        <v>35503000</v>
      </c>
      <c r="G498" s="51" t="s">
        <v>104</v>
      </c>
      <c r="H498" s="325" t="s">
        <v>37</v>
      </c>
      <c r="I498" s="51" t="s">
        <v>188</v>
      </c>
      <c r="J498" s="51" t="s">
        <v>189</v>
      </c>
      <c r="K498" s="51" t="s">
        <v>190</v>
      </c>
      <c r="L498" s="7">
        <v>1692382.2</v>
      </c>
      <c r="M498" s="7">
        <v>16783808</v>
      </c>
      <c r="N498" s="7">
        <v>1141449</v>
      </c>
      <c r="O498" s="7">
        <v>2396166146.3899999</v>
      </c>
      <c r="P498" s="7">
        <v>1939964978.8099999</v>
      </c>
      <c r="Q498" s="7">
        <v>1054929715.5</v>
      </c>
      <c r="R498" s="7">
        <v>2474388105.5300002</v>
      </c>
      <c r="S498" s="7">
        <v>840488463.48000002</v>
      </c>
      <c r="T498" s="3">
        <v>17735</v>
      </c>
      <c r="U498" s="7">
        <v>683954955.84000003</v>
      </c>
    </row>
    <row r="499" spans="2:21" s="1" customFormat="1" x14ac:dyDescent="0.25">
      <c r="B499" s="51">
        <v>355030</v>
      </c>
      <c r="C499" s="51" t="s">
        <v>238</v>
      </c>
      <c r="D499" s="51" t="s">
        <v>239</v>
      </c>
      <c r="E499" s="51">
        <v>2003</v>
      </c>
      <c r="F499" s="51">
        <v>35503000</v>
      </c>
      <c r="G499" s="51" t="s">
        <v>104</v>
      </c>
      <c r="H499" s="325" t="s">
        <v>37</v>
      </c>
      <c r="I499" s="51" t="s">
        <v>188</v>
      </c>
      <c r="J499" s="51" t="s">
        <v>189</v>
      </c>
      <c r="K499" s="51" t="s">
        <v>190</v>
      </c>
      <c r="L499" s="7">
        <v>1764801.9</v>
      </c>
      <c r="M499" s="7">
        <v>16530670</v>
      </c>
      <c r="N499" s="7">
        <v>1109583.6000000001</v>
      </c>
      <c r="O499" s="7">
        <v>2190970446.4899998</v>
      </c>
      <c r="P499" s="7">
        <v>1756400569.8</v>
      </c>
      <c r="Q499" s="7">
        <v>1033134798.72</v>
      </c>
      <c r="R499" s="7">
        <v>2193444417.0500002</v>
      </c>
      <c r="S499" s="7">
        <v>602079715.46000004</v>
      </c>
      <c r="T499" s="3">
        <v>18546</v>
      </c>
      <c r="U499" s="7">
        <v>606334626.02999997</v>
      </c>
    </row>
    <row r="500" spans="2:21" s="1" customFormat="1" x14ac:dyDescent="0.25">
      <c r="B500" s="51">
        <v>355030</v>
      </c>
      <c r="C500" s="51" t="s">
        <v>238</v>
      </c>
      <c r="D500" s="51" t="s">
        <v>239</v>
      </c>
      <c r="E500" s="51">
        <v>2002</v>
      </c>
      <c r="F500" s="51">
        <v>35503000</v>
      </c>
      <c r="G500" s="51" t="s">
        <v>104</v>
      </c>
      <c r="H500" s="325" t="s">
        <v>37</v>
      </c>
      <c r="I500" s="51" t="s">
        <v>188</v>
      </c>
      <c r="J500" s="51" t="s">
        <v>189</v>
      </c>
      <c r="K500" s="51" t="s">
        <v>190</v>
      </c>
      <c r="L500" s="7">
        <v>1770233.4</v>
      </c>
      <c r="M500" s="7">
        <v>16331937</v>
      </c>
      <c r="N500" s="7">
        <v>1105460.1000000001</v>
      </c>
      <c r="O500" s="7">
        <v>2015139919.1400001</v>
      </c>
      <c r="P500" s="7">
        <v>1586180733.6199999</v>
      </c>
      <c r="Q500" s="7">
        <v>846323989.98000002</v>
      </c>
      <c r="R500" s="7">
        <v>1939439017.8800001</v>
      </c>
      <c r="S500" s="7">
        <v>681989930.80999994</v>
      </c>
      <c r="T500" s="3">
        <v>18505</v>
      </c>
      <c r="U500" s="7">
        <v>784184387.63999999</v>
      </c>
    </row>
    <row r="501" spans="2:21" s="1" customFormat="1" x14ac:dyDescent="0.25">
      <c r="B501" s="51">
        <v>355030</v>
      </c>
      <c r="C501" s="51" t="s">
        <v>238</v>
      </c>
      <c r="D501" s="51" t="s">
        <v>239</v>
      </c>
      <c r="E501" s="51">
        <v>2001</v>
      </c>
      <c r="F501" s="51">
        <v>35503000</v>
      </c>
      <c r="G501" s="51" t="s">
        <v>104</v>
      </c>
      <c r="H501" s="325" t="s">
        <v>37</v>
      </c>
      <c r="I501" s="51" t="s">
        <v>188</v>
      </c>
      <c r="J501" s="51" t="s">
        <v>189</v>
      </c>
      <c r="K501" s="51" t="s">
        <v>190</v>
      </c>
      <c r="L501" s="7">
        <v>1697552.5</v>
      </c>
      <c r="M501" s="7">
        <v>15917884</v>
      </c>
      <c r="N501" s="7">
        <v>1053786</v>
      </c>
      <c r="O501" s="7">
        <v>1814482792.4400001</v>
      </c>
      <c r="P501" s="7">
        <v>1397421061.71</v>
      </c>
      <c r="Q501" s="7">
        <v>740742268.62</v>
      </c>
      <c r="R501" s="7">
        <v>1603797732.21</v>
      </c>
      <c r="S501" s="7">
        <v>631109943.04999995</v>
      </c>
      <c r="T501" s="3">
        <v>18159</v>
      </c>
      <c r="U501" s="7">
        <v>645197433.37</v>
      </c>
    </row>
    <row r="502" spans="2:21" s="1" customFormat="1" x14ac:dyDescent="0.25">
      <c r="B502" s="51">
        <v>355030</v>
      </c>
      <c r="C502" s="51" t="s">
        <v>238</v>
      </c>
      <c r="D502" s="51" t="s">
        <v>239</v>
      </c>
      <c r="E502" s="51">
        <v>2000</v>
      </c>
      <c r="F502" s="51">
        <v>35503000</v>
      </c>
      <c r="G502" s="51" t="s">
        <v>104</v>
      </c>
      <c r="H502" s="325" t="s">
        <v>37</v>
      </c>
      <c r="I502" s="51" t="s">
        <v>188</v>
      </c>
      <c r="J502" s="51" t="s">
        <v>189</v>
      </c>
      <c r="K502" s="51" t="s">
        <v>190</v>
      </c>
      <c r="L502" s="7">
        <v>1729652</v>
      </c>
      <c r="M502" s="7">
        <v>15192145</v>
      </c>
      <c r="N502" s="7">
        <v>1070061</v>
      </c>
      <c r="O502" s="7">
        <v>1783658841.45</v>
      </c>
      <c r="P502" s="7">
        <v>1364803305.5999999</v>
      </c>
      <c r="Q502" s="7">
        <v>650982172.78999996</v>
      </c>
      <c r="R502" s="7">
        <v>1399006168.73</v>
      </c>
      <c r="S502" s="7">
        <v>647351006.33000004</v>
      </c>
      <c r="T502" s="3">
        <v>18048</v>
      </c>
      <c r="U502" s="7">
        <v>753542585.04999995</v>
      </c>
    </row>
    <row r="503" spans="2:21" s="1" customFormat="1" x14ac:dyDescent="0.25">
      <c r="B503" s="51">
        <v>355030</v>
      </c>
      <c r="C503" s="51" t="s">
        <v>238</v>
      </c>
      <c r="D503" s="51" t="s">
        <v>239</v>
      </c>
      <c r="E503" s="51">
        <v>1999</v>
      </c>
      <c r="F503" s="51">
        <v>35503000</v>
      </c>
      <c r="G503" s="51" t="s">
        <v>104</v>
      </c>
      <c r="H503" s="325" t="s">
        <v>37</v>
      </c>
      <c r="I503" s="51" t="s">
        <v>188</v>
      </c>
      <c r="J503" s="51" t="s">
        <v>189</v>
      </c>
      <c r="K503" s="51" t="s">
        <v>190</v>
      </c>
      <c r="L503" s="7">
        <v>1782068</v>
      </c>
      <c r="M503" s="7">
        <v>15116884</v>
      </c>
      <c r="N503" s="7">
        <v>1058219</v>
      </c>
      <c r="O503" s="7">
        <v>1677382458</v>
      </c>
      <c r="P503" s="7">
        <v>1290877066</v>
      </c>
      <c r="Q503" s="7">
        <v>716093821</v>
      </c>
      <c r="R503" s="7">
        <v>1302343374</v>
      </c>
      <c r="S503" s="7">
        <v>596957812</v>
      </c>
      <c r="T503" s="3">
        <v>18324</v>
      </c>
      <c r="U503" s="7">
        <v>317937598</v>
      </c>
    </row>
    <row r="504" spans="2:21" s="1" customFormat="1" x14ac:dyDescent="0.25">
      <c r="B504" s="51">
        <v>172100</v>
      </c>
      <c r="C504" s="51" t="s">
        <v>240</v>
      </c>
      <c r="D504" s="51" t="s">
        <v>241</v>
      </c>
      <c r="E504" s="51">
        <v>2019</v>
      </c>
      <c r="F504" s="51">
        <v>17210000</v>
      </c>
      <c r="G504" s="51" t="s">
        <v>105</v>
      </c>
      <c r="H504" s="325" t="s">
        <v>49</v>
      </c>
      <c r="I504" s="51" t="s">
        <v>188</v>
      </c>
      <c r="J504" s="51" t="s">
        <v>189</v>
      </c>
      <c r="K504" s="51" t="s">
        <v>242</v>
      </c>
      <c r="L504" s="7">
        <v>62451.34</v>
      </c>
      <c r="M504" s="7">
        <v>1514793</v>
      </c>
      <c r="N504" s="7">
        <v>23489.59</v>
      </c>
      <c r="O504" s="7">
        <v>342373417.26999998</v>
      </c>
      <c r="P504" s="7">
        <v>113522399.76000001</v>
      </c>
      <c r="Q504" s="7">
        <v>95428519.329999998</v>
      </c>
      <c r="R504" s="7">
        <v>282016105.63</v>
      </c>
      <c r="S504" s="7">
        <v>79479680.359999999</v>
      </c>
      <c r="T504" s="3">
        <v>1119</v>
      </c>
      <c r="U504" s="7">
        <v>118032542.22</v>
      </c>
    </row>
    <row r="505" spans="2:21" s="1" customFormat="1" x14ac:dyDescent="0.25">
      <c r="B505" s="51">
        <v>172100</v>
      </c>
      <c r="C505" s="51" t="s">
        <v>240</v>
      </c>
      <c r="D505" s="51" t="s">
        <v>241</v>
      </c>
      <c r="E505" s="51">
        <v>2018</v>
      </c>
      <c r="F505" s="51">
        <v>17210000</v>
      </c>
      <c r="G505" s="51" t="s">
        <v>105</v>
      </c>
      <c r="H505" s="325" t="s">
        <v>49</v>
      </c>
      <c r="I505" s="51" t="s">
        <v>188</v>
      </c>
      <c r="J505" s="51" t="s">
        <v>189</v>
      </c>
      <c r="K505" s="51" t="s">
        <v>242</v>
      </c>
      <c r="L505" s="7">
        <v>60469.91</v>
      </c>
      <c r="M505" s="7">
        <v>1198297</v>
      </c>
      <c r="N505" s="7">
        <v>21721.95</v>
      </c>
      <c r="O505" s="7">
        <v>332380459.47000003</v>
      </c>
      <c r="P505" s="7">
        <v>105115348.84999999</v>
      </c>
      <c r="Q505" s="7">
        <v>89884201.310000002</v>
      </c>
      <c r="R505" s="7">
        <v>204558325.09999999</v>
      </c>
      <c r="S505" s="7">
        <v>1188510</v>
      </c>
      <c r="T505" s="3">
        <v>1123</v>
      </c>
      <c r="U505" s="7">
        <v>61102.76</v>
      </c>
    </row>
    <row r="506" spans="2:21" s="1" customFormat="1" x14ac:dyDescent="0.25">
      <c r="B506" s="51">
        <v>172100</v>
      </c>
      <c r="C506" s="51" t="s">
        <v>240</v>
      </c>
      <c r="D506" s="51" t="s">
        <v>241</v>
      </c>
      <c r="E506" s="51">
        <v>2017</v>
      </c>
      <c r="F506" s="51">
        <v>17210000</v>
      </c>
      <c r="G506" s="51" t="s">
        <v>105</v>
      </c>
      <c r="H506" s="325" t="s">
        <v>49</v>
      </c>
      <c r="I506" s="51" t="s">
        <v>188</v>
      </c>
      <c r="J506" s="51" t="s">
        <v>189</v>
      </c>
      <c r="K506" s="51" t="s">
        <v>242</v>
      </c>
      <c r="L506" s="7">
        <v>59943.45</v>
      </c>
      <c r="M506" s="7">
        <v>1066211</v>
      </c>
      <c r="N506" s="7">
        <v>21559.74</v>
      </c>
      <c r="O506" s="7">
        <v>303393187.58999997</v>
      </c>
      <c r="P506" s="7">
        <v>93737976.790000007</v>
      </c>
      <c r="Q506" s="7">
        <v>76160986.840000004</v>
      </c>
      <c r="R506" s="7">
        <v>163703319.62</v>
      </c>
      <c r="S506" s="7">
        <v>8432378.1199999992</v>
      </c>
      <c r="T506" s="3">
        <v>1687</v>
      </c>
      <c r="U506" s="7">
        <v>86763977.379999995</v>
      </c>
    </row>
    <row r="507" spans="2:21" s="1" customFormat="1" x14ac:dyDescent="0.25">
      <c r="B507" s="51">
        <v>172100</v>
      </c>
      <c r="C507" s="51" t="s">
        <v>240</v>
      </c>
      <c r="D507" s="51" t="s">
        <v>241</v>
      </c>
      <c r="E507" s="51">
        <v>2016</v>
      </c>
      <c r="F507" s="51">
        <v>17210000</v>
      </c>
      <c r="G507" s="51" t="s">
        <v>105</v>
      </c>
      <c r="H507" s="325" t="s">
        <v>49</v>
      </c>
      <c r="I507" s="51" t="s">
        <v>188</v>
      </c>
      <c r="J507" s="51" t="s">
        <v>189</v>
      </c>
      <c r="K507" s="51" t="s">
        <v>242</v>
      </c>
      <c r="L507" s="7">
        <v>60874.59</v>
      </c>
      <c r="M507" s="7">
        <v>1059342</v>
      </c>
      <c r="N507" s="7">
        <v>19576.060000000001</v>
      </c>
      <c r="O507" s="7">
        <v>276907775.55000001</v>
      </c>
      <c r="P507" s="7">
        <v>78581357.549999997</v>
      </c>
      <c r="Q507" s="7">
        <v>64839710.520000003</v>
      </c>
      <c r="R507" s="7">
        <v>291360268.63</v>
      </c>
      <c r="S507" s="7">
        <v>31002358.550000001</v>
      </c>
      <c r="T507" s="1">
        <v>987</v>
      </c>
      <c r="U507" s="7">
        <v>97499339.549999997</v>
      </c>
    </row>
    <row r="508" spans="2:21" s="1" customFormat="1" x14ac:dyDescent="0.25">
      <c r="B508" s="51">
        <v>172100</v>
      </c>
      <c r="C508" s="51" t="s">
        <v>240</v>
      </c>
      <c r="D508" s="51" t="s">
        <v>241</v>
      </c>
      <c r="E508" s="51">
        <v>2015</v>
      </c>
      <c r="F508" s="51">
        <v>17210000</v>
      </c>
      <c r="G508" s="51" t="s">
        <v>105</v>
      </c>
      <c r="H508" s="325" t="s">
        <v>49</v>
      </c>
      <c r="I508" s="51" t="s">
        <v>188</v>
      </c>
      <c r="J508" s="51" t="s">
        <v>189</v>
      </c>
      <c r="K508" s="51" t="s">
        <v>242</v>
      </c>
      <c r="L508" s="7">
        <v>59634.52</v>
      </c>
      <c r="M508" s="7">
        <v>1028869</v>
      </c>
      <c r="N508" s="7">
        <v>17528.330000000002</v>
      </c>
      <c r="O508" s="7">
        <v>230392297.34999999</v>
      </c>
      <c r="P508" s="7">
        <v>59497044.829999998</v>
      </c>
      <c r="Q508" s="7">
        <v>71369948.099999994</v>
      </c>
      <c r="R508" s="7">
        <v>151573435.21000001</v>
      </c>
      <c r="S508" s="7">
        <v>36759125.799999997</v>
      </c>
      <c r="T508" s="3">
        <v>1007</v>
      </c>
      <c r="U508" s="7">
        <v>81231940.969999999</v>
      </c>
    </row>
    <row r="509" spans="2:21" s="1" customFormat="1" x14ac:dyDescent="0.25">
      <c r="B509" s="51">
        <v>172100</v>
      </c>
      <c r="C509" s="51" t="s">
        <v>240</v>
      </c>
      <c r="D509" s="51" t="s">
        <v>241</v>
      </c>
      <c r="E509" s="51">
        <v>2014</v>
      </c>
      <c r="F509" s="51">
        <v>17210000</v>
      </c>
      <c r="G509" s="51" t="s">
        <v>105</v>
      </c>
      <c r="H509" s="325" t="s">
        <v>49</v>
      </c>
      <c r="I509" s="51" t="s">
        <v>188</v>
      </c>
      <c r="J509" s="51" t="s">
        <v>189</v>
      </c>
      <c r="K509" s="51" t="s">
        <v>242</v>
      </c>
      <c r="L509" s="7">
        <v>56801.88</v>
      </c>
      <c r="M509" s="7">
        <v>882186</v>
      </c>
      <c r="N509" s="7">
        <v>14740.99</v>
      </c>
      <c r="O509" s="7">
        <v>200248061.13</v>
      </c>
      <c r="P509" s="7">
        <v>44752840.82</v>
      </c>
      <c r="Q509" s="7">
        <v>83861612.920000002</v>
      </c>
      <c r="R509" s="7">
        <v>151633008.16</v>
      </c>
      <c r="T509" s="3">
        <v>1190</v>
      </c>
      <c r="U509" s="7">
        <v>29136346.739999998</v>
      </c>
    </row>
    <row r="510" spans="2:21" s="1" customFormat="1" x14ac:dyDescent="0.25">
      <c r="B510" s="51">
        <v>172100</v>
      </c>
      <c r="C510" s="51" t="s">
        <v>240</v>
      </c>
      <c r="D510" s="51" t="s">
        <v>241</v>
      </c>
      <c r="E510" s="51">
        <v>2013</v>
      </c>
      <c r="F510" s="51">
        <v>17210000</v>
      </c>
      <c r="G510" s="51" t="s">
        <v>105</v>
      </c>
      <c r="H510" s="325" t="s">
        <v>49</v>
      </c>
      <c r="I510" s="51" t="s">
        <v>188</v>
      </c>
      <c r="J510" s="51" t="s">
        <v>189</v>
      </c>
      <c r="K510" s="51" t="s">
        <v>242</v>
      </c>
      <c r="L510" s="7">
        <v>55724.59</v>
      </c>
      <c r="M510" s="7">
        <v>651486</v>
      </c>
      <c r="N510" s="7">
        <v>13763.42</v>
      </c>
      <c r="O510" s="7">
        <v>175460532.86000001</v>
      </c>
      <c r="P510" s="7">
        <v>38455135.939999998</v>
      </c>
      <c r="Q510" s="7">
        <v>53816201.990000002</v>
      </c>
      <c r="R510" s="7">
        <v>112481835.34999999</v>
      </c>
      <c r="S510" s="1">
        <v>0</v>
      </c>
      <c r="T510" s="3">
        <v>1382</v>
      </c>
      <c r="U510" s="7">
        <v>29136346.739999998</v>
      </c>
    </row>
    <row r="511" spans="2:21" s="1" customFormat="1" x14ac:dyDescent="0.25">
      <c r="B511" s="51">
        <v>172100</v>
      </c>
      <c r="C511" s="51" t="s">
        <v>240</v>
      </c>
      <c r="D511" s="51" t="s">
        <v>241</v>
      </c>
      <c r="E511" s="51">
        <v>2012</v>
      </c>
      <c r="F511" s="51">
        <v>17210000</v>
      </c>
      <c r="G511" s="51" t="s">
        <v>105</v>
      </c>
      <c r="H511" s="325" t="s">
        <v>49</v>
      </c>
      <c r="I511" s="51" t="s">
        <v>188</v>
      </c>
      <c r="J511" s="51" t="s">
        <v>189</v>
      </c>
      <c r="K511" s="51" t="s">
        <v>242</v>
      </c>
      <c r="L511" s="7">
        <v>61782.82</v>
      </c>
      <c r="M511" s="7">
        <v>421508</v>
      </c>
      <c r="N511" s="7">
        <v>11547.48</v>
      </c>
      <c r="O511" s="7">
        <v>179057737.52000001</v>
      </c>
      <c r="P511" s="7">
        <v>31103991.309999999</v>
      </c>
      <c r="Q511" s="7">
        <v>7034636.6799999997</v>
      </c>
      <c r="R511" s="7">
        <v>47937657.219999999</v>
      </c>
      <c r="T511" s="3">
        <v>1740</v>
      </c>
      <c r="U511" s="1">
        <v>0</v>
      </c>
    </row>
    <row r="512" spans="2:21" s="1" customFormat="1" x14ac:dyDescent="0.25">
      <c r="B512" s="51">
        <v>172100</v>
      </c>
      <c r="C512" s="51" t="s">
        <v>240</v>
      </c>
      <c r="D512" s="51" t="s">
        <v>241</v>
      </c>
      <c r="E512" s="51">
        <v>2011</v>
      </c>
      <c r="F512" s="51">
        <v>17210000</v>
      </c>
      <c r="G512" s="51" t="s">
        <v>105</v>
      </c>
      <c r="H512" s="325" t="s">
        <v>49</v>
      </c>
      <c r="I512" s="51" t="s">
        <v>188</v>
      </c>
      <c r="J512" s="51" t="s">
        <v>189</v>
      </c>
      <c r="K512" s="51" t="s">
        <v>242</v>
      </c>
      <c r="L512" s="7">
        <v>58131.15</v>
      </c>
      <c r="M512" s="7">
        <v>277257</v>
      </c>
      <c r="N512" s="7">
        <v>10765.12</v>
      </c>
      <c r="O512" s="7">
        <v>157776093.44999999</v>
      </c>
      <c r="P512" s="7">
        <v>26079468.129999999</v>
      </c>
      <c r="Q512" s="7">
        <v>47364858.850000001</v>
      </c>
      <c r="R512" s="7">
        <v>101650470.16</v>
      </c>
      <c r="S512" s="7">
        <v>12757758.210000001</v>
      </c>
      <c r="T512" s="3">
        <v>1543</v>
      </c>
      <c r="U512" s="1">
        <v>0</v>
      </c>
    </row>
    <row r="513" spans="2:21" s="1" customFormat="1" x14ac:dyDescent="0.25">
      <c r="B513" s="51">
        <v>172100</v>
      </c>
      <c r="C513" s="51" t="s">
        <v>240</v>
      </c>
      <c r="D513" s="51" t="s">
        <v>241</v>
      </c>
      <c r="E513" s="51">
        <v>2010</v>
      </c>
      <c r="F513" s="51">
        <v>17210000</v>
      </c>
      <c r="G513" s="51" t="s">
        <v>105</v>
      </c>
      <c r="H513" s="325" t="s">
        <v>49</v>
      </c>
      <c r="I513" s="51" t="s">
        <v>188</v>
      </c>
      <c r="J513" s="51" t="s">
        <v>189</v>
      </c>
      <c r="K513" s="51" t="s">
        <v>242</v>
      </c>
      <c r="L513" s="7">
        <v>56396.5</v>
      </c>
      <c r="M513" s="7">
        <v>248548.07</v>
      </c>
      <c r="N513" s="7">
        <v>10084.02</v>
      </c>
      <c r="O513" s="7">
        <v>148232813</v>
      </c>
      <c r="P513" s="7">
        <v>23685340</v>
      </c>
      <c r="Q513" s="7">
        <v>57806978.390000001</v>
      </c>
      <c r="R513" s="7">
        <v>115816880.33</v>
      </c>
      <c r="S513" s="7">
        <v>12566141</v>
      </c>
      <c r="T513" s="3">
        <v>1544</v>
      </c>
      <c r="U513" s="7">
        <v>2736973.34</v>
      </c>
    </row>
    <row r="514" spans="2:21" s="1" customFormat="1" x14ac:dyDescent="0.25">
      <c r="B514" s="51">
        <v>172100</v>
      </c>
      <c r="C514" s="51" t="s">
        <v>240</v>
      </c>
      <c r="D514" s="51" t="s">
        <v>241</v>
      </c>
      <c r="E514" s="51">
        <v>2009</v>
      </c>
      <c r="F514" s="51">
        <v>17210000</v>
      </c>
      <c r="G514" s="51" t="s">
        <v>105</v>
      </c>
      <c r="H514" s="325" t="s">
        <v>49</v>
      </c>
      <c r="I514" s="51" t="s">
        <v>188</v>
      </c>
      <c r="J514" s="51" t="s">
        <v>189</v>
      </c>
      <c r="K514" s="51" t="s">
        <v>242</v>
      </c>
      <c r="L514" s="7">
        <v>52263.38</v>
      </c>
      <c r="M514" s="7">
        <v>239954.63</v>
      </c>
      <c r="N514" s="7">
        <v>8257.6299999999992</v>
      </c>
      <c r="O514" s="7">
        <v>128207821.63</v>
      </c>
      <c r="P514" s="7">
        <v>17234685.739999998</v>
      </c>
      <c r="Q514" s="7">
        <v>47712444.950000003</v>
      </c>
      <c r="R514" s="7">
        <v>124087582.45</v>
      </c>
      <c r="S514" s="7">
        <v>12897635.140000001</v>
      </c>
      <c r="T514" s="3">
        <v>1526</v>
      </c>
      <c r="U514" s="7">
        <v>2857321.88</v>
      </c>
    </row>
    <row r="515" spans="2:21" s="1" customFormat="1" x14ac:dyDescent="0.25">
      <c r="B515" s="51">
        <v>172100</v>
      </c>
      <c r="C515" s="51" t="s">
        <v>240</v>
      </c>
      <c r="D515" s="51" t="s">
        <v>241</v>
      </c>
      <c r="E515" s="51">
        <v>2008</v>
      </c>
      <c r="F515" s="51">
        <v>17210000</v>
      </c>
      <c r="G515" s="51" t="s">
        <v>105</v>
      </c>
      <c r="H515" s="325" t="s">
        <v>49</v>
      </c>
      <c r="I515" s="51" t="s">
        <v>188</v>
      </c>
      <c r="J515" s="51" t="s">
        <v>189</v>
      </c>
      <c r="K515" s="51" t="s">
        <v>242</v>
      </c>
      <c r="L515" s="7">
        <v>49536.44</v>
      </c>
      <c r="M515" s="7">
        <v>212751</v>
      </c>
      <c r="N515" s="7">
        <v>6119.57</v>
      </c>
      <c r="O515" s="7">
        <v>113573840</v>
      </c>
      <c r="P515" s="7">
        <v>13636184</v>
      </c>
      <c r="Q515" s="7">
        <v>42556560</v>
      </c>
      <c r="R515" s="7">
        <v>102274283</v>
      </c>
      <c r="S515" s="7">
        <v>11144909</v>
      </c>
      <c r="T515" s="3">
        <v>1510</v>
      </c>
      <c r="U515" s="7">
        <v>3165323</v>
      </c>
    </row>
    <row r="516" spans="2:21" s="1" customFormat="1" x14ac:dyDescent="0.25">
      <c r="B516" s="51">
        <v>172100</v>
      </c>
      <c r="C516" s="51" t="s">
        <v>240</v>
      </c>
      <c r="D516" s="51" t="s">
        <v>241</v>
      </c>
      <c r="E516" s="51">
        <v>2007</v>
      </c>
      <c r="F516" s="51">
        <v>17210000</v>
      </c>
      <c r="G516" s="51" t="s">
        <v>105</v>
      </c>
      <c r="H516" s="325" t="s">
        <v>49</v>
      </c>
      <c r="I516" s="51" t="s">
        <v>188</v>
      </c>
      <c r="J516" s="51" t="s">
        <v>189</v>
      </c>
      <c r="K516" s="51" t="s">
        <v>242</v>
      </c>
      <c r="L516" s="7">
        <v>46303.14</v>
      </c>
      <c r="N516" s="7">
        <v>4192.3900000000003</v>
      </c>
      <c r="O516" s="7">
        <v>100114073.08</v>
      </c>
      <c r="P516" s="7">
        <v>11033636.800000001</v>
      </c>
      <c r="Q516" s="7">
        <v>36845046.039999999</v>
      </c>
      <c r="R516" s="7">
        <v>82381168.239999995</v>
      </c>
      <c r="S516" s="7">
        <v>10084644.85</v>
      </c>
      <c r="T516" s="3">
        <v>1299</v>
      </c>
      <c r="U516" s="7">
        <v>1600817.48</v>
      </c>
    </row>
    <row r="517" spans="2:21" s="1" customFormat="1" x14ac:dyDescent="0.25">
      <c r="B517" s="51">
        <v>172100</v>
      </c>
      <c r="C517" s="51" t="s">
        <v>240</v>
      </c>
      <c r="D517" s="51" t="s">
        <v>241</v>
      </c>
      <c r="E517" s="51">
        <v>2006</v>
      </c>
      <c r="F517" s="51">
        <v>17210000</v>
      </c>
      <c r="G517" s="51" t="s">
        <v>105</v>
      </c>
      <c r="H517" s="325" t="s">
        <v>49</v>
      </c>
      <c r="I517" s="51" t="s">
        <v>188</v>
      </c>
      <c r="J517" s="51" t="s">
        <v>189</v>
      </c>
      <c r="K517" s="51" t="s">
        <v>242</v>
      </c>
      <c r="L517" s="7">
        <v>44451.4</v>
      </c>
      <c r="N517" s="7">
        <v>4762.8</v>
      </c>
      <c r="O517" s="7">
        <v>84005903</v>
      </c>
      <c r="P517" s="7">
        <v>8831968</v>
      </c>
      <c r="Q517" s="7">
        <v>32698972</v>
      </c>
      <c r="R517" s="7">
        <v>65848744</v>
      </c>
      <c r="S517" s="7">
        <v>11086573</v>
      </c>
      <c r="T517" s="3">
        <v>1289</v>
      </c>
      <c r="U517" s="1">
        <v>0</v>
      </c>
    </row>
    <row r="518" spans="2:21" s="1" customFormat="1" x14ac:dyDescent="0.25">
      <c r="B518" s="51">
        <v>172100</v>
      </c>
      <c r="C518" s="51" t="s">
        <v>240</v>
      </c>
      <c r="D518" s="51" t="s">
        <v>241</v>
      </c>
      <c r="E518" s="51">
        <v>2005</v>
      </c>
      <c r="F518" s="51">
        <v>17210000</v>
      </c>
      <c r="G518" s="51" t="s">
        <v>105</v>
      </c>
      <c r="H518" s="325" t="s">
        <v>49</v>
      </c>
      <c r="I518" s="51" t="s">
        <v>188</v>
      </c>
      <c r="J518" s="51" t="s">
        <v>189</v>
      </c>
      <c r="K518" s="51" t="s">
        <v>242</v>
      </c>
      <c r="L518" s="7">
        <v>41275</v>
      </c>
      <c r="N518" s="7">
        <v>4053.6</v>
      </c>
      <c r="O518" s="7">
        <v>78298140</v>
      </c>
      <c r="P518" s="7">
        <v>7397166</v>
      </c>
      <c r="Q518" s="7">
        <v>26639324</v>
      </c>
      <c r="R518" s="7">
        <v>67792869</v>
      </c>
      <c r="S518" s="7">
        <v>8913344</v>
      </c>
      <c r="T518" s="3">
        <v>1203</v>
      </c>
      <c r="U518" s="1">
        <v>0</v>
      </c>
    </row>
    <row r="519" spans="2:21" s="1" customFormat="1" x14ac:dyDescent="0.25">
      <c r="B519" s="51">
        <v>172100</v>
      </c>
      <c r="C519" s="51" t="s">
        <v>240</v>
      </c>
      <c r="D519" s="51" t="s">
        <v>241</v>
      </c>
      <c r="E519" s="51">
        <v>2004</v>
      </c>
      <c r="F519" s="51">
        <v>17210000</v>
      </c>
      <c r="G519" s="51" t="s">
        <v>105</v>
      </c>
      <c r="H519" s="325" t="s">
        <v>49</v>
      </c>
      <c r="I519" s="51" t="s">
        <v>188</v>
      </c>
      <c r="J519" s="51" t="s">
        <v>189</v>
      </c>
      <c r="K519" s="51" t="s">
        <v>242</v>
      </c>
      <c r="L519" s="7">
        <v>41240.300000000003</v>
      </c>
      <c r="N519" s="7">
        <v>3549</v>
      </c>
      <c r="O519" s="7">
        <v>71612477</v>
      </c>
      <c r="P519" s="7">
        <v>5453362</v>
      </c>
      <c r="Q519" s="7">
        <v>26995308.239999998</v>
      </c>
      <c r="R519" s="7">
        <v>57155469</v>
      </c>
      <c r="S519" s="7">
        <v>9038285</v>
      </c>
      <c r="T519" s="3">
        <v>1301</v>
      </c>
      <c r="U519" s="1">
        <v>0</v>
      </c>
    </row>
    <row r="520" spans="2:21" s="1" customFormat="1" x14ac:dyDescent="0.25">
      <c r="B520" s="51">
        <v>172100</v>
      </c>
      <c r="C520" s="51" t="s">
        <v>240</v>
      </c>
      <c r="D520" s="51" t="s">
        <v>241</v>
      </c>
      <c r="E520" s="51">
        <v>2003</v>
      </c>
      <c r="F520" s="51">
        <v>17210000</v>
      </c>
      <c r="G520" s="51" t="s">
        <v>105</v>
      </c>
      <c r="H520" s="325" t="s">
        <v>49</v>
      </c>
      <c r="I520" s="51" t="s">
        <v>188</v>
      </c>
      <c r="J520" s="51" t="s">
        <v>189</v>
      </c>
      <c r="K520" s="51" t="s">
        <v>223</v>
      </c>
      <c r="L520" s="7">
        <v>38651.300000000003</v>
      </c>
      <c r="M520" s="7">
        <v>155289</v>
      </c>
      <c r="N520" s="7">
        <v>3247.2</v>
      </c>
      <c r="O520" s="7">
        <v>49054098</v>
      </c>
      <c r="P520" s="7">
        <v>3956986</v>
      </c>
      <c r="Q520" s="7">
        <v>21780444</v>
      </c>
      <c r="R520" s="7">
        <v>50060250</v>
      </c>
      <c r="S520" s="7">
        <v>8692011</v>
      </c>
      <c r="T520" s="3">
        <v>1226</v>
      </c>
      <c r="U520" s="1">
        <v>0</v>
      </c>
    </row>
    <row r="521" spans="2:21" s="1" customFormat="1" x14ac:dyDescent="0.25">
      <c r="B521" s="51">
        <v>172100</v>
      </c>
      <c r="C521" s="51" t="s">
        <v>240</v>
      </c>
      <c r="D521" s="51" t="s">
        <v>241</v>
      </c>
      <c r="E521" s="51">
        <v>2002</v>
      </c>
      <c r="F521" s="51">
        <v>17210000</v>
      </c>
      <c r="G521" s="51" t="s">
        <v>105</v>
      </c>
      <c r="H521" s="325" t="s">
        <v>49</v>
      </c>
      <c r="I521" s="51" t="s">
        <v>188</v>
      </c>
      <c r="J521" s="51" t="s">
        <v>189</v>
      </c>
      <c r="K521" s="51" t="s">
        <v>223</v>
      </c>
      <c r="L521" s="7">
        <v>37387.4</v>
      </c>
      <c r="M521" s="7">
        <v>155092.1</v>
      </c>
      <c r="N521" s="7">
        <v>2280</v>
      </c>
      <c r="O521" s="7">
        <v>43993655</v>
      </c>
      <c r="P521" s="7">
        <v>2175180</v>
      </c>
      <c r="Q521" s="7">
        <v>16629614.369999999</v>
      </c>
      <c r="R521" s="7">
        <v>35115672.520000003</v>
      </c>
      <c r="S521" s="7">
        <v>8442801.4800000004</v>
      </c>
      <c r="T521" s="3">
        <v>1217</v>
      </c>
      <c r="U521" s="1">
        <v>0</v>
      </c>
    </row>
    <row r="522" spans="2:21" s="1" customFormat="1" x14ac:dyDescent="0.25">
      <c r="B522" s="51">
        <v>172100</v>
      </c>
      <c r="C522" s="51" t="s">
        <v>240</v>
      </c>
      <c r="D522" s="51" t="s">
        <v>241</v>
      </c>
      <c r="E522" s="51">
        <v>2001</v>
      </c>
      <c r="F522" s="51">
        <v>17210000</v>
      </c>
      <c r="G522" s="51" t="s">
        <v>105</v>
      </c>
      <c r="H522" s="325" t="s">
        <v>49</v>
      </c>
      <c r="I522" s="51" t="s">
        <v>188</v>
      </c>
      <c r="J522" s="51" t="s">
        <v>189</v>
      </c>
      <c r="K522" s="51" t="s">
        <v>223</v>
      </c>
      <c r="L522" s="7">
        <v>32951</v>
      </c>
      <c r="N522" s="1">
        <v>133.6</v>
      </c>
      <c r="O522" s="7">
        <v>38150948.479999997</v>
      </c>
      <c r="P522" s="7">
        <v>810599.29</v>
      </c>
      <c r="Q522" s="7">
        <v>12231800.09</v>
      </c>
      <c r="R522" s="7">
        <v>27330997.34</v>
      </c>
      <c r="S522" s="7">
        <v>7931600.0800000001</v>
      </c>
      <c r="T522" s="1">
        <v>976</v>
      </c>
      <c r="U522" s="1">
        <v>0</v>
      </c>
    </row>
    <row r="523" spans="2:21" s="1" customFormat="1" x14ac:dyDescent="0.25">
      <c r="B523" s="51">
        <v>172100</v>
      </c>
      <c r="C523" s="51" t="s">
        <v>240</v>
      </c>
      <c r="D523" s="51" t="s">
        <v>241</v>
      </c>
      <c r="E523" s="51">
        <v>2000</v>
      </c>
      <c r="F523" s="51">
        <v>17210000</v>
      </c>
      <c r="G523" s="51" t="s">
        <v>105</v>
      </c>
      <c r="H523" s="325" t="s">
        <v>49</v>
      </c>
      <c r="I523" s="51" t="s">
        <v>188</v>
      </c>
      <c r="J523" s="51" t="s">
        <v>189</v>
      </c>
      <c r="K523" s="51" t="s">
        <v>190</v>
      </c>
      <c r="L523" s="7">
        <v>31655</v>
      </c>
      <c r="O523" s="7">
        <v>28962000</v>
      </c>
      <c r="P523" s="7">
        <v>430000</v>
      </c>
      <c r="Q523" s="7">
        <v>11454534.43</v>
      </c>
      <c r="R523" s="7">
        <v>24621131.920000002</v>
      </c>
      <c r="S523" s="7">
        <v>7021961.5300000003</v>
      </c>
      <c r="T523" s="1">
        <v>853</v>
      </c>
      <c r="U523" s="1">
        <v>0</v>
      </c>
    </row>
    <row r="524" spans="2:21" s="1" customFormat="1" x14ac:dyDescent="0.25">
      <c r="B524" s="51">
        <v>172100</v>
      </c>
      <c r="C524" s="51" t="s">
        <v>240</v>
      </c>
      <c r="D524" s="51" t="s">
        <v>241</v>
      </c>
      <c r="E524" s="51">
        <v>1999</v>
      </c>
      <c r="F524" s="51">
        <v>17210000</v>
      </c>
      <c r="G524" s="51" t="s">
        <v>105</v>
      </c>
      <c r="H524" s="325" t="s">
        <v>49</v>
      </c>
      <c r="I524" s="51" t="s">
        <v>188</v>
      </c>
      <c r="J524" s="51" t="s">
        <v>189</v>
      </c>
      <c r="K524" s="51" t="s">
        <v>190</v>
      </c>
      <c r="L524" s="7">
        <v>28061.8</v>
      </c>
      <c r="M524" s="7">
        <v>151324</v>
      </c>
      <c r="N524" s="1">
        <v>0</v>
      </c>
      <c r="O524" s="7">
        <v>24052105.719999999</v>
      </c>
      <c r="P524" s="1">
        <v>0</v>
      </c>
      <c r="Q524" s="7">
        <v>4650620.71</v>
      </c>
      <c r="R524" s="7">
        <v>10222238.800000001</v>
      </c>
      <c r="S524" s="7">
        <v>5034724.9000000004</v>
      </c>
      <c r="T524" s="1">
        <v>739</v>
      </c>
      <c r="U524" s="1">
        <v>0</v>
      </c>
    </row>
    <row r="525" spans="2:21" s="1" customFormat="1" x14ac:dyDescent="0.25">
      <c r="B525" s="51" t="s">
        <v>243</v>
      </c>
      <c r="C525" s="51" t="s">
        <v>244</v>
      </c>
      <c r="D525" s="51" t="s">
        <v>244</v>
      </c>
      <c r="E525" s="51" t="s">
        <v>244</v>
      </c>
      <c r="F525" s="51" t="s">
        <v>244</v>
      </c>
      <c r="G525" s="51" t="s">
        <v>244</v>
      </c>
      <c r="H525" s="325" t="s">
        <v>244</v>
      </c>
      <c r="I525" s="51" t="s">
        <v>244</v>
      </c>
      <c r="J525" s="51" t="s">
        <v>244</v>
      </c>
      <c r="K525" s="51" t="s">
        <v>244</v>
      </c>
      <c r="L525" s="7">
        <v>138833961.34</v>
      </c>
      <c r="M525" s="7">
        <v>1628774837.28</v>
      </c>
      <c r="N525" s="7">
        <v>67792496.959999993</v>
      </c>
      <c r="O525" s="7">
        <v>348267093408.03003</v>
      </c>
      <c r="P525" s="7">
        <v>167471241670.70999</v>
      </c>
      <c r="Q525" s="7">
        <v>145129129455.32999</v>
      </c>
      <c r="R525" s="7">
        <v>348824649806.26001</v>
      </c>
      <c r="S525" s="7">
        <v>75140600377.029999</v>
      </c>
      <c r="T525" s="3">
        <v>1693123</v>
      </c>
      <c r="U525" s="7">
        <v>32298934753.709999</v>
      </c>
    </row>
    <row r="526" spans="2:21" s="1" customFormat="1" x14ac:dyDescent="0.25">
      <c r="B526" s="2"/>
      <c r="C526" s="2"/>
      <c r="D526" s="2"/>
      <c r="E526" s="94"/>
      <c r="F526" s="2"/>
      <c r="H526" s="94"/>
      <c r="L526" s="7"/>
      <c r="M526" s="7"/>
      <c r="N526" s="7"/>
      <c r="O526" s="7"/>
      <c r="P526" s="7"/>
      <c r="Q526" s="7"/>
      <c r="R526" s="7"/>
      <c r="S526" s="7"/>
      <c r="T526" s="3"/>
      <c r="U526" s="7"/>
    </row>
    <row r="527" spans="2:21" s="1" customFormat="1" hidden="1" x14ac:dyDescent="0.25">
      <c r="B527" s="2"/>
      <c r="C527" s="2"/>
      <c r="D527" s="2"/>
      <c r="E527" s="94"/>
      <c r="F527" s="2"/>
      <c r="H527" s="94"/>
      <c r="L527" s="7"/>
      <c r="M527" s="7"/>
      <c r="N527" s="7"/>
      <c r="O527" s="7"/>
      <c r="P527" s="7"/>
      <c r="Q527" s="7"/>
      <c r="R527" s="7"/>
      <c r="S527" s="7"/>
      <c r="T527" s="3"/>
      <c r="U527" s="7"/>
    </row>
    <row r="528" spans="2:21" s="1" customFormat="1" hidden="1" x14ac:dyDescent="0.25">
      <c r="B528" s="2"/>
      <c r="C528" s="2" t="s">
        <v>245</v>
      </c>
      <c r="D528" s="193">
        <f>'Fator X '!C7</f>
        <v>1.6299329458608167E-2</v>
      </c>
      <c r="E528" s="94"/>
      <c r="F528" s="2"/>
      <c r="H528" s="94"/>
      <c r="L528" s="7"/>
      <c r="M528" s="7"/>
      <c r="N528" s="7"/>
      <c r="O528" s="7"/>
      <c r="P528" s="7"/>
      <c r="Q528" s="7"/>
      <c r="R528" s="7"/>
      <c r="S528" s="7"/>
      <c r="T528" s="3"/>
      <c r="U528" s="7"/>
    </row>
    <row r="529" spans="2:21" s="1" customFormat="1" hidden="1" x14ac:dyDescent="0.25">
      <c r="B529" s="2"/>
      <c r="C529" s="2" t="s">
        <v>246</v>
      </c>
      <c r="D529" s="2">
        <f>'Fator X '!C17</f>
        <v>1.8223700895396482E-2</v>
      </c>
      <c r="E529" s="94"/>
      <c r="F529" s="2"/>
      <c r="H529" s="94"/>
      <c r="L529" s="7"/>
      <c r="M529" s="7"/>
      <c r="N529" s="7"/>
      <c r="O529" s="7"/>
      <c r="P529" s="7"/>
      <c r="Q529" s="7"/>
      <c r="R529" s="7"/>
      <c r="S529" s="7"/>
      <c r="T529" s="3"/>
      <c r="U529" s="7"/>
    </row>
    <row r="530" spans="2:21" s="1" customFormat="1" hidden="1" x14ac:dyDescent="0.25">
      <c r="B530" s="2"/>
      <c r="C530" s="2"/>
      <c r="D530" s="2"/>
      <c r="E530" s="94"/>
      <c r="F530" s="2"/>
      <c r="H530" s="94"/>
      <c r="L530" s="7"/>
      <c r="M530" s="7"/>
      <c r="N530" s="7"/>
      <c r="O530" s="7"/>
      <c r="P530" s="7"/>
      <c r="Q530" s="7"/>
      <c r="R530" s="7"/>
      <c r="S530" s="7"/>
      <c r="T530" s="3"/>
      <c r="U530" s="7"/>
    </row>
    <row r="531" spans="2:21" s="1" customFormat="1" hidden="1" x14ac:dyDescent="0.25">
      <c r="B531" s="2"/>
      <c r="C531" s="2"/>
      <c r="D531" s="2"/>
      <c r="E531" s="94"/>
      <c r="F531" s="2"/>
      <c r="H531" s="94"/>
      <c r="L531" s="7"/>
      <c r="M531" s="7"/>
      <c r="N531" s="7"/>
      <c r="O531" s="7"/>
      <c r="P531" s="7"/>
      <c r="Q531" s="7"/>
      <c r="R531" s="7"/>
      <c r="S531" s="7"/>
      <c r="T531" s="3"/>
      <c r="U531" s="7"/>
    </row>
    <row r="532" spans="2:21" s="1" customFormat="1" hidden="1" x14ac:dyDescent="0.25">
      <c r="B532" s="2"/>
      <c r="C532" s="2"/>
      <c r="D532" s="2"/>
      <c r="E532" s="94"/>
      <c r="F532" s="2"/>
      <c r="H532" s="94"/>
      <c r="L532" s="7"/>
      <c r="M532" s="7"/>
      <c r="N532" s="7"/>
      <c r="O532" s="7"/>
      <c r="P532" s="7"/>
      <c r="Q532" s="7"/>
      <c r="R532" s="7"/>
      <c r="S532" s="7"/>
      <c r="T532" s="3"/>
      <c r="U532" s="7"/>
    </row>
    <row r="533" spans="2:21" s="1" customFormat="1" hidden="1" x14ac:dyDescent="0.25">
      <c r="B533" s="2"/>
      <c r="C533" s="2"/>
      <c r="D533" s="2"/>
      <c r="E533" s="94"/>
      <c r="F533" s="2"/>
      <c r="H533" s="94"/>
      <c r="L533" s="7"/>
      <c r="M533" s="7"/>
      <c r="N533" s="7"/>
      <c r="O533" s="7"/>
      <c r="P533" s="7"/>
      <c r="Q533" s="7"/>
      <c r="R533" s="7"/>
      <c r="S533" s="7"/>
      <c r="T533" s="3"/>
      <c r="U533" s="7"/>
    </row>
    <row r="534" spans="2:21" s="1" customFormat="1" hidden="1" x14ac:dyDescent="0.25">
      <c r="B534" s="2"/>
      <c r="C534" s="2"/>
      <c r="D534" s="2"/>
      <c r="E534" s="94"/>
      <c r="F534" s="2"/>
      <c r="H534" s="94"/>
      <c r="L534" s="7"/>
      <c r="M534" s="7"/>
      <c r="N534" s="7"/>
      <c r="O534" s="7"/>
      <c r="P534" s="7"/>
      <c r="Q534" s="7"/>
      <c r="R534" s="7"/>
      <c r="S534" s="7"/>
      <c r="T534" s="3"/>
      <c r="U534" s="7"/>
    </row>
    <row r="535" spans="2:21" s="1" customFormat="1" hidden="1" x14ac:dyDescent="0.25">
      <c r="B535" s="2"/>
      <c r="C535" s="2"/>
      <c r="D535" s="2"/>
      <c r="E535" s="94"/>
      <c r="F535" s="2"/>
      <c r="H535" s="94"/>
      <c r="L535" s="7"/>
      <c r="M535" s="7"/>
      <c r="N535" s="7"/>
      <c r="O535" s="7"/>
      <c r="P535" s="7"/>
      <c r="Q535" s="7"/>
      <c r="R535" s="7"/>
      <c r="S535" s="7"/>
      <c r="T535" s="3"/>
      <c r="U535" s="7"/>
    </row>
    <row r="536" spans="2:21" s="1" customFormat="1" hidden="1" x14ac:dyDescent="0.25">
      <c r="B536" s="2"/>
      <c r="C536" s="2"/>
      <c r="D536" s="2"/>
      <c r="E536" s="94"/>
      <c r="F536" s="2"/>
      <c r="H536" s="94"/>
      <c r="L536" s="7"/>
      <c r="M536" s="7"/>
      <c r="N536" s="7"/>
      <c r="O536" s="7"/>
      <c r="P536" s="7"/>
      <c r="Q536" s="7"/>
      <c r="R536" s="7"/>
      <c r="S536" s="7"/>
      <c r="T536" s="3"/>
      <c r="U536" s="7"/>
    </row>
    <row r="537" spans="2:21" s="1" customFormat="1" hidden="1" x14ac:dyDescent="0.25">
      <c r="B537" s="2"/>
      <c r="C537" s="2"/>
      <c r="D537" s="2"/>
      <c r="E537" s="94"/>
      <c r="F537" s="2"/>
      <c r="H537" s="94"/>
      <c r="L537" s="7"/>
      <c r="M537" s="7"/>
      <c r="N537" s="7"/>
      <c r="O537" s="7"/>
      <c r="P537" s="7"/>
      <c r="Q537" s="7"/>
      <c r="R537" s="7"/>
      <c r="S537" s="7"/>
      <c r="T537" s="3"/>
      <c r="U537" s="7"/>
    </row>
    <row r="538" spans="2:21" s="1" customFormat="1" hidden="1" x14ac:dyDescent="0.25">
      <c r="B538" s="2"/>
      <c r="C538" s="2"/>
      <c r="D538" s="2"/>
      <c r="E538" s="94"/>
      <c r="F538" s="2"/>
      <c r="H538" s="94"/>
      <c r="L538" s="7"/>
      <c r="M538" s="7"/>
      <c r="N538" s="7"/>
      <c r="O538" s="7"/>
      <c r="P538" s="7"/>
      <c r="Q538" s="7"/>
      <c r="R538" s="7"/>
      <c r="S538" s="7"/>
      <c r="T538" s="3"/>
      <c r="U538" s="7"/>
    </row>
    <row r="539" spans="2:21" s="1" customFormat="1" hidden="1" x14ac:dyDescent="0.25">
      <c r="B539" s="2"/>
      <c r="C539" s="2"/>
      <c r="D539" s="2"/>
      <c r="E539" s="94"/>
      <c r="F539" s="2"/>
      <c r="H539" s="94"/>
      <c r="L539" s="7"/>
      <c r="M539" s="7"/>
      <c r="N539" s="7"/>
      <c r="O539" s="7"/>
      <c r="P539" s="7"/>
      <c r="Q539" s="7"/>
      <c r="R539" s="7"/>
      <c r="S539" s="7"/>
      <c r="T539" s="3"/>
      <c r="U539" s="7"/>
    </row>
    <row r="540" spans="2:21" s="1" customFormat="1" hidden="1" x14ac:dyDescent="0.25">
      <c r="B540" s="2"/>
      <c r="C540" s="2"/>
      <c r="D540" s="2"/>
      <c r="E540" s="94"/>
      <c r="F540" s="2"/>
      <c r="H540" s="94"/>
      <c r="L540" s="7"/>
      <c r="M540" s="7"/>
      <c r="N540" s="7"/>
      <c r="O540" s="7"/>
      <c r="P540" s="7"/>
      <c r="Q540" s="7"/>
      <c r="R540" s="7"/>
      <c r="S540" s="7"/>
      <c r="T540" s="3"/>
      <c r="U540" s="7"/>
    </row>
    <row r="541" spans="2:21" s="1" customFormat="1" hidden="1" x14ac:dyDescent="0.25">
      <c r="B541" s="2"/>
      <c r="C541" s="2"/>
      <c r="D541" s="2"/>
      <c r="E541" s="94"/>
      <c r="F541" s="2"/>
      <c r="H541" s="94"/>
      <c r="L541" s="7"/>
      <c r="M541" s="7"/>
      <c r="N541" s="7"/>
      <c r="O541" s="7"/>
      <c r="P541" s="7"/>
      <c r="Q541" s="7"/>
      <c r="R541" s="7"/>
      <c r="S541" s="7"/>
      <c r="T541" s="3"/>
      <c r="U541" s="7"/>
    </row>
    <row r="542" spans="2:21" s="1" customFormat="1" hidden="1" x14ac:dyDescent="0.25">
      <c r="B542" s="2"/>
      <c r="C542" s="2"/>
      <c r="D542" s="2"/>
      <c r="E542" s="94"/>
      <c r="F542" s="2"/>
      <c r="H542" s="94"/>
      <c r="L542" s="7"/>
      <c r="M542" s="7"/>
      <c r="N542" s="7"/>
      <c r="O542" s="7"/>
      <c r="P542" s="7"/>
      <c r="Q542" s="7"/>
      <c r="R542" s="7"/>
      <c r="S542" s="7"/>
      <c r="T542" s="3"/>
      <c r="U542" s="7"/>
    </row>
    <row r="543" spans="2:21" s="1" customFormat="1" hidden="1" x14ac:dyDescent="0.25">
      <c r="B543" s="2"/>
      <c r="C543" s="2"/>
      <c r="D543" s="2"/>
      <c r="E543" s="94"/>
      <c r="F543" s="2"/>
      <c r="H543" s="94"/>
      <c r="L543" s="7"/>
      <c r="M543" s="7"/>
      <c r="N543" s="7"/>
      <c r="O543" s="7"/>
      <c r="P543" s="7"/>
      <c r="Q543" s="7"/>
      <c r="R543" s="7"/>
      <c r="S543" s="7"/>
      <c r="T543" s="3"/>
      <c r="U543" s="7"/>
    </row>
    <row r="544" spans="2:21" s="1" customFormat="1" hidden="1" x14ac:dyDescent="0.25">
      <c r="B544" s="2"/>
      <c r="C544" s="2"/>
      <c r="D544" s="2"/>
      <c r="E544" s="94"/>
      <c r="F544" s="2"/>
      <c r="H544" s="94"/>
      <c r="L544" s="7"/>
      <c r="M544" s="7"/>
      <c r="N544" s="7"/>
      <c r="O544" s="7"/>
      <c r="P544" s="7"/>
      <c r="Q544" s="7"/>
      <c r="R544" s="7"/>
      <c r="T544" s="3"/>
      <c r="U544" s="7"/>
    </row>
    <row r="545" spans="2:21" s="1" customFormat="1" hidden="1" x14ac:dyDescent="0.25">
      <c r="B545" s="2"/>
      <c r="C545" s="2"/>
      <c r="D545" s="2"/>
      <c r="E545" s="94"/>
      <c r="F545" s="2"/>
      <c r="H545" s="94"/>
      <c r="L545" s="7"/>
      <c r="M545" s="7"/>
      <c r="N545" s="7"/>
      <c r="O545" s="7"/>
      <c r="P545" s="7"/>
      <c r="Q545" s="7"/>
      <c r="R545" s="7"/>
      <c r="T545" s="3"/>
      <c r="U545" s="7"/>
    </row>
    <row r="546" spans="2:21" s="1" customFormat="1" hidden="1" x14ac:dyDescent="0.25">
      <c r="B546" s="2"/>
      <c r="C546" s="2"/>
      <c r="D546" s="2"/>
      <c r="E546" s="94"/>
      <c r="F546" s="2"/>
      <c r="H546" s="94"/>
      <c r="L546" s="7"/>
      <c r="N546" s="7"/>
      <c r="O546" s="7"/>
      <c r="P546" s="7"/>
      <c r="Q546" s="7"/>
      <c r="R546" s="7"/>
      <c r="T546" s="3"/>
      <c r="U546" s="7"/>
    </row>
    <row r="547" spans="2:21" s="1" customFormat="1" hidden="1" x14ac:dyDescent="0.25">
      <c r="B547" s="2"/>
      <c r="C547" s="2"/>
      <c r="D547" s="2"/>
      <c r="E547" s="94"/>
      <c r="F547" s="2"/>
      <c r="H547" s="94"/>
      <c r="L547" s="7"/>
      <c r="M547" s="7"/>
      <c r="N547" s="7"/>
      <c r="O547" s="7"/>
      <c r="P547" s="7"/>
      <c r="Q547" s="7"/>
      <c r="R547" s="7"/>
      <c r="S547" s="7"/>
      <c r="T547" s="3"/>
      <c r="U547" s="7"/>
    </row>
    <row r="548" spans="2:21" s="1" customFormat="1" hidden="1" x14ac:dyDescent="0.25">
      <c r="B548" s="2"/>
      <c r="C548" s="2"/>
      <c r="D548" s="2"/>
      <c r="E548" s="94"/>
      <c r="F548" s="2"/>
      <c r="H548" s="94"/>
      <c r="L548" s="7"/>
      <c r="M548" s="7"/>
      <c r="N548" s="7"/>
      <c r="O548" s="7"/>
      <c r="P548" s="7"/>
      <c r="Q548" s="7"/>
      <c r="R548" s="7"/>
      <c r="S548" s="7"/>
      <c r="T548" s="3"/>
      <c r="U548" s="7"/>
    </row>
    <row r="549" spans="2:21" s="1" customFormat="1" hidden="1" x14ac:dyDescent="0.25">
      <c r="B549" s="2"/>
      <c r="C549" s="2"/>
      <c r="D549" s="2"/>
      <c r="E549" s="94"/>
      <c r="F549" s="2"/>
      <c r="H549" s="94"/>
      <c r="L549" s="7"/>
      <c r="M549" s="7"/>
      <c r="N549" s="7"/>
      <c r="O549" s="7"/>
      <c r="P549" s="7"/>
      <c r="Q549" s="7"/>
      <c r="R549" s="7"/>
      <c r="S549" s="7"/>
      <c r="T549" s="3"/>
      <c r="U549" s="7"/>
    </row>
    <row r="550" spans="2:21" s="1" customFormat="1" hidden="1" x14ac:dyDescent="0.25">
      <c r="B550" s="2"/>
      <c r="C550" s="2"/>
      <c r="D550" s="2"/>
      <c r="E550" s="94"/>
      <c r="F550" s="2"/>
      <c r="H550" s="94"/>
      <c r="L550" s="7"/>
      <c r="M550" s="7"/>
      <c r="N550" s="7"/>
      <c r="O550" s="7"/>
      <c r="P550" s="7"/>
      <c r="Q550" s="7"/>
      <c r="R550" s="7"/>
      <c r="S550" s="7"/>
      <c r="T550" s="3"/>
      <c r="U550" s="7"/>
    </row>
    <row r="551" spans="2:21" s="1" customFormat="1" hidden="1" x14ac:dyDescent="0.25">
      <c r="B551" s="2"/>
      <c r="C551" s="2"/>
      <c r="D551" s="2"/>
      <c r="E551" s="94"/>
      <c r="F551" s="2"/>
      <c r="H551" s="94"/>
      <c r="L551" s="7"/>
      <c r="M551" s="7"/>
      <c r="N551" s="7"/>
      <c r="O551" s="7"/>
      <c r="P551" s="7"/>
      <c r="Q551" s="7"/>
      <c r="R551" s="7"/>
      <c r="S551" s="7"/>
      <c r="T551" s="3"/>
      <c r="U551" s="7"/>
    </row>
    <row r="552" spans="2:21" s="1" customFormat="1" hidden="1" x14ac:dyDescent="0.25">
      <c r="B552" s="2"/>
      <c r="C552" s="2"/>
      <c r="D552" s="2"/>
      <c r="E552" s="94"/>
      <c r="F552" s="2"/>
      <c r="H552" s="94"/>
      <c r="L552" s="7"/>
      <c r="M552" s="7"/>
      <c r="N552" s="7"/>
      <c r="O552" s="7"/>
      <c r="P552" s="7"/>
      <c r="Q552" s="7"/>
      <c r="R552" s="7"/>
      <c r="S552" s="7"/>
      <c r="T552" s="3"/>
      <c r="U552" s="7"/>
    </row>
    <row r="553" spans="2:21" s="1" customFormat="1" hidden="1" x14ac:dyDescent="0.25">
      <c r="B553" s="2"/>
      <c r="C553" s="2"/>
      <c r="D553" s="2"/>
      <c r="E553" s="94"/>
      <c r="F553" s="2"/>
      <c r="H553" s="94"/>
      <c r="L553" s="7"/>
      <c r="M553" s="7"/>
      <c r="N553" s="7"/>
      <c r="O553" s="7"/>
      <c r="P553" s="7"/>
      <c r="Q553" s="7"/>
      <c r="R553" s="7"/>
      <c r="S553" s="7"/>
      <c r="T553" s="3"/>
      <c r="U553" s="7"/>
    </row>
    <row r="554" spans="2:21" s="1" customFormat="1" hidden="1" x14ac:dyDescent="0.25">
      <c r="B554" s="2"/>
      <c r="C554" s="2"/>
      <c r="D554" s="2"/>
      <c r="E554" s="94"/>
      <c r="F554" s="2"/>
      <c r="H554" s="94"/>
      <c r="L554" s="7"/>
      <c r="M554" s="7"/>
      <c r="N554" s="7"/>
      <c r="O554" s="7"/>
      <c r="P554" s="7"/>
      <c r="Q554" s="7"/>
      <c r="R554" s="7"/>
      <c r="S554" s="7"/>
      <c r="T554" s="3"/>
      <c r="U554" s="7"/>
    </row>
    <row r="555" spans="2:21" s="1" customFormat="1" hidden="1" x14ac:dyDescent="0.25">
      <c r="B555" s="2"/>
      <c r="C555" s="2"/>
      <c r="D555" s="2"/>
      <c r="E555" s="94"/>
      <c r="F555" s="2"/>
      <c r="H555" s="94"/>
      <c r="L555" s="7"/>
      <c r="M555" s="7"/>
      <c r="N555" s="7"/>
      <c r="O555" s="7"/>
      <c r="P555" s="7"/>
      <c r="Q555" s="7"/>
      <c r="R555" s="7"/>
      <c r="S555" s="7"/>
      <c r="T555" s="3"/>
      <c r="U555" s="7"/>
    </row>
    <row r="556" spans="2:21" s="1" customFormat="1" hidden="1" x14ac:dyDescent="0.25">
      <c r="B556" s="2"/>
      <c r="C556" s="2"/>
      <c r="D556" s="2"/>
      <c r="E556" s="94"/>
      <c r="F556" s="2"/>
      <c r="H556" s="94"/>
      <c r="L556" s="7"/>
      <c r="M556" s="7"/>
      <c r="N556" s="7"/>
      <c r="O556" s="7"/>
      <c r="P556" s="7"/>
      <c r="Q556" s="7"/>
      <c r="R556" s="7"/>
      <c r="S556" s="7"/>
      <c r="T556" s="3"/>
      <c r="U556" s="7"/>
    </row>
    <row r="557" spans="2:21" s="1" customFormat="1" hidden="1" x14ac:dyDescent="0.25">
      <c r="B557" s="2"/>
      <c r="C557" s="2"/>
      <c r="D557" s="2"/>
      <c r="E557" s="94"/>
      <c r="F557" s="2"/>
      <c r="H557" s="94"/>
      <c r="L557" s="7"/>
      <c r="M557" s="7"/>
      <c r="N557" s="7"/>
      <c r="O557" s="7"/>
      <c r="P557" s="7"/>
      <c r="Q557" s="7"/>
      <c r="R557" s="7"/>
      <c r="S557" s="7"/>
      <c r="T557" s="3"/>
      <c r="U557" s="7"/>
    </row>
    <row r="558" spans="2:21" s="1" customFormat="1" hidden="1" x14ac:dyDescent="0.25">
      <c r="B558" s="2"/>
      <c r="C558" s="2"/>
      <c r="D558" s="2"/>
      <c r="E558" s="94"/>
      <c r="F558" s="2"/>
      <c r="H558" s="94"/>
      <c r="L558" s="7"/>
      <c r="M558" s="7"/>
      <c r="N558" s="7"/>
      <c r="O558" s="7"/>
      <c r="P558" s="7"/>
      <c r="Q558" s="7"/>
      <c r="R558" s="7"/>
      <c r="S558" s="7"/>
      <c r="T558" s="3"/>
      <c r="U558" s="7"/>
    </row>
    <row r="559" spans="2:21" s="1" customFormat="1" hidden="1" x14ac:dyDescent="0.25">
      <c r="B559" s="2"/>
      <c r="C559" s="2"/>
      <c r="D559" s="2"/>
      <c r="E559" s="94"/>
      <c r="F559" s="2"/>
      <c r="H559" s="94"/>
      <c r="L559" s="7"/>
      <c r="M559" s="7"/>
      <c r="N559" s="7"/>
      <c r="O559" s="7"/>
      <c r="P559" s="7"/>
      <c r="Q559" s="7"/>
      <c r="R559" s="7"/>
      <c r="S559" s="7"/>
      <c r="T559" s="3"/>
      <c r="U559" s="7"/>
    </row>
    <row r="560" spans="2:21" s="1" customFormat="1" hidden="1" x14ac:dyDescent="0.25">
      <c r="B560" s="2"/>
      <c r="C560" s="2"/>
      <c r="D560" s="2"/>
      <c r="E560" s="94"/>
      <c r="F560" s="2"/>
      <c r="H560" s="94"/>
      <c r="L560" s="7"/>
      <c r="M560" s="7"/>
      <c r="N560" s="7"/>
      <c r="O560" s="7"/>
      <c r="P560" s="7"/>
      <c r="Q560" s="7"/>
      <c r="R560" s="7"/>
      <c r="S560" s="7"/>
      <c r="T560" s="3"/>
      <c r="U560" s="7"/>
    </row>
    <row r="561" spans="2:21" s="1" customFormat="1" hidden="1" x14ac:dyDescent="0.25">
      <c r="B561" s="2"/>
      <c r="C561" s="2"/>
      <c r="D561" s="2"/>
      <c r="E561" s="94"/>
      <c r="F561" s="2"/>
      <c r="H561" s="94"/>
      <c r="L561" s="7"/>
      <c r="M561" s="7"/>
      <c r="N561" s="7"/>
      <c r="O561" s="7"/>
      <c r="P561" s="7"/>
      <c r="Q561" s="7"/>
      <c r="R561" s="7"/>
      <c r="S561" s="7"/>
      <c r="T561" s="3"/>
      <c r="U561" s="7"/>
    </row>
    <row r="562" spans="2:21" s="1" customFormat="1" hidden="1" x14ac:dyDescent="0.25">
      <c r="B562" s="2"/>
      <c r="C562" s="2"/>
      <c r="D562" s="2"/>
      <c r="E562" s="94"/>
      <c r="F562" s="2"/>
      <c r="H562" s="94"/>
      <c r="L562" s="7"/>
      <c r="M562" s="7"/>
      <c r="N562" s="7"/>
      <c r="O562" s="7"/>
      <c r="P562" s="7"/>
      <c r="Q562" s="7"/>
      <c r="R562" s="7"/>
      <c r="S562" s="7"/>
      <c r="U562" s="7"/>
    </row>
    <row r="563" spans="2:21" s="1" customFormat="1" hidden="1" x14ac:dyDescent="0.25">
      <c r="B563" s="2"/>
      <c r="C563" s="2"/>
      <c r="D563" s="2"/>
      <c r="E563" s="94"/>
      <c r="F563" s="2"/>
      <c r="H563" s="94"/>
      <c r="L563" s="7"/>
      <c r="M563" s="7"/>
      <c r="N563" s="7"/>
      <c r="O563" s="7"/>
      <c r="P563" s="7"/>
      <c r="Q563" s="7"/>
      <c r="R563" s="7"/>
      <c r="S563" s="7"/>
      <c r="U563" s="7"/>
    </row>
    <row r="564" spans="2:21" s="1" customFormat="1" hidden="1" x14ac:dyDescent="0.25">
      <c r="B564" s="2"/>
      <c r="C564" s="2"/>
      <c r="D564" s="2"/>
      <c r="E564" s="94"/>
      <c r="F564" s="2"/>
      <c r="H564" s="94"/>
      <c r="L564" s="7"/>
      <c r="M564" s="7"/>
      <c r="N564" s="7"/>
      <c r="O564" s="7"/>
      <c r="P564" s="7"/>
      <c r="Q564" s="7"/>
      <c r="R564" s="7"/>
      <c r="S564" s="7"/>
      <c r="U564" s="7"/>
    </row>
    <row r="565" spans="2:21" s="1" customFormat="1" hidden="1" x14ac:dyDescent="0.25">
      <c r="B565" s="2"/>
      <c r="C565" s="2"/>
      <c r="D565" s="2"/>
      <c r="E565" s="94"/>
      <c r="F565" s="2"/>
      <c r="H565" s="94"/>
      <c r="L565" s="7"/>
      <c r="M565" s="7"/>
      <c r="N565" s="7"/>
      <c r="O565" s="7"/>
      <c r="P565" s="7"/>
      <c r="Q565" s="7"/>
      <c r="R565" s="7"/>
      <c r="S565" s="7"/>
      <c r="U565" s="7"/>
    </row>
    <row r="566" spans="2:21" s="1" customFormat="1" hidden="1" x14ac:dyDescent="0.25">
      <c r="B566" s="2"/>
      <c r="C566" s="2"/>
      <c r="D566" s="2"/>
      <c r="E566" s="94"/>
      <c r="F566" s="2"/>
      <c r="H566" s="94"/>
      <c r="L566" s="7"/>
      <c r="M566" s="7"/>
      <c r="N566" s="7"/>
      <c r="O566" s="7"/>
      <c r="P566" s="7"/>
      <c r="Q566" s="7"/>
      <c r="R566" s="7"/>
      <c r="S566" s="7"/>
      <c r="T566" s="3"/>
      <c r="U566" s="7"/>
    </row>
    <row r="567" spans="2:21" s="1" customFormat="1" hidden="1" x14ac:dyDescent="0.25">
      <c r="B567" s="2"/>
      <c r="C567" s="2"/>
      <c r="D567" s="2"/>
      <c r="E567" s="94"/>
      <c r="F567" s="2"/>
      <c r="H567" s="94"/>
      <c r="L567" s="7"/>
      <c r="M567" s="7"/>
      <c r="N567" s="7"/>
      <c r="O567" s="7"/>
      <c r="P567" s="7"/>
      <c r="Q567" s="7"/>
      <c r="R567" s="7"/>
      <c r="S567" s="7"/>
      <c r="T567" s="3"/>
      <c r="U567" s="7"/>
    </row>
    <row r="568" spans="2:21" s="1" customFormat="1" hidden="1" x14ac:dyDescent="0.25">
      <c r="B568" s="2"/>
      <c r="C568" s="2"/>
      <c r="D568" s="2"/>
      <c r="E568" s="94"/>
      <c r="F568" s="2"/>
      <c r="H568" s="94"/>
      <c r="L568" s="7"/>
      <c r="M568" s="7"/>
      <c r="N568" s="7"/>
      <c r="O568" s="7"/>
      <c r="P568" s="7"/>
      <c r="Q568" s="7"/>
      <c r="R568" s="7"/>
      <c r="S568" s="7"/>
      <c r="T568" s="3"/>
      <c r="U568" s="7"/>
    </row>
    <row r="569" spans="2:21" s="1" customFormat="1" hidden="1" x14ac:dyDescent="0.25">
      <c r="B569" s="2"/>
      <c r="C569" s="2"/>
      <c r="D569" s="2"/>
      <c r="E569" s="94"/>
      <c r="F569" s="2"/>
      <c r="H569" s="94"/>
      <c r="L569" s="7"/>
      <c r="M569" s="7"/>
      <c r="N569" s="7"/>
      <c r="O569" s="7"/>
      <c r="P569" s="7"/>
      <c r="Q569" s="7"/>
      <c r="R569" s="7"/>
      <c r="T569" s="3"/>
      <c r="U569" s="7"/>
    </row>
    <row r="570" spans="2:21" s="1" customFormat="1" hidden="1" x14ac:dyDescent="0.25">
      <c r="B570" s="2"/>
      <c r="C570" s="2"/>
      <c r="D570" s="2"/>
      <c r="E570" s="94"/>
      <c r="F570" s="2"/>
      <c r="H570" s="94"/>
      <c r="L570" s="7"/>
      <c r="M570" s="7"/>
      <c r="N570" s="7"/>
      <c r="O570" s="7"/>
      <c r="P570" s="7"/>
      <c r="Q570" s="7"/>
      <c r="R570" s="7"/>
      <c r="T570" s="3"/>
    </row>
    <row r="571" spans="2:21" s="1" customFormat="1" hidden="1" x14ac:dyDescent="0.25">
      <c r="B571" s="2"/>
      <c r="C571" s="2"/>
      <c r="D571" s="2"/>
      <c r="E571" s="94"/>
      <c r="F571" s="2"/>
      <c r="H571" s="94"/>
      <c r="L571" s="7"/>
      <c r="N571" s="7"/>
      <c r="O571" s="7"/>
      <c r="P571" s="7"/>
      <c r="Q571" s="7"/>
      <c r="R571" s="7"/>
      <c r="T571" s="3"/>
    </row>
    <row r="572" spans="2:21" s="1" customFormat="1" hidden="1" x14ac:dyDescent="0.25">
      <c r="B572" s="2"/>
      <c r="C572" s="2"/>
      <c r="D572" s="2"/>
      <c r="E572" s="94"/>
      <c r="F572" s="2"/>
      <c r="H572" s="94"/>
      <c r="L572" s="7"/>
      <c r="M572" s="7"/>
      <c r="N572" s="7"/>
      <c r="O572" s="7"/>
      <c r="P572" s="7"/>
      <c r="Q572" s="7"/>
      <c r="R572" s="7"/>
      <c r="S572" s="7"/>
      <c r="T572" s="3"/>
      <c r="U572" s="7"/>
    </row>
    <row r="573" spans="2:21" s="1" customFormat="1" hidden="1" x14ac:dyDescent="0.25">
      <c r="B573" s="2"/>
      <c r="C573" s="2"/>
      <c r="D573" s="2"/>
      <c r="E573" s="94"/>
      <c r="F573" s="2"/>
      <c r="H573" s="94"/>
      <c r="L573" s="7"/>
      <c r="M573" s="7"/>
      <c r="N573" s="7"/>
      <c r="O573" s="7"/>
      <c r="P573" s="7"/>
      <c r="Q573" s="7"/>
      <c r="R573" s="7"/>
      <c r="S573" s="7"/>
      <c r="T573" s="3"/>
      <c r="U573" s="7"/>
    </row>
    <row r="574" spans="2:21" s="1" customFormat="1" hidden="1" x14ac:dyDescent="0.25">
      <c r="B574" s="2"/>
      <c r="C574" s="2"/>
      <c r="D574" s="2"/>
      <c r="E574" s="94"/>
      <c r="F574" s="2"/>
      <c r="H574" s="94"/>
      <c r="L574" s="7"/>
      <c r="M574" s="7"/>
      <c r="N574" s="7"/>
      <c r="O574" s="7"/>
      <c r="P574" s="7"/>
      <c r="Q574" s="7"/>
      <c r="R574" s="7"/>
      <c r="S574" s="7"/>
      <c r="T574" s="3"/>
      <c r="U574" s="7"/>
    </row>
    <row r="575" spans="2:21" s="1" customFormat="1" hidden="1" x14ac:dyDescent="0.25">
      <c r="B575" s="2"/>
      <c r="C575" s="2"/>
      <c r="D575" s="2"/>
      <c r="E575" s="94"/>
      <c r="F575" s="2"/>
      <c r="H575" s="94"/>
      <c r="L575" s="7"/>
      <c r="M575" s="7"/>
      <c r="N575" s="7"/>
      <c r="O575" s="7"/>
      <c r="P575" s="7"/>
      <c r="Q575" s="7"/>
      <c r="R575" s="7"/>
      <c r="S575" s="7"/>
      <c r="T575" s="3"/>
      <c r="U575" s="7"/>
    </row>
    <row r="576" spans="2:21" s="1" customFormat="1" hidden="1" x14ac:dyDescent="0.25">
      <c r="B576" s="2"/>
      <c r="C576" s="2"/>
      <c r="D576" s="2"/>
      <c r="E576" s="94"/>
      <c r="F576" s="2"/>
      <c r="H576" s="94"/>
      <c r="L576" s="7"/>
      <c r="M576" s="7"/>
      <c r="N576" s="7"/>
      <c r="O576" s="7"/>
      <c r="P576" s="7"/>
      <c r="Q576" s="7"/>
      <c r="R576" s="7"/>
      <c r="S576" s="7"/>
      <c r="T576" s="3"/>
      <c r="U576" s="7"/>
    </row>
    <row r="577" spans="2:21" s="1" customFormat="1" hidden="1" x14ac:dyDescent="0.25">
      <c r="B577" s="2"/>
      <c r="C577" s="2"/>
      <c r="D577" s="2"/>
      <c r="E577" s="94"/>
      <c r="F577" s="2"/>
      <c r="H577" s="94"/>
      <c r="L577" s="7"/>
      <c r="M577" s="7"/>
      <c r="N577" s="7"/>
      <c r="O577" s="7"/>
      <c r="P577" s="7"/>
      <c r="Q577" s="7"/>
      <c r="R577" s="7"/>
      <c r="S577" s="7"/>
      <c r="T577" s="3"/>
      <c r="U577" s="7"/>
    </row>
    <row r="578" spans="2:21" s="1" customFormat="1" hidden="1" x14ac:dyDescent="0.25">
      <c r="B578" s="2"/>
      <c r="C578" s="2"/>
      <c r="D578" s="2"/>
      <c r="E578" s="94"/>
      <c r="F578" s="2"/>
      <c r="H578" s="94"/>
      <c r="L578" s="7"/>
      <c r="M578" s="7"/>
      <c r="N578" s="7"/>
      <c r="O578" s="7"/>
      <c r="P578" s="7"/>
      <c r="Q578" s="7"/>
      <c r="R578" s="7"/>
      <c r="S578" s="7"/>
      <c r="T578" s="3"/>
      <c r="U578" s="7"/>
    </row>
    <row r="579" spans="2:21" s="1" customFormat="1" hidden="1" x14ac:dyDescent="0.25">
      <c r="B579" s="2"/>
      <c r="C579" s="2"/>
      <c r="D579" s="2"/>
      <c r="E579" s="94"/>
      <c r="F579" s="2"/>
      <c r="H579" s="94"/>
      <c r="L579" s="7"/>
      <c r="M579" s="7"/>
      <c r="N579" s="7"/>
      <c r="O579" s="7"/>
      <c r="P579" s="7"/>
      <c r="Q579" s="7"/>
      <c r="R579" s="7"/>
      <c r="S579" s="7"/>
      <c r="T579" s="3"/>
      <c r="U579" s="7"/>
    </row>
    <row r="580" spans="2:21" s="1" customFormat="1" hidden="1" x14ac:dyDescent="0.25">
      <c r="B580" s="2"/>
      <c r="C580" s="2"/>
      <c r="D580" s="2"/>
      <c r="E580" s="94"/>
      <c r="F580" s="2"/>
      <c r="H580" s="94"/>
      <c r="L580" s="7"/>
      <c r="M580" s="7"/>
      <c r="N580" s="7"/>
      <c r="O580" s="7"/>
      <c r="P580" s="7"/>
      <c r="Q580" s="7"/>
      <c r="R580" s="7"/>
      <c r="S580" s="7"/>
      <c r="T580" s="3"/>
      <c r="U580" s="7"/>
    </row>
    <row r="581" spans="2:21" s="1" customFormat="1" hidden="1" x14ac:dyDescent="0.25">
      <c r="B581" s="2"/>
      <c r="C581" s="2"/>
      <c r="D581" s="2"/>
      <c r="E581" s="94"/>
      <c r="F581" s="2"/>
      <c r="H581" s="94"/>
      <c r="L581" s="7"/>
      <c r="M581" s="7"/>
      <c r="N581" s="7"/>
      <c r="O581" s="7"/>
      <c r="P581" s="7"/>
      <c r="Q581" s="7"/>
      <c r="R581" s="7"/>
      <c r="S581" s="7"/>
      <c r="T581" s="3"/>
      <c r="U581" s="7"/>
    </row>
    <row r="582" spans="2:21" s="1" customFormat="1" hidden="1" x14ac:dyDescent="0.25">
      <c r="B582" s="2"/>
      <c r="C582" s="2"/>
      <c r="D582" s="2"/>
      <c r="E582" s="94"/>
      <c r="F582" s="2"/>
      <c r="H582" s="94"/>
      <c r="L582" s="7"/>
      <c r="M582" s="7"/>
      <c r="N582" s="7"/>
      <c r="O582" s="7"/>
      <c r="P582" s="7"/>
      <c r="Q582" s="7"/>
      <c r="R582" s="7"/>
      <c r="S582" s="7"/>
      <c r="T582" s="3"/>
      <c r="U582" s="7"/>
    </row>
    <row r="583" spans="2:21" s="1" customFormat="1" hidden="1" x14ac:dyDescent="0.25">
      <c r="B583" s="2"/>
      <c r="C583" s="2"/>
      <c r="D583" s="2"/>
      <c r="E583" s="94"/>
      <c r="F583" s="2"/>
      <c r="H583" s="94"/>
      <c r="L583" s="7"/>
      <c r="M583" s="7"/>
      <c r="N583" s="7"/>
      <c r="O583" s="7"/>
      <c r="P583" s="7"/>
      <c r="Q583" s="7"/>
      <c r="R583" s="7"/>
      <c r="S583" s="7"/>
      <c r="T583" s="3"/>
      <c r="U583" s="7"/>
    </row>
    <row r="584" spans="2:21" s="1" customFormat="1" hidden="1" x14ac:dyDescent="0.25">
      <c r="B584" s="2"/>
      <c r="C584" s="2"/>
      <c r="D584" s="2"/>
      <c r="E584" s="94"/>
      <c r="F584" s="2"/>
      <c r="H584" s="94"/>
      <c r="L584" s="7"/>
      <c r="M584" s="7"/>
      <c r="N584" s="7"/>
      <c r="O584" s="7"/>
      <c r="P584" s="7"/>
      <c r="Q584" s="7"/>
      <c r="R584" s="7"/>
      <c r="S584" s="7"/>
      <c r="T584" s="3"/>
      <c r="U584" s="7"/>
    </row>
    <row r="585" spans="2:21" s="1" customFormat="1" hidden="1" x14ac:dyDescent="0.25">
      <c r="B585" s="2"/>
      <c r="C585" s="2"/>
      <c r="D585" s="2"/>
      <c r="E585" s="94"/>
      <c r="F585" s="2"/>
      <c r="H585" s="94"/>
      <c r="L585" s="7"/>
      <c r="M585" s="7"/>
      <c r="N585" s="7"/>
      <c r="O585" s="7"/>
      <c r="P585" s="7"/>
      <c r="Q585" s="7"/>
      <c r="R585" s="7"/>
      <c r="S585" s="7"/>
      <c r="T585" s="3"/>
      <c r="U585" s="7"/>
    </row>
    <row r="586" spans="2:21" s="1" customFormat="1" hidden="1" x14ac:dyDescent="0.25">
      <c r="B586" s="2"/>
      <c r="C586" s="2"/>
      <c r="D586" s="2"/>
      <c r="E586" s="94"/>
      <c r="F586" s="2"/>
      <c r="H586" s="94"/>
      <c r="L586" s="7"/>
      <c r="M586" s="7"/>
      <c r="N586" s="7"/>
      <c r="O586" s="7"/>
      <c r="P586" s="7"/>
      <c r="Q586" s="7"/>
      <c r="R586" s="7"/>
      <c r="S586" s="7"/>
      <c r="T586" s="3"/>
      <c r="U586" s="7"/>
    </row>
    <row r="587" spans="2:21" s="1" customFormat="1" hidden="1" x14ac:dyDescent="0.25">
      <c r="B587" s="2"/>
      <c r="C587" s="2"/>
      <c r="D587" s="2"/>
      <c r="E587" s="94"/>
      <c r="F587" s="2"/>
      <c r="H587" s="94"/>
      <c r="L587" s="7"/>
      <c r="M587" s="7"/>
      <c r="N587" s="7"/>
      <c r="O587" s="7"/>
      <c r="P587" s="7"/>
      <c r="Q587" s="7"/>
      <c r="R587" s="7"/>
      <c r="S587" s="7"/>
      <c r="T587" s="3"/>
      <c r="U587" s="7"/>
    </row>
    <row r="588" spans="2:21" s="1" customFormat="1" hidden="1" x14ac:dyDescent="0.25">
      <c r="B588" s="2"/>
      <c r="C588" s="2"/>
      <c r="D588" s="2"/>
      <c r="E588" s="94"/>
      <c r="F588" s="2"/>
      <c r="H588" s="94"/>
      <c r="L588" s="7"/>
      <c r="M588" s="7"/>
      <c r="N588" s="7"/>
      <c r="O588" s="7"/>
      <c r="P588" s="7"/>
      <c r="Q588" s="7"/>
      <c r="R588" s="7"/>
      <c r="S588" s="7"/>
      <c r="T588" s="3"/>
      <c r="U588" s="7"/>
    </row>
    <row r="589" spans="2:21" s="1" customFormat="1" hidden="1" x14ac:dyDescent="0.25">
      <c r="B589" s="2"/>
      <c r="C589" s="2"/>
      <c r="D589" s="2"/>
      <c r="E589" s="94"/>
      <c r="F589" s="2"/>
      <c r="H589" s="94"/>
      <c r="L589" s="7"/>
      <c r="M589" s="7"/>
      <c r="N589" s="7"/>
      <c r="O589" s="7"/>
      <c r="P589" s="7"/>
      <c r="Q589" s="7"/>
      <c r="R589" s="7"/>
      <c r="S589" s="7"/>
      <c r="T589" s="3"/>
      <c r="U589" s="7"/>
    </row>
    <row r="590" spans="2:21" s="1" customFormat="1" hidden="1" x14ac:dyDescent="0.25">
      <c r="B590" s="2"/>
      <c r="C590" s="2"/>
      <c r="D590" s="2"/>
      <c r="E590" s="94"/>
      <c r="F590" s="2"/>
      <c r="H590" s="94"/>
      <c r="L590" s="7"/>
      <c r="M590" s="7"/>
      <c r="N590" s="7"/>
      <c r="O590" s="7"/>
      <c r="P590" s="7"/>
      <c r="Q590" s="7"/>
      <c r="R590" s="7"/>
      <c r="S590" s="7"/>
      <c r="T590" s="3"/>
      <c r="U590" s="7"/>
    </row>
    <row r="591" spans="2:21" s="1" customFormat="1" hidden="1" x14ac:dyDescent="0.25">
      <c r="B591" s="2"/>
      <c r="C591" s="2"/>
      <c r="D591" s="2"/>
      <c r="E591" s="94"/>
      <c r="F591" s="2"/>
      <c r="H591" s="94"/>
      <c r="L591" s="7"/>
      <c r="M591" s="7"/>
      <c r="N591" s="7"/>
      <c r="O591" s="7"/>
      <c r="P591" s="7"/>
      <c r="Q591" s="7"/>
      <c r="R591" s="7"/>
      <c r="S591" s="7"/>
      <c r="T591" s="3"/>
      <c r="U591" s="7"/>
    </row>
    <row r="592" spans="2:21" s="1" customFormat="1" hidden="1" x14ac:dyDescent="0.25">
      <c r="B592" s="2"/>
      <c r="C592" s="2"/>
      <c r="D592" s="2"/>
      <c r="E592" s="94"/>
      <c r="F592" s="2"/>
      <c r="H592" s="94"/>
      <c r="L592" s="7"/>
      <c r="M592" s="7"/>
      <c r="N592" s="7"/>
      <c r="O592" s="7"/>
      <c r="P592" s="7"/>
      <c r="Q592" s="7"/>
      <c r="R592" s="7"/>
      <c r="S592" s="7"/>
      <c r="T592" s="3"/>
      <c r="U592" s="7"/>
    </row>
    <row r="593" spans="2:21" s="1" customFormat="1" hidden="1" x14ac:dyDescent="0.25">
      <c r="B593" s="2"/>
      <c r="C593" s="2"/>
      <c r="D593" s="2"/>
      <c r="E593" s="94"/>
      <c r="F593" s="2"/>
      <c r="H593" s="94"/>
      <c r="L593" s="7"/>
      <c r="M593" s="7"/>
      <c r="N593" s="7"/>
      <c r="O593" s="7"/>
      <c r="P593" s="7"/>
      <c r="Q593" s="7"/>
      <c r="R593" s="7"/>
      <c r="S593" s="7"/>
      <c r="T593" s="3"/>
      <c r="U593" s="7"/>
    </row>
    <row r="594" spans="2:21" s="1" customFormat="1" hidden="1" x14ac:dyDescent="0.25">
      <c r="B594" s="2"/>
      <c r="C594" s="2"/>
      <c r="D594" s="2"/>
      <c r="E594" s="94"/>
      <c r="F594" s="2"/>
      <c r="H594" s="94"/>
      <c r="L594" s="7"/>
      <c r="M594" s="7"/>
      <c r="N594" s="7"/>
      <c r="O594" s="7"/>
      <c r="P594" s="7"/>
      <c r="Q594" s="7"/>
      <c r="R594" s="7"/>
      <c r="T594" s="3"/>
      <c r="U594" s="7"/>
    </row>
    <row r="595" spans="2:21" s="1" customFormat="1" hidden="1" x14ac:dyDescent="0.25">
      <c r="B595" s="2"/>
      <c r="C595" s="2"/>
      <c r="D595" s="2"/>
      <c r="E595" s="94"/>
      <c r="F595" s="2"/>
      <c r="H595" s="94"/>
      <c r="L595" s="7"/>
      <c r="M595" s="7"/>
      <c r="N595" s="7"/>
      <c r="O595" s="7"/>
      <c r="P595" s="7"/>
      <c r="Q595" s="7"/>
      <c r="R595" s="7"/>
      <c r="T595" s="3"/>
      <c r="U595" s="7"/>
    </row>
    <row r="596" spans="2:21" s="1" customFormat="1" hidden="1" x14ac:dyDescent="0.25">
      <c r="B596" s="2"/>
      <c r="C596" s="2"/>
      <c r="D596" s="2"/>
      <c r="E596" s="94"/>
      <c r="F596" s="2"/>
      <c r="H596" s="94"/>
      <c r="L596" s="7"/>
      <c r="N596" s="7"/>
      <c r="O596" s="7"/>
      <c r="P596" s="7"/>
      <c r="Q596" s="7"/>
      <c r="R596" s="7"/>
      <c r="T596" s="3"/>
      <c r="U596" s="7"/>
    </row>
    <row r="597" spans="2:21" s="1" customFormat="1" hidden="1" x14ac:dyDescent="0.25">
      <c r="B597" s="2"/>
      <c r="C597" s="2"/>
      <c r="D597" s="2"/>
      <c r="E597" s="94"/>
      <c r="F597" s="2"/>
      <c r="H597" s="94"/>
      <c r="L597" s="7"/>
      <c r="M597" s="7"/>
      <c r="N597" s="7"/>
      <c r="O597" s="7"/>
      <c r="P597" s="7"/>
      <c r="Q597" s="7"/>
      <c r="R597" s="7"/>
      <c r="S597" s="7"/>
      <c r="T597" s="3"/>
      <c r="U597" s="7"/>
    </row>
    <row r="598" spans="2:21" s="1" customFormat="1" hidden="1" x14ac:dyDescent="0.25">
      <c r="B598" s="2"/>
      <c r="C598" s="2"/>
      <c r="D598" s="2"/>
      <c r="E598" s="94"/>
      <c r="F598" s="2"/>
      <c r="H598" s="94"/>
      <c r="L598" s="7"/>
      <c r="M598" s="7"/>
      <c r="N598" s="7"/>
      <c r="O598" s="7"/>
      <c r="P598" s="7"/>
      <c r="Q598" s="7"/>
      <c r="R598" s="7"/>
      <c r="S598" s="7"/>
      <c r="T598" s="3"/>
      <c r="U598" s="7"/>
    </row>
    <row r="599" spans="2:21" s="1" customFormat="1" hidden="1" x14ac:dyDescent="0.25">
      <c r="B599" s="2"/>
      <c r="C599" s="2"/>
      <c r="D599" s="2"/>
      <c r="E599" s="94"/>
      <c r="F599" s="2"/>
      <c r="H599" s="94"/>
      <c r="L599" s="7"/>
      <c r="M599" s="7"/>
      <c r="N599" s="7"/>
      <c r="O599" s="7"/>
      <c r="P599" s="7"/>
      <c r="Q599" s="7"/>
      <c r="R599" s="7"/>
      <c r="S599" s="7"/>
      <c r="T599" s="3"/>
      <c r="U599" s="7"/>
    </row>
    <row r="600" spans="2:21" s="1" customFormat="1" hidden="1" x14ac:dyDescent="0.25">
      <c r="B600" s="2"/>
      <c r="C600" s="2"/>
      <c r="D600" s="2"/>
      <c r="E600" s="94"/>
      <c r="F600" s="2"/>
      <c r="H600" s="94"/>
      <c r="L600" s="7"/>
      <c r="M600" s="7"/>
      <c r="N600" s="7"/>
      <c r="O600" s="7"/>
      <c r="P600" s="7"/>
      <c r="Q600" s="7"/>
      <c r="R600" s="7"/>
      <c r="S600" s="7"/>
      <c r="U600" s="7"/>
    </row>
    <row r="601" spans="2:21" s="1" customFormat="1" hidden="1" x14ac:dyDescent="0.25">
      <c r="B601" s="2"/>
      <c r="C601" s="2"/>
      <c r="D601" s="2"/>
      <c r="E601" s="94"/>
      <c r="F601" s="2"/>
      <c r="H601" s="94"/>
      <c r="L601" s="7"/>
      <c r="M601" s="7"/>
      <c r="N601" s="7"/>
      <c r="O601" s="7"/>
      <c r="P601" s="7"/>
      <c r="Q601" s="7"/>
      <c r="R601" s="7"/>
      <c r="S601" s="7"/>
      <c r="T601" s="3"/>
      <c r="U601" s="7"/>
    </row>
    <row r="602" spans="2:21" s="1" customFormat="1" hidden="1" x14ac:dyDescent="0.25">
      <c r="B602" s="2"/>
      <c r="C602" s="2"/>
      <c r="D602" s="2"/>
      <c r="E602" s="94"/>
      <c r="F602" s="2"/>
      <c r="H602" s="94"/>
      <c r="L602" s="7"/>
      <c r="M602" s="7"/>
      <c r="N602" s="7"/>
      <c r="O602" s="7"/>
      <c r="P602" s="7"/>
      <c r="Q602" s="7"/>
      <c r="R602" s="7"/>
      <c r="T602" s="3"/>
      <c r="U602" s="7"/>
    </row>
    <row r="603" spans="2:21" s="1" customFormat="1" hidden="1" x14ac:dyDescent="0.25">
      <c r="B603" s="2"/>
      <c r="C603" s="2"/>
      <c r="D603" s="2"/>
      <c r="E603" s="94"/>
      <c r="F603" s="2"/>
      <c r="H603" s="94"/>
      <c r="L603" s="7"/>
      <c r="M603" s="7"/>
      <c r="N603" s="7"/>
      <c r="O603" s="7"/>
      <c r="P603" s="7"/>
      <c r="Q603" s="7"/>
      <c r="R603" s="7"/>
      <c r="T603" s="3"/>
      <c r="U603" s="7"/>
    </row>
    <row r="604" spans="2:21" s="1" customFormat="1" hidden="1" x14ac:dyDescent="0.25">
      <c r="B604" s="2"/>
      <c r="C604" s="2"/>
      <c r="D604" s="2"/>
      <c r="E604" s="94"/>
      <c r="F604" s="2"/>
      <c r="H604" s="94"/>
      <c r="L604" s="7"/>
      <c r="M604" s="7"/>
      <c r="N604" s="7"/>
      <c r="O604" s="7"/>
      <c r="P604" s="7"/>
      <c r="Q604" s="7"/>
      <c r="R604" s="7"/>
      <c r="S604" s="7"/>
      <c r="T604" s="3"/>
      <c r="U604" s="7"/>
    </row>
    <row r="605" spans="2:21" s="1" customFormat="1" hidden="1" x14ac:dyDescent="0.25">
      <c r="B605" s="2"/>
      <c r="C605" s="2"/>
      <c r="D605" s="2"/>
      <c r="E605" s="94"/>
      <c r="F605" s="2"/>
      <c r="H605" s="94"/>
      <c r="L605" s="7"/>
      <c r="M605" s="7"/>
      <c r="N605" s="7"/>
      <c r="O605" s="7"/>
      <c r="P605" s="7"/>
      <c r="Q605" s="7"/>
      <c r="R605" s="7"/>
      <c r="T605" s="3"/>
      <c r="U605" s="7"/>
    </row>
    <row r="606" spans="2:21" s="1" customFormat="1" hidden="1" x14ac:dyDescent="0.25">
      <c r="B606" s="2"/>
      <c r="C606" s="2"/>
      <c r="D606" s="2"/>
      <c r="E606" s="94"/>
      <c r="F606" s="2"/>
      <c r="H606" s="94"/>
      <c r="L606" s="7"/>
      <c r="M606" s="7"/>
      <c r="N606" s="7"/>
      <c r="O606" s="7"/>
      <c r="P606" s="7"/>
      <c r="Q606" s="7"/>
      <c r="R606" s="7"/>
      <c r="T606" s="3"/>
      <c r="U606" s="7"/>
    </row>
    <row r="607" spans="2:21" s="1" customFormat="1" hidden="1" x14ac:dyDescent="0.25">
      <c r="B607" s="2"/>
      <c r="C607" s="2"/>
      <c r="D607" s="2"/>
      <c r="E607" s="94"/>
      <c r="F607" s="2"/>
      <c r="H607" s="94"/>
      <c r="L607" s="7"/>
      <c r="M607" s="7"/>
      <c r="N607" s="7"/>
      <c r="O607" s="7"/>
      <c r="P607" s="7"/>
      <c r="Q607" s="7"/>
      <c r="R607" s="7"/>
      <c r="T607" s="3"/>
    </row>
    <row r="608" spans="2:21" s="1" customFormat="1" hidden="1" x14ac:dyDescent="0.25">
      <c r="B608" s="2"/>
      <c r="C608" s="2"/>
      <c r="D608" s="2"/>
      <c r="E608" s="94"/>
      <c r="F608" s="2"/>
      <c r="H608" s="94"/>
      <c r="L608" s="7"/>
      <c r="M608" s="7"/>
      <c r="N608" s="7"/>
      <c r="O608" s="7"/>
      <c r="P608" s="7"/>
      <c r="Q608" s="7"/>
      <c r="R608" s="7"/>
      <c r="S608" s="7"/>
      <c r="T608" s="3"/>
    </row>
    <row r="609" spans="2:21" s="1" customFormat="1" hidden="1" x14ac:dyDescent="0.25">
      <c r="B609" s="2"/>
      <c r="C609" s="2"/>
      <c r="D609" s="2"/>
      <c r="E609" s="94"/>
      <c r="F609" s="2"/>
      <c r="H609" s="94"/>
      <c r="L609" s="7"/>
      <c r="M609" s="7"/>
      <c r="N609" s="7"/>
      <c r="O609" s="7"/>
      <c r="P609" s="7"/>
      <c r="Q609" s="7"/>
      <c r="R609" s="7"/>
      <c r="S609" s="7"/>
      <c r="T609" s="3"/>
      <c r="U609" s="7"/>
    </row>
    <row r="610" spans="2:21" s="1" customFormat="1" hidden="1" x14ac:dyDescent="0.25">
      <c r="B610" s="2"/>
      <c r="C610" s="2"/>
      <c r="D610" s="2"/>
      <c r="E610" s="94"/>
      <c r="F610" s="2"/>
      <c r="H610" s="94"/>
      <c r="L610" s="7"/>
      <c r="M610" s="7"/>
      <c r="N610" s="7"/>
      <c r="O610" s="7"/>
      <c r="P610" s="7"/>
      <c r="Q610" s="7"/>
      <c r="R610" s="7"/>
      <c r="S610" s="7"/>
      <c r="T610" s="3"/>
      <c r="U610" s="7"/>
    </row>
    <row r="611" spans="2:21" s="1" customFormat="1" hidden="1" x14ac:dyDescent="0.25">
      <c r="B611" s="2"/>
      <c r="C611" s="2"/>
      <c r="D611" s="2"/>
      <c r="E611" s="94"/>
      <c r="F611" s="2"/>
      <c r="H611" s="94"/>
      <c r="L611" s="7"/>
      <c r="M611" s="7"/>
      <c r="N611" s="7"/>
      <c r="O611" s="7"/>
      <c r="P611" s="7"/>
      <c r="Q611" s="7"/>
      <c r="R611" s="7"/>
      <c r="S611" s="7"/>
      <c r="T611" s="3"/>
      <c r="U611" s="7"/>
    </row>
    <row r="612" spans="2:21" s="1" customFormat="1" hidden="1" x14ac:dyDescent="0.25">
      <c r="B612" s="2"/>
      <c r="C612" s="2"/>
      <c r="D612" s="2"/>
      <c r="E612" s="94"/>
      <c r="F612" s="2"/>
      <c r="H612" s="94"/>
      <c r="L612" s="7"/>
      <c r="N612" s="7"/>
      <c r="O612" s="7"/>
      <c r="P612" s="7"/>
      <c r="Q612" s="7"/>
      <c r="R612" s="7"/>
      <c r="S612" s="7"/>
      <c r="T612" s="3"/>
      <c r="U612" s="7"/>
    </row>
    <row r="613" spans="2:21" s="1" customFormat="1" hidden="1" x14ac:dyDescent="0.25">
      <c r="B613" s="2"/>
      <c r="C613" s="2"/>
      <c r="D613" s="2"/>
      <c r="E613" s="94"/>
      <c r="F613" s="2"/>
      <c r="H613" s="94"/>
      <c r="L613" s="7"/>
      <c r="N613" s="7"/>
      <c r="O613" s="7"/>
      <c r="P613" s="7"/>
      <c r="Q613" s="7"/>
      <c r="R613" s="7"/>
      <c r="S613" s="7"/>
      <c r="T613" s="3"/>
    </row>
    <row r="614" spans="2:21" s="1" customFormat="1" hidden="1" x14ac:dyDescent="0.25">
      <c r="B614" s="2"/>
      <c r="C614" s="2"/>
      <c r="D614" s="2"/>
      <c r="E614" s="94"/>
      <c r="F614" s="2"/>
      <c r="H614" s="94"/>
      <c r="L614" s="7"/>
      <c r="N614" s="7"/>
      <c r="O614" s="7"/>
      <c r="P614" s="7"/>
      <c r="Q614" s="7"/>
      <c r="R614" s="7"/>
      <c r="S614" s="7"/>
      <c r="T614" s="3"/>
    </row>
    <row r="615" spans="2:21" s="1" customFormat="1" hidden="1" x14ac:dyDescent="0.25">
      <c r="B615" s="2"/>
      <c r="C615" s="2"/>
      <c r="D615" s="2"/>
      <c r="E615" s="94"/>
      <c r="F615" s="2"/>
      <c r="H615" s="94"/>
      <c r="L615" s="7"/>
      <c r="N615" s="7"/>
      <c r="O615" s="7"/>
      <c r="P615" s="7"/>
      <c r="Q615" s="7"/>
      <c r="R615" s="7"/>
      <c r="S615" s="7"/>
      <c r="T615" s="3"/>
    </row>
    <row r="616" spans="2:21" s="1" customFormat="1" hidden="1" x14ac:dyDescent="0.25">
      <c r="B616" s="2"/>
      <c r="C616" s="2"/>
      <c r="D616" s="2"/>
      <c r="E616" s="94"/>
      <c r="F616" s="2"/>
      <c r="H616" s="94"/>
      <c r="L616" s="7"/>
      <c r="M616" s="7"/>
      <c r="N616" s="7"/>
      <c r="O616" s="7"/>
      <c r="P616" s="7"/>
      <c r="Q616" s="7"/>
      <c r="R616" s="7"/>
      <c r="S616" s="7"/>
      <c r="T616" s="3"/>
    </row>
    <row r="617" spans="2:21" s="1" customFormat="1" hidden="1" x14ac:dyDescent="0.25">
      <c r="B617" s="2"/>
      <c r="C617" s="2"/>
      <c r="D617" s="2"/>
      <c r="E617" s="94"/>
      <c r="F617" s="2"/>
      <c r="H617" s="94"/>
      <c r="L617" s="7"/>
      <c r="M617" s="7"/>
      <c r="N617" s="7"/>
      <c r="O617" s="7"/>
      <c r="P617" s="7"/>
      <c r="Q617" s="7"/>
      <c r="R617" s="7"/>
      <c r="S617" s="7"/>
      <c r="T617" s="3"/>
    </row>
    <row r="618" spans="2:21" s="1" customFormat="1" hidden="1" x14ac:dyDescent="0.25">
      <c r="B618" s="2"/>
      <c r="C618" s="2"/>
      <c r="D618" s="2"/>
      <c r="E618" s="94"/>
      <c r="F618" s="2"/>
      <c r="H618" s="94"/>
      <c r="L618" s="7"/>
      <c r="O618" s="7"/>
      <c r="P618" s="7"/>
      <c r="Q618" s="7"/>
      <c r="R618" s="7"/>
      <c r="S618" s="7"/>
    </row>
    <row r="619" spans="2:21" s="1" customFormat="1" hidden="1" x14ac:dyDescent="0.25">
      <c r="B619" s="2"/>
      <c r="C619" s="2"/>
      <c r="D619" s="2"/>
      <c r="E619" s="94"/>
      <c r="F619" s="2"/>
      <c r="H619" s="94"/>
      <c r="L619" s="7"/>
      <c r="O619" s="7"/>
      <c r="P619" s="7"/>
      <c r="Q619" s="7"/>
      <c r="R619" s="7"/>
      <c r="S619" s="7"/>
    </row>
    <row r="620" spans="2:21" s="1" customFormat="1" hidden="1" x14ac:dyDescent="0.25">
      <c r="B620" s="2"/>
      <c r="C620" s="2"/>
      <c r="D620" s="2"/>
      <c r="E620" s="94"/>
      <c r="F620" s="2"/>
      <c r="H620" s="94"/>
      <c r="L620" s="7"/>
      <c r="M620" s="7"/>
      <c r="O620" s="7"/>
      <c r="Q620" s="7"/>
      <c r="R620" s="7"/>
      <c r="S620" s="7"/>
    </row>
    <row r="621" spans="2:21" s="1" customFormat="1" hidden="1" x14ac:dyDescent="0.25">
      <c r="B621" s="2"/>
      <c r="C621" s="2"/>
      <c r="D621" s="2"/>
      <c r="E621" s="94"/>
      <c r="F621" s="2"/>
      <c r="H621" s="94"/>
      <c r="L621" s="7"/>
      <c r="M621" s="7"/>
      <c r="O621" s="7"/>
      <c r="Q621" s="7"/>
      <c r="R621" s="7"/>
      <c r="S621" s="7"/>
    </row>
    <row r="622" spans="2:21" s="1" customFormat="1" hidden="1" x14ac:dyDescent="0.25">
      <c r="B622" s="2"/>
      <c r="C622" s="2"/>
      <c r="D622" s="2"/>
      <c r="E622" s="94"/>
      <c r="F622" s="2"/>
      <c r="H622" s="94"/>
      <c r="L622" s="7"/>
      <c r="M622" s="7"/>
      <c r="O622" s="7"/>
      <c r="P622" s="7"/>
      <c r="Q622" s="7"/>
      <c r="R622" s="7"/>
      <c r="U622" s="7"/>
    </row>
    <row r="623" spans="2:21" s="1" customFormat="1" hidden="1" x14ac:dyDescent="0.25">
      <c r="B623" s="2"/>
      <c r="C623" s="2"/>
      <c r="D623" s="2"/>
      <c r="E623" s="94"/>
      <c r="F623" s="2"/>
      <c r="H623" s="94"/>
      <c r="L623" s="7"/>
      <c r="M623" s="7"/>
      <c r="O623" s="7"/>
      <c r="Q623" s="7"/>
      <c r="R623" s="7"/>
    </row>
    <row r="624" spans="2:21" s="1" customFormat="1" hidden="1" x14ac:dyDescent="0.25">
      <c r="B624" s="2"/>
      <c r="C624" s="2"/>
      <c r="D624" s="2"/>
      <c r="E624" s="94"/>
      <c r="F624" s="2"/>
      <c r="H624" s="94"/>
      <c r="L624" s="7"/>
      <c r="O624" s="7"/>
      <c r="P624" s="7"/>
      <c r="Q624" s="7"/>
      <c r="R624" s="7"/>
    </row>
    <row r="625" spans="2:21" s="1" customFormat="1" hidden="1" x14ac:dyDescent="0.25">
      <c r="B625" s="2"/>
      <c r="C625" s="2"/>
      <c r="D625" s="2"/>
      <c r="E625" s="94"/>
      <c r="F625" s="2"/>
      <c r="H625" s="94"/>
      <c r="L625" s="7"/>
      <c r="O625" s="7"/>
      <c r="Q625" s="7"/>
      <c r="R625" s="7"/>
      <c r="U625" s="7"/>
    </row>
    <row r="626" spans="2:21" s="1" customFormat="1" hidden="1" x14ac:dyDescent="0.25">
      <c r="B626" s="2"/>
      <c r="C626" s="2"/>
      <c r="D626" s="2"/>
      <c r="E626" s="94"/>
      <c r="F626" s="2"/>
      <c r="H626" s="94"/>
      <c r="L626" s="7"/>
      <c r="O626" s="7"/>
      <c r="Q626" s="7"/>
      <c r="R626" s="7"/>
    </row>
    <row r="627" spans="2:21" s="1" customFormat="1" hidden="1" x14ac:dyDescent="0.25">
      <c r="B627" s="2"/>
      <c r="C627" s="2"/>
      <c r="D627" s="2"/>
      <c r="E627" s="94"/>
      <c r="F627" s="2"/>
      <c r="H627" s="94"/>
      <c r="L627" s="7"/>
      <c r="O627" s="7"/>
      <c r="Q627" s="7"/>
      <c r="R627" s="7"/>
    </row>
    <row r="628" spans="2:21" s="1" customFormat="1" hidden="1" x14ac:dyDescent="0.25">
      <c r="B628" s="2"/>
      <c r="C628" s="2"/>
      <c r="D628" s="2"/>
      <c r="E628" s="94"/>
      <c r="F628" s="2"/>
      <c r="H628" s="94"/>
      <c r="L628" s="7"/>
      <c r="O628" s="7"/>
      <c r="Q628" s="7"/>
      <c r="R628" s="7"/>
    </row>
    <row r="629" spans="2:21" s="1" customFormat="1" hidden="1" x14ac:dyDescent="0.25">
      <c r="B629" s="2"/>
      <c r="C629" s="2"/>
      <c r="D629" s="2"/>
      <c r="E629" s="94"/>
      <c r="F629" s="2"/>
      <c r="H629" s="94"/>
      <c r="L629" s="7"/>
      <c r="O629" s="7"/>
      <c r="Q629" s="7"/>
      <c r="R629" s="7"/>
    </row>
    <row r="630" spans="2:21" s="1" customFormat="1" hidden="1" x14ac:dyDescent="0.25">
      <c r="B630" s="2"/>
      <c r="C630" s="2"/>
      <c r="D630" s="2"/>
      <c r="E630" s="94"/>
      <c r="F630" s="2"/>
      <c r="H630" s="94"/>
      <c r="L630" s="7"/>
      <c r="O630" s="7"/>
      <c r="Q630" s="7"/>
      <c r="R630" s="7"/>
    </row>
    <row r="631" spans="2:21" s="1" customFormat="1" hidden="1" x14ac:dyDescent="0.25">
      <c r="B631" s="2"/>
      <c r="C631" s="2"/>
      <c r="D631" s="2"/>
      <c r="E631" s="94"/>
      <c r="F631" s="2"/>
      <c r="H631" s="94"/>
      <c r="L631" s="7"/>
      <c r="O631" s="7"/>
      <c r="Q631" s="7"/>
      <c r="R631" s="7"/>
    </row>
    <row r="632" spans="2:21" s="1" customFormat="1" hidden="1" x14ac:dyDescent="0.25">
      <c r="B632" s="2"/>
      <c r="C632" s="2"/>
      <c r="D632" s="2"/>
      <c r="E632" s="94"/>
      <c r="F632" s="2"/>
      <c r="H632" s="94"/>
      <c r="L632" s="7"/>
      <c r="O632" s="7"/>
      <c r="P632" s="7"/>
      <c r="Q632" s="7"/>
      <c r="R632" s="7"/>
    </row>
    <row r="633" spans="2:21" s="1" customFormat="1" hidden="1" x14ac:dyDescent="0.25">
      <c r="B633" s="2"/>
      <c r="C633" s="2"/>
      <c r="D633" s="2"/>
      <c r="E633" s="94"/>
      <c r="F633" s="2"/>
      <c r="H633" s="94"/>
      <c r="L633" s="7"/>
      <c r="M633" s="7"/>
      <c r="N633" s="7"/>
      <c r="O633" s="7"/>
      <c r="P633" s="7"/>
      <c r="Q633" s="7"/>
      <c r="R633" s="7"/>
      <c r="S633" s="7"/>
      <c r="T633" s="3"/>
      <c r="U633" s="3"/>
    </row>
  </sheetData>
  <pageMargins left="0" right="0" top="0" bottom="0"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9029-F770-407F-BB83-CC05DE0B2A14}">
  <sheetPr>
    <tabColor theme="6" tint="0.59999389629810485"/>
  </sheetPr>
  <dimension ref="A1:V33"/>
  <sheetViews>
    <sheetView topLeftCell="A6" workbookViewId="0">
      <selection activeCell="M28" sqref="M28"/>
    </sheetView>
  </sheetViews>
  <sheetFormatPr defaultColWidth="0" defaultRowHeight="12.75" customHeight="1" zeroHeight="1" x14ac:dyDescent="0.2"/>
  <cols>
    <col min="1" max="1" width="7.85546875" style="36" customWidth="1"/>
    <col min="2" max="22" width="9.140625" style="36" customWidth="1"/>
    <col min="23" max="16384" width="9.140625" style="36" hidden="1"/>
  </cols>
  <sheetData>
    <row r="1" spans="1:22" s="81" customFormat="1" ht="15.75" customHeight="1" x14ac:dyDescent="0.2">
      <c r="A1" s="89"/>
      <c r="B1" s="89"/>
      <c r="C1" s="89"/>
      <c r="D1" s="89"/>
      <c r="E1" s="89"/>
      <c r="F1" s="89"/>
      <c r="G1" s="89"/>
      <c r="H1" s="89"/>
      <c r="I1" s="89"/>
      <c r="J1" s="89"/>
      <c r="K1" s="89"/>
      <c r="L1" s="89"/>
      <c r="M1" s="89"/>
      <c r="N1" s="89"/>
      <c r="O1" s="89"/>
      <c r="P1" s="89"/>
      <c r="Q1" s="89"/>
      <c r="R1" s="89"/>
      <c r="S1" s="89"/>
      <c r="T1" s="89"/>
      <c r="U1" s="89"/>
      <c r="V1" s="89"/>
    </row>
    <row r="2" spans="1:22" s="81" customFormat="1" ht="12.75" customHeight="1" x14ac:dyDescent="0.2">
      <c r="A2" s="89"/>
      <c r="B2" s="90"/>
      <c r="C2" s="90"/>
      <c r="D2" s="90"/>
      <c r="E2" s="90"/>
      <c r="F2" s="90"/>
      <c r="G2" s="90"/>
      <c r="H2" s="90"/>
      <c r="I2" s="90"/>
      <c r="J2" s="90"/>
      <c r="K2" s="90"/>
      <c r="L2" s="90"/>
      <c r="M2" s="90"/>
      <c r="N2" s="90"/>
      <c r="O2" s="90"/>
      <c r="P2" s="90"/>
      <c r="Q2" s="90"/>
      <c r="R2" s="90"/>
      <c r="S2" s="90"/>
      <c r="T2" s="90"/>
      <c r="U2" s="90"/>
      <c r="V2" s="89"/>
    </row>
    <row r="3" spans="1:22" s="81" customFormat="1" ht="12.75" customHeight="1" x14ac:dyDescent="0.2">
      <c r="A3" s="89"/>
      <c r="B3" s="377" t="s">
        <v>247</v>
      </c>
      <c r="C3" s="377"/>
      <c r="D3" s="377"/>
      <c r="E3" s="377"/>
      <c r="F3" s="377"/>
      <c r="G3" s="377"/>
      <c r="H3" s="377"/>
      <c r="I3" s="377"/>
      <c r="J3" s="377"/>
      <c r="K3" s="377"/>
      <c r="L3" s="377"/>
      <c r="M3" s="377"/>
      <c r="N3" s="377"/>
      <c r="O3" s="377"/>
      <c r="P3" s="377"/>
      <c r="Q3" s="377"/>
      <c r="R3" s="377"/>
      <c r="S3" s="377"/>
      <c r="T3" s="377"/>
      <c r="U3" s="90"/>
      <c r="V3" s="89"/>
    </row>
    <row r="4" spans="1:22" s="81" customFormat="1" ht="12.75" customHeight="1" x14ac:dyDescent="0.2">
      <c r="A4" s="89"/>
      <c r="B4" s="377"/>
      <c r="C4" s="377"/>
      <c r="D4" s="377"/>
      <c r="E4" s="377"/>
      <c r="F4" s="377"/>
      <c r="G4" s="377"/>
      <c r="H4" s="377"/>
      <c r="I4" s="377"/>
      <c r="J4" s="377"/>
      <c r="K4" s="377"/>
      <c r="L4" s="377"/>
      <c r="M4" s="377"/>
      <c r="N4" s="377"/>
      <c r="O4" s="377"/>
      <c r="P4" s="377"/>
      <c r="Q4" s="377"/>
      <c r="R4" s="377"/>
      <c r="S4" s="377"/>
      <c r="T4" s="377"/>
      <c r="U4" s="90"/>
      <c r="V4" s="89"/>
    </row>
    <row r="5" spans="1:22" s="81" customFormat="1" ht="12.75" customHeight="1" x14ac:dyDescent="0.2">
      <c r="A5" s="89"/>
      <c r="B5" s="377"/>
      <c r="C5" s="377"/>
      <c r="D5" s="377"/>
      <c r="E5" s="377"/>
      <c r="F5" s="377"/>
      <c r="G5" s="377"/>
      <c r="H5" s="377"/>
      <c r="I5" s="377"/>
      <c r="J5" s="377"/>
      <c r="K5" s="377"/>
      <c r="L5" s="377"/>
      <c r="M5" s="377"/>
      <c r="N5" s="377"/>
      <c r="O5" s="377"/>
      <c r="P5" s="377"/>
      <c r="Q5" s="377"/>
      <c r="R5" s="377"/>
      <c r="S5" s="377"/>
      <c r="T5" s="377"/>
      <c r="U5" s="90"/>
      <c r="V5" s="89"/>
    </row>
    <row r="6" spans="1:22" s="81" customFormat="1" ht="45" x14ac:dyDescent="0.2">
      <c r="A6" s="89"/>
      <c r="B6" s="377"/>
      <c r="C6" s="377"/>
      <c r="D6" s="377"/>
      <c r="E6" s="377"/>
      <c r="F6" s="377"/>
      <c r="G6" s="377"/>
      <c r="H6" s="377"/>
      <c r="I6" s="377"/>
      <c r="J6" s="377"/>
      <c r="K6" s="377"/>
      <c r="L6" s="377"/>
      <c r="M6" s="377"/>
      <c r="N6" s="377"/>
      <c r="O6" s="377"/>
      <c r="P6" s="377"/>
      <c r="Q6" s="377"/>
      <c r="R6" s="377"/>
      <c r="S6" s="377"/>
      <c r="T6" s="377"/>
      <c r="U6" s="90"/>
      <c r="V6" s="89"/>
    </row>
    <row r="7" spans="1:22" s="81" customFormat="1" ht="12.75" customHeight="1" x14ac:dyDescent="0.2">
      <c r="A7" s="89"/>
      <c r="B7" s="377"/>
      <c r="C7" s="377"/>
      <c r="D7" s="377"/>
      <c r="E7" s="377"/>
      <c r="F7" s="377"/>
      <c r="G7" s="377"/>
      <c r="H7" s="377"/>
      <c r="I7" s="377"/>
      <c r="J7" s="377"/>
      <c r="K7" s="377"/>
      <c r="L7" s="377"/>
      <c r="M7" s="377"/>
      <c r="N7" s="377"/>
      <c r="O7" s="377"/>
      <c r="P7" s="377"/>
      <c r="Q7" s="377"/>
      <c r="R7" s="377"/>
      <c r="S7" s="377"/>
      <c r="T7" s="377"/>
      <c r="U7" s="90"/>
      <c r="V7" s="89"/>
    </row>
    <row r="8" spans="1:22" s="81" customFormat="1" ht="12.75" customHeight="1" x14ac:dyDescent="0.2">
      <c r="A8" s="89"/>
      <c r="B8" s="377"/>
      <c r="C8" s="377"/>
      <c r="D8" s="377"/>
      <c r="E8" s="377"/>
      <c r="F8" s="377"/>
      <c r="G8" s="377"/>
      <c r="H8" s="377"/>
      <c r="I8" s="377"/>
      <c r="J8" s="377"/>
      <c r="K8" s="377"/>
      <c r="L8" s="377"/>
      <c r="M8" s="377"/>
      <c r="N8" s="377"/>
      <c r="O8" s="377"/>
      <c r="P8" s="377"/>
      <c r="Q8" s="377"/>
      <c r="R8" s="377"/>
      <c r="S8" s="377"/>
      <c r="T8" s="377"/>
      <c r="U8" s="90"/>
      <c r="V8" s="89"/>
    </row>
    <row r="9" spans="1:22" s="81" customFormat="1" ht="12.75" customHeight="1" x14ac:dyDescent="0.2">
      <c r="A9" s="89"/>
      <c r="B9" s="377"/>
      <c r="C9" s="377"/>
      <c r="D9" s="377"/>
      <c r="E9" s="377"/>
      <c r="F9" s="377"/>
      <c r="G9" s="377"/>
      <c r="H9" s="377"/>
      <c r="I9" s="377"/>
      <c r="J9" s="377"/>
      <c r="K9" s="377"/>
      <c r="L9" s="377"/>
      <c r="M9" s="377"/>
      <c r="N9" s="377"/>
      <c r="O9" s="377"/>
      <c r="P9" s="377"/>
      <c r="Q9" s="377"/>
      <c r="R9" s="377"/>
      <c r="S9" s="377"/>
      <c r="T9" s="377"/>
      <c r="U9" s="90"/>
      <c r="V9" s="89"/>
    </row>
    <row r="10" spans="1:22" s="81" customFormat="1" ht="12.75" customHeight="1" x14ac:dyDescent="0.2">
      <c r="A10" s="89"/>
      <c r="B10" s="377"/>
      <c r="C10" s="377"/>
      <c r="D10" s="377"/>
      <c r="E10" s="377"/>
      <c r="F10" s="377"/>
      <c r="G10" s="377"/>
      <c r="H10" s="377"/>
      <c r="I10" s="377"/>
      <c r="J10" s="377"/>
      <c r="K10" s="377"/>
      <c r="L10" s="377"/>
      <c r="M10" s="377"/>
      <c r="N10" s="377"/>
      <c r="O10" s="377"/>
      <c r="P10" s="377"/>
      <c r="Q10" s="377"/>
      <c r="R10" s="377"/>
      <c r="S10" s="377"/>
      <c r="T10" s="377"/>
      <c r="U10" s="90"/>
      <c r="V10" s="89"/>
    </row>
    <row r="11" spans="1:22" s="81" customFormat="1" ht="12.75" customHeight="1" x14ac:dyDescent="0.2">
      <c r="A11" s="89"/>
      <c r="B11" s="377"/>
      <c r="C11" s="377"/>
      <c r="D11" s="377"/>
      <c r="E11" s="377"/>
      <c r="F11" s="377"/>
      <c r="G11" s="377"/>
      <c r="H11" s="377"/>
      <c r="I11" s="377"/>
      <c r="J11" s="377"/>
      <c r="K11" s="377"/>
      <c r="L11" s="377"/>
      <c r="M11" s="377"/>
      <c r="N11" s="377"/>
      <c r="O11" s="377"/>
      <c r="P11" s="377"/>
      <c r="Q11" s="377"/>
      <c r="R11" s="377"/>
      <c r="S11" s="377"/>
      <c r="T11" s="377"/>
      <c r="U11" s="90"/>
      <c r="V11" s="89"/>
    </row>
    <row r="12" spans="1:22" s="81" customFormat="1" ht="12.75" customHeight="1" x14ac:dyDescent="0.2">
      <c r="A12" s="89"/>
      <c r="B12" s="377"/>
      <c r="C12" s="377"/>
      <c r="D12" s="377"/>
      <c r="E12" s="377"/>
      <c r="F12" s="377"/>
      <c r="G12" s="377"/>
      <c r="H12" s="377"/>
      <c r="I12" s="377"/>
      <c r="J12" s="377"/>
      <c r="K12" s="377"/>
      <c r="L12" s="377"/>
      <c r="M12" s="377"/>
      <c r="N12" s="377"/>
      <c r="O12" s="377"/>
      <c r="P12" s="377"/>
      <c r="Q12" s="377"/>
      <c r="R12" s="377"/>
      <c r="S12" s="377"/>
      <c r="T12" s="377"/>
      <c r="U12" s="90"/>
      <c r="V12" s="89"/>
    </row>
    <row r="13" spans="1:22" s="81" customFormat="1" ht="12.75" customHeight="1" x14ac:dyDescent="0.2">
      <c r="A13" s="89"/>
      <c r="B13" s="377"/>
      <c r="C13" s="377"/>
      <c r="D13" s="377"/>
      <c r="E13" s="377"/>
      <c r="F13" s="377"/>
      <c r="G13" s="377"/>
      <c r="H13" s="377"/>
      <c r="I13" s="377"/>
      <c r="J13" s="377"/>
      <c r="K13" s="377"/>
      <c r="L13" s="377"/>
      <c r="M13" s="377"/>
      <c r="N13" s="377"/>
      <c r="O13" s="377"/>
      <c r="P13" s="377"/>
      <c r="Q13" s="377"/>
      <c r="R13" s="377"/>
      <c r="S13" s="377"/>
      <c r="T13" s="377"/>
      <c r="U13" s="90"/>
      <c r="V13" s="89"/>
    </row>
    <row r="14" spans="1:22" s="81" customFormat="1" ht="12.75" customHeight="1" x14ac:dyDescent="0.2">
      <c r="A14" s="89"/>
      <c r="B14" s="377"/>
      <c r="C14" s="377"/>
      <c r="D14" s="377"/>
      <c r="E14" s="377"/>
      <c r="F14" s="377"/>
      <c r="G14" s="377"/>
      <c r="H14" s="377"/>
      <c r="I14" s="377"/>
      <c r="J14" s="377"/>
      <c r="K14" s="377"/>
      <c r="L14" s="377"/>
      <c r="M14" s="377"/>
      <c r="N14" s="377"/>
      <c r="O14" s="377"/>
      <c r="P14" s="377"/>
      <c r="Q14" s="377"/>
      <c r="R14" s="377"/>
      <c r="S14" s="377"/>
      <c r="T14" s="377"/>
      <c r="U14" s="90"/>
      <c r="V14" s="89"/>
    </row>
    <row r="15" spans="1:22" s="81" customFormat="1" ht="12.75" customHeight="1" x14ac:dyDescent="0.2">
      <c r="A15" s="89"/>
      <c r="B15" s="377"/>
      <c r="C15" s="377"/>
      <c r="D15" s="377"/>
      <c r="E15" s="377"/>
      <c r="F15" s="377"/>
      <c r="G15" s="377"/>
      <c r="H15" s="377"/>
      <c r="I15" s="377"/>
      <c r="J15" s="377"/>
      <c r="K15" s="377"/>
      <c r="L15" s="377"/>
      <c r="M15" s="377"/>
      <c r="N15" s="377"/>
      <c r="O15" s="377"/>
      <c r="P15" s="377"/>
      <c r="Q15" s="377"/>
      <c r="R15" s="377"/>
      <c r="S15" s="377"/>
      <c r="T15" s="377"/>
      <c r="U15" s="90"/>
      <c r="V15" s="89"/>
    </row>
    <row r="16" spans="1:22" s="81" customFormat="1" ht="12.75" customHeight="1" x14ac:dyDescent="0.2">
      <c r="A16" s="89"/>
      <c r="B16" s="377"/>
      <c r="C16" s="377"/>
      <c r="D16" s="377"/>
      <c r="E16" s="377"/>
      <c r="F16" s="377"/>
      <c r="G16" s="377"/>
      <c r="H16" s="377"/>
      <c r="I16" s="377"/>
      <c r="J16" s="377"/>
      <c r="K16" s="377"/>
      <c r="L16" s="377"/>
      <c r="M16" s="377"/>
      <c r="N16" s="377"/>
      <c r="O16" s="377"/>
      <c r="P16" s="377"/>
      <c r="Q16" s="377"/>
      <c r="R16" s="377"/>
      <c r="S16" s="377"/>
      <c r="T16" s="377"/>
      <c r="U16" s="90"/>
      <c r="V16" s="89"/>
    </row>
    <row r="17" spans="1:22" s="81" customFormat="1" ht="12.75" customHeight="1" x14ac:dyDescent="0.2">
      <c r="A17" s="89"/>
      <c r="B17" s="377"/>
      <c r="C17" s="377"/>
      <c r="D17" s="377"/>
      <c r="E17" s="377"/>
      <c r="F17" s="377"/>
      <c r="G17" s="377"/>
      <c r="H17" s="377"/>
      <c r="I17" s="377"/>
      <c r="J17" s="377"/>
      <c r="K17" s="377"/>
      <c r="L17" s="377"/>
      <c r="M17" s="377"/>
      <c r="N17" s="377"/>
      <c r="O17" s="377"/>
      <c r="P17" s="377"/>
      <c r="Q17" s="377"/>
      <c r="R17" s="377"/>
      <c r="S17" s="377"/>
      <c r="T17" s="377"/>
      <c r="U17" s="90"/>
      <c r="V17" s="89"/>
    </row>
    <row r="18" spans="1:22" s="81" customFormat="1" ht="12.75" customHeight="1" x14ac:dyDescent="0.2">
      <c r="A18" s="89"/>
      <c r="B18" s="377"/>
      <c r="C18" s="377"/>
      <c r="D18" s="377"/>
      <c r="E18" s="377"/>
      <c r="F18" s="377"/>
      <c r="G18" s="377"/>
      <c r="H18" s="377"/>
      <c r="I18" s="377"/>
      <c r="J18" s="377"/>
      <c r="K18" s="377"/>
      <c r="L18" s="377"/>
      <c r="M18" s="377"/>
      <c r="N18" s="377"/>
      <c r="O18" s="377"/>
      <c r="P18" s="377"/>
      <c r="Q18" s="377"/>
      <c r="R18" s="377"/>
      <c r="S18" s="377"/>
      <c r="T18" s="377"/>
      <c r="U18" s="90"/>
      <c r="V18" s="89"/>
    </row>
    <row r="19" spans="1:22" s="81" customFormat="1" ht="12.75" customHeight="1" x14ac:dyDescent="0.2">
      <c r="A19" s="89"/>
      <c r="B19" s="377"/>
      <c r="C19" s="377"/>
      <c r="D19" s="377"/>
      <c r="E19" s="377"/>
      <c r="F19" s="377"/>
      <c r="G19" s="377"/>
      <c r="H19" s="377"/>
      <c r="I19" s="377"/>
      <c r="J19" s="377"/>
      <c r="K19" s="377"/>
      <c r="L19" s="377"/>
      <c r="M19" s="377"/>
      <c r="N19" s="377"/>
      <c r="O19" s="377"/>
      <c r="P19" s="377"/>
      <c r="Q19" s="377"/>
      <c r="R19" s="377"/>
      <c r="S19" s="377"/>
      <c r="T19" s="377"/>
      <c r="U19" s="90"/>
      <c r="V19" s="89"/>
    </row>
    <row r="20" spans="1:22" s="81" customFormat="1" ht="12.75" customHeight="1" x14ac:dyDescent="0.2">
      <c r="A20" s="89"/>
      <c r="B20" s="90"/>
      <c r="C20" s="90"/>
      <c r="D20" s="90"/>
      <c r="E20" s="90"/>
      <c r="F20" s="90"/>
      <c r="G20" s="90"/>
      <c r="H20" s="90"/>
      <c r="I20" s="90"/>
      <c r="J20" s="90"/>
      <c r="K20" s="90"/>
      <c r="L20" s="90"/>
      <c r="M20" s="90"/>
      <c r="N20" s="90"/>
      <c r="O20" s="90"/>
      <c r="P20" s="90"/>
      <c r="Q20" s="90"/>
      <c r="R20" s="90"/>
      <c r="S20" s="90"/>
      <c r="T20" s="90"/>
      <c r="U20" s="90"/>
      <c r="V20" s="89"/>
    </row>
    <row r="21" spans="1:22" s="81" customFormat="1" ht="12.75" customHeight="1" x14ac:dyDescent="0.2">
      <c r="A21" s="89"/>
      <c r="B21" s="90"/>
      <c r="C21" s="90"/>
      <c r="D21" s="90"/>
      <c r="E21" s="90"/>
      <c r="F21" s="90"/>
      <c r="G21" s="90"/>
      <c r="H21" s="90"/>
      <c r="I21" s="90"/>
      <c r="J21" s="90"/>
      <c r="K21" s="90"/>
      <c r="L21" s="90"/>
      <c r="M21" s="90"/>
      <c r="N21" s="90"/>
      <c r="O21" s="90"/>
      <c r="P21" s="90"/>
      <c r="Q21" s="90"/>
      <c r="R21" s="90"/>
      <c r="S21" s="90"/>
      <c r="T21" s="90"/>
      <c r="U21" s="90"/>
      <c r="V21" s="89"/>
    </row>
    <row r="22" spans="1:22" s="81" customFormat="1" ht="12.75" customHeight="1" x14ac:dyDescent="0.2">
      <c r="A22" s="89"/>
      <c r="B22" s="90"/>
      <c r="C22" s="90"/>
      <c r="D22" s="90"/>
      <c r="E22" s="90"/>
      <c r="F22" s="90"/>
      <c r="G22" s="90"/>
      <c r="H22" s="90"/>
      <c r="I22" s="90"/>
      <c r="J22" s="90"/>
      <c r="K22" s="90"/>
      <c r="L22" s="90"/>
      <c r="M22" s="90"/>
      <c r="N22" s="90"/>
      <c r="O22" s="90"/>
      <c r="P22" s="90"/>
      <c r="Q22" s="90"/>
      <c r="R22" s="90"/>
      <c r="S22" s="90"/>
      <c r="T22" s="90"/>
      <c r="U22" s="90"/>
      <c r="V22" s="89"/>
    </row>
    <row r="23" spans="1:22" s="81" customFormat="1" ht="12.75" customHeight="1" x14ac:dyDescent="0.2">
      <c r="A23" s="89"/>
      <c r="B23" s="90"/>
      <c r="C23" s="90"/>
      <c r="D23" s="90"/>
      <c r="E23" s="90"/>
      <c r="F23" s="90"/>
      <c r="G23" s="90"/>
      <c r="H23" s="90"/>
      <c r="I23" s="90"/>
      <c r="J23" s="90"/>
      <c r="K23" s="90"/>
      <c r="L23" s="90"/>
      <c r="M23" s="90"/>
      <c r="N23" s="90"/>
      <c r="O23" s="90"/>
      <c r="P23" s="90"/>
      <c r="Q23" s="90"/>
      <c r="R23" s="90"/>
      <c r="S23" s="90"/>
      <c r="T23" s="90"/>
      <c r="U23" s="90"/>
      <c r="V23" s="89"/>
    </row>
    <row r="24" spans="1:22" s="81" customFormat="1" ht="12.75" customHeight="1" x14ac:dyDescent="0.2">
      <c r="A24" s="89"/>
      <c r="B24" s="90"/>
      <c r="C24" s="90"/>
      <c r="D24" s="90"/>
      <c r="E24" s="90"/>
      <c r="F24" s="90"/>
      <c r="G24" s="90"/>
      <c r="H24" s="90"/>
      <c r="I24" s="90"/>
      <c r="J24" s="90"/>
      <c r="K24" s="90"/>
      <c r="L24" s="90"/>
      <c r="M24" s="90"/>
      <c r="N24" s="90"/>
      <c r="O24" s="90"/>
      <c r="P24" s="90"/>
      <c r="Q24" s="90"/>
      <c r="R24" s="90"/>
      <c r="S24" s="90"/>
      <c r="T24" s="90"/>
      <c r="U24" s="90"/>
      <c r="V24" s="89"/>
    </row>
    <row r="25" spans="1:22" s="81" customFormat="1" ht="12.75" customHeight="1" x14ac:dyDescent="0.2">
      <c r="A25" s="89"/>
      <c r="B25" s="90"/>
      <c r="C25" s="90"/>
      <c r="D25" s="90"/>
      <c r="E25" s="90"/>
      <c r="F25" s="90"/>
      <c r="G25" s="90"/>
      <c r="H25" s="90"/>
      <c r="I25" s="90"/>
      <c r="J25" s="90"/>
      <c r="K25" s="90"/>
      <c r="L25" s="90"/>
      <c r="M25" s="90"/>
      <c r="N25" s="90"/>
      <c r="O25" s="90"/>
      <c r="P25" s="90"/>
      <c r="Q25" s="90"/>
      <c r="R25" s="90"/>
      <c r="S25" s="90"/>
      <c r="T25" s="90"/>
      <c r="U25" s="90"/>
      <c r="V25" s="89"/>
    </row>
    <row r="26" spans="1:22" s="81" customFormat="1" x14ac:dyDescent="0.2">
      <c r="A26" s="89"/>
      <c r="B26" s="89"/>
      <c r="C26" s="89"/>
      <c r="D26" s="89"/>
      <c r="E26" s="89"/>
      <c r="F26" s="89"/>
      <c r="G26" s="89"/>
      <c r="H26" s="89"/>
      <c r="I26" s="89"/>
      <c r="J26" s="89"/>
      <c r="K26" s="89"/>
      <c r="L26" s="89"/>
      <c r="M26" s="89"/>
      <c r="N26" s="89"/>
      <c r="O26" s="89"/>
      <c r="P26" s="89"/>
      <c r="Q26" s="89"/>
      <c r="R26" s="89"/>
      <c r="S26" s="89"/>
      <c r="T26" s="89"/>
      <c r="U26" s="89"/>
      <c r="V26" s="89"/>
    </row>
    <row r="27" spans="1:22" s="81" customFormat="1" x14ac:dyDescent="0.2">
      <c r="A27" s="89"/>
      <c r="B27" s="89"/>
      <c r="C27" s="89"/>
      <c r="D27" s="89"/>
      <c r="E27" s="89"/>
      <c r="F27" s="89"/>
      <c r="G27" s="89"/>
      <c r="H27" s="89"/>
      <c r="I27" s="89"/>
      <c r="J27" s="89"/>
      <c r="K27" s="89"/>
      <c r="L27" s="89"/>
      <c r="M27" s="89"/>
      <c r="N27" s="89"/>
      <c r="O27" s="89"/>
      <c r="P27" s="89"/>
      <c r="Q27" s="89"/>
      <c r="R27" s="89"/>
      <c r="S27" s="89"/>
      <c r="T27" s="89"/>
      <c r="U27" s="89"/>
      <c r="V27" s="89"/>
    </row>
    <row r="28" spans="1:22" s="81" customFormat="1" x14ac:dyDescent="0.2">
      <c r="A28" s="89"/>
      <c r="B28" s="89"/>
      <c r="C28" s="89"/>
      <c r="D28" s="89"/>
      <c r="E28" s="89"/>
      <c r="F28" s="89"/>
      <c r="G28" s="89"/>
      <c r="H28" s="89"/>
      <c r="I28" s="89"/>
      <c r="J28" s="89"/>
      <c r="K28" s="89"/>
      <c r="L28" s="89"/>
      <c r="M28" s="89"/>
      <c r="N28" s="89"/>
      <c r="O28" s="89"/>
      <c r="P28" s="89"/>
      <c r="Q28" s="89"/>
      <c r="R28" s="89"/>
      <c r="S28" s="89"/>
      <c r="T28" s="89"/>
      <c r="U28" s="89"/>
      <c r="V28" s="89"/>
    </row>
    <row r="29" spans="1:22" s="81" customFormat="1" x14ac:dyDescent="0.2">
      <c r="A29" s="89"/>
      <c r="B29" s="89"/>
      <c r="C29" s="89"/>
      <c r="D29" s="89"/>
      <c r="E29" s="89"/>
      <c r="F29" s="89"/>
      <c r="G29" s="89"/>
      <c r="H29" s="89"/>
      <c r="I29" s="89"/>
      <c r="J29" s="89"/>
      <c r="K29" s="89"/>
      <c r="L29" s="89"/>
      <c r="M29" s="89"/>
      <c r="N29" s="89"/>
      <c r="O29" s="89"/>
      <c r="P29" s="89"/>
      <c r="Q29" s="89"/>
      <c r="R29" s="89"/>
      <c r="S29" s="89"/>
      <c r="T29" s="89"/>
      <c r="U29" s="89"/>
      <c r="V29" s="89"/>
    </row>
    <row r="30" spans="1:22" s="81" customFormat="1" x14ac:dyDescent="0.2">
      <c r="A30" s="89"/>
      <c r="B30" s="89"/>
      <c r="C30" s="89"/>
      <c r="D30" s="89"/>
      <c r="E30" s="89"/>
      <c r="F30" s="89"/>
      <c r="G30" s="89"/>
      <c r="H30" s="89"/>
      <c r="I30" s="89"/>
      <c r="J30" s="89"/>
      <c r="K30" s="89"/>
      <c r="L30" s="89"/>
      <c r="M30" s="89"/>
      <c r="N30" s="89"/>
      <c r="O30" s="89"/>
      <c r="P30" s="89"/>
      <c r="Q30" s="89"/>
      <c r="R30" s="89"/>
      <c r="S30" s="89"/>
      <c r="T30" s="89"/>
      <c r="U30" s="89"/>
      <c r="V30" s="89"/>
    </row>
    <row r="31" spans="1:22" s="81" customFormat="1" x14ac:dyDescent="0.2">
      <c r="A31" s="89"/>
      <c r="B31" s="89"/>
      <c r="C31" s="89"/>
      <c r="D31" s="89"/>
      <c r="E31" s="89"/>
      <c r="F31" s="89"/>
      <c r="G31" s="89"/>
      <c r="H31" s="89"/>
      <c r="I31" s="89"/>
      <c r="J31" s="89"/>
      <c r="K31" s="89"/>
      <c r="L31" s="89"/>
      <c r="M31" s="89"/>
      <c r="N31" s="89"/>
      <c r="O31" s="89"/>
      <c r="P31" s="89"/>
      <c r="Q31" s="89"/>
      <c r="R31" s="89"/>
      <c r="S31" s="89"/>
      <c r="T31" s="89"/>
      <c r="U31" s="89"/>
      <c r="V31" s="89"/>
    </row>
    <row r="32" spans="1:22" s="81" customFormat="1" x14ac:dyDescent="0.2">
      <c r="A32" s="89"/>
      <c r="B32" s="89"/>
      <c r="C32" s="89"/>
      <c r="D32" s="89"/>
      <c r="E32" s="89"/>
      <c r="F32" s="89"/>
      <c r="G32" s="89"/>
      <c r="H32" s="89"/>
      <c r="I32" s="89"/>
      <c r="J32" s="89"/>
      <c r="K32" s="89"/>
      <c r="L32" s="89"/>
      <c r="M32" s="89"/>
      <c r="N32" s="89"/>
      <c r="O32" s="89"/>
      <c r="P32" s="89"/>
      <c r="Q32" s="89"/>
      <c r="R32" s="89"/>
      <c r="S32" s="89"/>
      <c r="T32" s="89"/>
      <c r="U32" s="89"/>
      <c r="V32" s="89"/>
    </row>
    <row r="33" spans="1:22" s="81" customFormat="1" x14ac:dyDescent="0.2">
      <c r="A33" s="89"/>
      <c r="B33" s="89"/>
      <c r="C33" s="89"/>
      <c r="D33" s="89"/>
      <c r="E33" s="89"/>
      <c r="F33" s="89"/>
      <c r="G33" s="89"/>
      <c r="H33" s="89"/>
      <c r="I33" s="89"/>
      <c r="J33" s="89"/>
      <c r="K33" s="89"/>
      <c r="L33" s="89"/>
      <c r="M33" s="89"/>
      <c r="N33" s="89"/>
      <c r="O33" s="89"/>
      <c r="P33" s="89"/>
      <c r="Q33" s="89"/>
      <c r="R33" s="89"/>
      <c r="S33" s="89"/>
      <c r="T33" s="89"/>
      <c r="U33" s="89"/>
      <c r="V33" s="89"/>
    </row>
  </sheetData>
  <customSheetViews>
    <customSheetView guid="{9658BFCB-F494-4EC4-95C2-C125FDE12354}" hiddenRows="1" hiddenColumns="1">
      <selection activeCell="M28" sqref="M28"/>
      <pageMargins left="0" right="0" top="0" bottom="0" header="0" footer="0"/>
      <headerFooter alignWithMargins="0"/>
    </customSheetView>
  </customSheetViews>
  <mergeCells count="1">
    <mergeCell ref="B3:T19"/>
  </mergeCells>
  <pageMargins left="0" right="0" top="0" bottom="0" header="0" footer="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31553-287B-4997-A086-19F46F32F057}">
  <sheetPr>
    <tabColor theme="6" tint="0.59999389629810485"/>
  </sheetPr>
  <dimension ref="A1:YM2485"/>
  <sheetViews>
    <sheetView showGridLines="0" topLeftCell="A8" zoomScale="90" zoomScaleNormal="90" workbookViewId="0">
      <selection activeCell="A28" sqref="A28"/>
    </sheetView>
  </sheetViews>
  <sheetFormatPr defaultColWidth="0" defaultRowHeight="0" customHeight="1" zeroHeight="1" x14ac:dyDescent="0.25"/>
  <cols>
    <col min="1" max="1" width="1.7109375" style="37" customWidth="1"/>
    <col min="2" max="2" width="13.5703125" style="37" customWidth="1"/>
    <col min="3" max="3" width="47.28515625" style="37" customWidth="1"/>
    <col min="4" max="4" width="12.140625" style="37" customWidth="1"/>
    <col min="5" max="5" width="12.7109375" style="37" customWidth="1"/>
    <col min="6" max="6" width="11.85546875" style="37" customWidth="1"/>
    <col min="7" max="7" width="14" style="37" customWidth="1"/>
    <col min="8" max="8" width="12.7109375" style="37" customWidth="1"/>
    <col min="9" max="9" width="3.7109375" style="37" customWidth="1"/>
    <col min="10" max="16384" width="18" style="37" hidden="1"/>
  </cols>
  <sheetData>
    <row r="1" spans="1:663" ht="9.9499999999999993" customHeight="1" x14ac:dyDescent="0.25"/>
    <row r="2" spans="1:663" s="45" customFormat="1" ht="24.95" customHeight="1" x14ac:dyDescent="0.3">
      <c r="A2" s="13"/>
      <c r="B2" s="40" t="s">
        <v>24</v>
      </c>
      <c r="C2" s="11"/>
      <c r="D2" s="11"/>
      <c r="E2" s="11"/>
      <c r="F2" s="11"/>
      <c r="G2" s="11"/>
      <c r="H2" s="11"/>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row>
    <row r="3" spans="1:663" s="12" customFormat="1" ht="20.100000000000001" customHeight="1" x14ac:dyDescent="0.3">
      <c r="A3" s="9"/>
      <c r="B3" s="10" t="s">
        <v>25</v>
      </c>
      <c r="C3" s="11"/>
      <c r="D3" s="11"/>
      <c r="E3" s="11"/>
      <c r="F3" s="11"/>
      <c r="G3" s="11"/>
      <c r="H3" s="11"/>
    </row>
    <row r="4" spans="1:663" s="12" customFormat="1" ht="20.100000000000001" customHeight="1" x14ac:dyDescent="0.3">
      <c r="A4" s="9"/>
      <c r="B4" s="10" t="s">
        <v>248</v>
      </c>
      <c r="C4" s="11"/>
      <c r="D4" s="11"/>
      <c r="E4" s="11"/>
      <c r="F4" s="11"/>
      <c r="G4" s="11"/>
      <c r="H4" s="11"/>
    </row>
    <row r="5" spans="1:663" ht="14.25" customHeight="1" x14ac:dyDescent="0.25"/>
    <row r="6" spans="1:663" s="46" customFormat="1" ht="15" customHeight="1" x14ac:dyDescent="0.25">
      <c r="B6" s="64" t="s">
        <v>249</v>
      </c>
      <c r="C6" s="64"/>
      <c r="D6" s="64"/>
      <c r="E6" s="64"/>
      <c r="F6" s="64"/>
      <c r="G6" s="64"/>
      <c r="H6" s="64"/>
    </row>
    <row r="7" spans="1:663" s="83" customFormat="1" ht="15" customHeight="1" x14ac:dyDescent="0.25">
      <c r="B7" s="83">
        <v>0</v>
      </c>
    </row>
    <row r="8" spans="1:663" ht="21" customHeight="1" x14ac:dyDescent="0.25">
      <c r="B8" s="378" t="s">
        <v>250</v>
      </c>
      <c r="C8" s="378"/>
      <c r="D8" s="202">
        <f>AVERAGE(G10:G22)</f>
        <v>1.0736133922043363</v>
      </c>
      <c r="E8" s="195"/>
    </row>
    <row r="9" spans="1:663" s="59" customFormat="1" ht="47.25" customHeight="1" x14ac:dyDescent="0.25">
      <c r="B9" s="211" t="s">
        <v>70</v>
      </c>
      <c r="C9" s="211" t="s">
        <v>251</v>
      </c>
      <c r="D9" s="211" t="s">
        <v>252</v>
      </c>
      <c r="E9" s="211" t="s">
        <v>253</v>
      </c>
      <c r="F9" s="211" t="s">
        <v>254</v>
      </c>
      <c r="G9" s="211" t="s">
        <v>255</v>
      </c>
      <c r="H9" s="211" t="s">
        <v>256</v>
      </c>
    </row>
    <row r="10" spans="1:663" ht="15" customHeight="1" x14ac:dyDescent="0.25">
      <c r="B10" s="212">
        <v>2019</v>
      </c>
      <c r="C10" s="213" t="s">
        <v>257</v>
      </c>
      <c r="D10" s="212" t="s">
        <v>258</v>
      </c>
      <c r="E10" s="214">
        <v>0.99</v>
      </c>
      <c r="F10" s="215">
        <v>0.99</v>
      </c>
      <c r="G10" s="215">
        <f>E10/F10</f>
        <v>1</v>
      </c>
      <c r="H10" s="216" t="s">
        <v>259</v>
      </c>
      <c r="I10" s="84"/>
    </row>
    <row r="11" spans="1:663" ht="15" customHeight="1" x14ac:dyDescent="0.25">
      <c r="B11" s="212">
        <v>2019</v>
      </c>
      <c r="C11" s="213" t="s">
        <v>260</v>
      </c>
      <c r="D11" s="212" t="s">
        <v>261</v>
      </c>
      <c r="E11" s="217">
        <v>2.08</v>
      </c>
      <c r="F11" s="218">
        <v>1</v>
      </c>
      <c r="G11" s="219">
        <f>F11/E11</f>
        <v>0.48076923076923073</v>
      </c>
      <c r="H11" s="216" t="s">
        <v>262</v>
      </c>
      <c r="I11" s="84"/>
    </row>
    <row r="12" spans="1:663" ht="15" customHeight="1" x14ac:dyDescent="0.25">
      <c r="B12" s="212">
        <v>2019</v>
      </c>
      <c r="C12" s="213" t="s">
        <v>263</v>
      </c>
      <c r="D12" s="212" t="s">
        <v>264</v>
      </c>
      <c r="E12" s="220">
        <f>(100-1.04)/100</f>
        <v>0.98959999999999992</v>
      </c>
      <c r="F12" s="221">
        <v>0.95</v>
      </c>
      <c r="G12" s="219">
        <f>E12/F12</f>
        <v>1.0416842105263158</v>
      </c>
      <c r="H12" s="216" t="s">
        <v>262</v>
      </c>
      <c r="I12" s="86"/>
    </row>
    <row r="13" spans="1:663" ht="15" customHeight="1" x14ac:dyDescent="0.25">
      <c r="B13" s="212">
        <v>2019</v>
      </c>
      <c r="C13" s="213" t="s">
        <v>265</v>
      </c>
      <c r="D13" s="212" t="s">
        <v>266</v>
      </c>
      <c r="E13" s="222">
        <v>0.99650000000000005</v>
      </c>
      <c r="F13" s="223">
        <v>0.99</v>
      </c>
      <c r="G13" s="215">
        <f t="shared" ref="G13:G22" si="0">E13/F13</f>
        <v>1.0065656565656567</v>
      </c>
      <c r="H13" s="216" t="s">
        <v>267</v>
      </c>
      <c r="I13" s="84"/>
    </row>
    <row r="14" spans="1:663" ht="15" customHeight="1" x14ac:dyDescent="0.25">
      <c r="B14" s="212">
        <v>2019</v>
      </c>
      <c r="C14" s="213" t="s">
        <v>268</v>
      </c>
      <c r="D14" s="212" t="s">
        <v>269</v>
      </c>
      <c r="E14" s="220">
        <v>0.69830000000000003</v>
      </c>
      <c r="F14" s="221">
        <v>0.83499999999999996</v>
      </c>
      <c r="G14" s="215">
        <f t="shared" si="0"/>
        <v>0.83628742514970067</v>
      </c>
      <c r="H14" s="216" t="s">
        <v>259</v>
      </c>
      <c r="I14" s="84"/>
    </row>
    <row r="15" spans="1:663" ht="15" customHeight="1" x14ac:dyDescent="0.25">
      <c r="B15" s="212">
        <v>2019</v>
      </c>
      <c r="C15" s="213" t="s">
        <v>270</v>
      </c>
      <c r="D15" s="212" t="s">
        <v>271</v>
      </c>
      <c r="E15" s="224">
        <v>0.99099999999999999</v>
      </c>
      <c r="F15" s="223">
        <v>0.95</v>
      </c>
      <c r="G15" s="215">
        <f t="shared" si="0"/>
        <v>1.0431578947368421</v>
      </c>
      <c r="H15" s="216" t="s">
        <v>259</v>
      </c>
      <c r="I15" s="84"/>
    </row>
    <row r="16" spans="1:663" ht="15" customHeight="1" x14ac:dyDescent="0.25">
      <c r="B16" s="212">
        <v>2019</v>
      </c>
      <c r="C16" s="213" t="s">
        <v>272</v>
      </c>
      <c r="D16" s="212" t="s">
        <v>273</v>
      </c>
      <c r="E16" s="225">
        <v>0.96</v>
      </c>
      <c r="F16" s="226">
        <v>0.33</v>
      </c>
      <c r="G16" s="215">
        <f t="shared" si="0"/>
        <v>2.9090909090909087</v>
      </c>
      <c r="H16" s="216" t="s">
        <v>259</v>
      </c>
      <c r="I16" s="84"/>
    </row>
    <row r="17" spans="2:11" ht="15" customHeight="1" x14ac:dyDescent="0.25">
      <c r="B17" s="212">
        <v>2019</v>
      </c>
      <c r="C17" s="213" t="s">
        <v>274</v>
      </c>
      <c r="D17" s="212" t="s">
        <v>275</v>
      </c>
      <c r="E17" s="214">
        <v>1</v>
      </c>
      <c r="F17" s="215">
        <v>1</v>
      </c>
      <c r="G17" s="215">
        <f t="shared" si="0"/>
        <v>1</v>
      </c>
      <c r="H17" s="216" t="s">
        <v>259</v>
      </c>
      <c r="I17" s="84"/>
    </row>
    <row r="18" spans="2:11" ht="15" customHeight="1" x14ac:dyDescent="0.25">
      <c r="B18" s="212">
        <v>2019</v>
      </c>
      <c r="C18" s="213" t="s">
        <v>276</v>
      </c>
      <c r="D18" s="212" t="s">
        <v>277</v>
      </c>
      <c r="E18" s="222">
        <v>0.89480000000000004</v>
      </c>
      <c r="F18" s="227">
        <v>0.874</v>
      </c>
      <c r="G18" s="215">
        <f t="shared" si="0"/>
        <v>1.0237986270022883</v>
      </c>
      <c r="H18" s="216" t="s">
        <v>259</v>
      </c>
      <c r="I18" s="84"/>
    </row>
    <row r="19" spans="2:11" ht="15" customHeight="1" x14ac:dyDescent="0.25">
      <c r="B19" s="212">
        <v>2019</v>
      </c>
      <c r="C19" s="213" t="s">
        <v>278</v>
      </c>
      <c r="D19" s="212" t="s">
        <v>279</v>
      </c>
      <c r="E19" s="225">
        <v>1.07</v>
      </c>
      <c r="F19" s="228">
        <v>1</v>
      </c>
      <c r="G19" s="215">
        <f>F19/E19</f>
        <v>0.93457943925233644</v>
      </c>
      <c r="H19" s="216" t="s">
        <v>262</v>
      </c>
      <c r="I19" s="84"/>
    </row>
    <row r="20" spans="2:11" ht="15" customHeight="1" x14ac:dyDescent="0.25">
      <c r="B20" s="212">
        <v>2019</v>
      </c>
      <c r="C20" s="213" t="s">
        <v>280</v>
      </c>
      <c r="D20" s="212" t="s">
        <v>281</v>
      </c>
      <c r="E20" s="222">
        <v>0.67069999999999996</v>
      </c>
      <c r="F20" s="227">
        <v>0.73699999999999999</v>
      </c>
      <c r="G20" s="215">
        <f t="shared" si="0"/>
        <v>0.91004070556309358</v>
      </c>
      <c r="H20" s="216" t="s">
        <v>259</v>
      </c>
      <c r="I20" s="84"/>
    </row>
    <row r="21" spans="2:11" s="61" customFormat="1" ht="15" customHeight="1" x14ac:dyDescent="0.25">
      <c r="B21" s="229">
        <v>2019</v>
      </c>
      <c r="C21" s="213" t="s">
        <v>282</v>
      </c>
      <c r="D21" s="229" t="s">
        <v>283</v>
      </c>
      <c r="E21" s="222">
        <v>0.96540000000000004</v>
      </c>
      <c r="F21" s="215">
        <v>0.6</v>
      </c>
      <c r="G21" s="215">
        <f t="shared" si="0"/>
        <v>1.6090000000000002</v>
      </c>
      <c r="H21" s="216" t="s">
        <v>262</v>
      </c>
      <c r="I21" s="85"/>
    </row>
    <row r="22" spans="2:11" ht="15" customHeight="1" x14ac:dyDescent="0.25">
      <c r="B22" s="212">
        <v>2019</v>
      </c>
      <c r="C22" s="213" t="s">
        <v>284</v>
      </c>
      <c r="D22" s="212" t="s">
        <v>285</v>
      </c>
      <c r="E22" s="230">
        <v>0.16200000000000001</v>
      </c>
      <c r="F22" s="215">
        <v>1</v>
      </c>
      <c r="G22" s="215">
        <f t="shared" si="0"/>
        <v>0.16200000000000001</v>
      </c>
      <c r="H22" s="216" t="s">
        <v>286</v>
      </c>
      <c r="I22" s="85"/>
    </row>
    <row r="23" spans="2:11" ht="15" customHeight="1" x14ac:dyDescent="0.25">
      <c r="B23" s="231">
        <v>2019</v>
      </c>
      <c r="C23" s="232" t="s">
        <v>287</v>
      </c>
      <c r="D23" s="231" t="s">
        <v>288</v>
      </c>
      <c r="E23" s="380">
        <f>AVERAGE(G10:G22)</f>
        <v>1.0736133922043363</v>
      </c>
      <c r="F23" s="381"/>
      <c r="G23" s="381"/>
      <c r="H23" s="382"/>
      <c r="I23" s="85"/>
    </row>
    <row r="24" spans="2:11" ht="4.5" customHeight="1" x14ac:dyDescent="0.25">
      <c r="B24" s="72"/>
      <c r="C24" s="72"/>
      <c r="D24" s="72"/>
      <c r="E24" s="72"/>
      <c r="F24" s="72"/>
      <c r="G24" s="72"/>
      <c r="H24" s="82"/>
      <c r="I24" s="51"/>
    </row>
    <row r="25" spans="2:11" ht="14.25" hidden="1" customHeight="1" x14ac:dyDescent="0.25">
      <c r="B25" s="325"/>
      <c r="C25" s="51"/>
      <c r="D25" s="51"/>
      <c r="E25" s="54"/>
      <c r="F25" s="54"/>
      <c r="G25" s="54"/>
      <c r="H25" s="7"/>
      <c r="I25" s="51"/>
    </row>
    <row r="26" spans="2:11" ht="14.25" hidden="1" customHeight="1" x14ac:dyDescent="0.25">
      <c r="B26" s="379" t="s">
        <v>289</v>
      </c>
      <c r="C26" s="379"/>
      <c r="D26" s="379"/>
      <c r="E26" s="379"/>
      <c r="F26" s="379"/>
      <c r="G26" s="379"/>
      <c r="H26" s="379"/>
      <c r="I26" s="379"/>
      <c r="J26" s="379"/>
      <c r="K26" s="379"/>
    </row>
    <row r="27" spans="2:11" ht="16.5" customHeight="1" x14ac:dyDescent="0.25">
      <c r="B27" s="379"/>
      <c r="C27" s="379"/>
      <c r="D27" s="379"/>
      <c r="E27" s="379"/>
      <c r="F27" s="379"/>
      <c r="G27" s="379"/>
      <c r="H27" s="379"/>
      <c r="I27" s="379"/>
      <c r="J27" s="379"/>
      <c r="K27" s="379"/>
    </row>
    <row r="28" spans="2:11" ht="14.25" customHeight="1" x14ac:dyDescent="0.25">
      <c r="B28" s="325"/>
      <c r="C28" s="51"/>
      <c r="D28" s="51"/>
      <c r="E28" s="54"/>
      <c r="F28" s="54"/>
      <c r="G28" s="54"/>
      <c r="H28" s="54"/>
    </row>
    <row r="29" spans="2:11" ht="14.25" hidden="1" customHeight="1" x14ac:dyDescent="0.25">
      <c r="B29" s="325"/>
      <c r="C29" s="51"/>
      <c r="D29" s="51"/>
      <c r="E29" s="54"/>
      <c r="F29" s="54"/>
      <c r="G29" s="54"/>
      <c r="H29" s="54"/>
    </row>
    <row r="30" spans="2:11" ht="14.25" hidden="1" customHeight="1" x14ac:dyDescent="0.25">
      <c r="B30" s="325"/>
      <c r="C30" s="51"/>
      <c r="D30" s="51"/>
      <c r="E30" s="54"/>
      <c r="F30" s="54"/>
      <c r="G30" s="54"/>
      <c r="H30" s="54"/>
    </row>
    <row r="31" spans="2:11" ht="14.25" hidden="1" customHeight="1" x14ac:dyDescent="0.25">
      <c r="B31" s="325"/>
      <c r="C31" s="51"/>
      <c r="D31" s="51"/>
      <c r="E31" s="54"/>
      <c r="F31" s="54"/>
      <c r="G31" s="54"/>
      <c r="H31" s="54"/>
    </row>
    <row r="32" spans="2:11" ht="14.25" hidden="1" customHeight="1" x14ac:dyDescent="0.25">
      <c r="B32" s="325"/>
      <c r="C32" s="51"/>
      <c r="D32" s="51"/>
      <c r="E32" s="54"/>
      <c r="F32" s="54"/>
      <c r="G32" s="54"/>
      <c r="H32" s="54"/>
    </row>
    <row r="33" spans="2:8" ht="14.25" hidden="1" customHeight="1" x14ac:dyDescent="0.25">
      <c r="B33" s="325"/>
      <c r="C33" s="51"/>
      <c r="D33" s="51"/>
      <c r="E33" s="54"/>
      <c r="F33" s="54"/>
      <c r="G33" s="54"/>
      <c r="H33" s="54"/>
    </row>
    <row r="34" spans="2:8" ht="14.25" hidden="1" customHeight="1" x14ac:dyDescent="0.25">
      <c r="B34" s="325"/>
      <c r="C34" s="51"/>
      <c r="D34" s="51"/>
      <c r="E34" s="54"/>
      <c r="F34" s="54"/>
      <c r="G34" s="54"/>
      <c r="H34" s="54"/>
    </row>
    <row r="35" spans="2:8" ht="14.25" hidden="1" customHeight="1" x14ac:dyDescent="0.25">
      <c r="B35" s="79"/>
      <c r="C35" s="51"/>
      <c r="D35" s="51"/>
      <c r="E35" s="54"/>
      <c r="F35" s="54"/>
      <c r="G35" s="54"/>
      <c r="H35" s="54"/>
    </row>
    <row r="36" spans="2:8" ht="14.25" hidden="1" customHeight="1" x14ac:dyDescent="0.25">
      <c r="B36" s="79"/>
      <c r="C36" s="51"/>
      <c r="D36" s="51"/>
      <c r="E36" s="54"/>
      <c r="F36" s="54"/>
      <c r="G36" s="54"/>
      <c r="H36" s="54"/>
    </row>
    <row r="37" spans="2:8" ht="14.25" hidden="1" customHeight="1" x14ac:dyDescent="0.25">
      <c r="B37" s="79"/>
      <c r="C37" s="51"/>
      <c r="D37" s="51"/>
      <c r="E37" s="54"/>
      <c r="F37" s="54"/>
      <c r="G37" s="54"/>
      <c r="H37" s="54"/>
    </row>
    <row r="38" spans="2:8" ht="14.25" hidden="1" customHeight="1" x14ac:dyDescent="0.25">
      <c r="B38" s="79"/>
      <c r="C38" s="51"/>
      <c r="D38" s="51"/>
      <c r="E38" s="54"/>
      <c r="F38" s="54"/>
      <c r="G38" s="54"/>
      <c r="H38" s="54"/>
    </row>
    <row r="39" spans="2:8" ht="14.25" hidden="1" customHeight="1" x14ac:dyDescent="0.25">
      <c r="B39" s="79"/>
      <c r="C39" s="51"/>
      <c r="D39" s="51"/>
      <c r="E39" s="54"/>
      <c r="F39" s="54"/>
      <c r="G39" s="54"/>
      <c r="H39" s="54"/>
    </row>
    <row r="40" spans="2:8" ht="14.25" hidden="1" customHeight="1" x14ac:dyDescent="0.25">
      <c r="B40" s="79"/>
      <c r="C40" s="51"/>
      <c r="D40" s="51"/>
      <c r="E40" s="54"/>
      <c r="F40" s="54"/>
      <c r="G40" s="54"/>
      <c r="H40" s="54"/>
    </row>
    <row r="41" spans="2:8" ht="14.25" hidden="1" customHeight="1" x14ac:dyDescent="0.25">
      <c r="B41" s="79"/>
      <c r="C41" s="51"/>
      <c r="D41" s="51"/>
      <c r="E41" s="54"/>
      <c r="F41" s="54"/>
      <c r="G41" s="54"/>
      <c r="H41" s="54"/>
    </row>
    <row r="42" spans="2:8" ht="14.25" hidden="1" customHeight="1" x14ac:dyDescent="0.25">
      <c r="B42" s="79"/>
      <c r="C42" s="51"/>
      <c r="D42" s="51"/>
      <c r="E42" s="54"/>
      <c r="F42" s="54"/>
      <c r="G42" s="54"/>
      <c r="H42" s="54"/>
    </row>
    <row r="43" spans="2:8" ht="14.25" hidden="1" customHeight="1" x14ac:dyDescent="0.25">
      <c r="B43" s="79"/>
      <c r="C43" s="51"/>
      <c r="D43" s="51"/>
      <c r="E43" s="54"/>
      <c r="F43" s="54"/>
      <c r="G43" s="54"/>
      <c r="H43" s="54"/>
    </row>
    <row r="44" spans="2:8" ht="14.25" hidden="1" customHeight="1" x14ac:dyDescent="0.25">
      <c r="B44" s="79"/>
      <c r="C44" s="51"/>
      <c r="D44" s="51"/>
      <c r="E44" s="54"/>
      <c r="F44" s="54"/>
      <c r="G44" s="54"/>
      <c r="H44" s="54"/>
    </row>
    <row r="45" spans="2:8" ht="14.25" hidden="1" customHeight="1" x14ac:dyDescent="0.25">
      <c r="B45" s="79"/>
      <c r="C45" s="51"/>
      <c r="D45" s="51"/>
      <c r="E45" s="54"/>
      <c r="F45" s="54"/>
      <c r="G45" s="54"/>
      <c r="H45" s="54"/>
    </row>
    <row r="46" spans="2:8" ht="14.25" hidden="1" customHeight="1" x14ac:dyDescent="0.25">
      <c r="B46" s="79"/>
      <c r="C46" s="51"/>
      <c r="D46" s="51"/>
      <c r="E46" s="54"/>
      <c r="F46" s="54"/>
      <c r="G46" s="54"/>
      <c r="H46" s="54"/>
    </row>
    <row r="47" spans="2:8" ht="14.25" hidden="1" customHeight="1" x14ac:dyDescent="0.25">
      <c r="B47" s="79"/>
      <c r="C47" s="51"/>
      <c r="D47" s="51"/>
      <c r="E47" s="54"/>
      <c r="F47" s="54"/>
      <c r="G47" s="54"/>
      <c r="H47" s="54"/>
    </row>
    <row r="48" spans="2:8" ht="14.25" hidden="1" customHeight="1" x14ac:dyDescent="0.25">
      <c r="B48" s="79"/>
      <c r="C48" s="51"/>
      <c r="D48" s="51"/>
      <c r="E48" s="54"/>
      <c r="F48" s="54"/>
      <c r="G48" s="54"/>
      <c r="H48" s="54"/>
    </row>
    <row r="49" spans="2:8" ht="14.25" hidden="1" customHeight="1" x14ac:dyDescent="0.25">
      <c r="B49" s="79"/>
      <c r="C49" s="51"/>
      <c r="D49" s="51"/>
      <c r="E49" s="54"/>
      <c r="F49" s="54"/>
      <c r="G49" s="54"/>
      <c r="H49" s="54"/>
    </row>
    <row r="50" spans="2:8" ht="14.25" hidden="1" customHeight="1" x14ac:dyDescent="0.25">
      <c r="B50" s="79"/>
      <c r="C50" s="51"/>
      <c r="D50" s="51"/>
      <c r="E50" s="54"/>
      <c r="F50" s="54"/>
      <c r="G50" s="54"/>
      <c r="H50" s="54"/>
    </row>
    <row r="51" spans="2:8" ht="14.25" hidden="1" customHeight="1" x14ac:dyDescent="0.25">
      <c r="B51" s="79"/>
      <c r="C51" s="51"/>
      <c r="D51" s="51"/>
      <c r="E51" s="54"/>
      <c r="F51" s="54"/>
      <c r="G51" s="54"/>
      <c r="H51" s="54"/>
    </row>
    <row r="52" spans="2:8" ht="14.25" hidden="1" customHeight="1" x14ac:dyDescent="0.25">
      <c r="B52" s="79"/>
      <c r="C52" s="51"/>
      <c r="D52" s="51"/>
      <c r="E52" s="54"/>
      <c r="F52" s="54"/>
      <c r="G52" s="54"/>
      <c r="H52" s="54"/>
    </row>
    <row r="53" spans="2:8" ht="14.25" hidden="1" customHeight="1" x14ac:dyDescent="0.25">
      <c r="B53" s="79"/>
      <c r="C53" s="51"/>
      <c r="D53" s="51"/>
      <c r="E53" s="54"/>
      <c r="F53" s="54"/>
      <c r="G53" s="54"/>
      <c r="H53" s="54"/>
    </row>
    <row r="54" spans="2:8" ht="14.25" hidden="1" customHeight="1" x14ac:dyDescent="0.25">
      <c r="B54" s="79"/>
      <c r="C54" s="51"/>
      <c r="D54" s="51"/>
      <c r="E54" s="54"/>
      <c r="F54" s="54"/>
      <c r="G54" s="54"/>
      <c r="H54" s="54"/>
    </row>
    <row r="55" spans="2:8" ht="14.25" hidden="1" customHeight="1" x14ac:dyDescent="0.25">
      <c r="B55" s="79"/>
      <c r="C55" s="51"/>
      <c r="D55" s="51"/>
      <c r="E55" s="54"/>
      <c r="F55" s="54"/>
      <c r="G55" s="54"/>
      <c r="H55" s="54"/>
    </row>
    <row r="56" spans="2:8" ht="14.25" hidden="1" customHeight="1" x14ac:dyDescent="0.25">
      <c r="B56" s="79"/>
      <c r="C56" s="51"/>
      <c r="D56" s="51"/>
      <c r="E56" s="54"/>
      <c r="F56" s="54"/>
      <c r="G56" s="54"/>
      <c r="H56" s="54"/>
    </row>
    <row r="57" spans="2:8" ht="14.25" hidden="1" customHeight="1" x14ac:dyDescent="0.25">
      <c r="B57" s="79"/>
      <c r="C57" s="51"/>
      <c r="D57" s="51"/>
      <c r="E57" s="54"/>
      <c r="F57" s="54"/>
      <c r="G57" s="54"/>
      <c r="H57" s="54"/>
    </row>
    <row r="58" spans="2:8" ht="14.25" hidden="1" customHeight="1" x14ac:dyDescent="0.25">
      <c r="B58" s="79"/>
      <c r="C58" s="51"/>
      <c r="D58" s="51"/>
      <c r="E58" s="54"/>
      <c r="F58" s="54"/>
      <c r="G58" s="54"/>
      <c r="H58" s="54"/>
    </row>
    <row r="59" spans="2:8" ht="14.25" hidden="1" customHeight="1" x14ac:dyDescent="0.25">
      <c r="B59" s="79"/>
      <c r="C59" s="51"/>
      <c r="D59" s="51"/>
      <c r="E59" s="54"/>
      <c r="F59" s="54"/>
      <c r="G59" s="54"/>
      <c r="H59" s="54"/>
    </row>
    <row r="60" spans="2:8" ht="14.25" hidden="1" customHeight="1" x14ac:dyDescent="0.25">
      <c r="B60" s="79"/>
      <c r="C60" s="51"/>
      <c r="D60" s="51"/>
      <c r="E60" s="54"/>
      <c r="F60" s="54"/>
      <c r="G60" s="54"/>
      <c r="H60" s="54"/>
    </row>
    <row r="61" spans="2:8" ht="14.25" hidden="1" customHeight="1" x14ac:dyDescent="0.25">
      <c r="B61" s="57"/>
      <c r="C61" s="48"/>
    </row>
    <row r="62" spans="2:8" ht="14.25" hidden="1" customHeight="1" x14ac:dyDescent="0.25">
      <c r="B62" s="57"/>
      <c r="C62" s="48"/>
    </row>
    <row r="63" spans="2:8" ht="14.25" hidden="1" customHeight="1" x14ac:dyDescent="0.25">
      <c r="B63" s="57"/>
      <c r="C63" s="48"/>
    </row>
    <row r="64" spans="2:8" ht="14.25" hidden="1" customHeight="1" x14ac:dyDescent="0.25">
      <c r="B64" s="57"/>
      <c r="C64" s="48"/>
    </row>
    <row r="65" spans="2:3" ht="14.25" hidden="1" customHeight="1" x14ac:dyDescent="0.25">
      <c r="B65" s="57"/>
      <c r="C65" s="48"/>
    </row>
    <row r="66" spans="2:3" ht="14.25" hidden="1" customHeight="1" x14ac:dyDescent="0.25">
      <c r="B66" s="57"/>
      <c r="C66" s="48"/>
    </row>
    <row r="67" spans="2:3" ht="14.25" hidden="1" customHeight="1" x14ac:dyDescent="0.25">
      <c r="B67" s="57"/>
      <c r="C67" s="48"/>
    </row>
    <row r="68" spans="2:3" ht="14.25" hidden="1" customHeight="1" x14ac:dyDescent="0.25">
      <c r="B68" s="57"/>
      <c r="C68" s="48"/>
    </row>
    <row r="69" spans="2:3" ht="14.25" hidden="1" customHeight="1" x14ac:dyDescent="0.25">
      <c r="B69" s="57"/>
      <c r="C69" s="48"/>
    </row>
    <row r="70" spans="2:3" ht="14.25" hidden="1" customHeight="1" x14ac:dyDescent="0.25">
      <c r="B70" s="57"/>
      <c r="C70" s="48"/>
    </row>
    <row r="71" spans="2:3" ht="14.25" hidden="1" customHeight="1" x14ac:dyDescent="0.25">
      <c r="B71" s="57"/>
      <c r="C71" s="48"/>
    </row>
    <row r="72" spans="2:3" ht="14.25" hidden="1" customHeight="1" x14ac:dyDescent="0.25">
      <c r="B72" s="57"/>
      <c r="C72" s="48"/>
    </row>
    <row r="73" spans="2:3" ht="14.25" hidden="1" customHeight="1" x14ac:dyDescent="0.25">
      <c r="B73" s="57"/>
      <c r="C73" s="48"/>
    </row>
    <row r="74" spans="2:3" ht="14.25" hidden="1" customHeight="1" x14ac:dyDescent="0.25">
      <c r="B74" s="57"/>
      <c r="C74" s="48"/>
    </row>
    <row r="75" spans="2:3" ht="14.25" hidden="1" customHeight="1" x14ac:dyDescent="0.25">
      <c r="B75" s="57"/>
      <c r="C75" s="48"/>
    </row>
    <row r="76" spans="2:3" ht="14.25" hidden="1" customHeight="1" x14ac:dyDescent="0.25">
      <c r="B76" s="57"/>
      <c r="C76" s="48"/>
    </row>
    <row r="77" spans="2:3" ht="14.25" hidden="1" customHeight="1" x14ac:dyDescent="0.25">
      <c r="B77" s="57"/>
      <c r="C77" s="48"/>
    </row>
    <row r="78" spans="2:3" ht="14.25" hidden="1" customHeight="1" x14ac:dyDescent="0.25">
      <c r="B78" s="57"/>
      <c r="C78" s="48"/>
    </row>
    <row r="79" spans="2:3" ht="14.25" hidden="1" customHeight="1" x14ac:dyDescent="0.25">
      <c r="B79" s="57"/>
      <c r="C79" s="48"/>
    </row>
    <row r="80" spans="2:3" ht="14.25" hidden="1" customHeight="1" x14ac:dyDescent="0.25">
      <c r="B80" s="57"/>
      <c r="C80" s="48"/>
    </row>
    <row r="81" spans="2:3" ht="14.25" hidden="1" customHeight="1" x14ac:dyDescent="0.25">
      <c r="B81" s="57"/>
      <c r="C81" s="48"/>
    </row>
    <row r="82" spans="2:3" ht="14.25" hidden="1" customHeight="1" x14ac:dyDescent="0.25">
      <c r="B82" s="57"/>
      <c r="C82" s="48"/>
    </row>
    <row r="83" spans="2:3" ht="14.25" hidden="1" customHeight="1" x14ac:dyDescent="0.25">
      <c r="B83" s="57"/>
      <c r="C83" s="48"/>
    </row>
    <row r="84" spans="2:3" ht="14.25" hidden="1" customHeight="1" x14ac:dyDescent="0.25">
      <c r="B84" s="57"/>
      <c r="C84" s="48"/>
    </row>
    <row r="85" spans="2:3" ht="14.25" hidden="1" customHeight="1" x14ac:dyDescent="0.25">
      <c r="B85" s="57"/>
      <c r="C85" s="48"/>
    </row>
    <row r="86" spans="2:3" ht="14.25" hidden="1" customHeight="1" x14ac:dyDescent="0.25">
      <c r="B86" s="57"/>
      <c r="C86" s="48"/>
    </row>
    <row r="87" spans="2:3" ht="14.25" hidden="1" customHeight="1" x14ac:dyDescent="0.25">
      <c r="B87" s="57"/>
      <c r="C87" s="48"/>
    </row>
    <row r="88" spans="2:3" ht="14.25" hidden="1" customHeight="1" x14ac:dyDescent="0.25">
      <c r="B88" s="57"/>
      <c r="C88" s="48"/>
    </row>
    <row r="89" spans="2:3" ht="14.25" hidden="1" customHeight="1" x14ac:dyDescent="0.25">
      <c r="B89" s="57"/>
      <c r="C89" s="48"/>
    </row>
    <row r="90" spans="2:3" ht="14.25" hidden="1" customHeight="1" x14ac:dyDescent="0.25">
      <c r="B90" s="57"/>
      <c r="C90" s="48"/>
    </row>
    <row r="91" spans="2:3" ht="14.25" hidden="1" customHeight="1" x14ac:dyDescent="0.25">
      <c r="B91" s="57"/>
      <c r="C91" s="48"/>
    </row>
    <row r="92" spans="2:3" ht="14.25" hidden="1" customHeight="1" x14ac:dyDescent="0.25">
      <c r="B92" s="57"/>
      <c r="C92" s="48"/>
    </row>
    <row r="93" spans="2:3" ht="14.25" hidden="1" customHeight="1" x14ac:dyDescent="0.25">
      <c r="B93" s="57"/>
      <c r="C93" s="48"/>
    </row>
    <row r="94" spans="2:3" ht="14.25" hidden="1" customHeight="1" x14ac:dyDescent="0.25">
      <c r="B94" s="57"/>
      <c r="C94" s="48"/>
    </row>
    <row r="95" spans="2:3" ht="14.25" hidden="1" customHeight="1" x14ac:dyDescent="0.25">
      <c r="B95" s="57"/>
      <c r="C95" s="48"/>
    </row>
    <row r="96" spans="2:3" ht="14.25" hidden="1" customHeight="1" x14ac:dyDescent="0.25">
      <c r="B96" s="57"/>
      <c r="C96" s="48"/>
    </row>
    <row r="97" spans="2:3" ht="14.25" hidden="1" customHeight="1" x14ac:dyDescent="0.25">
      <c r="B97" s="57"/>
      <c r="C97" s="48"/>
    </row>
    <row r="98" spans="2:3" ht="14.25" hidden="1" customHeight="1" x14ac:dyDescent="0.25">
      <c r="B98" s="57"/>
      <c r="C98" s="48"/>
    </row>
    <row r="99" spans="2:3" ht="14.25" hidden="1" customHeight="1" x14ac:dyDescent="0.25">
      <c r="B99" s="57"/>
      <c r="C99" s="48"/>
    </row>
    <row r="100" spans="2:3" ht="14.25" hidden="1" customHeight="1" x14ac:dyDescent="0.25">
      <c r="B100" s="57"/>
      <c r="C100" s="48"/>
    </row>
    <row r="101" spans="2:3" ht="14.25" hidden="1" customHeight="1" x14ac:dyDescent="0.25">
      <c r="B101" s="57"/>
      <c r="C101" s="48"/>
    </row>
    <row r="102" spans="2:3" ht="14.25" hidden="1" customHeight="1" x14ac:dyDescent="0.25">
      <c r="B102" s="57"/>
      <c r="C102" s="48"/>
    </row>
    <row r="103" spans="2:3" ht="14.25" hidden="1" customHeight="1" x14ac:dyDescent="0.25">
      <c r="B103" s="57"/>
      <c r="C103" s="48"/>
    </row>
    <row r="104" spans="2:3" ht="14.25" hidden="1" customHeight="1" x14ac:dyDescent="0.25">
      <c r="B104" s="57"/>
      <c r="C104" s="48"/>
    </row>
    <row r="105" spans="2:3" ht="14.25" hidden="1" customHeight="1" x14ac:dyDescent="0.25">
      <c r="B105" s="57"/>
      <c r="C105" s="48"/>
    </row>
    <row r="106" spans="2:3" ht="14.25" hidden="1" customHeight="1" x14ac:dyDescent="0.25">
      <c r="B106" s="57"/>
      <c r="C106" s="48"/>
    </row>
    <row r="107" spans="2:3" ht="14.25" hidden="1" customHeight="1" x14ac:dyDescent="0.25">
      <c r="B107" s="57"/>
      <c r="C107" s="48"/>
    </row>
    <row r="108" spans="2:3" ht="14.25" hidden="1" customHeight="1" x14ac:dyDescent="0.25">
      <c r="B108" s="57"/>
      <c r="C108" s="48"/>
    </row>
    <row r="109" spans="2:3" ht="14.25" hidden="1" customHeight="1" x14ac:dyDescent="0.25">
      <c r="B109" s="57"/>
      <c r="C109" s="48"/>
    </row>
    <row r="110" spans="2:3" ht="14.25" hidden="1" customHeight="1" x14ac:dyDescent="0.25">
      <c r="B110" s="57"/>
      <c r="C110" s="48"/>
    </row>
    <row r="111" spans="2:3" ht="14.25" hidden="1" customHeight="1" x14ac:dyDescent="0.25">
      <c r="B111" s="57"/>
      <c r="C111" s="48"/>
    </row>
    <row r="112" spans="2:3" ht="14.25" hidden="1" customHeight="1" x14ac:dyDescent="0.25">
      <c r="B112" s="57"/>
      <c r="C112" s="48"/>
    </row>
    <row r="113" spans="2:3" ht="14.25" hidden="1" customHeight="1" x14ac:dyDescent="0.25">
      <c r="B113" s="57"/>
      <c r="C113" s="48"/>
    </row>
    <row r="114" spans="2:3" ht="14.25" hidden="1" customHeight="1" x14ac:dyDescent="0.25">
      <c r="B114" s="57"/>
      <c r="C114" s="48"/>
    </row>
    <row r="115" spans="2:3" ht="14.25" hidden="1" customHeight="1" x14ac:dyDescent="0.25">
      <c r="B115" s="57"/>
      <c r="C115" s="48"/>
    </row>
    <row r="116" spans="2:3" ht="14.25" hidden="1" customHeight="1" x14ac:dyDescent="0.25">
      <c r="B116" s="57"/>
      <c r="C116" s="48"/>
    </row>
    <row r="117" spans="2:3" ht="14.25" hidden="1" customHeight="1" x14ac:dyDescent="0.25">
      <c r="B117" s="57"/>
      <c r="C117" s="48"/>
    </row>
    <row r="118" spans="2:3" ht="14.25" hidden="1" customHeight="1" x14ac:dyDescent="0.25">
      <c r="B118" s="57"/>
      <c r="C118" s="48"/>
    </row>
    <row r="119" spans="2:3" ht="14.25" hidden="1" customHeight="1" x14ac:dyDescent="0.25">
      <c r="B119" s="57"/>
      <c r="C119" s="48"/>
    </row>
    <row r="120" spans="2:3" ht="14.25" hidden="1" customHeight="1" x14ac:dyDescent="0.25">
      <c r="B120" s="57"/>
      <c r="C120" s="48"/>
    </row>
    <row r="121" spans="2:3" ht="14.25" hidden="1" customHeight="1" x14ac:dyDescent="0.25">
      <c r="B121" s="57"/>
      <c r="C121" s="48"/>
    </row>
    <row r="122" spans="2:3" ht="14.25" hidden="1" customHeight="1" x14ac:dyDescent="0.25">
      <c r="B122" s="57"/>
      <c r="C122" s="48"/>
    </row>
    <row r="123" spans="2:3" ht="14.25" hidden="1" customHeight="1" x14ac:dyDescent="0.25">
      <c r="B123" s="57"/>
      <c r="C123" s="48"/>
    </row>
    <row r="124" spans="2:3" ht="14.25" hidden="1" customHeight="1" x14ac:dyDescent="0.25">
      <c r="B124" s="57"/>
      <c r="C124" s="48"/>
    </row>
    <row r="125" spans="2:3" ht="14.25" hidden="1" customHeight="1" x14ac:dyDescent="0.25">
      <c r="B125" s="57"/>
      <c r="C125" s="48"/>
    </row>
    <row r="126" spans="2:3" ht="14.25" hidden="1" customHeight="1" x14ac:dyDescent="0.25">
      <c r="B126" s="57"/>
      <c r="C126" s="48"/>
    </row>
    <row r="127" spans="2:3" ht="14.25" hidden="1" customHeight="1" x14ac:dyDescent="0.25">
      <c r="B127" s="57"/>
      <c r="C127" s="48"/>
    </row>
    <row r="128" spans="2:3" ht="14.25" hidden="1" customHeight="1" x14ac:dyDescent="0.25">
      <c r="B128" s="57"/>
      <c r="C128" s="48"/>
    </row>
    <row r="129" spans="2:3" ht="14.25" hidden="1" customHeight="1" x14ac:dyDescent="0.25">
      <c r="B129" s="57"/>
      <c r="C129" s="48"/>
    </row>
    <row r="130" spans="2:3" ht="14.25" hidden="1" customHeight="1" x14ac:dyDescent="0.25">
      <c r="B130" s="57"/>
      <c r="C130" s="48"/>
    </row>
    <row r="131" spans="2:3" ht="14.25" hidden="1" customHeight="1" x14ac:dyDescent="0.25">
      <c r="B131" s="57"/>
      <c r="C131" s="48"/>
    </row>
    <row r="132" spans="2:3" ht="14.25" hidden="1" customHeight="1" x14ac:dyDescent="0.25">
      <c r="B132" s="57"/>
      <c r="C132" s="48"/>
    </row>
    <row r="133" spans="2:3" ht="14.25" hidden="1" customHeight="1" x14ac:dyDescent="0.25">
      <c r="B133" s="57"/>
      <c r="C133" s="48"/>
    </row>
    <row r="134" spans="2:3" ht="14.25" hidden="1" customHeight="1" x14ac:dyDescent="0.25">
      <c r="B134" s="57"/>
      <c r="C134" s="48"/>
    </row>
    <row r="135" spans="2:3" ht="14.25" hidden="1" customHeight="1" x14ac:dyDescent="0.25">
      <c r="B135" s="57"/>
      <c r="C135" s="48"/>
    </row>
    <row r="136" spans="2:3" ht="14.25" hidden="1" customHeight="1" x14ac:dyDescent="0.25">
      <c r="B136" s="57"/>
      <c r="C136" s="48"/>
    </row>
    <row r="137" spans="2:3" ht="14.25" hidden="1" customHeight="1" x14ac:dyDescent="0.25">
      <c r="B137" s="57"/>
      <c r="C137" s="48"/>
    </row>
    <row r="138" spans="2:3" ht="14.25" hidden="1" customHeight="1" x14ac:dyDescent="0.25">
      <c r="B138" s="57"/>
      <c r="C138" s="48"/>
    </row>
    <row r="139" spans="2:3" ht="14.25" hidden="1" customHeight="1" x14ac:dyDescent="0.25">
      <c r="B139" s="57"/>
      <c r="C139" s="48"/>
    </row>
    <row r="140" spans="2:3" ht="14.25" hidden="1" customHeight="1" x14ac:dyDescent="0.25">
      <c r="B140" s="57"/>
      <c r="C140" s="48"/>
    </row>
    <row r="141" spans="2:3" ht="14.25" hidden="1" customHeight="1" x14ac:dyDescent="0.25">
      <c r="B141" s="57"/>
      <c r="C141" s="48"/>
    </row>
    <row r="142" spans="2:3" ht="14.25" hidden="1" customHeight="1" x14ac:dyDescent="0.25">
      <c r="B142" s="57"/>
      <c r="C142" s="48"/>
    </row>
    <row r="143" spans="2:3" ht="14.25" hidden="1" customHeight="1" x14ac:dyDescent="0.25">
      <c r="B143" s="57"/>
      <c r="C143" s="48"/>
    </row>
    <row r="144" spans="2:3" ht="14.25" hidden="1" customHeight="1" x14ac:dyDescent="0.25">
      <c r="B144" s="57"/>
      <c r="C144" s="48"/>
    </row>
    <row r="145" spans="2:3" ht="14.25" hidden="1" customHeight="1" x14ac:dyDescent="0.25">
      <c r="B145" s="57"/>
      <c r="C145" s="48"/>
    </row>
    <row r="146" spans="2:3" ht="14.25" hidden="1" customHeight="1" x14ac:dyDescent="0.25">
      <c r="B146" s="57"/>
      <c r="C146" s="48"/>
    </row>
    <row r="147" spans="2:3" ht="14.25" hidden="1" customHeight="1" x14ac:dyDescent="0.25">
      <c r="B147" s="57"/>
      <c r="C147" s="48"/>
    </row>
    <row r="148" spans="2:3" ht="14.25" hidden="1" customHeight="1" x14ac:dyDescent="0.25">
      <c r="B148" s="57"/>
      <c r="C148" s="48"/>
    </row>
    <row r="149" spans="2:3" ht="14.25" hidden="1" customHeight="1" x14ac:dyDescent="0.25">
      <c r="B149" s="57"/>
      <c r="C149" s="48"/>
    </row>
    <row r="150" spans="2:3" ht="14.25" hidden="1" customHeight="1" x14ac:dyDescent="0.25">
      <c r="B150" s="57"/>
      <c r="C150" s="48"/>
    </row>
    <row r="151" spans="2:3" ht="14.25" hidden="1" customHeight="1" x14ac:dyDescent="0.25">
      <c r="B151" s="57"/>
      <c r="C151" s="48"/>
    </row>
    <row r="152" spans="2:3" ht="14.25" hidden="1" customHeight="1" x14ac:dyDescent="0.25">
      <c r="B152" s="57"/>
      <c r="C152" s="48"/>
    </row>
    <row r="153" spans="2:3" ht="14.25" hidden="1" customHeight="1" x14ac:dyDescent="0.25">
      <c r="B153" s="57"/>
      <c r="C153" s="48"/>
    </row>
    <row r="154" spans="2:3" ht="14.25" hidden="1" customHeight="1" x14ac:dyDescent="0.25">
      <c r="B154" s="57"/>
      <c r="C154" s="48"/>
    </row>
    <row r="155" spans="2:3" ht="14.25" hidden="1" customHeight="1" x14ac:dyDescent="0.25">
      <c r="B155" s="57"/>
      <c r="C155" s="48"/>
    </row>
    <row r="156" spans="2:3" ht="14.25" hidden="1" customHeight="1" x14ac:dyDescent="0.25">
      <c r="B156" s="57"/>
      <c r="C156" s="48"/>
    </row>
    <row r="157" spans="2:3" ht="14.25" hidden="1" customHeight="1" x14ac:dyDescent="0.25">
      <c r="B157" s="57"/>
      <c r="C157" s="48"/>
    </row>
    <row r="158" spans="2:3" ht="14.25" hidden="1" customHeight="1" x14ac:dyDescent="0.25">
      <c r="B158" s="57"/>
      <c r="C158" s="48"/>
    </row>
    <row r="159" spans="2:3" ht="14.25" hidden="1" customHeight="1" x14ac:dyDescent="0.25">
      <c r="B159" s="57"/>
      <c r="C159" s="48"/>
    </row>
    <row r="160" spans="2:3" ht="14.25" hidden="1" customHeight="1" x14ac:dyDescent="0.25">
      <c r="B160" s="57"/>
      <c r="C160" s="48"/>
    </row>
    <row r="161" spans="2:3" ht="14.25" hidden="1" customHeight="1" x14ac:dyDescent="0.25">
      <c r="B161" s="57"/>
      <c r="C161" s="48"/>
    </row>
    <row r="162" spans="2:3" ht="14.25" hidden="1" customHeight="1" x14ac:dyDescent="0.25">
      <c r="B162" s="57"/>
      <c r="C162" s="48"/>
    </row>
    <row r="163" spans="2:3" ht="14.25" hidden="1" customHeight="1" x14ac:dyDescent="0.25">
      <c r="B163" s="57"/>
      <c r="C163" s="48"/>
    </row>
    <row r="164" spans="2:3" ht="14.25" hidden="1" customHeight="1" x14ac:dyDescent="0.25">
      <c r="B164" s="57"/>
      <c r="C164" s="48"/>
    </row>
    <row r="165" spans="2:3" ht="14.25" hidden="1" customHeight="1" x14ac:dyDescent="0.25">
      <c r="B165" s="57"/>
      <c r="C165" s="48"/>
    </row>
    <row r="166" spans="2:3" ht="14.25" hidden="1" customHeight="1" x14ac:dyDescent="0.25">
      <c r="B166" s="57"/>
      <c r="C166" s="48"/>
    </row>
    <row r="167" spans="2:3" ht="14.25" hidden="1" customHeight="1" x14ac:dyDescent="0.25">
      <c r="B167" s="57"/>
      <c r="C167" s="48"/>
    </row>
    <row r="168" spans="2:3" ht="14.25" hidden="1" customHeight="1" x14ac:dyDescent="0.25">
      <c r="B168" s="57"/>
      <c r="C168" s="48"/>
    </row>
    <row r="169" spans="2:3" ht="14.25" hidden="1" customHeight="1" x14ac:dyDescent="0.25">
      <c r="B169" s="57"/>
      <c r="C169" s="48"/>
    </row>
    <row r="170" spans="2:3" ht="14.25" hidden="1" customHeight="1" x14ac:dyDescent="0.25">
      <c r="B170" s="57"/>
      <c r="C170" s="48"/>
    </row>
    <row r="171" spans="2:3" ht="14.25" hidden="1" customHeight="1" x14ac:dyDescent="0.25">
      <c r="B171" s="57"/>
      <c r="C171" s="48"/>
    </row>
    <row r="172" spans="2:3" ht="14.25" hidden="1" customHeight="1" x14ac:dyDescent="0.25">
      <c r="B172" s="57"/>
      <c r="C172" s="48"/>
    </row>
    <row r="173" spans="2:3" ht="14.25" hidden="1" customHeight="1" x14ac:dyDescent="0.25">
      <c r="B173" s="57"/>
      <c r="C173" s="48"/>
    </row>
    <row r="174" spans="2:3" ht="14.25" hidden="1" customHeight="1" x14ac:dyDescent="0.25">
      <c r="B174" s="57"/>
      <c r="C174" s="48"/>
    </row>
    <row r="175" spans="2:3" ht="14.25" hidden="1" customHeight="1" x14ac:dyDescent="0.25">
      <c r="B175" s="57"/>
      <c r="C175" s="48"/>
    </row>
    <row r="176" spans="2:3" ht="14.25" hidden="1" customHeight="1" x14ac:dyDescent="0.25">
      <c r="B176" s="57"/>
      <c r="C176" s="48"/>
    </row>
    <row r="177" spans="2:3" ht="14.25" hidden="1" customHeight="1" x14ac:dyDescent="0.25">
      <c r="B177" s="57"/>
      <c r="C177" s="48"/>
    </row>
    <row r="178" spans="2:3" ht="14.25" hidden="1" customHeight="1" x14ac:dyDescent="0.25">
      <c r="B178" s="57"/>
      <c r="C178" s="48"/>
    </row>
    <row r="179" spans="2:3" ht="14.25" hidden="1" customHeight="1" x14ac:dyDescent="0.25">
      <c r="B179" s="57"/>
      <c r="C179" s="48"/>
    </row>
    <row r="180" spans="2:3" ht="14.25" hidden="1" customHeight="1" x14ac:dyDescent="0.25">
      <c r="B180" s="57"/>
      <c r="C180" s="48"/>
    </row>
    <row r="181" spans="2:3" ht="14.25" hidden="1" customHeight="1" x14ac:dyDescent="0.25">
      <c r="B181" s="57"/>
      <c r="C181" s="48"/>
    </row>
    <row r="182" spans="2:3" ht="14.25" hidden="1" customHeight="1" x14ac:dyDescent="0.25">
      <c r="B182" s="57"/>
      <c r="C182" s="48"/>
    </row>
    <row r="183" spans="2:3" ht="14.25" hidden="1" customHeight="1" x14ac:dyDescent="0.25">
      <c r="B183" s="57"/>
      <c r="C183" s="48"/>
    </row>
    <row r="184" spans="2:3" ht="14.25" hidden="1" customHeight="1" x14ac:dyDescent="0.25">
      <c r="B184" s="57"/>
      <c r="C184" s="48"/>
    </row>
    <row r="185" spans="2:3" ht="14.25" hidden="1" customHeight="1" x14ac:dyDescent="0.25">
      <c r="B185" s="57"/>
      <c r="C185" s="48"/>
    </row>
    <row r="186" spans="2:3" ht="14.25" hidden="1" customHeight="1" x14ac:dyDescent="0.25">
      <c r="B186" s="57"/>
      <c r="C186" s="48"/>
    </row>
    <row r="187" spans="2:3" ht="14.25" hidden="1" customHeight="1" x14ac:dyDescent="0.25">
      <c r="B187" s="57"/>
      <c r="C187" s="48"/>
    </row>
    <row r="188" spans="2:3" ht="14.25" hidden="1" customHeight="1" x14ac:dyDescent="0.25">
      <c r="B188" s="57"/>
      <c r="C188" s="48"/>
    </row>
    <row r="189" spans="2:3" ht="14.25" hidden="1" customHeight="1" x14ac:dyDescent="0.25">
      <c r="B189" s="57"/>
      <c r="C189" s="48"/>
    </row>
    <row r="190" spans="2:3" ht="14.25" hidden="1" customHeight="1" x14ac:dyDescent="0.25">
      <c r="B190" s="57"/>
      <c r="C190" s="48"/>
    </row>
    <row r="191" spans="2:3" ht="14.25" hidden="1" customHeight="1" x14ac:dyDescent="0.25">
      <c r="B191" s="57"/>
      <c r="C191" s="48"/>
    </row>
    <row r="192" spans="2:3" ht="14.25" hidden="1" customHeight="1" x14ac:dyDescent="0.25">
      <c r="B192" s="57"/>
      <c r="C192" s="48"/>
    </row>
    <row r="193" spans="2:3" ht="14.25" hidden="1" customHeight="1" x14ac:dyDescent="0.25">
      <c r="B193" s="57"/>
      <c r="C193" s="48"/>
    </row>
    <row r="194" spans="2:3" ht="14.25" hidden="1" customHeight="1" x14ac:dyDescent="0.25">
      <c r="B194" s="57"/>
      <c r="C194" s="48"/>
    </row>
    <row r="195" spans="2:3" ht="14.25" hidden="1" customHeight="1" x14ac:dyDescent="0.25">
      <c r="B195" s="57"/>
      <c r="C195" s="48"/>
    </row>
    <row r="196" spans="2:3" ht="14.25" hidden="1" customHeight="1" x14ac:dyDescent="0.25">
      <c r="B196" s="57"/>
      <c r="C196" s="48"/>
    </row>
    <row r="197" spans="2:3" ht="14.25" hidden="1" customHeight="1" x14ac:dyDescent="0.25">
      <c r="B197" s="57"/>
      <c r="C197" s="48"/>
    </row>
    <row r="198" spans="2:3" ht="14.25" hidden="1" customHeight="1" x14ac:dyDescent="0.25">
      <c r="B198" s="57"/>
      <c r="C198" s="48"/>
    </row>
    <row r="199" spans="2:3" ht="14.25" hidden="1" customHeight="1" x14ac:dyDescent="0.25">
      <c r="B199" s="57"/>
      <c r="C199" s="48"/>
    </row>
    <row r="200" spans="2:3" ht="14.25" hidden="1" customHeight="1" x14ac:dyDescent="0.25">
      <c r="B200" s="57"/>
      <c r="C200" s="48"/>
    </row>
    <row r="201" spans="2:3" ht="14.25" hidden="1" customHeight="1" x14ac:dyDescent="0.25">
      <c r="B201" s="57"/>
      <c r="C201" s="48"/>
    </row>
    <row r="202" spans="2:3" ht="14.25" hidden="1" customHeight="1" x14ac:dyDescent="0.25">
      <c r="B202" s="57"/>
      <c r="C202" s="48"/>
    </row>
    <row r="203" spans="2:3" ht="14.25" hidden="1" customHeight="1" x14ac:dyDescent="0.25">
      <c r="B203" s="57"/>
      <c r="C203" s="48"/>
    </row>
    <row r="204" spans="2:3" ht="14.25" hidden="1" customHeight="1" x14ac:dyDescent="0.25">
      <c r="B204" s="57"/>
      <c r="C204" s="48"/>
    </row>
    <row r="205" spans="2:3" ht="14.25" hidden="1" customHeight="1" x14ac:dyDescent="0.25">
      <c r="B205" s="57"/>
      <c r="C205" s="48"/>
    </row>
    <row r="206" spans="2:3" ht="14.25" hidden="1" customHeight="1" x14ac:dyDescent="0.25">
      <c r="B206" s="57"/>
      <c r="C206" s="48"/>
    </row>
    <row r="207" spans="2:3" ht="14.25" hidden="1" customHeight="1" x14ac:dyDescent="0.25">
      <c r="B207" s="57"/>
      <c r="C207" s="48"/>
    </row>
    <row r="208" spans="2:3" ht="14.25" hidden="1" customHeight="1" x14ac:dyDescent="0.25">
      <c r="B208" s="57"/>
      <c r="C208" s="48"/>
    </row>
    <row r="209" spans="2:3" ht="14.25" hidden="1" customHeight="1" x14ac:dyDescent="0.25">
      <c r="B209" s="58"/>
      <c r="C209" s="48"/>
    </row>
    <row r="210" spans="2:3" ht="14.25" hidden="1" customHeight="1" x14ac:dyDescent="0.25">
      <c r="B210" s="58"/>
      <c r="C210" s="48"/>
    </row>
    <row r="211" spans="2:3" ht="14.25" hidden="1" customHeight="1" x14ac:dyDescent="0.25">
      <c r="B211" s="58"/>
      <c r="C211" s="48"/>
    </row>
    <row r="212" spans="2:3" ht="14.25" hidden="1" customHeight="1" x14ac:dyDescent="0.25">
      <c r="B212" s="58"/>
      <c r="C212" s="48"/>
    </row>
    <row r="213" spans="2:3" ht="14.25" hidden="1" customHeight="1" x14ac:dyDescent="0.25">
      <c r="B213" s="58"/>
      <c r="C213" s="48"/>
    </row>
    <row r="214" spans="2:3" ht="14.25" hidden="1" customHeight="1" x14ac:dyDescent="0.25">
      <c r="B214" s="58"/>
      <c r="C214" s="48"/>
    </row>
    <row r="215" spans="2:3" ht="14.25" hidden="1" customHeight="1" x14ac:dyDescent="0.25">
      <c r="B215" s="58"/>
      <c r="C215" s="48"/>
    </row>
    <row r="216" spans="2:3" ht="14.25" hidden="1" customHeight="1" x14ac:dyDescent="0.25">
      <c r="B216" s="58"/>
      <c r="C216" s="48"/>
    </row>
    <row r="217" spans="2:3" ht="14.25" hidden="1" customHeight="1" x14ac:dyDescent="0.25">
      <c r="B217" s="58"/>
      <c r="C217" s="48"/>
    </row>
    <row r="218" spans="2:3" ht="14.25" hidden="1" customHeight="1" x14ac:dyDescent="0.25">
      <c r="B218" s="58"/>
      <c r="C218" s="48"/>
    </row>
    <row r="219" spans="2:3" ht="14.25" hidden="1" customHeight="1" x14ac:dyDescent="0.25">
      <c r="B219" s="58"/>
      <c r="C219" s="48"/>
    </row>
    <row r="220" spans="2:3" ht="14.25" hidden="1" customHeight="1" x14ac:dyDescent="0.25">
      <c r="B220" s="58"/>
      <c r="C220" s="48"/>
    </row>
    <row r="221" spans="2:3" ht="14.25" hidden="1" customHeight="1" x14ac:dyDescent="0.25">
      <c r="B221" s="58"/>
      <c r="C221" s="48"/>
    </row>
    <row r="222" spans="2:3" ht="14.25" hidden="1" customHeight="1" x14ac:dyDescent="0.25">
      <c r="B222" s="58"/>
      <c r="C222" s="48"/>
    </row>
    <row r="223" spans="2:3" ht="14.25" hidden="1" customHeight="1" x14ac:dyDescent="0.25">
      <c r="B223" s="58"/>
      <c r="C223" s="48"/>
    </row>
    <row r="224" spans="2:3" ht="14.25" hidden="1" customHeight="1" x14ac:dyDescent="0.25">
      <c r="B224" s="58"/>
      <c r="C224" s="48"/>
    </row>
    <row r="225" spans="2:3" ht="14.25" hidden="1" customHeight="1" x14ac:dyDescent="0.25">
      <c r="B225" s="58"/>
      <c r="C225" s="48"/>
    </row>
    <row r="226" spans="2:3" ht="14.25" hidden="1" customHeight="1" x14ac:dyDescent="0.25">
      <c r="B226" s="58"/>
      <c r="C226" s="48"/>
    </row>
    <row r="227" spans="2:3" ht="14.25" hidden="1" customHeight="1" x14ac:dyDescent="0.25">
      <c r="B227" s="58"/>
      <c r="C227" s="48"/>
    </row>
    <row r="228" spans="2:3" ht="14.25" hidden="1" customHeight="1" x14ac:dyDescent="0.25">
      <c r="B228" s="58"/>
      <c r="C228" s="48"/>
    </row>
    <row r="229" spans="2:3" ht="14.25" hidden="1" customHeight="1" x14ac:dyDescent="0.25">
      <c r="B229" s="58"/>
      <c r="C229" s="48"/>
    </row>
    <row r="230" spans="2:3" ht="14.25" hidden="1" customHeight="1" x14ac:dyDescent="0.25">
      <c r="B230" s="58"/>
      <c r="C230" s="48"/>
    </row>
    <row r="231" spans="2:3" ht="14.25" hidden="1" customHeight="1" x14ac:dyDescent="0.25">
      <c r="B231" s="58"/>
      <c r="C231" s="48"/>
    </row>
    <row r="232" spans="2:3" ht="14.25" hidden="1" customHeight="1" x14ac:dyDescent="0.25">
      <c r="B232" s="58"/>
      <c r="C232" s="48"/>
    </row>
    <row r="233" spans="2:3" ht="14.25" hidden="1" customHeight="1" x14ac:dyDescent="0.25">
      <c r="B233" s="58"/>
      <c r="C233" s="48"/>
    </row>
    <row r="234" spans="2:3" ht="14.25" hidden="1" customHeight="1" x14ac:dyDescent="0.25">
      <c r="B234" s="58"/>
      <c r="C234" s="48"/>
    </row>
    <row r="235" spans="2:3" ht="14.25" hidden="1" customHeight="1" x14ac:dyDescent="0.25">
      <c r="B235" s="58"/>
      <c r="C235" s="48"/>
    </row>
    <row r="236" spans="2:3" ht="14.25" hidden="1" customHeight="1" x14ac:dyDescent="0.25">
      <c r="B236" s="58"/>
      <c r="C236" s="48"/>
    </row>
    <row r="237" spans="2:3" ht="14.25" hidden="1" customHeight="1" x14ac:dyDescent="0.25">
      <c r="B237" s="58"/>
      <c r="C237" s="48"/>
    </row>
    <row r="238" spans="2:3" ht="14.25" hidden="1" customHeight="1" x14ac:dyDescent="0.25">
      <c r="B238" s="58"/>
      <c r="C238" s="48"/>
    </row>
    <row r="239" spans="2:3" ht="14.25" hidden="1" customHeight="1" x14ac:dyDescent="0.25">
      <c r="B239" s="58"/>
      <c r="C239" s="48"/>
    </row>
    <row r="240" spans="2:3" ht="14.25" hidden="1" customHeight="1" x14ac:dyDescent="0.25">
      <c r="B240" s="58"/>
      <c r="C240" s="48"/>
    </row>
    <row r="241" spans="2:3" ht="14.25" hidden="1" customHeight="1" x14ac:dyDescent="0.25">
      <c r="B241" s="58"/>
      <c r="C241" s="48"/>
    </row>
    <row r="242" spans="2:3" ht="14.25" hidden="1" customHeight="1" x14ac:dyDescent="0.25">
      <c r="B242" s="58"/>
      <c r="C242" s="48"/>
    </row>
    <row r="243" spans="2:3" ht="14.25" hidden="1" customHeight="1" x14ac:dyDescent="0.25">
      <c r="B243" s="58"/>
      <c r="C243" s="48"/>
    </row>
    <row r="244" spans="2:3" ht="14.25" hidden="1" customHeight="1" x14ac:dyDescent="0.25">
      <c r="B244" s="58"/>
      <c r="C244" s="48"/>
    </row>
    <row r="245" spans="2:3" ht="14.25" hidden="1" customHeight="1" x14ac:dyDescent="0.25">
      <c r="B245" s="58"/>
      <c r="C245" s="48"/>
    </row>
    <row r="246" spans="2:3" ht="14.25" hidden="1" customHeight="1" x14ac:dyDescent="0.25">
      <c r="B246" s="58"/>
      <c r="C246" s="48"/>
    </row>
    <row r="247" spans="2:3" ht="14.25" hidden="1" customHeight="1" x14ac:dyDescent="0.25">
      <c r="B247" s="58"/>
      <c r="C247" s="48"/>
    </row>
    <row r="248" spans="2:3" ht="14.25" hidden="1" customHeight="1" x14ac:dyDescent="0.25">
      <c r="B248" s="58"/>
      <c r="C248" s="48"/>
    </row>
    <row r="249" spans="2:3" ht="14.25" hidden="1" customHeight="1" x14ac:dyDescent="0.25">
      <c r="B249" s="58"/>
      <c r="C249" s="48"/>
    </row>
    <row r="250" spans="2:3" ht="14.25" hidden="1" customHeight="1" x14ac:dyDescent="0.25">
      <c r="B250" s="58"/>
      <c r="C250" s="48"/>
    </row>
    <row r="251" spans="2:3" ht="14.25" hidden="1" customHeight="1" x14ac:dyDescent="0.25">
      <c r="B251" s="58"/>
      <c r="C251" s="48"/>
    </row>
    <row r="252" spans="2:3" ht="14.25" hidden="1" customHeight="1" x14ac:dyDescent="0.25">
      <c r="B252" s="58"/>
      <c r="C252" s="48"/>
    </row>
    <row r="253" spans="2:3" ht="14.25" hidden="1" customHeight="1" x14ac:dyDescent="0.25">
      <c r="B253" s="58"/>
      <c r="C253" s="48"/>
    </row>
    <row r="254" spans="2:3" ht="14.25" hidden="1" customHeight="1" x14ac:dyDescent="0.25">
      <c r="B254" s="58"/>
      <c r="C254" s="48"/>
    </row>
    <row r="255" spans="2:3" ht="14.25" hidden="1" customHeight="1" x14ac:dyDescent="0.25">
      <c r="B255" s="58"/>
      <c r="C255" s="48"/>
    </row>
    <row r="256" spans="2:3" ht="14.25" hidden="1" customHeight="1" x14ac:dyDescent="0.25">
      <c r="B256" s="58"/>
      <c r="C256" s="48"/>
    </row>
    <row r="257" spans="2:3" ht="14.25" hidden="1" customHeight="1" x14ac:dyDescent="0.25">
      <c r="B257" s="58"/>
      <c r="C257" s="48"/>
    </row>
    <row r="258" spans="2:3" ht="14.25" hidden="1" customHeight="1" x14ac:dyDescent="0.25">
      <c r="B258" s="58"/>
      <c r="C258" s="48"/>
    </row>
    <row r="259" spans="2:3" ht="14.25" hidden="1" customHeight="1" x14ac:dyDescent="0.25">
      <c r="B259" s="58"/>
      <c r="C259" s="48"/>
    </row>
    <row r="260" spans="2:3" ht="14.25" hidden="1" customHeight="1" x14ac:dyDescent="0.25">
      <c r="B260" s="58"/>
      <c r="C260" s="48"/>
    </row>
    <row r="261" spans="2:3" ht="14.25" hidden="1" customHeight="1" x14ac:dyDescent="0.25">
      <c r="B261" s="58"/>
      <c r="C261" s="48"/>
    </row>
    <row r="262" spans="2:3" ht="14.25" hidden="1" customHeight="1" x14ac:dyDescent="0.25">
      <c r="B262" s="58"/>
      <c r="C262" s="48"/>
    </row>
    <row r="263" spans="2:3" ht="14.25" hidden="1" customHeight="1" x14ac:dyDescent="0.25">
      <c r="B263" s="58"/>
      <c r="C263" s="48"/>
    </row>
    <row r="264" spans="2:3" ht="14.25" hidden="1" customHeight="1" x14ac:dyDescent="0.25">
      <c r="B264" s="58"/>
      <c r="C264" s="48"/>
    </row>
    <row r="265" spans="2:3" ht="14.25" hidden="1" customHeight="1" x14ac:dyDescent="0.25">
      <c r="B265" s="58"/>
      <c r="C265" s="48"/>
    </row>
    <row r="266" spans="2:3" ht="14.25" hidden="1" customHeight="1" x14ac:dyDescent="0.25">
      <c r="B266" s="58"/>
      <c r="C266" s="48"/>
    </row>
    <row r="267" spans="2:3" ht="14.25" hidden="1" customHeight="1" x14ac:dyDescent="0.25">
      <c r="B267" s="58"/>
      <c r="C267" s="48"/>
    </row>
    <row r="268" spans="2:3" ht="14.25" hidden="1" customHeight="1" x14ac:dyDescent="0.25">
      <c r="B268" s="58"/>
      <c r="C268" s="48"/>
    </row>
    <row r="269" spans="2:3" ht="14.25" hidden="1" customHeight="1" x14ac:dyDescent="0.25">
      <c r="B269" s="58"/>
      <c r="C269" s="48"/>
    </row>
    <row r="270" spans="2:3" ht="14.25" hidden="1" customHeight="1" x14ac:dyDescent="0.25">
      <c r="B270" s="58"/>
      <c r="C270" s="48"/>
    </row>
    <row r="271" spans="2:3" ht="14.25" hidden="1" customHeight="1" x14ac:dyDescent="0.25">
      <c r="B271" s="58"/>
      <c r="C271" s="48"/>
    </row>
    <row r="272" spans="2:3" ht="14.25" hidden="1" customHeight="1" x14ac:dyDescent="0.25">
      <c r="B272" s="58"/>
      <c r="C272" s="48"/>
    </row>
    <row r="273" spans="2:3" ht="14.25" hidden="1" customHeight="1" x14ac:dyDescent="0.25">
      <c r="B273" s="58"/>
      <c r="C273" s="48"/>
    </row>
    <row r="274" spans="2:3" ht="14.25" hidden="1" customHeight="1" x14ac:dyDescent="0.25">
      <c r="B274" s="58"/>
      <c r="C274" s="48"/>
    </row>
    <row r="275" spans="2:3" ht="14.25" hidden="1" customHeight="1" x14ac:dyDescent="0.25">
      <c r="B275" s="58"/>
      <c r="C275" s="48"/>
    </row>
    <row r="276" spans="2:3" ht="14.25" hidden="1" customHeight="1" x14ac:dyDescent="0.25">
      <c r="B276" s="58"/>
      <c r="C276" s="48"/>
    </row>
    <row r="277" spans="2:3" ht="14.25" hidden="1" customHeight="1" x14ac:dyDescent="0.25">
      <c r="B277" s="58"/>
      <c r="C277" s="48"/>
    </row>
    <row r="278" spans="2:3" ht="14.25" hidden="1" customHeight="1" x14ac:dyDescent="0.25">
      <c r="B278" s="58"/>
      <c r="C278" s="48"/>
    </row>
    <row r="279" spans="2:3" ht="14.25" hidden="1" customHeight="1" x14ac:dyDescent="0.25">
      <c r="B279" s="58"/>
      <c r="C279" s="48"/>
    </row>
    <row r="280" spans="2:3" ht="14.25" hidden="1" customHeight="1" x14ac:dyDescent="0.25">
      <c r="B280" s="58"/>
      <c r="C280" s="48"/>
    </row>
    <row r="281" spans="2:3" ht="14.25" hidden="1" customHeight="1" x14ac:dyDescent="0.25">
      <c r="B281" s="58"/>
      <c r="C281" s="48"/>
    </row>
    <row r="282" spans="2:3" ht="14.25" hidden="1" customHeight="1" x14ac:dyDescent="0.25">
      <c r="B282" s="58"/>
      <c r="C282" s="48"/>
    </row>
    <row r="283" spans="2:3" ht="14.25" hidden="1" customHeight="1" x14ac:dyDescent="0.25">
      <c r="B283" s="58"/>
      <c r="C283" s="48"/>
    </row>
    <row r="284" spans="2:3" ht="14.25" hidden="1" customHeight="1" x14ac:dyDescent="0.25">
      <c r="B284" s="58"/>
      <c r="C284" s="48"/>
    </row>
    <row r="285" spans="2:3" ht="14.25" hidden="1" customHeight="1" x14ac:dyDescent="0.25">
      <c r="B285" s="58"/>
      <c r="C285" s="48"/>
    </row>
    <row r="286" spans="2:3" ht="14.25" hidden="1" customHeight="1" x14ac:dyDescent="0.25">
      <c r="B286" s="58"/>
      <c r="C286" s="48"/>
    </row>
    <row r="287" spans="2:3" ht="14.25" hidden="1" customHeight="1" x14ac:dyDescent="0.25">
      <c r="B287" s="58"/>
      <c r="C287" s="48"/>
    </row>
    <row r="288" spans="2:3" ht="14.25" hidden="1" customHeight="1" x14ac:dyDescent="0.25">
      <c r="B288" s="58"/>
      <c r="C288" s="48"/>
    </row>
    <row r="289" spans="2:3" ht="14.25" hidden="1" customHeight="1" x14ac:dyDescent="0.25">
      <c r="B289" s="58"/>
      <c r="C289" s="48"/>
    </row>
    <row r="290" spans="2:3" ht="14.25" hidden="1" customHeight="1" x14ac:dyDescent="0.25">
      <c r="B290" s="58"/>
      <c r="C290" s="48"/>
    </row>
    <row r="291" spans="2:3" ht="14.25" hidden="1" customHeight="1" x14ac:dyDescent="0.25">
      <c r="B291" s="58"/>
      <c r="C291" s="48"/>
    </row>
    <row r="292" spans="2:3" ht="14.25" hidden="1" customHeight="1" x14ac:dyDescent="0.25">
      <c r="B292" s="58"/>
      <c r="C292" s="48"/>
    </row>
    <row r="293" spans="2:3" ht="14.25" hidden="1" customHeight="1" x14ac:dyDescent="0.25">
      <c r="B293" s="58"/>
      <c r="C293" s="48"/>
    </row>
    <row r="294" spans="2:3" ht="14.25" hidden="1" customHeight="1" x14ac:dyDescent="0.25">
      <c r="B294" s="58"/>
      <c r="C294" s="48"/>
    </row>
    <row r="295" spans="2:3" ht="14.25" hidden="1" customHeight="1" x14ac:dyDescent="0.25">
      <c r="B295" s="58"/>
      <c r="C295" s="48"/>
    </row>
    <row r="296" spans="2:3" ht="14.25" hidden="1" customHeight="1" x14ac:dyDescent="0.25">
      <c r="B296" s="58"/>
      <c r="C296" s="48"/>
    </row>
    <row r="297" spans="2:3" ht="14.25" hidden="1" customHeight="1" x14ac:dyDescent="0.25">
      <c r="B297" s="58"/>
      <c r="C297" s="48"/>
    </row>
    <row r="298" spans="2:3" ht="14.25" hidden="1" customHeight="1" x14ac:dyDescent="0.25">
      <c r="B298" s="58"/>
      <c r="C298" s="48"/>
    </row>
    <row r="299" spans="2:3" ht="14.25" hidden="1" customHeight="1" x14ac:dyDescent="0.25">
      <c r="B299" s="58"/>
      <c r="C299" s="48"/>
    </row>
    <row r="300" spans="2:3" ht="14.25" hidden="1" customHeight="1" x14ac:dyDescent="0.25">
      <c r="B300" s="58"/>
      <c r="C300" s="48"/>
    </row>
    <row r="301" spans="2:3" ht="14.25" hidden="1" customHeight="1" x14ac:dyDescent="0.25">
      <c r="B301" s="58"/>
      <c r="C301" s="48"/>
    </row>
    <row r="302" spans="2:3" ht="14.25" hidden="1" customHeight="1" x14ac:dyDescent="0.25">
      <c r="B302" s="58"/>
      <c r="C302" s="48"/>
    </row>
    <row r="303" spans="2:3" ht="14.25" hidden="1" customHeight="1" x14ac:dyDescent="0.25">
      <c r="B303" s="58"/>
      <c r="C303" s="48"/>
    </row>
    <row r="304" spans="2:3" ht="14.25" hidden="1" customHeight="1" x14ac:dyDescent="0.25">
      <c r="B304" s="58"/>
      <c r="C304" s="48"/>
    </row>
    <row r="305" spans="2:3" ht="14.25" hidden="1" customHeight="1" x14ac:dyDescent="0.25">
      <c r="B305" s="58"/>
      <c r="C305" s="48"/>
    </row>
    <row r="306" spans="2:3" ht="14.25" hidden="1" customHeight="1" x14ac:dyDescent="0.25">
      <c r="B306" s="58"/>
      <c r="C306" s="48"/>
    </row>
    <row r="307" spans="2:3" ht="14.25" hidden="1" customHeight="1" x14ac:dyDescent="0.25">
      <c r="B307" s="58"/>
      <c r="C307" s="48"/>
    </row>
    <row r="308" spans="2:3" ht="14.25" hidden="1" customHeight="1" x14ac:dyDescent="0.25">
      <c r="B308" s="58"/>
      <c r="C308" s="48"/>
    </row>
    <row r="309" spans="2:3" ht="14.25" hidden="1" customHeight="1" x14ac:dyDescent="0.25">
      <c r="B309" s="58"/>
      <c r="C309" s="48"/>
    </row>
    <row r="310" spans="2:3" ht="14.25" hidden="1" customHeight="1" x14ac:dyDescent="0.25">
      <c r="B310" s="58"/>
      <c r="C310" s="48"/>
    </row>
    <row r="311" spans="2:3" ht="14.25" hidden="1" customHeight="1" x14ac:dyDescent="0.25">
      <c r="B311" s="58"/>
      <c r="C311" s="48"/>
    </row>
    <row r="312" spans="2:3" ht="14.25" hidden="1" customHeight="1" x14ac:dyDescent="0.25">
      <c r="B312" s="58"/>
      <c r="C312" s="48"/>
    </row>
    <row r="313" spans="2:3" ht="14.25" hidden="1" customHeight="1" x14ac:dyDescent="0.25">
      <c r="B313" s="58"/>
      <c r="C313" s="48"/>
    </row>
    <row r="314" spans="2:3" ht="14.25" hidden="1" customHeight="1" x14ac:dyDescent="0.25">
      <c r="B314" s="58"/>
      <c r="C314" s="48"/>
    </row>
    <row r="315" spans="2:3" ht="14.25" hidden="1" customHeight="1" x14ac:dyDescent="0.25">
      <c r="B315" s="58"/>
      <c r="C315" s="48"/>
    </row>
    <row r="316" spans="2:3" ht="14.25" hidden="1" customHeight="1" x14ac:dyDescent="0.25">
      <c r="B316" s="58"/>
      <c r="C316" s="48"/>
    </row>
    <row r="317" spans="2:3" ht="14.25" hidden="1" customHeight="1" x14ac:dyDescent="0.25">
      <c r="B317" s="58"/>
      <c r="C317" s="48"/>
    </row>
    <row r="318" spans="2:3" ht="14.25" hidden="1" customHeight="1" x14ac:dyDescent="0.25">
      <c r="B318" s="58"/>
      <c r="C318" s="48"/>
    </row>
    <row r="319" spans="2:3" ht="14.25" hidden="1" customHeight="1" x14ac:dyDescent="0.25">
      <c r="B319" s="58"/>
      <c r="C319" s="48"/>
    </row>
    <row r="320" spans="2:3" ht="14.25" hidden="1" customHeight="1" x14ac:dyDescent="0.25">
      <c r="B320" s="58"/>
      <c r="C320" s="48"/>
    </row>
    <row r="321" spans="2:3" ht="14.25" hidden="1" customHeight="1" x14ac:dyDescent="0.25">
      <c r="B321" s="58"/>
      <c r="C321" s="48"/>
    </row>
    <row r="322" spans="2:3" ht="14.25" hidden="1" customHeight="1" x14ac:dyDescent="0.25">
      <c r="B322" s="58"/>
      <c r="C322" s="48"/>
    </row>
    <row r="323" spans="2:3" ht="14.25" hidden="1" customHeight="1" x14ac:dyDescent="0.25">
      <c r="B323" s="58"/>
      <c r="C323" s="48"/>
    </row>
    <row r="324" spans="2:3" ht="14.25" hidden="1" customHeight="1" x14ac:dyDescent="0.25">
      <c r="B324" s="58"/>
      <c r="C324" s="48"/>
    </row>
    <row r="325" spans="2:3" ht="14.25" hidden="1" customHeight="1" x14ac:dyDescent="0.25">
      <c r="B325" s="58"/>
      <c r="C325" s="48"/>
    </row>
    <row r="326" spans="2:3" ht="14.25" hidden="1" customHeight="1" x14ac:dyDescent="0.25">
      <c r="B326" s="58"/>
      <c r="C326" s="48"/>
    </row>
    <row r="327" spans="2:3" ht="14.25" hidden="1" customHeight="1" x14ac:dyDescent="0.25">
      <c r="B327" s="58"/>
      <c r="C327" s="48"/>
    </row>
    <row r="328" spans="2:3" ht="14.25" hidden="1" customHeight="1" x14ac:dyDescent="0.25">
      <c r="B328" s="58"/>
      <c r="C328" s="48"/>
    </row>
    <row r="329" spans="2:3" ht="14.25" hidden="1" customHeight="1" x14ac:dyDescent="0.25">
      <c r="B329" s="58"/>
      <c r="C329" s="48"/>
    </row>
    <row r="330" spans="2:3" ht="14.25" hidden="1" customHeight="1" x14ac:dyDescent="0.25">
      <c r="B330" s="58"/>
      <c r="C330" s="48"/>
    </row>
    <row r="331" spans="2:3" ht="14.25" hidden="1" customHeight="1" x14ac:dyDescent="0.25">
      <c r="B331" s="58"/>
      <c r="C331" s="48"/>
    </row>
    <row r="332" spans="2:3" ht="14.25" hidden="1" customHeight="1" x14ac:dyDescent="0.25">
      <c r="B332" s="58"/>
      <c r="C332" s="48"/>
    </row>
    <row r="333" spans="2:3" ht="14.25" hidden="1" customHeight="1" x14ac:dyDescent="0.25">
      <c r="B333" s="58"/>
      <c r="C333" s="48"/>
    </row>
    <row r="334" spans="2:3" ht="14.25" hidden="1" customHeight="1" x14ac:dyDescent="0.25">
      <c r="B334" s="58"/>
      <c r="C334" s="48"/>
    </row>
    <row r="335" spans="2:3" ht="14.25" hidden="1" customHeight="1" x14ac:dyDescent="0.25">
      <c r="B335" s="58"/>
      <c r="C335" s="48"/>
    </row>
    <row r="336" spans="2:3" ht="14.25" hidden="1" customHeight="1" x14ac:dyDescent="0.25">
      <c r="B336" s="58"/>
      <c r="C336" s="48"/>
    </row>
    <row r="337" spans="2:3" ht="14.25" hidden="1" customHeight="1" x14ac:dyDescent="0.25">
      <c r="B337" s="58"/>
      <c r="C337" s="48"/>
    </row>
    <row r="338" spans="2:3" ht="14.25" hidden="1" customHeight="1" x14ac:dyDescent="0.25">
      <c r="B338" s="58"/>
      <c r="C338" s="48"/>
    </row>
    <row r="339" spans="2:3" ht="14.25" hidden="1" customHeight="1" x14ac:dyDescent="0.25">
      <c r="B339" s="58"/>
      <c r="C339" s="48"/>
    </row>
    <row r="340" spans="2:3" ht="14.25" hidden="1" customHeight="1" x14ac:dyDescent="0.25">
      <c r="B340" s="58"/>
      <c r="C340" s="48"/>
    </row>
    <row r="341" spans="2:3" ht="14.25" hidden="1" customHeight="1" x14ac:dyDescent="0.25">
      <c r="B341" s="58"/>
      <c r="C341" s="48"/>
    </row>
    <row r="342" spans="2:3" ht="14.25" hidden="1" customHeight="1" x14ac:dyDescent="0.25">
      <c r="B342" s="58"/>
      <c r="C342" s="48"/>
    </row>
    <row r="343" spans="2:3" ht="14.25" hidden="1" customHeight="1" x14ac:dyDescent="0.25">
      <c r="B343" s="58"/>
      <c r="C343" s="48"/>
    </row>
    <row r="344" spans="2:3" ht="14.25" hidden="1" customHeight="1" x14ac:dyDescent="0.25">
      <c r="B344" s="58"/>
      <c r="C344" s="48"/>
    </row>
    <row r="345" spans="2:3" ht="14.25" hidden="1" customHeight="1" x14ac:dyDescent="0.25">
      <c r="B345" s="58"/>
      <c r="C345" s="48"/>
    </row>
    <row r="346" spans="2:3" ht="14.25" hidden="1" customHeight="1" x14ac:dyDescent="0.25">
      <c r="B346" s="58"/>
      <c r="C346" s="48"/>
    </row>
    <row r="347" spans="2:3" ht="14.25" hidden="1" customHeight="1" x14ac:dyDescent="0.25">
      <c r="B347" s="58"/>
      <c r="C347" s="48"/>
    </row>
    <row r="348" spans="2:3" ht="14.25" hidden="1" customHeight="1" x14ac:dyDescent="0.25">
      <c r="B348" s="58"/>
      <c r="C348" s="48"/>
    </row>
    <row r="349" spans="2:3" ht="14.25" hidden="1" customHeight="1" x14ac:dyDescent="0.25">
      <c r="B349" s="58"/>
      <c r="C349" s="48"/>
    </row>
    <row r="350" spans="2:3" ht="14.25" hidden="1" customHeight="1" x14ac:dyDescent="0.25">
      <c r="B350" s="58"/>
      <c r="C350" s="48"/>
    </row>
    <row r="351" spans="2:3" ht="14.25" hidden="1" customHeight="1" x14ac:dyDescent="0.25">
      <c r="B351" s="58"/>
      <c r="C351" s="48"/>
    </row>
    <row r="352" spans="2:3" ht="14.25" hidden="1" customHeight="1" x14ac:dyDescent="0.25">
      <c r="B352" s="58"/>
      <c r="C352" s="48"/>
    </row>
    <row r="353" spans="2:3" ht="14.25" hidden="1" customHeight="1" x14ac:dyDescent="0.25">
      <c r="B353" s="58"/>
      <c r="C353" s="48"/>
    </row>
    <row r="354" spans="2:3" ht="14.25" hidden="1" customHeight="1" x14ac:dyDescent="0.25">
      <c r="B354" s="58"/>
      <c r="C354" s="48"/>
    </row>
    <row r="355" spans="2:3" ht="14.25" hidden="1" customHeight="1" x14ac:dyDescent="0.25">
      <c r="B355" s="58"/>
      <c r="C355" s="48"/>
    </row>
    <row r="356" spans="2:3" ht="14.25" hidden="1" customHeight="1" x14ac:dyDescent="0.25">
      <c r="B356" s="58"/>
      <c r="C356" s="48"/>
    </row>
    <row r="357" spans="2:3" ht="14.25" hidden="1" customHeight="1" x14ac:dyDescent="0.25">
      <c r="B357" s="58"/>
      <c r="C357" s="48"/>
    </row>
    <row r="358" spans="2:3" ht="14.25" hidden="1" customHeight="1" x14ac:dyDescent="0.25">
      <c r="B358" s="58"/>
      <c r="C358" s="48"/>
    </row>
    <row r="359" spans="2:3" ht="14.25" hidden="1" customHeight="1" x14ac:dyDescent="0.25">
      <c r="B359" s="58"/>
      <c r="C359" s="48"/>
    </row>
    <row r="360" spans="2:3" ht="14.25" hidden="1" customHeight="1" x14ac:dyDescent="0.25">
      <c r="B360" s="58"/>
      <c r="C360" s="48"/>
    </row>
    <row r="361" spans="2:3" ht="14.25" hidden="1" customHeight="1" x14ac:dyDescent="0.25">
      <c r="B361" s="58"/>
      <c r="C361" s="48"/>
    </row>
    <row r="362" spans="2:3" ht="14.25" hidden="1" customHeight="1" x14ac:dyDescent="0.25">
      <c r="B362" s="58"/>
      <c r="C362" s="48"/>
    </row>
    <row r="363" spans="2:3" ht="14.25" hidden="1" customHeight="1" x14ac:dyDescent="0.25">
      <c r="B363" s="58"/>
      <c r="C363" s="48"/>
    </row>
    <row r="364" spans="2:3" ht="14.25" hidden="1" customHeight="1" x14ac:dyDescent="0.25">
      <c r="B364" s="58"/>
      <c r="C364" s="48"/>
    </row>
    <row r="365" spans="2:3" ht="14.25" hidden="1" customHeight="1" x14ac:dyDescent="0.25">
      <c r="B365" s="58"/>
      <c r="C365" s="48"/>
    </row>
    <row r="366" spans="2:3" ht="14.25" hidden="1" customHeight="1" x14ac:dyDescent="0.25">
      <c r="B366" s="58"/>
      <c r="C366" s="48"/>
    </row>
    <row r="367" spans="2:3" ht="14.25" hidden="1" customHeight="1" x14ac:dyDescent="0.25">
      <c r="B367" s="58"/>
      <c r="C367" s="48"/>
    </row>
    <row r="368" spans="2:3" ht="14.25" hidden="1" customHeight="1" x14ac:dyDescent="0.25">
      <c r="B368" s="58"/>
      <c r="C368" s="48"/>
    </row>
    <row r="369" spans="2:3" ht="14.25" hidden="1" customHeight="1" x14ac:dyDescent="0.25">
      <c r="B369" s="58"/>
      <c r="C369" s="48"/>
    </row>
    <row r="370" spans="2:3" ht="14.25" hidden="1" customHeight="1" x14ac:dyDescent="0.25">
      <c r="B370" s="58"/>
      <c r="C370" s="48"/>
    </row>
    <row r="371" spans="2:3" ht="14.25" hidden="1" customHeight="1" x14ac:dyDescent="0.25">
      <c r="B371" s="58"/>
      <c r="C371" s="48"/>
    </row>
    <row r="372" spans="2:3" ht="14.25" hidden="1" customHeight="1" x14ac:dyDescent="0.25">
      <c r="B372" s="58"/>
      <c r="C372" s="48"/>
    </row>
    <row r="373" spans="2:3" ht="14.25" hidden="1" customHeight="1" x14ac:dyDescent="0.25">
      <c r="B373" s="58"/>
      <c r="C373" s="48"/>
    </row>
    <row r="374" spans="2:3" ht="14.25" hidden="1" customHeight="1" x14ac:dyDescent="0.25">
      <c r="B374" s="58"/>
      <c r="C374" s="48"/>
    </row>
    <row r="375" spans="2:3" ht="14.25" hidden="1" customHeight="1" x14ac:dyDescent="0.25">
      <c r="B375" s="58"/>
      <c r="C375" s="48"/>
    </row>
    <row r="376" spans="2:3" ht="14.25" hidden="1" customHeight="1" x14ac:dyDescent="0.25">
      <c r="B376" s="58"/>
      <c r="C376" s="48"/>
    </row>
    <row r="377" spans="2:3" ht="14.25" hidden="1" customHeight="1" x14ac:dyDescent="0.25">
      <c r="B377" s="58"/>
      <c r="C377" s="48"/>
    </row>
    <row r="378" spans="2:3" ht="14.25" hidden="1" customHeight="1" x14ac:dyDescent="0.25">
      <c r="B378" s="58"/>
      <c r="C378" s="48"/>
    </row>
    <row r="379" spans="2:3" ht="14.25" hidden="1" customHeight="1" x14ac:dyDescent="0.25">
      <c r="B379" s="58"/>
      <c r="C379" s="48"/>
    </row>
    <row r="380" spans="2:3" ht="14.25" hidden="1" customHeight="1" x14ac:dyDescent="0.25">
      <c r="B380" s="58"/>
      <c r="C380" s="48"/>
    </row>
    <row r="381" spans="2:3" ht="14.25" hidden="1" customHeight="1" x14ac:dyDescent="0.25">
      <c r="B381" s="58"/>
      <c r="C381" s="48"/>
    </row>
    <row r="382" spans="2:3" ht="14.25" hidden="1" customHeight="1" x14ac:dyDescent="0.25">
      <c r="B382" s="58"/>
      <c r="C382" s="48"/>
    </row>
    <row r="383" spans="2:3" ht="14.25" hidden="1" customHeight="1" x14ac:dyDescent="0.25">
      <c r="B383" s="58"/>
      <c r="C383" s="48"/>
    </row>
    <row r="384" spans="2:3" ht="14.25" hidden="1" customHeight="1" x14ac:dyDescent="0.25">
      <c r="B384" s="58"/>
      <c r="C384" s="48"/>
    </row>
    <row r="385" spans="2:3" ht="14.25" hidden="1" customHeight="1" x14ac:dyDescent="0.25">
      <c r="B385" s="58"/>
      <c r="C385" s="48"/>
    </row>
    <row r="386" spans="2:3" ht="14.25" hidden="1" customHeight="1" x14ac:dyDescent="0.25">
      <c r="B386" s="58"/>
      <c r="C386" s="48"/>
    </row>
    <row r="387" spans="2:3" ht="14.25" hidden="1" customHeight="1" x14ac:dyDescent="0.25">
      <c r="B387" s="58"/>
      <c r="C387" s="48"/>
    </row>
    <row r="388" spans="2:3" ht="14.25" hidden="1" customHeight="1" x14ac:dyDescent="0.25">
      <c r="B388" s="58"/>
      <c r="C388" s="48"/>
    </row>
    <row r="389" spans="2:3" ht="14.25" hidden="1" customHeight="1" x14ac:dyDescent="0.25">
      <c r="B389" s="58"/>
      <c r="C389" s="48"/>
    </row>
    <row r="390" spans="2:3" ht="14.25" hidden="1" customHeight="1" x14ac:dyDescent="0.25">
      <c r="B390" s="58"/>
      <c r="C390" s="48"/>
    </row>
    <row r="391" spans="2:3" ht="14.25" hidden="1" customHeight="1" x14ac:dyDescent="0.25">
      <c r="B391" s="58"/>
      <c r="C391" s="48"/>
    </row>
    <row r="392" spans="2:3" ht="14.25" hidden="1" customHeight="1" x14ac:dyDescent="0.25">
      <c r="B392" s="58"/>
      <c r="C392" s="48"/>
    </row>
    <row r="393" spans="2:3" ht="14.25" hidden="1" customHeight="1" x14ac:dyDescent="0.25">
      <c r="B393" s="58"/>
      <c r="C393" s="48"/>
    </row>
    <row r="394" spans="2:3" ht="14.25" hidden="1" customHeight="1" x14ac:dyDescent="0.25">
      <c r="B394" s="58"/>
      <c r="C394" s="48"/>
    </row>
    <row r="395" spans="2:3" ht="14.25" hidden="1" customHeight="1" x14ac:dyDescent="0.25">
      <c r="B395" s="58"/>
      <c r="C395" s="48"/>
    </row>
    <row r="396" spans="2:3" ht="14.25" hidden="1" customHeight="1" x14ac:dyDescent="0.25">
      <c r="B396" s="58"/>
      <c r="C396" s="48"/>
    </row>
    <row r="397" spans="2:3" ht="14.25" hidden="1" customHeight="1" x14ac:dyDescent="0.25">
      <c r="B397" s="58"/>
      <c r="C397" s="48"/>
    </row>
    <row r="398" spans="2:3" ht="14.25" hidden="1" customHeight="1" x14ac:dyDescent="0.25">
      <c r="B398" s="58"/>
      <c r="C398" s="48"/>
    </row>
    <row r="399" spans="2:3" ht="14.25" hidden="1" customHeight="1" x14ac:dyDescent="0.25">
      <c r="B399" s="58"/>
      <c r="C399" s="48"/>
    </row>
    <row r="400" spans="2:3" ht="14.25" hidden="1" customHeight="1" x14ac:dyDescent="0.25">
      <c r="B400" s="58"/>
      <c r="C400" s="48"/>
    </row>
    <row r="401" spans="2:3" ht="14.25" hidden="1" customHeight="1" x14ac:dyDescent="0.25">
      <c r="B401" s="58"/>
      <c r="C401" s="48"/>
    </row>
    <row r="402" spans="2:3" ht="14.25" hidden="1" customHeight="1" x14ac:dyDescent="0.25">
      <c r="B402" s="58"/>
      <c r="C402" s="48"/>
    </row>
    <row r="403" spans="2:3" ht="14.25" hidden="1" customHeight="1" x14ac:dyDescent="0.25">
      <c r="B403" s="58"/>
      <c r="C403" s="48"/>
    </row>
    <row r="404" spans="2:3" ht="14.25" hidden="1" customHeight="1" x14ac:dyDescent="0.25">
      <c r="B404" s="58"/>
      <c r="C404" s="48"/>
    </row>
    <row r="405" spans="2:3" ht="14.25" hidden="1" customHeight="1" x14ac:dyDescent="0.25">
      <c r="B405" s="58"/>
      <c r="C405" s="48"/>
    </row>
    <row r="406" spans="2:3" ht="14.25" hidden="1" customHeight="1" x14ac:dyDescent="0.25">
      <c r="B406" s="58"/>
      <c r="C406" s="48"/>
    </row>
    <row r="407" spans="2:3" ht="14.25" hidden="1" customHeight="1" x14ac:dyDescent="0.25">
      <c r="B407" s="58"/>
      <c r="C407" s="48"/>
    </row>
    <row r="408" spans="2:3" ht="14.25" hidden="1" customHeight="1" x14ac:dyDescent="0.25">
      <c r="B408" s="58"/>
      <c r="C408" s="48"/>
    </row>
    <row r="409" spans="2:3" ht="14.25" hidden="1" customHeight="1" x14ac:dyDescent="0.25">
      <c r="B409" s="58"/>
      <c r="C409" s="48"/>
    </row>
    <row r="410" spans="2:3" ht="14.25" hidden="1" customHeight="1" x14ac:dyDescent="0.25">
      <c r="B410" s="58"/>
      <c r="C410" s="48"/>
    </row>
    <row r="411" spans="2:3" ht="14.25" hidden="1" customHeight="1" x14ac:dyDescent="0.25">
      <c r="B411" s="58"/>
      <c r="C411" s="48"/>
    </row>
    <row r="412" spans="2:3" ht="14.25" hidden="1" customHeight="1" x14ac:dyDescent="0.25">
      <c r="B412" s="58"/>
      <c r="C412" s="48"/>
    </row>
    <row r="413" spans="2:3" ht="14.25" hidden="1" customHeight="1" x14ac:dyDescent="0.25">
      <c r="B413" s="58"/>
      <c r="C413" s="48"/>
    </row>
    <row r="414" spans="2:3" ht="14.25" hidden="1" customHeight="1" x14ac:dyDescent="0.25">
      <c r="B414" s="58"/>
      <c r="C414" s="48"/>
    </row>
    <row r="415" spans="2:3" ht="14.25" hidden="1" customHeight="1" x14ac:dyDescent="0.25">
      <c r="B415" s="58"/>
      <c r="C415" s="48"/>
    </row>
    <row r="416" spans="2:3" ht="14.25" hidden="1" customHeight="1" x14ac:dyDescent="0.25">
      <c r="B416" s="58"/>
      <c r="C416" s="48"/>
    </row>
    <row r="417" spans="2:3" ht="14.25" hidden="1" customHeight="1" x14ac:dyDescent="0.25">
      <c r="B417" s="58"/>
      <c r="C417" s="48"/>
    </row>
    <row r="418" spans="2:3" ht="14.25" hidden="1" customHeight="1" x14ac:dyDescent="0.25">
      <c r="B418" s="58"/>
      <c r="C418" s="48"/>
    </row>
    <row r="419" spans="2:3" ht="14.25" hidden="1" customHeight="1" x14ac:dyDescent="0.25">
      <c r="B419" s="58"/>
      <c r="C419" s="48"/>
    </row>
    <row r="420" spans="2:3" ht="14.25" hidden="1" customHeight="1" x14ac:dyDescent="0.25">
      <c r="B420" s="58"/>
      <c r="C420" s="48"/>
    </row>
    <row r="421" spans="2:3" ht="14.25" hidden="1" customHeight="1" x14ac:dyDescent="0.25">
      <c r="B421" s="58"/>
      <c r="C421" s="48"/>
    </row>
    <row r="422" spans="2:3" ht="14.25" hidden="1" customHeight="1" x14ac:dyDescent="0.25">
      <c r="B422" s="58"/>
      <c r="C422" s="48"/>
    </row>
    <row r="423" spans="2:3" ht="14.25" hidden="1" customHeight="1" x14ac:dyDescent="0.25">
      <c r="B423" s="58"/>
      <c r="C423" s="48"/>
    </row>
    <row r="424" spans="2:3" ht="14.25" hidden="1" customHeight="1" x14ac:dyDescent="0.25">
      <c r="B424" s="58"/>
      <c r="C424" s="48"/>
    </row>
    <row r="425" spans="2:3" ht="14.25" hidden="1" customHeight="1" x14ac:dyDescent="0.25">
      <c r="B425" s="58"/>
      <c r="C425" s="48"/>
    </row>
    <row r="426" spans="2:3" ht="14.25" hidden="1" customHeight="1" x14ac:dyDescent="0.25">
      <c r="B426" s="58"/>
      <c r="C426" s="48"/>
    </row>
    <row r="427" spans="2:3" ht="14.25" hidden="1" customHeight="1" x14ac:dyDescent="0.25">
      <c r="B427" s="58"/>
      <c r="C427" s="48"/>
    </row>
    <row r="428" spans="2:3" ht="14.25" hidden="1" customHeight="1" x14ac:dyDescent="0.25">
      <c r="B428" s="58"/>
      <c r="C428" s="48"/>
    </row>
    <row r="429" spans="2:3" ht="14.25" hidden="1" customHeight="1" x14ac:dyDescent="0.25">
      <c r="B429" s="58"/>
      <c r="C429" s="48"/>
    </row>
    <row r="430" spans="2:3" ht="14.25" hidden="1" customHeight="1" x14ac:dyDescent="0.25">
      <c r="B430" s="58"/>
      <c r="C430" s="48"/>
    </row>
    <row r="431" spans="2:3" ht="14.25" hidden="1" customHeight="1" x14ac:dyDescent="0.25">
      <c r="B431" s="58"/>
      <c r="C431" s="48"/>
    </row>
    <row r="432" spans="2:3" ht="14.25" hidden="1" customHeight="1" x14ac:dyDescent="0.25">
      <c r="B432" s="58"/>
      <c r="C432" s="48"/>
    </row>
    <row r="433" spans="2:3" ht="14.25" hidden="1" customHeight="1" x14ac:dyDescent="0.25">
      <c r="B433" s="58"/>
      <c r="C433" s="48"/>
    </row>
    <row r="434" spans="2:3" ht="14.25" hidden="1" customHeight="1" x14ac:dyDescent="0.25">
      <c r="B434" s="58"/>
      <c r="C434" s="48"/>
    </row>
    <row r="435" spans="2:3" ht="14.25" hidden="1" customHeight="1" x14ac:dyDescent="0.25">
      <c r="B435" s="58"/>
      <c r="C435" s="48"/>
    </row>
    <row r="436" spans="2:3" ht="14.25" hidden="1" customHeight="1" x14ac:dyDescent="0.25">
      <c r="B436" s="58"/>
      <c r="C436" s="48"/>
    </row>
    <row r="437" spans="2:3" ht="14.25" hidden="1" customHeight="1" x14ac:dyDescent="0.25">
      <c r="B437" s="58"/>
      <c r="C437" s="48"/>
    </row>
    <row r="438" spans="2:3" ht="14.25" hidden="1" customHeight="1" x14ac:dyDescent="0.25">
      <c r="B438" s="58"/>
      <c r="C438" s="48"/>
    </row>
    <row r="439" spans="2:3" ht="14.25" hidden="1" customHeight="1" x14ac:dyDescent="0.25">
      <c r="B439" s="58"/>
      <c r="C439" s="48"/>
    </row>
    <row r="440" spans="2:3" ht="14.25" hidden="1" customHeight="1" x14ac:dyDescent="0.25">
      <c r="B440" s="58"/>
      <c r="C440" s="48"/>
    </row>
    <row r="441" spans="2:3" ht="14.25" hidden="1" customHeight="1" x14ac:dyDescent="0.25">
      <c r="B441" s="58"/>
      <c r="C441" s="48"/>
    </row>
    <row r="442" spans="2:3" ht="14.25" hidden="1" customHeight="1" x14ac:dyDescent="0.25">
      <c r="B442" s="58"/>
      <c r="C442" s="48"/>
    </row>
    <row r="443" spans="2:3" ht="14.25" hidden="1" customHeight="1" x14ac:dyDescent="0.25">
      <c r="B443" s="58"/>
      <c r="C443" s="48"/>
    </row>
    <row r="444" spans="2:3" ht="14.25" hidden="1" customHeight="1" x14ac:dyDescent="0.25">
      <c r="B444" s="58"/>
      <c r="C444" s="48"/>
    </row>
    <row r="445" spans="2:3" ht="14.25" hidden="1" customHeight="1" x14ac:dyDescent="0.25">
      <c r="B445" s="58"/>
      <c r="C445" s="48"/>
    </row>
    <row r="446" spans="2:3" ht="14.25" hidden="1" customHeight="1" x14ac:dyDescent="0.25">
      <c r="B446" s="58"/>
      <c r="C446" s="48"/>
    </row>
    <row r="447" spans="2:3" ht="14.25" hidden="1" customHeight="1" x14ac:dyDescent="0.25">
      <c r="B447" s="58"/>
      <c r="C447" s="48"/>
    </row>
    <row r="448" spans="2:3" ht="14.25" hidden="1" customHeight="1" x14ac:dyDescent="0.25">
      <c r="B448" s="58"/>
      <c r="C448" s="48"/>
    </row>
    <row r="449" spans="2:3" ht="14.25" hidden="1" customHeight="1" x14ac:dyDescent="0.25">
      <c r="B449" s="58"/>
      <c r="C449" s="48"/>
    </row>
    <row r="450" spans="2:3" ht="14.25" hidden="1" customHeight="1" x14ac:dyDescent="0.25">
      <c r="B450" s="58"/>
      <c r="C450" s="48"/>
    </row>
    <row r="451" spans="2:3" ht="14.25" hidden="1" customHeight="1" x14ac:dyDescent="0.25">
      <c r="B451" s="58"/>
      <c r="C451" s="48"/>
    </row>
    <row r="452" spans="2:3" ht="14.25" hidden="1" customHeight="1" x14ac:dyDescent="0.25">
      <c r="B452" s="58"/>
      <c r="C452" s="48"/>
    </row>
    <row r="453" spans="2:3" ht="14.25" hidden="1" customHeight="1" x14ac:dyDescent="0.25">
      <c r="B453" s="58"/>
      <c r="C453" s="48"/>
    </row>
    <row r="454" spans="2:3" ht="14.25" hidden="1" customHeight="1" x14ac:dyDescent="0.25">
      <c r="B454" s="58"/>
      <c r="C454" s="48"/>
    </row>
    <row r="455" spans="2:3" ht="14.25" hidden="1" customHeight="1" x14ac:dyDescent="0.25">
      <c r="B455" s="58"/>
      <c r="C455" s="48"/>
    </row>
    <row r="456" spans="2:3" ht="14.25" hidden="1" customHeight="1" x14ac:dyDescent="0.25">
      <c r="B456" s="58"/>
      <c r="C456" s="48"/>
    </row>
    <row r="457" spans="2:3" ht="14.25" hidden="1" customHeight="1" x14ac:dyDescent="0.25">
      <c r="B457" s="58"/>
      <c r="C457" s="48"/>
    </row>
    <row r="458" spans="2:3" ht="14.25" hidden="1" customHeight="1" x14ac:dyDescent="0.25">
      <c r="B458" s="58"/>
      <c r="C458" s="48"/>
    </row>
    <row r="459" spans="2:3" ht="14.25" hidden="1" customHeight="1" x14ac:dyDescent="0.25">
      <c r="B459" s="58"/>
      <c r="C459" s="48"/>
    </row>
    <row r="460" spans="2:3" ht="14.25" hidden="1" customHeight="1" x14ac:dyDescent="0.25">
      <c r="B460" s="58"/>
      <c r="C460" s="48"/>
    </row>
    <row r="461" spans="2:3" ht="14.25" hidden="1" customHeight="1" x14ac:dyDescent="0.25">
      <c r="B461" s="58"/>
      <c r="C461" s="48"/>
    </row>
    <row r="462" spans="2:3" ht="14.25" hidden="1" customHeight="1" x14ac:dyDescent="0.25">
      <c r="B462" s="58"/>
      <c r="C462" s="48"/>
    </row>
    <row r="463" spans="2:3" ht="14.25" hidden="1" customHeight="1" x14ac:dyDescent="0.25">
      <c r="B463" s="58"/>
      <c r="C463" s="48"/>
    </row>
    <row r="464" spans="2:3" ht="14.25" hidden="1" customHeight="1" x14ac:dyDescent="0.25">
      <c r="B464" s="58"/>
      <c r="C464" s="48"/>
    </row>
    <row r="465" spans="2:3" ht="14.25" hidden="1" customHeight="1" x14ac:dyDescent="0.25">
      <c r="B465" s="58"/>
      <c r="C465" s="48"/>
    </row>
    <row r="466" spans="2:3" ht="14.25" hidden="1" customHeight="1" x14ac:dyDescent="0.25">
      <c r="B466" s="58"/>
      <c r="C466" s="48"/>
    </row>
    <row r="467" spans="2:3" ht="14.25" hidden="1" customHeight="1" x14ac:dyDescent="0.25">
      <c r="B467" s="58"/>
      <c r="C467" s="48"/>
    </row>
    <row r="468" spans="2:3" ht="14.25" hidden="1" customHeight="1" x14ac:dyDescent="0.25">
      <c r="B468" s="58"/>
      <c r="C468" s="48"/>
    </row>
    <row r="469" spans="2:3" ht="14.25" hidden="1" customHeight="1" x14ac:dyDescent="0.25">
      <c r="B469" s="58"/>
      <c r="C469" s="48"/>
    </row>
    <row r="470" spans="2:3" ht="14.25" hidden="1" customHeight="1" x14ac:dyDescent="0.25">
      <c r="B470" s="58"/>
      <c r="C470" s="48"/>
    </row>
    <row r="471" spans="2:3" ht="14.25" hidden="1" customHeight="1" x14ac:dyDescent="0.25">
      <c r="B471" s="58"/>
      <c r="C471" s="48"/>
    </row>
    <row r="472" spans="2:3" ht="14.25" hidden="1" customHeight="1" x14ac:dyDescent="0.25">
      <c r="B472" s="58"/>
      <c r="C472" s="48"/>
    </row>
    <row r="473" spans="2:3" ht="14.25" hidden="1" customHeight="1" x14ac:dyDescent="0.25">
      <c r="B473" s="58"/>
      <c r="C473" s="48"/>
    </row>
    <row r="474" spans="2:3" ht="14.25" hidden="1" customHeight="1" x14ac:dyDescent="0.25">
      <c r="B474" s="58"/>
      <c r="C474" s="48"/>
    </row>
    <row r="475" spans="2:3" ht="14.25" hidden="1" customHeight="1" x14ac:dyDescent="0.25">
      <c r="B475" s="58"/>
      <c r="C475" s="48"/>
    </row>
    <row r="476" spans="2:3" ht="14.25" hidden="1" customHeight="1" x14ac:dyDescent="0.25">
      <c r="B476" s="58"/>
      <c r="C476" s="48"/>
    </row>
    <row r="477" spans="2:3" ht="14.25" hidden="1" customHeight="1" x14ac:dyDescent="0.25">
      <c r="B477" s="58"/>
      <c r="C477" s="48"/>
    </row>
    <row r="478" spans="2:3" ht="14.25" hidden="1" customHeight="1" x14ac:dyDescent="0.25">
      <c r="B478" s="58"/>
      <c r="C478" s="48"/>
    </row>
    <row r="479" spans="2:3" ht="14.25" hidden="1" customHeight="1" x14ac:dyDescent="0.25">
      <c r="B479" s="58"/>
      <c r="C479" s="48"/>
    </row>
    <row r="480" spans="2:3" ht="14.25" hidden="1" customHeight="1" x14ac:dyDescent="0.25">
      <c r="B480" s="58"/>
      <c r="C480" s="48"/>
    </row>
    <row r="481" spans="2:3" ht="14.25" hidden="1" customHeight="1" x14ac:dyDescent="0.25">
      <c r="B481" s="58"/>
      <c r="C481" s="48"/>
    </row>
    <row r="482" spans="2:3" ht="14.25" hidden="1" customHeight="1" x14ac:dyDescent="0.25">
      <c r="B482" s="58"/>
      <c r="C482" s="48"/>
    </row>
    <row r="483" spans="2:3" ht="14.25" hidden="1" customHeight="1" x14ac:dyDescent="0.25">
      <c r="B483" s="58"/>
      <c r="C483" s="48"/>
    </row>
    <row r="484" spans="2:3" ht="14.25" hidden="1" customHeight="1" x14ac:dyDescent="0.25">
      <c r="B484" s="58"/>
      <c r="C484" s="48"/>
    </row>
    <row r="485" spans="2:3" ht="14.25" hidden="1" customHeight="1" x14ac:dyDescent="0.25">
      <c r="B485" s="58"/>
      <c r="C485" s="48"/>
    </row>
    <row r="486" spans="2:3" ht="14.25" hidden="1" customHeight="1" x14ac:dyDescent="0.25">
      <c r="B486" s="58"/>
      <c r="C486" s="48"/>
    </row>
    <row r="487" spans="2:3" ht="14.25" hidden="1" customHeight="1" x14ac:dyDescent="0.25">
      <c r="B487" s="58"/>
      <c r="C487" s="48"/>
    </row>
    <row r="488" spans="2:3" ht="14.25" hidden="1" customHeight="1" x14ac:dyDescent="0.25">
      <c r="B488" s="58"/>
      <c r="C488" s="48"/>
    </row>
    <row r="489" spans="2:3" ht="14.25" hidden="1" customHeight="1" x14ac:dyDescent="0.25">
      <c r="B489" s="58"/>
      <c r="C489" s="48"/>
    </row>
    <row r="490" spans="2:3" ht="14.25" hidden="1" customHeight="1" x14ac:dyDescent="0.25">
      <c r="B490" s="58"/>
      <c r="C490" s="48"/>
    </row>
    <row r="491" spans="2:3" ht="14.25" hidden="1" customHeight="1" x14ac:dyDescent="0.25">
      <c r="B491" s="58"/>
      <c r="C491" s="48"/>
    </row>
    <row r="492" spans="2:3" ht="14.25" hidden="1" customHeight="1" x14ac:dyDescent="0.25">
      <c r="B492" s="58"/>
      <c r="C492" s="48"/>
    </row>
    <row r="493" spans="2:3" ht="14.25" hidden="1" customHeight="1" x14ac:dyDescent="0.25">
      <c r="B493" s="58"/>
      <c r="C493" s="48"/>
    </row>
    <row r="494" spans="2:3" ht="14.25" hidden="1" customHeight="1" x14ac:dyDescent="0.25">
      <c r="B494" s="58"/>
      <c r="C494" s="48"/>
    </row>
    <row r="495" spans="2:3" ht="14.25" hidden="1" customHeight="1" x14ac:dyDescent="0.25">
      <c r="B495" s="58"/>
      <c r="C495" s="48"/>
    </row>
    <row r="496" spans="2:3" ht="14.25" hidden="1" customHeight="1" x14ac:dyDescent="0.25">
      <c r="B496" s="58"/>
      <c r="C496" s="48"/>
    </row>
    <row r="497" spans="2:3" ht="14.25" hidden="1" customHeight="1" x14ac:dyDescent="0.25">
      <c r="B497" s="58"/>
      <c r="C497" s="48"/>
    </row>
    <row r="498" spans="2:3" ht="14.25" hidden="1" customHeight="1" x14ac:dyDescent="0.25">
      <c r="B498" s="58"/>
      <c r="C498" s="48"/>
    </row>
    <row r="499" spans="2:3" ht="14.25" hidden="1" customHeight="1" x14ac:dyDescent="0.25">
      <c r="B499" s="58"/>
      <c r="C499" s="48"/>
    </row>
    <row r="500" spans="2:3" ht="14.25" hidden="1" customHeight="1" x14ac:dyDescent="0.25">
      <c r="B500" s="58"/>
      <c r="C500" s="48"/>
    </row>
    <row r="501" spans="2:3" ht="14.25" hidden="1" customHeight="1" x14ac:dyDescent="0.25">
      <c r="B501" s="58"/>
      <c r="C501" s="48"/>
    </row>
    <row r="502" spans="2:3" ht="14.25" hidden="1" customHeight="1" x14ac:dyDescent="0.25">
      <c r="B502" s="58"/>
      <c r="C502" s="48"/>
    </row>
    <row r="503" spans="2:3" ht="14.25" hidden="1" customHeight="1" x14ac:dyDescent="0.25">
      <c r="B503" s="58"/>
      <c r="C503" s="48"/>
    </row>
    <row r="504" spans="2:3" ht="14.25" hidden="1" customHeight="1" x14ac:dyDescent="0.25">
      <c r="B504" s="58"/>
      <c r="C504" s="48"/>
    </row>
    <row r="505" spans="2:3" ht="14.25" hidden="1" customHeight="1" x14ac:dyDescent="0.25">
      <c r="B505" s="58"/>
      <c r="C505" s="48"/>
    </row>
    <row r="506" spans="2:3" ht="14.25" hidden="1" customHeight="1" x14ac:dyDescent="0.25">
      <c r="B506" s="58"/>
      <c r="C506" s="48"/>
    </row>
    <row r="507" spans="2:3" ht="14.25" hidden="1" customHeight="1" x14ac:dyDescent="0.25">
      <c r="B507" s="58"/>
      <c r="C507" s="48"/>
    </row>
    <row r="508" spans="2:3" ht="14.25" hidden="1" customHeight="1" x14ac:dyDescent="0.25">
      <c r="B508" s="58"/>
      <c r="C508" s="48"/>
    </row>
    <row r="509" spans="2:3" ht="14.25" hidden="1" customHeight="1" x14ac:dyDescent="0.25">
      <c r="B509" s="58"/>
      <c r="C509" s="48"/>
    </row>
    <row r="510" spans="2:3" ht="14.25" hidden="1" customHeight="1" x14ac:dyDescent="0.25">
      <c r="B510" s="58"/>
      <c r="C510" s="48"/>
    </row>
    <row r="511" spans="2:3" ht="14.25" hidden="1" customHeight="1" x14ac:dyDescent="0.25">
      <c r="B511" s="58"/>
      <c r="C511" s="48"/>
    </row>
    <row r="512" spans="2:3" ht="14.25" hidden="1" customHeight="1" x14ac:dyDescent="0.25">
      <c r="B512" s="58"/>
      <c r="C512" s="48"/>
    </row>
    <row r="513" spans="2:3" ht="14.25" hidden="1" customHeight="1" x14ac:dyDescent="0.25">
      <c r="B513" s="58"/>
      <c r="C513" s="48"/>
    </row>
    <row r="514" spans="2:3" ht="14.25" hidden="1" customHeight="1" x14ac:dyDescent="0.25">
      <c r="B514" s="58"/>
      <c r="C514" s="48"/>
    </row>
    <row r="515" spans="2:3" ht="14.25" hidden="1" customHeight="1" x14ac:dyDescent="0.25">
      <c r="B515" s="58"/>
      <c r="C515" s="48"/>
    </row>
    <row r="516" spans="2:3" ht="14.25" hidden="1" customHeight="1" x14ac:dyDescent="0.25">
      <c r="B516" s="58"/>
      <c r="C516" s="48"/>
    </row>
    <row r="517" spans="2:3" ht="14.25" hidden="1" customHeight="1" x14ac:dyDescent="0.25">
      <c r="B517" s="58"/>
      <c r="C517" s="48"/>
    </row>
    <row r="518" spans="2:3" ht="14.25" hidden="1" customHeight="1" x14ac:dyDescent="0.25">
      <c r="B518" s="58"/>
      <c r="C518" s="48"/>
    </row>
    <row r="519" spans="2:3" ht="14.25" hidden="1" customHeight="1" x14ac:dyDescent="0.25">
      <c r="B519" s="58"/>
      <c r="C519" s="48"/>
    </row>
    <row r="520" spans="2:3" ht="14.25" hidden="1" customHeight="1" x14ac:dyDescent="0.25">
      <c r="B520" s="58"/>
      <c r="C520" s="48"/>
    </row>
    <row r="521" spans="2:3" ht="14.25" hidden="1" customHeight="1" x14ac:dyDescent="0.25">
      <c r="B521" s="58"/>
      <c r="C521" s="48"/>
    </row>
    <row r="522" spans="2:3" ht="14.25" hidden="1" customHeight="1" x14ac:dyDescent="0.25">
      <c r="B522" s="58"/>
      <c r="C522" s="48"/>
    </row>
    <row r="523" spans="2:3" ht="14.25" hidden="1" customHeight="1" x14ac:dyDescent="0.25">
      <c r="B523" s="58"/>
      <c r="C523" s="48"/>
    </row>
    <row r="524" spans="2:3" ht="14.25" hidden="1" customHeight="1" x14ac:dyDescent="0.25">
      <c r="B524" s="58"/>
      <c r="C524" s="48"/>
    </row>
    <row r="525" spans="2:3" ht="14.25" hidden="1" customHeight="1" x14ac:dyDescent="0.25">
      <c r="B525" s="58"/>
      <c r="C525" s="48"/>
    </row>
    <row r="526" spans="2:3" ht="14.25" hidden="1" customHeight="1" x14ac:dyDescent="0.25">
      <c r="B526" s="58"/>
      <c r="C526" s="48"/>
    </row>
    <row r="527" spans="2:3" ht="14.25" hidden="1" customHeight="1" x14ac:dyDescent="0.25">
      <c r="B527" s="58"/>
      <c r="C527" s="48"/>
    </row>
    <row r="528" spans="2:3" ht="14.25" hidden="1" customHeight="1" x14ac:dyDescent="0.25">
      <c r="B528" s="58"/>
      <c r="C528" s="48"/>
    </row>
    <row r="529" spans="2:3" ht="14.25" hidden="1" customHeight="1" x14ac:dyDescent="0.25">
      <c r="B529" s="58"/>
      <c r="C529" s="48"/>
    </row>
    <row r="530" spans="2:3" ht="14.25" hidden="1" customHeight="1" x14ac:dyDescent="0.25">
      <c r="B530" s="58"/>
      <c r="C530" s="48"/>
    </row>
    <row r="531" spans="2:3" ht="14.25" hidden="1" customHeight="1" x14ac:dyDescent="0.25">
      <c r="B531" s="58"/>
      <c r="C531" s="48"/>
    </row>
    <row r="532" spans="2:3" ht="14.25" hidden="1" customHeight="1" x14ac:dyDescent="0.25">
      <c r="B532" s="58"/>
      <c r="C532" s="48"/>
    </row>
    <row r="533" spans="2:3" ht="14.25" hidden="1" customHeight="1" x14ac:dyDescent="0.25">
      <c r="B533" s="58"/>
      <c r="C533" s="48"/>
    </row>
    <row r="534" spans="2:3" ht="14.25" hidden="1" customHeight="1" x14ac:dyDescent="0.25">
      <c r="B534" s="58"/>
      <c r="C534" s="48"/>
    </row>
    <row r="535" spans="2:3" ht="14.25" hidden="1" customHeight="1" x14ac:dyDescent="0.25">
      <c r="B535" s="58"/>
      <c r="C535" s="48"/>
    </row>
    <row r="536" spans="2:3" ht="14.25" hidden="1" customHeight="1" x14ac:dyDescent="0.25">
      <c r="B536" s="58"/>
      <c r="C536" s="48"/>
    </row>
    <row r="537" spans="2:3" ht="14.25" hidden="1" customHeight="1" x14ac:dyDescent="0.25">
      <c r="B537" s="58"/>
      <c r="C537" s="48"/>
    </row>
    <row r="538" spans="2:3" ht="14.25" hidden="1" customHeight="1" x14ac:dyDescent="0.25">
      <c r="B538" s="58"/>
      <c r="C538" s="48"/>
    </row>
    <row r="539" spans="2:3" ht="14.25" hidden="1" customHeight="1" x14ac:dyDescent="0.25">
      <c r="B539" s="58"/>
      <c r="C539" s="48"/>
    </row>
    <row r="540" spans="2:3" ht="14.25" hidden="1" customHeight="1" x14ac:dyDescent="0.25">
      <c r="B540" s="58"/>
      <c r="C540" s="48"/>
    </row>
    <row r="541" spans="2:3" ht="14.25" hidden="1" customHeight="1" x14ac:dyDescent="0.25">
      <c r="B541" s="58"/>
      <c r="C541" s="48"/>
    </row>
    <row r="542" spans="2:3" ht="14.25" hidden="1" customHeight="1" x14ac:dyDescent="0.25">
      <c r="B542" s="58"/>
      <c r="C542" s="48"/>
    </row>
    <row r="543" spans="2:3" ht="14.25" hidden="1" customHeight="1" x14ac:dyDescent="0.25">
      <c r="B543" s="58"/>
      <c r="C543" s="48"/>
    </row>
    <row r="544" spans="2:3" ht="14.25" hidden="1" customHeight="1" x14ac:dyDescent="0.25">
      <c r="B544" s="58"/>
      <c r="C544" s="48"/>
    </row>
    <row r="545" spans="2:3" ht="14.25" hidden="1" customHeight="1" x14ac:dyDescent="0.25">
      <c r="B545" s="58"/>
      <c r="C545" s="48"/>
    </row>
    <row r="546" spans="2:3" ht="14.25" hidden="1" customHeight="1" x14ac:dyDescent="0.25">
      <c r="B546" s="58"/>
      <c r="C546" s="48"/>
    </row>
    <row r="547" spans="2:3" ht="14.25" hidden="1" customHeight="1" x14ac:dyDescent="0.25">
      <c r="B547" s="58"/>
      <c r="C547" s="48"/>
    </row>
    <row r="548" spans="2:3" ht="14.25" hidden="1" customHeight="1" x14ac:dyDescent="0.25">
      <c r="B548" s="58"/>
      <c r="C548" s="48"/>
    </row>
    <row r="549" spans="2:3" ht="14.25" hidden="1" customHeight="1" x14ac:dyDescent="0.25">
      <c r="B549" s="58"/>
      <c r="C549" s="48"/>
    </row>
    <row r="550" spans="2:3" ht="14.25" hidden="1" customHeight="1" x14ac:dyDescent="0.25">
      <c r="B550" s="58"/>
      <c r="C550" s="48"/>
    </row>
    <row r="551" spans="2:3" ht="14.25" hidden="1" customHeight="1" x14ac:dyDescent="0.25">
      <c r="B551" s="58"/>
      <c r="C551" s="48"/>
    </row>
    <row r="552" spans="2:3" ht="14.25" hidden="1" customHeight="1" x14ac:dyDescent="0.25">
      <c r="B552" s="58"/>
      <c r="C552" s="48"/>
    </row>
    <row r="553" spans="2:3" ht="14.25" hidden="1" customHeight="1" x14ac:dyDescent="0.25">
      <c r="B553" s="58"/>
      <c r="C553" s="48"/>
    </row>
    <row r="554" spans="2:3" ht="14.25" hidden="1" customHeight="1" x14ac:dyDescent="0.25">
      <c r="B554" s="58"/>
      <c r="C554" s="48"/>
    </row>
    <row r="555" spans="2:3" ht="14.25" hidden="1" customHeight="1" x14ac:dyDescent="0.25">
      <c r="B555" s="58"/>
      <c r="C555" s="48"/>
    </row>
    <row r="556" spans="2:3" ht="14.25" hidden="1" customHeight="1" x14ac:dyDescent="0.25">
      <c r="B556" s="58"/>
      <c r="C556" s="48"/>
    </row>
    <row r="557" spans="2:3" ht="14.25" hidden="1" customHeight="1" x14ac:dyDescent="0.25">
      <c r="B557" s="58"/>
      <c r="C557" s="48"/>
    </row>
    <row r="558" spans="2:3" ht="14.25" hidden="1" customHeight="1" x14ac:dyDescent="0.25">
      <c r="B558" s="58"/>
      <c r="C558" s="48"/>
    </row>
    <row r="559" spans="2:3" ht="14.25" hidden="1" customHeight="1" x14ac:dyDescent="0.25">
      <c r="B559" s="58"/>
      <c r="C559" s="48"/>
    </row>
    <row r="560" spans="2:3" ht="14.25" hidden="1" customHeight="1" x14ac:dyDescent="0.25">
      <c r="B560" s="58"/>
      <c r="C560" s="48"/>
    </row>
    <row r="561" spans="2:3" ht="14.25" hidden="1" customHeight="1" x14ac:dyDescent="0.25">
      <c r="B561" s="58"/>
      <c r="C561" s="48"/>
    </row>
    <row r="562" spans="2:3" ht="14.25" hidden="1" customHeight="1" x14ac:dyDescent="0.25">
      <c r="B562" s="58"/>
      <c r="C562" s="48"/>
    </row>
    <row r="563" spans="2:3" ht="14.25" hidden="1" customHeight="1" x14ac:dyDescent="0.25">
      <c r="B563" s="58"/>
      <c r="C563" s="48"/>
    </row>
    <row r="564" spans="2:3" ht="14.25" hidden="1" customHeight="1" x14ac:dyDescent="0.25">
      <c r="B564" s="58"/>
      <c r="C564" s="48"/>
    </row>
    <row r="565" spans="2:3" ht="14.25" hidden="1" customHeight="1" x14ac:dyDescent="0.25">
      <c r="B565" s="58"/>
      <c r="C565" s="48"/>
    </row>
    <row r="566" spans="2:3" ht="14.25" hidden="1" customHeight="1" x14ac:dyDescent="0.25">
      <c r="B566" s="58"/>
      <c r="C566" s="48"/>
    </row>
    <row r="567" spans="2:3" ht="14.25" hidden="1" customHeight="1" x14ac:dyDescent="0.25">
      <c r="B567" s="58"/>
      <c r="C567" s="48"/>
    </row>
    <row r="568" spans="2:3" ht="14.25" hidden="1" customHeight="1" x14ac:dyDescent="0.25">
      <c r="B568" s="58"/>
      <c r="C568" s="48"/>
    </row>
    <row r="569" spans="2:3" ht="14.25" hidden="1" customHeight="1" x14ac:dyDescent="0.25">
      <c r="B569" s="58"/>
      <c r="C569" s="48"/>
    </row>
    <row r="570" spans="2:3" ht="14.25" hidden="1" customHeight="1" x14ac:dyDescent="0.25">
      <c r="B570" s="58"/>
      <c r="C570" s="48"/>
    </row>
    <row r="571" spans="2:3" ht="14.25" hidden="1" customHeight="1" x14ac:dyDescent="0.25">
      <c r="B571" s="58"/>
      <c r="C571" s="48"/>
    </row>
    <row r="572" spans="2:3" ht="14.25" hidden="1" customHeight="1" x14ac:dyDescent="0.25">
      <c r="B572" s="58"/>
      <c r="C572" s="48"/>
    </row>
    <row r="573" spans="2:3" ht="14.25" hidden="1" customHeight="1" x14ac:dyDescent="0.25">
      <c r="B573" s="58"/>
      <c r="C573" s="48"/>
    </row>
    <row r="574" spans="2:3" ht="14.25" hidden="1" customHeight="1" x14ac:dyDescent="0.25">
      <c r="B574" s="58"/>
      <c r="C574" s="48"/>
    </row>
    <row r="575" spans="2:3" ht="14.25" hidden="1" customHeight="1" x14ac:dyDescent="0.25">
      <c r="B575" s="58"/>
      <c r="C575" s="48"/>
    </row>
    <row r="576" spans="2:3" ht="14.25" hidden="1" customHeight="1" x14ac:dyDescent="0.25">
      <c r="B576" s="58"/>
      <c r="C576" s="48"/>
    </row>
    <row r="577" spans="2:3" ht="14.25" hidden="1" customHeight="1" x14ac:dyDescent="0.25">
      <c r="B577" s="58"/>
      <c r="C577" s="48"/>
    </row>
    <row r="578" spans="2:3" ht="14.25" hidden="1" customHeight="1" x14ac:dyDescent="0.25">
      <c r="B578" s="58"/>
      <c r="C578" s="48"/>
    </row>
    <row r="579" spans="2:3" ht="14.25" hidden="1" customHeight="1" x14ac:dyDescent="0.25">
      <c r="B579" s="58"/>
      <c r="C579" s="48"/>
    </row>
    <row r="580" spans="2:3" ht="14.25" hidden="1" customHeight="1" x14ac:dyDescent="0.25">
      <c r="B580" s="58"/>
      <c r="C580" s="48"/>
    </row>
    <row r="581" spans="2:3" ht="14.25" hidden="1" customHeight="1" x14ac:dyDescent="0.25">
      <c r="B581" s="58"/>
      <c r="C581" s="48"/>
    </row>
    <row r="582" spans="2:3" ht="14.25" hidden="1" customHeight="1" x14ac:dyDescent="0.25">
      <c r="B582" s="58"/>
      <c r="C582" s="48"/>
    </row>
    <row r="583" spans="2:3" ht="14.25" hidden="1" customHeight="1" x14ac:dyDescent="0.25">
      <c r="B583" s="58"/>
      <c r="C583" s="48"/>
    </row>
    <row r="584" spans="2:3" ht="14.25" hidden="1" customHeight="1" x14ac:dyDescent="0.25">
      <c r="B584" s="58"/>
      <c r="C584" s="48"/>
    </row>
    <row r="585" spans="2:3" ht="14.25" hidden="1" customHeight="1" x14ac:dyDescent="0.25">
      <c r="B585" s="58"/>
      <c r="C585" s="48"/>
    </row>
    <row r="586" spans="2:3" ht="14.25" hidden="1" customHeight="1" x14ac:dyDescent="0.25">
      <c r="B586" s="58"/>
      <c r="C586" s="48"/>
    </row>
    <row r="587" spans="2:3" ht="14.25" hidden="1" customHeight="1" x14ac:dyDescent="0.25">
      <c r="B587" s="58"/>
      <c r="C587" s="48"/>
    </row>
    <row r="588" spans="2:3" ht="14.25" hidden="1" customHeight="1" x14ac:dyDescent="0.25">
      <c r="B588" s="58"/>
      <c r="C588" s="48"/>
    </row>
    <row r="589" spans="2:3" ht="14.25" hidden="1" customHeight="1" x14ac:dyDescent="0.25">
      <c r="B589" s="58"/>
      <c r="C589" s="48"/>
    </row>
    <row r="590" spans="2:3" ht="14.25" hidden="1" customHeight="1" x14ac:dyDescent="0.25">
      <c r="B590" s="58"/>
      <c r="C590" s="48"/>
    </row>
    <row r="591" spans="2:3" ht="14.25" hidden="1" customHeight="1" x14ac:dyDescent="0.25">
      <c r="B591" s="58"/>
      <c r="C591" s="48"/>
    </row>
    <row r="592" spans="2:3" ht="14.25" hidden="1" customHeight="1" x14ac:dyDescent="0.25">
      <c r="B592" s="58"/>
      <c r="C592" s="48"/>
    </row>
    <row r="593" spans="2:3" ht="14.25" hidden="1" customHeight="1" x14ac:dyDescent="0.25">
      <c r="B593" s="58"/>
      <c r="C593" s="48"/>
    </row>
    <row r="594" spans="2:3" ht="14.25" hidden="1" customHeight="1" x14ac:dyDescent="0.25">
      <c r="B594" s="58"/>
      <c r="C594" s="48"/>
    </row>
    <row r="595" spans="2:3" ht="14.25" hidden="1" customHeight="1" x14ac:dyDescent="0.25">
      <c r="B595" s="58"/>
      <c r="C595" s="48"/>
    </row>
    <row r="596" spans="2:3" ht="14.25" hidden="1" customHeight="1" x14ac:dyDescent="0.25">
      <c r="B596" s="58"/>
      <c r="C596" s="48"/>
    </row>
    <row r="597" spans="2:3" ht="14.25" hidden="1" customHeight="1" x14ac:dyDescent="0.25">
      <c r="B597" s="58"/>
      <c r="C597" s="48"/>
    </row>
    <row r="598" spans="2:3" ht="14.25" hidden="1" customHeight="1" x14ac:dyDescent="0.25">
      <c r="B598" s="58"/>
      <c r="C598" s="48"/>
    </row>
    <row r="599" spans="2:3" ht="14.25" hidden="1" customHeight="1" x14ac:dyDescent="0.25">
      <c r="B599" s="58"/>
      <c r="C599" s="48"/>
    </row>
    <row r="600" spans="2:3" ht="14.25" hidden="1" customHeight="1" x14ac:dyDescent="0.25">
      <c r="B600" s="58"/>
      <c r="C600" s="48"/>
    </row>
    <row r="601" spans="2:3" ht="14.25" hidden="1" customHeight="1" x14ac:dyDescent="0.25">
      <c r="B601" s="58"/>
      <c r="C601" s="48"/>
    </row>
    <row r="602" spans="2:3" ht="14.25" hidden="1" customHeight="1" x14ac:dyDescent="0.25">
      <c r="B602" s="58"/>
      <c r="C602" s="48"/>
    </row>
    <row r="603" spans="2:3" ht="14.25" hidden="1" customHeight="1" x14ac:dyDescent="0.25">
      <c r="B603" s="58"/>
      <c r="C603" s="48"/>
    </row>
    <row r="604" spans="2:3" ht="14.25" hidden="1" customHeight="1" x14ac:dyDescent="0.25">
      <c r="B604" s="58"/>
      <c r="C604" s="48"/>
    </row>
    <row r="605" spans="2:3" ht="14.25" hidden="1" customHeight="1" x14ac:dyDescent="0.25">
      <c r="B605" s="58"/>
      <c r="C605" s="48"/>
    </row>
    <row r="606" spans="2:3" ht="14.25" hidden="1" customHeight="1" x14ac:dyDescent="0.25">
      <c r="B606" s="58"/>
      <c r="C606" s="48"/>
    </row>
    <row r="607" spans="2:3" ht="14.25" hidden="1" customHeight="1" x14ac:dyDescent="0.25">
      <c r="B607" s="58"/>
      <c r="C607" s="48"/>
    </row>
    <row r="608" spans="2:3" ht="14.25" hidden="1" customHeight="1" x14ac:dyDescent="0.25">
      <c r="B608" s="58"/>
      <c r="C608" s="48"/>
    </row>
    <row r="609" spans="2:3" ht="14.25" hidden="1" customHeight="1" x14ac:dyDescent="0.25">
      <c r="B609" s="58"/>
      <c r="C609" s="48"/>
    </row>
    <row r="610" spans="2:3" ht="14.25" hidden="1" customHeight="1" x14ac:dyDescent="0.25">
      <c r="B610" s="58"/>
      <c r="C610" s="48"/>
    </row>
    <row r="611" spans="2:3" ht="14.25" hidden="1" customHeight="1" x14ac:dyDescent="0.25">
      <c r="B611" s="58"/>
      <c r="C611" s="48"/>
    </row>
    <row r="612" spans="2:3" ht="14.25" hidden="1" customHeight="1" x14ac:dyDescent="0.25">
      <c r="B612" s="58"/>
      <c r="C612" s="48"/>
    </row>
    <row r="613" spans="2:3" ht="14.25" hidden="1" customHeight="1" x14ac:dyDescent="0.25">
      <c r="B613" s="58"/>
      <c r="C613" s="48"/>
    </row>
    <row r="614" spans="2:3" ht="14.25" hidden="1" customHeight="1" x14ac:dyDescent="0.25">
      <c r="B614" s="58"/>
      <c r="C614" s="48"/>
    </row>
    <row r="615" spans="2:3" ht="14.25" hidden="1" customHeight="1" x14ac:dyDescent="0.25">
      <c r="B615" s="58"/>
      <c r="C615" s="48"/>
    </row>
    <row r="616" spans="2:3" ht="14.25" hidden="1" customHeight="1" x14ac:dyDescent="0.25">
      <c r="B616" s="58"/>
      <c r="C616" s="48"/>
    </row>
    <row r="617" spans="2:3" ht="14.25" hidden="1" customHeight="1" x14ac:dyDescent="0.25">
      <c r="B617" s="58"/>
      <c r="C617" s="48"/>
    </row>
    <row r="618" spans="2:3" ht="14.25" hidden="1" customHeight="1" x14ac:dyDescent="0.25">
      <c r="B618" s="58"/>
      <c r="C618" s="48"/>
    </row>
    <row r="619" spans="2:3" ht="14.25" hidden="1" customHeight="1" x14ac:dyDescent="0.25">
      <c r="B619" s="58"/>
      <c r="C619" s="48"/>
    </row>
    <row r="620" spans="2:3" ht="14.25" hidden="1" customHeight="1" x14ac:dyDescent="0.25">
      <c r="B620" s="58"/>
      <c r="C620" s="48"/>
    </row>
    <row r="621" spans="2:3" ht="14.25" hidden="1" customHeight="1" x14ac:dyDescent="0.25">
      <c r="B621" s="58"/>
      <c r="C621" s="48"/>
    </row>
    <row r="622" spans="2:3" ht="14.25" hidden="1" customHeight="1" x14ac:dyDescent="0.25">
      <c r="B622" s="58"/>
      <c r="C622" s="48"/>
    </row>
    <row r="623" spans="2:3" ht="14.25" hidden="1" customHeight="1" x14ac:dyDescent="0.25">
      <c r="B623" s="58"/>
      <c r="C623" s="48"/>
    </row>
    <row r="624" spans="2:3" ht="14.25" hidden="1" customHeight="1" x14ac:dyDescent="0.25">
      <c r="B624" s="58"/>
      <c r="C624" s="48"/>
    </row>
    <row r="625" spans="2:3" ht="14.25" hidden="1" customHeight="1" x14ac:dyDescent="0.25">
      <c r="B625" s="58"/>
      <c r="C625" s="48"/>
    </row>
    <row r="626" spans="2:3" ht="14.25" hidden="1" customHeight="1" x14ac:dyDescent="0.25">
      <c r="B626" s="58"/>
      <c r="C626" s="48"/>
    </row>
    <row r="627" spans="2:3" ht="14.25" hidden="1" customHeight="1" x14ac:dyDescent="0.25">
      <c r="B627" s="58"/>
      <c r="C627" s="48"/>
    </row>
    <row r="628" spans="2:3" ht="14.25" hidden="1" customHeight="1" x14ac:dyDescent="0.25">
      <c r="B628" s="58"/>
      <c r="C628" s="48"/>
    </row>
    <row r="629" spans="2:3" ht="14.25" hidden="1" customHeight="1" x14ac:dyDescent="0.25">
      <c r="B629" s="58"/>
      <c r="C629" s="48"/>
    </row>
    <row r="630" spans="2:3" ht="14.25" hidden="1" customHeight="1" x14ac:dyDescent="0.25">
      <c r="B630" s="58"/>
      <c r="C630" s="48"/>
    </row>
    <row r="631" spans="2:3" ht="14.25" hidden="1" customHeight="1" x14ac:dyDescent="0.25">
      <c r="B631" s="58"/>
      <c r="C631" s="48"/>
    </row>
    <row r="632" spans="2:3" ht="14.25" hidden="1" customHeight="1" x14ac:dyDescent="0.25">
      <c r="B632" s="58"/>
      <c r="C632" s="48"/>
    </row>
    <row r="633" spans="2:3" ht="14.25" hidden="1" customHeight="1" x14ac:dyDescent="0.25">
      <c r="B633" s="58"/>
      <c r="C633" s="48"/>
    </row>
    <row r="634" spans="2:3" ht="14.25" hidden="1" customHeight="1" x14ac:dyDescent="0.25">
      <c r="B634" s="58"/>
      <c r="C634" s="48"/>
    </row>
    <row r="635" spans="2:3" ht="14.25" hidden="1" customHeight="1" x14ac:dyDescent="0.25">
      <c r="B635" s="58"/>
      <c r="C635" s="48"/>
    </row>
    <row r="636" spans="2:3" ht="14.25" hidden="1" customHeight="1" x14ac:dyDescent="0.25">
      <c r="B636" s="58"/>
      <c r="C636" s="48"/>
    </row>
    <row r="637" spans="2:3" ht="14.25" hidden="1" customHeight="1" x14ac:dyDescent="0.25">
      <c r="B637" s="58"/>
      <c r="C637" s="48"/>
    </row>
    <row r="638" spans="2:3" ht="14.25" hidden="1" customHeight="1" x14ac:dyDescent="0.25">
      <c r="B638" s="58"/>
      <c r="C638" s="48"/>
    </row>
    <row r="639" spans="2:3" ht="14.25" hidden="1" customHeight="1" x14ac:dyDescent="0.25">
      <c r="B639" s="58"/>
      <c r="C639" s="48"/>
    </row>
    <row r="640" spans="2:3" ht="14.25" hidden="1" customHeight="1" x14ac:dyDescent="0.25">
      <c r="B640" s="58"/>
      <c r="C640" s="48"/>
    </row>
    <row r="641" spans="2:3" ht="14.25" hidden="1" customHeight="1" x14ac:dyDescent="0.25">
      <c r="B641" s="58"/>
      <c r="C641" s="48"/>
    </row>
    <row r="642" spans="2:3" ht="14.25" hidden="1" customHeight="1" x14ac:dyDescent="0.25">
      <c r="B642" s="58"/>
      <c r="C642" s="48"/>
    </row>
    <row r="643" spans="2:3" ht="14.25" hidden="1" customHeight="1" x14ac:dyDescent="0.25">
      <c r="B643" s="58"/>
      <c r="C643" s="48"/>
    </row>
    <row r="644" spans="2:3" ht="14.25" hidden="1" customHeight="1" x14ac:dyDescent="0.25">
      <c r="B644" s="58"/>
      <c r="C644" s="48"/>
    </row>
    <row r="645" spans="2:3" ht="14.25" hidden="1" customHeight="1" x14ac:dyDescent="0.25">
      <c r="B645" s="58"/>
      <c r="C645" s="48"/>
    </row>
    <row r="646" spans="2:3" ht="14.25" hidden="1" customHeight="1" x14ac:dyDescent="0.25">
      <c r="B646" s="58"/>
      <c r="C646" s="48"/>
    </row>
    <row r="647" spans="2:3" ht="14.25" hidden="1" customHeight="1" x14ac:dyDescent="0.25">
      <c r="B647" s="58"/>
      <c r="C647" s="48"/>
    </row>
    <row r="648" spans="2:3" ht="14.25" hidden="1" customHeight="1" x14ac:dyDescent="0.25">
      <c r="B648" s="58"/>
      <c r="C648" s="48"/>
    </row>
    <row r="649" spans="2:3" ht="14.25" hidden="1" customHeight="1" x14ac:dyDescent="0.25">
      <c r="B649" s="58"/>
      <c r="C649" s="48"/>
    </row>
    <row r="650" spans="2:3" ht="14.25" hidden="1" customHeight="1" x14ac:dyDescent="0.25">
      <c r="B650" s="58"/>
      <c r="C650" s="48"/>
    </row>
    <row r="651" spans="2:3" ht="14.25" hidden="1" customHeight="1" x14ac:dyDescent="0.25">
      <c r="B651" s="58"/>
      <c r="C651" s="48"/>
    </row>
    <row r="652" spans="2:3" ht="14.25" hidden="1" customHeight="1" x14ac:dyDescent="0.25">
      <c r="B652" s="58"/>
      <c r="C652" s="48"/>
    </row>
    <row r="653" spans="2:3" ht="14.25" hidden="1" customHeight="1" x14ac:dyDescent="0.25">
      <c r="B653" s="58"/>
      <c r="C653" s="48"/>
    </row>
    <row r="654" spans="2:3" ht="14.25" hidden="1" customHeight="1" x14ac:dyDescent="0.25">
      <c r="B654" s="58"/>
      <c r="C654" s="48"/>
    </row>
    <row r="655" spans="2:3" ht="14.25" hidden="1" customHeight="1" x14ac:dyDescent="0.25">
      <c r="B655" s="58"/>
      <c r="C655" s="48"/>
    </row>
    <row r="656" spans="2:3" ht="14.25" hidden="1" customHeight="1" x14ac:dyDescent="0.25">
      <c r="B656" s="58"/>
      <c r="C656" s="48"/>
    </row>
    <row r="657" spans="2:3" ht="14.25" hidden="1" customHeight="1" x14ac:dyDescent="0.25">
      <c r="B657" s="58"/>
      <c r="C657" s="48"/>
    </row>
    <row r="658" spans="2:3" ht="14.25" hidden="1" customHeight="1" x14ac:dyDescent="0.25">
      <c r="B658" s="58"/>
      <c r="C658" s="48"/>
    </row>
    <row r="659" spans="2:3" ht="14.25" hidden="1" customHeight="1" x14ac:dyDescent="0.25">
      <c r="B659" s="58"/>
      <c r="C659" s="48"/>
    </row>
    <row r="660" spans="2:3" ht="14.25" hidden="1" customHeight="1" x14ac:dyDescent="0.25">
      <c r="B660" s="58"/>
      <c r="C660" s="48"/>
    </row>
    <row r="661" spans="2:3" ht="14.25" hidden="1" customHeight="1" x14ac:dyDescent="0.25">
      <c r="B661" s="58"/>
      <c r="C661" s="48"/>
    </row>
    <row r="662" spans="2:3" ht="14.25" hidden="1" customHeight="1" x14ac:dyDescent="0.25">
      <c r="B662" s="58"/>
      <c r="C662" s="48"/>
    </row>
    <row r="663" spans="2:3" ht="14.25" hidden="1" customHeight="1" x14ac:dyDescent="0.25">
      <c r="B663" s="58"/>
      <c r="C663" s="48"/>
    </row>
    <row r="664" spans="2:3" ht="14.25" hidden="1" customHeight="1" x14ac:dyDescent="0.25">
      <c r="B664" s="58"/>
      <c r="C664" s="48"/>
    </row>
    <row r="665" spans="2:3" ht="14.25" hidden="1" customHeight="1" x14ac:dyDescent="0.25">
      <c r="B665" s="58"/>
      <c r="C665" s="48"/>
    </row>
    <row r="666" spans="2:3" ht="14.25" hidden="1" customHeight="1" x14ac:dyDescent="0.25">
      <c r="B666" s="58"/>
      <c r="C666" s="48"/>
    </row>
    <row r="667" spans="2:3" ht="14.25" hidden="1" customHeight="1" x14ac:dyDescent="0.25">
      <c r="B667" s="58"/>
      <c r="C667" s="48"/>
    </row>
    <row r="668" spans="2:3" ht="14.25" hidden="1" customHeight="1" x14ac:dyDescent="0.25">
      <c r="B668" s="58"/>
      <c r="C668" s="48"/>
    </row>
    <row r="669" spans="2:3" ht="14.25" hidden="1" customHeight="1" x14ac:dyDescent="0.25">
      <c r="B669" s="58"/>
      <c r="C669" s="48"/>
    </row>
    <row r="670" spans="2:3" ht="14.25" hidden="1" customHeight="1" x14ac:dyDescent="0.25">
      <c r="B670" s="58"/>
      <c r="C670" s="48"/>
    </row>
    <row r="671" spans="2:3" ht="14.25" hidden="1" customHeight="1" x14ac:dyDescent="0.25">
      <c r="B671" s="58"/>
      <c r="C671" s="48"/>
    </row>
    <row r="672" spans="2:3" ht="14.25" hidden="1" customHeight="1" x14ac:dyDescent="0.25">
      <c r="B672" s="58"/>
      <c r="C672" s="48"/>
    </row>
    <row r="673" spans="2:3" ht="14.25" hidden="1" customHeight="1" x14ac:dyDescent="0.25">
      <c r="B673" s="58"/>
      <c r="C673" s="48"/>
    </row>
    <row r="674" spans="2:3" ht="14.25" hidden="1" customHeight="1" x14ac:dyDescent="0.25">
      <c r="B674" s="58"/>
      <c r="C674" s="48"/>
    </row>
    <row r="675" spans="2:3" ht="14.25" hidden="1" customHeight="1" x14ac:dyDescent="0.25">
      <c r="B675" s="58"/>
      <c r="C675" s="48"/>
    </row>
    <row r="676" spans="2:3" ht="14.25" hidden="1" customHeight="1" x14ac:dyDescent="0.25">
      <c r="B676" s="58"/>
      <c r="C676" s="48"/>
    </row>
    <row r="677" spans="2:3" ht="14.25" hidden="1" customHeight="1" x14ac:dyDescent="0.25">
      <c r="B677" s="58"/>
      <c r="C677" s="48"/>
    </row>
    <row r="678" spans="2:3" ht="14.25" hidden="1" customHeight="1" x14ac:dyDescent="0.25">
      <c r="B678" s="58"/>
      <c r="C678" s="48"/>
    </row>
    <row r="679" spans="2:3" ht="14.25" hidden="1" customHeight="1" x14ac:dyDescent="0.25">
      <c r="B679" s="58"/>
      <c r="C679" s="48"/>
    </row>
    <row r="680" spans="2:3" ht="14.25" hidden="1" customHeight="1" x14ac:dyDescent="0.25">
      <c r="B680" s="58"/>
      <c r="C680" s="48"/>
    </row>
    <row r="681" spans="2:3" ht="14.25" hidden="1" customHeight="1" x14ac:dyDescent="0.25">
      <c r="B681" s="58"/>
      <c r="C681" s="48"/>
    </row>
    <row r="682" spans="2:3" ht="14.25" hidden="1" customHeight="1" x14ac:dyDescent="0.25">
      <c r="B682" s="58"/>
      <c r="C682" s="48"/>
    </row>
    <row r="683" spans="2:3" ht="14.25" hidden="1" customHeight="1" x14ac:dyDescent="0.25">
      <c r="B683" s="58"/>
      <c r="C683" s="48"/>
    </row>
    <row r="684" spans="2:3" ht="14.25" hidden="1" customHeight="1" x14ac:dyDescent="0.25">
      <c r="B684" s="58"/>
      <c r="C684" s="48"/>
    </row>
    <row r="685" spans="2:3" ht="14.25" hidden="1" customHeight="1" x14ac:dyDescent="0.25">
      <c r="B685" s="58"/>
      <c r="C685" s="48"/>
    </row>
    <row r="686" spans="2:3" ht="14.25" hidden="1" customHeight="1" x14ac:dyDescent="0.25">
      <c r="B686" s="58"/>
      <c r="C686" s="48"/>
    </row>
    <row r="687" spans="2:3" ht="14.25" hidden="1" customHeight="1" x14ac:dyDescent="0.25">
      <c r="B687" s="58"/>
      <c r="C687" s="48"/>
    </row>
    <row r="688" spans="2:3" ht="14.25" hidden="1" customHeight="1" x14ac:dyDescent="0.25">
      <c r="B688" s="58"/>
      <c r="C688" s="48"/>
    </row>
    <row r="689" spans="2:3" ht="14.25" hidden="1" customHeight="1" x14ac:dyDescent="0.25">
      <c r="B689" s="58"/>
      <c r="C689" s="48"/>
    </row>
    <row r="690" spans="2:3" ht="14.25" hidden="1" customHeight="1" x14ac:dyDescent="0.25">
      <c r="B690" s="58"/>
      <c r="C690" s="48"/>
    </row>
    <row r="691" spans="2:3" ht="14.25" hidden="1" customHeight="1" x14ac:dyDescent="0.25">
      <c r="B691" s="58"/>
      <c r="C691" s="48"/>
    </row>
    <row r="692" spans="2:3" ht="14.25" hidden="1" customHeight="1" x14ac:dyDescent="0.25">
      <c r="B692" s="58"/>
      <c r="C692" s="48"/>
    </row>
    <row r="693" spans="2:3" ht="14.25" hidden="1" customHeight="1" x14ac:dyDescent="0.25">
      <c r="B693" s="58"/>
      <c r="C693" s="48"/>
    </row>
    <row r="694" spans="2:3" ht="14.25" hidden="1" customHeight="1" x14ac:dyDescent="0.25">
      <c r="B694" s="58"/>
      <c r="C694" s="48"/>
    </row>
    <row r="695" spans="2:3" ht="14.25" hidden="1" customHeight="1" x14ac:dyDescent="0.25">
      <c r="B695" s="58"/>
      <c r="C695" s="48"/>
    </row>
    <row r="696" spans="2:3" ht="14.25" hidden="1" customHeight="1" x14ac:dyDescent="0.25">
      <c r="B696" s="58"/>
      <c r="C696" s="48"/>
    </row>
    <row r="697" spans="2:3" ht="14.25" hidden="1" customHeight="1" x14ac:dyDescent="0.25">
      <c r="B697" s="58"/>
      <c r="C697" s="48"/>
    </row>
    <row r="698" spans="2:3" ht="14.25" hidden="1" customHeight="1" x14ac:dyDescent="0.25">
      <c r="B698" s="58"/>
      <c r="C698" s="48"/>
    </row>
    <row r="699" spans="2:3" ht="14.25" hidden="1" customHeight="1" x14ac:dyDescent="0.25">
      <c r="B699" s="58"/>
      <c r="C699" s="48"/>
    </row>
    <row r="700" spans="2:3" ht="14.25" hidden="1" customHeight="1" x14ac:dyDescent="0.25">
      <c r="B700" s="58"/>
      <c r="C700" s="48"/>
    </row>
    <row r="701" spans="2:3" ht="14.25" hidden="1" customHeight="1" x14ac:dyDescent="0.25">
      <c r="B701" s="58"/>
      <c r="C701" s="48"/>
    </row>
    <row r="702" spans="2:3" ht="14.25" hidden="1" customHeight="1" x14ac:dyDescent="0.25">
      <c r="B702" s="58"/>
      <c r="C702" s="48"/>
    </row>
    <row r="703" spans="2:3" ht="14.25" hidden="1" customHeight="1" x14ac:dyDescent="0.25">
      <c r="B703" s="58"/>
      <c r="C703" s="48"/>
    </row>
    <row r="704" spans="2:3" ht="14.25" hidden="1" customHeight="1" x14ac:dyDescent="0.25">
      <c r="B704" s="58"/>
      <c r="C704" s="48"/>
    </row>
    <row r="705" spans="2:3" ht="14.25" hidden="1" customHeight="1" x14ac:dyDescent="0.25">
      <c r="B705" s="58"/>
      <c r="C705" s="48"/>
    </row>
    <row r="706" spans="2:3" ht="14.25" hidden="1" customHeight="1" x14ac:dyDescent="0.25">
      <c r="B706" s="58"/>
      <c r="C706" s="48"/>
    </row>
    <row r="707" spans="2:3" ht="14.25" hidden="1" customHeight="1" x14ac:dyDescent="0.25">
      <c r="B707" s="58"/>
      <c r="C707" s="48"/>
    </row>
    <row r="708" spans="2:3" ht="14.25" hidden="1" customHeight="1" x14ac:dyDescent="0.25">
      <c r="B708" s="58"/>
      <c r="C708" s="48"/>
    </row>
    <row r="709" spans="2:3" ht="14.25" hidden="1" customHeight="1" x14ac:dyDescent="0.25">
      <c r="B709" s="58"/>
      <c r="C709" s="48"/>
    </row>
    <row r="710" spans="2:3" ht="14.25" hidden="1" customHeight="1" x14ac:dyDescent="0.25">
      <c r="B710" s="58"/>
      <c r="C710" s="48"/>
    </row>
    <row r="711" spans="2:3" ht="14.25" hidden="1" customHeight="1" x14ac:dyDescent="0.25">
      <c r="B711" s="58"/>
      <c r="C711" s="48"/>
    </row>
    <row r="712" spans="2:3" ht="14.25" hidden="1" customHeight="1" x14ac:dyDescent="0.25">
      <c r="B712" s="58"/>
      <c r="C712" s="48"/>
    </row>
    <row r="713" spans="2:3" ht="14.25" hidden="1" customHeight="1" x14ac:dyDescent="0.25">
      <c r="B713" s="58"/>
      <c r="C713" s="48"/>
    </row>
    <row r="714" spans="2:3" ht="14.25" hidden="1" customHeight="1" x14ac:dyDescent="0.25">
      <c r="B714" s="58"/>
      <c r="C714" s="48"/>
    </row>
    <row r="715" spans="2:3" ht="14.25" hidden="1" customHeight="1" x14ac:dyDescent="0.25">
      <c r="B715" s="58"/>
      <c r="C715" s="48"/>
    </row>
    <row r="716" spans="2:3" ht="14.25" hidden="1" customHeight="1" x14ac:dyDescent="0.25">
      <c r="B716" s="58"/>
      <c r="C716" s="48"/>
    </row>
    <row r="717" spans="2:3" ht="14.25" hidden="1" customHeight="1" x14ac:dyDescent="0.25">
      <c r="B717" s="58"/>
      <c r="C717" s="48"/>
    </row>
    <row r="718" spans="2:3" ht="14.25" hidden="1" customHeight="1" x14ac:dyDescent="0.25">
      <c r="B718" s="58"/>
      <c r="C718" s="48"/>
    </row>
    <row r="719" spans="2:3" ht="14.25" hidden="1" customHeight="1" x14ac:dyDescent="0.25">
      <c r="B719" s="58"/>
      <c r="C719" s="48"/>
    </row>
    <row r="720" spans="2:3" ht="14.25" hidden="1" customHeight="1" x14ac:dyDescent="0.25">
      <c r="B720" s="58"/>
      <c r="C720" s="48"/>
    </row>
    <row r="721" spans="2:3" ht="14.25" hidden="1" customHeight="1" x14ac:dyDescent="0.25">
      <c r="B721" s="58"/>
      <c r="C721" s="48"/>
    </row>
    <row r="722" spans="2:3" ht="14.25" hidden="1" customHeight="1" x14ac:dyDescent="0.25">
      <c r="B722" s="58"/>
      <c r="C722" s="48"/>
    </row>
    <row r="723" spans="2:3" ht="14.25" hidden="1" customHeight="1" x14ac:dyDescent="0.25">
      <c r="B723" s="58"/>
      <c r="C723" s="48"/>
    </row>
    <row r="724" spans="2:3" ht="14.25" hidden="1" customHeight="1" x14ac:dyDescent="0.25">
      <c r="B724" s="58"/>
      <c r="C724" s="48"/>
    </row>
    <row r="725" spans="2:3" ht="14.25" hidden="1" customHeight="1" x14ac:dyDescent="0.25">
      <c r="B725" s="58"/>
      <c r="C725" s="48"/>
    </row>
    <row r="726" spans="2:3" ht="14.25" hidden="1" customHeight="1" x14ac:dyDescent="0.25">
      <c r="B726" s="58"/>
      <c r="C726" s="48"/>
    </row>
    <row r="727" spans="2:3" ht="14.25" hidden="1" customHeight="1" x14ac:dyDescent="0.25">
      <c r="B727" s="58"/>
      <c r="C727" s="48"/>
    </row>
    <row r="728" spans="2:3" ht="14.25" hidden="1" customHeight="1" x14ac:dyDescent="0.25">
      <c r="B728" s="58"/>
      <c r="C728" s="48"/>
    </row>
    <row r="729" spans="2:3" ht="14.25" hidden="1" customHeight="1" x14ac:dyDescent="0.25">
      <c r="B729" s="58"/>
      <c r="C729" s="48"/>
    </row>
    <row r="730" spans="2:3" ht="14.25" hidden="1" customHeight="1" x14ac:dyDescent="0.25">
      <c r="B730" s="58"/>
      <c r="C730" s="48"/>
    </row>
    <row r="731" spans="2:3" ht="14.25" hidden="1" customHeight="1" x14ac:dyDescent="0.25">
      <c r="B731" s="58"/>
      <c r="C731" s="48"/>
    </row>
    <row r="732" spans="2:3" ht="14.25" hidden="1" customHeight="1" x14ac:dyDescent="0.25">
      <c r="B732" s="58"/>
      <c r="C732" s="48"/>
    </row>
    <row r="733" spans="2:3" ht="14.25" hidden="1" customHeight="1" x14ac:dyDescent="0.25">
      <c r="B733" s="58"/>
      <c r="C733" s="48"/>
    </row>
    <row r="734" spans="2:3" ht="14.25" hidden="1" customHeight="1" x14ac:dyDescent="0.25">
      <c r="B734" s="58"/>
      <c r="C734" s="48"/>
    </row>
    <row r="735" spans="2:3" ht="14.25" hidden="1" customHeight="1" x14ac:dyDescent="0.25">
      <c r="B735" s="58"/>
      <c r="C735" s="48"/>
    </row>
    <row r="736" spans="2:3" ht="14.25" hidden="1" customHeight="1" x14ac:dyDescent="0.25">
      <c r="B736" s="58"/>
      <c r="C736" s="48"/>
    </row>
    <row r="737" spans="2:3" ht="14.25" hidden="1" customHeight="1" x14ac:dyDescent="0.25">
      <c r="B737" s="58"/>
      <c r="C737" s="48"/>
    </row>
    <row r="738" spans="2:3" ht="14.25" hidden="1" customHeight="1" x14ac:dyDescent="0.25">
      <c r="B738" s="58"/>
      <c r="C738" s="48"/>
    </row>
    <row r="739" spans="2:3" ht="14.25" hidden="1" customHeight="1" x14ac:dyDescent="0.25">
      <c r="B739" s="58"/>
      <c r="C739" s="48"/>
    </row>
    <row r="740" spans="2:3" ht="14.25" hidden="1" customHeight="1" x14ac:dyDescent="0.25">
      <c r="B740" s="58"/>
      <c r="C740" s="48"/>
    </row>
    <row r="741" spans="2:3" ht="14.25" hidden="1" customHeight="1" x14ac:dyDescent="0.25">
      <c r="B741" s="58"/>
      <c r="C741" s="48"/>
    </row>
    <row r="742" spans="2:3" ht="14.25" hidden="1" customHeight="1" x14ac:dyDescent="0.25">
      <c r="B742" s="58"/>
      <c r="C742" s="48"/>
    </row>
    <row r="743" spans="2:3" ht="14.25" hidden="1" customHeight="1" x14ac:dyDescent="0.25">
      <c r="B743" s="58"/>
      <c r="C743" s="48"/>
    </row>
    <row r="744" spans="2:3" ht="14.25" hidden="1" customHeight="1" x14ac:dyDescent="0.25">
      <c r="B744" s="58"/>
      <c r="C744" s="48"/>
    </row>
    <row r="745" spans="2:3" ht="14.25" hidden="1" customHeight="1" x14ac:dyDescent="0.25">
      <c r="B745" s="58"/>
      <c r="C745" s="48"/>
    </row>
    <row r="746" spans="2:3" ht="14.25" hidden="1" customHeight="1" x14ac:dyDescent="0.25">
      <c r="B746" s="58"/>
      <c r="C746" s="48"/>
    </row>
    <row r="747" spans="2:3" ht="14.25" hidden="1" customHeight="1" x14ac:dyDescent="0.25">
      <c r="B747" s="58"/>
      <c r="C747" s="48"/>
    </row>
    <row r="748" spans="2:3" ht="14.25" hidden="1" customHeight="1" x14ac:dyDescent="0.25">
      <c r="B748" s="58"/>
      <c r="C748" s="48"/>
    </row>
    <row r="749" spans="2:3" ht="14.25" hidden="1" customHeight="1" x14ac:dyDescent="0.25">
      <c r="B749" s="58"/>
      <c r="C749" s="48"/>
    </row>
    <row r="750" spans="2:3" ht="14.25" hidden="1" customHeight="1" x14ac:dyDescent="0.25">
      <c r="B750" s="58"/>
      <c r="C750" s="48"/>
    </row>
    <row r="751" spans="2:3" ht="14.25" hidden="1" customHeight="1" x14ac:dyDescent="0.25">
      <c r="B751" s="58"/>
      <c r="C751" s="48"/>
    </row>
    <row r="752" spans="2:3" ht="14.25" hidden="1" customHeight="1" x14ac:dyDescent="0.25">
      <c r="B752" s="58"/>
      <c r="C752" s="48"/>
    </row>
    <row r="753" spans="2:3" ht="14.25" hidden="1" customHeight="1" x14ac:dyDescent="0.25">
      <c r="B753" s="58"/>
      <c r="C753" s="48"/>
    </row>
    <row r="754" spans="2:3" ht="14.25" hidden="1" customHeight="1" x14ac:dyDescent="0.25">
      <c r="B754" s="58"/>
      <c r="C754" s="48"/>
    </row>
    <row r="755" spans="2:3" ht="14.25" hidden="1" customHeight="1" x14ac:dyDescent="0.25">
      <c r="B755" s="58"/>
      <c r="C755" s="48"/>
    </row>
    <row r="756" spans="2:3" ht="14.25" hidden="1" customHeight="1" x14ac:dyDescent="0.25">
      <c r="B756" s="58"/>
      <c r="C756" s="48"/>
    </row>
    <row r="757" spans="2:3" ht="14.25" hidden="1" customHeight="1" x14ac:dyDescent="0.25">
      <c r="B757" s="58"/>
      <c r="C757" s="48"/>
    </row>
    <row r="758" spans="2:3" ht="14.25" hidden="1" customHeight="1" x14ac:dyDescent="0.25">
      <c r="B758" s="58"/>
      <c r="C758" s="48"/>
    </row>
    <row r="759" spans="2:3" ht="14.25" hidden="1" customHeight="1" x14ac:dyDescent="0.25">
      <c r="B759" s="58"/>
      <c r="C759" s="48"/>
    </row>
    <row r="760" spans="2:3" ht="14.25" hidden="1" customHeight="1" x14ac:dyDescent="0.25">
      <c r="B760" s="58"/>
      <c r="C760" s="48"/>
    </row>
    <row r="761" spans="2:3" ht="14.25" hidden="1" customHeight="1" x14ac:dyDescent="0.25">
      <c r="B761" s="58"/>
      <c r="C761" s="48"/>
    </row>
    <row r="762" spans="2:3" ht="14.25" hidden="1" customHeight="1" x14ac:dyDescent="0.25">
      <c r="B762" s="58"/>
      <c r="C762" s="48"/>
    </row>
    <row r="763" spans="2:3" ht="14.25" hidden="1" customHeight="1" x14ac:dyDescent="0.25">
      <c r="B763" s="58"/>
      <c r="C763" s="48"/>
    </row>
    <row r="764" spans="2:3" ht="14.25" hidden="1" customHeight="1" x14ac:dyDescent="0.25">
      <c r="B764" s="58"/>
      <c r="C764" s="48"/>
    </row>
    <row r="765" spans="2:3" ht="14.25" hidden="1" customHeight="1" x14ac:dyDescent="0.25">
      <c r="B765" s="58"/>
      <c r="C765" s="48"/>
    </row>
    <row r="766" spans="2:3" ht="14.25" hidden="1" customHeight="1" x14ac:dyDescent="0.25">
      <c r="B766" s="58"/>
      <c r="C766" s="48"/>
    </row>
    <row r="767" spans="2:3" ht="14.25" hidden="1" customHeight="1" x14ac:dyDescent="0.25">
      <c r="B767" s="58"/>
      <c r="C767" s="48"/>
    </row>
    <row r="768" spans="2:3" ht="14.25" hidden="1" customHeight="1" x14ac:dyDescent="0.25">
      <c r="B768" s="58"/>
      <c r="C768" s="48"/>
    </row>
    <row r="769" spans="2:3" ht="14.25" hidden="1" customHeight="1" x14ac:dyDescent="0.25">
      <c r="B769" s="58"/>
      <c r="C769" s="48"/>
    </row>
    <row r="770" spans="2:3" ht="14.25" hidden="1" customHeight="1" x14ac:dyDescent="0.25">
      <c r="B770" s="58"/>
      <c r="C770" s="48"/>
    </row>
    <row r="771" spans="2:3" ht="14.25" hidden="1" customHeight="1" x14ac:dyDescent="0.25">
      <c r="B771" s="58"/>
      <c r="C771" s="48"/>
    </row>
    <row r="772" spans="2:3" ht="14.25" hidden="1" customHeight="1" x14ac:dyDescent="0.25">
      <c r="B772" s="58"/>
      <c r="C772" s="48"/>
    </row>
    <row r="773" spans="2:3" ht="14.25" hidden="1" customHeight="1" x14ac:dyDescent="0.25">
      <c r="B773" s="58"/>
      <c r="C773" s="48"/>
    </row>
    <row r="774" spans="2:3" ht="14.25" hidden="1" customHeight="1" x14ac:dyDescent="0.25">
      <c r="B774" s="58"/>
      <c r="C774" s="48"/>
    </row>
    <row r="775" spans="2:3" ht="14.25" hidden="1" customHeight="1" x14ac:dyDescent="0.25">
      <c r="B775" s="58"/>
      <c r="C775" s="48"/>
    </row>
    <row r="776" spans="2:3" ht="14.25" hidden="1" customHeight="1" x14ac:dyDescent="0.25">
      <c r="B776" s="58"/>
      <c r="C776" s="48"/>
    </row>
    <row r="777" spans="2:3" ht="14.25" hidden="1" customHeight="1" x14ac:dyDescent="0.25">
      <c r="B777" s="58"/>
      <c r="C777" s="48"/>
    </row>
    <row r="778" spans="2:3" ht="14.25" hidden="1" customHeight="1" x14ac:dyDescent="0.25">
      <c r="B778" s="58"/>
      <c r="C778" s="48"/>
    </row>
    <row r="779" spans="2:3" ht="14.25" hidden="1" customHeight="1" x14ac:dyDescent="0.25">
      <c r="B779" s="58"/>
      <c r="C779" s="48"/>
    </row>
    <row r="780" spans="2:3" ht="14.25" hidden="1" customHeight="1" x14ac:dyDescent="0.25">
      <c r="B780" s="58"/>
      <c r="C780" s="48"/>
    </row>
    <row r="781" spans="2:3" ht="14.25" hidden="1" customHeight="1" x14ac:dyDescent="0.25">
      <c r="B781" s="58"/>
      <c r="C781" s="48"/>
    </row>
    <row r="782" spans="2:3" ht="14.25" hidden="1" customHeight="1" x14ac:dyDescent="0.25">
      <c r="B782" s="58"/>
      <c r="C782" s="48"/>
    </row>
    <row r="783" spans="2:3" ht="14.25" hidden="1" customHeight="1" x14ac:dyDescent="0.25">
      <c r="B783" s="58"/>
      <c r="C783" s="48"/>
    </row>
    <row r="784" spans="2:3" ht="14.25" hidden="1" customHeight="1" x14ac:dyDescent="0.25">
      <c r="B784" s="58"/>
      <c r="C784" s="48"/>
    </row>
    <row r="785" spans="2:3" ht="14.25" hidden="1" customHeight="1" x14ac:dyDescent="0.25">
      <c r="B785" s="58"/>
      <c r="C785" s="48"/>
    </row>
    <row r="786" spans="2:3" ht="14.25" hidden="1" customHeight="1" x14ac:dyDescent="0.25">
      <c r="B786" s="58"/>
      <c r="C786" s="48"/>
    </row>
    <row r="787" spans="2:3" ht="14.25" hidden="1" customHeight="1" x14ac:dyDescent="0.25">
      <c r="B787" s="58"/>
      <c r="C787" s="48"/>
    </row>
    <row r="788" spans="2:3" ht="14.25" hidden="1" customHeight="1" x14ac:dyDescent="0.25">
      <c r="B788" s="58"/>
      <c r="C788" s="48"/>
    </row>
    <row r="789" spans="2:3" ht="14.25" hidden="1" customHeight="1" x14ac:dyDescent="0.25">
      <c r="B789" s="58"/>
      <c r="C789" s="48"/>
    </row>
    <row r="790" spans="2:3" ht="14.25" hidden="1" customHeight="1" x14ac:dyDescent="0.25">
      <c r="B790" s="58"/>
      <c r="C790" s="48"/>
    </row>
    <row r="791" spans="2:3" ht="14.25" hidden="1" customHeight="1" x14ac:dyDescent="0.25">
      <c r="B791" s="58"/>
      <c r="C791" s="48"/>
    </row>
    <row r="792" spans="2:3" ht="14.25" hidden="1" customHeight="1" x14ac:dyDescent="0.25">
      <c r="B792" s="58"/>
      <c r="C792" s="48"/>
    </row>
    <row r="793" spans="2:3" ht="14.25" hidden="1" customHeight="1" x14ac:dyDescent="0.25">
      <c r="B793" s="58"/>
      <c r="C793" s="48"/>
    </row>
    <row r="794" spans="2:3" ht="14.25" hidden="1" customHeight="1" x14ac:dyDescent="0.25">
      <c r="B794" s="58"/>
      <c r="C794" s="48"/>
    </row>
    <row r="795" spans="2:3" ht="14.25" hidden="1" customHeight="1" x14ac:dyDescent="0.25">
      <c r="B795" s="58"/>
      <c r="C795" s="48"/>
    </row>
    <row r="796" spans="2:3" ht="14.25" hidden="1" customHeight="1" x14ac:dyDescent="0.25">
      <c r="B796" s="58"/>
      <c r="C796" s="48"/>
    </row>
    <row r="797" spans="2:3" ht="14.25" hidden="1" customHeight="1" x14ac:dyDescent="0.25">
      <c r="B797" s="58"/>
      <c r="C797" s="48"/>
    </row>
    <row r="798" spans="2:3" ht="14.25" hidden="1" customHeight="1" x14ac:dyDescent="0.25">
      <c r="B798" s="58"/>
      <c r="C798" s="48"/>
    </row>
    <row r="799" spans="2:3" ht="14.25" hidden="1" customHeight="1" x14ac:dyDescent="0.25">
      <c r="B799" s="58"/>
      <c r="C799" s="48"/>
    </row>
    <row r="800" spans="2:3" ht="14.25" hidden="1" customHeight="1" x14ac:dyDescent="0.25">
      <c r="B800" s="58"/>
      <c r="C800" s="48"/>
    </row>
    <row r="801" spans="2:3" ht="14.25" hidden="1" customHeight="1" x14ac:dyDescent="0.25">
      <c r="B801" s="58"/>
      <c r="C801" s="48"/>
    </row>
    <row r="802" spans="2:3" ht="14.25" hidden="1" customHeight="1" x14ac:dyDescent="0.25">
      <c r="B802" s="58"/>
      <c r="C802" s="48"/>
    </row>
    <row r="803" spans="2:3" ht="14.25" hidden="1" customHeight="1" x14ac:dyDescent="0.25">
      <c r="B803" s="58"/>
      <c r="C803" s="48"/>
    </row>
    <row r="804" spans="2:3" ht="14.25" hidden="1" customHeight="1" x14ac:dyDescent="0.25">
      <c r="B804" s="58"/>
      <c r="C804" s="48"/>
    </row>
    <row r="805" spans="2:3" ht="14.25" hidden="1" customHeight="1" x14ac:dyDescent="0.25">
      <c r="B805" s="58"/>
      <c r="C805" s="48"/>
    </row>
    <row r="806" spans="2:3" ht="14.25" hidden="1" customHeight="1" x14ac:dyDescent="0.25">
      <c r="B806" s="58"/>
      <c r="C806" s="48"/>
    </row>
    <row r="807" spans="2:3" ht="14.25" hidden="1" customHeight="1" x14ac:dyDescent="0.25">
      <c r="B807" s="58"/>
      <c r="C807" s="48"/>
    </row>
    <row r="808" spans="2:3" ht="14.25" hidden="1" customHeight="1" x14ac:dyDescent="0.25">
      <c r="B808" s="58"/>
      <c r="C808" s="48"/>
    </row>
    <row r="809" spans="2:3" ht="14.25" hidden="1" customHeight="1" x14ac:dyDescent="0.25">
      <c r="B809" s="58"/>
      <c r="C809" s="48"/>
    </row>
    <row r="810" spans="2:3" ht="14.25" hidden="1" customHeight="1" x14ac:dyDescent="0.25">
      <c r="B810" s="58"/>
      <c r="C810" s="48"/>
    </row>
    <row r="811" spans="2:3" ht="14.25" hidden="1" customHeight="1" x14ac:dyDescent="0.25">
      <c r="B811" s="58"/>
      <c r="C811" s="48"/>
    </row>
    <row r="812" spans="2:3" ht="14.25" hidden="1" customHeight="1" x14ac:dyDescent="0.25">
      <c r="B812" s="58"/>
      <c r="C812" s="48"/>
    </row>
    <row r="813" spans="2:3" ht="14.25" hidden="1" customHeight="1" x14ac:dyDescent="0.25">
      <c r="B813" s="58"/>
      <c r="C813" s="48"/>
    </row>
    <row r="814" spans="2:3" ht="14.25" hidden="1" customHeight="1" x14ac:dyDescent="0.25">
      <c r="B814" s="58"/>
      <c r="C814" s="48"/>
    </row>
    <row r="815" spans="2:3" ht="14.25" hidden="1" customHeight="1" x14ac:dyDescent="0.25">
      <c r="B815" s="58"/>
      <c r="C815" s="48"/>
    </row>
    <row r="816" spans="2:3" ht="14.25" hidden="1" customHeight="1" x14ac:dyDescent="0.25">
      <c r="B816" s="58"/>
      <c r="C816" s="48"/>
    </row>
    <row r="817" spans="2:3" ht="14.25" hidden="1" customHeight="1" x14ac:dyDescent="0.25">
      <c r="B817" s="58"/>
      <c r="C817" s="48"/>
    </row>
    <row r="818" spans="2:3" ht="14.25" hidden="1" customHeight="1" x14ac:dyDescent="0.25">
      <c r="B818" s="58"/>
      <c r="C818" s="48"/>
    </row>
    <row r="819" spans="2:3" ht="14.25" hidden="1" customHeight="1" x14ac:dyDescent="0.25">
      <c r="B819" s="58"/>
      <c r="C819" s="48"/>
    </row>
    <row r="820" spans="2:3" ht="14.25" hidden="1" customHeight="1" x14ac:dyDescent="0.25">
      <c r="B820" s="58"/>
      <c r="C820" s="48"/>
    </row>
    <row r="821" spans="2:3" ht="14.25" hidden="1" customHeight="1" x14ac:dyDescent="0.25">
      <c r="B821" s="58"/>
      <c r="C821" s="48"/>
    </row>
    <row r="822" spans="2:3" ht="14.25" hidden="1" customHeight="1" x14ac:dyDescent="0.25">
      <c r="B822" s="58"/>
      <c r="C822" s="48"/>
    </row>
    <row r="823" spans="2:3" ht="14.25" hidden="1" customHeight="1" x14ac:dyDescent="0.25">
      <c r="B823" s="58"/>
      <c r="C823" s="48"/>
    </row>
    <row r="824" spans="2:3" ht="14.25" hidden="1" customHeight="1" x14ac:dyDescent="0.25">
      <c r="B824" s="58"/>
      <c r="C824" s="48"/>
    </row>
    <row r="825" spans="2:3" ht="14.25" hidden="1" customHeight="1" x14ac:dyDescent="0.25">
      <c r="B825" s="58"/>
      <c r="C825" s="48"/>
    </row>
    <row r="826" spans="2:3" ht="14.25" hidden="1" customHeight="1" x14ac:dyDescent="0.25">
      <c r="B826" s="58"/>
      <c r="C826" s="48"/>
    </row>
    <row r="827" spans="2:3" ht="14.25" hidden="1" customHeight="1" x14ac:dyDescent="0.25">
      <c r="B827" s="58"/>
      <c r="C827" s="48"/>
    </row>
    <row r="828" spans="2:3" ht="14.25" hidden="1" customHeight="1" x14ac:dyDescent="0.25">
      <c r="B828" s="58"/>
      <c r="C828" s="48"/>
    </row>
    <row r="829" spans="2:3" ht="14.25" hidden="1" customHeight="1" x14ac:dyDescent="0.25">
      <c r="B829" s="58"/>
      <c r="C829" s="48"/>
    </row>
    <row r="830" spans="2:3" ht="14.25" hidden="1" customHeight="1" x14ac:dyDescent="0.25">
      <c r="B830" s="58"/>
      <c r="C830" s="48"/>
    </row>
    <row r="831" spans="2:3" ht="14.25" hidden="1" customHeight="1" x14ac:dyDescent="0.25">
      <c r="B831" s="58"/>
      <c r="C831" s="48"/>
    </row>
    <row r="832" spans="2:3" ht="14.25" hidden="1" customHeight="1" x14ac:dyDescent="0.25">
      <c r="B832" s="58"/>
      <c r="C832" s="48"/>
    </row>
    <row r="833" spans="2:3" ht="14.25" hidden="1" customHeight="1" x14ac:dyDescent="0.25">
      <c r="B833" s="58"/>
      <c r="C833" s="48"/>
    </row>
    <row r="834" spans="2:3" ht="14.25" hidden="1" customHeight="1" x14ac:dyDescent="0.25">
      <c r="B834" s="58"/>
      <c r="C834" s="48"/>
    </row>
    <row r="835" spans="2:3" ht="14.25" hidden="1" customHeight="1" x14ac:dyDescent="0.25">
      <c r="B835" s="58"/>
      <c r="C835" s="48"/>
    </row>
    <row r="836" spans="2:3" ht="14.25" hidden="1" customHeight="1" x14ac:dyDescent="0.25">
      <c r="B836" s="58"/>
      <c r="C836" s="48"/>
    </row>
    <row r="837" spans="2:3" ht="14.25" hidden="1" customHeight="1" x14ac:dyDescent="0.25">
      <c r="B837" s="58"/>
      <c r="C837" s="48"/>
    </row>
    <row r="838" spans="2:3" ht="14.25" hidden="1" customHeight="1" x14ac:dyDescent="0.25">
      <c r="B838" s="58"/>
      <c r="C838" s="48"/>
    </row>
    <row r="839" spans="2:3" ht="14.25" hidden="1" customHeight="1" x14ac:dyDescent="0.25">
      <c r="B839" s="58"/>
      <c r="C839" s="48"/>
    </row>
    <row r="840" spans="2:3" ht="14.25" hidden="1" customHeight="1" x14ac:dyDescent="0.25">
      <c r="B840" s="58"/>
      <c r="C840" s="48"/>
    </row>
    <row r="841" spans="2:3" ht="14.25" hidden="1" customHeight="1" x14ac:dyDescent="0.25">
      <c r="B841" s="58"/>
      <c r="C841" s="48"/>
    </row>
    <row r="842" spans="2:3" ht="14.25" hidden="1" customHeight="1" x14ac:dyDescent="0.25">
      <c r="B842" s="58"/>
      <c r="C842" s="48"/>
    </row>
    <row r="843" spans="2:3" ht="14.25" hidden="1" customHeight="1" x14ac:dyDescent="0.25">
      <c r="B843" s="58"/>
      <c r="C843" s="48"/>
    </row>
    <row r="844" spans="2:3" ht="14.25" hidden="1" customHeight="1" x14ac:dyDescent="0.25">
      <c r="B844" s="58"/>
      <c r="C844" s="48"/>
    </row>
    <row r="845" spans="2:3" ht="14.25" hidden="1" customHeight="1" x14ac:dyDescent="0.25">
      <c r="B845" s="58"/>
      <c r="C845" s="48"/>
    </row>
    <row r="846" spans="2:3" ht="14.25" hidden="1" customHeight="1" x14ac:dyDescent="0.25">
      <c r="B846" s="58"/>
      <c r="C846" s="48"/>
    </row>
    <row r="847" spans="2:3" ht="14.25" hidden="1" customHeight="1" x14ac:dyDescent="0.25">
      <c r="B847" s="58"/>
      <c r="C847" s="48"/>
    </row>
    <row r="848" spans="2:3" ht="14.25" hidden="1" customHeight="1" x14ac:dyDescent="0.25">
      <c r="B848" s="58"/>
      <c r="C848" s="48"/>
    </row>
    <row r="849" spans="2:3" ht="14.25" hidden="1" customHeight="1" x14ac:dyDescent="0.25">
      <c r="B849" s="58"/>
      <c r="C849" s="48"/>
    </row>
    <row r="850" spans="2:3" ht="14.25" hidden="1" customHeight="1" x14ac:dyDescent="0.25">
      <c r="B850" s="58"/>
      <c r="C850" s="48"/>
    </row>
    <row r="851" spans="2:3" ht="14.25" hidden="1" customHeight="1" x14ac:dyDescent="0.25">
      <c r="B851" s="58"/>
      <c r="C851" s="48"/>
    </row>
    <row r="852" spans="2:3" ht="14.25" hidden="1" customHeight="1" x14ac:dyDescent="0.25">
      <c r="B852" s="58"/>
      <c r="C852" s="48"/>
    </row>
    <row r="853" spans="2:3" ht="14.25" hidden="1" customHeight="1" x14ac:dyDescent="0.25">
      <c r="B853" s="58"/>
      <c r="C853" s="48"/>
    </row>
    <row r="854" spans="2:3" ht="14.25" hidden="1" customHeight="1" x14ac:dyDescent="0.25">
      <c r="B854" s="58"/>
      <c r="C854" s="48"/>
    </row>
    <row r="855" spans="2:3" ht="14.25" hidden="1" customHeight="1" x14ac:dyDescent="0.25">
      <c r="B855" s="58"/>
      <c r="C855" s="48"/>
    </row>
    <row r="856" spans="2:3" ht="14.25" hidden="1" customHeight="1" x14ac:dyDescent="0.25">
      <c r="B856" s="58"/>
      <c r="C856" s="48"/>
    </row>
    <row r="857" spans="2:3" ht="14.25" hidden="1" customHeight="1" x14ac:dyDescent="0.25">
      <c r="B857" s="58"/>
      <c r="C857" s="48"/>
    </row>
    <row r="858" spans="2:3" ht="14.25" hidden="1" customHeight="1" x14ac:dyDescent="0.25">
      <c r="B858" s="58"/>
      <c r="C858" s="48"/>
    </row>
    <row r="859" spans="2:3" ht="14.25" hidden="1" customHeight="1" x14ac:dyDescent="0.25">
      <c r="B859" s="58"/>
      <c r="C859" s="48"/>
    </row>
    <row r="860" spans="2:3" ht="14.25" hidden="1" customHeight="1" x14ac:dyDescent="0.25">
      <c r="B860" s="58"/>
      <c r="C860" s="48"/>
    </row>
    <row r="861" spans="2:3" ht="14.25" hidden="1" customHeight="1" x14ac:dyDescent="0.25">
      <c r="B861" s="58"/>
      <c r="C861" s="48"/>
    </row>
    <row r="862" spans="2:3" ht="14.25" hidden="1" customHeight="1" x14ac:dyDescent="0.25">
      <c r="B862" s="58"/>
      <c r="C862" s="48"/>
    </row>
    <row r="863" spans="2:3" ht="14.25" hidden="1" customHeight="1" x14ac:dyDescent="0.25">
      <c r="B863" s="58"/>
      <c r="C863" s="48"/>
    </row>
    <row r="864" spans="2:3" ht="14.25" hidden="1" customHeight="1" x14ac:dyDescent="0.25">
      <c r="B864" s="58"/>
      <c r="C864" s="48"/>
    </row>
    <row r="865" spans="2:3" ht="14.25" hidden="1" customHeight="1" x14ac:dyDescent="0.25">
      <c r="B865" s="58"/>
      <c r="C865" s="48"/>
    </row>
    <row r="866" spans="2:3" ht="14.25" hidden="1" customHeight="1" x14ac:dyDescent="0.25">
      <c r="B866" s="58"/>
      <c r="C866" s="48"/>
    </row>
    <row r="867" spans="2:3" ht="14.25" hidden="1" customHeight="1" x14ac:dyDescent="0.25">
      <c r="B867" s="58"/>
      <c r="C867" s="48"/>
    </row>
    <row r="868" spans="2:3" ht="14.25" hidden="1" customHeight="1" x14ac:dyDescent="0.25">
      <c r="B868" s="58"/>
      <c r="C868" s="48"/>
    </row>
    <row r="869" spans="2:3" ht="14.25" hidden="1" customHeight="1" x14ac:dyDescent="0.25">
      <c r="B869" s="58"/>
      <c r="C869" s="48"/>
    </row>
    <row r="870" spans="2:3" ht="14.25" hidden="1" customHeight="1" x14ac:dyDescent="0.25">
      <c r="B870" s="58"/>
      <c r="C870" s="48"/>
    </row>
    <row r="871" spans="2:3" ht="14.25" hidden="1" customHeight="1" x14ac:dyDescent="0.25">
      <c r="B871" s="58"/>
      <c r="C871" s="48"/>
    </row>
    <row r="872" spans="2:3" ht="14.25" hidden="1" customHeight="1" x14ac:dyDescent="0.25">
      <c r="B872" s="58"/>
      <c r="C872" s="48"/>
    </row>
    <row r="873" spans="2:3" ht="14.25" hidden="1" customHeight="1" x14ac:dyDescent="0.25">
      <c r="B873" s="58"/>
      <c r="C873" s="48"/>
    </row>
    <row r="874" spans="2:3" ht="14.25" hidden="1" customHeight="1" x14ac:dyDescent="0.25">
      <c r="B874" s="58"/>
      <c r="C874" s="48"/>
    </row>
    <row r="875" spans="2:3" ht="14.25" hidden="1" customHeight="1" x14ac:dyDescent="0.25">
      <c r="B875" s="58"/>
      <c r="C875" s="48"/>
    </row>
    <row r="876" spans="2:3" ht="14.25" hidden="1" customHeight="1" x14ac:dyDescent="0.25">
      <c r="B876" s="58"/>
      <c r="C876" s="48"/>
    </row>
    <row r="877" spans="2:3" ht="14.25" hidden="1" customHeight="1" x14ac:dyDescent="0.25">
      <c r="B877" s="58"/>
      <c r="C877" s="48"/>
    </row>
    <row r="878" spans="2:3" ht="14.25" hidden="1" customHeight="1" x14ac:dyDescent="0.25">
      <c r="B878" s="58"/>
      <c r="C878" s="48"/>
    </row>
    <row r="879" spans="2:3" ht="14.25" hidden="1" customHeight="1" x14ac:dyDescent="0.25">
      <c r="B879" s="58"/>
      <c r="C879" s="48"/>
    </row>
    <row r="880" spans="2:3" ht="14.25" hidden="1" customHeight="1" x14ac:dyDescent="0.25">
      <c r="B880" s="58"/>
      <c r="C880" s="48"/>
    </row>
    <row r="881" spans="2:3" ht="14.25" hidden="1" customHeight="1" x14ac:dyDescent="0.25">
      <c r="B881" s="58"/>
      <c r="C881" s="48"/>
    </row>
    <row r="882" spans="2:3" ht="14.25" hidden="1" customHeight="1" x14ac:dyDescent="0.25">
      <c r="B882" s="58"/>
      <c r="C882" s="48"/>
    </row>
    <row r="883" spans="2:3" ht="14.25" hidden="1" customHeight="1" x14ac:dyDescent="0.25">
      <c r="B883" s="58"/>
      <c r="C883" s="48"/>
    </row>
    <row r="884" spans="2:3" ht="14.25" hidden="1" customHeight="1" x14ac:dyDescent="0.25">
      <c r="B884" s="58"/>
      <c r="C884" s="48"/>
    </row>
    <row r="885" spans="2:3" ht="14.25" hidden="1" customHeight="1" x14ac:dyDescent="0.25">
      <c r="B885" s="58"/>
      <c r="C885" s="48"/>
    </row>
    <row r="886" spans="2:3" ht="14.25" hidden="1" customHeight="1" x14ac:dyDescent="0.25">
      <c r="B886" s="58"/>
      <c r="C886" s="48"/>
    </row>
    <row r="887" spans="2:3" ht="14.25" hidden="1" customHeight="1" x14ac:dyDescent="0.25">
      <c r="B887" s="58"/>
      <c r="C887" s="48"/>
    </row>
    <row r="888" spans="2:3" ht="14.25" hidden="1" customHeight="1" x14ac:dyDescent="0.25">
      <c r="B888" s="58"/>
      <c r="C888" s="48"/>
    </row>
    <row r="889" spans="2:3" ht="14.25" hidden="1" customHeight="1" x14ac:dyDescent="0.25">
      <c r="B889" s="58"/>
      <c r="C889" s="48"/>
    </row>
    <row r="890" spans="2:3" ht="14.25" hidden="1" customHeight="1" x14ac:dyDescent="0.25">
      <c r="B890" s="58"/>
      <c r="C890" s="48"/>
    </row>
    <row r="891" spans="2:3" ht="14.25" hidden="1" customHeight="1" x14ac:dyDescent="0.25">
      <c r="B891" s="58"/>
      <c r="C891" s="48"/>
    </row>
    <row r="892" spans="2:3" ht="14.25" hidden="1" customHeight="1" x14ac:dyDescent="0.25">
      <c r="B892" s="58"/>
      <c r="C892" s="48"/>
    </row>
    <row r="893" spans="2:3" ht="14.25" hidden="1" customHeight="1" x14ac:dyDescent="0.25">
      <c r="B893" s="58"/>
      <c r="C893" s="48"/>
    </row>
    <row r="894" spans="2:3" ht="14.25" hidden="1" customHeight="1" x14ac:dyDescent="0.25">
      <c r="B894" s="58"/>
      <c r="C894" s="48"/>
    </row>
    <row r="895" spans="2:3" ht="14.25" hidden="1" customHeight="1" x14ac:dyDescent="0.25">
      <c r="B895" s="58"/>
      <c r="C895" s="48"/>
    </row>
    <row r="896" spans="2:3" ht="14.25" hidden="1" customHeight="1" x14ac:dyDescent="0.25">
      <c r="B896" s="58"/>
      <c r="C896" s="48"/>
    </row>
    <row r="897" spans="2:3" ht="14.25" hidden="1" customHeight="1" x14ac:dyDescent="0.25">
      <c r="B897" s="58"/>
      <c r="C897" s="48"/>
    </row>
    <row r="898" spans="2:3" ht="14.25" hidden="1" customHeight="1" x14ac:dyDescent="0.25">
      <c r="B898" s="58"/>
      <c r="C898" s="48"/>
    </row>
    <row r="899" spans="2:3" ht="14.25" hidden="1" customHeight="1" x14ac:dyDescent="0.25">
      <c r="B899" s="58"/>
      <c r="C899" s="48"/>
    </row>
    <row r="900" spans="2:3" ht="14.25" hidden="1" customHeight="1" x14ac:dyDescent="0.25">
      <c r="B900" s="58"/>
      <c r="C900" s="48"/>
    </row>
    <row r="901" spans="2:3" ht="14.25" hidden="1" customHeight="1" x14ac:dyDescent="0.25">
      <c r="B901" s="58"/>
      <c r="C901" s="48"/>
    </row>
    <row r="902" spans="2:3" ht="14.25" hidden="1" customHeight="1" x14ac:dyDescent="0.25">
      <c r="B902" s="58"/>
      <c r="C902" s="48"/>
    </row>
    <row r="903" spans="2:3" ht="14.25" hidden="1" customHeight="1" x14ac:dyDescent="0.25">
      <c r="B903" s="58"/>
      <c r="C903" s="48"/>
    </row>
    <row r="904" spans="2:3" ht="14.25" hidden="1" customHeight="1" x14ac:dyDescent="0.25">
      <c r="B904" s="58"/>
      <c r="C904" s="48"/>
    </row>
    <row r="905" spans="2:3" ht="14.25" hidden="1" customHeight="1" x14ac:dyDescent="0.25">
      <c r="B905" s="58"/>
      <c r="C905" s="48"/>
    </row>
    <row r="906" spans="2:3" ht="14.25" hidden="1" customHeight="1" x14ac:dyDescent="0.25">
      <c r="B906" s="58"/>
      <c r="C906" s="48"/>
    </row>
    <row r="907" spans="2:3" ht="14.25" hidden="1" customHeight="1" x14ac:dyDescent="0.25">
      <c r="B907" s="58"/>
      <c r="C907" s="48"/>
    </row>
    <row r="908" spans="2:3" ht="14.25" hidden="1" customHeight="1" x14ac:dyDescent="0.25">
      <c r="B908" s="58"/>
      <c r="C908" s="48"/>
    </row>
    <row r="909" spans="2:3" ht="14.25" hidden="1" customHeight="1" x14ac:dyDescent="0.25">
      <c r="B909" s="58"/>
      <c r="C909" s="48"/>
    </row>
    <row r="910" spans="2:3" ht="14.25" hidden="1" customHeight="1" x14ac:dyDescent="0.25">
      <c r="B910" s="58"/>
      <c r="C910" s="48"/>
    </row>
    <row r="911" spans="2:3" ht="14.25" hidden="1" customHeight="1" x14ac:dyDescent="0.25">
      <c r="B911" s="58"/>
      <c r="C911" s="48"/>
    </row>
    <row r="912" spans="2:3" ht="14.25" hidden="1" customHeight="1" x14ac:dyDescent="0.25">
      <c r="B912" s="58"/>
      <c r="C912" s="48"/>
    </row>
    <row r="913" spans="2:3" ht="14.25" hidden="1" customHeight="1" x14ac:dyDescent="0.25">
      <c r="B913" s="58"/>
      <c r="C913" s="48"/>
    </row>
    <row r="914" spans="2:3" ht="14.25" hidden="1" customHeight="1" x14ac:dyDescent="0.25">
      <c r="B914" s="58"/>
      <c r="C914" s="48"/>
    </row>
    <row r="915" spans="2:3" ht="14.25" hidden="1" customHeight="1" x14ac:dyDescent="0.25">
      <c r="B915" s="58"/>
      <c r="C915" s="48"/>
    </row>
    <row r="916" spans="2:3" ht="14.25" hidden="1" customHeight="1" x14ac:dyDescent="0.25">
      <c r="B916" s="58"/>
      <c r="C916" s="48"/>
    </row>
    <row r="917" spans="2:3" ht="14.25" hidden="1" customHeight="1" x14ac:dyDescent="0.25">
      <c r="B917" s="58"/>
      <c r="C917" s="48"/>
    </row>
    <row r="918" spans="2:3" ht="14.25" hidden="1" customHeight="1" x14ac:dyDescent="0.25">
      <c r="B918" s="58"/>
      <c r="C918" s="48"/>
    </row>
    <row r="919" spans="2:3" ht="14.25" hidden="1" customHeight="1" x14ac:dyDescent="0.25">
      <c r="B919" s="58"/>
      <c r="C919" s="48"/>
    </row>
    <row r="920" spans="2:3" ht="14.25" hidden="1" customHeight="1" x14ac:dyDescent="0.25">
      <c r="B920" s="58"/>
      <c r="C920" s="48"/>
    </row>
    <row r="921" spans="2:3" ht="14.25" hidden="1" customHeight="1" x14ac:dyDescent="0.25">
      <c r="B921" s="58"/>
      <c r="C921" s="48"/>
    </row>
    <row r="922" spans="2:3" ht="14.25" hidden="1" customHeight="1" x14ac:dyDescent="0.25">
      <c r="B922" s="58"/>
      <c r="C922" s="48"/>
    </row>
    <row r="923" spans="2:3" ht="14.25" hidden="1" customHeight="1" x14ac:dyDescent="0.25">
      <c r="B923" s="58"/>
      <c r="C923" s="48"/>
    </row>
    <row r="924" spans="2:3" ht="14.25" hidden="1" customHeight="1" x14ac:dyDescent="0.25">
      <c r="B924" s="58"/>
      <c r="C924" s="48"/>
    </row>
    <row r="925" spans="2:3" ht="14.25" hidden="1" customHeight="1" x14ac:dyDescent="0.25">
      <c r="B925" s="58"/>
      <c r="C925" s="48"/>
    </row>
    <row r="926" spans="2:3" ht="14.25" hidden="1" customHeight="1" x14ac:dyDescent="0.25">
      <c r="B926" s="58"/>
      <c r="C926" s="48"/>
    </row>
    <row r="927" spans="2:3" ht="14.25" hidden="1" customHeight="1" x14ac:dyDescent="0.25">
      <c r="B927" s="58"/>
      <c r="C927" s="48"/>
    </row>
    <row r="928" spans="2:3" ht="14.25" hidden="1" customHeight="1" x14ac:dyDescent="0.25">
      <c r="B928" s="58"/>
      <c r="C928" s="48"/>
    </row>
    <row r="929" spans="2:3" ht="14.25" hidden="1" customHeight="1" x14ac:dyDescent="0.25">
      <c r="B929" s="58"/>
      <c r="C929" s="48"/>
    </row>
    <row r="930" spans="2:3" ht="14.25" hidden="1" customHeight="1" x14ac:dyDescent="0.25">
      <c r="B930" s="58"/>
      <c r="C930" s="48"/>
    </row>
    <row r="931" spans="2:3" ht="14.25" hidden="1" customHeight="1" x14ac:dyDescent="0.25">
      <c r="B931" s="58"/>
      <c r="C931" s="48"/>
    </row>
    <row r="932" spans="2:3" ht="14.25" hidden="1" customHeight="1" x14ac:dyDescent="0.25">
      <c r="B932" s="58"/>
      <c r="C932" s="48"/>
    </row>
    <row r="933" spans="2:3" ht="14.25" hidden="1" customHeight="1" x14ac:dyDescent="0.25">
      <c r="B933" s="58"/>
      <c r="C933" s="48"/>
    </row>
    <row r="934" spans="2:3" ht="14.25" hidden="1" customHeight="1" x14ac:dyDescent="0.25">
      <c r="B934" s="58"/>
      <c r="C934" s="48"/>
    </row>
    <row r="935" spans="2:3" ht="14.25" hidden="1" customHeight="1" x14ac:dyDescent="0.25">
      <c r="B935" s="58"/>
      <c r="C935" s="48"/>
    </row>
    <row r="936" spans="2:3" ht="14.25" hidden="1" customHeight="1" x14ac:dyDescent="0.25">
      <c r="B936" s="58"/>
      <c r="C936" s="48"/>
    </row>
    <row r="937" spans="2:3" ht="14.25" hidden="1" customHeight="1" x14ac:dyDescent="0.25">
      <c r="B937" s="58"/>
      <c r="C937" s="48"/>
    </row>
    <row r="938" spans="2:3" ht="14.25" hidden="1" customHeight="1" x14ac:dyDescent="0.25">
      <c r="B938" s="58"/>
      <c r="C938" s="48"/>
    </row>
    <row r="939" spans="2:3" ht="14.25" hidden="1" customHeight="1" x14ac:dyDescent="0.25">
      <c r="B939" s="58"/>
      <c r="C939" s="48"/>
    </row>
    <row r="940" spans="2:3" ht="14.25" hidden="1" customHeight="1" x14ac:dyDescent="0.25">
      <c r="B940" s="58"/>
      <c r="C940" s="48"/>
    </row>
    <row r="941" spans="2:3" ht="14.25" hidden="1" customHeight="1" x14ac:dyDescent="0.25">
      <c r="B941" s="58"/>
      <c r="C941" s="48"/>
    </row>
    <row r="942" spans="2:3" ht="14.25" hidden="1" customHeight="1" x14ac:dyDescent="0.25">
      <c r="B942" s="58"/>
      <c r="C942" s="48"/>
    </row>
    <row r="943" spans="2:3" ht="14.25" hidden="1" customHeight="1" x14ac:dyDescent="0.25">
      <c r="B943" s="58"/>
      <c r="C943" s="48"/>
    </row>
    <row r="944" spans="2:3" ht="14.25" hidden="1" customHeight="1" x14ac:dyDescent="0.25">
      <c r="B944" s="58"/>
      <c r="C944" s="48"/>
    </row>
    <row r="945" spans="2:3" ht="14.25" hidden="1" customHeight="1" x14ac:dyDescent="0.25">
      <c r="B945" s="58"/>
      <c r="C945" s="48"/>
    </row>
    <row r="946" spans="2:3" ht="14.25" hidden="1" customHeight="1" x14ac:dyDescent="0.25">
      <c r="B946" s="58"/>
      <c r="C946" s="48"/>
    </row>
    <row r="947" spans="2:3" ht="14.25" hidden="1" customHeight="1" x14ac:dyDescent="0.25">
      <c r="B947" s="58"/>
      <c r="C947" s="48"/>
    </row>
    <row r="948" spans="2:3" ht="14.25" hidden="1" customHeight="1" x14ac:dyDescent="0.25">
      <c r="B948" s="58"/>
      <c r="C948" s="48"/>
    </row>
    <row r="949" spans="2:3" ht="14.25" hidden="1" customHeight="1" x14ac:dyDescent="0.25">
      <c r="B949" s="58"/>
      <c r="C949" s="48"/>
    </row>
    <row r="950" spans="2:3" ht="14.25" hidden="1" customHeight="1" x14ac:dyDescent="0.25">
      <c r="B950" s="58"/>
      <c r="C950" s="48"/>
    </row>
    <row r="951" spans="2:3" ht="14.25" hidden="1" customHeight="1" x14ac:dyDescent="0.25">
      <c r="B951" s="58"/>
      <c r="C951" s="48"/>
    </row>
    <row r="952" spans="2:3" ht="14.25" hidden="1" customHeight="1" x14ac:dyDescent="0.25">
      <c r="B952" s="58"/>
      <c r="C952" s="48"/>
    </row>
    <row r="953" spans="2:3" ht="14.25" hidden="1" customHeight="1" x14ac:dyDescent="0.25">
      <c r="B953" s="58"/>
      <c r="C953" s="48"/>
    </row>
    <row r="954" spans="2:3" ht="14.25" hidden="1" customHeight="1" x14ac:dyDescent="0.25">
      <c r="B954" s="58"/>
      <c r="C954" s="48"/>
    </row>
    <row r="955" spans="2:3" ht="14.25" hidden="1" customHeight="1" x14ac:dyDescent="0.25">
      <c r="B955" s="58"/>
      <c r="C955" s="48"/>
    </row>
    <row r="956" spans="2:3" ht="14.25" hidden="1" customHeight="1" x14ac:dyDescent="0.25">
      <c r="B956" s="58"/>
      <c r="C956" s="48"/>
    </row>
    <row r="957" spans="2:3" ht="14.25" hidden="1" customHeight="1" x14ac:dyDescent="0.25">
      <c r="B957" s="58"/>
      <c r="C957" s="48"/>
    </row>
    <row r="958" spans="2:3" ht="14.25" hidden="1" customHeight="1" x14ac:dyDescent="0.25">
      <c r="B958" s="58"/>
      <c r="C958" s="48"/>
    </row>
    <row r="959" spans="2:3" ht="14.25" hidden="1" customHeight="1" x14ac:dyDescent="0.25">
      <c r="B959" s="58"/>
      <c r="C959" s="48"/>
    </row>
    <row r="960" spans="2:3" ht="14.25" hidden="1" customHeight="1" x14ac:dyDescent="0.25">
      <c r="B960" s="58"/>
      <c r="C960" s="48"/>
    </row>
    <row r="961" spans="2:3" ht="14.25" hidden="1" customHeight="1" x14ac:dyDescent="0.25">
      <c r="B961" s="58"/>
      <c r="C961" s="48"/>
    </row>
    <row r="962" spans="2:3" ht="14.25" hidden="1" customHeight="1" x14ac:dyDescent="0.25">
      <c r="B962" s="58"/>
      <c r="C962" s="48"/>
    </row>
    <row r="963" spans="2:3" ht="14.25" hidden="1" customHeight="1" x14ac:dyDescent="0.25">
      <c r="B963" s="58"/>
      <c r="C963" s="48"/>
    </row>
    <row r="964" spans="2:3" ht="14.25" hidden="1" customHeight="1" x14ac:dyDescent="0.25">
      <c r="B964" s="58"/>
      <c r="C964" s="48"/>
    </row>
    <row r="965" spans="2:3" ht="14.25" hidden="1" customHeight="1" x14ac:dyDescent="0.25">
      <c r="B965" s="58"/>
      <c r="C965" s="48"/>
    </row>
    <row r="966" spans="2:3" ht="14.25" hidden="1" customHeight="1" x14ac:dyDescent="0.25">
      <c r="B966" s="58"/>
      <c r="C966" s="48"/>
    </row>
    <row r="967" spans="2:3" ht="14.25" hidden="1" customHeight="1" x14ac:dyDescent="0.25">
      <c r="B967" s="58"/>
      <c r="C967" s="48"/>
    </row>
    <row r="968" spans="2:3" ht="14.25" hidden="1" customHeight="1" x14ac:dyDescent="0.25">
      <c r="B968" s="58"/>
      <c r="C968" s="48"/>
    </row>
    <row r="969" spans="2:3" ht="14.25" hidden="1" customHeight="1" x14ac:dyDescent="0.25">
      <c r="B969" s="58"/>
      <c r="C969" s="48"/>
    </row>
    <row r="970" spans="2:3" ht="14.25" hidden="1" customHeight="1" x14ac:dyDescent="0.25">
      <c r="B970" s="58"/>
      <c r="C970" s="48"/>
    </row>
    <row r="971" spans="2:3" ht="14.25" hidden="1" customHeight="1" x14ac:dyDescent="0.25">
      <c r="B971" s="58"/>
      <c r="C971" s="48"/>
    </row>
    <row r="972" spans="2:3" ht="14.25" hidden="1" customHeight="1" x14ac:dyDescent="0.25">
      <c r="B972" s="58"/>
      <c r="C972" s="48"/>
    </row>
    <row r="973" spans="2:3" ht="14.25" hidden="1" customHeight="1" x14ac:dyDescent="0.25">
      <c r="B973" s="58"/>
      <c r="C973" s="48"/>
    </row>
    <row r="974" spans="2:3" ht="14.25" hidden="1" customHeight="1" x14ac:dyDescent="0.25">
      <c r="B974" s="58"/>
      <c r="C974" s="48"/>
    </row>
    <row r="975" spans="2:3" ht="14.25" hidden="1" customHeight="1" x14ac:dyDescent="0.25">
      <c r="B975" s="58"/>
      <c r="C975" s="48"/>
    </row>
    <row r="976" spans="2:3" ht="14.25" hidden="1" customHeight="1" x14ac:dyDescent="0.25">
      <c r="B976" s="58"/>
      <c r="C976" s="48"/>
    </row>
    <row r="977" spans="2:3" ht="14.25" hidden="1" customHeight="1" x14ac:dyDescent="0.25">
      <c r="B977" s="58"/>
      <c r="C977" s="48"/>
    </row>
    <row r="978" spans="2:3" ht="14.25" hidden="1" customHeight="1" x14ac:dyDescent="0.25">
      <c r="B978" s="58"/>
      <c r="C978" s="48"/>
    </row>
    <row r="979" spans="2:3" ht="14.25" hidden="1" customHeight="1" x14ac:dyDescent="0.25">
      <c r="B979" s="58"/>
      <c r="C979" s="48"/>
    </row>
    <row r="980" spans="2:3" ht="14.25" hidden="1" customHeight="1" x14ac:dyDescent="0.25">
      <c r="B980" s="58"/>
      <c r="C980" s="48"/>
    </row>
    <row r="981" spans="2:3" ht="14.25" hidden="1" customHeight="1" x14ac:dyDescent="0.25">
      <c r="B981" s="58"/>
      <c r="C981" s="48"/>
    </row>
    <row r="982" spans="2:3" ht="14.25" hidden="1" customHeight="1" x14ac:dyDescent="0.25">
      <c r="B982" s="58"/>
      <c r="C982" s="48"/>
    </row>
    <row r="983" spans="2:3" ht="14.25" hidden="1" customHeight="1" x14ac:dyDescent="0.25">
      <c r="B983" s="58"/>
      <c r="C983" s="48"/>
    </row>
    <row r="984" spans="2:3" ht="14.25" hidden="1" customHeight="1" x14ac:dyDescent="0.25">
      <c r="B984" s="58"/>
      <c r="C984" s="48"/>
    </row>
    <row r="985" spans="2:3" ht="14.25" hidden="1" customHeight="1" x14ac:dyDescent="0.25">
      <c r="B985" s="58"/>
      <c r="C985" s="48"/>
    </row>
    <row r="986" spans="2:3" ht="14.25" hidden="1" customHeight="1" x14ac:dyDescent="0.25">
      <c r="B986" s="58"/>
      <c r="C986" s="48"/>
    </row>
    <row r="987" spans="2:3" ht="14.25" hidden="1" customHeight="1" x14ac:dyDescent="0.25">
      <c r="B987" s="58"/>
      <c r="C987" s="48"/>
    </row>
    <row r="988" spans="2:3" ht="14.25" hidden="1" customHeight="1" x14ac:dyDescent="0.25">
      <c r="B988" s="58"/>
      <c r="C988" s="48"/>
    </row>
    <row r="989" spans="2:3" ht="14.25" hidden="1" customHeight="1" x14ac:dyDescent="0.25">
      <c r="B989" s="58"/>
      <c r="C989" s="48"/>
    </row>
    <row r="990" spans="2:3" ht="14.25" hidden="1" customHeight="1" x14ac:dyDescent="0.25">
      <c r="B990" s="58"/>
      <c r="C990" s="48"/>
    </row>
    <row r="991" spans="2:3" ht="14.25" hidden="1" customHeight="1" x14ac:dyDescent="0.25">
      <c r="B991" s="58"/>
      <c r="C991" s="48"/>
    </row>
    <row r="992" spans="2:3" ht="14.25" hidden="1" customHeight="1" x14ac:dyDescent="0.25">
      <c r="B992" s="58"/>
      <c r="C992" s="48"/>
    </row>
    <row r="993" spans="2:3" ht="14.25" hidden="1" customHeight="1" x14ac:dyDescent="0.25">
      <c r="B993" s="58"/>
      <c r="C993" s="48"/>
    </row>
    <row r="994" spans="2:3" ht="14.25" hidden="1" customHeight="1" x14ac:dyDescent="0.25">
      <c r="B994" s="58"/>
      <c r="C994" s="48"/>
    </row>
    <row r="995" spans="2:3" ht="14.25" hidden="1" customHeight="1" x14ac:dyDescent="0.25">
      <c r="B995" s="58"/>
      <c r="C995" s="48"/>
    </row>
    <row r="996" spans="2:3" ht="14.25" hidden="1" customHeight="1" x14ac:dyDescent="0.25">
      <c r="B996" s="58"/>
      <c r="C996" s="48"/>
    </row>
    <row r="997" spans="2:3" ht="14.25" hidden="1" customHeight="1" x14ac:dyDescent="0.25">
      <c r="B997" s="58"/>
      <c r="C997" s="48"/>
    </row>
    <row r="998" spans="2:3" ht="14.25" hidden="1" customHeight="1" x14ac:dyDescent="0.25">
      <c r="B998" s="58"/>
      <c r="C998" s="48"/>
    </row>
    <row r="999" spans="2:3" ht="14.25" hidden="1" customHeight="1" x14ac:dyDescent="0.25">
      <c r="B999" s="58"/>
      <c r="C999" s="48"/>
    </row>
    <row r="1000" spans="2:3" ht="14.25" hidden="1" customHeight="1" x14ac:dyDescent="0.25">
      <c r="B1000" s="58"/>
      <c r="C1000" s="48"/>
    </row>
    <row r="1001" spans="2:3" ht="14.25" hidden="1" customHeight="1" x14ac:dyDescent="0.25">
      <c r="B1001" s="58"/>
      <c r="C1001" s="48"/>
    </row>
    <row r="1002" spans="2:3" ht="14.25" hidden="1" customHeight="1" x14ac:dyDescent="0.25">
      <c r="B1002" s="58"/>
      <c r="C1002" s="48"/>
    </row>
    <row r="1003" spans="2:3" ht="14.25" hidden="1" customHeight="1" x14ac:dyDescent="0.25">
      <c r="B1003" s="58"/>
      <c r="C1003" s="48"/>
    </row>
    <row r="1004" spans="2:3" ht="14.25" hidden="1" customHeight="1" x14ac:dyDescent="0.25">
      <c r="B1004" s="58"/>
      <c r="C1004" s="48"/>
    </row>
    <row r="1005" spans="2:3" ht="14.25" hidden="1" customHeight="1" x14ac:dyDescent="0.25">
      <c r="B1005" s="58"/>
      <c r="C1005" s="48"/>
    </row>
    <row r="1006" spans="2:3" ht="14.25" hidden="1" customHeight="1" x14ac:dyDescent="0.25">
      <c r="B1006" s="58"/>
      <c r="C1006" s="48"/>
    </row>
    <row r="1007" spans="2:3" ht="14.25" hidden="1" customHeight="1" x14ac:dyDescent="0.25">
      <c r="B1007" s="58"/>
      <c r="C1007" s="48"/>
    </row>
    <row r="1008" spans="2:3" ht="14.25" hidden="1" customHeight="1" x14ac:dyDescent="0.25">
      <c r="B1008" s="58"/>
      <c r="C1008" s="48"/>
    </row>
    <row r="1009" spans="2:3" ht="14.25" hidden="1" customHeight="1" x14ac:dyDescent="0.25">
      <c r="B1009" s="58"/>
      <c r="C1009" s="48"/>
    </row>
    <row r="1010" spans="2:3" ht="14.25" hidden="1" customHeight="1" x14ac:dyDescent="0.25">
      <c r="B1010" s="58"/>
      <c r="C1010" s="48"/>
    </row>
    <row r="1011" spans="2:3" ht="14.25" hidden="1" customHeight="1" x14ac:dyDescent="0.25">
      <c r="B1011" s="58"/>
      <c r="C1011" s="48"/>
    </row>
    <row r="1012" spans="2:3" ht="14.25" hidden="1" customHeight="1" x14ac:dyDescent="0.25">
      <c r="B1012" s="58"/>
      <c r="C1012" s="48"/>
    </row>
    <row r="1013" spans="2:3" ht="14.25" hidden="1" customHeight="1" x14ac:dyDescent="0.25">
      <c r="B1013" s="58"/>
      <c r="C1013" s="48"/>
    </row>
    <row r="1014" spans="2:3" ht="14.25" hidden="1" customHeight="1" x14ac:dyDescent="0.25">
      <c r="B1014" s="58"/>
      <c r="C1014" s="48"/>
    </row>
    <row r="1015" spans="2:3" ht="14.25" hidden="1" customHeight="1" x14ac:dyDescent="0.25">
      <c r="B1015" s="58"/>
      <c r="C1015" s="48"/>
    </row>
    <row r="1016" spans="2:3" ht="14.25" hidden="1" customHeight="1" x14ac:dyDescent="0.25">
      <c r="B1016" s="58"/>
      <c r="C1016" s="48"/>
    </row>
    <row r="1017" spans="2:3" ht="14.25" hidden="1" customHeight="1" x14ac:dyDescent="0.25">
      <c r="B1017" s="58"/>
      <c r="C1017" s="48"/>
    </row>
    <row r="1018" spans="2:3" ht="14.25" hidden="1" customHeight="1" x14ac:dyDescent="0.25">
      <c r="B1018" s="58"/>
      <c r="C1018" s="48"/>
    </row>
    <row r="1019" spans="2:3" ht="14.25" hidden="1" customHeight="1" x14ac:dyDescent="0.25">
      <c r="B1019" s="58"/>
      <c r="C1019" s="48"/>
    </row>
    <row r="1020" spans="2:3" ht="14.25" hidden="1" customHeight="1" x14ac:dyDescent="0.25">
      <c r="B1020" s="58"/>
      <c r="C1020" s="48"/>
    </row>
    <row r="1021" spans="2:3" ht="14.25" hidden="1" customHeight="1" x14ac:dyDescent="0.25">
      <c r="B1021" s="58"/>
      <c r="C1021" s="48"/>
    </row>
    <row r="1022" spans="2:3" ht="14.25" hidden="1" customHeight="1" x14ac:dyDescent="0.25">
      <c r="B1022" s="58"/>
      <c r="C1022" s="48"/>
    </row>
    <row r="1023" spans="2:3" ht="14.25" hidden="1" customHeight="1" x14ac:dyDescent="0.25">
      <c r="B1023" s="58"/>
      <c r="C1023" s="48"/>
    </row>
    <row r="1024" spans="2:3" ht="14.25" hidden="1" customHeight="1" x14ac:dyDescent="0.25">
      <c r="B1024" s="58"/>
      <c r="C1024" s="48"/>
    </row>
    <row r="1025" spans="2:3" ht="14.25" hidden="1" customHeight="1" x14ac:dyDescent="0.25">
      <c r="B1025" s="58"/>
      <c r="C1025" s="48"/>
    </row>
    <row r="1026" spans="2:3" ht="14.25" hidden="1" customHeight="1" x14ac:dyDescent="0.25">
      <c r="B1026" s="58"/>
      <c r="C1026" s="48"/>
    </row>
    <row r="1027" spans="2:3" ht="14.25" hidden="1" customHeight="1" x14ac:dyDescent="0.25">
      <c r="B1027" s="58"/>
      <c r="C1027" s="48"/>
    </row>
    <row r="1028" spans="2:3" ht="14.25" hidden="1" customHeight="1" x14ac:dyDescent="0.25">
      <c r="B1028" s="58"/>
      <c r="C1028" s="48"/>
    </row>
    <row r="1029" spans="2:3" ht="14.25" hidden="1" customHeight="1" x14ac:dyDescent="0.25">
      <c r="B1029" s="58"/>
      <c r="C1029" s="48"/>
    </row>
    <row r="1030" spans="2:3" ht="14.25" hidden="1" customHeight="1" x14ac:dyDescent="0.25">
      <c r="B1030" s="58"/>
      <c r="C1030" s="48"/>
    </row>
    <row r="1031" spans="2:3" ht="14.25" hidden="1" customHeight="1" x14ac:dyDescent="0.25">
      <c r="B1031" s="58"/>
      <c r="C1031" s="48"/>
    </row>
    <row r="1032" spans="2:3" ht="14.25" hidden="1" customHeight="1" x14ac:dyDescent="0.25">
      <c r="B1032" s="58"/>
      <c r="C1032" s="48"/>
    </row>
    <row r="1033" spans="2:3" ht="14.25" hidden="1" customHeight="1" x14ac:dyDescent="0.25">
      <c r="B1033" s="58"/>
      <c r="C1033" s="48"/>
    </row>
    <row r="1034" spans="2:3" ht="14.25" hidden="1" customHeight="1" x14ac:dyDescent="0.25">
      <c r="B1034" s="58"/>
      <c r="C1034" s="48"/>
    </row>
    <row r="1035" spans="2:3" ht="14.25" hidden="1" customHeight="1" x14ac:dyDescent="0.25">
      <c r="B1035" s="58"/>
      <c r="C1035" s="48"/>
    </row>
    <row r="1036" spans="2:3" ht="14.25" hidden="1" customHeight="1" x14ac:dyDescent="0.25">
      <c r="B1036" s="58"/>
      <c r="C1036" s="48"/>
    </row>
    <row r="1037" spans="2:3" ht="14.25" hidden="1" customHeight="1" x14ac:dyDescent="0.25">
      <c r="B1037" s="58"/>
      <c r="C1037" s="48"/>
    </row>
    <row r="1038" spans="2:3" ht="14.25" hidden="1" customHeight="1" x14ac:dyDescent="0.25">
      <c r="B1038" s="58"/>
      <c r="C1038" s="48"/>
    </row>
    <row r="1039" spans="2:3" ht="14.25" hidden="1" customHeight="1" x14ac:dyDescent="0.25">
      <c r="B1039" s="58"/>
      <c r="C1039" s="48"/>
    </row>
    <row r="1040" spans="2:3" ht="14.25" hidden="1" customHeight="1" x14ac:dyDescent="0.25">
      <c r="B1040" s="58"/>
      <c r="C1040" s="48"/>
    </row>
    <row r="1041" spans="2:3" ht="14.25" hidden="1" customHeight="1" x14ac:dyDescent="0.25">
      <c r="B1041" s="58"/>
      <c r="C1041" s="48"/>
    </row>
    <row r="1042" spans="2:3" ht="14.25" hidden="1" customHeight="1" x14ac:dyDescent="0.25">
      <c r="B1042" s="58"/>
      <c r="C1042" s="48"/>
    </row>
    <row r="1043" spans="2:3" ht="14.25" hidden="1" customHeight="1" x14ac:dyDescent="0.25">
      <c r="B1043" s="58"/>
      <c r="C1043" s="48"/>
    </row>
    <row r="1044" spans="2:3" ht="14.25" hidden="1" customHeight="1" x14ac:dyDescent="0.25">
      <c r="B1044" s="58"/>
      <c r="C1044" s="48"/>
    </row>
    <row r="1045" spans="2:3" ht="14.25" hidden="1" customHeight="1" x14ac:dyDescent="0.25">
      <c r="B1045" s="58"/>
      <c r="C1045" s="48"/>
    </row>
    <row r="1046" spans="2:3" ht="14.25" hidden="1" customHeight="1" x14ac:dyDescent="0.25">
      <c r="B1046" s="58"/>
      <c r="C1046" s="48"/>
    </row>
    <row r="1047" spans="2:3" ht="14.25" hidden="1" customHeight="1" x14ac:dyDescent="0.25">
      <c r="B1047" s="58"/>
      <c r="C1047" s="48"/>
    </row>
    <row r="1048" spans="2:3" ht="14.25" hidden="1" customHeight="1" x14ac:dyDescent="0.25">
      <c r="B1048" s="58"/>
      <c r="C1048" s="48"/>
    </row>
    <row r="1049" spans="2:3" ht="14.25" hidden="1" customHeight="1" x14ac:dyDescent="0.25">
      <c r="B1049" s="58"/>
      <c r="C1049" s="48"/>
    </row>
    <row r="1050" spans="2:3" ht="14.25" hidden="1" customHeight="1" x14ac:dyDescent="0.25">
      <c r="B1050" s="58"/>
      <c r="C1050" s="48"/>
    </row>
    <row r="1051" spans="2:3" ht="14.25" hidden="1" customHeight="1" x14ac:dyDescent="0.25">
      <c r="B1051" s="58"/>
      <c r="C1051" s="48"/>
    </row>
    <row r="1052" spans="2:3" ht="14.25" hidden="1" customHeight="1" x14ac:dyDescent="0.25">
      <c r="B1052" s="58"/>
      <c r="C1052" s="48"/>
    </row>
    <row r="1053" spans="2:3" ht="14.25" hidden="1" customHeight="1" x14ac:dyDescent="0.25">
      <c r="B1053" s="58"/>
      <c r="C1053" s="48"/>
    </row>
    <row r="1054" spans="2:3" ht="14.25" hidden="1" customHeight="1" x14ac:dyDescent="0.25">
      <c r="B1054" s="58"/>
      <c r="C1054" s="48"/>
    </row>
    <row r="1055" spans="2:3" ht="14.25" hidden="1" customHeight="1" x14ac:dyDescent="0.25">
      <c r="B1055" s="58"/>
      <c r="C1055" s="48"/>
    </row>
    <row r="1056" spans="2:3" ht="14.25" hidden="1" customHeight="1" x14ac:dyDescent="0.25">
      <c r="B1056" s="58"/>
      <c r="C1056" s="48"/>
    </row>
    <row r="1057" spans="2:3" ht="14.25" hidden="1" customHeight="1" x14ac:dyDescent="0.25">
      <c r="B1057" s="58"/>
      <c r="C1057" s="48"/>
    </row>
    <row r="1058" spans="2:3" ht="14.25" hidden="1" customHeight="1" x14ac:dyDescent="0.25">
      <c r="B1058" s="58"/>
      <c r="C1058" s="48"/>
    </row>
    <row r="1059" spans="2:3" ht="14.25" hidden="1" customHeight="1" x14ac:dyDescent="0.25">
      <c r="B1059" s="58"/>
      <c r="C1059" s="48"/>
    </row>
    <row r="1060" spans="2:3" ht="14.25" hidden="1" customHeight="1" x14ac:dyDescent="0.25">
      <c r="B1060" s="58"/>
      <c r="C1060" s="48"/>
    </row>
    <row r="1061" spans="2:3" ht="14.25" hidden="1" customHeight="1" x14ac:dyDescent="0.25">
      <c r="B1061" s="58"/>
      <c r="C1061" s="48"/>
    </row>
    <row r="1062" spans="2:3" ht="14.25" hidden="1" customHeight="1" x14ac:dyDescent="0.25">
      <c r="B1062" s="58"/>
      <c r="C1062" s="48"/>
    </row>
    <row r="1063" spans="2:3" ht="14.25" hidden="1" customHeight="1" x14ac:dyDescent="0.25">
      <c r="B1063" s="58"/>
      <c r="C1063" s="48"/>
    </row>
    <row r="1064" spans="2:3" ht="14.25" hidden="1" customHeight="1" x14ac:dyDescent="0.25">
      <c r="B1064" s="58"/>
      <c r="C1064" s="48"/>
    </row>
    <row r="1065" spans="2:3" ht="14.25" hidden="1" customHeight="1" x14ac:dyDescent="0.25">
      <c r="B1065" s="58"/>
      <c r="C1065" s="48"/>
    </row>
    <row r="1066" spans="2:3" ht="14.25" hidden="1" customHeight="1" x14ac:dyDescent="0.25">
      <c r="B1066" s="58"/>
      <c r="C1066" s="48"/>
    </row>
    <row r="1067" spans="2:3" ht="14.25" hidden="1" customHeight="1" x14ac:dyDescent="0.25">
      <c r="B1067" s="58"/>
      <c r="C1067" s="48"/>
    </row>
    <row r="1068" spans="2:3" ht="14.25" hidden="1" customHeight="1" x14ac:dyDescent="0.25">
      <c r="B1068" s="58"/>
      <c r="C1068" s="48"/>
    </row>
    <row r="1069" spans="2:3" ht="14.25" hidden="1" customHeight="1" x14ac:dyDescent="0.25">
      <c r="B1069" s="58"/>
      <c r="C1069" s="48"/>
    </row>
    <row r="1070" spans="2:3" ht="14.25" hidden="1" customHeight="1" x14ac:dyDescent="0.25">
      <c r="B1070" s="58"/>
      <c r="C1070" s="48"/>
    </row>
    <row r="1071" spans="2:3" ht="14.25" hidden="1" customHeight="1" x14ac:dyDescent="0.25">
      <c r="B1071" s="58"/>
      <c r="C1071" s="48"/>
    </row>
    <row r="1072" spans="2:3" ht="14.25" hidden="1" customHeight="1" x14ac:dyDescent="0.25">
      <c r="B1072" s="58"/>
      <c r="C1072" s="48"/>
    </row>
    <row r="1073" spans="2:3" ht="14.25" hidden="1" customHeight="1" x14ac:dyDescent="0.25">
      <c r="B1073" s="58"/>
      <c r="C1073" s="48"/>
    </row>
    <row r="1074" spans="2:3" ht="14.25" hidden="1" customHeight="1" x14ac:dyDescent="0.25">
      <c r="B1074" s="58"/>
      <c r="C1074" s="48"/>
    </row>
    <row r="1075" spans="2:3" ht="14.25" hidden="1" customHeight="1" x14ac:dyDescent="0.25">
      <c r="B1075" s="58"/>
      <c r="C1075" s="48"/>
    </row>
    <row r="1076" spans="2:3" ht="14.25" hidden="1" customHeight="1" x14ac:dyDescent="0.25">
      <c r="B1076" s="58"/>
      <c r="C1076" s="48"/>
    </row>
    <row r="1077" spans="2:3" ht="14.25" hidden="1" customHeight="1" x14ac:dyDescent="0.25">
      <c r="B1077" s="58"/>
      <c r="C1077" s="48"/>
    </row>
    <row r="1078" spans="2:3" ht="14.25" hidden="1" customHeight="1" x14ac:dyDescent="0.25">
      <c r="B1078" s="58"/>
      <c r="C1078" s="48"/>
    </row>
    <row r="1079" spans="2:3" ht="14.25" hidden="1" customHeight="1" x14ac:dyDescent="0.25">
      <c r="B1079" s="58"/>
      <c r="C1079" s="48"/>
    </row>
    <row r="1080" spans="2:3" ht="14.25" hidden="1" customHeight="1" x14ac:dyDescent="0.25">
      <c r="B1080" s="58"/>
      <c r="C1080" s="48"/>
    </row>
    <row r="1081" spans="2:3" ht="14.25" hidden="1" customHeight="1" x14ac:dyDescent="0.25">
      <c r="B1081" s="58"/>
      <c r="C1081" s="48"/>
    </row>
    <row r="1082" spans="2:3" ht="14.25" hidden="1" customHeight="1" x14ac:dyDescent="0.25">
      <c r="B1082" s="58"/>
      <c r="C1082" s="48"/>
    </row>
    <row r="1083" spans="2:3" ht="14.25" hidden="1" customHeight="1" x14ac:dyDescent="0.25">
      <c r="B1083" s="58"/>
      <c r="C1083" s="48"/>
    </row>
    <row r="1084" spans="2:3" ht="14.25" hidden="1" customHeight="1" x14ac:dyDescent="0.25">
      <c r="B1084" s="58"/>
      <c r="C1084" s="48"/>
    </row>
    <row r="1085" spans="2:3" ht="14.25" hidden="1" customHeight="1" x14ac:dyDescent="0.25">
      <c r="B1085" s="58"/>
      <c r="C1085" s="48"/>
    </row>
    <row r="1086" spans="2:3" ht="14.25" hidden="1" customHeight="1" x14ac:dyDescent="0.25">
      <c r="B1086" s="58"/>
      <c r="C1086" s="48"/>
    </row>
    <row r="1087" spans="2:3" ht="14.25" hidden="1" customHeight="1" x14ac:dyDescent="0.25">
      <c r="B1087" s="58"/>
      <c r="C1087" s="48"/>
    </row>
    <row r="1088" spans="2:3" ht="14.25" hidden="1" customHeight="1" x14ac:dyDescent="0.25">
      <c r="B1088" s="58"/>
      <c r="C1088" s="48"/>
    </row>
    <row r="1089" spans="2:3" ht="14.25" hidden="1" customHeight="1" x14ac:dyDescent="0.25">
      <c r="B1089" s="58"/>
      <c r="C1089" s="48"/>
    </row>
    <row r="1090" spans="2:3" ht="14.25" hidden="1" customHeight="1" x14ac:dyDescent="0.25">
      <c r="B1090" s="58"/>
      <c r="C1090" s="48"/>
    </row>
    <row r="1091" spans="2:3" ht="14.25" hidden="1" customHeight="1" x14ac:dyDescent="0.25">
      <c r="B1091" s="58"/>
      <c r="C1091" s="48"/>
    </row>
    <row r="1092" spans="2:3" ht="14.25" hidden="1" customHeight="1" x14ac:dyDescent="0.25">
      <c r="B1092" s="58"/>
      <c r="C1092" s="48"/>
    </row>
    <row r="1093" spans="2:3" ht="14.25" hidden="1" customHeight="1" x14ac:dyDescent="0.25">
      <c r="B1093" s="58"/>
      <c r="C1093" s="48"/>
    </row>
    <row r="1094" spans="2:3" ht="14.25" hidden="1" customHeight="1" x14ac:dyDescent="0.25">
      <c r="B1094" s="58"/>
      <c r="C1094" s="48"/>
    </row>
    <row r="1095" spans="2:3" ht="14.25" hidden="1" customHeight="1" x14ac:dyDescent="0.25">
      <c r="B1095" s="58"/>
      <c r="C1095" s="48"/>
    </row>
    <row r="1096" spans="2:3" ht="14.25" hidden="1" customHeight="1" x14ac:dyDescent="0.25">
      <c r="B1096" s="58"/>
      <c r="C1096" s="48"/>
    </row>
    <row r="1097" spans="2:3" ht="14.25" hidden="1" customHeight="1" x14ac:dyDescent="0.25">
      <c r="B1097" s="58"/>
      <c r="C1097" s="48"/>
    </row>
    <row r="1098" spans="2:3" ht="14.25" hidden="1" customHeight="1" x14ac:dyDescent="0.25">
      <c r="B1098" s="58"/>
      <c r="C1098" s="48"/>
    </row>
    <row r="1099" spans="2:3" ht="14.25" hidden="1" customHeight="1" x14ac:dyDescent="0.25">
      <c r="B1099" s="58"/>
      <c r="C1099" s="48"/>
    </row>
    <row r="1100" spans="2:3" ht="14.25" hidden="1" customHeight="1" x14ac:dyDescent="0.25">
      <c r="B1100" s="58"/>
      <c r="C1100" s="48"/>
    </row>
    <row r="1101" spans="2:3" ht="14.25" hidden="1" customHeight="1" x14ac:dyDescent="0.25">
      <c r="B1101" s="58"/>
      <c r="C1101" s="48"/>
    </row>
    <row r="1102" spans="2:3" ht="14.25" hidden="1" customHeight="1" x14ac:dyDescent="0.25">
      <c r="B1102" s="58"/>
      <c r="C1102" s="48"/>
    </row>
    <row r="1103" spans="2:3" ht="14.25" hidden="1" customHeight="1" x14ac:dyDescent="0.25">
      <c r="B1103" s="58"/>
      <c r="C1103" s="48"/>
    </row>
    <row r="1104" spans="2:3" ht="14.25" hidden="1" customHeight="1" x14ac:dyDescent="0.25">
      <c r="B1104" s="58"/>
      <c r="C1104" s="48"/>
    </row>
    <row r="1105" spans="2:3" ht="14.25" hidden="1" customHeight="1" x14ac:dyDescent="0.25">
      <c r="B1105" s="58"/>
      <c r="C1105" s="48"/>
    </row>
    <row r="1106" spans="2:3" ht="14.25" hidden="1" customHeight="1" x14ac:dyDescent="0.25">
      <c r="B1106" s="58"/>
      <c r="C1106" s="48"/>
    </row>
    <row r="1107" spans="2:3" ht="14.25" hidden="1" customHeight="1" x14ac:dyDescent="0.25">
      <c r="B1107" s="58"/>
      <c r="C1107" s="48"/>
    </row>
    <row r="1108" spans="2:3" ht="14.25" hidden="1" customHeight="1" x14ac:dyDescent="0.25">
      <c r="B1108" s="58"/>
      <c r="C1108" s="48"/>
    </row>
    <row r="1109" spans="2:3" ht="14.25" hidden="1" customHeight="1" x14ac:dyDescent="0.25">
      <c r="B1109" s="58"/>
      <c r="C1109" s="48"/>
    </row>
    <row r="1110" spans="2:3" ht="14.25" hidden="1" customHeight="1" x14ac:dyDescent="0.25">
      <c r="B1110" s="58"/>
      <c r="C1110" s="48"/>
    </row>
    <row r="1111" spans="2:3" ht="14.25" hidden="1" customHeight="1" x14ac:dyDescent="0.25">
      <c r="B1111" s="58"/>
      <c r="C1111" s="48"/>
    </row>
    <row r="1112" spans="2:3" ht="14.25" hidden="1" customHeight="1" x14ac:dyDescent="0.25">
      <c r="B1112" s="58"/>
      <c r="C1112" s="48"/>
    </row>
    <row r="1113" spans="2:3" ht="14.25" hidden="1" customHeight="1" x14ac:dyDescent="0.25">
      <c r="B1113" s="58"/>
      <c r="C1113" s="48"/>
    </row>
    <row r="1114" spans="2:3" ht="14.25" hidden="1" customHeight="1" x14ac:dyDescent="0.25">
      <c r="B1114" s="58"/>
      <c r="C1114" s="48"/>
    </row>
    <row r="1115" spans="2:3" ht="14.25" hidden="1" customHeight="1" x14ac:dyDescent="0.25">
      <c r="B1115" s="58"/>
      <c r="C1115" s="48"/>
    </row>
    <row r="1116" spans="2:3" ht="14.25" hidden="1" customHeight="1" x14ac:dyDescent="0.25">
      <c r="B1116" s="58"/>
      <c r="C1116" s="48"/>
    </row>
    <row r="1117" spans="2:3" ht="14.25" hidden="1" customHeight="1" x14ac:dyDescent="0.25">
      <c r="B1117" s="58"/>
      <c r="C1117" s="48"/>
    </row>
    <row r="1118" spans="2:3" ht="14.25" hidden="1" customHeight="1" x14ac:dyDescent="0.25">
      <c r="B1118" s="58"/>
      <c r="C1118" s="48"/>
    </row>
    <row r="1119" spans="2:3" ht="14.25" hidden="1" customHeight="1" x14ac:dyDescent="0.25">
      <c r="B1119" s="58"/>
      <c r="C1119" s="48"/>
    </row>
    <row r="1120" spans="2:3" ht="14.25" hidden="1" customHeight="1" x14ac:dyDescent="0.25">
      <c r="B1120" s="58"/>
      <c r="C1120" s="48"/>
    </row>
    <row r="1121" spans="2:3" ht="14.25" hidden="1" customHeight="1" x14ac:dyDescent="0.25">
      <c r="B1121" s="58"/>
      <c r="C1121" s="48"/>
    </row>
    <row r="1122" spans="2:3" ht="14.25" hidden="1" customHeight="1" x14ac:dyDescent="0.25">
      <c r="B1122" s="58"/>
      <c r="C1122" s="48"/>
    </row>
    <row r="1123" spans="2:3" ht="14.25" hidden="1" customHeight="1" x14ac:dyDescent="0.25">
      <c r="B1123" s="58"/>
      <c r="C1123" s="48"/>
    </row>
    <row r="1124" spans="2:3" ht="14.25" hidden="1" customHeight="1" x14ac:dyDescent="0.25">
      <c r="B1124" s="58"/>
      <c r="C1124" s="48"/>
    </row>
    <row r="1125" spans="2:3" ht="14.25" hidden="1" customHeight="1" x14ac:dyDescent="0.25">
      <c r="B1125" s="58"/>
      <c r="C1125" s="48"/>
    </row>
    <row r="1126" spans="2:3" ht="14.25" hidden="1" customHeight="1" x14ac:dyDescent="0.25">
      <c r="B1126" s="58"/>
      <c r="C1126" s="48"/>
    </row>
    <row r="1127" spans="2:3" ht="14.25" hidden="1" customHeight="1" x14ac:dyDescent="0.25">
      <c r="B1127" s="58"/>
      <c r="C1127" s="48"/>
    </row>
    <row r="1128" spans="2:3" ht="14.25" hidden="1" customHeight="1" x14ac:dyDescent="0.25">
      <c r="B1128" s="58"/>
      <c r="C1128" s="48"/>
    </row>
    <row r="1129" spans="2:3" ht="14.25" hidden="1" customHeight="1" x14ac:dyDescent="0.25">
      <c r="B1129" s="58"/>
      <c r="C1129" s="48"/>
    </row>
    <row r="1130" spans="2:3" ht="14.25" hidden="1" customHeight="1" x14ac:dyDescent="0.25">
      <c r="B1130" s="58"/>
      <c r="C1130" s="48"/>
    </row>
    <row r="1131" spans="2:3" ht="14.25" hidden="1" customHeight="1" x14ac:dyDescent="0.25">
      <c r="B1131" s="58"/>
      <c r="C1131" s="48"/>
    </row>
    <row r="1132" spans="2:3" ht="14.25" hidden="1" customHeight="1" x14ac:dyDescent="0.25">
      <c r="B1132" s="58"/>
      <c r="C1132" s="48"/>
    </row>
    <row r="1133" spans="2:3" ht="14.25" hidden="1" customHeight="1" x14ac:dyDescent="0.25">
      <c r="B1133" s="58"/>
      <c r="C1133" s="48"/>
    </row>
    <row r="1134" spans="2:3" ht="14.25" hidden="1" customHeight="1" x14ac:dyDescent="0.25">
      <c r="B1134" s="58"/>
      <c r="C1134" s="48"/>
    </row>
    <row r="1135" spans="2:3" ht="14.25" hidden="1" customHeight="1" x14ac:dyDescent="0.25">
      <c r="B1135" s="58"/>
      <c r="C1135" s="48"/>
    </row>
    <row r="1136" spans="2:3" ht="14.25" hidden="1" customHeight="1" x14ac:dyDescent="0.25">
      <c r="B1136" s="58"/>
      <c r="C1136" s="48"/>
    </row>
    <row r="1137" spans="2:3" ht="14.25" hidden="1" customHeight="1" x14ac:dyDescent="0.25">
      <c r="B1137" s="58"/>
      <c r="C1137" s="48"/>
    </row>
    <row r="1138" spans="2:3" ht="14.25" hidden="1" customHeight="1" x14ac:dyDescent="0.25">
      <c r="B1138" s="58"/>
      <c r="C1138" s="48"/>
    </row>
    <row r="1139" spans="2:3" ht="14.25" hidden="1" customHeight="1" x14ac:dyDescent="0.25">
      <c r="B1139" s="58"/>
      <c r="C1139" s="48"/>
    </row>
    <row r="1140" spans="2:3" ht="14.25" hidden="1" customHeight="1" x14ac:dyDescent="0.25">
      <c r="B1140" s="58"/>
      <c r="C1140" s="48"/>
    </row>
    <row r="1141" spans="2:3" ht="14.25" hidden="1" customHeight="1" x14ac:dyDescent="0.25">
      <c r="B1141" s="58"/>
      <c r="C1141" s="48"/>
    </row>
    <row r="1142" spans="2:3" ht="14.25" hidden="1" customHeight="1" x14ac:dyDescent="0.25">
      <c r="B1142" s="58"/>
      <c r="C1142" s="48"/>
    </row>
    <row r="1143" spans="2:3" ht="14.25" hidden="1" customHeight="1" x14ac:dyDescent="0.25">
      <c r="B1143" s="58"/>
      <c r="C1143" s="48"/>
    </row>
    <row r="1144" spans="2:3" ht="14.25" hidden="1" customHeight="1" x14ac:dyDescent="0.25">
      <c r="B1144" s="58"/>
      <c r="C1144" s="48"/>
    </row>
    <row r="1145" spans="2:3" ht="14.25" hidden="1" customHeight="1" x14ac:dyDescent="0.25">
      <c r="B1145" s="58"/>
      <c r="C1145" s="48"/>
    </row>
    <row r="1146" spans="2:3" ht="14.25" hidden="1" customHeight="1" x14ac:dyDescent="0.25">
      <c r="B1146" s="58"/>
      <c r="C1146" s="48"/>
    </row>
    <row r="1147" spans="2:3" ht="14.25" hidden="1" customHeight="1" x14ac:dyDescent="0.25">
      <c r="B1147" s="58"/>
      <c r="C1147" s="48"/>
    </row>
    <row r="1148" spans="2:3" ht="14.25" hidden="1" customHeight="1" x14ac:dyDescent="0.25">
      <c r="B1148" s="58"/>
      <c r="C1148" s="48"/>
    </row>
    <row r="1149" spans="2:3" ht="14.25" hidden="1" customHeight="1" x14ac:dyDescent="0.25">
      <c r="B1149" s="58"/>
      <c r="C1149" s="48"/>
    </row>
    <row r="1150" spans="2:3" ht="14.25" hidden="1" customHeight="1" x14ac:dyDescent="0.25">
      <c r="B1150" s="58"/>
      <c r="C1150" s="48"/>
    </row>
    <row r="1151" spans="2:3" ht="14.25" hidden="1" customHeight="1" x14ac:dyDescent="0.25">
      <c r="B1151" s="58"/>
      <c r="C1151" s="48"/>
    </row>
    <row r="1152" spans="2:3" ht="14.25" hidden="1" customHeight="1" x14ac:dyDescent="0.25">
      <c r="B1152" s="58"/>
      <c r="C1152" s="48"/>
    </row>
    <row r="1153" spans="2:3" ht="14.25" hidden="1" customHeight="1" x14ac:dyDescent="0.25">
      <c r="B1153" s="58"/>
      <c r="C1153" s="48"/>
    </row>
    <row r="1154" spans="2:3" ht="14.25" hidden="1" customHeight="1" x14ac:dyDescent="0.25">
      <c r="B1154" s="58"/>
      <c r="C1154" s="48"/>
    </row>
    <row r="1155" spans="2:3" ht="14.25" hidden="1" customHeight="1" x14ac:dyDescent="0.25">
      <c r="B1155" s="58"/>
      <c r="C1155" s="48"/>
    </row>
    <row r="1156" spans="2:3" ht="14.25" hidden="1" customHeight="1" x14ac:dyDescent="0.25">
      <c r="B1156" s="58"/>
      <c r="C1156" s="48"/>
    </row>
    <row r="1157" spans="2:3" ht="14.25" hidden="1" customHeight="1" x14ac:dyDescent="0.25">
      <c r="B1157" s="58"/>
      <c r="C1157" s="48"/>
    </row>
    <row r="1158" spans="2:3" ht="14.25" hidden="1" customHeight="1" x14ac:dyDescent="0.25">
      <c r="B1158" s="58"/>
      <c r="C1158" s="48"/>
    </row>
    <row r="1159" spans="2:3" ht="14.25" hidden="1" customHeight="1" x14ac:dyDescent="0.25">
      <c r="B1159" s="58"/>
      <c r="C1159" s="48"/>
    </row>
    <row r="1160" spans="2:3" ht="14.25" hidden="1" customHeight="1" x14ac:dyDescent="0.25">
      <c r="B1160" s="58"/>
      <c r="C1160" s="48"/>
    </row>
    <row r="1161" spans="2:3" ht="14.25" hidden="1" customHeight="1" x14ac:dyDescent="0.25">
      <c r="B1161" s="58"/>
      <c r="C1161" s="48"/>
    </row>
    <row r="1162" spans="2:3" ht="14.25" hidden="1" customHeight="1" x14ac:dyDescent="0.25">
      <c r="B1162" s="58"/>
      <c r="C1162" s="48"/>
    </row>
    <row r="1163" spans="2:3" ht="14.25" hidden="1" customHeight="1" x14ac:dyDescent="0.25">
      <c r="B1163" s="58"/>
      <c r="C1163" s="48"/>
    </row>
    <row r="1164" spans="2:3" ht="14.25" hidden="1" customHeight="1" x14ac:dyDescent="0.25">
      <c r="B1164" s="58"/>
      <c r="C1164" s="48"/>
    </row>
    <row r="1165" spans="2:3" ht="14.25" hidden="1" customHeight="1" x14ac:dyDescent="0.25">
      <c r="B1165" s="58"/>
      <c r="C1165" s="48"/>
    </row>
    <row r="1166" spans="2:3" ht="14.25" hidden="1" customHeight="1" x14ac:dyDescent="0.25">
      <c r="B1166" s="58"/>
      <c r="C1166" s="48"/>
    </row>
    <row r="1167" spans="2:3" ht="14.25" hidden="1" customHeight="1" x14ac:dyDescent="0.25">
      <c r="B1167" s="58"/>
      <c r="C1167" s="48"/>
    </row>
    <row r="1168" spans="2:3" ht="14.25" hidden="1" customHeight="1" x14ac:dyDescent="0.25">
      <c r="B1168" s="58"/>
      <c r="C1168" s="48"/>
    </row>
    <row r="1169" spans="2:3" ht="14.25" hidden="1" customHeight="1" x14ac:dyDescent="0.25">
      <c r="B1169" s="58"/>
      <c r="C1169" s="48"/>
    </row>
    <row r="1170" spans="2:3" ht="14.25" hidden="1" customHeight="1" x14ac:dyDescent="0.25">
      <c r="B1170" s="58"/>
      <c r="C1170" s="48"/>
    </row>
    <row r="1171" spans="2:3" ht="14.25" hidden="1" customHeight="1" x14ac:dyDescent="0.25">
      <c r="B1171" s="58"/>
      <c r="C1171" s="48"/>
    </row>
    <row r="1172" spans="2:3" ht="14.25" hidden="1" customHeight="1" x14ac:dyDescent="0.25">
      <c r="B1172" s="58"/>
      <c r="C1172" s="48"/>
    </row>
    <row r="1173" spans="2:3" ht="14.25" hidden="1" customHeight="1" x14ac:dyDescent="0.25">
      <c r="B1173" s="58"/>
      <c r="C1173" s="48"/>
    </row>
    <row r="1174" spans="2:3" ht="14.25" hidden="1" customHeight="1" x14ac:dyDescent="0.25">
      <c r="B1174" s="58"/>
      <c r="C1174" s="48"/>
    </row>
    <row r="1175" spans="2:3" ht="14.25" hidden="1" customHeight="1" x14ac:dyDescent="0.25">
      <c r="B1175" s="58"/>
      <c r="C1175" s="48"/>
    </row>
    <row r="1176" spans="2:3" ht="14.25" hidden="1" customHeight="1" x14ac:dyDescent="0.25">
      <c r="B1176" s="58"/>
      <c r="C1176" s="48"/>
    </row>
    <row r="1177" spans="2:3" ht="14.25" hidden="1" customHeight="1" x14ac:dyDescent="0.25">
      <c r="B1177" s="58"/>
      <c r="C1177" s="48"/>
    </row>
    <row r="1178" spans="2:3" ht="14.25" hidden="1" customHeight="1" x14ac:dyDescent="0.25">
      <c r="B1178" s="58"/>
      <c r="C1178" s="48"/>
    </row>
    <row r="1179" spans="2:3" ht="14.25" hidden="1" customHeight="1" x14ac:dyDescent="0.25">
      <c r="B1179" s="58"/>
      <c r="C1179" s="48"/>
    </row>
    <row r="1180" spans="2:3" ht="14.25" hidden="1" customHeight="1" x14ac:dyDescent="0.25">
      <c r="B1180" s="58"/>
      <c r="C1180" s="48"/>
    </row>
    <row r="1181" spans="2:3" ht="14.25" hidden="1" customHeight="1" x14ac:dyDescent="0.25">
      <c r="B1181" s="58"/>
      <c r="C1181" s="48"/>
    </row>
    <row r="1182" spans="2:3" ht="14.25" hidden="1" customHeight="1" x14ac:dyDescent="0.25">
      <c r="B1182" s="58"/>
      <c r="C1182" s="48"/>
    </row>
    <row r="1183" spans="2:3" ht="14.25" hidden="1" customHeight="1" x14ac:dyDescent="0.25">
      <c r="B1183" s="58"/>
      <c r="C1183" s="48"/>
    </row>
    <row r="1184" spans="2:3" ht="14.25" hidden="1" customHeight="1" x14ac:dyDescent="0.25">
      <c r="B1184" s="58"/>
      <c r="C1184" s="48"/>
    </row>
    <row r="1185" spans="2:3" ht="14.25" hidden="1" customHeight="1" x14ac:dyDescent="0.25">
      <c r="B1185" s="58"/>
      <c r="C1185" s="48"/>
    </row>
    <row r="1186" spans="2:3" ht="14.25" hidden="1" customHeight="1" x14ac:dyDescent="0.25">
      <c r="B1186" s="58"/>
      <c r="C1186" s="48"/>
    </row>
    <row r="1187" spans="2:3" ht="14.25" hidden="1" customHeight="1" x14ac:dyDescent="0.25">
      <c r="B1187" s="58"/>
      <c r="C1187" s="48"/>
    </row>
    <row r="1188" spans="2:3" ht="14.25" hidden="1" customHeight="1" x14ac:dyDescent="0.25">
      <c r="B1188" s="58"/>
      <c r="C1188" s="48"/>
    </row>
    <row r="1189" spans="2:3" ht="14.25" hidden="1" customHeight="1" x14ac:dyDescent="0.25">
      <c r="B1189" s="58"/>
      <c r="C1189" s="48"/>
    </row>
    <row r="1190" spans="2:3" ht="14.25" hidden="1" customHeight="1" x14ac:dyDescent="0.25">
      <c r="B1190" s="58"/>
      <c r="C1190" s="48"/>
    </row>
    <row r="1191" spans="2:3" ht="14.25" hidden="1" customHeight="1" x14ac:dyDescent="0.25">
      <c r="B1191" s="58"/>
      <c r="C1191" s="48"/>
    </row>
    <row r="1192" spans="2:3" ht="14.25" hidden="1" customHeight="1" x14ac:dyDescent="0.25">
      <c r="B1192" s="58"/>
      <c r="C1192" s="48"/>
    </row>
    <row r="1193" spans="2:3" ht="14.25" hidden="1" customHeight="1" x14ac:dyDescent="0.25">
      <c r="B1193" s="58"/>
      <c r="C1193" s="48"/>
    </row>
    <row r="1194" spans="2:3" ht="14.25" hidden="1" customHeight="1" x14ac:dyDescent="0.25">
      <c r="B1194" s="58"/>
      <c r="C1194" s="48"/>
    </row>
    <row r="1195" spans="2:3" ht="14.25" hidden="1" customHeight="1" x14ac:dyDescent="0.25">
      <c r="B1195" s="58"/>
      <c r="C1195" s="48"/>
    </row>
    <row r="1196" spans="2:3" ht="14.25" hidden="1" customHeight="1" x14ac:dyDescent="0.25">
      <c r="B1196" s="58"/>
      <c r="C1196" s="48"/>
    </row>
    <row r="1197" spans="2:3" ht="14.25" hidden="1" customHeight="1" x14ac:dyDescent="0.25">
      <c r="B1197" s="58"/>
      <c r="C1197" s="48"/>
    </row>
    <row r="1198" spans="2:3" ht="14.25" hidden="1" customHeight="1" x14ac:dyDescent="0.25">
      <c r="B1198" s="58"/>
      <c r="C1198" s="48"/>
    </row>
    <row r="1199" spans="2:3" ht="14.25" hidden="1" customHeight="1" x14ac:dyDescent="0.25">
      <c r="B1199" s="58"/>
      <c r="C1199" s="48"/>
    </row>
    <row r="1200" spans="2:3" ht="14.25" hidden="1" customHeight="1" x14ac:dyDescent="0.25">
      <c r="B1200" s="58"/>
      <c r="C1200" s="48"/>
    </row>
    <row r="1201" spans="2:3" ht="14.25" hidden="1" customHeight="1" x14ac:dyDescent="0.25">
      <c r="B1201" s="58"/>
      <c r="C1201" s="48"/>
    </row>
    <row r="1202" spans="2:3" ht="14.25" hidden="1" customHeight="1" x14ac:dyDescent="0.25">
      <c r="B1202" s="58"/>
      <c r="C1202" s="48"/>
    </row>
    <row r="1203" spans="2:3" ht="14.25" hidden="1" customHeight="1" x14ac:dyDescent="0.25">
      <c r="B1203" s="58"/>
      <c r="C1203" s="48"/>
    </row>
    <row r="1204" spans="2:3" ht="14.25" hidden="1" customHeight="1" x14ac:dyDescent="0.25">
      <c r="B1204" s="58"/>
      <c r="C1204" s="48"/>
    </row>
    <row r="1205" spans="2:3" ht="14.25" hidden="1" customHeight="1" x14ac:dyDescent="0.25">
      <c r="B1205" s="58"/>
      <c r="C1205" s="48"/>
    </row>
    <row r="1206" spans="2:3" ht="14.25" hidden="1" customHeight="1" x14ac:dyDescent="0.25">
      <c r="B1206" s="58"/>
      <c r="C1206" s="48"/>
    </row>
    <row r="1207" spans="2:3" ht="14.25" hidden="1" customHeight="1" x14ac:dyDescent="0.25">
      <c r="B1207" s="58"/>
      <c r="C1207" s="48"/>
    </row>
    <row r="1208" spans="2:3" ht="14.25" hidden="1" customHeight="1" x14ac:dyDescent="0.25">
      <c r="B1208" s="58"/>
      <c r="C1208" s="48"/>
    </row>
    <row r="1209" spans="2:3" ht="14.25" hidden="1" customHeight="1" x14ac:dyDescent="0.25">
      <c r="B1209" s="58"/>
      <c r="C1209" s="48"/>
    </row>
    <row r="1210" spans="2:3" ht="14.25" hidden="1" customHeight="1" x14ac:dyDescent="0.25">
      <c r="B1210" s="58"/>
      <c r="C1210" s="48"/>
    </row>
    <row r="1211" spans="2:3" ht="14.25" hidden="1" customHeight="1" x14ac:dyDescent="0.25">
      <c r="B1211" s="58"/>
      <c r="C1211" s="48"/>
    </row>
    <row r="1212" spans="2:3" ht="14.25" hidden="1" customHeight="1" x14ac:dyDescent="0.25">
      <c r="B1212" s="58"/>
      <c r="C1212" s="48"/>
    </row>
    <row r="1213" spans="2:3" ht="14.25" hidden="1" customHeight="1" x14ac:dyDescent="0.25">
      <c r="B1213" s="58"/>
      <c r="C1213" s="48"/>
    </row>
    <row r="1214" spans="2:3" ht="14.25" hidden="1" customHeight="1" x14ac:dyDescent="0.25">
      <c r="B1214" s="58"/>
      <c r="C1214" s="48"/>
    </row>
    <row r="1215" spans="2:3" ht="14.25" hidden="1" customHeight="1" x14ac:dyDescent="0.25">
      <c r="B1215" s="58"/>
      <c r="C1215" s="48"/>
    </row>
    <row r="1216" spans="2:3" ht="14.25" hidden="1" customHeight="1" x14ac:dyDescent="0.25">
      <c r="B1216" s="58"/>
      <c r="C1216" s="48"/>
    </row>
    <row r="1217" spans="2:3" ht="14.25" hidden="1" customHeight="1" x14ac:dyDescent="0.25">
      <c r="B1217" s="58"/>
      <c r="C1217" s="48"/>
    </row>
    <row r="1218" spans="2:3" ht="14.25" hidden="1" customHeight="1" x14ac:dyDescent="0.25">
      <c r="B1218" s="58"/>
      <c r="C1218" s="48"/>
    </row>
    <row r="1219" spans="2:3" ht="14.25" hidden="1" customHeight="1" x14ac:dyDescent="0.25">
      <c r="B1219" s="58"/>
      <c r="C1219" s="48"/>
    </row>
    <row r="1220" spans="2:3" ht="14.25" hidden="1" customHeight="1" x14ac:dyDescent="0.25">
      <c r="B1220" s="58"/>
      <c r="C1220" s="48"/>
    </row>
    <row r="1221" spans="2:3" ht="14.25" hidden="1" customHeight="1" x14ac:dyDescent="0.25">
      <c r="B1221" s="58"/>
      <c r="C1221" s="48"/>
    </row>
    <row r="1222" spans="2:3" ht="14.25" hidden="1" customHeight="1" x14ac:dyDescent="0.25">
      <c r="B1222" s="58"/>
      <c r="C1222" s="48"/>
    </row>
    <row r="1223" spans="2:3" ht="14.25" hidden="1" customHeight="1" x14ac:dyDescent="0.25">
      <c r="B1223" s="58"/>
      <c r="C1223" s="48"/>
    </row>
    <row r="1224" spans="2:3" ht="14.25" hidden="1" customHeight="1" x14ac:dyDescent="0.25">
      <c r="B1224" s="58"/>
      <c r="C1224" s="48"/>
    </row>
    <row r="1225" spans="2:3" ht="14.25" hidden="1" customHeight="1" x14ac:dyDescent="0.25">
      <c r="B1225" s="58"/>
      <c r="C1225" s="48"/>
    </row>
    <row r="1226" spans="2:3" ht="14.25" hidden="1" customHeight="1" x14ac:dyDescent="0.25">
      <c r="B1226" s="58"/>
      <c r="C1226" s="48"/>
    </row>
    <row r="1227" spans="2:3" ht="14.25" hidden="1" customHeight="1" x14ac:dyDescent="0.25">
      <c r="B1227" s="58"/>
      <c r="C1227" s="48"/>
    </row>
    <row r="1228" spans="2:3" ht="14.25" hidden="1" customHeight="1" x14ac:dyDescent="0.25">
      <c r="B1228" s="58"/>
      <c r="C1228" s="48"/>
    </row>
    <row r="1229" spans="2:3" ht="14.25" hidden="1" customHeight="1" x14ac:dyDescent="0.25">
      <c r="B1229" s="58"/>
      <c r="C1229" s="48"/>
    </row>
    <row r="1230" spans="2:3" ht="14.25" hidden="1" customHeight="1" x14ac:dyDescent="0.25">
      <c r="B1230" s="58"/>
      <c r="C1230" s="48"/>
    </row>
    <row r="1231" spans="2:3" ht="14.25" hidden="1" customHeight="1" x14ac:dyDescent="0.25">
      <c r="B1231" s="58"/>
      <c r="C1231" s="48"/>
    </row>
    <row r="1232" spans="2:3" ht="14.25" hidden="1" customHeight="1" x14ac:dyDescent="0.25">
      <c r="B1232" s="58"/>
      <c r="C1232" s="48"/>
    </row>
    <row r="1233" spans="2:3" ht="14.25" hidden="1" customHeight="1" x14ac:dyDescent="0.25">
      <c r="B1233" s="58"/>
      <c r="C1233" s="48"/>
    </row>
    <row r="1234" spans="2:3" ht="14.25" hidden="1" customHeight="1" x14ac:dyDescent="0.25">
      <c r="B1234" s="58"/>
      <c r="C1234" s="48"/>
    </row>
    <row r="1235" spans="2:3" ht="14.25" hidden="1" customHeight="1" x14ac:dyDescent="0.25">
      <c r="B1235" s="58"/>
      <c r="C1235" s="48"/>
    </row>
    <row r="1236" spans="2:3" ht="14.25" hidden="1" customHeight="1" x14ac:dyDescent="0.25">
      <c r="B1236" s="58"/>
      <c r="C1236" s="48"/>
    </row>
    <row r="1237" spans="2:3" ht="14.25" hidden="1" customHeight="1" x14ac:dyDescent="0.25">
      <c r="B1237" s="58"/>
      <c r="C1237" s="48"/>
    </row>
    <row r="1238" spans="2:3" ht="14.25" hidden="1" customHeight="1" x14ac:dyDescent="0.25">
      <c r="B1238" s="58"/>
      <c r="C1238" s="48"/>
    </row>
    <row r="1239" spans="2:3" ht="14.25" hidden="1" customHeight="1" x14ac:dyDescent="0.25">
      <c r="B1239" s="58"/>
      <c r="C1239" s="48"/>
    </row>
    <row r="1240" spans="2:3" ht="14.25" hidden="1" customHeight="1" x14ac:dyDescent="0.25">
      <c r="B1240" s="58"/>
      <c r="C1240" s="48"/>
    </row>
    <row r="1241" spans="2:3" ht="14.25" hidden="1" customHeight="1" x14ac:dyDescent="0.25">
      <c r="B1241" s="58"/>
      <c r="C1241" s="48"/>
    </row>
    <row r="1242" spans="2:3" ht="14.25" hidden="1" customHeight="1" x14ac:dyDescent="0.25">
      <c r="B1242" s="58"/>
      <c r="C1242" s="48"/>
    </row>
    <row r="1243" spans="2:3" ht="14.25" hidden="1" customHeight="1" x14ac:dyDescent="0.25">
      <c r="B1243" s="58"/>
      <c r="C1243" s="48"/>
    </row>
    <row r="1244" spans="2:3" ht="14.25" hidden="1" customHeight="1" x14ac:dyDescent="0.25">
      <c r="B1244" s="58"/>
      <c r="C1244" s="48"/>
    </row>
    <row r="1245" spans="2:3" ht="14.25" hidden="1" customHeight="1" x14ac:dyDescent="0.25">
      <c r="B1245" s="58"/>
      <c r="C1245" s="48"/>
    </row>
    <row r="1246" spans="2:3" ht="14.25" hidden="1" customHeight="1" x14ac:dyDescent="0.25">
      <c r="B1246" s="58"/>
      <c r="C1246" s="48"/>
    </row>
    <row r="1247" spans="2:3" ht="14.25" hidden="1" customHeight="1" x14ac:dyDescent="0.25">
      <c r="B1247" s="58"/>
      <c r="C1247" s="48"/>
    </row>
    <row r="1248" spans="2:3" ht="14.25" hidden="1" customHeight="1" x14ac:dyDescent="0.25">
      <c r="B1248" s="58"/>
      <c r="C1248" s="48"/>
    </row>
    <row r="1249" spans="2:3" ht="14.25" hidden="1" customHeight="1" x14ac:dyDescent="0.25">
      <c r="B1249" s="58"/>
      <c r="C1249" s="48"/>
    </row>
    <row r="1250" spans="2:3" ht="14.25" hidden="1" customHeight="1" x14ac:dyDescent="0.25">
      <c r="B1250" s="58"/>
      <c r="C1250" s="48"/>
    </row>
    <row r="1251" spans="2:3" ht="14.25" hidden="1" customHeight="1" x14ac:dyDescent="0.25">
      <c r="B1251" s="58"/>
      <c r="C1251" s="48"/>
    </row>
    <row r="1252" spans="2:3" ht="14.25" hidden="1" customHeight="1" x14ac:dyDescent="0.25">
      <c r="B1252" s="58"/>
      <c r="C1252" s="48"/>
    </row>
    <row r="1253" spans="2:3" ht="14.25" hidden="1" customHeight="1" x14ac:dyDescent="0.25">
      <c r="B1253" s="58"/>
      <c r="C1253" s="48"/>
    </row>
    <row r="1254" spans="2:3" ht="14.25" hidden="1" customHeight="1" x14ac:dyDescent="0.25">
      <c r="B1254" s="58"/>
      <c r="C1254" s="48"/>
    </row>
    <row r="1255" spans="2:3" ht="14.25" hidden="1" customHeight="1" x14ac:dyDescent="0.25">
      <c r="B1255" s="58"/>
      <c r="C1255" s="48"/>
    </row>
    <row r="1256" spans="2:3" ht="14.25" hidden="1" customHeight="1" x14ac:dyDescent="0.25">
      <c r="B1256" s="58"/>
      <c r="C1256" s="48"/>
    </row>
    <row r="1257" spans="2:3" ht="14.25" hidden="1" customHeight="1" x14ac:dyDescent="0.25">
      <c r="B1257" s="58"/>
      <c r="C1257" s="48"/>
    </row>
    <row r="1258" spans="2:3" ht="14.25" hidden="1" customHeight="1" x14ac:dyDescent="0.25">
      <c r="B1258" s="58"/>
      <c r="C1258" s="48"/>
    </row>
    <row r="1259" spans="2:3" ht="14.25" hidden="1" customHeight="1" x14ac:dyDescent="0.25">
      <c r="B1259" s="58"/>
      <c r="C1259" s="48"/>
    </row>
    <row r="1260" spans="2:3" ht="14.25" hidden="1" customHeight="1" x14ac:dyDescent="0.25">
      <c r="B1260" s="58"/>
      <c r="C1260" s="48"/>
    </row>
    <row r="1261" spans="2:3" ht="14.25" hidden="1" customHeight="1" x14ac:dyDescent="0.25">
      <c r="B1261" s="58"/>
      <c r="C1261" s="48"/>
    </row>
    <row r="1262" spans="2:3" ht="14.25" hidden="1" customHeight="1" x14ac:dyDescent="0.25">
      <c r="B1262" s="58"/>
      <c r="C1262" s="48"/>
    </row>
    <row r="1263" spans="2:3" ht="14.25" hidden="1" customHeight="1" x14ac:dyDescent="0.25">
      <c r="B1263" s="58"/>
      <c r="C1263" s="48"/>
    </row>
    <row r="1264" spans="2:3" ht="14.25" hidden="1" customHeight="1" x14ac:dyDescent="0.25">
      <c r="B1264" s="58"/>
      <c r="C1264" s="48"/>
    </row>
    <row r="1265" spans="2:3" ht="14.25" hidden="1" customHeight="1" x14ac:dyDescent="0.25">
      <c r="B1265" s="58"/>
      <c r="C1265" s="48"/>
    </row>
    <row r="1266" spans="2:3" ht="14.25" hidden="1" customHeight="1" x14ac:dyDescent="0.25">
      <c r="B1266" s="58"/>
      <c r="C1266" s="48"/>
    </row>
    <row r="1267" spans="2:3" ht="14.25" hidden="1" customHeight="1" x14ac:dyDescent="0.25">
      <c r="B1267" s="58"/>
      <c r="C1267" s="48"/>
    </row>
    <row r="1268" spans="2:3" ht="14.25" hidden="1" customHeight="1" x14ac:dyDescent="0.25">
      <c r="B1268" s="58"/>
      <c r="C1268" s="48"/>
    </row>
    <row r="1269" spans="2:3" ht="14.25" hidden="1" customHeight="1" x14ac:dyDescent="0.25">
      <c r="B1269" s="58"/>
      <c r="C1269" s="48"/>
    </row>
    <row r="1270" spans="2:3" ht="14.25" hidden="1" customHeight="1" x14ac:dyDescent="0.25">
      <c r="B1270" s="58"/>
      <c r="C1270" s="48"/>
    </row>
    <row r="1271" spans="2:3" ht="14.25" hidden="1" customHeight="1" x14ac:dyDescent="0.25">
      <c r="B1271" s="58"/>
      <c r="C1271" s="48"/>
    </row>
    <row r="1272" spans="2:3" ht="14.25" hidden="1" customHeight="1" x14ac:dyDescent="0.25">
      <c r="B1272" s="58"/>
      <c r="C1272" s="48"/>
    </row>
    <row r="1273" spans="2:3" ht="14.25" hidden="1" customHeight="1" x14ac:dyDescent="0.25">
      <c r="B1273" s="58"/>
      <c r="C1273" s="48"/>
    </row>
    <row r="1274" spans="2:3" ht="14.25" hidden="1" customHeight="1" x14ac:dyDescent="0.25">
      <c r="B1274" s="58"/>
      <c r="C1274" s="48"/>
    </row>
    <row r="1275" spans="2:3" ht="14.25" hidden="1" customHeight="1" x14ac:dyDescent="0.25">
      <c r="B1275" s="58"/>
      <c r="C1275" s="48"/>
    </row>
    <row r="1276" spans="2:3" ht="14.25" hidden="1" customHeight="1" x14ac:dyDescent="0.25">
      <c r="B1276" s="58"/>
      <c r="C1276" s="48"/>
    </row>
    <row r="1277" spans="2:3" ht="14.25" hidden="1" customHeight="1" x14ac:dyDescent="0.25">
      <c r="B1277" s="58"/>
      <c r="C1277" s="48"/>
    </row>
    <row r="1278" spans="2:3" ht="14.25" hidden="1" customHeight="1" x14ac:dyDescent="0.25">
      <c r="B1278" s="58"/>
      <c r="C1278" s="48"/>
    </row>
    <row r="1279" spans="2:3" ht="14.25" hidden="1" customHeight="1" x14ac:dyDescent="0.25">
      <c r="B1279" s="58"/>
      <c r="C1279" s="48"/>
    </row>
    <row r="1280" spans="2:3" ht="14.25" hidden="1" customHeight="1" x14ac:dyDescent="0.25">
      <c r="B1280" s="58"/>
      <c r="C1280" s="48"/>
    </row>
    <row r="1281" spans="2:3" ht="14.25" hidden="1" customHeight="1" x14ac:dyDescent="0.25">
      <c r="B1281" s="58"/>
      <c r="C1281" s="48"/>
    </row>
    <row r="1282" spans="2:3" ht="14.25" hidden="1" customHeight="1" x14ac:dyDescent="0.25">
      <c r="B1282" s="58"/>
      <c r="C1282" s="48"/>
    </row>
    <row r="1283" spans="2:3" ht="14.25" hidden="1" customHeight="1" x14ac:dyDescent="0.25">
      <c r="B1283" s="58"/>
      <c r="C1283" s="48"/>
    </row>
    <row r="1284" spans="2:3" ht="14.25" hidden="1" customHeight="1" x14ac:dyDescent="0.25">
      <c r="B1284" s="58"/>
      <c r="C1284" s="48"/>
    </row>
    <row r="1285" spans="2:3" ht="14.25" hidden="1" customHeight="1" x14ac:dyDescent="0.25">
      <c r="B1285" s="58"/>
      <c r="C1285" s="48"/>
    </row>
    <row r="1286" spans="2:3" ht="14.25" hidden="1" customHeight="1" x14ac:dyDescent="0.25">
      <c r="B1286" s="58"/>
      <c r="C1286" s="48"/>
    </row>
    <row r="1287" spans="2:3" ht="14.25" hidden="1" customHeight="1" x14ac:dyDescent="0.25">
      <c r="B1287" s="58"/>
      <c r="C1287" s="48"/>
    </row>
    <row r="1288" spans="2:3" ht="14.25" hidden="1" customHeight="1" x14ac:dyDescent="0.25">
      <c r="B1288" s="58"/>
      <c r="C1288" s="48"/>
    </row>
    <row r="1289" spans="2:3" ht="14.25" hidden="1" customHeight="1" x14ac:dyDescent="0.25">
      <c r="B1289" s="58"/>
      <c r="C1289" s="48"/>
    </row>
    <row r="1290" spans="2:3" ht="14.25" hidden="1" customHeight="1" x14ac:dyDescent="0.25">
      <c r="B1290" s="58"/>
      <c r="C1290" s="48"/>
    </row>
    <row r="1291" spans="2:3" ht="14.25" hidden="1" customHeight="1" x14ac:dyDescent="0.25">
      <c r="B1291" s="58"/>
      <c r="C1291" s="48"/>
    </row>
    <row r="1292" spans="2:3" ht="14.25" hidden="1" customHeight="1" x14ac:dyDescent="0.25">
      <c r="B1292" s="58"/>
      <c r="C1292" s="48"/>
    </row>
    <row r="1293" spans="2:3" ht="14.25" hidden="1" customHeight="1" x14ac:dyDescent="0.25">
      <c r="B1293" s="58"/>
      <c r="C1293" s="48"/>
    </row>
    <row r="1294" spans="2:3" ht="14.25" hidden="1" customHeight="1" x14ac:dyDescent="0.25">
      <c r="B1294" s="58"/>
      <c r="C1294" s="48"/>
    </row>
    <row r="1295" spans="2:3" ht="14.25" hidden="1" customHeight="1" x14ac:dyDescent="0.25">
      <c r="B1295" s="58"/>
      <c r="C1295" s="48"/>
    </row>
    <row r="1296" spans="2:3" ht="14.25" hidden="1" customHeight="1" x14ac:dyDescent="0.25">
      <c r="B1296" s="58"/>
      <c r="C1296" s="48"/>
    </row>
    <row r="1297" spans="2:3" ht="14.25" hidden="1" customHeight="1" x14ac:dyDescent="0.25">
      <c r="B1297" s="58"/>
      <c r="C1297" s="48"/>
    </row>
    <row r="1298" spans="2:3" ht="14.25" hidden="1" customHeight="1" x14ac:dyDescent="0.25">
      <c r="B1298" s="58"/>
      <c r="C1298" s="48"/>
    </row>
    <row r="1299" spans="2:3" ht="14.25" hidden="1" customHeight="1" x14ac:dyDescent="0.25">
      <c r="B1299" s="58"/>
      <c r="C1299" s="48"/>
    </row>
    <row r="1300" spans="2:3" ht="14.25" hidden="1" customHeight="1" x14ac:dyDescent="0.25">
      <c r="B1300" s="58"/>
      <c r="C1300" s="48"/>
    </row>
    <row r="1301" spans="2:3" ht="14.25" hidden="1" customHeight="1" x14ac:dyDescent="0.25">
      <c r="B1301" s="58"/>
      <c r="C1301" s="48"/>
    </row>
    <row r="1302" spans="2:3" ht="14.25" hidden="1" customHeight="1" x14ac:dyDescent="0.25">
      <c r="B1302" s="58"/>
      <c r="C1302" s="48"/>
    </row>
    <row r="1303" spans="2:3" ht="14.25" hidden="1" customHeight="1" x14ac:dyDescent="0.25">
      <c r="B1303" s="58"/>
      <c r="C1303" s="48"/>
    </row>
    <row r="1304" spans="2:3" ht="14.25" hidden="1" customHeight="1" x14ac:dyDescent="0.25">
      <c r="B1304" s="58"/>
      <c r="C1304" s="48"/>
    </row>
    <row r="1305" spans="2:3" ht="14.25" hidden="1" customHeight="1" x14ac:dyDescent="0.25">
      <c r="B1305" s="58"/>
      <c r="C1305" s="48"/>
    </row>
    <row r="1306" spans="2:3" ht="14.25" hidden="1" customHeight="1" x14ac:dyDescent="0.25">
      <c r="B1306" s="58"/>
      <c r="C1306" s="48"/>
    </row>
    <row r="1307" spans="2:3" ht="14.25" hidden="1" customHeight="1" x14ac:dyDescent="0.25">
      <c r="B1307" s="58"/>
      <c r="C1307" s="48"/>
    </row>
    <row r="1308" spans="2:3" ht="14.25" hidden="1" customHeight="1" x14ac:dyDescent="0.25">
      <c r="B1308" s="58"/>
      <c r="C1308" s="48"/>
    </row>
    <row r="1309" spans="2:3" ht="14.25" hidden="1" customHeight="1" x14ac:dyDescent="0.25">
      <c r="B1309" s="58"/>
      <c r="C1309" s="48"/>
    </row>
    <row r="1310" spans="2:3" ht="14.25" hidden="1" customHeight="1" x14ac:dyDescent="0.25">
      <c r="B1310" s="58"/>
      <c r="C1310" s="48"/>
    </row>
    <row r="1311" spans="2:3" ht="14.25" hidden="1" customHeight="1" x14ac:dyDescent="0.25">
      <c r="B1311" s="58"/>
      <c r="C1311" s="48"/>
    </row>
    <row r="1312" spans="2:3" ht="14.25" hidden="1" customHeight="1" x14ac:dyDescent="0.25">
      <c r="B1312" s="58"/>
      <c r="C1312" s="48"/>
    </row>
    <row r="1313" spans="2:3" ht="14.25" hidden="1" customHeight="1" x14ac:dyDescent="0.25">
      <c r="B1313" s="58"/>
      <c r="C1313" s="48"/>
    </row>
    <row r="1314" spans="2:3" ht="14.25" hidden="1" customHeight="1" x14ac:dyDescent="0.25">
      <c r="B1314" s="58"/>
      <c r="C1314" s="48"/>
    </row>
    <row r="1315" spans="2:3" ht="14.25" hidden="1" customHeight="1" x14ac:dyDescent="0.25">
      <c r="B1315" s="58"/>
      <c r="C1315" s="48"/>
    </row>
    <row r="1316" spans="2:3" ht="14.25" hidden="1" customHeight="1" x14ac:dyDescent="0.25">
      <c r="B1316" s="58"/>
      <c r="C1316" s="48"/>
    </row>
    <row r="1317" spans="2:3" ht="14.25" hidden="1" customHeight="1" x14ac:dyDescent="0.25">
      <c r="B1317" s="58"/>
      <c r="C1317" s="48"/>
    </row>
    <row r="1318" spans="2:3" ht="14.25" hidden="1" customHeight="1" x14ac:dyDescent="0.25">
      <c r="B1318" s="58"/>
      <c r="C1318" s="48"/>
    </row>
    <row r="1319" spans="2:3" ht="14.25" hidden="1" customHeight="1" x14ac:dyDescent="0.25">
      <c r="B1319" s="58"/>
      <c r="C1319" s="48"/>
    </row>
    <row r="1320" spans="2:3" ht="14.25" hidden="1" customHeight="1" x14ac:dyDescent="0.25">
      <c r="B1320" s="58"/>
      <c r="C1320" s="48"/>
    </row>
    <row r="1321" spans="2:3" ht="14.25" hidden="1" customHeight="1" x14ac:dyDescent="0.25">
      <c r="B1321" s="58"/>
      <c r="C1321" s="48"/>
    </row>
    <row r="1322" spans="2:3" ht="14.25" hidden="1" customHeight="1" x14ac:dyDescent="0.25">
      <c r="B1322" s="58"/>
      <c r="C1322" s="48"/>
    </row>
    <row r="1323" spans="2:3" ht="14.25" hidden="1" customHeight="1" x14ac:dyDescent="0.25">
      <c r="B1323" s="58"/>
      <c r="C1323" s="48"/>
    </row>
    <row r="1324" spans="2:3" ht="14.25" hidden="1" customHeight="1" x14ac:dyDescent="0.25">
      <c r="B1324" s="58"/>
      <c r="C1324" s="48"/>
    </row>
    <row r="1325" spans="2:3" ht="14.25" hidden="1" customHeight="1" x14ac:dyDescent="0.25">
      <c r="B1325" s="58"/>
      <c r="C1325" s="48"/>
    </row>
    <row r="1326" spans="2:3" ht="14.25" hidden="1" customHeight="1" x14ac:dyDescent="0.25">
      <c r="B1326" s="58"/>
      <c r="C1326" s="48"/>
    </row>
    <row r="1327" spans="2:3" ht="14.25" hidden="1" customHeight="1" x14ac:dyDescent="0.25">
      <c r="B1327" s="58"/>
      <c r="C1327" s="48"/>
    </row>
    <row r="1328" spans="2:3" ht="14.25" hidden="1" customHeight="1" x14ac:dyDescent="0.25">
      <c r="B1328" s="58"/>
      <c r="C1328" s="48"/>
    </row>
    <row r="1329" spans="2:3" ht="14.25" hidden="1" customHeight="1" x14ac:dyDescent="0.25">
      <c r="B1329" s="58"/>
      <c r="C1329" s="48"/>
    </row>
    <row r="1330" spans="2:3" ht="14.25" hidden="1" customHeight="1" x14ac:dyDescent="0.25">
      <c r="B1330" s="58"/>
      <c r="C1330" s="48"/>
    </row>
    <row r="1331" spans="2:3" ht="14.25" hidden="1" customHeight="1" x14ac:dyDescent="0.25">
      <c r="B1331" s="58"/>
      <c r="C1331" s="48"/>
    </row>
    <row r="1332" spans="2:3" ht="14.25" hidden="1" customHeight="1" x14ac:dyDescent="0.25">
      <c r="B1332" s="58"/>
      <c r="C1332" s="48"/>
    </row>
    <row r="1333" spans="2:3" ht="14.25" hidden="1" customHeight="1" x14ac:dyDescent="0.25">
      <c r="B1333" s="58"/>
      <c r="C1333" s="48"/>
    </row>
    <row r="1334" spans="2:3" ht="14.25" hidden="1" customHeight="1" x14ac:dyDescent="0.25">
      <c r="B1334" s="58"/>
      <c r="C1334" s="48"/>
    </row>
    <row r="1335" spans="2:3" ht="14.25" hidden="1" customHeight="1" x14ac:dyDescent="0.25">
      <c r="B1335" s="58"/>
      <c r="C1335" s="48"/>
    </row>
    <row r="1336" spans="2:3" ht="14.25" hidden="1" customHeight="1" x14ac:dyDescent="0.25">
      <c r="B1336" s="58"/>
      <c r="C1336" s="48"/>
    </row>
    <row r="1337" spans="2:3" ht="14.25" hidden="1" customHeight="1" x14ac:dyDescent="0.25">
      <c r="B1337" s="58"/>
      <c r="C1337" s="48"/>
    </row>
    <row r="1338" spans="2:3" ht="14.25" hidden="1" customHeight="1" x14ac:dyDescent="0.25">
      <c r="B1338" s="58"/>
      <c r="C1338" s="48"/>
    </row>
    <row r="1339" spans="2:3" ht="14.25" hidden="1" customHeight="1" x14ac:dyDescent="0.25">
      <c r="B1339" s="58"/>
      <c r="C1339" s="48"/>
    </row>
    <row r="1340" spans="2:3" ht="14.25" hidden="1" customHeight="1" x14ac:dyDescent="0.25">
      <c r="B1340" s="58"/>
      <c r="C1340" s="48"/>
    </row>
    <row r="1341" spans="2:3" ht="14.25" hidden="1" customHeight="1" x14ac:dyDescent="0.25">
      <c r="B1341" s="58"/>
      <c r="C1341" s="48"/>
    </row>
    <row r="1342" spans="2:3" ht="14.25" hidden="1" customHeight="1" x14ac:dyDescent="0.25">
      <c r="B1342" s="58"/>
      <c r="C1342" s="48"/>
    </row>
    <row r="1343" spans="2:3" ht="14.25" hidden="1" customHeight="1" x14ac:dyDescent="0.25">
      <c r="B1343" s="58"/>
      <c r="C1343" s="48"/>
    </row>
    <row r="1344" spans="2:3" ht="14.25" hidden="1" customHeight="1" x14ac:dyDescent="0.25">
      <c r="B1344" s="58"/>
      <c r="C1344" s="48"/>
    </row>
    <row r="1345" spans="2:3" ht="14.25" hidden="1" customHeight="1" x14ac:dyDescent="0.25">
      <c r="B1345" s="58"/>
      <c r="C1345" s="48"/>
    </row>
    <row r="1346" spans="2:3" ht="14.25" hidden="1" customHeight="1" x14ac:dyDescent="0.25">
      <c r="B1346" s="58"/>
      <c r="C1346" s="48"/>
    </row>
    <row r="1347" spans="2:3" ht="14.25" hidden="1" customHeight="1" x14ac:dyDescent="0.25">
      <c r="B1347" s="58"/>
      <c r="C1347" s="48"/>
    </row>
    <row r="1348" spans="2:3" ht="14.25" hidden="1" customHeight="1" x14ac:dyDescent="0.25">
      <c r="B1348" s="58"/>
      <c r="C1348" s="48"/>
    </row>
    <row r="1349" spans="2:3" ht="14.25" hidden="1" customHeight="1" x14ac:dyDescent="0.25">
      <c r="B1349" s="58"/>
      <c r="C1349" s="48"/>
    </row>
    <row r="1350" spans="2:3" ht="14.25" hidden="1" customHeight="1" x14ac:dyDescent="0.25">
      <c r="B1350" s="58"/>
      <c r="C1350" s="48"/>
    </row>
    <row r="1351" spans="2:3" ht="14.25" hidden="1" customHeight="1" x14ac:dyDescent="0.25">
      <c r="B1351" s="58"/>
      <c r="C1351" s="48"/>
    </row>
    <row r="1352" spans="2:3" ht="14.25" hidden="1" customHeight="1" x14ac:dyDescent="0.25">
      <c r="B1352" s="58"/>
      <c r="C1352" s="48"/>
    </row>
    <row r="1353" spans="2:3" ht="14.25" hidden="1" customHeight="1" x14ac:dyDescent="0.25">
      <c r="B1353" s="58"/>
      <c r="C1353" s="48"/>
    </row>
    <row r="1354" spans="2:3" ht="14.25" hidden="1" customHeight="1" x14ac:dyDescent="0.25">
      <c r="B1354" s="58"/>
      <c r="C1354" s="48"/>
    </row>
    <row r="1355" spans="2:3" ht="14.25" hidden="1" customHeight="1" x14ac:dyDescent="0.25">
      <c r="B1355" s="58"/>
      <c r="C1355" s="48"/>
    </row>
    <row r="1356" spans="2:3" ht="14.25" hidden="1" customHeight="1" x14ac:dyDescent="0.25">
      <c r="B1356" s="58"/>
      <c r="C1356" s="48"/>
    </row>
    <row r="1357" spans="2:3" ht="14.25" hidden="1" customHeight="1" x14ac:dyDescent="0.25">
      <c r="B1357" s="58"/>
      <c r="C1357" s="48"/>
    </row>
    <row r="1358" spans="2:3" ht="14.25" hidden="1" customHeight="1" x14ac:dyDescent="0.25">
      <c r="B1358" s="58"/>
      <c r="C1358" s="48"/>
    </row>
    <row r="1359" spans="2:3" ht="14.25" hidden="1" customHeight="1" x14ac:dyDescent="0.25">
      <c r="B1359" s="58"/>
      <c r="C1359" s="48"/>
    </row>
    <row r="1360" spans="2:3" ht="14.25" hidden="1" customHeight="1" x14ac:dyDescent="0.25">
      <c r="B1360" s="58"/>
      <c r="C1360" s="48"/>
    </row>
    <row r="1361" spans="2:3" ht="14.25" hidden="1" customHeight="1" x14ac:dyDescent="0.25">
      <c r="B1361" s="58"/>
      <c r="C1361" s="48"/>
    </row>
    <row r="1362" spans="2:3" ht="14.25" hidden="1" customHeight="1" x14ac:dyDescent="0.25">
      <c r="B1362" s="58"/>
      <c r="C1362" s="48"/>
    </row>
    <row r="1363" spans="2:3" ht="14.25" hidden="1" customHeight="1" x14ac:dyDescent="0.25">
      <c r="B1363" s="58"/>
      <c r="C1363" s="48"/>
    </row>
    <row r="1364" spans="2:3" ht="14.25" hidden="1" customHeight="1" x14ac:dyDescent="0.25">
      <c r="B1364" s="58"/>
      <c r="C1364" s="48"/>
    </row>
    <row r="1365" spans="2:3" ht="14.25" hidden="1" customHeight="1" x14ac:dyDescent="0.25">
      <c r="B1365" s="58"/>
      <c r="C1365" s="48"/>
    </row>
    <row r="1366" spans="2:3" ht="14.25" hidden="1" customHeight="1" x14ac:dyDescent="0.25">
      <c r="B1366" s="58"/>
      <c r="C1366" s="48"/>
    </row>
    <row r="1367" spans="2:3" ht="14.25" hidden="1" customHeight="1" x14ac:dyDescent="0.25">
      <c r="B1367" s="58"/>
      <c r="C1367" s="48"/>
    </row>
    <row r="1368" spans="2:3" ht="14.25" hidden="1" customHeight="1" x14ac:dyDescent="0.25">
      <c r="B1368" s="58"/>
      <c r="C1368" s="48"/>
    </row>
    <row r="1369" spans="2:3" ht="14.25" hidden="1" customHeight="1" x14ac:dyDescent="0.25">
      <c r="B1369" s="58"/>
      <c r="C1369" s="48"/>
    </row>
    <row r="1370" spans="2:3" ht="14.25" hidden="1" customHeight="1" x14ac:dyDescent="0.25">
      <c r="B1370" s="58"/>
      <c r="C1370" s="48"/>
    </row>
    <row r="1371" spans="2:3" ht="14.25" hidden="1" customHeight="1" x14ac:dyDescent="0.25">
      <c r="B1371" s="58"/>
      <c r="C1371" s="48"/>
    </row>
    <row r="1372" spans="2:3" ht="14.25" hidden="1" customHeight="1" x14ac:dyDescent="0.25">
      <c r="B1372" s="58"/>
      <c r="C1372" s="48"/>
    </row>
    <row r="1373" spans="2:3" ht="14.25" hidden="1" customHeight="1" x14ac:dyDescent="0.25">
      <c r="B1373" s="58"/>
      <c r="C1373" s="48"/>
    </row>
    <row r="1374" spans="2:3" ht="14.25" hidden="1" customHeight="1" x14ac:dyDescent="0.25">
      <c r="B1374" s="58"/>
      <c r="C1374" s="48"/>
    </row>
    <row r="1375" spans="2:3" ht="14.25" hidden="1" customHeight="1" x14ac:dyDescent="0.25">
      <c r="B1375" s="58"/>
      <c r="C1375" s="48"/>
    </row>
    <row r="1376" spans="2:3" ht="14.25" hidden="1" customHeight="1" x14ac:dyDescent="0.25">
      <c r="B1376" s="58"/>
      <c r="C1376" s="48"/>
    </row>
    <row r="1377" spans="2:3" ht="14.25" hidden="1" customHeight="1" x14ac:dyDescent="0.25">
      <c r="B1377" s="58"/>
      <c r="C1377" s="48"/>
    </row>
    <row r="1378" spans="2:3" ht="14.25" hidden="1" customHeight="1" x14ac:dyDescent="0.25">
      <c r="B1378" s="58"/>
      <c r="C1378" s="48"/>
    </row>
    <row r="1379" spans="2:3" ht="14.25" hidden="1" customHeight="1" x14ac:dyDescent="0.25">
      <c r="B1379" s="58"/>
      <c r="C1379" s="48"/>
    </row>
    <row r="1380" spans="2:3" ht="14.25" hidden="1" customHeight="1" x14ac:dyDescent="0.25">
      <c r="B1380" s="58"/>
      <c r="C1380" s="48"/>
    </row>
    <row r="1381" spans="2:3" ht="14.25" hidden="1" customHeight="1" x14ac:dyDescent="0.25">
      <c r="B1381" s="58"/>
      <c r="C1381" s="48"/>
    </row>
    <row r="1382" spans="2:3" ht="14.25" hidden="1" customHeight="1" x14ac:dyDescent="0.25">
      <c r="B1382" s="58"/>
      <c r="C1382" s="48"/>
    </row>
    <row r="1383" spans="2:3" ht="14.25" hidden="1" customHeight="1" x14ac:dyDescent="0.25">
      <c r="B1383" s="58"/>
      <c r="C1383" s="48"/>
    </row>
    <row r="1384" spans="2:3" ht="14.25" hidden="1" customHeight="1" x14ac:dyDescent="0.25">
      <c r="B1384" s="58"/>
      <c r="C1384" s="48"/>
    </row>
    <row r="1385" spans="2:3" ht="14.25" hidden="1" customHeight="1" x14ac:dyDescent="0.25">
      <c r="B1385" s="58"/>
      <c r="C1385" s="48"/>
    </row>
    <row r="1386" spans="2:3" ht="14.25" hidden="1" customHeight="1" x14ac:dyDescent="0.25">
      <c r="B1386" s="58"/>
      <c r="C1386" s="48"/>
    </row>
    <row r="1387" spans="2:3" ht="14.25" hidden="1" customHeight="1" x14ac:dyDescent="0.25">
      <c r="B1387" s="58"/>
      <c r="C1387" s="48"/>
    </row>
    <row r="1388" spans="2:3" ht="14.25" hidden="1" customHeight="1" x14ac:dyDescent="0.25">
      <c r="B1388" s="58"/>
      <c r="C1388" s="48"/>
    </row>
    <row r="1389" spans="2:3" ht="14.25" hidden="1" customHeight="1" x14ac:dyDescent="0.25">
      <c r="B1389" s="58"/>
      <c r="C1389" s="48"/>
    </row>
    <row r="1390" spans="2:3" ht="14.25" hidden="1" customHeight="1" x14ac:dyDescent="0.25">
      <c r="B1390" s="58"/>
      <c r="C1390" s="48"/>
    </row>
    <row r="1391" spans="2:3" ht="14.25" hidden="1" customHeight="1" x14ac:dyDescent="0.25">
      <c r="B1391" s="58"/>
      <c r="C1391" s="48"/>
    </row>
    <row r="1392" spans="2:3" ht="14.25" hidden="1" customHeight="1" x14ac:dyDescent="0.25">
      <c r="B1392" s="58"/>
      <c r="C1392" s="48"/>
    </row>
    <row r="1393" spans="2:3" ht="14.25" hidden="1" customHeight="1" x14ac:dyDescent="0.25">
      <c r="B1393" s="58"/>
      <c r="C1393" s="48"/>
    </row>
    <row r="1394" spans="2:3" ht="14.25" hidden="1" customHeight="1" x14ac:dyDescent="0.25">
      <c r="B1394" s="58"/>
      <c r="C1394" s="48"/>
    </row>
    <row r="1395" spans="2:3" ht="14.25" hidden="1" customHeight="1" x14ac:dyDescent="0.25">
      <c r="B1395" s="58"/>
      <c r="C1395" s="48"/>
    </row>
    <row r="1396" spans="2:3" ht="14.25" hidden="1" customHeight="1" x14ac:dyDescent="0.25">
      <c r="B1396" s="58"/>
      <c r="C1396" s="48"/>
    </row>
    <row r="1397" spans="2:3" ht="14.25" hidden="1" customHeight="1" x14ac:dyDescent="0.25">
      <c r="B1397" s="58"/>
      <c r="C1397" s="48"/>
    </row>
    <row r="1398" spans="2:3" ht="14.25" hidden="1" customHeight="1" x14ac:dyDescent="0.25">
      <c r="B1398" s="58"/>
      <c r="C1398" s="48"/>
    </row>
    <row r="1399" spans="2:3" ht="14.25" hidden="1" customHeight="1" x14ac:dyDescent="0.25">
      <c r="B1399" s="58"/>
      <c r="C1399" s="48"/>
    </row>
    <row r="1400" spans="2:3" ht="14.25" hidden="1" customHeight="1" x14ac:dyDescent="0.25">
      <c r="B1400" s="58"/>
      <c r="C1400" s="48"/>
    </row>
    <row r="1401" spans="2:3" ht="14.25" hidden="1" customHeight="1" x14ac:dyDescent="0.25">
      <c r="B1401" s="58"/>
      <c r="C1401" s="48"/>
    </row>
    <row r="1402" spans="2:3" ht="14.25" hidden="1" customHeight="1" x14ac:dyDescent="0.25">
      <c r="B1402" s="58"/>
      <c r="C1402" s="48"/>
    </row>
    <row r="1403" spans="2:3" ht="14.25" hidden="1" customHeight="1" x14ac:dyDescent="0.25">
      <c r="B1403" s="58"/>
      <c r="C1403" s="48"/>
    </row>
    <row r="1404" spans="2:3" ht="14.25" hidden="1" customHeight="1" x14ac:dyDescent="0.25">
      <c r="B1404" s="58"/>
      <c r="C1404" s="48"/>
    </row>
    <row r="1405" spans="2:3" ht="14.25" hidden="1" customHeight="1" x14ac:dyDescent="0.25">
      <c r="B1405" s="58"/>
      <c r="C1405" s="48"/>
    </row>
    <row r="1406" spans="2:3" ht="14.25" hidden="1" customHeight="1" x14ac:dyDescent="0.25">
      <c r="B1406" s="58"/>
      <c r="C1406" s="48"/>
    </row>
    <row r="1407" spans="2:3" ht="14.25" hidden="1" customHeight="1" x14ac:dyDescent="0.25">
      <c r="B1407" s="58"/>
      <c r="C1407" s="48"/>
    </row>
    <row r="1408" spans="2:3" ht="14.25" hidden="1" customHeight="1" x14ac:dyDescent="0.25">
      <c r="B1408" s="58"/>
      <c r="C1408" s="48"/>
    </row>
    <row r="1409" spans="2:3" ht="14.25" hidden="1" customHeight="1" x14ac:dyDescent="0.25">
      <c r="B1409" s="58"/>
      <c r="C1409" s="48"/>
    </row>
    <row r="1410" spans="2:3" ht="14.25" hidden="1" customHeight="1" x14ac:dyDescent="0.25">
      <c r="B1410" s="58"/>
      <c r="C1410" s="48"/>
    </row>
    <row r="1411" spans="2:3" ht="14.25" hidden="1" customHeight="1" x14ac:dyDescent="0.25">
      <c r="B1411" s="58"/>
      <c r="C1411" s="48"/>
    </row>
    <row r="1412" spans="2:3" ht="14.25" hidden="1" customHeight="1" x14ac:dyDescent="0.25">
      <c r="B1412" s="58"/>
      <c r="C1412" s="48"/>
    </row>
    <row r="1413" spans="2:3" ht="14.25" hidden="1" customHeight="1" x14ac:dyDescent="0.25">
      <c r="B1413" s="58"/>
      <c r="C1413" s="48"/>
    </row>
    <row r="1414" spans="2:3" ht="14.25" hidden="1" customHeight="1" x14ac:dyDescent="0.25">
      <c r="B1414" s="58"/>
      <c r="C1414" s="48"/>
    </row>
    <row r="1415" spans="2:3" ht="14.25" hidden="1" customHeight="1" x14ac:dyDescent="0.25">
      <c r="B1415" s="58"/>
      <c r="C1415" s="48"/>
    </row>
    <row r="1416" spans="2:3" ht="14.25" hidden="1" customHeight="1" x14ac:dyDescent="0.25">
      <c r="B1416" s="58"/>
      <c r="C1416" s="48"/>
    </row>
    <row r="1417" spans="2:3" ht="14.25" hidden="1" customHeight="1" x14ac:dyDescent="0.25">
      <c r="B1417" s="58"/>
      <c r="C1417" s="48"/>
    </row>
    <row r="1418" spans="2:3" ht="14.25" hidden="1" customHeight="1" x14ac:dyDescent="0.25">
      <c r="B1418" s="58"/>
      <c r="C1418" s="48"/>
    </row>
    <row r="1419" spans="2:3" ht="14.25" hidden="1" customHeight="1" x14ac:dyDescent="0.25">
      <c r="B1419" s="58"/>
      <c r="C1419" s="48"/>
    </row>
    <row r="1420" spans="2:3" ht="14.25" hidden="1" customHeight="1" x14ac:dyDescent="0.25">
      <c r="B1420" s="58"/>
      <c r="C1420" s="48"/>
    </row>
    <row r="1421" spans="2:3" ht="14.25" hidden="1" customHeight="1" x14ac:dyDescent="0.25">
      <c r="B1421" s="58"/>
      <c r="C1421" s="48"/>
    </row>
    <row r="1422" spans="2:3" ht="14.25" hidden="1" customHeight="1" x14ac:dyDescent="0.25">
      <c r="B1422" s="58"/>
      <c r="C1422" s="48"/>
    </row>
    <row r="1423" spans="2:3" ht="14.25" hidden="1" customHeight="1" x14ac:dyDescent="0.25">
      <c r="B1423" s="58"/>
      <c r="C1423" s="48"/>
    </row>
    <row r="1424" spans="2:3" ht="14.25" hidden="1" customHeight="1" x14ac:dyDescent="0.25">
      <c r="B1424" s="58"/>
      <c r="C1424" s="48"/>
    </row>
    <row r="1425" spans="2:3" ht="14.25" hidden="1" customHeight="1" x14ac:dyDescent="0.25">
      <c r="B1425" s="58"/>
      <c r="C1425" s="48"/>
    </row>
    <row r="1426" spans="2:3" ht="14.25" hidden="1" customHeight="1" x14ac:dyDescent="0.25">
      <c r="B1426" s="58"/>
      <c r="C1426" s="48"/>
    </row>
    <row r="1427" spans="2:3" ht="14.25" hidden="1" customHeight="1" x14ac:dyDescent="0.25">
      <c r="B1427" s="58"/>
      <c r="C1427" s="48"/>
    </row>
    <row r="1428" spans="2:3" ht="14.25" hidden="1" customHeight="1" x14ac:dyDescent="0.25">
      <c r="B1428" s="58"/>
      <c r="C1428" s="48"/>
    </row>
    <row r="1429" spans="2:3" ht="14.25" hidden="1" customHeight="1" x14ac:dyDescent="0.25">
      <c r="B1429" s="58"/>
      <c r="C1429" s="48"/>
    </row>
    <row r="1430" spans="2:3" ht="14.25" hidden="1" customHeight="1" x14ac:dyDescent="0.25">
      <c r="B1430" s="58"/>
      <c r="C1430" s="48"/>
    </row>
    <row r="1431" spans="2:3" ht="14.25" hidden="1" customHeight="1" x14ac:dyDescent="0.25">
      <c r="B1431" s="58"/>
      <c r="C1431" s="48"/>
    </row>
    <row r="1432" spans="2:3" ht="14.25" hidden="1" customHeight="1" x14ac:dyDescent="0.25">
      <c r="B1432" s="58"/>
      <c r="C1432" s="48"/>
    </row>
    <row r="1433" spans="2:3" ht="14.25" hidden="1" customHeight="1" x14ac:dyDescent="0.25">
      <c r="B1433" s="58"/>
      <c r="C1433" s="48"/>
    </row>
    <row r="1434" spans="2:3" ht="14.25" hidden="1" customHeight="1" x14ac:dyDescent="0.25">
      <c r="B1434" s="58"/>
      <c r="C1434" s="48"/>
    </row>
    <row r="1435" spans="2:3" ht="14.25" hidden="1" customHeight="1" x14ac:dyDescent="0.25">
      <c r="B1435" s="58"/>
      <c r="C1435" s="48"/>
    </row>
    <row r="1436" spans="2:3" ht="14.25" hidden="1" customHeight="1" x14ac:dyDescent="0.25">
      <c r="B1436" s="58"/>
      <c r="C1436" s="48"/>
    </row>
    <row r="1437" spans="2:3" ht="14.25" hidden="1" customHeight="1" x14ac:dyDescent="0.25">
      <c r="B1437" s="58"/>
      <c r="C1437" s="48"/>
    </row>
    <row r="1438" spans="2:3" ht="14.25" hidden="1" customHeight="1" x14ac:dyDescent="0.25">
      <c r="B1438" s="58"/>
      <c r="C1438" s="48"/>
    </row>
    <row r="1439" spans="2:3" ht="14.25" hidden="1" customHeight="1" x14ac:dyDescent="0.25">
      <c r="B1439" s="58"/>
      <c r="C1439" s="48"/>
    </row>
    <row r="1440" spans="2:3" ht="14.25" hidden="1" customHeight="1" x14ac:dyDescent="0.25">
      <c r="B1440" s="58"/>
      <c r="C1440" s="48"/>
    </row>
    <row r="1441" spans="2:3" ht="14.25" hidden="1" customHeight="1" x14ac:dyDescent="0.25">
      <c r="B1441" s="58"/>
      <c r="C1441" s="48"/>
    </row>
    <row r="1442" spans="2:3" ht="14.25" hidden="1" customHeight="1" x14ac:dyDescent="0.25">
      <c r="B1442" s="58"/>
      <c r="C1442" s="48"/>
    </row>
    <row r="1443" spans="2:3" ht="14.25" hidden="1" customHeight="1" x14ac:dyDescent="0.25">
      <c r="B1443" s="58"/>
      <c r="C1443" s="48"/>
    </row>
    <row r="1444" spans="2:3" ht="14.25" hidden="1" customHeight="1" x14ac:dyDescent="0.25">
      <c r="B1444" s="58"/>
      <c r="C1444" s="48"/>
    </row>
    <row r="1445" spans="2:3" ht="14.25" hidden="1" customHeight="1" x14ac:dyDescent="0.25">
      <c r="B1445" s="58"/>
      <c r="C1445" s="48"/>
    </row>
    <row r="1446" spans="2:3" ht="14.25" hidden="1" customHeight="1" x14ac:dyDescent="0.25">
      <c r="B1446" s="58"/>
      <c r="C1446" s="48"/>
    </row>
    <row r="1447" spans="2:3" ht="14.25" hidden="1" customHeight="1" x14ac:dyDescent="0.25">
      <c r="B1447" s="58"/>
      <c r="C1447" s="48"/>
    </row>
    <row r="1448" spans="2:3" ht="14.25" hidden="1" customHeight="1" x14ac:dyDescent="0.25">
      <c r="B1448" s="58"/>
      <c r="C1448" s="48"/>
    </row>
    <row r="1449" spans="2:3" ht="14.25" hidden="1" customHeight="1" x14ac:dyDescent="0.25">
      <c r="B1449" s="58"/>
      <c r="C1449" s="48"/>
    </row>
    <row r="1450" spans="2:3" ht="14.25" hidden="1" customHeight="1" x14ac:dyDescent="0.25">
      <c r="B1450" s="58"/>
      <c r="C1450" s="48"/>
    </row>
    <row r="1451" spans="2:3" ht="14.25" hidden="1" customHeight="1" x14ac:dyDescent="0.25">
      <c r="B1451" s="58"/>
      <c r="C1451" s="48"/>
    </row>
    <row r="1452" spans="2:3" ht="14.25" hidden="1" customHeight="1" x14ac:dyDescent="0.25">
      <c r="B1452" s="58"/>
      <c r="C1452" s="48"/>
    </row>
    <row r="1453" spans="2:3" ht="14.25" hidden="1" customHeight="1" x14ac:dyDescent="0.25">
      <c r="B1453" s="58"/>
      <c r="C1453" s="48"/>
    </row>
    <row r="1454" spans="2:3" ht="14.25" hidden="1" customHeight="1" x14ac:dyDescent="0.25">
      <c r="B1454" s="58"/>
      <c r="C1454" s="48"/>
    </row>
    <row r="1455" spans="2:3" ht="14.25" hidden="1" customHeight="1" x14ac:dyDescent="0.25">
      <c r="B1455" s="58"/>
      <c r="C1455" s="48"/>
    </row>
    <row r="1456" spans="2:3" ht="14.25" hidden="1" customHeight="1" x14ac:dyDescent="0.25">
      <c r="B1456" s="58"/>
      <c r="C1456" s="48"/>
    </row>
    <row r="1457" spans="2:3" ht="14.25" hidden="1" customHeight="1" x14ac:dyDescent="0.25">
      <c r="B1457" s="58"/>
      <c r="C1457" s="48"/>
    </row>
    <row r="1458" spans="2:3" ht="14.25" hidden="1" customHeight="1" x14ac:dyDescent="0.25">
      <c r="B1458" s="58"/>
      <c r="C1458" s="48"/>
    </row>
    <row r="1459" spans="2:3" ht="14.25" hidden="1" customHeight="1" x14ac:dyDescent="0.25">
      <c r="B1459" s="58"/>
      <c r="C1459" s="48"/>
    </row>
    <row r="1460" spans="2:3" ht="14.25" hidden="1" customHeight="1" x14ac:dyDescent="0.25">
      <c r="B1460" s="58"/>
      <c r="C1460" s="48"/>
    </row>
    <row r="1461" spans="2:3" ht="14.25" hidden="1" customHeight="1" x14ac:dyDescent="0.25">
      <c r="B1461" s="58"/>
      <c r="C1461" s="48"/>
    </row>
    <row r="1462" spans="2:3" ht="14.25" hidden="1" customHeight="1" x14ac:dyDescent="0.25">
      <c r="B1462" s="58"/>
      <c r="C1462" s="48"/>
    </row>
    <row r="1463" spans="2:3" ht="14.25" hidden="1" customHeight="1" x14ac:dyDescent="0.25">
      <c r="B1463" s="58"/>
      <c r="C1463" s="48"/>
    </row>
    <row r="1464" spans="2:3" ht="14.25" hidden="1" customHeight="1" x14ac:dyDescent="0.25">
      <c r="B1464" s="58"/>
      <c r="C1464" s="48"/>
    </row>
    <row r="1465" spans="2:3" ht="14.25" hidden="1" customHeight="1" x14ac:dyDescent="0.25">
      <c r="B1465" s="58"/>
      <c r="C1465" s="48"/>
    </row>
    <row r="1466" spans="2:3" ht="14.25" hidden="1" customHeight="1" x14ac:dyDescent="0.25">
      <c r="B1466" s="58"/>
      <c r="C1466" s="48"/>
    </row>
    <row r="1467" spans="2:3" ht="14.25" hidden="1" customHeight="1" x14ac:dyDescent="0.25">
      <c r="B1467" s="58"/>
      <c r="C1467" s="48"/>
    </row>
    <row r="1468" spans="2:3" ht="14.25" hidden="1" customHeight="1" x14ac:dyDescent="0.25">
      <c r="B1468" s="58"/>
      <c r="C1468" s="48"/>
    </row>
    <row r="1469" spans="2:3" ht="14.25" hidden="1" customHeight="1" x14ac:dyDescent="0.25">
      <c r="B1469" s="58"/>
      <c r="C1469" s="48"/>
    </row>
    <row r="1470" spans="2:3" ht="14.25" hidden="1" customHeight="1" x14ac:dyDescent="0.25">
      <c r="B1470" s="58"/>
      <c r="C1470" s="48"/>
    </row>
    <row r="1471" spans="2:3" ht="14.25" hidden="1" customHeight="1" x14ac:dyDescent="0.25">
      <c r="B1471" s="58"/>
      <c r="C1471" s="48"/>
    </row>
    <row r="1472" spans="2:3" ht="14.25" hidden="1" customHeight="1" x14ac:dyDescent="0.25">
      <c r="B1472" s="58"/>
      <c r="C1472" s="48"/>
    </row>
    <row r="1473" spans="2:3" ht="14.25" hidden="1" customHeight="1" x14ac:dyDescent="0.25">
      <c r="B1473" s="58"/>
      <c r="C1473" s="48"/>
    </row>
    <row r="1474" spans="2:3" ht="14.25" hidden="1" customHeight="1" x14ac:dyDescent="0.25">
      <c r="B1474" s="58"/>
      <c r="C1474" s="48"/>
    </row>
    <row r="1475" spans="2:3" ht="14.25" hidden="1" customHeight="1" x14ac:dyDescent="0.25">
      <c r="B1475" s="58"/>
      <c r="C1475" s="48"/>
    </row>
    <row r="1476" spans="2:3" ht="14.25" hidden="1" customHeight="1" x14ac:dyDescent="0.25">
      <c r="B1476" s="58"/>
      <c r="C1476" s="48"/>
    </row>
    <row r="1477" spans="2:3" ht="14.25" hidden="1" customHeight="1" x14ac:dyDescent="0.25">
      <c r="B1477" s="58"/>
      <c r="C1477" s="48"/>
    </row>
    <row r="1478" spans="2:3" ht="14.25" hidden="1" customHeight="1" x14ac:dyDescent="0.25">
      <c r="B1478" s="58"/>
      <c r="C1478" s="48"/>
    </row>
    <row r="1479" spans="2:3" ht="14.25" hidden="1" customHeight="1" x14ac:dyDescent="0.25">
      <c r="B1479" s="58"/>
      <c r="C1479" s="48"/>
    </row>
    <row r="1480" spans="2:3" ht="14.25" hidden="1" customHeight="1" x14ac:dyDescent="0.25">
      <c r="B1480" s="58"/>
      <c r="C1480" s="48"/>
    </row>
    <row r="1481" spans="2:3" ht="14.25" hidden="1" customHeight="1" x14ac:dyDescent="0.25">
      <c r="B1481" s="58"/>
      <c r="C1481" s="48"/>
    </row>
    <row r="1482" spans="2:3" ht="14.25" hidden="1" customHeight="1" x14ac:dyDescent="0.25">
      <c r="B1482" s="58"/>
      <c r="C1482" s="48"/>
    </row>
    <row r="1483" spans="2:3" ht="14.25" hidden="1" customHeight="1" x14ac:dyDescent="0.25">
      <c r="B1483" s="58"/>
      <c r="C1483" s="48"/>
    </row>
    <row r="1484" spans="2:3" ht="14.25" hidden="1" customHeight="1" x14ac:dyDescent="0.25">
      <c r="B1484" s="58"/>
      <c r="C1484" s="48"/>
    </row>
    <row r="1485" spans="2:3" ht="14.25" hidden="1" customHeight="1" x14ac:dyDescent="0.25">
      <c r="B1485" s="58"/>
      <c r="C1485" s="48"/>
    </row>
    <row r="1486" spans="2:3" ht="14.25" hidden="1" customHeight="1" x14ac:dyDescent="0.25">
      <c r="B1486" s="58"/>
      <c r="C1486" s="48"/>
    </row>
    <row r="1487" spans="2:3" ht="14.25" hidden="1" customHeight="1" x14ac:dyDescent="0.25">
      <c r="B1487" s="58"/>
      <c r="C1487" s="48"/>
    </row>
    <row r="1488" spans="2:3" ht="14.25" hidden="1" customHeight="1" x14ac:dyDescent="0.25">
      <c r="B1488" s="58"/>
      <c r="C1488" s="48"/>
    </row>
    <row r="1489" spans="2:3" ht="14.25" hidden="1" customHeight="1" x14ac:dyDescent="0.25">
      <c r="B1489" s="58"/>
      <c r="C1489" s="48"/>
    </row>
    <row r="1490" spans="2:3" ht="14.25" hidden="1" customHeight="1" x14ac:dyDescent="0.25">
      <c r="B1490" s="58"/>
      <c r="C1490" s="48"/>
    </row>
    <row r="1491" spans="2:3" ht="14.25" hidden="1" customHeight="1" x14ac:dyDescent="0.25">
      <c r="B1491" s="58"/>
      <c r="C1491" s="48"/>
    </row>
    <row r="1492" spans="2:3" ht="14.25" hidden="1" customHeight="1" x14ac:dyDescent="0.25">
      <c r="B1492" s="58"/>
      <c r="C1492" s="48"/>
    </row>
    <row r="1493" spans="2:3" ht="14.25" hidden="1" customHeight="1" x14ac:dyDescent="0.25">
      <c r="B1493" s="58"/>
      <c r="C1493" s="48"/>
    </row>
    <row r="1494" spans="2:3" ht="14.25" hidden="1" customHeight="1" x14ac:dyDescent="0.25">
      <c r="B1494" s="58"/>
      <c r="C1494" s="48"/>
    </row>
    <row r="1495" spans="2:3" ht="14.25" hidden="1" customHeight="1" x14ac:dyDescent="0.25">
      <c r="B1495" s="58"/>
      <c r="C1495" s="48"/>
    </row>
    <row r="1496" spans="2:3" ht="14.25" hidden="1" customHeight="1" x14ac:dyDescent="0.25">
      <c r="B1496" s="58"/>
      <c r="C1496" s="48"/>
    </row>
    <row r="1497" spans="2:3" ht="14.25" hidden="1" customHeight="1" x14ac:dyDescent="0.25">
      <c r="B1497" s="58"/>
      <c r="C1497" s="48"/>
    </row>
    <row r="1498" spans="2:3" ht="14.25" hidden="1" customHeight="1" x14ac:dyDescent="0.25">
      <c r="B1498" s="58"/>
      <c r="C1498" s="48"/>
    </row>
    <row r="1499" spans="2:3" ht="14.25" hidden="1" customHeight="1" x14ac:dyDescent="0.25">
      <c r="B1499" s="58"/>
      <c r="C1499" s="48"/>
    </row>
    <row r="1500" spans="2:3" ht="14.25" hidden="1" customHeight="1" x14ac:dyDescent="0.25">
      <c r="B1500" s="58"/>
      <c r="C1500" s="48"/>
    </row>
    <row r="1501" spans="2:3" ht="14.25" hidden="1" customHeight="1" x14ac:dyDescent="0.25">
      <c r="B1501" s="58"/>
      <c r="C1501" s="48"/>
    </row>
    <row r="1502" spans="2:3" ht="14.25" hidden="1" customHeight="1" x14ac:dyDescent="0.25">
      <c r="B1502" s="58"/>
      <c r="C1502" s="48"/>
    </row>
    <row r="1503" spans="2:3" ht="14.25" hidden="1" customHeight="1" x14ac:dyDescent="0.25">
      <c r="B1503" s="58"/>
      <c r="C1503" s="48"/>
    </row>
    <row r="1504" spans="2:3" ht="14.25" hidden="1" customHeight="1" x14ac:dyDescent="0.25">
      <c r="B1504" s="58"/>
      <c r="C1504" s="48"/>
    </row>
    <row r="1505" spans="2:3" ht="14.25" hidden="1" customHeight="1" x14ac:dyDescent="0.25">
      <c r="B1505" s="58"/>
      <c r="C1505" s="48"/>
    </row>
    <row r="1506" spans="2:3" ht="14.25" hidden="1" customHeight="1" x14ac:dyDescent="0.25">
      <c r="B1506" s="58"/>
      <c r="C1506" s="48"/>
    </row>
    <row r="1507" spans="2:3" ht="14.25" hidden="1" customHeight="1" x14ac:dyDescent="0.25">
      <c r="B1507" s="58"/>
      <c r="C1507" s="48"/>
    </row>
    <row r="1508" spans="2:3" ht="14.25" hidden="1" customHeight="1" x14ac:dyDescent="0.25">
      <c r="B1508" s="58"/>
      <c r="C1508" s="48"/>
    </row>
    <row r="1509" spans="2:3" ht="14.25" hidden="1" customHeight="1" x14ac:dyDescent="0.25">
      <c r="B1509" s="58"/>
      <c r="C1509" s="48"/>
    </row>
    <row r="1510" spans="2:3" ht="14.25" hidden="1" customHeight="1" x14ac:dyDescent="0.25">
      <c r="B1510" s="58"/>
      <c r="C1510" s="48"/>
    </row>
    <row r="1511" spans="2:3" ht="14.25" hidden="1" customHeight="1" x14ac:dyDescent="0.25">
      <c r="B1511" s="58"/>
      <c r="C1511" s="48"/>
    </row>
    <row r="1512" spans="2:3" ht="14.25" hidden="1" customHeight="1" x14ac:dyDescent="0.25">
      <c r="B1512" s="58"/>
      <c r="C1512" s="48"/>
    </row>
    <row r="1513" spans="2:3" ht="14.25" hidden="1" customHeight="1" x14ac:dyDescent="0.25">
      <c r="B1513" s="58"/>
      <c r="C1513" s="48"/>
    </row>
    <row r="1514" spans="2:3" ht="14.25" hidden="1" customHeight="1" x14ac:dyDescent="0.25">
      <c r="B1514" s="58"/>
      <c r="C1514" s="48"/>
    </row>
    <row r="1515" spans="2:3" ht="14.25" hidden="1" customHeight="1" x14ac:dyDescent="0.25">
      <c r="B1515" s="58"/>
      <c r="C1515" s="48"/>
    </row>
    <row r="1516" spans="2:3" ht="14.25" hidden="1" customHeight="1" x14ac:dyDescent="0.25">
      <c r="B1516" s="58"/>
      <c r="C1516" s="48"/>
    </row>
    <row r="1517" spans="2:3" ht="14.25" hidden="1" customHeight="1" x14ac:dyDescent="0.25">
      <c r="B1517" s="58"/>
      <c r="C1517" s="48"/>
    </row>
    <row r="1518" spans="2:3" ht="14.25" hidden="1" customHeight="1" x14ac:dyDescent="0.25">
      <c r="B1518" s="58"/>
      <c r="C1518" s="48"/>
    </row>
    <row r="1519" spans="2:3" ht="14.25" hidden="1" customHeight="1" x14ac:dyDescent="0.25">
      <c r="B1519" s="58"/>
      <c r="C1519" s="48"/>
    </row>
    <row r="1520" spans="2:3" ht="14.25" hidden="1" customHeight="1" x14ac:dyDescent="0.25">
      <c r="B1520" s="58"/>
      <c r="C1520" s="48"/>
    </row>
    <row r="1521" spans="2:3" ht="14.25" hidden="1" customHeight="1" x14ac:dyDescent="0.25">
      <c r="B1521" s="58"/>
      <c r="C1521" s="48"/>
    </row>
    <row r="1522" spans="2:3" ht="14.25" hidden="1" customHeight="1" x14ac:dyDescent="0.25">
      <c r="B1522" s="58"/>
      <c r="C1522" s="48"/>
    </row>
    <row r="1523" spans="2:3" ht="14.25" hidden="1" customHeight="1" x14ac:dyDescent="0.25">
      <c r="B1523" s="58"/>
      <c r="C1523" s="48"/>
    </row>
    <row r="1524" spans="2:3" ht="14.25" hidden="1" customHeight="1" x14ac:dyDescent="0.25">
      <c r="B1524" s="58"/>
      <c r="C1524" s="48"/>
    </row>
    <row r="1525" spans="2:3" ht="14.25" hidden="1" customHeight="1" x14ac:dyDescent="0.25">
      <c r="B1525" s="58"/>
      <c r="C1525" s="48"/>
    </row>
    <row r="1526" spans="2:3" ht="14.25" hidden="1" customHeight="1" x14ac:dyDescent="0.25">
      <c r="B1526" s="58"/>
      <c r="C1526" s="48"/>
    </row>
    <row r="1527" spans="2:3" ht="14.25" hidden="1" customHeight="1" x14ac:dyDescent="0.25">
      <c r="B1527" s="58"/>
      <c r="C1527" s="48"/>
    </row>
    <row r="1528" spans="2:3" ht="14.25" hidden="1" customHeight="1" x14ac:dyDescent="0.25">
      <c r="B1528" s="58"/>
      <c r="C1528" s="48"/>
    </row>
    <row r="1529" spans="2:3" ht="14.25" hidden="1" customHeight="1" x14ac:dyDescent="0.25">
      <c r="B1529" s="58"/>
      <c r="C1529" s="48"/>
    </row>
    <row r="1530" spans="2:3" ht="14.25" hidden="1" customHeight="1" x14ac:dyDescent="0.25">
      <c r="B1530" s="58"/>
      <c r="C1530" s="48"/>
    </row>
    <row r="1531" spans="2:3" ht="14.25" hidden="1" customHeight="1" x14ac:dyDescent="0.25">
      <c r="B1531" s="58"/>
      <c r="C1531" s="48"/>
    </row>
    <row r="1532" spans="2:3" ht="14.25" hidden="1" customHeight="1" x14ac:dyDescent="0.25">
      <c r="B1532" s="58"/>
      <c r="C1532" s="48"/>
    </row>
    <row r="1533" spans="2:3" ht="14.25" hidden="1" customHeight="1" x14ac:dyDescent="0.25">
      <c r="B1533" s="58"/>
      <c r="C1533" s="48"/>
    </row>
    <row r="1534" spans="2:3" ht="14.25" hidden="1" customHeight="1" x14ac:dyDescent="0.25">
      <c r="B1534" s="58"/>
      <c r="C1534" s="48"/>
    </row>
    <row r="1535" spans="2:3" ht="14.25" hidden="1" customHeight="1" x14ac:dyDescent="0.25">
      <c r="B1535" s="58"/>
      <c r="C1535" s="48"/>
    </row>
    <row r="1536" spans="2:3" ht="14.25" hidden="1" customHeight="1" x14ac:dyDescent="0.25">
      <c r="B1536" s="58"/>
      <c r="C1536" s="48"/>
    </row>
    <row r="1537" spans="2:3" ht="14.25" hidden="1" customHeight="1" x14ac:dyDescent="0.25">
      <c r="B1537" s="58"/>
      <c r="C1537" s="48"/>
    </row>
    <row r="1538" spans="2:3" ht="14.25" hidden="1" customHeight="1" x14ac:dyDescent="0.25">
      <c r="B1538" s="58"/>
      <c r="C1538" s="48"/>
    </row>
    <row r="1539" spans="2:3" ht="14.25" hidden="1" customHeight="1" x14ac:dyDescent="0.25">
      <c r="B1539" s="58"/>
      <c r="C1539" s="48"/>
    </row>
    <row r="1540" spans="2:3" ht="14.25" hidden="1" customHeight="1" x14ac:dyDescent="0.25">
      <c r="B1540" s="58"/>
      <c r="C1540" s="48"/>
    </row>
    <row r="1541" spans="2:3" ht="14.25" hidden="1" customHeight="1" x14ac:dyDescent="0.25">
      <c r="B1541" s="58"/>
      <c r="C1541" s="48"/>
    </row>
    <row r="1542" spans="2:3" ht="14.25" hidden="1" customHeight="1" x14ac:dyDescent="0.25">
      <c r="B1542" s="58"/>
      <c r="C1542" s="48"/>
    </row>
    <row r="1543" spans="2:3" ht="14.25" hidden="1" customHeight="1" x14ac:dyDescent="0.25">
      <c r="B1543" s="58"/>
      <c r="C1543" s="48"/>
    </row>
    <row r="1544" spans="2:3" ht="14.25" hidden="1" customHeight="1" x14ac:dyDescent="0.25">
      <c r="B1544" s="58"/>
      <c r="C1544" s="48"/>
    </row>
    <row r="1545" spans="2:3" ht="14.25" hidden="1" customHeight="1" x14ac:dyDescent="0.25">
      <c r="B1545" s="58"/>
      <c r="C1545" s="48"/>
    </row>
    <row r="1546" spans="2:3" ht="14.25" hidden="1" customHeight="1" x14ac:dyDescent="0.25">
      <c r="B1546" s="58"/>
      <c r="C1546" s="48"/>
    </row>
    <row r="1547" spans="2:3" ht="14.25" hidden="1" customHeight="1" x14ac:dyDescent="0.25">
      <c r="B1547" s="58"/>
      <c r="C1547" s="48"/>
    </row>
    <row r="1548" spans="2:3" ht="14.25" hidden="1" customHeight="1" x14ac:dyDescent="0.25">
      <c r="B1548" s="58"/>
      <c r="C1548" s="48"/>
    </row>
    <row r="1549" spans="2:3" ht="14.25" hidden="1" customHeight="1" x14ac:dyDescent="0.25">
      <c r="B1549" s="58"/>
      <c r="C1549" s="48"/>
    </row>
    <row r="1550" spans="2:3" ht="14.25" hidden="1" customHeight="1" x14ac:dyDescent="0.25">
      <c r="B1550" s="58"/>
      <c r="C1550" s="48"/>
    </row>
    <row r="1551" spans="2:3" ht="14.25" hidden="1" customHeight="1" x14ac:dyDescent="0.25">
      <c r="B1551" s="58"/>
      <c r="C1551" s="48"/>
    </row>
    <row r="1552" spans="2:3" ht="14.25" hidden="1" customHeight="1" x14ac:dyDescent="0.25">
      <c r="B1552" s="58"/>
      <c r="C1552" s="48"/>
    </row>
    <row r="1553" spans="2:3" ht="14.25" hidden="1" customHeight="1" x14ac:dyDescent="0.25">
      <c r="B1553" s="58"/>
      <c r="C1553" s="48"/>
    </row>
    <row r="1554" spans="2:3" ht="14.25" hidden="1" customHeight="1" x14ac:dyDescent="0.25">
      <c r="B1554" s="58"/>
      <c r="C1554" s="48"/>
    </row>
    <row r="1555" spans="2:3" ht="14.25" hidden="1" customHeight="1" x14ac:dyDescent="0.25">
      <c r="B1555" s="58"/>
      <c r="C1555" s="48"/>
    </row>
    <row r="1556" spans="2:3" ht="14.25" hidden="1" customHeight="1" x14ac:dyDescent="0.25">
      <c r="B1556" s="58"/>
      <c r="C1556" s="48"/>
    </row>
    <row r="1557" spans="2:3" ht="14.25" hidden="1" customHeight="1" x14ac:dyDescent="0.25">
      <c r="B1557" s="58"/>
      <c r="C1557" s="48"/>
    </row>
    <row r="1558" spans="2:3" ht="14.25" hidden="1" customHeight="1" x14ac:dyDescent="0.25">
      <c r="B1558" s="58"/>
      <c r="C1558" s="48"/>
    </row>
    <row r="1559" spans="2:3" ht="14.25" hidden="1" customHeight="1" x14ac:dyDescent="0.25">
      <c r="B1559" s="58"/>
      <c r="C1559" s="48"/>
    </row>
    <row r="1560" spans="2:3" ht="14.25" hidden="1" customHeight="1" x14ac:dyDescent="0.25">
      <c r="B1560" s="58"/>
      <c r="C1560" s="48"/>
    </row>
    <row r="1561" spans="2:3" ht="14.25" hidden="1" customHeight="1" x14ac:dyDescent="0.25">
      <c r="B1561" s="58"/>
      <c r="C1561" s="48"/>
    </row>
    <row r="1562" spans="2:3" ht="14.25" hidden="1" customHeight="1" x14ac:dyDescent="0.25">
      <c r="B1562" s="58"/>
      <c r="C1562" s="48"/>
    </row>
    <row r="1563" spans="2:3" ht="14.25" hidden="1" customHeight="1" x14ac:dyDescent="0.25">
      <c r="B1563" s="58"/>
      <c r="C1563" s="48"/>
    </row>
    <row r="1564" spans="2:3" ht="14.25" hidden="1" customHeight="1" x14ac:dyDescent="0.25">
      <c r="B1564" s="58"/>
      <c r="C1564" s="48"/>
    </row>
    <row r="1565" spans="2:3" ht="14.25" hidden="1" customHeight="1" x14ac:dyDescent="0.25">
      <c r="B1565" s="58"/>
      <c r="C1565" s="48"/>
    </row>
    <row r="1566" spans="2:3" ht="14.25" hidden="1" customHeight="1" x14ac:dyDescent="0.25">
      <c r="B1566" s="58"/>
      <c r="C1566" s="48"/>
    </row>
    <row r="1567" spans="2:3" ht="14.25" hidden="1" customHeight="1" x14ac:dyDescent="0.25">
      <c r="B1567" s="58"/>
      <c r="C1567" s="48"/>
    </row>
    <row r="1568" spans="2:3" ht="14.25" hidden="1" customHeight="1" x14ac:dyDescent="0.25">
      <c r="B1568" s="58"/>
      <c r="C1568" s="48"/>
    </row>
    <row r="1569" spans="2:3" ht="14.25" hidden="1" customHeight="1" x14ac:dyDescent="0.25">
      <c r="B1569" s="58"/>
      <c r="C1569" s="48"/>
    </row>
    <row r="1570" spans="2:3" ht="14.25" hidden="1" customHeight="1" x14ac:dyDescent="0.25">
      <c r="B1570" s="58"/>
      <c r="C1570" s="48"/>
    </row>
    <row r="1571" spans="2:3" ht="14.25" hidden="1" customHeight="1" x14ac:dyDescent="0.25">
      <c r="B1571" s="58"/>
      <c r="C1571" s="48"/>
    </row>
    <row r="1572" spans="2:3" ht="14.25" hidden="1" customHeight="1" x14ac:dyDescent="0.25">
      <c r="B1572" s="58"/>
      <c r="C1572" s="48"/>
    </row>
    <row r="1573" spans="2:3" ht="14.25" hidden="1" customHeight="1" x14ac:dyDescent="0.25">
      <c r="B1573" s="58"/>
      <c r="C1573" s="48"/>
    </row>
    <row r="1574" spans="2:3" ht="14.25" hidden="1" customHeight="1" x14ac:dyDescent="0.25">
      <c r="B1574" s="58"/>
      <c r="C1574" s="48"/>
    </row>
    <row r="1575" spans="2:3" ht="14.25" hidden="1" customHeight="1" x14ac:dyDescent="0.25">
      <c r="B1575" s="58"/>
      <c r="C1575" s="48"/>
    </row>
    <row r="1576" spans="2:3" ht="14.25" hidden="1" customHeight="1" x14ac:dyDescent="0.25">
      <c r="B1576" s="58"/>
      <c r="C1576" s="48"/>
    </row>
    <row r="1577" spans="2:3" ht="14.25" hidden="1" customHeight="1" x14ac:dyDescent="0.25">
      <c r="B1577" s="58"/>
      <c r="C1577" s="48"/>
    </row>
    <row r="1578" spans="2:3" ht="14.25" hidden="1" customHeight="1" x14ac:dyDescent="0.25">
      <c r="B1578" s="58"/>
      <c r="C1578" s="48"/>
    </row>
    <row r="1579" spans="2:3" ht="14.25" hidden="1" customHeight="1" x14ac:dyDescent="0.25">
      <c r="B1579" s="58"/>
      <c r="C1579" s="48"/>
    </row>
    <row r="1580" spans="2:3" ht="14.25" hidden="1" customHeight="1" x14ac:dyDescent="0.25">
      <c r="B1580" s="58"/>
      <c r="C1580" s="48"/>
    </row>
    <row r="1581" spans="2:3" ht="14.25" hidden="1" customHeight="1" x14ac:dyDescent="0.25">
      <c r="B1581" s="58"/>
      <c r="C1581" s="48"/>
    </row>
    <row r="1582" spans="2:3" ht="14.25" hidden="1" customHeight="1" x14ac:dyDescent="0.25">
      <c r="B1582" s="58"/>
      <c r="C1582" s="48"/>
    </row>
    <row r="1583" spans="2:3" ht="14.25" hidden="1" customHeight="1" x14ac:dyDescent="0.25">
      <c r="B1583" s="58"/>
      <c r="C1583" s="48"/>
    </row>
    <row r="1584" spans="2:3" ht="14.25" hidden="1" customHeight="1" x14ac:dyDescent="0.25">
      <c r="B1584" s="58"/>
      <c r="C1584" s="48"/>
    </row>
    <row r="1585" spans="2:3" ht="14.25" hidden="1" customHeight="1" x14ac:dyDescent="0.25">
      <c r="B1585" s="58"/>
      <c r="C1585" s="48"/>
    </row>
    <row r="1586" spans="2:3" ht="14.25" hidden="1" customHeight="1" x14ac:dyDescent="0.25">
      <c r="B1586" s="58"/>
      <c r="C1586" s="48"/>
    </row>
    <row r="1587" spans="2:3" ht="14.25" hidden="1" customHeight="1" x14ac:dyDescent="0.25">
      <c r="B1587" s="58"/>
      <c r="C1587" s="48"/>
    </row>
    <row r="1588" spans="2:3" ht="14.25" hidden="1" customHeight="1" x14ac:dyDescent="0.25">
      <c r="B1588" s="58"/>
      <c r="C1588" s="48"/>
    </row>
    <row r="1589" spans="2:3" ht="14.25" hidden="1" customHeight="1" x14ac:dyDescent="0.25">
      <c r="B1589" s="58"/>
      <c r="C1589" s="48"/>
    </row>
    <row r="1590" spans="2:3" ht="14.25" hidden="1" customHeight="1" x14ac:dyDescent="0.25">
      <c r="B1590" s="58"/>
      <c r="C1590" s="48"/>
    </row>
    <row r="1591" spans="2:3" ht="14.25" hidden="1" customHeight="1" x14ac:dyDescent="0.25">
      <c r="B1591" s="58"/>
      <c r="C1591" s="48"/>
    </row>
    <row r="1592" spans="2:3" ht="14.25" hidden="1" customHeight="1" x14ac:dyDescent="0.25">
      <c r="B1592" s="58"/>
      <c r="C1592" s="48"/>
    </row>
    <row r="1593" spans="2:3" ht="14.25" hidden="1" customHeight="1" x14ac:dyDescent="0.25">
      <c r="B1593" s="58"/>
      <c r="C1593" s="48"/>
    </row>
    <row r="1594" spans="2:3" ht="14.25" hidden="1" customHeight="1" x14ac:dyDescent="0.25">
      <c r="B1594" s="58"/>
      <c r="C1594" s="48"/>
    </row>
    <row r="1595" spans="2:3" ht="14.25" hidden="1" customHeight="1" x14ac:dyDescent="0.25">
      <c r="B1595" s="58"/>
      <c r="C1595" s="48"/>
    </row>
    <row r="1596" spans="2:3" ht="14.25" hidden="1" customHeight="1" x14ac:dyDescent="0.25">
      <c r="B1596" s="58"/>
      <c r="C1596" s="48"/>
    </row>
    <row r="1597" spans="2:3" ht="14.25" hidden="1" customHeight="1" x14ac:dyDescent="0.25">
      <c r="B1597" s="58"/>
      <c r="C1597" s="48"/>
    </row>
    <row r="1598" spans="2:3" ht="14.25" hidden="1" customHeight="1" x14ac:dyDescent="0.25">
      <c r="B1598" s="58"/>
      <c r="C1598" s="48"/>
    </row>
    <row r="1599" spans="2:3" ht="14.25" hidden="1" customHeight="1" x14ac:dyDescent="0.25">
      <c r="B1599" s="58"/>
      <c r="C1599" s="48"/>
    </row>
    <row r="1600" spans="2:3" ht="14.25" hidden="1" customHeight="1" x14ac:dyDescent="0.25">
      <c r="B1600" s="58"/>
      <c r="C1600" s="48"/>
    </row>
    <row r="1601" spans="2:3" ht="14.25" hidden="1" customHeight="1" x14ac:dyDescent="0.25">
      <c r="B1601" s="58"/>
      <c r="C1601" s="48"/>
    </row>
    <row r="1602" spans="2:3" ht="14.25" hidden="1" customHeight="1" x14ac:dyDescent="0.25">
      <c r="B1602" s="58"/>
      <c r="C1602" s="48"/>
    </row>
    <row r="1603" spans="2:3" ht="14.25" hidden="1" customHeight="1" x14ac:dyDescent="0.25">
      <c r="B1603" s="58"/>
      <c r="C1603" s="48"/>
    </row>
    <row r="1604" spans="2:3" ht="14.25" hidden="1" customHeight="1" x14ac:dyDescent="0.25">
      <c r="B1604" s="58"/>
      <c r="C1604" s="48"/>
    </row>
    <row r="1605" spans="2:3" ht="14.25" hidden="1" customHeight="1" x14ac:dyDescent="0.25">
      <c r="B1605" s="58"/>
      <c r="C1605" s="48"/>
    </row>
    <row r="1606" spans="2:3" ht="14.25" hidden="1" customHeight="1" x14ac:dyDescent="0.25">
      <c r="B1606" s="58"/>
      <c r="C1606" s="48"/>
    </row>
    <row r="1607" spans="2:3" ht="14.25" hidden="1" customHeight="1" x14ac:dyDescent="0.25">
      <c r="B1607" s="58"/>
      <c r="C1607" s="48"/>
    </row>
    <row r="1608" spans="2:3" ht="14.25" hidden="1" customHeight="1" x14ac:dyDescent="0.25">
      <c r="B1608" s="58"/>
      <c r="C1608" s="48"/>
    </row>
    <row r="1609" spans="2:3" ht="14.25" hidden="1" customHeight="1" x14ac:dyDescent="0.25">
      <c r="B1609" s="58"/>
      <c r="C1609" s="48"/>
    </row>
    <row r="1610" spans="2:3" ht="14.25" hidden="1" customHeight="1" x14ac:dyDescent="0.25">
      <c r="B1610" s="58"/>
      <c r="C1610" s="48"/>
    </row>
    <row r="1611" spans="2:3" ht="14.25" hidden="1" customHeight="1" x14ac:dyDescent="0.25">
      <c r="B1611" s="58"/>
      <c r="C1611" s="48"/>
    </row>
    <row r="1612" spans="2:3" ht="14.25" hidden="1" customHeight="1" x14ac:dyDescent="0.25">
      <c r="B1612" s="58"/>
      <c r="C1612" s="48"/>
    </row>
    <row r="1613" spans="2:3" ht="14.25" hidden="1" customHeight="1" x14ac:dyDescent="0.25">
      <c r="B1613" s="58"/>
      <c r="C1613" s="48"/>
    </row>
    <row r="1614" spans="2:3" ht="14.25" hidden="1" customHeight="1" x14ac:dyDescent="0.25">
      <c r="B1614" s="58"/>
      <c r="C1614" s="48"/>
    </row>
    <row r="1615" spans="2:3" ht="14.25" hidden="1" customHeight="1" x14ac:dyDescent="0.25">
      <c r="B1615" s="58"/>
      <c r="C1615" s="48"/>
    </row>
    <row r="1616" spans="2:3" ht="14.25" hidden="1" customHeight="1" x14ac:dyDescent="0.25">
      <c r="B1616" s="58"/>
      <c r="C1616" s="48"/>
    </row>
    <row r="1617" spans="2:3" ht="14.25" hidden="1" customHeight="1" x14ac:dyDescent="0.25">
      <c r="B1617" s="58"/>
      <c r="C1617" s="48"/>
    </row>
    <row r="1618" spans="2:3" ht="14.25" hidden="1" customHeight="1" x14ac:dyDescent="0.25">
      <c r="B1618" s="58"/>
      <c r="C1618" s="48"/>
    </row>
    <row r="1619" spans="2:3" ht="14.25" hidden="1" customHeight="1" x14ac:dyDescent="0.25">
      <c r="B1619" s="58"/>
      <c r="C1619" s="48"/>
    </row>
    <row r="1620" spans="2:3" ht="14.25" hidden="1" customHeight="1" x14ac:dyDescent="0.25">
      <c r="B1620" s="58"/>
      <c r="C1620" s="48"/>
    </row>
    <row r="1621" spans="2:3" ht="14.25" hidden="1" customHeight="1" x14ac:dyDescent="0.25">
      <c r="B1621" s="58"/>
      <c r="C1621" s="48"/>
    </row>
    <row r="1622" spans="2:3" ht="14.25" hidden="1" customHeight="1" x14ac:dyDescent="0.25">
      <c r="B1622" s="58"/>
      <c r="C1622" s="48"/>
    </row>
    <row r="1623" spans="2:3" ht="14.25" hidden="1" customHeight="1" x14ac:dyDescent="0.25">
      <c r="B1623" s="58"/>
      <c r="C1623" s="48"/>
    </row>
    <row r="1624" spans="2:3" ht="14.25" hidden="1" customHeight="1" x14ac:dyDescent="0.25">
      <c r="B1624" s="58"/>
      <c r="C1624" s="48"/>
    </row>
    <row r="1625" spans="2:3" ht="14.25" hidden="1" customHeight="1" x14ac:dyDescent="0.25">
      <c r="B1625" s="58"/>
      <c r="C1625" s="48"/>
    </row>
    <row r="1626" spans="2:3" ht="14.25" hidden="1" customHeight="1" x14ac:dyDescent="0.25">
      <c r="B1626" s="58"/>
      <c r="C1626" s="48"/>
    </row>
    <row r="1627" spans="2:3" ht="14.25" hidden="1" customHeight="1" x14ac:dyDescent="0.25">
      <c r="B1627" s="58"/>
      <c r="C1627" s="48"/>
    </row>
    <row r="1628" spans="2:3" ht="14.25" hidden="1" customHeight="1" x14ac:dyDescent="0.25">
      <c r="B1628" s="58"/>
      <c r="C1628" s="48"/>
    </row>
    <row r="1629" spans="2:3" ht="14.25" hidden="1" customHeight="1" x14ac:dyDescent="0.25">
      <c r="B1629" s="58"/>
      <c r="C1629" s="48"/>
    </row>
    <row r="1630" spans="2:3" ht="14.25" hidden="1" customHeight="1" x14ac:dyDescent="0.25">
      <c r="B1630" s="58"/>
      <c r="C1630" s="48"/>
    </row>
    <row r="1631" spans="2:3" ht="14.25" hidden="1" customHeight="1" x14ac:dyDescent="0.25">
      <c r="B1631" s="58"/>
      <c r="C1631" s="48"/>
    </row>
    <row r="1632" spans="2:3" ht="14.25" hidden="1" customHeight="1" x14ac:dyDescent="0.25">
      <c r="B1632" s="58"/>
      <c r="C1632" s="48"/>
    </row>
    <row r="1633" spans="2:3" ht="14.25" hidden="1" customHeight="1" x14ac:dyDescent="0.25">
      <c r="B1633" s="58"/>
      <c r="C1633" s="48"/>
    </row>
    <row r="1634" spans="2:3" ht="14.25" hidden="1" customHeight="1" x14ac:dyDescent="0.25">
      <c r="B1634" s="58"/>
      <c r="C1634" s="48"/>
    </row>
    <row r="1635" spans="2:3" ht="14.25" hidden="1" customHeight="1" x14ac:dyDescent="0.25">
      <c r="B1635" s="58"/>
      <c r="C1635" s="48"/>
    </row>
    <row r="1636" spans="2:3" ht="14.25" hidden="1" customHeight="1" x14ac:dyDescent="0.25">
      <c r="B1636" s="58"/>
      <c r="C1636" s="48"/>
    </row>
    <row r="1637" spans="2:3" ht="14.25" hidden="1" customHeight="1" x14ac:dyDescent="0.25">
      <c r="B1637" s="58"/>
      <c r="C1637" s="48"/>
    </row>
    <row r="1638" spans="2:3" ht="14.25" hidden="1" customHeight="1" x14ac:dyDescent="0.25">
      <c r="B1638" s="58"/>
      <c r="C1638" s="48"/>
    </row>
    <row r="1639" spans="2:3" ht="14.25" hidden="1" customHeight="1" x14ac:dyDescent="0.25">
      <c r="B1639" s="58"/>
      <c r="C1639" s="48"/>
    </row>
    <row r="1640" spans="2:3" ht="14.25" hidden="1" customHeight="1" x14ac:dyDescent="0.25">
      <c r="B1640" s="58"/>
      <c r="C1640" s="48"/>
    </row>
    <row r="1641" spans="2:3" ht="14.25" hidden="1" customHeight="1" x14ac:dyDescent="0.25">
      <c r="B1641" s="58"/>
      <c r="C1641" s="48"/>
    </row>
    <row r="1642" spans="2:3" ht="14.25" hidden="1" customHeight="1" x14ac:dyDescent="0.25">
      <c r="B1642" s="58"/>
      <c r="C1642" s="48"/>
    </row>
    <row r="1643" spans="2:3" ht="14.25" hidden="1" customHeight="1" x14ac:dyDescent="0.25">
      <c r="B1643" s="58"/>
      <c r="C1643" s="48"/>
    </row>
    <row r="1644" spans="2:3" ht="14.25" hidden="1" customHeight="1" x14ac:dyDescent="0.25">
      <c r="B1644" s="58"/>
      <c r="C1644" s="48"/>
    </row>
    <row r="1645" spans="2:3" ht="14.25" hidden="1" customHeight="1" x14ac:dyDescent="0.25">
      <c r="B1645" s="58"/>
      <c r="C1645" s="48"/>
    </row>
    <row r="1646" spans="2:3" ht="14.25" hidden="1" customHeight="1" x14ac:dyDescent="0.25">
      <c r="B1646" s="58"/>
      <c r="C1646" s="48"/>
    </row>
    <row r="1647" spans="2:3" ht="14.25" hidden="1" customHeight="1" x14ac:dyDescent="0.25">
      <c r="B1647" s="58"/>
      <c r="C1647" s="48"/>
    </row>
    <row r="1648" spans="2:3" ht="14.25" hidden="1" customHeight="1" x14ac:dyDescent="0.25">
      <c r="B1648" s="58"/>
      <c r="C1648" s="48"/>
    </row>
    <row r="1649" spans="2:3" ht="14.25" hidden="1" customHeight="1" x14ac:dyDescent="0.25">
      <c r="B1649" s="58"/>
      <c r="C1649" s="48"/>
    </row>
    <row r="1650" spans="2:3" ht="14.25" hidden="1" customHeight="1" x14ac:dyDescent="0.25">
      <c r="B1650" s="58"/>
      <c r="C1650" s="48"/>
    </row>
    <row r="1651" spans="2:3" ht="14.25" hidden="1" customHeight="1" x14ac:dyDescent="0.25">
      <c r="B1651" s="58"/>
      <c r="C1651" s="48"/>
    </row>
    <row r="1652" spans="2:3" ht="14.25" hidden="1" customHeight="1" x14ac:dyDescent="0.25">
      <c r="B1652" s="58"/>
      <c r="C1652" s="48"/>
    </row>
    <row r="1653" spans="2:3" ht="14.25" hidden="1" customHeight="1" x14ac:dyDescent="0.25">
      <c r="B1653" s="58"/>
      <c r="C1653" s="48"/>
    </row>
    <row r="1654" spans="2:3" ht="14.25" hidden="1" customHeight="1" x14ac:dyDescent="0.25">
      <c r="B1654" s="58"/>
      <c r="C1654" s="48"/>
    </row>
    <row r="1655" spans="2:3" ht="14.25" hidden="1" customHeight="1" x14ac:dyDescent="0.25">
      <c r="B1655" s="58"/>
      <c r="C1655" s="48"/>
    </row>
    <row r="1656" spans="2:3" ht="14.25" hidden="1" customHeight="1" x14ac:dyDescent="0.25">
      <c r="B1656" s="58"/>
      <c r="C1656" s="48"/>
    </row>
    <row r="1657" spans="2:3" ht="14.25" hidden="1" customHeight="1" x14ac:dyDescent="0.25">
      <c r="B1657" s="58"/>
      <c r="C1657" s="48"/>
    </row>
    <row r="1658" spans="2:3" ht="14.25" hidden="1" customHeight="1" x14ac:dyDescent="0.25">
      <c r="B1658" s="58"/>
      <c r="C1658" s="48"/>
    </row>
    <row r="1659" spans="2:3" ht="14.25" hidden="1" customHeight="1" x14ac:dyDescent="0.25">
      <c r="B1659" s="58"/>
      <c r="C1659" s="48"/>
    </row>
    <row r="1660" spans="2:3" ht="14.25" hidden="1" customHeight="1" x14ac:dyDescent="0.25">
      <c r="B1660" s="58"/>
      <c r="C1660" s="48"/>
    </row>
    <row r="1661" spans="2:3" ht="14.25" hidden="1" customHeight="1" x14ac:dyDescent="0.25">
      <c r="B1661" s="58"/>
      <c r="C1661" s="48"/>
    </row>
    <row r="1662" spans="2:3" ht="14.25" hidden="1" customHeight="1" x14ac:dyDescent="0.25">
      <c r="B1662" s="58"/>
      <c r="C1662" s="48"/>
    </row>
    <row r="1663" spans="2:3" ht="14.25" hidden="1" customHeight="1" x14ac:dyDescent="0.25">
      <c r="B1663" s="58"/>
      <c r="C1663" s="48"/>
    </row>
    <row r="1664" spans="2:3" ht="14.25" hidden="1" customHeight="1" x14ac:dyDescent="0.25">
      <c r="B1664" s="58"/>
      <c r="C1664" s="48"/>
    </row>
    <row r="1665" spans="2:3" ht="14.25" hidden="1" customHeight="1" x14ac:dyDescent="0.25">
      <c r="B1665" s="58"/>
      <c r="C1665" s="48"/>
    </row>
    <row r="1666" spans="2:3" ht="14.25" hidden="1" customHeight="1" x14ac:dyDescent="0.25">
      <c r="B1666" s="58"/>
      <c r="C1666" s="48"/>
    </row>
    <row r="1667" spans="2:3" ht="14.25" hidden="1" customHeight="1" x14ac:dyDescent="0.25">
      <c r="B1667" s="58"/>
      <c r="C1667" s="48"/>
    </row>
    <row r="1668" spans="2:3" ht="14.25" hidden="1" customHeight="1" x14ac:dyDescent="0.25">
      <c r="B1668" s="58"/>
      <c r="C1668" s="48"/>
    </row>
    <row r="1669" spans="2:3" ht="14.25" hidden="1" customHeight="1" x14ac:dyDescent="0.25">
      <c r="B1669" s="58"/>
      <c r="C1669" s="48"/>
    </row>
    <row r="1670" spans="2:3" ht="14.25" hidden="1" customHeight="1" x14ac:dyDescent="0.25">
      <c r="B1670" s="58"/>
      <c r="C1670" s="48"/>
    </row>
    <row r="1671" spans="2:3" ht="14.25" hidden="1" customHeight="1" x14ac:dyDescent="0.25">
      <c r="B1671" s="58"/>
      <c r="C1671" s="48"/>
    </row>
    <row r="1672" spans="2:3" ht="14.25" hidden="1" customHeight="1" x14ac:dyDescent="0.25">
      <c r="B1672" s="58"/>
      <c r="C1672" s="48"/>
    </row>
    <row r="1673" spans="2:3" ht="14.25" hidden="1" customHeight="1" x14ac:dyDescent="0.25">
      <c r="B1673" s="58"/>
      <c r="C1673" s="48"/>
    </row>
    <row r="1674" spans="2:3" ht="14.25" hidden="1" customHeight="1" x14ac:dyDescent="0.25">
      <c r="B1674" s="58"/>
      <c r="C1674" s="48"/>
    </row>
    <row r="1675" spans="2:3" ht="14.25" hidden="1" customHeight="1" x14ac:dyDescent="0.25">
      <c r="B1675" s="58"/>
      <c r="C1675" s="48"/>
    </row>
    <row r="1676" spans="2:3" ht="14.25" hidden="1" customHeight="1" x14ac:dyDescent="0.25">
      <c r="B1676" s="58"/>
      <c r="C1676" s="48"/>
    </row>
    <row r="1677" spans="2:3" ht="14.25" hidden="1" customHeight="1" x14ac:dyDescent="0.25">
      <c r="B1677" s="58"/>
      <c r="C1677" s="48"/>
    </row>
    <row r="1678" spans="2:3" ht="14.25" hidden="1" customHeight="1" x14ac:dyDescent="0.25">
      <c r="B1678" s="58"/>
      <c r="C1678" s="48"/>
    </row>
    <row r="1679" spans="2:3" ht="14.25" hidden="1" customHeight="1" x14ac:dyDescent="0.25">
      <c r="B1679" s="58"/>
      <c r="C1679" s="48"/>
    </row>
    <row r="1680" spans="2:3" ht="14.25" hidden="1" customHeight="1" x14ac:dyDescent="0.25">
      <c r="B1680" s="58"/>
      <c r="C1680" s="48"/>
    </row>
    <row r="1681" spans="2:3" ht="14.25" hidden="1" customHeight="1" x14ac:dyDescent="0.25">
      <c r="B1681" s="58"/>
      <c r="C1681" s="48"/>
    </row>
    <row r="1682" spans="2:3" ht="14.25" hidden="1" customHeight="1" x14ac:dyDescent="0.25">
      <c r="B1682" s="58"/>
      <c r="C1682" s="48"/>
    </row>
    <row r="1683" spans="2:3" ht="14.25" hidden="1" customHeight="1" x14ac:dyDescent="0.25">
      <c r="B1683" s="58"/>
      <c r="C1683" s="48"/>
    </row>
    <row r="1684" spans="2:3" ht="14.25" hidden="1" customHeight="1" x14ac:dyDescent="0.25">
      <c r="B1684" s="58"/>
      <c r="C1684" s="48"/>
    </row>
    <row r="1685" spans="2:3" ht="14.25" hidden="1" customHeight="1" x14ac:dyDescent="0.25">
      <c r="B1685" s="58"/>
      <c r="C1685" s="48"/>
    </row>
    <row r="1686" spans="2:3" ht="14.25" hidden="1" customHeight="1" x14ac:dyDescent="0.25">
      <c r="B1686" s="58"/>
      <c r="C1686" s="48"/>
    </row>
    <row r="1687" spans="2:3" ht="14.25" hidden="1" customHeight="1" x14ac:dyDescent="0.25">
      <c r="B1687" s="58"/>
      <c r="C1687" s="48"/>
    </row>
    <row r="1688" spans="2:3" ht="14.25" hidden="1" customHeight="1" x14ac:dyDescent="0.25">
      <c r="B1688" s="58"/>
      <c r="C1688" s="48"/>
    </row>
    <row r="1689" spans="2:3" ht="14.25" hidden="1" customHeight="1" x14ac:dyDescent="0.25">
      <c r="B1689" s="58"/>
      <c r="C1689" s="48"/>
    </row>
    <row r="1690" spans="2:3" ht="14.25" hidden="1" customHeight="1" x14ac:dyDescent="0.25">
      <c r="B1690" s="58"/>
      <c r="C1690" s="48"/>
    </row>
    <row r="1691" spans="2:3" ht="14.25" hidden="1" customHeight="1" x14ac:dyDescent="0.25">
      <c r="B1691" s="58"/>
      <c r="C1691" s="48"/>
    </row>
    <row r="1692" spans="2:3" ht="14.25" hidden="1" customHeight="1" x14ac:dyDescent="0.25">
      <c r="B1692" s="58"/>
      <c r="C1692" s="48"/>
    </row>
    <row r="1693" spans="2:3" ht="14.25" hidden="1" customHeight="1" x14ac:dyDescent="0.25">
      <c r="B1693" s="58"/>
      <c r="C1693" s="48"/>
    </row>
    <row r="1694" spans="2:3" ht="14.25" hidden="1" customHeight="1" x14ac:dyDescent="0.25">
      <c r="B1694" s="58"/>
      <c r="C1694" s="48"/>
    </row>
    <row r="1695" spans="2:3" ht="14.25" hidden="1" customHeight="1" x14ac:dyDescent="0.25">
      <c r="B1695" s="58"/>
      <c r="C1695" s="48"/>
    </row>
    <row r="1696" spans="2:3" ht="14.25" hidden="1" customHeight="1" x14ac:dyDescent="0.25">
      <c r="B1696" s="58"/>
      <c r="C1696" s="48"/>
    </row>
    <row r="1697" spans="2:3" ht="14.25" hidden="1" customHeight="1" x14ac:dyDescent="0.25">
      <c r="B1697" s="58"/>
      <c r="C1697" s="48"/>
    </row>
    <row r="1698" spans="2:3" ht="14.25" hidden="1" customHeight="1" x14ac:dyDescent="0.25">
      <c r="B1698" s="58"/>
      <c r="C1698" s="48"/>
    </row>
    <row r="1699" spans="2:3" ht="14.25" hidden="1" customHeight="1" x14ac:dyDescent="0.25">
      <c r="B1699" s="58"/>
      <c r="C1699" s="48"/>
    </row>
    <row r="1700" spans="2:3" ht="14.25" hidden="1" customHeight="1" x14ac:dyDescent="0.25">
      <c r="B1700" s="58"/>
      <c r="C1700" s="48"/>
    </row>
    <row r="1701" spans="2:3" ht="14.25" hidden="1" customHeight="1" x14ac:dyDescent="0.25">
      <c r="B1701" s="58"/>
      <c r="C1701" s="48"/>
    </row>
    <row r="1702" spans="2:3" ht="14.25" hidden="1" customHeight="1" x14ac:dyDescent="0.25">
      <c r="B1702" s="58"/>
      <c r="C1702" s="48"/>
    </row>
    <row r="1703" spans="2:3" ht="14.25" hidden="1" customHeight="1" x14ac:dyDescent="0.25">
      <c r="B1703" s="58"/>
      <c r="C1703" s="48"/>
    </row>
    <row r="1704" spans="2:3" ht="14.25" hidden="1" customHeight="1" x14ac:dyDescent="0.25">
      <c r="B1704" s="58"/>
      <c r="C1704" s="48"/>
    </row>
    <row r="1705" spans="2:3" ht="14.25" hidden="1" customHeight="1" x14ac:dyDescent="0.25">
      <c r="B1705" s="58"/>
      <c r="C1705" s="48"/>
    </row>
    <row r="1706" spans="2:3" ht="14.25" hidden="1" customHeight="1" x14ac:dyDescent="0.25">
      <c r="B1706" s="58"/>
      <c r="C1706" s="48"/>
    </row>
    <row r="1707" spans="2:3" ht="14.25" hidden="1" customHeight="1" x14ac:dyDescent="0.25">
      <c r="B1707" s="58"/>
      <c r="C1707" s="48"/>
    </row>
    <row r="1708" spans="2:3" ht="14.25" hidden="1" customHeight="1" x14ac:dyDescent="0.25">
      <c r="B1708" s="58"/>
      <c r="C1708" s="48"/>
    </row>
    <row r="1709" spans="2:3" ht="14.25" hidden="1" customHeight="1" x14ac:dyDescent="0.25">
      <c r="B1709" s="58"/>
      <c r="C1709" s="48"/>
    </row>
    <row r="1710" spans="2:3" ht="14.25" hidden="1" customHeight="1" x14ac:dyDescent="0.25">
      <c r="B1710" s="58"/>
      <c r="C1710" s="48"/>
    </row>
    <row r="1711" spans="2:3" ht="14.25" hidden="1" customHeight="1" x14ac:dyDescent="0.25">
      <c r="B1711" s="58"/>
      <c r="C1711" s="48"/>
    </row>
    <row r="1712" spans="2:3" ht="14.25" hidden="1" customHeight="1" x14ac:dyDescent="0.25">
      <c r="B1712" s="58"/>
      <c r="C1712" s="48"/>
    </row>
    <row r="1713" spans="2:3" ht="14.25" hidden="1" customHeight="1" x14ac:dyDescent="0.25">
      <c r="B1713" s="58"/>
      <c r="C1713" s="48"/>
    </row>
    <row r="1714" spans="2:3" ht="14.25" hidden="1" customHeight="1" x14ac:dyDescent="0.25">
      <c r="B1714" s="58"/>
      <c r="C1714" s="48"/>
    </row>
    <row r="1715" spans="2:3" ht="14.25" hidden="1" customHeight="1" x14ac:dyDescent="0.25">
      <c r="B1715" s="58"/>
      <c r="C1715" s="48"/>
    </row>
    <row r="1716" spans="2:3" ht="14.25" hidden="1" customHeight="1" x14ac:dyDescent="0.25">
      <c r="B1716" s="58"/>
      <c r="C1716" s="48"/>
    </row>
    <row r="1717" spans="2:3" ht="14.25" hidden="1" customHeight="1" x14ac:dyDescent="0.25">
      <c r="B1717" s="58"/>
      <c r="C1717" s="48"/>
    </row>
    <row r="1718" spans="2:3" ht="14.25" hidden="1" customHeight="1" x14ac:dyDescent="0.25">
      <c r="B1718" s="58"/>
      <c r="C1718" s="48"/>
    </row>
    <row r="1719" spans="2:3" ht="14.25" hidden="1" customHeight="1" x14ac:dyDescent="0.25">
      <c r="B1719" s="58"/>
      <c r="C1719" s="48"/>
    </row>
    <row r="1720" spans="2:3" ht="14.25" hidden="1" customHeight="1" x14ac:dyDescent="0.25">
      <c r="B1720" s="58"/>
      <c r="C1720" s="48"/>
    </row>
    <row r="1721" spans="2:3" ht="14.25" hidden="1" customHeight="1" x14ac:dyDescent="0.25">
      <c r="B1721" s="58"/>
      <c r="C1721" s="48"/>
    </row>
    <row r="1722" spans="2:3" ht="14.25" hidden="1" customHeight="1" x14ac:dyDescent="0.25">
      <c r="B1722" s="58"/>
      <c r="C1722" s="48"/>
    </row>
    <row r="1723" spans="2:3" ht="14.25" hidden="1" customHeight="1" x14ac:dyDescent="0.25">
      <c r="B1723" s="58"/>
      <c r="C1723" s="48"/>
    </row>
    <row r="1724" spans="2:3" ht="14.25" hidden="1" customHeight="1" x14ac:dyDescent="0.25">
      <c r="B1724" s="58"/>
      <c r="C1724" s="48"/>
    </row>
    <row r="1725" spans="2:3" ht="14.25" hidden="1" customHeight="1" x14ac:dyDescent="0.25">
      <c r="B1725" s="58"/>
      <c r="C1725" s="48"/>
    </row>
    <row r="1726" spans="2:3" ht="14.25" hidden="1" customHeight="1" x14ac:dyDescent="0.25">
      <c r="B1726" s="58"/>
      <c r="C1726" s="48"/>
    </row>
    <row r="1727" spans="2:3" ht="14.25" hidden="1" customHeight="1" x14ac:dyDescent="0.25">
      <c r="B1727" s="58"/>
      <c r="C1727" s="48"/>
    </row>
    <row r="1728" spans="2:3" ht="14.25" hidden="1" customHeight="1" x14ac:dyDescent="0.25">
      <c r="B1728" s="58"/>
      <c r="C1728" s="48"/>
    </row>
    <row r="1729" spans="2:3" ht="14.25" hidden="1" customHeight="1" x14ac:dyDescent="0.25">
      <c r="B1729" s="58"/>
      <c r="C1729" s="48"/>
    </row>
    <row r="1730" spans="2:3" ht="14.25" hidden="1" customHeight="1" x14ac:dyDescent="0.25">
      <c r="B1730" s="58"/>
      <c r="C1730" s="48"/>
    </row>
    <row r="1731" spans="2:3" ht="14.25" hidden="1" customHeight="1" x14ac:dyDescent="0.25">
      <c r="B1731" s="58"/>
      <c r="C1731" s="48"/>
    </row>
    <row r="1732" spans="2:3" ht="14.25" hidden="1" customHeight="1" x14ac:dyDescent="0.25">
      <c r="B1732" s="58"/>
      <c r="C1732" s="48"/>
    </row>
    <row r="1733" spans="2:3" ht="14.25" hidden="1" customHeight="1" x14ac:dyDescent="0.25">
      <c r="B1733" s="58"/>
      <c r="C1733" s="48"/>
    </row>
    <row r="1734" spans="2:3" ht="14.25" hidden="1" customHeight="1" x14ac:dyDescent="0.25">
      <c r="B1734" s="58"/>
      <c r="C1734" s="48"/>
    </row>
    <row r="1735" spans="2:3" ht="14.25" hidden="1" customHeight="1" x14ac:dyDescent="0.25">
      <c r="B1735" s="58"/>
      <c r="C1735" s="48"/>
    </row>
    <row r="1736" spans="2:3" ht="14.25" hidden="1" customHeight="1" x14ac:dyDescent="0.25">
      <c r="B1736" s="58"/>
      <c r="C1736" s="48"/>
    </row>
    <row r="1737" spans="2:3" ht="14.25" hidden="1" customHeight="1" x14ac:dyDescent="0.25">
      <c r="B1737" s="58"/>
      <c r="C1737" s="48"/>
    </row>
    <row r="1738" spans="2:3" ht="14.25" hidden="1" customHeight="1" x14ac:dyDescent="0.25">
      <c r="B1738" s="58"/>
      <c r="C1738" s="48"/>
    </row>
    <row r="1739" spans="2:3" ht="14.25" hidden="1" customHeight="1" x14ac:dyDescent="0.25">
      <c r="B1739" s="58"/>
      <c r="C1739" s="48"/>
    </row>
    <row r="1740" spans="2:3" ht="14.25" hidden="1" customHeight="1" x14ac:dyDescent="0.25">
      <c r="B1740" s="58"/>
      <c r="C1740" s="48"/>
    </row>
    <row r="1741" spans="2:3" ht="14.25" hidden="1" customHeight="1" x14ac:dyDescent="0.25">
      <c r="B1741" s="58"/>
      <c r="C1741" s="48"/>
    </row>
    <row r="1742" spans="2:3" ht="14.25" hidden="1" customHeight="1" x14ac:dyDescent="0.25">
      <c r="B1742" s="58"/>
      <c r="C1742" s="48"/>
    </row>
    <row r="1743" spans="2:3" ht="14.25" hidden="1" customHeight="1" x14ac:dyDescent="0.25">
      <c r="B1743" s="58"/>
      <c r="C1743" s="48"/>
    </row>
    <row r="1744" spans="2:3" ht="14.25" hidden="1" customHeight="1" x14ac:dyDescent="0.25">
      <c r="B1744" s="58"/>
      <c r="C1744" s="48"/>
    </row>
    <row r="1745" spans="2:3" ht="14.25" hidden="1" customHeight="1" x14ac:dyDescent="0.25">
      <c r="B1745" s="58"/>
      <c r="C1745" s="48"/>
    </row>
    <row r="1746" spans="2:3" ht="14.25" hidden="1" customHeight="1" x14ac:dyDescent="0.25">
      <c r="B1746" s="58"/>
      <c r="C1746" s="48"/>
    </row>
    <row r="1747" spans="2:3" ht="14.25" hidden="1" customHeight="1" x14ac:dyDescent="0.25">
      <c r="B1747" s="58"/>
      <c r="C1747" s="48"/>
    </row>
    <row r="1748" spans="2:3" ht="14.25" hidden="1" customHeight="1" x14ac:dyDescent="0.25">
      <c r="B1748" s="58"/>
      <c r="C1748" s="48"/>
    </row>
    <row r="1749" spans="2:3" ht="14.25" hidden="1" customHeight="1" x14ac:dyDescent="0.25">
      <c r="B1749" s="58"/>
      <c r="C1749" s="48"/>
    </row>
    <row r="1750" spans="2:3" ht="14.25" hidden="1" customHeight="1" x14ac:dyDescent="0.25">
      <c r="B1750" s="58"/>
      <c r="C1750" s="48"/>
    </row>
    <row r="1751" spans="2:3" ht="14.25" hidden="1" customHeight="1" x14ac:dyDescent="0.25">
      <c r="B1751" s="58"/>
      <c r="C1751" s="48"/>
    </row>
    <row r="1752" spans="2:3" ht="14.25" hidden="1" customHeight="1" x14ac:dyDescent="0.25">
      <c r="B1752" s="58"/>
      <c r="C1752" s="48"/>
    </row>
    <row r="1753" spans="2:3" ht="14.25" hidden="1" customHeight="1" x14ac:dyDescent="0.25">
      <c r="B1753" s="58"/>
      <c r="C1753" s="48"/>
    </row>
    <row r="1754" spans="2:3" ht="14.25" hidden="1" customHeight="1" x14ac:dyDescent="0.25">
      <c r="B1754" s="58"/>
      <c r="C1754" s="48"/>
    </row>
    <row r="1755" spans="2:3" ht="14.25" hidden="1" customHeight="1" x14ac:dyDescent="0.25">
      <c r="B1755" s="58"/>
      <c r="C1755" s="48"/>
    </row>
    <row r="1756" spans="2:3" ht="14.25" hidden="1" customHeight="1" x14ac:dyDescent="0.25">
      <c r="B1756" s="58"/>
      <c r="C1756" s="48"/>
    </row>
    <row r="1757" spans="2:3" ht="14.25" hidden="1" customHeight="1" x14ac:dyDescent="0.25">
      <c r="B1757" s="58"/>
      <c r="C1757" s="48"/>
    </row>
    <row r="1758" spans="2:3" ht="14.25" hidden="1" customHeight="1" x14ac:dyDescent="0.25">
      <c r="B1758" s="58"/>
      <c r="C1758" s="48"/>
    </row>
    <row r="1759" spans="2:3" ht="14.25" hidden="1" customHeight="1" x14ac:dyDescent="0.25">
      <c r="B1759" s="58"/>
      <c r="C1759" s="48"/>
    </row>
    <row r="1760" spans="2:3" ht="14.25" hidden="1" customHeight="1" x14ac:dyDescent="0.25">
      <c r="B1760" s="58"/>
      <c r="C1760" s="48"/>
    </row>
    <row r="1761" spans="2:3" ht="14.25" hidden="1" customHeight="1" x14ac:dyDescent="0.25">
      <c r="B1761" s="58"/>
      <c r="C1761" s="48"/>
    </row>
    <row r="1762" spans="2:3" ht="14.25" hidden="1" customHeight="1" x14ac:dyDescent="0.25">
      <c r="B1762" s="58"/>
      <c r="C1762" s="48"/>
    </row>
    <row r="1763" spans="2:3" ht="14.25" hidden="1" customHeight="1" x14ac:dyDescent="0.25">
      <c r="B1763" s="58"/>
      <c r="C1763" s="48"/>
    </row>
    <row r="1764" spans="2:3" ht="14.25" hidden="1" customHeight="1" x14ac:dyDescent="0.25">
      <c r="B1764" s="58"/>
      <c r="C1764" s="48"/>
    </row>
    <row r="1765" spans="2:3" ht="14.25" hidden="1" customHeight="1" x14ac:dyDescent="0.25">
      <c r="B1765" s="58"/>
      <c r="C1765" s="48"/>
    </row>
    <row r="1766" spans="2:3" ht="14.25" hidden="1" customHeight="1" x14ac:dyDescent="0.25">
      <c r="B1766" s="58"/>
      <c r="C1766" s="48"/>
    </row>
    <row r="1767" spans="2:3" ht="14.25" hidden="1" customHeight="1" x14ac:dyDescent="0.25">
      <c r="B1767" s="58"/>
      <c r="C1767" s="48"/>
    </row>
    <row r="1768" spans="2:3" ht="14.25" hidden="1" customHeight="1" x14ac:dyDescent="0.25">
      <c r="B1768" s="58"/>
      <c r="C1768" s="48"/>
    </row>
    <row r="1769" spans="2:3" ht="14.25" hidden="1" customHeight="1" x14ac:dyDescent="0.25">
      <c r="B1769" s="58"/>
      <c r="C1769" s="48"/>
    </row>
    <row r="1770" spans="2:3" ht="14.25" hidden="1" customHeight="1" x14ac:dyDescent="0.25">
      <c r="B1770" s="58"/>
      <c r="C1770" s="48"/>
    </row>
    <row r="1771" spans="2:3" ht="14.25" hidden="1" customHeight="1" x14ac:dyDescent="0.25">
      <c r="B1771" s="58"/>
      <c r="C1771" s="48"/>
    </row>
    <row r="1772" spans="2:3" ht="14.25" hidden="1" customHeight="1" x14ac:dyDescent="0.25">
      <c r="B1772" s="58"/>
      <c r="C1772" s="48"/>
    </row>
    <row r="1773" spans="2:3" ht="14.25" hidden="1" customHeight="1" x14ac:dyDescent="0.25">
      <c r="B1773" s="58"/>
      <c r="C1773" s="48"/>
    </row>
    <row r="1774" spans="2:3" ht="14.25" hidden="1" customHeight="1" x14ac:dyDescent="0.25">
      <c r="B1774" s="58"/>
      <c r="C1774" s="48"/>
    </row>
    <row r="1775" spans="2:3" ht="14.25" hidden="1" customHeight="1" x14ac:dyDescent="0.25">
      <c r="B1775" s="58"/>
      <c r="C1775" s="48"/>
    </row>
    <row r="1776" spans="2:3" ht="14.25" hidden="1" customHeight="1" x14ac:dyDescent="0.25">
      <c r="B1776" s="58"/>
      <c r="C1776" s="48"/>
    </row>
    <row r="1777" spans="2:3" ht="14.25" hidden="1" customHeight="1" x14ac:dyDescent="0.25">
      <c r="B1777" s="58"/>
      <c r="C1777" s="48"/>
    </row>
    <row r="1778" spans="2:3" ht="14.25" hidden="1" customHeight="1" x14ac:dyDescent="0.25">
      <c r="B1778" s="58"/>
      <c r="C1778" s="48"/>
    </row>
    <row r="1779" spans="2:3" ht="14.25" hidden="1" customHeight="1" x14ac:dyDescent="0.25">
      <c r="B1779" s="58"/>
      <c r="C1779" s="48"/>
    </row>
    <row r="1780" spans="2:3" ht="14.25" hidden="1" customHeight="1" x14ac:dyDescent="0.25">
      <c r="B1780" s="58"/>
      <c r="C1780" s="48"/>
    </row>
    <row r="1781" spans="2:3" ht="14.25" hidden="1" customHeight="1" x14ac:dyDescent="0.25">
      <c r="B1781" s="58"/>
      <c r="C1781" s="48"/>
    </row>
    <row r="1782" spans="2:3" ht="14.25" hidden="1" customHeight="1" x14ac:dyDescent="0.25">
      <c r="B1782" s="58"/>
      <c r="C1782" s="48"/>
    </row>
    <row r="1783" spans="2:3" ht="14.25" hidden="1" customHeight="1" x14ac:dyDescent="0.25">
      <c r="B1783" s="58"/>
      <c r="C1783" s="48"/>
    </row>
    <row r="1784" spans="2:3" ht="14.25" hidden="1" customHeight="1" x14ac:dyDescent="0.25">
      <c r="B1784" s="58"/>
      <c r="C1784" s="48"/>
    </row>
    <row r="1785" spans="2:3" ht="14.25" hidden="1" customHeight="1" x14ac:dyDescent="0.25">
      <c r="B1785" s="58"/>
      <c r="C1785" s="48"/>
    </row>
    <row r="1786" spans="2:3" ht="14.25" hidden="1" customHeight="1" x14ac:dyDescent="0.25">
      <c r="B1786" s="58"/>
      <c r="C1786" s="48"/>
    </row>
    <row r="1787" spans="2:3" ht="14.25" hidden="1" customHeight="1" x14ac:dyDescent="0.25">
      <c r="B1787" s="58"/>
      <c r="C1787" s="48"/>
    </row>
    <row r="1788" spans="2:3" ht="14.25" hidden="1" customHeight="1" x14ac:dyDescent="0.25">
      <c r="B1788" s="58"/>
      <c r="C1788" s="48"/>
    </row>
    <row r="1789" spans="2:3" ht="14.25" hidden="1" customHeight="1" x14ac:dyDescent="0.25">
      <c r="B1789" s="58"/>
      <c r="C1789" s="48"/>
    </row>
    <row r="1790" spans="2:3" ht="14.25" hidden="1" customHeight="1" x14ac:dyDescent="0.25">
      <c r="B1790" s="58"/>
      <c r="C1790" s="48"/>
    </row>
    <row r="1791" spans="2:3" ht="14.25" hidden="1" customHeight="1" x14ac:dyDescent="0.25">
      <c r="B1791" s="58"/>
      <c r="C1791" s="48"/>
    </row>
    <row r="1792" spans="2:3" ht="14.25" hidden="1" customHeight="1" x14ac:dyDescent="0.25">
      <c r="B1792" s="58"/>
      <c r="C1792" s="48"/>
    </row>
    <row r="1793" spans="2:3" ht="14.25" hidden="1" customHeight="1" x14ac:dyDescent="0.25">
      <c r="B1793" s="58"/>
      <c r="C1793" s="48"/>
    </row>
    <row r="1794" spans="2:3" ht="14.25" hidden="1" customHeight="1" x14ac:dyDescent="0.25">
      <c r="B1794" s="58"/>
      <c r="C1794" s="48"/>
    </row>
    <row r="1795" spans="2:3" ht="14.25" hidden="1" customHeight="1" x14ac:dyDescent="0.25">
      <c r="B1795" s="58"/>
      <c r="C1795" s="48"/>
    </row>
    <row r="1796" spans="2:3" ht="14.25" hidden="1" customHeight="1" x14ac:dyDescent="0.25">
      <c r="B1796" s="58"/>
      <c r="C1796" s="48"/>
    </row>
    <row r="1797" spans="2:3" ht="14.25" hidden="1" customHeight="1" x14ac:dyDescent="0.25">
      <c r="B1797" s="58"/>
      <c r="C1797" s="48"/>
    </row>
    <row r="1798" spans="2:3" ht="14.25" hidden="1" customHeight="1" x14ac:dyDescent="0.25">
      <c r="B1798" s="58"/>
      <c r="C1798" s="48"/>
    </row>
    <row r="1799" spans="2:3" ht="14.25" hidden="1" customHeight="1" x14ac:dyDescent="0.25">
      <c r="B1799" s="58"/>
      <c r="C1799" s="48"/>
    </row>
    <row r="1800" spans="2:3" ht="14.25" hidden="1" customHeight="1" x14ac:dyDescent="0.25">
      <c r="B1800" s="58"/>
      <c r="C1800" s="48"/>
    </row>
    <row r="1801" spans="2:3" ht="14.25" hidden="1" customHeight="1" x14ac:dyDescent="0.25">
      <c r="B1801" s="58"/>
      <c r="C1801" s="48"/>
    </row>
    <row r="1802" spans="2:3" ht="14.25" hidden="1" customHeight="1" x14ac:dyDescent="0.25">
      <c r="B1802" s="58"/>
      <c r="C1802" s="48"/>
    </row>
    <row r="1803" spans="2:3" ht="14.25" hidden="1" customHeight="1" x14ac:dyDescent="0.25">
      <c r="B1803" s="58"/>
      <c r="C1803" s="48"/>
    </row>
    <row r="1804" spans="2:3" ht="14.25" hidden="1" customHeight="1" x14ac:dyDescent="0.25">
      <c r="B1804" s="58"/>
      <c r="C1804" s="48"/>
    </row>
    <row r="1805" spans="2:3" ht="14.25" hidden="1" customHeight="1" x14ac:dyDescent="0.25">
      <c r="B1805" s="58"/>
      <c r="C1805" s="48"/>
    </row>
    <row r="1806" spans="2:3" ht="14.25" hidden="1" customHeight="1" x14ac:dyDescent="0.25">
      <c r="B1806" s="58"/>
      <c r="C1806" s="48"/>
    </row>
    <row r="1807" spans="2:3" ht="14.25" hidden="1" customHeight="1" x14ac:dyDescent="0.25">
      <c r="B1807" s="58"/>
      <c r="C1807" s="48"/>
    </row>
    <row r="1808" spans="2:3" ht="14.25" hidden="1" customHeight="1" x14ac:dyDescent="0.25">
      <c r="B1808" s="58"/>
      <c r="C1808" s="48"/>
    </row>
    <row r="1809" spans="2:3" ht="14.25" hidden="1" customHeight="1" x14ac:dyDescent="0.25">
      <c r="B1809" s="58"/>
      <c r="C1809" s="48"/>
    </row>
    <row r="1810" spans="2:3" ht="14.25" hidden="1" customHeight="1" x14ac:dyDescent="0.25">
      <c r="B1810" s="58"/>
      <c r="C1810" s="48"/>
    </row>
    <row r="1811" spans="2:3" ht="14.25" hidden="1" customHeight="1" x14ac:dyDescent="0.25">
      <c r="B1811" s="58"/>
      <c r="C1811" s="48"/>
    </row>
    <row r="1812" spans="2:3" ht="14.25" hidden="1" customHeight="1" x14ac:dyDescent="0.25">
      <c r="B1812" s="58"/>
      <c r="C1812" s="48"/>
    </row>
    <row r="1813" spans="2:3" ht="14.25" hidden="1" customHeight="1" x14ac:dyDescent="0.25">
      <c r="B1813" s="58"/>
      <c r="C1813" s="48"/>
    </row>
    <row r="1814" spans="2:3" ht="14.25" hidden="1" customHeight="1" x14ac:dyDescent="0.25">
      <c r="B1814" s="58"/>
      <c r="C1814" s="48"/>
    </row>
    <row r="1815" spans="2:3" ht="14.25" hidden="1" customHeight="1" x14ac:dyDescent="0.25">
      <c r="B1815" s="58"/>
      <c r="C1815" s="48"/>
    </row>
    <row r="1816" spans="2:3" ht="14.25" hidden="1" customHeight="1" x14ac:dyDescent="0.25">
      <c r="B1816" s="58"/>
      <c r="C1816" s="48"/>
    </row>
    <row r="1817" spans="2:3" ht="14.25" hidden="1" customHeight="1" x14ac:dyDescent="0.25">
      <c r="B1817" s="58"/>
      <c r="C1817" s="48"/>
    </row>
    <row r="1818" spans="2:3" ht="14.25" hidden="1" customHeight="1" x14ac:dyDescent="0.25">
      <c r="B1818" s="58"/>
      <c r="C1818" s="48"/>
    </row>
    <row r="1819" spans="2:3" ht="14.25" hidden="1" customHeight="1" x14ac:dyDescent="0.25">
      <c r="B1819" s="58"/>
      <c r="C1819" s="48"/>
    </row>
    <row r="1820" spans="2:3" ht="14.25" hidden="1" customHeight="1" x14ac:dyDescent="0.25">
      <c r="B1820" s="58"/>
      <c r="C1820" s="48"/>
    </row>
    <row r="1821" spans="2:3" ht="14.25" hidden="1" customHeight="1" x14ac:dyDescent="0.25">
      <c r="B1821" s="58"/>
      <c r="C1821" s="48"/>
    </row>
    <row r="1822" spans="2:3" ht="14.25" hidden="1" customHeight="1" x14ac:dyDescent="0.25">
      <c r="B1822" s="58"/>
      <c r="C1822" s="48"/>
    </row>
    <row r="1823" spans="2:3" ht="14.25" hidden="1" customHeight="1" x14ac:dyDescent="0.25">
      <c r="B1823" s="58"/>
      <c r="C1823" s="48"/>
    </row>
    <row r="1824" spans="2:3" ht="14.25" hidden="1" customHeight="1" x14ac:dyDescent="0.25">
      <c r="B1824" s="58"/>
      <c r="C1824" s="48"/>
    </row>
    <row r="1825" spans="2:3" ht="14.25" hidden="1" customHeight="1" x14ac:dyDescent="0.25">
      <c r="B1825" s="58"/>
      <c r="C1825" s="48"/>
    </row>
    <row r="1826" spans="2:3" ht="14.25" hidden="1" customHeight="1" x14ac:dyDescent="0.25">
      <c r="B1826" s="58"/>
      <c r="C1826" s="48"/>
    </row>
    <row r="1827" spans="2:3" ht="14.25" hidden="1" customHeight="1" x14ac:dyDescent="0.25">
      <c r="B1827" s="58"/>
      <c r="C1827" s="48"/>
    </row>
    <row r="1828" spans="2:3" ht="14.25" hidden="1" customHeight="1" x14ac:dyDescent="0.25">
      <c r="B1828" s="58"/>
      <c r="C1828" s="48"/>
    </row>
    <row r="1829" spans="2:3" ht="14.25" hidden="1" customHeight="1" x14ac:dyDescent="0.25">
      <c r="B1829" s="58"/>
      <c r="C1829" s="48"/>
    </row>
    <row r="1830" spans="2:3" ht="14.25" hidden="1" customHeight="1" x14ac:dyDescent="0.25">
      <c r="B1830" s="58"/>
      <c r="C1830" s="48"/>
    </row>
    <row r="1831" spans="2:3" ht="14.25" hidden="1" customHeight="1" x14ac:dyDescent="0.25">
      <c r="B1831" s="58"/>
      <c r="C1831" s="48"/>
    </row>
    <row r="1832" spans="2:3" ht="14.25" hidden="1" customHeight="1" x14ac:dyDescent="0.25">
      <c r="B1832" s="58"/>
      <c r="C1832" s="48"/>
    </row>
    <row r="1833" spans="2:3" ht="14.25" hidden="1" customHeight="1" x14ac:dyDescent="0.25">
      <c r="B1833" s="58"/>
      <c r="C1833" s="48"/>
    </row>
    <row r="1834" spans="2:3" ht="14.25" hidden="1" customHeight="1" x14ac:dyDescent="0.25">
      <c r="B1834" s="58"/>
      <c r="C1834" s="48"/>
    </row>
    <row r="1835" spans="2:3" ht="14.25" hidden="1" customHeight="1" x14ac:dyDescent="0.25">
      <c r="B1835" s="58"/>
      <c r="C1835" s="48"/>
    </row>
    <row r="1836" spans="2:3" ht="14.25" hidden="1" customHeight="1" x14ac:dyDescent="0.25">
      <c r="B1836" s="58"/>
      <c r="C1836" s="48"/>
    </row>
    <row r="1837" spans="2:3" ht="14.25" hidden="1" customHeight="1" x14ac:dyDescent="0.25">
      <c r="B1837" s="58"/>
      <c r="C1837" s="48"/>
    </row>
    <row r="1838" spans="2:3" ht="14.25" hidden="1" customHeight="1" x14ac:dyDescent="0.25">
      <c r="B1838" s="58"/>
      <c r="C1838" s="48"/>
    </row>
    <row r="1839" spans="2:3" ht="14.25" hidden="1" customHeight="1" x14ac:dyDescent="0.25">
      <c r="B1839" s="58"/>
      <c r="C1839" s="48"/>
    </row>
    <row r="1840" spans="2:3" ht="14.25" hidden="1" customHeight="1" x14ac:dyDescent="0.25">
      <c r="B1840" s="58"/>
      <c r="C1840" s="48"/>
    </row>
    <row r="1841" spans="2:3" ht="14.25" hidden="1" customHeight="1" x14ac:dyDescent="0.25">
      <c r="B1841" s="58"/>
      <c r="C1841" s="48"/>
    </row>
    <row r="1842" spans="2:3" ht="14.25" hidden="1" customHeight="1" x14ac:dyDescent="0.25">
      <c r="B1842" s="58"/>
      <c r="C1842" s="48"/>
    </row>
    <row r="1843" spans="2:3" ht="14.25" hidden="1" customHeight="1" x14ac:dyDescent="0.25">
      <c r="B1843" s="58"/>
      <c r="C1843" s="48"/>
    </row>
    <row r="1844" spans="2:3" ht="14.25" hidden="1" customHeight="1" x14ac:dyDescent="0.25">
      <c r="B1844" s="58"/>
      <c r="C1844" s="48"/>
    </row>
    <row r="1845" spans="2:3" ht="14.25" hidden="1" customHeight="1" x14ac:dyDescent="0.25">
      <c r="B1845" s="58"/>
      <c r="C1845" s="48"/>
    </row>
    <row r="1846" spans="2:3" ht="14.25" hidden="1" customHeight="1" x14ac:dyDescent="0.25">
      <c r="B1846" s="58"/>
      <c r="C1846" s="48"/>
    </row>
    <row r="1847" spans="2:3" ht="14.25" hidden="1" customHeight="1" x14ac:dyDescent="0.25">
      <c r="B1847" s="58"/>
      <c r="C1847" s="48"/>
    </row>
    <row r="1848" spans="2:3" ht="14.25" hidden="1" customHeight="1" x14ac:dyDescent="0.25">
      <c r="B1848" s="58"/>
      <c r="C1848" s="48"/>
    </row>
    <row r="1849" spans="2:3" ht="14.25" hidden="1" customHeight="1" x14ac:dyDescent="0.25">
      <c r="B1849" s="58"/>
      <c r="C1849" s="48"/>
    </row>
    <row r="1850" spans="2:3" ht="14.25" hidden="1" customHeight="1" x14ac:dyDescent="0.25">
      <c r="B1850" s="58"/>
      <c r="C1850" s="48"/>
    </row>
    <row r="1851" spans="2:3" ht="14.25" hidden="1" customHeight="1" x14ac:dyDescent="0.25">
      <c r="B1851" s="58"/>
      <c r="C1851" s="48"/>
    </row>
    <row r="1852" spans="2:3" ht="14.25" hidden="1" customHeight="1" x14ac:dyDescent="0.25">
      <c r="B1852" s="58"/>
      <c r="C1852" s="48"/>
    </row>
    <row r="1853" spans="2:3" ht="14.25" hidden="1" customHeight="1" x14ac:dyDescent="0.25">
      <c r="B1853" s="58"/>
      <c r="C1853" s="48"/>
    </row>
    <row r="1854" spans="2:3" ht="14.25" hidden="1" customHeight="1" x14ac:dyDescent="0.25">
      <c r="B1854" s="58"/>
      <c r="C1854" s="48"/>
    </row>
    <row r="1855" spans="2:3" ht="14.25" hidden="1" customHeight="1" x14ac:dyDescent="0.25">
      <c r="B1855" s="58"/>
      <c r="C1855" s="48"/>
    </row>
    <row r="1856" spans="2:3" ht="14.25" hidden="1" customHeight="1" x14ac:dyDescent="0.25">
      <c r="B1856" s="58"/>
      <c r="C1856" s="48"/>
    </row>
    <row r="1857" spans="2:3" ht="14.25" hidden="1" customHeight="1" x14ac:dyDescent="0.25">
      <c r="B1857" s="58"/>
      <c r="C1857" s="48"/>
    </row>
    <row r="1858" spans="2:3" ht="14.25" hidden="1" customHeight="1" x14ac:dyDescent="0.25">
      <c r="B1858" s="58"/>
      <c r="C1858" s="48"/>
    </row>
    <row r="1859" spans="2:3" ht="14.25" hidden="1" customHeight="1" x14ac:dyDescent="0.25">
      <c r="B1859" s="58"/>
      <c r="C1859" s="48"/>
    </row>
    <row r="1860" spans="2:3" ht="14.25" hidden="1" customHeight="1" x14ac:dyDescent="0.25">
      <c r="B1860" s="58"/>
      <c r="C1860" s="48"/>
    </row>
    <row r="1861" spans="2:3" ht="14.25" hidden="1" customHeight="1" x14ac:dyDescent="0.25">
      <c r="B1861" s="58"/>
      <c r="C1861" s="48"/>
    </row>
    <row r="1862" spans="2:3" ht="14.25" hidden="1" customHeight="1" x14ac:dyDescent="0.25">
      <c r="B1862" s="58"/>
      <c r="C1862" s="48"/>
    </row>
    <row r="1863" spans="2:3" ht="14.25" hidden="1" customHeight="1" x14ac:dyDescent="0.25">
      <c r="B1863" s="58"/>
      <c r="C1863" s="48"/>
    </row>
    <row r="1864" spans="2:3" ht="14.25" hidden="1" customHeight="1" x14ac:dyDescent="0.25">
      <c r="B1864" s="58"/>
      <c r="C1864" s="48"/>
    </row>
    <row r="1865" spans="2:3" ht="14.25" hidden="1" customHeight="1" x14ac:dyDescent="0.25">
      <c r="B1865" s="58"/>
      <c r="C1865" s="48"/>
    </row>
    <row r="1866" spans="2:3" ht="14.25" hidden="1" customHeight="1" x14ac:dyDescent="0.25">
      <c r="B1866" s="58"/>
      <c r="C1866" s="48"/>
    </row>
    <row r="1867" spans="2:3" ht="14.25" hidden="1" customHeight="1" x14ac:dyDescent="0.25">
      <c r="B1867" s="58"/>
      <c r="C1867" s="48"/>
    </row>
    <row r="1868" spans="2:3" ht="14.25" hidden="1" customHeight="1" x14ac:dyDescent="0.25">
      <c r="B1868" s="58"/>
      <c r="C1868" s="48"/>
    </row>
    <row r="1869" spans="2:3" ht="14.25" hidden="1" customHeight="1" x14ac:dyDescent="0.25">
      <c r="B1869" s="58"/>
      <c r="C1869" s="48"/>
    </row>
    <row r="1870" spans="2:3" ht="14.25" hidden="1" customHeight="1" x14ac:dyDescent="0.25">
      <c r="B1870" s="58"/>
      <c r="C1870" s="48"/>
    </row>
    <row r="1871" spans="2:3" ht="14.25" hidden="1" customHeight="1" x14ac:dyDescent="0.25">
      <c r="B1871" s="58"/>
      <c r="C1871" s="48"/>
    </row>
    <row r="1872" spans="2:3" ht="14.25" hidden="1" customHeight="1" x14ac:dyDescent="0.25">
      <c r="B1872" s="58"/>
      <c r="C1872" s="48"/>
    </row>
    <row r="1873" spans="2:3" ht="14.25" hidden="1" customHeight="1" x14ac:dyDescent="0.25">
      <c r="B1873" s="58"/>
      <c r="C1873" s="48"/>
    </row>
    <row r="1874" spans="2:3" ht="14.25" hidden="1" customHeight="1" x14ac:dyDescent="0.25">
      <c r="B1874" s="58"/>
      <c r="C1874" s="48"/>
    </row>
    <row r="1875" spans="2:3" ht="14.25" hidden="1" customHeight="1" x14ac:dyDescent="0.25">
      <c r="B1875" s="58"/>
      <c r="C1875" s="48"/>
    </row>
    <row r="1876" spans="2:3" ht="14.25" hidden="1" customHeight="1" x14ac:dyDescent="0.25">
      <c r="B1876" s="58"/>
      <c r="C1876" s="48"/>
    </row>
    <row r="1877" spans="2:3" ht="14.25" hidden="1" customHeight="1" x14ac:dyDescent="0.25">
      <c r="B1877" s="58"/>
      <c r="C1877" s="48"/>
    </row>
    <row r="1878" spans="2:3" ht="14.25" hidden="1" customHeight="1" x14ac:dyDescent="0.25">
      <c r="B1878" s="58"/>
      <c r="C1878" s="48"/>
    </row>
    <row r="1879" spans="2:3" ht="14.25" hidden="1" customHeight="1" x14ac:dyDescent="0.25">
      <c r="B1879" s="58"/>
      <c r="C1879" s="48"/>
    </row>
    <row r="1880" spans="2:3" ht="14.25" hidden="1" customHeight="1" x14ac:dyDescent="0.25">
      <c r="B1880" s="58"/>
      <c r="C1880" s="48"/>
    </row>
    <row r="1881" spans="2:3" ht="14.25" hidden="1" customHeight="1" x14ac:dyDescent="0.25">
      <c r="B1881" s="58"/>
      <c r="C1881" s="48"/>
    </row>
    <row r="1882" spans="2:3" ht="14.25" hidden="1" customHeight="1" x14ac:dyDescent="0.25">
      <c r="B1882" s="58"/>
      <c r="C1882" s="48"/>
    </row>
    <row r="1883" spans="2:3" ht="14.25" hidden="1" customHeight="1" x14ac:dyDescent="0.25">
      <c r="B1883" s="58"/>
      <c r="C1883" s="48"/>
    </row>
    <row r="1884" spans="2:3" ht="14.25" hidden="1" customHeight="1" x14ac:dyDescent="0.25">
      <c r="B1884" s="58"/>
      <c r="C1884" s="48"/>
    </row>
    <row r="1885" spans="2:3" ht="14.25" hidden="1" customHeight="1" x14ac:dyDescent="0.25">
      <c r="B1885" s="58"/>
      <c r="C1885" s="48"/>
    </row>
    <row r="1886" spans="2:3" ht="14.25" hidden="1" customHeight="1" x14ac:dyDescent="0.25">
      <c r="B1886" s="58"/>
      <c r="C1886" s="48"/>
    </row>
    <row r="1887" spans="2:3" ht="14.25" hidden="1" customHeight="1" x14ac:dyDescent="0.25">
      <c r="B1887" s="58"/>
      <c r="C1887" s="48"/>
    </row>
    <row r="1888" spans="2:3" ht="14.25" hidden="1" customHeight="1" x14ac:dyDescent="0.25">
      <c r="B1888" s="58"/>
      <c r="C1888" s="48"/>
    </row>
    <row r="1889" spans="2:3" ht="14.25" hidden="1" customHeight="1" x14ac:dyDescent="0.25">
      <c r="B1889" s="58"/>
      <c r="C1889" s="48"/>
    </row>
    <row r="1890" spans="2:3" ht="14.25" hidden="1" customHeight="1" x14ac:dyDescent="0.25">
      <c r="B1890" s="58"/>
      <c r="C1890" s="48"/>
    </row>
    <row r="1891" spans="2:3" ht="14.25" hidden="1" customHeight="1" x14ac:dyDescent="0.25">
      <c r="B1891" s="58"/>
      <c r="C1891" s="48"/>
    </row>
    <row r="1892" spans="2:3" ht="14.25" hidden="1" customHeight="1" x14ac:dyDescent="0.25">
      <c r="B1892" s="58"/>
      <c r="C1892" s="48"/>
    </row>
    <row r="1893" spans="2:3" ht="14.25" hidden="1" customHeight="1" x14ac:dyDescent="0.25">
      <c r="B1893" s="58"/>
      <c r="C1893" s="48"/>
    </row>
    <row r="1894" spans="2:3" ht="14.25" hidden="1" customHeight="1" x14ac:dyDescent="0.25">
      <c r="B1894" s="58"/>
      <c r="C1894" s="48"/>
    </row>
    <row r="1895" spans="2:3" ht="14.25" hidden="1" customHeight="1" x14ac:dyDescent="0.25">
      <c r="B1895" s="58"/>
      <c r="C1895" s="48"/>
    </row>
    <row r="1896" spans="2:3" ht="14.25" hidden="1" customHeight="1" x14ac:dyDescent="0.25">
      <c r="B1896" s="58"/>
      <c r="C1896" s="48"/>
    </row>
    <row r="1897" spans="2:3" ht="14.25" hidden="1" customHeight="1" x14ac:dyDescent="0.25">
      <c r="B1897" s="58"/>
      <c r="C1897" s="48"/>
    </row>
    <row r="1898" spans="2:3" ht="14.25" hidden="1" customHeight="1" x14ac:dyDescent="0.25">
      <c r="B1898" s="58"/>
      <c r="C1898" s="48"/>
    </row>
    <row r="1899" spans="2:3" ht="14.25" hidden="1" customHeight="1" x14ac:dyDescent="0.25">
      <c r="B1899" s="58"/>
      <c r="C1899" s="48"/>
    </row>
    <row r="1900" spans="2:3" ht="14.25" hidden="1" customHeight="1" x14ac:dyDescent="0.25">
      <c r="B1900" s="58"/>
      <c r="C1900" s="48"/>
    </row>
    <row r="1901" spans="2:3" ht="14.25" hidden="1" customHeight="1" x14ac:dyDescent="0.25">
      <c r="B1901" s="58"/>
      <c r="C1901" s="48"/>
    </row>
    <row r="1902" spans="2:3" ht="14.25" hidden="1" customHeight="1" x14ac:dyDescent="0.25">
      <c r="B1902" s="58"/>
      <c r="C1902" s="48"/>
    </row>
    <row r="1903" spans="2:3" ht="14.25" hidden="1" customHeight="1" x14ac:dyDescent="0.25">
      <c r="B1903" s="58"/>
      <c r="C1903" s="48"/>
    </row>
    <row r="1904" spans="2:3" ht="14.25" hidden="1" customHeight="1" x14ac:dyDescent="0.25">
      <c r="B1904" s="58"/>
      <c r="C1904" s="48"/>
    </row>
    <row r="1905" spans="2:3" ht="14.25" hidden="1" customHeight="1" x14ac:dyDescent="0.25">
      <c r="B1905" s="58"/>
      <c r="C1905" s="48"/>
    </row>
    <row r="1906" spans="2:3" ht="14.25" hidden="1" customHeight="1" x14ac:dyDescent="0.25">
      <c r="B1906" s="58"/>
      <c r="C1906" s="48"/>
    </row>
    <row r="1907" spans="2:3" ht="14.25" hidden="1" customHeight="1" x14ac:dyDescent="0.25">
      <c r="B1907" s="58"/>
      <c r="C1907" s="48"/>
    </row>
    <row r="1908" spans="2:3" ht="14.25" hidden="1" customHeight="1" x14ac:dyDescent="0.25">
      <c r="B1908" s="58"/>
      <c r="C1908" s="48"/>
    </row>
    <row r="1909" spans="2:3" ht="14.25" hidden="1" customHeight="1" x14ac:dyDescent="0.25">
      <c r="B1909" s="58"/>
      <c r="C1909" s="48"/>
    </row>
    <row r="1910" spans="2:3" ht="14.25" hidden="1" customHeight="1" x14ac:dyDescent="0.25">
      <c r="B1910" s="58"/>
      <c r="C1910" s="48"/>
    </row>
    <row r="1911" spans="2:3" ht="14.25" hidden="1" customHeight="1" x14ac:dyDescent="0.25">
      <c r="B1911" s="58"/>
      <c r="C1911" s="48"/>
    </row>
    <row r="1912" spans="2:3" ht="14.25" hidden="1" customHeight="1" x14ac:dyDescent="0.25">
      <c r="B1912" s="58"/>
      <c r="C1912" s="48"/>
    </row>
    <row r="1913" spans="2:3" ht="14.25" hidden="1" customHeight="1" x14ac:dyDescent="0.25">
      <c r="B1913" s="58"/>
      <c r="C1913" s="48"/>
    </row>
    <row r="1914" spans="2:3" ht="14.25" hidden="1" customHeight="1" x14ac:dyDescent="0.25">
      <c r="B1914" s="58"/>
      <c r="C1914" s="48"/>
    </row>
    <row r="1915" spans="2:3" ht="14.25" hidden="1" customHeight="1" x14ac:dyDescent="0.25">
      <c r="B1915" s="58"/>
      <c r="C1915" s="48"/>
    </row>
    <row r="1916" spans="2:3" ht="14.25" hidden="1" customHeight="1" x14ac:dyDescent="0.25">
      <c r="B1916" s="58"/>
      <c r="C1916" s="48"/>
    </row>
    <row r="1917" spans="2:3" ht="14.25" hidden="1" customHeight="1" x14ac:dyDescent="0.25">
      <c r="B1917" s="58"/>
      <c r="C1917" s="48"/>
    </row>
    <row r="1918" spans="2:3" ht="14.25" hidden="1" customHeight="1" x14ac:dyDescent="0.25">
      <c r="B1918" s="58"/>
      <c r="C1918" s="48"/>
    </row>
    <row r="1919" spans="2:3" ht="14.25" hidden="1" customHeight="1" x14ac:dyDescent="0.25">
      <c r="B1919" s="58"/>
      <c r="C1919" s="48"/>
    </row>
    <row r="1920" spans="2:3" ht="14.25" hidden="1" customHeight="1" x14ac:dyDescent="0.25">
      <c r="B1920" s="58"/>
      <c r="C1920" s="48"/>
    </row>
    <row r="1921" spans="2:3" ht="14.25" hidden="1" customHeight="1" x14ac:dyDescent="0.25">
      <c r="B1921" s="58"/>
      <c r="C1921" s="48"/>
    </row>
    <row r="1922" spans="2:3" ht="14.25" hidden="1" customHeight="1" x14ac:dyDescent="0.25">
      <c r="B1922" s="58"/>
      <c r="C1922" s="48"/>
    </row>
    <row r="1923" spans="2:3" ht="14.25" hidden="1" customHeight="1" x14ac:dyDescent="0.25">
      <c r="B1923" s="58"/>
      <c r="C1923" s="48"/>
    </row>
    <row r="1924" spans="2:3" ht="14.25" hidden="1" customHeight="1" x14ac:dyDescent="0.25">
      <c r="B1924" s="58"/>
      <c r="C1924" s="48"/>
    </row>
    <row r="1925" spans="2:3" ht="14.25" hidden="1" customHeight="1" x14ac:dyDescent="0.25">
      <c r="B1925" s="58"/>
      <c r="C1925" s="48"/>
    </row>
    <row r="1926" spans="2:3" ht="14.25" hidden="1" customHeight="1" x14ac:dyDescent="0.25">
      <c r="B1926" s="58"/>
      <c r="C1926" s="48"/>
    </row>
    <row r="1927" spans="2:3" ht="14.25" hidden="1" customHeight="1" x14ac:dyDescent="0.25">
      <c r="B1927" s="58"/>
      <c r="C1927" s="48"/>
    </row>
    <row r="1928" spans="2:3" ht="14.25" hidden="1" customHeight="1" x14ac:dyDescent="0.25">
      <c r="B1928" s="58"/>
      <c r="C1928" s="48"/>
    </row>
    <row r="1929" spans="2:3" ht="14.25" hidden="1" customHeight="1" x14ac:dyDescent="0.25">
      <c r="B1929" s="58"/>
      <c r="C1929" s="48"/>
    </row>
    <row r="1930" spans="2:3" ht="14.25" hidden="1" customHeight="1" x14ac:dyDescent="0.25">
      <c r="B1930" s="58"/>
      <c r="C1930" s="48"/>
    </row>
    <row r="1931" spans="2:3" ht="14.25" hidden="1" customHeight="1" x14ac:dyDescent="0.25">
      <c r="B1931" s="58"/>
      <c r="C1931" s="48"/>
    </row>
    <row r="1932" spans="2:3" ht="14.25" hidden="1" customHeight="1" x14ac:dyDescent="0.25">
      <c r="B1932" s="58"/>
      <c r="C1932" s="48"/>
    </row>
    <row r="1933" spans="2:3" ht="14.25" hidden="1" customHeight="1" x14ac:dyDescent="0.25">
      <c r="B1933" s="58"/>
      <c r="C1933" s="48"/>
    </row>
    <row r="1934" spans="2:3" ht="14.25" hidden="1" customHeight="1" x14ac:dyDescent="0.25">
      <c r="B1934" s="58"/>
      <c r="C1934" s="48"/>
    </row>
    <row r="1935" spans="2:3" ht="14.25" hidden="1" customHeight="1" x14ac:dyDescent="0.25">
      <c r="B1935" s="58"/>
      <c r="C1935" s="48"/>
    </row>
    <row r="1936" spans="2:3" ht="14.25" hidden="1" customHeight="1" x14ac:dyDescent="0.25">
      <c r="B1936" s="58"/>
      <c r="C1936" s="48"/>
    </row>
    <row r="1937" spans="2:3" ht="14.25" hidden="1" customHeight="1" x14ac:dyDescent="0.25">
      <c r="B1937" s="58"/>
      <c r="C1937" s="48"/>
    </row>
    <row r="1938" spans="2:3" ht="14.25" hidden="1" customHeight="1" x14ac:dyDescent="0.25">
      <c r="B1938" s="58"/>
      <c r="C1938" s="48"/>
    </row>
    <row r="1939" spans="2:3" ht="14.25" hidden="1" customHeight="1" x14ac:dyDescent="0.25">
      <c r="B1939" s="58"/>
      <c r="C1939" s="48"/>
    </row>
    <row r="1940" spans="2:3" ht="14.25" hidden="1" customHeight="1" x14ac:dyDescent="0.25">
      <c r="B1940" s="58"/>
      <c r="C1940" s="48"/>
    </row>
    <row r="1941" spans="2:3" ht="14.25" hidden="1" customHeight="1" x14ac:dyDescent="0.25">
      <c r="B1941" s="58"/>
      <c r="C1941" s="48"/>
    </row>
    <row r="1942" spans="2:3" ht="14.25" hidden="1" customHeight="1" x14ac:dyDescent="0.25">
      <c r="B1942" s="58"/>
      <c r="C1942" s="48"/>
    </row>
    <row r="1943" spans="2:3" ht="14.25" hidden="1" customHeight="1" x14ac:dyDescent="0.25">
      <c r="B1943" s="58"/>
      <c r="C1943" s="48"/>
    </row>
    <row r="1944" spans="2:3" ht="14.25" hidden="1" customHeight="1" x14ac:dyDescent="0.25">
      <c r="B1944" s="58"/>
      <c r="C1944" s="48"/>
    </row>
    <row r="1945" spans="2:3" ht="14.25" hidden="1" customHeight="1" x14ac:dyDescent="0.25">
      <c r="B1945" s="58"/>
      <c r="C1945" s="48"/>
    </row>
    <row r="1946" spans="2:3" ht="14.25" hidden="1" customHeight="1" x14ac:dyDescent="0.25">
      <c r="B1946" s="58"/>
      <c r="C1946" s="48"/>
    </row>
    <row r="1947" spans="2:3" ht="14.25" hidden="1" customHeight="1" x14ac:dyDescent="0.25">
      <c r="B1947" s="58"/>
      <c r="C1947" s="48"/>
    </row>
    <row r="1948" spans="2:3" ht="14.25" hidden="1" customHeight="1" x14ac:dyDescent="0.25">
      <c r="B1948" s="58"/>
      <c r="C1948" s="48"/>
    </row>
    <row r="1949" spans="2:3" ht="14.25" hidden="1" customHeight="1" x14ac:dyDescent="0.25">
      <c r="B1949" s="58"/>
      <c r="C1949" s="48"/>
    </row>
    <row r="1950" spans="2:3" ht="14.25" hidden="1" customHeight="1" x14ac:dyDescent="0.25">
      <c r="B1950" s="58"/>
      <c r="C1950" s="48"/>
    </row>
    <row r="1951" spans="2:3" ht="14.25" hidden="1" customHeight="1" x14ac:dyDescent="0.25">
      <c r="B1951" s="58"/>
      <c r="C1951" s="48"/>
    </row>
    <row r="1952" spans="2:3" ht="14.25" hidden="1" customHeight="1" x14ac:dyDescent="0.25">
      <c r="B1952" s="58"/>
      <c r="C1952" s="48"/>
    </row>
    <row r="1953" spans="2:3" ht="14.25" hidden="1" customHeight="1" x14ac:dyDescent="0.25">
      <c r="B1953" s="58"/>
      <c r="C1953" s="48"/>
    </row>
    <row r="1954" spans="2:3" ht="14.25" hidden="1" customHeight="1" x14ac:dyDescent="0.25">
      <c r="B1954" s="58"/>
      <c r="C1954" s="48"/>
    </row>
    <row r="1955" spans="2:3" ht="14.25" hidden="1" customHeight="1" x14ac:dyDescent="0.25">
      <c r="B1955" s="58"/>
      <c r="C1955" s="48"/>
    </row>
    <row r="1956" spans="2:3" ht="14.25" hidden="1" customHeight="1" x14ac:dyDescent="0.25">
      <c r="B1956" s="58"/>
      <c r="C1956" s="48"/>
    </row>
    <row r="1957" spans="2:3" ht="14.25" hidden="1" customHeight="1" x14ac:dyDescent="0.25">
      <c r="B1957" s="58"/>
      <c r="C1957" s="48"/>
    </row>
    <row r="1958" spans="2:3" ht="14.25" hidden="1" customHeight="1" x14ac:dyDescent="0.25">
      <c r="B1958" s="58"/>
      <c r="C1958" s="48"/>
    </row>
    <row r="1959" spans="2:3" ht="14.25" hidden="1" customHeight="1" x14ac:dyDescent="0.25">
      <c r="B1959" s="58"/>
      <c r="C1959" s="48"/>
    </row>
    <row r="1960" spans="2:3" ht="14.25" hidden="1" customHeight="1" x14ac:dyDescent="0.25">
      <c r="B1960" s="58"/>
      <c r="C1960" s="48"/>
    </row>
    <row r="1961" spans="2:3" ht="14.25" hidden="1" customHeight="1" x14ac:dyDescent="0.25">
      <c r="B1961" s="58"/>
      <c r="C1961" s="48"/>
    </row>
    <row r="1962" spans="2:3" ht="14.25" hidden="1" customHeight="1" x14ac:dyDescent="0.25">
      <c r="B1962" s="58"/>
      <c r="C1962" s="48"/>
    </row>
    <row r="1963" spans="2:3" ht="14.25" hidden="1" customHeight="1" x14ac:dyDescent="0.25">
      <c r="B1963" s="58"/>
      <c r="C1963" s="48"/>
    </row>
    <row r="1964" spans="2:3" ht="14.25" hidden="1" customHeight="1" x14ac:dyDescent="0.25">
      <c r="B1964" s="58"/>
      <c r="C1964" s="48"/>
    </row>
    <row r="1965" spans="2:3" ht="14.25" hidden="1" customHeight="1" x14ac:dyDescent="0.25">
      <c r="B1965" s="58"/>
      <c r="C1965" s="48"/>
    </row>
    <row r="1966" spans="2:3" ht="14.25" hidden="1" customHeight="1" x14ac:dyDescent="0.25">
      <c r="B1966" s="58"/>
      <c r="C1966" s="48"/>
    </row>
    <row r="1967" spans="2:3" ht="14.25" hidden="1" customHeight="1" x14ac:dyDescent="0.25">
      <c r="B1967" s="58"/>
      <c r="C1967" s="48"/>
    </row>
    <row r="1968" spans="2:3" ht="14.25" hidden="1" customHeight="1" x14ac:dyDescent="0.25">
      <c r="B1968" s="58"/>
      <c r="C1968" s="48"/>
    </row>
    <row r="1969" spans="2:3" ht="14.25" hidden="1" customHeight="1" x14ac:dyDescent="0.25">
      <c r="B1969" s="58"/>
      <c r="C1969" s="48"/>
    </row>
    <row r="1970" spans="2:3" ht="14.25" hidden="1" customHeight="1" x14ac:dyDescent="0.25">
      <c r="B1970" s="58"/>
      <c r="C1970" s="48"/>
    </row>
    <row r="1971" spans="2:3" ht="14.25" hidden="1" customHeight="1" x14ac:dyDescent="0.25">
      <c r="B1971" s="58"/>
      <c r="C1971" s="48"/>
    </row>
    <row r="1972" spans="2:3" ht="14.25" hidden="1" customHeight="1" x14ac:dyDescent="0.25">
      <c r="B1972" s="58"/>
      <c r="C1972" s="48"/>
    </row>
    <row r="1973" spans="2:3" ht="14.25" hidden="1" customHeight="1" x14ac:dyDescent="0.25">
      <c r="B1973" s="58"/>
      <c r="C1973" s="48"/>
    </row>
    <row r="1974" spans="2:3" ht="14.25" hidden="1" customHeight="1" x14ac:dyDescent="0.25">
      <c r="B1974" s="58"/>
      <c r="C1974" s="48"/>
    </row>
    <row r="1975" spans="2:3" ht="14.25" hidden="1" customHeight="1" x14ac:dyDescent="0.25">
      <c r="B1975" s="58"/>
      <c r="C1975" s="48"/>
    </row>
    <row r="1976" spans="2:3" ht="14.25" hidden="1" customHeight="1" x14ac:dyDescent="0.25">
      <c r="B1976" s="58"/>
      <c r="C1976" s="48"/>
    </row>
    <row r="1977" spans="2:3" ht="14.25" hidden="1" customHeight="1" x14ac:dyDescent="0.25">
      <c r="B1977" s="58"/>
      <c r="C1977" s="48"/>
    </row>
    <row r="1978" spans="2:3" ht="14.25" hidden="1" customHeight="1" x14ac:dyDescent="0.25">
      <c r="B1978" s="58"/>
      <c r="C1978" s="48"/>
    </row>
    <row r="1979" spans="2:3" ht="14.25" hidden="1" customHeight="1" x14ac:dyDescent="0.25">
      <c r="B1979" s="58"/>
      <c r="C1979" s="48"/>
    </row>
    <row r="1980" spans="2:3" ht="14.25" hidden="1" customHeight="1" x14ac:dyDescent="0.25">
      <c r="B1980" s="58"/>
      <c r="C1980" s="48"/>
    </row>
    <row r="1981" spans="2:3" ht="14.25" hidden="1" customHeight="1" x14ac:dyDescent="0.25">
      <c r="B1981" s="58"/>
      <c r="C1981" s="48"/>
    </row>
    <row r="1982" spans="2:3" ht="14.25" hidden="1" customHeight="1" x14ac:dyDescent="0.25">
      <c r="B1982" s="58"/>
      <c r="C1982" s="48"/>
    </row>
    <row r="1983" spans="2:3" ht="14.25" hidden="1" customHeight="1" x14ac:dyDescent="0.25">
      <c r="B1983" s="58"/>
      <c r="C1983" s="48"/>
    </row>
    <row r="1984" spans="2:3" ht="14.25" hidden="1" customHeight="1" x14ac:dyDescent="0.25">
      <c r="B1984" s="58"/>
      <c r="C1984" s="48"/>
    </row>
    <row r="1985" spans="2:3" ht="14.25" hidden="1" customHeight="1" x14ac:dyDescent="0.25">
      <c r="B1985" s="58"/>
      <c r="C1985" s="48"/>
    </row>
    <row r="1986" spans="2:3" ht="14.25" hidden="1" customHeight="1" x14ac:dyDescent="0.25">
      <c r="B1986" s="58"/>
      <c r="C1986" s="48"/>
    </row>
    <row r="1987" spans="2:3" ht="14.25" hidden="1" customHeight="1" x14ac:dyDescent="0.25">
      <c r="B1987" s="58"/>
      <c r="C1987" s="48"/>
    </row>
    <row r="1988" spans="2:3" ht="14.25" hidden="1" customHeight="1" x14ac:dyDescent="0.25">
      <c r="B1988" s="58"/>
      <c r="C1988" s="48"/>
    </row>
    <row r="1989" spans="2:3" ht="14.25" hidden="1" customHeight="1" x14ac:dyDescent="0.25">
      <c r="B1989" s="58"/>
      <c r="C1989" s="48"/>
    </row>
    <row r="1990" spans="2:3" ht="14.25" hidden="1" customHeight="1" x14ac:dyDescent="0.25">
      <c r="B1990" s="58"/>
      <c r="C1990" s="48"/>
    </row>
    <row r="1991" spans="2:3" ht="14.25" hidden="1" customHeight="1" x14ac:dyDescent="0.25">
      <c r="B1991" s="58"/>
      <c r="C1991" s="48"/>
    </row>
    <row r="1992" spans="2:3" ht="14.25" hidden="1" customHeight="1" x14ac:dyDescent="0.25">
      <c r="B1992" s="58"/>
      <c r="C1992" s="48"/>
    </row>
    <row r="1993" spans="2:3" ht="14.25" hidden="1" customHeight="1" x14ac:dyDescent="0.25">
      <c r="B1993" s="58"/>
      <c r="C1993" s="48"/>
    </row>
    <row r="1994" spans="2:3" ht="14.25" hidden="1" customHeight="1" x14ac:dyDescent="0.25">
      <c r="B1994" s="58"/>
      <c r="C1994" s="48"/>
    </row>
    <row r="1995" spans="2:3" ht="14.25" hidden="1" customHeight="1" x14ac:dyDescent="0.25">
      <c r="B1995" s="58"/>
      <c r="C1995" s="48"/>
    </row>
    <row r="1996" spans="2:3" ht="14.25" hidden="1" customHeight="1" x14ac:dyDescent="0.25">
      <c r="B1996" s="58"/>
      <c r="C1996" s="48"/>
    </row>
    <row r="1997" spans="2:3" ht="14.25" hidden="1" customHeight="1" x14ac:dyDescent="0.25">
      <c r="B1997" s="58"/>
      <c r="C1997" s="48"/>
    </row>
    <row r="1998" spans="2:3" ht="14.25" hidden="1" customHeight="1" x14ac:dyDescent="0.25">
      <c r="B1998" s="58"/>
      <c r="C1998" s="48"/>
    </row>
    <row r="1999" spans="2:3" ht="14.25" hidden="1" customHeight="1" x14ac:dyDescent="0.25">
      <c r="B1999" s="58"/>
      <c r="C1999" s="48"/>
    </row>
    <row r="2000" spans="2:3" ht="14.25" hidden="1" customHeight="1" x14ac:dyDescent="0.25">
      <c r="B2000" s="58"/>
      <c r="C2000" s="48"/>
    </row>
    <row r="2001" spans="2:3" ht="14.25" hidden="1" customHeight="1" x14ac:dyDescent="0.25">
      <c r="B2001" s="58"/>
      <c r="C2001" s="48"/>
    </row>
    <row r="2002" spans="2:3" ht="14.25" hidden="1" customHeight="1" x14ac:dyDescent="0.25">
      <c r="B2002" s="58"/>
      <c r="C2002" s="48"/>
    </row>
    <row r="2003" spans="2:3" ht="14.25" hidden="1" customHeight="1" x14ac:dyDescent="0.25">
      <c r="B2003" s="58"/>
      <c r="C2003" s="48"/>
    </row>
    <row r="2004" spans="2:3" ht="14.25" hidden="1" customHeight="1" x14ac:dyDescent="0.25">
      <c r="B2004" s="58"/>
      <c r="C2004" s="48"/>
    </row>
    <row r="2005" spans="2:3" ht="14.25" hidden="1" customHeight="1" x14ac:dyDescent="0.25">
      <c r="B2005" s="58"/>
      <c r="C2005" s="48"/>
    </row>
    <row r="2006" spans="2:3" ht="14.25" hidden="1" customHeight="1" x14ac:dyDescent="0.25">
      <c r="B2006" s="58"/>
      <c r="C2006" s="48"/>
    </row>
    <row r="2007" spans="2:3" ht="14.25" hidden="1" customHeight="1" x14ac:dyDescent="0.25">
      <c r="B2007" s="58"/>
      <c r="C2007" s="48"/>
    </row>
    <row r="2008" spans="2:3" ht="14.25" hidden="1" customHeight="1" x14ac:dyDescent="0.25">
      <c r="B2008" s="58"/>
      <c r="C2008" s="48"/>
    </row>
    <row r="2009" spans="2:3" ht="14.25" hidden="1" customHeight="1" x14ac:dyDescent="0.25">
      <c r="B2009" s="58"/>
      <c r="C2009" s="48"/>
    </row>
    <row r="2010" spans="2:3" ht="14.25" hidden="1" customHeight="1" x14ac:dyDescent="0.25">
      <c r="B2010" s="58"/>
      <c r="C2010" s="48"/>
    </row>
    <row r="2011" spans="2:3" ht="14.25" hidden="1" customHeight="1" x14ac:dyDescent="0.25">
      <c r="B2011" s="58"/>
      <c r="C2011" s="48"/>
    </row>
    <row r="2012" spans="2:3" ht="14.25" hidden="1" customHeight="1" x14ac:dyDescent="0.25">
      <c r="B2012" s="58"/>
      <c r="C2012" s="48"/>
    </row>
    <row r="2013" spans="2:3" ht="14.25" hidden="1" customHeight="1" x14ac:dyDescent="0.25">
      <c r="B2013" s="58"/>
      <c r="C2013" s="48"/>
    </row>
    <row r="2014" spans="2:3" ht="14.25" hidden="1" customHeight="1" x14ac:dyDescent="0.25">
      <c r="B2014" s="58"/>
      <c r="C2014" s="48"/>
    </row>
    <row r="2015" spans="2:3" ht="14.25" hidden="1" customHeight="1" x14ac:dyDescent="0.25">
      <c r="B2015" s="58"/>
      <c r="C2015" s="48"/>
    </row>
    <row r="2016" spans="2:3" ht="14.25" hidden="1" customHeight="1" x14ac:dyDescent="0.25">
      <c r="B2016" s="58"/>
      <c r="C2016" s="48"/>
    </row>
    <row r="2017" spans="2:3" ht="14.25" hidden="1" customHeight="1" x14ac:dyDescent="0.25">
      <c r="B2017" s="58"/>
      <c r="C2017" s="48"/>
    </row>
    <row r="2018" spans="2:3" ht="14.25" hidden="1" customHeight="1" x14ac:dyDescent="0.25">
      <c r="B2018" s="58"/>
      <c r="C2018" s="48"/>
    </row>
    <row r="2019" spans="2:3" ht="14.25" hidden="1" customHeight="1" x14ac:dyDescent="0.25">
      <c r="B2019" s="58"/>
      <c r="C2019" s="48"/>
    </row>
    <row r="2020" spans="2:3" ht="14.25" hidden="1" customHeight="1" x14ac:dyDescent="0.25">
      <c r="B2020" s="58"/>
      <c r="C2020" s="48"/>
    </row>
    <row r="2021" spans="2:3" ht="14.25" hidden="1" customHeight="1" x14ac:dyDescent="0.25">
      <c r="B2021" s="58"/>
      <c r="C2021" s="48"/>
    </row>
    <row r="2022" spans="2:3" ht="14.25" hidden="1" customHeight="1" x14ac:dyDescent="0.25">
      <c r="B2022" s="58"/>
      <c r="C2022" s="48"/>
    </row>
    <row r="2023" spans="2:3" ht="14.25" hidden="1" customHeight="1" x14ac:dyDescent="0.25">
      <c r="B2023" s="58"/>
      <c r="C2023" s="48"/>
    </row>
    <row r="2024" spans="2:3" ht="14.25" hidden="1" customHeight="1" x14ac:dyDescent="0.25">
      <c r="B2024" s="58"/>
      <c r="C2024" s="48"/>
    </row>
    <row r="2025" spans="2:3" ht="14.25" hidden="1" customHeight="1" x14ac:dyDescent="0.25">
      <c r="B2025" s="58"/>
      <c r="C2025" s="48"/>
    </row>
    <row r="2026" spans="2:3" ht="14.25" hidden="1" customHeight="1" x14ac:dyDescent="0.25">
      <c r="B2026" s="58"/>
      <c r="C2026" s="48"/>
    </row>
    <row r="2027" spans="2:3" ht="14.25" hidden="1" customHeight="1" x14ac:dyDescent="0.25">
      <c r="B2027" s="58"/>
      <c r="C2027" s="48"/>
    </row>
    <row r="2028" spans="2:3" ht="14.25" hidden="1" customHeight="1" x14ac:dyDescent="0.25">
      <c r="B2028" s="58"/>
      <c r="C2028" s="48"/>
    </row>
    <row r="2029" spans="2:3" ht="14.25" hidden="1" customHeight="1" x14ac:dyDescent="0.25">
      <c r="B2029" s="58"/>
      <c r="C2029" s="48"/>
    </row>
    <row r="2030" spans="2:3" ht="14.25" hidden="1" customHeight="1" x14ac:dyDescent="0.25">
      <c r="B2030" s="58"/>
      <c r="C2030" s="48"/>
    </row>
    <row r="2031" spans="2:3" ht="14.25" hidden="1" customHeight="1" x14ac:dyDescent="0.25">
      <c r="B2031" s="58"/>
      <c r="C2031" s="48"/>
    </row>
    <row r="2032" spans="2:3" ht="14.25" hidden="1" customHeight="1" x14ac:dyDescent="0.25">
      <c r="B2032" s="58"/>
      <c r="C2032" s="48"/>
    </row>
    <row r="2033" spans="2:3" ht="14.25" hidden="1" customHeight="1" x14ac:dyDescent="0.25">
      <c r="B2033" s="58"/>
      <c r="C2033" s="48"/>
    </row>
    <row r="2034" spans="2:3" ht="14.25" hidden="1" customHeight="1" x14ac:dyDescent="0.25">
      <c r="B2034" s="58"/>
      <c r="C2034" s="48"/>
    </row>
    <row r="2035" spans="2:3" ht="14.25" hidden="1" customHeight="1" x14ac:dyDescent="0.25">
      <c r="B2035" s="58"/>
      <c r="C2035" s="48"/>
    </row>
    <row r="2036" spans="2:3" ht="14.25" hidden="1" customHeight="1" x14ac:dyDescent="0.25">
      <c r="B2036" s="58"/>
      <c r="C2036" s="48"/>
    </row>
    <row r="2037" spans="2:3" ht="14.25" hidden="1" customHeight="1" x14ac:dyDescent="0.25">
      <c r="B2037" s="58"/>
      <c r="C2037" s="48"/>
    </row>
    <row r="2038" spans="2:3" ht="14.25" hidden="1" customHeight="1" x14ac:dyDescent="0.25">
      <c r="B2038" s="58"/>
      <c r="C2038" s="48"/>
    </row>
    <row r="2039" spans="2:3" ht="14.25" hidden="1" customHeight="1" x14ac:dyDescent="0.25">
      <c r="B2039" s="58"/>
      <c r="C2039" s="48"/>
    </row>
    <row r="2040" spans="2:3" ht="14.25" hidden="1" customHeight="1" x14ac:dyDescent="0.25">
      <c r="B2040" s="58"/>
      <c r="C2040" s="48"/>
    </row>
    <row r="2041" spans="2:3" ht="14.25" hidden="1" customHeight="1" x14ac:dyDescent="0.25">
      <c r="B2041" s="58"/>
      <c r="C2041" s="48"/>
    </row>
    <row r="2042" spans="2:3" ht="14.25" hidden="1" customHeight="1" x14ac:dyDescent="0.25">
      <c r="B2042" s="58"/>
      <c r="C2042" s="48"/>
    </row>
    <row r="2043" spans="2:3" ht="14.25" hidden="1" customHeight="1" x14ac:dyDescent="0.25">
      <c r="B2043" s="58"/>
      <c r="C2043" s="48"/>
    </row>
    <row r="2044" spans="2:3" ht="14.25" hidden="1" customHeight="1" x14ac:dyDescent="0.25">
      <c r="B2044" s="58"/>
      <c r="C2044" s="48"/>
    </row>
    <row r="2045" spans="2:3" ht="14.25" hidden="1" customHeight="1" x14ac:dyDescent="0.25">
      <c r="B2045" s="58"/>
      <c r="C2045" s="48"/>
    </row>
    <row r="2046" spans="2:3" ht="14.25" hidden="1" customHeight="1" x14ac:dyDescent="0.25">
      <c r="B2046" s="58"/>
      <c r="C2046" s="48"/>
    </row>
    <row r="2047" spans="2:3" ht="14.25" hidden="1" customHeight="1" x14ac:dyDescent="0.25">
      <c r="B2047" s="58"/>
      <c r="C2047" s="48"/>
    </row>
    <row r="2048" spans="2:3" ht="14.25" hidden="1" customHeight="1" x14ac:dyDescent="0.25">
      <c r="B2048" s="58"/>
      <c r="C2048" s="48"/>
    </row>
    <row r="2049" spans="2:3" ht="14.25" hidden="1" customHeight="1" x14ac:dyDescent="0.25">
      <c r="B2049" s="58"/>
      <c r="C2049" s="48"/>
    </row>
    <row r="2050" spans="2:3" ht="14.25" hidden="1" customHeight="1" x14ac:dyDescent="0.25">
      <c r="B2050" s="58"/>
      <c r="C2050" s="48"/>
    </row>
    <row r="2051" spans="2:3" ht="14.25" hidden="1" customHeight="1" x14ac:dyDescent="0.25">
      <c r="B2051" s="58"/>
      <c r="C2051" s="48"/>
    </row>
    <row r="2052" spans="2:3" ht="14.25" hidden="1" customHeight="1" x14ac:dyDescent="0.25">
      <c r="B2052" s="58"/>
      <c r="C2052" s="48"/>
    </row>
    <row r="2053" spans="2:3" ht="14.25" hidden="1" customHeight="1" x14ac:dyDescent="0.25">
      <c r="B2053" s="58"/>
      <c r="C2053" s="48"/>
    </row>
    <row r="2054" spans="2:3" ht="14.25" hidden="1" customHeight="1" x14ac:dyDescent="0.25">
      <c r="B2054" s="58"/>
      <c r="C2054" s="48"/>
    </row>
    <row r="2055" spans="2:3" ht="14.25" hidden="1" customHeight="1" x14ac:dyDescent="0.25">
      <c r="B2055" s="58"/>
      <c r="C2055" s="48"/>
    </row>
    <row r="2056" spans="2:3" ht="14.25" hidden="1" customHeight="1" x14ac:dyDescent="0.25">
      <c r="B2056" s="58"/>
      <c r="C2056" s="48"/>
    </row>
    <row r="2057" spans="2:3" ht="14.25" hidden="1" customHeight="1" x14ac:dyDescent="0.25">
      <c r="B2057" s="58"/>
      <c r="C2057" s="48"/>
    </row>
    <row r="2058" spans="2:3" ht="14.25" hidden="1" customHeight="1" x14ac:dyDescent="0.25">
      <c r="B2058" s="58"/>
      <c r="C2058" s="48"/>
    </row>
    <row r="2059" spans="2:3" ht="14.25" hidden="1" customHeight="1" x14ac:dyDescent="0.25">
      <c r="B2059" s="58"/>
      <c r="C2059" s="48"/>
    </row>
    <row r="2060" spans="2:3" ht="14.25" hidden="1" customHeight="1" x14ac:dyDescent="0.25">
      <c r="B2060" s="58"/>
      <c r="C2060" s="48"/>
    </row>
    <row r="2061" spans="2:3" ht="14.25" hidden="1" customHeight="1" x14ac:dyDescent="0.25">
      <c r="B2061" s="58"/>
      <c r="C2061" s="48"/>
    </row>
    <row r="2062" spans="2:3" ht="14.25" hidden="1" customHeight="1" x14ac:dyDescent="0.25">
      <c r="B2062" s="58"/>
      <c r="C2062" s="48"/>
    </row>
    <row r="2063" spans="2:3" ht="14.25" hidden="1" customHeight="1" x14ac:dyDescent="0.25">
      <c r="B2063" s="58"/>
      <c r="C2063" s="48"/>
    </row>
    <row r="2064" spans="2:3" ht="14.25" hidden="1" customHeight="1" x14ac:dyDescent="0.25">
      <c r="B2064" s="58"/>
      <c r="C2064" s="48"/>
    </row>
    <row r="2065" spans="2:3" ht="14.25" hidden="1" customHeight="1" x14ac:dyDescent="0.25">
      <c r="B2065" s="58"/>
      <c r="C2065" s="48"/>
    </row>
    <row r="2066" spans="2:3" ht="14.25" hidden="1" customHeight="1" x14ac:dyDescent="0.25">
      <c r="B2066" s="58"/>
      <c r="C2066" s="48"/>
    </row>
    <row r="2067" spans="2:3" ht="14.25" hidden="1" customHeight="1" x14ac:dyDescent="0.25">
      <c r="B2067" s="58"/>
      <c r="C2067" s="48"/>
    </row>
    <row r="2068" spans="2:3" ht="14.25" hidden="1" customHeight="1" x14ac:dyDescent="0.25">
      <c r="B2068" s="58"/>
      <c r="C2068" s="48"/>
    </row>
    <row r="2069" spans="2:3" ht="14.25" hidden="1" customHeight="1" x14ac:dyDescent="0.25">
      <c r="B2069" s="58"/>
      <c r="C2069" s="48"/>
    </row>
    <row r="2070" spans="2:3" ht="14.25" hidden="1" customHeight="1" x14ac:dyDescent="0.25">
      <c r="B2070" s="58"/>
      <c r="C2070" s="48"/>
    </row>
    <row r="2071" spans="2:3" ht="14.25" hidden="1" customHeight="1" x14ac:dyDescent="0.25">
      <c r="B2071" s="58"/>
      <c r="C2071" s="48"/>
    </row>
    <row r="2072" spans="2:3" ht="14.25" hidden="1" customHeight="1" x14ac:dyDescent="0.25">
      <c r="B2072" s="58"/>
      <c r="C2072" s="48"/>
    </row>
    <row r="2073" spans="2:3" ht="14.25" hidden="1" customHeight="1" x14ac:dyDescent="0.25">
      <c r="B2073" s="58"/>
      <c r="C2073" s="48"/>
    </row>
    <row r="2074" spans="2:3" ht="14.25" hidden="1" customHeight="1" x14ac:dyDescent="0.25">
      <c r="B2074" s="58"/>
      <c r="C2074" s="48"/>
    </row>
    <row r="2075" spans="2:3" ht="14.25" hidden="1" customHeight="1" x14ac:dyDescent="0.25">
      <c r="B2075" s="58"/>
      <c r="C2075" s="48"/>
    </row>
    <row r="2076" spans="2:3" ht="14.25" hidden="1" customHeight="1" x14ac:dyDescent="0.25">
      <c r="B2076" s="58"/>
      <c r="C2076" s="48"/>
    </row>
    <row r="2077" spans="2:3" ht="14.25" hidden="1" customHeight="1" x14ac:dyDescent="0.25">
      <c r="B2077" s="58"/>
      <c r="C2077" s="48"/>
    </row>
    <row r="2078" spans="2:3" ht="14.25" hidden="1" customHeight="1" x14ac:dyDescent="0.25">
      <c r="B2078" s="58"/>
      <c r="C2078" s="48"/>
    </row>
    <row r="2079" spans="2:3" ht="14.25" hidden="1" customHeight="1" x14ac:dyDescent="0.25">
      <c r="B2079" s="58"/>
      <c r="C2079" s="48"/>
    </row>
    <row r="2080" spans="2:3" ht="14.25" hidden="1" customHeight="1" x14ac:dyDescent="0.25">
      <c r="B2080" s="58"/>
      <c r="C2080" s="48"/>
    </row>
    <row r="2081" spans="2:3" ht="14.25" hidden="1" customHeight="1" x14ac:dyDescent="0.25">
      <c r="B2081" s="58"/>
      <c r="C2081" s="48"/>
    </row>
    <row r="2082" spans="2:3" ht="14.25" hidden="1" customHeight="1" x14ac:dyDescent="0.25">
      <c r="B2082" s="58"/>
      <c r="C2082" s="48"/>
    </row>
    <row r="2083" spans="2:3" ht="14.25" hidden="1" customHeight="1" x14ac:dyDescent="0.25">
      <c r="B2083" s="58"/>
      <c r="C2083" s="48"/>
    </row>
    <row r="2084" spans="2:3" ht="14.25" hidden="1" customHeight="1" x14ac:dyDescent="0.25">
      <c r="B2084" s="58"/>
      <c r="C2084" s="48"/>
    </row>
    <row r="2085" spans="2:3" ht="14.25" hidden="1" customHeight="1" x14ac:dyDescent="0.25">
      <c r="B2085" s="58"/>
      <c r="C2085" s="48"/>
    </row>
    <row r="2086" spans="2:3" ht="14.25" hidden="1" customHeight="1" x14ac:dyDescent="0.25">
      <c r="B2086" s="58"/>
      <c r="C2086" s="48"/>
    </row>
    <row r="2087" spans="2:3" ht="14.25" hidden="1" customHeight="1" x14ac:dyDescent="0.25">
      <c r="B2087" s="58"/>
      <c r="C2087" s="48"/>
    </row>
    <row r="2088" spans="2:3" ht="14.25" hidden="1" customHeight="1" x14ac:dyDescent="0.25">
      <c r="B2088" s="58"/>
      <c r="C2088" s="48"/>
    </row>
    <row r="2089" spans="2:3" ht="14.25" hidden="1" customHeight="1" x14ac:dyDescent="0.25">
      <c r="B2089" s="58"/>
      <c r="C2089" s="48"/>
    </row>
    <row r="2090" spans="2:3" ht="14.25" hidden="1" customHeight="1" x14ac:dyDescent="0.25">
      <c r="B2090" s="58"/>
      <c r="C2090" s="48"/>
    </row>
    <row r="2091" spans="2:3" ht="14.25" hidden="1" customHeight="1" x14ac:dyDescent="0.25">
      <c r="B2091" s="58"/>
      <c r="C2091" s="48"/>
    </row>
    <row r="2092" spans="2:3" ht="14.25" hidden="1" customHeight="1" x14ac:dyDescent="0.25">
      <c r="B2092" s="58"/>
      <c r="C2092" s="48"/>
    </row>
    <row r="2093" spans="2:3" ht="14.25" hidden="1" customHeight="1" x14ac:dyDescent="0.25">
      <c r="B2093" s="58"/>
      <c r="C2093" s="48"/>
    </row>
    <row r="2094" spans="2:3" ht="14.25" hidden="1" customHeight="1" x14ac:dyDescent="0.25">
      <c r="B2094" s="58"/>
      <c r="C2094" s="48"/>
    </row>
    <row r="2095" spans="2:3" ht="14.25" hidden="1" customHeight="1" x14ac:dyDescent="0.25">
      <c r="B2095" s="58"/>
      <c r="C2095" s="48"/>
    </row>
    <row r="2096" spans="2:3" ht="14.25" hidden="1" customHeight="1" x14ac:dyDescent="0.25">
      <c r="B2096" s="58"/>
      <c r="C2096" s="48"/>
    </row>
    <row r="2097" spans="2:3" ht="14.25" hidden="1" customHeight="1" x14ac:dyDescent="0.25">
      <c r="B2097" s="58"/>
      <c r="C2097" s="48"/>
    </row>
    <row r="2098" spans="2:3" ht="14.25" hidden="1" customHeight="1" x14ac:dyDescent="0.25">
      <c r="B2098" s="58"/>
      <c r="C2098" s="48"/>
    </row>
    <row r="2099" spans="2:3" ht="14.25" hidden="1" customHeight="1" x14ac:dyDescent="0.25">
      <c r="B2099" s="58"/>
      <c r="C2099" s="48"/>
    </row>
    <row r="2100" spans="2:3" ht="14.25" hidden="1" customHeight="1" x14ac:dyDescent="0.25">
      <c r="B2100" s="58"/>
      <c r="C2100" s="48"/>
    </row>
    <row r="2101" spans="2:3" ht="14.25" hidden="1" customHeight="1" x14ac:dyDescent="0.25">
      <c r="B2101" s="58"/>
      <c r="C2101" s="48"/>
    </row>
    <row r="2102" spans="2:3" ht="14.25" hidden="1" customHeight="1" x14ac:dyDescent="0.25">
      <c r="B2102" s="58"/>
      <c r="C2102" s="48"/>
    </row>
    <row r="2103" spans="2:3" ht="14.25" hidden="1" customHeight="1" x14ac:dyDescent="0.25">
      <c r="B2103" s="58"/>
      <c r="C2103" s="48"/>
    </row>
    <row r="2104" spans="2:3" ht="14.25" hidden="1" customHeight="1" x14ac:dyDescent="0.25">
      <c r="B2104" s="58"/>
      <c r="C2104" s="48"/>
    </row>
    <row r="2105" spans="2:3" ht="14.25" hidden="1" customHeight="1" x14ac:dyDescent="0.25">
      <c r="B2105" s="58"/>
      <c r="C2105" s="48"/>
    </row>
    <row r="2106" spans="2:3" ht="14.25" hidden="1" customHeight="1" x14ac:dyDescent="0.25">
      <c r="B2106" s="58"/>
      <c r="C2106" s="48"/>
    </row>
    <row r="2107" spans="2:3" ht="14.25" hidden="1" customHeight="1" x14ac:dyDescent="0.25">
      <c r="B2107" s="58"/>
      <c r="C2107" s="48"/>
    </row>
    <row r="2108" spans="2:3" ht="14.25" hidden="1" customHeight="1" x14ac:dyDescent="0.25">
      <c r="B2108" s="58"/>
      <c r="C2108" s="48"/>
    </row>
    <row r="2109" spans="2:3" ht="14.25" hidden="1" customHeight="1" x14ac:dyDescent="0.25">
      <c r="B2109" s="58"/>
      <c r="C2109" s="48"/>
    </row>
    <row r="2110" spans="2:3" ht="14.25" hidden="1" customHeight="1" x14ac:dyDescent="0.25">
      <c r="B2110" s="58"/>
      <c r="C2110" s="48"/>
    </row>
    <row r="2111" spans="2:3" ht="14.25" hidden="1" customHeight="1" x14ac:dyDescent="0.25">
      <c r="B2111" s="58"/>
      <c r="C2111" s="48"/>
    </row>
    <row r="2112" spans="2:3" ht="14.25" hidden="1" customHeight="1" x14ac:dyDescent="0.25">
      <c r="B2112" s="58"/>
      <c r="C2112" s="48"/>
    </row>
    <row r="2113" spans="2:3" ht="14.25" hidden="1" customHeight="1" x14ac:dyDescent="0.25">
      <c r="B2113" s="58"/>
      <c r="C2113" s="48"/>
    </row>
    <row r="2114" spans="2:3" ht="14.25" hidden="1" customHeight="1" x14ac:dyDescent="0.25">
      <c r="B2114" s="58"/>
      <c r="C2114" s="48"/>
    </row>
    <row r="2115" spans="2:3" ht="14.25" hidden="1" customHeight="1" x14ac:dyDescent="0.25">
      <c r="B2115" s="58"/>
      <c r="C2115" s="48"/>
    </row>
    <row r="2116" spans="2:3" ht="14.25" hidden="1" customHeight="1" x14ac:dyDescent="0.25">
      <c r="B2116" s="58"/>
      <c r="C2116" s="48"/>
    </row>
    <row r="2117" spans="2:3" ht="14.25" hidden="1" customHeight="1" x14ac:dyDescent="0.25">
      <c r="B2117" s="58"/>
      <c r="C2117" s="48"/>
    </row>
    <row r="2118" spans="2:3" ht="14.25" hidden="1" customHeight="1" x14ac:dyDescent="0.25">
      <c r="B2118" s="58"/>
      <c r="C2118" s="48"/>
    </row>
    <row r="2119" spans="2:3" ht="14.25" hidden="1" customHeight="1" x14ac:dyDescent="0.25">
      <c r="B2119" s="58"/>
      <c r="C2119" s="48"/>
    </row>
    <row r="2120" spans="2:3" ht="14.25" hidden="1" customHeight="1" x14ac:dyDescent="0.25">
      <c r="B2120" s="58"/>
      <c r="C2120" s="48"/>
    </row>
    <row r="2121" spans="2:3" ht="14.25" hidden="1" customHeight="1" x14ac:dyDescent="0.25">
      <c r="B2121" s="58"/>
      <c r="C2121" s="48"/>
    </row>
    <row r="2122" spans="2:3" ht="14.25" hidden="1" customHeight="1" x14ac:dyDescent="0.25">
      <c r="B2122" s="58"/>
      <c r="C2122" s="48"/>
    </row>
    <row r="2123" spans="2:3" ht="14.25" hidden="1" customHeight="1" x14ac:dyDescent="0.25">
      <c r="B2123" s="58"/>
      <c r="C2123" s="48"/>
    </row>
    <row r="2124" spans="2:3" ht="14.25" hidden="1" customHeight="1" x14ac:dyDescent="0.25">
      <c r="B2124" s="58"/>
      <c r="C2124" s="48"/>
    </row>
    <row r="2125" spans="2:3" ht="14.25" hidden="1" customHeight="1" x14ac:dyDescent="0.25">
      <c r="B2125" s="58"/>
      <c r="C2125" s="48"/>
    </row>
    <row r="2126" spans="2:3" ht="14.25" hidden="1" customHeight="1" x14ac:dyDescent="0.25">
      <c r="B2126" s="58"/>
      <c r="C2126" s="48"/>
    </row>
    <row r="2127" spans="2:3" ht="14.25" hidden="1" customHeight="1" x14ac:dyDescent="0.25">
      <c r="B2127" s="58"/>
      <c r="C2127" s="48"/>
    </row>
    <row r="2128" spans="2:3" ht="14.25" hidden="1" customHeight="1" x14ac:dyDescent="0.25">
      <c r="B2128" s="58"/>
      <c r="C2128" s="48"/>
    </row>
    <row r="2129" spans="2:3" ht="14.25" hidden="1" customHeight="1" x14ac:dyDescent="0.25">
      <c r="B2129" s="58"/>
      <c r="C2129" s="48"/>
    </row>
    <row r="2130" spans="2:3" ht="14.25" hidden="1" customHeight="1" x14ac:dyDescent="0.25">
      <c r="B2130" s="58"/>
      <c r="C2130" s="48"/>
    </row>
    <row r="2131" spans="2:3" ht="14.25" hidden="1" customHeight="1" x14ac:dyDescent="0.25">
      <c r="B2131" s="58"/>
      <c r="C2131" s="48"/>
    </row>
    <row r="2132" spans="2:3" ht="14.25" hidden="1" customHeight="1" x14ac:dyDescent="0.25">
      <c r="B2132" s="58"/>
      <c r="C2132" s="48"/>
    </row>
    <row r="2133" spans="2:3" ht="14.25" hidden="1" customHeight="1" x14ac:dyDescent="0.25">
      <c r="B2133" s="58"/>
      <c r="C2133" s="48"/>
    </row>
    <row r="2134" spans="2:3" ht="14.25" hidden="1" customHeight="1" x14ac:dyDescent="0.25">
      <c r="B2134" s="58"/>
      <c r="C2134" s="48"/>
    </row>
    <row r="2135" spans="2:3" ht="14.25" hidden="1" customHeight="1" x14ac:dyDescent="0.25">
      <c r="B2135" s="58"/>
      <c r="C2135" s="48"/>
    </row>
    <row r="2136" spans="2:3" ht="14.25" hidden="1" customHeight="1" x14ac:dyDescent="0.25">
      <c r="B2136" s="58"/>
      <c r="C2136" s="48"/>
    </row>
    <row r="2137" spans="2:3" ht="14.25" hidden="1" customHeight="1" x14ac:dyDescent="0.25">
      <c r="B2137" s="58"/>
      <c r="C2137" s="48"/>
    </row>
    <row r="2138" spans="2:3" ht="14.25" hidden="1" customHeight="1" x14ac:dyDescent="0.25">
      <c r="B2138" s="58"/>
      <c r="C2138" s="48"/>
    </row>
    <row r="2139" spans="2:3" ht="14.25" hidden="1" customHeight="1" x14ac:dyDescent="0.25">
      <c r="B2139" s="58"/>
      <c r="C2139" s="48"/>
    </row>
    <row r="2140" spans="2:3" ht="14.25" hidden="1" customHeight="1" x14ac:dyDescent="0.25">
      <c r="B2140" s="58"/>
      <c r="C2140" s="48"/>
    </row>
    <row r="2141" spans="2:3" ht="14.25" hidden="1" customHeight="1" x14ac:dyDescent="0.25">
      <c r="B2141" s="58"/>
      <c r="C2141" s="48"/>
    </row>
    <row r="2142" spans="2:3" ht="14.25" hidden="1" customHeight="1" x14ac:dyDescent="0.25">
      <c r="B2142" s="58"/>
      <c r="C2142" s="48"/>
    </row>
    <row r="2143" spans="2:3" ht="14.25" hidden="1" customHeight="1" x14ac:dyDescent="0.25">
      <c r="B2143" s="58"/>
      <c r="C2143" s="48"/>
    </row>
    <row r="2144" spans="2:3" ht="14.25" hidden="1" customHeight="1" x14ac:dyDescent="0.25">
      <c r="B2144" s="58"/>
      <c r="C2144" s="48"/>
    </row>
    <row r="2145" spans="2:3" ht="14.25" hidden="1" customHeight="1" x14ac:dyDescent="0.25">
      <c r="B2145" s="58"/>
      <c r="C2145" s="48"/>
    </row>
    <row r="2146" spans="2:3" ht="14.25" hidden="1" customHeight="1" x14ac:dyDescent="0.25">
      <c r="B2146" s="58"/>
      <c r="C2146" s="48"/>
    </row>
    <row r="2147" spans="2:3" ht="14.25" hidden="1" customHeight="1" x14ac:dyDescent="0.25">
      <c r="B2147" s="58"/>
      <c r="C2147" s="48"/>
    </row>
    <row r="2148" spans="2:3" ht="14.25" hidden="1" customHeight="1" x14ac:dyDescent="0.25">
      <c r="B2148" s="58"/>
      <c r="C2148" s="48"/>
    </row>
    <row r="2149" spans="2:3" ht="14.25" hidden="1" customHeight="1" x14ac:dyDescent="0.25">
      <c r="B2149" s="58"/>
      <c r="C2149" s="48"/>
    </row>
    <row r="2150" spans="2:3" ht="14.25" hidden="1" customHeight="1" x14ac:dyDescent="0.25">
      <c r="B2150" s="58"/>
      <c r="C2150" s="48"/>
    </row>
    <row r="2151" spans="2:3" ht="14.25" hidden="1" customHeight="1" x14ac:dyDescent="0.25">
      <c r="B2151" s="58"/>
      <c r="C2151" s="48"/>
    </row>
    <row r="2152" spans="2:3" ht="14.25" hidden="1" customHeight="1" x14ac:dyDescent="0.25">
      <c r="B2152" s="58"/>
      <c r="C2152" s="48"/>
    </row>
    <row r="2153" spans="2:3" ht="14.25" hidden="1" customHeight="1" x14ac:dyDescent="0.25">
      <c r="B2153" s="58"/>
      <c r="C2153" s="48"/>
    </row>
    <row r="2154" spans="2:3" ht="14.25" hidden="1" customHeight="1" x14ac:dyDescent="0.25">
      <c r="B2154" s="58"/>
      <c r="C2154" s="48"/>
    </row>
    <row r="2155" spans="2:3" ht="14.25" hidden="1" customHeight="1" x14ac:dyDescent="0.25">
      <c r="B2155" s="58"/>
      <c r="C2155" s="48"/>
    </row>
    <row r="2156" spans="2:3" ht="14.25" hidden="1" customHeight="1" x14ac:dyDescent="0.25">
      <c r="B2156" s="58"/>
      <c r="C2156" s="48"/>
    </row>
    <row r="2157" spans="2:3" ht="14.25" hidden="1" customHeight="1" x14ac:dyDescent="0.25">
      <c r="B2157" s="58"/>
      <c r="C2157" s="48"/>
    </row>
    <row r="2158" spans="2:3" ht="14.25" hidden="1" customHeight="1" x14ac:dyDescent="0.25">
      <c r="B2158" s="58"/>
      <c r="C2158" s="48"/>
    </row>
    <row r="2159" spans="2:3" ht="14.25" hidden="1" customHeight="1" x14ac:dyDescent="0.25">
      <c r="B2159" s="58"/>
      <c r="C2159" s="48"/>
    </row>
    <row r="2160" spans="2:3" ht="14.25" hidden="1" customHeight="1" x14ac:dyDescent="0.25">
      <c r="B2160" s="58"/>
      <c r="C2160" s="48"/>
    </row>
    <row r="2161" spans="2:3" ht="14.25" hidden="1" customHeight="1" x14ac:dyDescent="0.25">
      <c r="B2161" s="58"/>
      <c r="C2161" s="48"/>
    </row>
    <row r="2162" spans="2:3" ht="14.25" hidden="1" customHeight="1" x14ac:dyDescent="0.25">
      <c r="B2162" s="58"/>
      <c r="C2162" s="48"/>
    </row>
    <row r="2163" spans="2:3" ht="14.25" hidden="1" customHeight="1" x14ac:dyDescent="0.25">
      <c r="B2163" s="58"/>
      <c r="C2163" s="48"/>
    </row>
    <row r="2164" spans="2:3" ht="14.25" hidden="1" customHeight="1" x14ac:dyDescent="0.25">
      <c r="B2164" s="58"/>
      <c r="C2164" s="48"/>
    </row>
    <row r="2165" spans="2:3" ht="14.25" hidden="1" customHeight="1" x14ac:dyDescent="0.25">
      <c r="B2165" s="58"/>
      <c r="C2165" s="48"/>
    </row>
    <row r="2166" spans="2:3" ht="14.25" hidden="1" customHeight="1" x14ac:dyDescent="0.25">
      <c r="B2166" s="58"/>
      <c r="C2166" s="48"/>
    </row>
    <row r="2167" spans="2:3" ht="14.25" hidden="1" customHeight="1" x14ac:dyDescent="0.25">
      <c r="B2167" s="58"/>
      <c r="C2167" s="48"/>
    </row>
    <row r="2168" spans="2:3" ht="14.25" hidden="1" customHeight="1" x14ac:dyDescent="0.25">
      <c r="B2168" s="58"/>
      <c r="C2168" s="48"/>
    </row>
    <row r="2169" spans="2:3" ht="14.25" hidden="1" customHeight="1" x14ac:dyDescent="0.25">
      <c r="B2169" s="58"/>
      <c r="C2169" s="48"/>
    </row>
    <row r="2170" spans="2:3" ht="14.25" hidden="1" customHeight="1" x14ac:dyDescent="0.25">
      <c r="B2170" s="58"/>
      <c r="C2170" s="48"/>
    </row>
    <row r="2171" spans="2:3" ht="14.25" hidden="1" customHeight="1" x14ac:dyDescent="0.25">
      <c r="B2171" s="58"/>
      <c r="C2171" s="48"/>
    </row>
    <row r="2172" spans="2:3" ht="14.25" hidden="1" customHeight="1" x14ac:dyDescent="0.25">
      <c r="B2172" s="58"/>
      <c r="C2172" s="48"/>
    </row>
    <row r="2173" spans="2:3" ht="14.25" hidden="1" customHeight="1" x14ac:dyDescent="0.25">
      <c r="B2173" s="58"/>
      <c r="C2173" s="48"/>
    </row>
    <row r="2174" spans="2:3" ht="14.25" hidden="1" customHeight="1" x14ac:dyDescent="0.25">
      <c r="B2174" s="58"/>
      <c r="C2174" s="48"/>
    </row>
    <row r="2175" spans="2:3" ht="14.25" hidden="1" customHeight="1" x14ac:dyDescent="0.25">
      <c r="B2175" s="58"/>
      <c r="C2175" s="48"/>
    </row>
    <row r="2176" spans="2:3" ht="14.25" hidden="1" customHeight="1" x14ac:dyDescent="0.25">
      <c r="B2176" s="58"/>
      <c r="C2176" s="48"/>
    </row>
    <row r="2177" spans="2:3" ht="14.25" hidden="1" customHeight="1" x14ac:dyDescent="0.25">
      <c r="B2177" s="58"/>
      <c r="C2177" s="48"/>
    </row>
    <row r="2178" spans="2:3" ht="14.25" hidden="1" customHeight="1" x14ac:dyDescent="0.25">
      <c r="B2178" s="58"/>
      <c r="C2178" s="48"/>
    </row>
    <row r="2179" spans="2:3" ht="14.25" hidden="1" customHeight="1" x14ac:dyDescent="0.25">
      <c r="B2179" s="58"/>
      <c r="C2179" s="48"/>
    </row>
    <row r="2180" spans="2:3" ht="14.25" hidden="1" customHeight="1" x14ac:dyDescent="0.25">
      <c r="B2180" s="58"/>
      <c r="C2180" s="48"/>
    </row>
    <row r="2181" spans="2:3" ht="14.25" hidden="1" customHeight="1" x14ac:dyDescent="0.25">
      <c r="B2181" s="58"/>
      <c r="C2181" s="48"/>
    </row>
    <row r="2182" spans="2:3" ht="14.25" hidden="1" customHeight="1" x14ac:dyDescent="0.25">
      <c r="B2182" s="58"/>
      <c r="C2182" s="48"/>
    </row>
    <row r="2183" spans="2:3" ht="14.25" hidden="1" customHeight="1" x14ac:dyDescent="0.25">
      <c r="B2183" s="58"/>
      <c r="C2183" s="48"/>
    </row>
    <row r="2184" spans="2:3" ht="14.25" hidden="1" customHeight="1" x14ac:dyDescent="0.25">
      <c r="B2184" s="58"/>
      <c r="C2184" s="48"/>
    </row>
    <row r="2185" spans="2:3" ht="14.25" hidden="1" customHeight="1" x14ac:dyDescent="0.25">
      <c r="B2185" s="58"/>
      <c r="C2185" s="48"/>
    </row>
    <row r="2186" spans="2:3" ht="14.25" hidden="1" customHeight="1" x14ac:dyDescent="0.25">
      <c r="B2186" s="58"/>
      <c r="C2186" s="48"/>
    </row>
    <row r="2187" spans="2:3" ht="14.25" hidden="1" customHeight="1" x14ac:dyDescent="0.25">
      <c r="B2187" s="58"/>
      <c r="C2187" s="48"/>
    </row>
    <row r="2188" spans="2:3" ht="14.25" hidden="1" customHeight="1" x14ac:dyDescent="0.25">
      <c r="B2188" s="58"/>
      <c r="C2188" s="48"/>
    </row>
    <row r="2189" spans="2:3" ht="14.25" hidden="1" customHeight="1" x14ac:dyDescent="0.25">
      <c r="B2189" s="58"/>
      <c r="C2189" s="48"/>
    </row>
    <row r="2190" spans="2:3" ht="14.25" hidden="1" customHeight="1" x14ac:dyDescent="0.25">
      <c r="B2190" s="58"/>
      <c r="C2190" s="48"/>
    </row>
    <row r="2191" spans="2:3" ht="14.25" hidden="1" customHeight="1" x14ac:dyDescent="0.25">
      <c r="B2191" s="58"/>
      <c r="C2191" s="48"/>
    </row>
    <row r="2192" spans="2:3" ht="14.25" hidden="1" customHeight="1" x14ac:dyDescent="0.25">
      <c r="B2192" s="58"/>
      <c r="C2192" s="48"/>
    </row>
    <row r="2193" spans="2:3" ht="14.25" hidden="1" customHeight="1" x14ac:dyDescent="0.25">
      <c r="B2193" s="58"/>
      <c r="C2193" s="48"/>
    </row>
    <row r="2194" spans="2:3" ht="14.25" hidden="1" customHeight="1" x14ac:dyDescent="0.25">
      <c r="B2194" s="58"/>
      <c r="C2194" s="48"/>
    </row>
    <row r="2195" spans="2:3" ht="14.25" hidden="1" customHeight="1" x14ac:dyDescent="0.25">
      <c r="B2195" s="58"/>
      <c r="C2195" s="48"/>
    </row>
    <row r="2196" spans="2:3" ht="14.25" hidden="1" customHeight="1" x14ac:dyDescent="0.25">
      <c r="B2196" s="58"/>
      <c r="C2196" s="48"/>
    </row>
    <row r="2197" spans="2:3" ht="14.25" hidden="1" customHeight="1" x14ac:dyDescent="0.25">
      <c r="B2197" s="58"/>
      <c r="C2197" s="48"/>
    </row>
    <row r="2198" spans="2:3" ht="14.25" hidden="1" customHeight="1" x14ac:dyDescent="0.25">
      <c r="B2198" s="58"/>
      <c r="C2198" s="48"/>
    </row>
    <row r="2199" spans="2:3" ht="14.25" hidden="1" customHeight="1" x14ac:dyDescent="0.25">
      <c r="B2199" s="58"/>
      <c r="C2199" s="48"/>
    </row>
    <row r="2200" spans="2:3" ht="14.25" hidden="1" customHeight="1" x14ac:dyDescent="0.25">
      <c r="B2200" s="58"/>
      <c r="C2200" s="48"/>
    </row>
    <row r="2201" spans="2:3" ht="14.25" hidden="1" customHeight="1" x14ac:dyDescent="0.25">
      <c r="B2201" s="58"/>
      <c r="C2201" s="48"/>
    </row>
    <row r="2202" spans="2:3" ht="14.25" hidden="1" customHeight="1" x14ac:dyDescent="0.25">
      <c r="B2202" s="58"/>
      <c r="C2202" s="48"/>
    </row>
    <row r="2203" spans="2:3" ht="14.25" hidden="1" customHeight="1" x14ac:dyDescent="0.25">
      <c r="B2203" s="58"/>
      <c r="C2203" s="48"/>
    </row>
    <row r="2204" spans="2:3" ht="14.25" hidden="1" customHeight="1" x14ac:dyDescent="0.25">
      <c r="B2204" s="58"/>
      <c r="C2204" s="48"/>
    </row>
    <row r="2205" spans="2:3" ht="14.25" hidden="1" customHeight="1" x14ac:dyDescent="0.25">
      <c r="B2205" s="58"/>
      <c r="C2205" s="48"/>
    </row>
    <row r="2206" spans="2:3" ht="14.25" hidden="1" customHeight="1" x14ac:dyDescent="0.25">
      <c r="B2206" s="58"/>
      <c r="C2206" s="48"/>
    </row>
    <row r="2207" spans="2:3" ht="14.25" hidden="1" customHeight="1" x14ac:dyDescent="0.25">
      <c r="B2207" s="58"/>
      <c r="C2207" s="48"/>
    </row>
    <row r="2208" spans="2:3" ht="14.25" hidden="1" customHeight="1" x14ac:dyDescent="0.25">
      <c r="B2208" s="58"/>
      <c r="C2208" s="48"/>
    </row>
    <row r="2209" spans="2:3" ht="14.25" hidden="1" customHeight="1" x14ac:dyDescent="0.25">
      <c r="B2209" s="58"/>
      <c r="C2209" s="48"/>
    </row>
    <row r="2210" spans="2:3" ht="14.25" hidden="1" customHeight="1" x14ac:dyDescent="0.25">
      <c r="B2210" s="58"/>
      <c r="C2210" s="48"/>
    </row>
    <row r="2211" spans="2:3" ht="14.25" hidden="1" customHeight="1" x14ac:dyDescent="0.25">
      <c r="B2211" s="58"/>
      <c r="C2211" s="48"/>
    </row>
    <row r="2212" spans="2:3" ht="14.25" hidden="1" customHeight="1" x14ac:dyDescent="0.25">
      <c r="B2212" s="58"/>
      <c r="C2212" s="48"/>
    </row>
    <row r="2213" spans="2:3" ht="14.25" hidden="1" customHeight="1" x14ac:dyDescent="0.25">
      <c r="B2213" s="58"/>
      <c r="C2213" s="48"/>
    </row>
    <row r="2214" spans="2:3" ht="14.25" hidden="1" customHeight="1" x14ac:dyDescent="0.25">
      <c r="B2214" s="58"/>
      <c r="C2214" s="48"/>
    </row>
    <row r="2215" spans="2:3" ht="14.25" hidden="1" customHeight="1" x14ac:dyDescent="0.25">
      <c r="B2215" s="58"/>
      <c r="C2215" s="48"/>
    </row>
    <row r="2216" spans="2:3" ht="14.25" hidden="1" customHeight="1" x14ac:dyDescent="0.25">
      <c r="B2216" s="58"/>
      <c r="C2216" s="48"/>
    </row>
    <row r="2217" spans="2:3" ht="14.25" hidden="1" customHeight="1" x14ac:dyDescent="0.25">
      <c r="B2217" s="58"/>
      <c r="C2217" s="48"/>
    </row>
    <row r="2218" spans="2:3" ht="14.25" hidden="1" customHeight="1" x14ac:dyDescent="0.25">
      <c r="B2218" s="58"/>
      <c r="C2218" s="48"/>
    </row>
    <row r="2219" spans="2:3" ht="14.25" hidden="1" customHeight="1" x14ac:dyDescent="0.25">
      <c r="B2219" s="58"/>
      <c r="C2219" s="48"/>
    </row>
    <row r="2220" spans="2:3" ht="14.25" hidden="1" customHeight="1" x14ac:dyDescent="0.25">
      <c r="B2220" s="58"/>
      <c r="C2220" s="48"/>
    </row>
    <row r="2221" spans="2:3" ht="14.25" hidden="1" customHeight="1" x14ac:dyDescent="0.25">
      <c r="B2221" s="58"/>
      <c r="C2221" s="48"/>
    </row>
    <row r="2222" spans="2:3" ht="14.25" hidden="1" customHeight="1" x14ac:dyDescent="0.25">
      <c r="B2222" s="58"/>
      <c r="C2222" s="48"/>
    </row>
    <row r="2223" spans="2:3" ht="14.25" hidden="1" customHeight="1" x14ac:dyDescent="0.25">
      <c r="B2223" s="58"/>
      <c r="C2223" s="48"/>
    </row>
    <row r="2224" spans="2:3" ht="14.25" hidden="1" customHeight="1" x14ac:dyDescent="0.25">
      <c r="B2224" s="58"/>
      <c r="C2224" s="48"/>
    </row>
    <row r="2225" spans="2:3" ht="14.25" hidden="1" customHeight="1" x14ac:dyDescent="0.25">
      <c r="B2225" s="58"/>
      <c r="C2225" s="48"/>
    </row>
    <row r="2226" spans="2:3" ht="14.25" hidden="1" customHeight="1" x14ac:dyDescent="0.25">
      <c r="B2226" s="58"/>
      <c r="C2226" s="48"/>
    </row>
    <row r="2227" spans="2:3" ht="14.25" hidden="1" customHeight="1" x14ac:dyDescent="0.25">
      <c r="B2227" s="58"/>
      <c r="C2227" s="48"/>
    </row>
    <row r="2228" spans="2:3" ht="14.25" hidden="1" customHeight="1" x14ac:dyDescent="0.25">
      <c r="B2228" s="58"/>
      <c r="C2228" s="48"/>
    </row>
    <row r="2229" spans="2:3" ht="14.25" hidden="1" customHeight="1" x14ac:dyDescent="0.25">
      <c r="B2229" s="58"/>
      <c r="C2229" s="48"/>
    </row>
    <row r="2230" spans="2:3" ht="14.25" hidden="1" customHeight="1" x14ac:dyDescent="0.25">
      <c r="B2230" s="58"/>
      <c r="C2230" s="48"/>
    </row>
    <row r="2231" spans="2:3" ht="14.25" hidden="1" customHeight="1" x14ac:dyDescent="0.25">
      <c r="B2231" s="58"/>
      <c r="C2231" s="48"/>
    </row>
    <row r="2232" spans="2:3" ht="14.25" hidden="1" customHeight="1" x14ac:dyDescent="0.25">
      <c r="B2232" s="58"/>
      <c r="C2232" s="48"/>
    </row>
    <row r="2233" spans="2:3" ht="14.25" hidden="1" customHeight="1" x14ac:dyDescent="0.25">
      <c r="B2233" s="58"/>
      <c r="C2233" s="48"/>
    </row>
    <row r="2234" spans="2:3" ht="14.25" hidden="1" customHeight="1" x14ac:dyDescent="0.25">
      <c r="B2234" s="58"/>
      <c r="C2234" s="48"/>
    </row>
    <row r="2235" spans="2:3" ht="14.25" hidden="1" customHeight="1" x14ac:dyDescent="0.25">
      <c r="B2235" s="58"/>
      <c r="C2235" s="48"/>
    </row>
    <row r="2236" spans="2:3" ht="14.25" hidden="1" customHeight="1" x14ac:dyDescent="0.25">
      <c r="B2236" s="58"/>
      <c r="C2236" s="48"/>
    </row>
    <row r="2237" spans="2:3" ht="14.25" hidden="1" customHeight="1" x14ac:dyDescent="0.25">
      <c r="B2237" s="58"/>
      <c r="C2237" s="48"/>
    </row>
    <row r="2238" spans="2:3" ht="14.25" hidden="1" customHeight="1" x14ac:dyDescent="0.25">
      <c r="B2238" s="58"/>
      <c r="C2238" s="48"/>
    </row>
    <row r="2239" spans="2:3" ht="14.25" hidden="1" customHeight="1" x14ac:dyDescent="0.25">
      <c r="B2239" s="58"/>
      <c r="C2239" s="48"/>
    </row>
    <row r="2240" spans="2:3" ht="14.25" hidden="1" customHeight="1" x14ac:dyDescent="0.25">
      <c r="B2240" s="58"/>
      <c r="C2240" s="48"/>
    </row>
    <row r="2241" spans="2:3" ht="14.25" hidden="1" customHeight="1" x14ac:dyDescent="0.25">
      <c r="B2241" s="58"/>
      <c r="C2241" s="48"/>
    </row>
    <row r="2242" spans="2:3" ht="14.25" hidden="1" customHeight="1" x14ac:dyDescent="0.25">
      <c r="B2242" s="58"/>
      <c r="C2242" s="48"/>
    </row>
    <row r="2243" spans="2:3" ht="14.25" hidden="1" customHeight="1" x14ac:dyDescent="0.25">
      <c r="B2243" s="58"/>
      <c r="C2243" s="48"/>
    </row>
    <row r="2244" spans="2:3" ht="14.25" hidden="1" customHeight="1" x14ac:dyDescent="0.25">
      <c r="B2244" s="58"/>
      <c r="C2244" s="48"/>
    </row>
    <row r="2245" spans="2:3" ht="14.25" hidden="1" customHeight="1" x14ac:dyDescent="0.25">
      <c r="B2245" s="58"/>
      <c r="C2245" s="48"/>
    </row>
    <row r="2246" spans="2:3" ht="14.25" hidden="1" customHeight="1" x14ac:dyDescent="0.25">
      <c r="B2246" s="58"/>
      <c r="C2246" s="48"/>
    </row>
    <row r="2247" spans="2:3" ht="14.25" hidden="1" customHeight="1" x14ac:dyDescent="0.25">
      <c r="B2247" s="58"/>
      <c r="C2247" s="48"/>
    </row>
    <row r="2248" spans="2:3" ht="14.25" hidden="1" customHeight="1" x14ac:dyDescent="0.25">
      <c r="B2248" s="58"/>
      <c r="C2248" s="48"/>
    </row>
    <row r="2249" spans="2:3" ht="14.25" hidden="1" customHeight="1" x14ac:dyDescent="0.25">
      <c r="B2249" s="58"/>
      <c r="C2249" s="48"/>
    </row>
    <row r="2250" spans="2:3" ht="14.25" hidden="1" customHeight="1" x14ac:dyDescent="0.25">
      <c r="B2250" s="58"/>
      <c r="C2250" s="48"/>
    </row>
    <row r="2251" spans="2:3" ht="14.25" hidden="1" customHeight="1" x14ac:dyDescent="0.25">
      <c r="B2251" s="58"/>
      <c r="C2251" s="48"/>
    </row>
    <row r="2252" spans="2:3" ht="14.25" hidden="1" customHeight="1" x14ac:dyDescent="0.25">
      <c r="B2252" s="58"/>
      <c r="C2252" s="48"/>
    </row>
    <row r="2253" spans="2:3" ht="14.25" hidden="1" customHeight="1" x14ac:dyDescent="0.25">
      <c r="B2253" s="58"/>
      <c r="C2253" s="48"/>
    </row>
    <row r="2254" spans="2:3" ht="14.25" hidden="1" customHeight="1" x14ac:dyDescent="0.25">
      <c r="B2254" s="58"/>
      <c r="C2254" s="48"/>
    </row>
    <row r="2255" spans="2:3" ht="14.25" hidden="1" customHeight="1" x14ac:dyDescent="0.25">
      <c r="B2255" s="58"/>
      <c r="C2255" s="48"/>
    </row>
    <row r="2256" spans="2:3" ht="14.25" hidden="1" customHeight="1" x14ac:dyDescent="0.25">
      <c r="B2256" s="58"/>
      <c r="C2256" s="48"/>
    </row>
    <row r="2257" spans="2:3" ht="14.25" hidden="1" customHeight="1" x14ac:dyDescent="0.25">
      <c r="B2257" s="58"/>
      <c r="C2257" s="48"/>
    </row>
    <row r="2258" spans="2:3" ht="14.25" hidden="1" customHeight="1" x14ac:dyDescent="0.25">
      <c r="B2258" s="58"/>
      <c r="C2258" s="48"/>
    </row>
    <row r="2259" spans="2:3" ht="14.25" hidden="1" customHeight="1" x14ac:dyDescent="0.25">
      <c r="B2259" s="58"/>
      <c r="C2259" s="48"/>
    </row>
    <row r="2260" spans="2:3" ht="14.25" hidden="1" customHeight="1" x14ac:dyDescent="0.25">
      <c r="B2260" s="58"/>
      <c r="C2260" s="48"/>
    </row>
    <row r="2261" spans="2:3" ht="14.25" hidden="1" customHeight="1" x14ac:dyDescent="0.25">
      <c r="B2261" s="58"/>
      <c r="C2261" s="48"/>
    </row>
    <row r="2262" spans="2:3" ht="14.25" hidden="1" customHeight="1" x14ac:dyDescent="0.25">
      <c r="B2262" s="58"/>
      <c r="C2262" s="48"/>
    </row>
    <row r="2263" spans="2:3" ht="14.25" hidden="1" customHeight="1" x14ac:dyDescent="0.25">
      <c r="B2263" s="58"/>
      <c r="C2263" s="48"/>
    </row>
    <row r="2264" spans="2:3" ht="14.25" hidden="1" customHeight="1" x14ac:dyDescent="0.25">
      <c r="B2264" s="58"/>
      <c r="C2264" s="48"/>
    </row>
    <row r="2265" spans="2:3" ht="14.25" hidden="1" customHeight="1" x14ac:dyDescent="0.25">
      <c r="B2265" s="58"/>
      <c r="C2265" s="48"/>
    </row>
    <row r="2266" spans="2:3" ht="14.25" hidden="1" customHeight="1" x14ac:dyDescent="0.25">
      <c r="B2266" s="58"/>
      <c r="C2266" s="48"/>
    </row>
    <row r="2267" spans="2:3" ht="14.25" hidden="1" customHeight="1" x14ac:dyDescent="0.25">
      <c r="B2267" s="58"/>
      <c r="C2267" s="48"/>
    </row>
    <row r="2268" spans="2:3" ht="14.25" hidden="1" customHeight="1" x14ac:dyDescent="0.25">
      <c r="B2268" s="58"/>
      <c r="C2268" s="48"/>
    </row>
    <row r="2269" spans="2:3" ht="14.25" hidden="1" customHeight="1" x14ac:dyDescent="0.25">
      <c r="B2269" s="58"/>
      <c r="C2269" s="48"/>
    </row>
    <row r="2270" spans="2:3" ht="14.25" hidden="1" customHeight="1" x14ac:dyDescent="0.25">
      <c r="B2270" s="58"/>
      <c r="C2270" s="48"/>
    </row>
    <row r="2271" spans="2:3" ht="14.25" hidden="1" customHeight="1" x14ac:dyDescent="0.25">
      <c r="B2271" s="58"/>
      <c r="C2271" s="48"/>
    </row>
    <row r="2272" spans="2:3" ht="14.25" hidden="1" customHeight="1" x14ac:dyDescent="0.25">
      <c r="B2272" s="58"/>
      <c r="C2272" s="48"/>
    </row>
    <row r="2273" spans="2:3" ht="14.25" hidden="1" customHeight="1" x14ac:dyDescent="0.25">
      <c r="B2273" s="58"/>
      <c r="C2273" s="48"/>
    </row>
    <row r="2274" spans="2:3" ht="14.25" hidden="1" customHeight="1" x14ac:dyDescent="0.25">
      <c r="B2274" s="58"/>
      <c r="C2274" s="48"/>
    </row>
    <row r="2275" spans="2:3" ht="14.25" hidden="1" customHeight="1" x14ac:dyDescent="0.25">
      <c r="B2275" s="58"/>
      <c r="C2275" s="48"/>
    </row>
    <row r="2276" spans="2:3" ht="14.25" hidden="1" customHeight="1" x14ac:dyDescent="0.25">
      <c r="B2276" s="58"/>
      <c r="C2276" s="48"/>
    </row>
    <row r="2277" spans="2:3" ht="14.25" hidden="1" customHeight="1" x14ac:dyDescent="0.25">
      <c r="B2277" s="58"/>
      <c r="C2277" s="48"/>
    </row>
    <row r="2278" spans="2:3" ht="14.25" hidden="1" customHeight="1" x14ac:dyDescent="0.25">
      <c r="B2278" s="58"/>
      <c r="C2278" s="48"/>
    </row>
    <row r="2279" spans="2:3" ht="14.25" hidden="1" customHeight="1" x14ac:dyDescent="0.25">
      <c r="B2279" s="58"/>
      <c r="C2279" s="48"/>
    </row>
    <row r="2280" spans="2:3" ht="14.25" hidden="1" customHeight="1" x14ac:dyDescent="0.25">
      <c r="B2280" s="58"/>
      <c r="C2280" s="48"/>
    </row>
    <row r="2281" spans="2:3" ht="14.25" hidden="1" customHeight="1" x14ac:dyDescent="0.25">
      <c r="B2281" s="58"/>
      <c r="C2281" s="48"/>
    </row>
    <row r="2282" spans="2:3" ht="14.25" hidden="1" customHeight="1" x14ac:dyDescent="0.25">
      <c r="B2282" s="58"/>
      <c r="C2282" s="48"/>
    </row>
    <row r="2283" spans="2:3" ht="14.25" hidden="1" customHeight="1" x14ac:dyDescent="0.25">
      <c r="B2283" s="58"/>
      <c r="C2283" s="48"/>
    </row>
    <row r="2284" spans="2:3" ht="14.25" hidden="1" customHeight="1" x14ac:dyDescent="0.25">
      <c r="B2284" s="58"/>
      <c r="C2284" s="48"/>
    </row>
    <row r="2285" spans="2:3" ht="14.25" hidden="1" customHeight="1" x14ac:dyDescent="0.25">
      <c r="B2285" s="58"/>
      <c r="C2285" s="48"/>
    </row>
    <row r="2286" spans="2:3" ht="14.25" hidden="1" customHeight="1" x14ac:dyDescent="0.25">
      <c r="B2286" s="58"/>
      <c r="C2286" s="48"/>
    </row>
    <row r="2287" spans="2:3" ht="14.25" hidden="1" customHeight="1" x14ac:dyDescent="0.25">
      <c r="B2287" s="58"/>
      <c r="C2287" s="48"/>
    </row>
    <row r="2288" spans="2:3" ht="14.25" hidden="1" customHeight="1" x14ac:dyDescent="0.25">
      <c r="B2288" s="58"/>
      <c r="C2288" s="48"/>
    </row>
    <row r="2289" spans="2:3" ht="14.25" hidden="1" customHeight="1" x14ac:dyDescent="0.25">
      <c r="B2289" s="58"/>
      <c r="C2289" s="48"/>
    </row>
    <row r="2290" spans="2:3" ht="14.25" hidden="1" customHeight="1" x14ac:dyDescent="0.25">
      <c r="B2290" s="58"/>
      <c r="C2290" s="48"/>
    </row>
    <row r="2291" spans="2:3" ht="14.25" hidden="1" customHeight="1" x14ac:dyDescent="0.25">
      <c r="B2291" s="58"/>
      <c r="C2291" s="48"/>
    </row>
    <row r="2292" spans="2:3" ht="14.25" hidden="1" customHeight="1" x14ac:dyDescent="0.25">
      <c r="B2292" s="58"/>
      <c r="C2292" s="48"/>
    </row>
    <row r="2293" spans="2:3" ht="14.25" hidden="1" customHeight="1" x14ac:dyDescent="0.25">
      <c r="B2293" s="58"/>
      <c r="C2293" s="48"/>
    </row>
    <row r="2294" spans="2:3" ht="14.25" hidden="1" customHeight="1" x14ac:dyDescent="0.25">
      <c r="B2294" s="58"/>
      <c r="C2294" s="48"/>
    </row>
    <row r="2295" spans="2:3" ht="14.25" hidden="1" customHeight="1" x14ac:dyDescent="0.25">
      <c r="B2295" s="58"/>
      <c r="C2295" s="48"/>
    </row>
    <row r="2296" spans="2:3" ht="14.25" hidden="1" customHeight="1" x14ac:dyDescent="0.25">
      <c r="B2296" s="58"/>
      <c r="C2296" s="48"/>
    </row>
    <row r="2297" spans="2:3" ht="14.25" hidden="1" customHeight="1" x14ac:dyDescent="0.25">
      <c r="B2297" s="58"/>
      <c r="C2297" s="48"/>
    </row>
    <row r="2298" spans="2:3" ht="14.25" hidden="1" customHeight="1" x14ac:dyDescent="0.25">
      <c r="B2298" s="58"/>
      <c r="C2298" s="48"/>
    </row>
    <row r="2299" spans="2:3" ht="14.25" hidden="1" customHeight="1" x14ac:dyDescent="0.25">
      <c r="B2299" s="58"/>
      <c r="C2299" s="48"/>
    </row>
    <row r="2300" spans="2:3" ht="14.25" hidden="1" customHeight="1" x14ac:dyDescent="0.25">
      <c r="B2300" s="58"/>
      <c r="C2300" s="48"/>
    </row>
    <row r="2301" spans="2:3" ht="14.25" hidden="1" customHeight="1" x14ac:dyDescent="0.25">
      <c r="B2301" s="58"/>
      <c r="C2301" s="48"/>
    </row>
    <row r="2302" spans="2:3" ht="14.25" hidden="1" customHeight="1" x14ac:dyDescent="0.25">
      <c r="B2302" s="58"/>
      <c r="C2302" s="48"/>
    </row>
    <row r="2303" spans="2:3" ht="14.25" hidden="1" customHeight="1" x14ac:dyDescent="0.25">
      <c r="B2303" s="58"/>
      <c r="C2303" s="48"/>
    </row>
    <row r="2304" spans="2:3" ht="14.25" hidden="1" customHeight="1" x14ac:dyDescent="0.25">
      <c r="B2304" s="58"/>
      <c r="C2304" s="48"/>
    </row>
    <row r="2305" spans="2:3" ht="14.25" hidden="1" customHeight="1" x14ac:dyDescent="0.25">
      <c r="B2305" s="58"/>
      <c r="C2305" s="48"/>
    </row>
    <row r="2306" spans="2:3" ht="14.25" hidden="1" customHeight="1" x14ac:dyDescent="0.25">
      <c r="B2306" s="58"/>
      <c r="C2306" s="48"/>
    </row>
    <row r="2307" spans="2:3" ht="14.25" hidden="1" customHeight="1" x14ac:dyDescent="0.25">
      <c r="B2307" s="58"/>
      <c r="C2307" s="48"/>
    </row>
    <row r="2308" spans="2:3" ht="14.25" hidden="1" customHeight="1" x14ac:dyDescent="0.25">
      <c r="B2308" s="58"/>
      <c r="C2308" s="48"/>
    </row>
    <row r="2309" spans="2:3" ht="14.25" hidden="1" customHeight="1" x14ac:dyDescent="0.25">
      <c r="B2309" s="58"/>
      <c r="C2309" s="48"/>
    </row>
    <row r="2310" spans="2:3" ht="14.25" hidden="1" customHeight="1" x14ac:dyDescent="0.25">
      <c r="B2310" s="58"/>
      <c r="C2310" s="48"/>
    </row>
    <row r="2311" spans="2:3" ht="14.25" hidden="1" customHeight="1" x14ac:dyDescent="0.25">
      <c r="B2311" s="58"/>
      <c r="C2311" s="48"/>
    </row>
    <row r="2312" spans="2:3" ht="14.25" hidden="1" customHeight="1" x14ac:dyDescent="0.25">
      <c r="B2312" s="58"/>
      <c r="C2312" s="48"/>
    </row>
    <row r="2313" spans="2:3" ht="14.25" hidden="1" customHeight="1" x14ac:dyDescent="0.25">
      <c r="B2313" s="58"/>
      <c r="C2313" s="48"/>
    </row>
    <row r="2314" spans="2:3" ht="14.25" hidden="1" customHeight="1" x14ac:dyDescent="0.25">
      <c r="B2314" s="58"/>
      <c r="C2314" s="48"/>
    </row>
    <row r="2315" spans="2:3" ht="14.25" hidden="1" customHeight="1" x14ac:dyDescent="0.25">
      <c r="B2315" s="58"/>
      <c r="C2315" s="48"/>
    </row>
    <row r="2316" spans="2:3" ht="14.25" hidden="1" customHeight="1" x14ac:dyDescent="0.25">
      <c r="B2316" s="58"/>
      <c r="C2316" s="48"/>
    </row>
    <row r="2317" spans="2:3" ht="14.25" hidden="1" customHeight="1" x14ac:dyDescent="0.25">
      <c r="B2317" s="58"/>
      <c r="C2317" s="48"/>
    </row>
    <row r="2318" spans="2:3" ht="14.25" hidden="1" customHeight="1" x14ac:dyDescent="0.25">
      <c r="B2318" s="58"/>
      <c r="C2318" s="48"/>
    </row>
    <row r="2319" spans="2:3" ht="14.25" hidden="1" customHeight="1" x14ac:dyDescent="0.25">
      <c r="B2319" s="58"/>
      <c r="C2319" s="48"/>
    </row>
    <row r="2320" spans="2:3" ht="14.25" hidden="1" customHeight="1" x14ac:dyDescent="0.25">
      <c r="B2320" s="58"/>
      <c r="C2320" s="48"/>
    </row>
    <row r="2321" spans="2:3" ht="14.25" hidden="1" customHeight="1" x14ac:dyDescent="0.25">
      <c r="B2321" s="58"/>
      <c r="C2321" s="48"/>
    </row>
    <row r="2322" spans="2:3" ht="14.25" hidden="1" customHeight="1" x14ac:dyDescent="0.25">
      <c r="B2322" s="58"/>
      <c r="C2322" s="48"/>
    </row>
    <row r="2323" spans="2:3" ht="14.25" hidden="1" customHeight="1" x14ac:dyDescent="0.25">
      <c r="B2323" s="58"/>
      <c r="C2323" s="48"/>
    </row>
    <row r="2324" spans="2:3" ht="14.25" hidden="1" customHeight="1" x14ac:dyDescent="0.25">
      <c r="B2324" s="58"/>
      <c r="C2324" s="48"/>
    </row>
    <row r="2325" spans="2:3" ht="14.25" hidden="1" customHeight="1" x14ac:dyDescent="0.25">
      <c r="B2325" s="58"/>
      <c r="C2325" s="48"/>
    </row>
    <row r="2326" spans="2:3" ht="14.25" hidden="1" customHeight="1" x14ac:dyDescent="0.25">
      <c r="B2326" s="58"/>
      <c r="C2326" s="48"/>
    </row>
    <row r="2327" spans="2:3" ht="14.25" hidden="1" customHeight="1" x14ac:dyDescent="0.25">
      <c r="B2327" s="58"/>
      <c r="C2327" s="48"/>
    </row>
    <row r="2328" spans="2:3" ht="14.25" hidden="1" customHeight="1" x14ac:dyDescent="0.25">
      <c r="B2328" s="58"/>
      <c r="C2328" s="48"/>
    </row>
    <row r="2329" spans="2:3" ht="14.25" hidden="1" customHeight="1" x14ac:dyDescent="0.25">
      <c r="B2329" s="58"/>
      <c r="C2329" s="48"/>
    </row>
    <row r="2330" spans="2:3" ht="14.25" hidden="1" customHeight="1" x14ac:dyDescent="0.25">
      <c r="B2330" s="58"/>
      <c r="C2330" s="48"/>
    </row>
    <row r="2331" spans="2:3" ht="14.25" hidden="1" customHeight="1" x14ac:dyDescent="0.25">
      <c r="B2331" s="58"/>
      <c r="C2331" s="48"/>
    </row>
    <row r="2332" spans="2:3" ht="14.25" hidden="1" customHeight="1" x14ac:dyDescent="0.25">
      <c r="B2332" s="58"/>
      <c r="C2332" s="48"/>
    </row>
    <row r="2333" spans="2:3" ht="14.25" hidden="1" customHeight="1" x14ac:dyDescent="0.25">
      <c r="B2333" s="58"/>
      <c r="C2333" s="48"/>
    </row>
    <row r="2334" spans="2:3" ht="14.25" hidden="1" customHeight="1" x14ac:dyDescent="0.25">
      <c r="B2334" s="58"/>
      <c r="C2334" s="48"/>
    </row>
    <row r="2335" spans="2:3" ht="14.25" hidden="1" customHeight="1" x14ac:dyDescent="0.25">
      <c r="B2335" s="58"/>
      <c r="C2335" s="48"/>
    </row>
    <row r="2336" spans="2:3" ht="14.25" hidden="1" customHeight="1" x14ac:dyDescent="0.25">
      <c r="B2336" s="58"/>
      <c r="C2336" s="48"/>
    </row>
    <row r="2337" spans="2:3" ht="14.25" hidden="1" customHeight="1" x14ac:dyDescent="0.25">
      <c r="B2337" s="58"/>
      <c r="C2337" s="48"/>
    </row>
    <row r="2338" spans="2:3" ht="14.25" hidden="1" customHeight="1" x14ac:dyDescent="0.25">
      <c r="B2338" s="58"/>
      <c r="C2338" s="48"/>
    </row>
    <row r="2339" spans="2:3" ht="14.25" hidden="1" customHeight="1" x14ac:dyDescent="0.25">
      <c r="B2339" s="58"/>
      <c r="C2339" s="48"/>
    </row>
    <row r="2340" spans="2:3" ht="14.25" hidden="1" customHeight="1" x14ac:dyDescent="0.25">
      <c r="B2340" s="58"/>
      <c r="C2340" s="48"/>
    </row>
    <row r="2341" spans="2:3" ht="14.25" hidden="1" customHeight="1" x14ac:dyDescent="0.25">
      <c r="B2341" s="58"/>
      <c r="C2341" s="48"/>
    </row>
    <row r="2342" spans="2:3" ht="14.25" hidden="1" customHeight="1" x14ac:dyDescent="0.25">
      <c r="B2342" s="58"/>
      <c r="C2342" s="48"/>
    </row>
    <row r="2343" spans="2:3" ht="14.25" hidden="1" customHeight="1" x14ac:dyDescent="0.25">
      <c r="B2343" s="58"/>
      <c r="C2343" s="48"/>
    </row>
    <row r="2344" spans="2:3" ht="14.25" hidden="1" customHeight="1" x14ac:dyDescent="0.25">
      <c r="B2344" s="58"/>
      <c r="C2344" s="48"/>
    </row>
    <row r="2345" spans="2:3" ht="14.25" hidden="1" customHeight="1" x14ac:dyDescent="0.25">
      <c r="B2345" s="58"/>
      <c r="C2345" s="48"/>
    </row>
    <row r="2346" spans="2:3" ht="14.25" hidden="1" customHeight="1" x14ac:dyDescent="0.25">
      <c r="B2346" s="58"/>
      <c r="C2346" s="48"/>
    </row>
    <row r="2347" spans="2:3" ht="14.25" hidden="1" customHeight="1" x14ac:dyDescent="0.25">
      <c r="B2347" s="58"/>
      <c r="C2347" s="48"/>
    </row>
    <row r="2348" spans="2:3" ht="14.25" hidden="1" customHeight="1" x14ac:dyDescent="0.25">
      <c r="B2348" s="58"/>
      <c r="C2348" s="48"/>
    </row>
    <row r="2349" spans="2:3" ht="14.25" hidden="1" customHeight="1" x14ac:dyDescent="0.25">
      <c r="B2349" s="58"/>
      <c r="C2349" s="48"/>
    </row>
    <row r="2350" spans="2:3" ht="14.25" hidden="1" customHeight="1" x14ac:dyDescent="0.25">
      <c r="B2350" s="58"/>
      <c r="C2350" s="48"/>
    </row>
    <row r="2351" spans="2:3" ht="14.25" hidden="1" customHeight="1" x14ac:dyDescent="0.25">
      <c r="B2351" s="58"/>
      <c r="C2351" s="48"/>
    </row>
    <row r="2352" spans="2:3" ht="14.25" hidden="1" customHeight="1" x14ac:dyDescent="0.25">
      <c r="B2352" s="58"/>
      <c r="C2352" s="48"/>
    </row>
    <row r="2353" spans="2:3" ht="14.25" hidden="1" customHeight="1" x14ac:dyDescent="0.25">
      <c r="B2353" s="58"/>
      <c r="C2353" s="48"/>
    </row>
    <row r="2354" spans="2:3" ht="14.25" hidden="1" customHeight="1" x14ac:dyDescent="0.25">
      <c r="B2354" s="58"/>
      <c r="C2354" s="48"/>
    </row>
    <row r="2355" spans="2:3" ht="14.25" hidden="1" customHeight="1" x14ac:dyDescent="0.25">
      <c r="B2355" s="58"/>
      <c r="C2355" s="48"/>
    </row>
    <row r="2356" spans="2:3" ht="14.25" hidden="1" customHeight="1" x14ac:dyDescent="0.25">
      <c r="B2356" s="58"/>
      <c r="C2356" s="48"/>
    </row>
    <row r="2357" spans="2:3" ht="14.25" hidden="1" customHeight="1" x14ac:dyDescent="0.25">
      <c r="B2357" s="58"/>
      <c r="C2357" s="48"/>
    </row>
    <row r="2358" spans="2:3" ht="14.25" hidden="1" customHeight="1" x14ac:dyDescent="0.25">
      <c r="B2358" s="58"/>
      <c r="C2358" s="48"/>
    </row>
    <row r="2359" spans="2:3" ht="14.25" hidden="1" customHeight="1" x14ac:dyDescent="0.25">
      <c r="B2359" s="58"/>
      <c r="C2359" s="48"/>
    </row>
    <row r="2360" spans="2:3" ht="14.25" hidden="1" customHeight="1" x14ac:dyDescent="0.25">
      <c r="B2360" s="58"/>
      <c r="C2360" s="48"/>
    </row>
    <row r="2361" spans="2:3" ht="14.25" hidden="1" customHeight="1" x14ac:dyDescent="0.25">
      <c r="B2361" s="58"/>
      <c r="C2361" s="48"/>
    </row>
    <row r="2362" spans="2:3" ht="14.25" hidden="1" customHeight="1" x14ac:dyDescent="0.25">
      <c r="B2362" s="58"/>
      <c r="C2362" s="48"/>
    </row>
    <row r="2363" spans="2:3" ht="14.25" hidden="1" customHeight="1" x14ac:dyDescent="0.25">
      <c r="B2363" s="58"/>
      <c r="C2363" s="48"/>
    </row>
    <row r="2364" spans="2:3" ht="14.25" hidden="1" customHeight="1" x14ac:dyDescent="0.25">
      <c r="B2364" s="58"/>
      <c r="C2364" s="48"/>
    </row>
    <row r="2365" spans="2:3" ht="14.25" hidden="1" customHeight="1" x14ac:dyDescent="0.25">
      <c r="B2365" s="58"/>
      <c r="C2365" s="48"/>
    </row>
    <row r="2366" spans="2:3" ht="14.25" hidden="1" customHeight="1" x14ac:dyDescent="0.25">
      <c r="B2366" s="58"/>
      <c r="C2366" s="48"/>
    </row>
    <row r="2367" spans="2:3" ht="14.25" hidden="1" customHeight="1" x14ac:dyDescent="0.25">
      <c r="B2367" s="58"/>
      <c r="C2367" s="48"/>
    </row>
    <row r="2368" spans="2:3" ht="14.25" hidden="1" customHeight="1" x14ac:dyDescent="0.25">
      <c r="B2368" s="58"/>
      <c r="C2368" s="48"/>
    </row>
    <row r="2369" spans="2:3" ht="14.25" hidden="1" customHeight="1" x14ac:dyDescent="0.25">
      <c r="B2369" s="58"/>
      <c r="C2369" s="48"/>
    </row>
    <row r="2370" spans="2:3" ht="14.25" hidden="1" customHeight="1" x14ac:dyDescent="0.25">
      <c r="B2370" s="58"/>
      <c r="C2370" s="48"/>
    </row>
    <row r="2371" spans="2:3" ht="14.25" hidden="1" customHeight="1" x14ac:dyDescent="0.25">
      <c r="B2371" s="58"/>
      <c r="C2371" s="48"/>
    </row>
    <row r="2372" spans="2:3" ht="14.25" hidden="1" customHeight="1" x14ac:dyDescent="0.25">
      <c r="B2372" s="58"/>
      <c r="C2372" s="48"/>
    </row>
    <row r="2373" spans="2:3" ht="14.25" hidden="1" customHeight="1" x14ac:dyDescent="0.25">
      <c r="B2373" s="58"/>
      <c r="C2373" s="48"/>
    </row>
    <row r="2374" spans="2:3" ht="14.25" hidden="1" customHeight="1" x14ac:dyDescent="0.25">
      <c r="B2374" s="58"/>
      <c r="C2374" s="48"/>
    </row>
    <row r="2375" spans="2:3" ht="14.25" hidden="1" customHeight="1" x14ac:dyDescent="0.25">
      <c r="B2375" s="58"/>
      <c r="C2375" s="48"/>
    </row>
    <row r="2376" spans="2:3" ht="14.25" hidden="1" customHeight="1" x14ac:dyDescent="0.25">
      <c r="B2376" s="58"/>
      <c r="C2376" s="48"/>
    </row>
    <row r="2377" spans="2:3" ht="14.25" hidden="1" customHeight="1" x14ac:dyDescent="0.25">
      <c r="B2377" s="58"/>
      <c r="C2377" s="48"/>
    </row>
    <row r="2378" spans="2:3" ht="14.25" hidden="1" customHeight="1" x14ac:dyDescent="0.25">
      <c r="B2378" s="58"/>
      <c r="C2378" s="48"/>
    </row>
    <row r="2379" spans="2:3" ht="14.25" hidden="1" customHeight="1" x14ac:dyDescent="0.25">
      <c r="B2379" s="58"/>
      <c r="C2379" s="48"/>
    </row>
    <row r="2380" spans="2:3" ht="14.25" hidden="1" customHeight="1" x14ac:dyDescent="0.25">
      <c r="B2380" s="58"/>
      <c r="C2380" s="48"/>
    </row>
    <row r="2381" spans="2:3" ht="14.25" hidden="1" customHeight="1" x14ac:dyDescent="0.25">
      <c r="B2381" s="58"/>
      <c r="C2381" s="48"/>
    </row>
    <row r="2382" spans="2:3" ht="14.25" hidden="1" customHeight="1" x14ac:dyDescent="0.25">
      <c r="B2382" s="58"/>
      <c r="C2382" s="48"/>
    </row>
    <row r="2383" spans="2:3" ht="14.25" hidden="1" customHeight="1" x14ac:dyDescent="0.25">
      <c r="B2383" s="58"/>
      <c r="C2383" s="48"/>
    </row>
    <row r="2384" spans="2:3" ht="14.25" hidden="1" customHeight="1" x14ac:dyDescent="0.25">
      <c r="B2384" s="58"/>
      <c r="C2384" s="48"/>
    </row>
    <row r="2385" spans="2:3" ht="14.25" hidden="1" customHeight="1" x14ac:dyDescent="0.25">
      <c r="B2385" s="58"/>
      <c r="C2385" s="48"/>
    </row>
    <row r="2386" spans="2:3" ht="14.25" hidden="1" customHeight="1" x14ac:dyDescent="0.25">
      <c r="B2386" s="58"/>
      <c r="C2386" s="48"/>
    </row>
    <row r="2387" spans="2:3" ht="14.25" hidden="1" customHeight="1" x14ac:dyDescent="0.25">
      <c r="B2387" s="58"/>
      <c r="C2387" s="48"/>
    </row>
    <row r="2388" spans="2:3" ht="14.25" hidden="1" customHeight="1" x14ac:dyDescent="0.25">
      <c r="B2388" s="58"/>
      <c r="C2388" s="48"/>
    </row>
    <row r="2389" spans="2:3" ht="14.25" hidden="1" customHeight="1" x14ac:dyDescent="0.25">
      <c r="B2389" s="58"/>
      <c r="C2389" s="48"/>
    </row>
    <row r="2390" spans="2:3" ht="14.25" hidden="1" customHeight="1" x14ac:dyDescent="0.25">
      <c r="B2390" s="58"/>
      <c r="C2390" s="48"/>
    </row>
    <row r="2391" spans="2:3" ht="14.25" hidden="1" customHeight="1" x14ac:dyDescent="0.25">
      <c r="B2391" s="58"/>
      <c r="C2391" s="48"/>
    </row>
    <row r="2392" spans="2:3" ht="14.25" hidden="1" customHeight="1" x14ac:dyDescent="0.25">
      <c r="B2392" s="58"/>
      <c r="C2392" s="48"/>
    </row>
    <row r="2393" spans="2:3" ht="14.25" hidden="1" customHeight="1" x14ac:dyDescent="0.25">
      <c r="B2393" s="58"/>
      <c r="C2393" s="48"/>
    </row>
    <row r="2394" spans="2:3" ht="14.25" hidden="1" customHeight="1" x14ac:dyDescent="0.25">
      <c r="B2394" s="58"/>
      <c r="C2394" s="48"/>
    </row>
    <row r="2395" spans="2:3" ht="14.25" hidden="1" customHeight="1" x14ac:dyDescent="0.25">
      <c r="B2395" s="58"/>
      <c r="C2395" s="48"/>
    </row>
    <row r="2396" spans="2:3" ht="14.25" hidden="1" customHeight="1" x14ac:dyDescent="0.25">
      <c r="B2396" s="58"/>
      <c r="C2396" s="48"/>
    </row>
    <row r="2397" spans="2:3" ht="14.25" hidden="1" customHeight="1" x14ac:dyDescent="0.25">
      <c r="B2397" s="58"/>
      <c r="C2397" s="48"/>
    </row>
    <row r="2398" spans="2:3" ht="14.25" hidden="1" customHeight="1" x14ac:dyDescent="0.25">
      <c r="B2398" s="58"/>
      <c r="C2398" s="48"/>
    </row>
    <row r="2399" spans="2:3" ht="14.25" hidden="1" customHeight="1" x14ac:dyDescent="0.25">
      <c r="B2399" s="58"/>
      <c r="C2399" s="48"/>
    </row>
    <row r="2400" spans="2:3" ht="14.25" hidden="1" customHeight="1" x14ac:dyDescent="0.25">
      <c r="B2400" s="58"/>
      <c r="C2400" s="48"/>
    </row>
    <row r="2401" spans="2:3" ht="14.25" hidden="1" customHeight="1" x14ac:dyDescent="0.25">
      <c r="B2401" s="58"/>
      <c r="C2401" s="48"/>
    </row>
    <row r="2402" spans="2:3" ht="14.25" hidden="1" customHeight="1" x14ac:dyDescent="0.25">
      <c r="B2402" s="58"/>
      <c r="C2402" s="48"/>
    </row>
    <row r="2403" spans="2:3" ht="14.25" hidden="1" customHeight="1" x14ac:dyDescent="0.25">
      <c r="B2403" s="58"/>
      <c r="C2403" s="48"/>
    </row>
    <row r="2404" spans="2:3" ht="14.25" hidden="1" customHeight="1" x14ac:dyDescent="0.25">
      <c r="B2404" s="58"/>
      <c r="C2404" s="48"/>
    </row>
    <row r="2405" spans="2:3" ht="14.25" hidden="1" customHeight="1" x14ac:dyDescent="0.25">
      <c r="B2405" s="58"/>
      <c r="C2405" s="48"/>
    </row>
    <row r="2406" spans="2:3" ht="14.25" hidden="1" customHeight="1" x14ac:dyDescent="0.25">
      <c r="B2406" s="58"/>
      <c r="C2406" s="48"/>
    </row>
    <row r="2407" spans="2:3" ht="14.25" hidden="1" customHeight="1" x14ac:dyDescent="0.25">
      <c r="B2407" s="58"/>
      <c r="C2407" s="48"/>
    </row>
    <row r="2408" spans="2:3" ht="14.25" hidden="1" customHeight="1" x14ac:dyDescent="0.25">
      <c r="B2408" s="58"/>
      <c r="C2408" s="48"/>
    </row>
    <row r="2409" spans="2:3" ht="14.25" hidden="1" customHeight="1" x14ac:dyDescent="0.25">
      <c r="B2409" s="58"/>
      <c r="C2409" s="48"/>
    </row>
    <row r="2410" spans="2:3" ht="14.25" hidden="1" customHeight="1" x14ac:dyDescent="0.25">
      <c r="B2410" s="58"/>
      <c r="C2410" s="48"/>
    </row>
    <row r="2411" spans="2:3" ht="14.25" hidden="1" customHeight="1" x14ac:dyDescent="0.25">
      <c r="B2411" s="58"/>
      <c r="C2411" s="48"/>
    </row>
    <row r="2412" spans="2:3" ht="14.25" hidden="1" customHeight="1" x14ac:dyDescent="0.25">
      <c r="B2412" s="58"/>
      <c r="C2412" s="48"/>
    </row>
    <row r="2413" spans="2:3" ht="14.25" hidden="1" customHeight="1" x14ac:dyDescent="0.25">
      <c r="B2413" s="58"/>
      <c r="C2413" s="48"/>
    </row>
    <row r="2414" spans="2:3" ht="14.25" hidden="1" customHeight="1" x14ac:dyDescent="0.25">
      <c r="B2414" s="58"/>
      <c r="C2414" s="48"/>
    </row>
    <row r="2415" spans="2:3" ht="14.25" hidden="1" customHeight="1" x14ac:dyDescent="0.25">
      <c r="B2415" s="58"/>
      <c r="C2415" s="48"/>
    </row>
    <row r="2416" spans="2:3" ht="14.25" hidden="1" customHeight="1" x14ac:dyDescent="0.25">
      <c r="B2416" s="58"/>
      <c r="C2416" s="48"/>
    </row>
    <row r="2417" spans="2:3" ht="14.25" hidden="1" customHeight="1" x14ac:dyDescent="0.25">
      <c r="B2417" s="58"/>
      <c r="C2417" s="48"/>
    </row>
    <row r="2418" spans="2:3" ht="14.25" hidden="1" customHeight="1" x14ac:dyDescent="0.25">
      <c r="B2418" s="58"/>
      <c r="C2418" s="48"/>
    </row>
    <row r="2419" spans="2:3" ht="14.25" hidden="1" customHeight="1" x14ac:dyDescent="0.25">
      <c r="B2419" s="58"/>
      <c r="C2419" s="48"/>
    </row>
    <row r="2420" spans="2:3" ht="14.25" hidden="1" customHeight="1" x14ac:dyDescent="0.25">
      <c r="B2420" s="58"/>
      <c r="C2420" s="48"/>
    </row>
    <row r="2421" spans="2:3" ht="14.25" hidden="1" customHeight="1" x14ac:dyDescent="0.25">
      <c r="B2421" s="58"/>
      <c r="C2421" s="48"/>
    </row>
    <row r="2422" spans="2:3" ht="14.25" hidden="1" customHeight="1" x14ac:dyDescent="0.25">
      <c r="B2422" s="58"/>
      <c r="C2422" s="48"/>
    </row>
    <row r="2423" spans="2:3" ht="14.25" hidden="1" customHeight="1" x14ac:dyDescent="0.25">
      <c r="B2423" s="58"/>
      <c r="C2423" s="48"/>
    </row>
    <row r="2424" spans="2:3" ht="14.25" hidden="1" customHeight="1" x14ac:dyDescent="0.25">
      <c r="B2424" s="58"/>
      <c r="C2424" s="48"/>
    </row>
    <row r="2425" spans="2:3" ht="14.25" hidden="1" customHeight="1" x14ac:dyDescent="0.25">
      <c r="B2425" s="58"/>
      <c r="C2425" s="48"/>
    </row>
    <row r="2426" spans="2:3" ht="14.25" hidden="1" customHeight="1" x14ac:dyDescent="0.25">
      <c r="B2426" s="58"/>
      <c r="C2426" s="48"/>
    </row>
    <row r="2427" spans="2:3" ht="14.25" hidden="1" customHeight="1" x14ac:dyDescent="0.25">
      <c r="B2427" s="58"/>
      <c r="C2427" s="48"/>
    </row>
    <row r="2428" spans="2:3" ht="14.25" hidden="1" customHeight="1" x14ac:dyDescent="0.25">
      <c r="B2428" s="58"/>
      <c r="C2428" s="48"/>
    </row>
    <row r="2429" spans="2:3" ht="14.25" hidden="1" customHeight="1" x14ac:dyDescent="0.25">
      <c r="B2429" s="58"/>
      <c r="C2429" s="48"/>
    </row>
    <row r="2430" spans="2:3" ht="14.25" hidden="1" customHeight="1" x14ac:dyDescent="0.25">
      <c r="B2430" s="58"/>
      <c r="C2430" s="48"/>
    </row>
    <row r="2431" spans="2:3" ht="14.25" hidden="1" customHeight="1" x14ac:dyDescent="0.25">
      <c r="B2431" s="58"/>
      <c r="C2431" s="48"/>
    </row>
    <row r="2432" spans="2:3" ht="14.25" hidden="1" customHeight="1" x14ac:dyDescent="0.25">
      <c r="B2432" s="58"/>
      <c r="C2432" s="48"/>
    </row>
    <row r="2433" spans="2:3" ht="14.25" hidden="1" customHeight="1" x14ac:dyDescent="0.25">
      <c r="B2433" s="58"/>
      <c r="C2433" s="48"/>
    </row>
    <row r="2434" spans="2:3" ht="14.25" hidden="1" customHeight="1" x14ac:dyDescent="0.25">
      <c r="B2434" s="58"/>
      <c r="C2434" s="48"/>
    </row>
    <row r="2435" spans="2:3" ht="14.25" hidden="1" customHeight="1" x14ac:dyDescent="0.25">
      <c r="B2435" s="58"/>
      <c r="C2435" s="48"/>
    </row>
    <row r="2436" spans="2:3" ht="14.25" hidden="1" customHeight="1" x14ac:dyDescent="0.25">
      <c r="B2436" s="58"/>
      <c r="C2436" s="48"/>
    </row>
    <row r="2437" spans="2:3" ht="14.25" hidden="1" customHeight="1" x14ac:dyDescent="0.25">
      <c r="B2437" s="58"/>
      <c r="C2437" s="48"/>
    </row>
    <row r="2438" spans="2:3" ht="14.25" hidden="1" customHeight="1" x14ac:dyDescent="0.25">
      <c r="B2438" s="58"/>
      <c r="C2438" s="48"/>
    </row>
    <row r="2439" spans="2:3" ht="14.25" hidden="1" customHeight="1" x14ac:dyDescent="0.25">
      <c r="B2439" s="58"/>
      <c r="C2439" s="48"/>
    </row>
    <row r="2440" spans="2:3" ht="14.25" hidden="1" customHeight="1" x14ac:dyDescent="0.25">
      <c r="B2440" s="58"/>
      <c r="C2440" s="48"/>
    </row>
    <row r="2441" spans="2:3" ht="14.25" hidden="1" customHeight="1" x14ac:dyDescent="0.25">
      <c r="B2441" s="58"/>
      <c r="C2441" s="48"/>
    </row>
    <row r="2442" spans="2:3" ht="14.25" hidden="1" customHeight="1" x14ac:dyDescent="0.25">
      <c r="B2442" s="58"/>
      <c r="C2442" s="48"/>
    </row>
    <row r="2443" spans="2:3" ht="14.25" hidden="1" customHeight="1" x14ac:dyDescent="0.25">
      <c r="B2443" s="58"/>
      <c r="C2443" s="48"/>
    </row>
    <row r="2444" spans="2:3" ht="14.25" hidden="1" customHeight="1" x14ac:dyDescent="0.25">
      <c r="B2444" s="58"/>
      <c r="C2444" s="48"/>
    </row>
    <row r="2445" spans="2:3" ht="14.25" hidden="1" customHeight="1" x14ac:dyDescent="0.25">
      <c r="B2445" s="58"/>
      <c r="C2445" s="48"/>
    </row>
    <row r="2446" spans="2:3" ht="14.25" hidden="1" customHeight="1" x14ac:dyDescent="0.25">
      <c r="B2446" s="58"/>
      <c r="C2446" s="48"/>
    </row>
    <row r="2447" spans="2:3" ht="14.25" hidden="1" customHeight="1" x14ac:dyDescent="0.25">
      <c r="B2447" s="58"/>
      <c r="C2447" s="48"/>
    </row>
    <row r="2448" spans="2:3" ht="14.25" hidden="1" customHeight="1" x14ac:dyDescent="0.25">
      <c r="B2448" s="58"/>
      <c r="C2448" s="48"/>
    </row>
    <row r="2449" spans="2:3" ht="14.25" hidden="1" customHeight="1" x14ac:dyDescent="0.25">
      <c r="B2449" s="58"/>
      <c r="C2449" s="48"/>
    </row>
    <row r="2450" spans="2:3" ht="14.25" hidden="1" customHeight="1" x14ac:dyDescent="0.25">
      <c r="B2450" s="58"/>
      <c r="C2450" s="48"/>
    </row>
    <row r="2451" spans="2:3" ht="14.25" hidden="1" customHeight="1" x14ac:dyDescent="0.25">
      <c r="B2451" s="58"/>
      <c r="C2451" s="48"/>
    </row>
    <row r="2452" spans="2:3" ht="14.25" hidden="1" customHeight="1" x14ac:dyDescent="0.25">
      <c r="B2452" s="58"/>
      <c r="C2452" s="48"/>
    </row>
    <row r="2453" spans="2:3" ht="14.25" hidden="1" customHeight="1" x14ac:dyDescent="0.25">
      <c r="B2453" s="58"/>
      <c r="C2453" s="48"/>
    </row>
    <row r="2454" spans="2:3" ht="14.25" hidden="1" customHeight="1" x14ac:dyDescent="0.25">
      <c r="B2454" s="58"/>
      <c r="C2454" s="48"/>
    </row>
    <row r="2455" spans="2:3" ht="14.25" hidden="1" customHeight="1" x14ac:dyDescent="0.25">
      <c r="B2455" s="58"/>
      <c r="C2455" s="48"/>
    </row>
    <row r="2456" spans="2:3" ht="14.25" hidden="1" customHeight="1" x14ac:dyDescent="0.25">
      <c r="B2456" s="58"/>
      <c r="C2456" s="48"/>
    </row>
    <row r="2457" spans="2:3" ht="14.25" hidden="1" customHeight="1" x14ac:dyDescent="0.25">
      <c r="B2457" s="58"/>
      <c r="C2457" s="48"/>
    </row>
    <row r="2458" spans="2:3" ht="14.25" hidden="1" customHeight="1" x14ac:dyDescent="0.25">
      <c r="B2458" s="58"/>
      <c r="C2458" s="48"/>
    </row>
    <row r="2459" spans="2:3" ht="14.25" hidden="1" customHeight="1" x14ac:dyDescent="0.25">
      <c r="B2459" s="58"/>
      <c r="C2459" s="48"/>
    </row>
    <row r="2460" spans="2:3" ht="14.25" hidden="1" customHeight="1" x14ac:dyDescent="0.25">
      <c r="B2460" s="58"/>
      <c r="C2460" s="48"/>
    </row>
    <row r="2461" spans="2:3" ht="14.25" hidden="1" customHeight="1" x14ac:dyDescent="0.25">
      <c r="B2461" s="58"/>
      <c r="C2461" s="48"/>
    </row>
    <row r="2462" spans="2:3" ht="14.25" hidden="1" customHeight="1" x14ac:dyDescent="0.25">
      <c r="B2462" s="58"/>
      <c r="C2462" s="48"/>
    </row>
    <row r="2463" spans="2:3" ht="14.25" hidden="1" customHeight="1" x14ac:dyDescent="0.25">
      <c r="B2463" s="58"/>
      <c r="C2463" s="48"/>
    </row>
    <row r="2464" spans="2:3" ht="14.25" hidden="1" customHeight="1" x14ac:dyDescent="0.25">
      <c r="B2464" s="58"/>
      <c r="C2464" s="48"/>
    </row>
    <row r="2465" spans="2:3" ht="14.25" hidden="1" customHeight="1" x14ac:dyDescent="0.25">
      <c r="B2465" s="58"/>
      <c r="C2465" s="48"/>
    </row>
    <row r="2466" spans="2:3" ht="14.25" hidden="1" customHeight="1" x14ac:dyDescent="0.25">
      <c r="B2466" s="58"/>
      <c r="C2466" s="48"/>
    </row>
    <row r="2467" spans="2:3" ht="14.25" hidden="1" customHeight="1" x14ac:dyDescent="0.25">
      <c r="B2467" s="58"/>
      <c r="C2467" s="48"/>
    </row>
    <row r="2468" spans="2:3" ht="14.25" hidden="1" customHeight="1" x14ac:dyDescent="0.25">
      <c r="B2468" s="58"/>
      <c r="C2468" s="48"/>
    </row>
    <row r="2469" spans="2:3" ht="14.25" hidden="1" customHeight="1" x14ac:dyDescent="0.25">
      <c r="B2469" s="58"/>
      <c r="C2469" s="48"/>
    </row>
    <row r="2470" spans="2:3" ht="14.25" hidden="1" customHeight="1" x14ac:dyDescent="0.25">
      <c r="B2470" s="58"/>
      <c r="C2470" s="48"/>
    </row>
    <row r="2471" spans="2:3" ht="14.25" hidden="1" customHeight="1" x14ac:dyDescent="0.25">
      <c r="B2471" s="58"/>
      <c r="C2471" s="48"/>
    </row>
    <row r="2472" spans="2:3" ht="14.25" hidden="1" customHeight="1" x14ac:dyDescent="0.25">
      <c r="B2472" s="58"/>
      <c r="C2472" s="48"/>
    </row>
    <row r="2473" spans="2:3" ht="14.25" hidden="1" customHeight="1" x14ac:dyDescent="0.25">
      <c r="B2473" s="58"/>
      <c r="C2473" s="48"/>
    </row>
    <row r="2474" spans="2:3" ht="14.25" hidden="1" customHeight="1" x14ac:dyDescent="0.25">
      <c r="B2474" s="58"/>
      <c r="C2474" s="48"/>
    </row>
    <row r="2475" spans="2:3" ht="14.25" hidden="1" customHeight="1" x14ac:dyDescent="0.25">
      <c r="B2475" s="58"/>
      <c r="C2475" s="48"/>
    </row>
    <row r="2476" spans="2:3" ht="14.25" hidden="1" customHeight="1" x14ac:dyDescent="0.25">
      <c r="B2476" s="58"/>
      <c r="C2476" s="48"/>
    </row>
    <row r="2477" spans="2:3" ht="14.25" hidden="1" customHeight="1" x14ac:dyDescent="0.25">
      <c r="B2477" s="58"/>
      <c r="C2477" s="48"/>
    </row>
    <row r="2478" spans="2:3" ht="14.25" hidden="1" customHeight="1" x14ac:dyDescent="0.25">
      <c r="B2478" s="58"/>
      <c r="C2478" s="48"/>
    </row>
    <row r="2479" spans="2:3" ht="14.25" hidden="1" customHeight="1" x14ac:dyDescent="0.25">
      <c r="B2479" s="58"/>
      <c r="C2479" s="48"/>
    </row>
    <row r="2480" spans="2:3" ht="14.25" hidden="1" customHeight="1" x14ac:dyDescent="0.25">
      <c r="B2480" s="58"/>
      <c r="C2480" s="48"/>
    </row>
    <row r="2481" spans="2:3" ht="14.25" hidden="1" customHeight="1" x14ac:dyDescent="0.25">
      <c r="B2481" s="58"/>
      <c r="C2481" s="48"/>
    </row>
    <row r="2482" spans="2:3" ht="14.25" hidden="1" customHeight="1" x14ac:dyDescent="0.25">
      <c r="B2482" s="58"/>
      <c r="C2482" s="48"/>
    </row>
    <row r="2483" spans="2:3" ht="14.25" hidden="1" customHeight="1" x14ac:dyDescent="0.25">
      <c r="B2483" s="58"/>
      <c r="C2483" s="48"/>
    </row>
    <row r="2484" spans="2:3" ht="14.25" hidden="1" customHeight="1" x14ac:dyDescent="0.25">
      <c r="B2484" s="58"/>
      <c r="C2484" s="48"/>
    </row>
    <row r="2485" spans="2:3" ht="14.25" hidden="1" customHeight="1" x14ac:dyDescent="0.25">
      <c r="B2485" s="58"/>
      <c r="C2485" s="48"/>
    </row>
  </sheetData>
  <customSheetViews>
    <customSheetView guid="{9658BFCB-F494-4EC4-95C2-C125FDE12354}" scale="80" showGridLines="0" hiddenColumns="1">
      <selection activeCell="B3" sqref="B3"/>
      <pageMargins left="0" right="0" top="0" bottom="0" header="0" footer="0"/>
      <pageSetup paperSize="9" orientation="portrait" r:id="rId1"/>
      <headerFooter alignWithMargins="0"/>
    </customSheetView>
  </customSheetViews>
  <mergeCells count="3">
    <mergeCell ref="B8:C8"/>
    <mergeCell ref="B26:K27"/>
    <mergeCell ref="E23:H23"/>
  </mergeCells>
  <pageMargins left="0" right="0" top="0" bottom="0" header="0" footer="0"/>
  <pageSetup paperSize="9" orientation="portrait" r:id="rId2"/>
  <headerFooter alignWithMargins="0"/>
  <ignoredErrors>
    <ignoredError sqref="G11:G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C206-33FE-41D5-93F4-D4E05C579619}">
  <sheetPr>
    <tabColor theme="4" tint="0.59999389629810485"/>
  </sheetPr>
  <dimension ref="A1:V33"/>
  <sheetViews>
    <sheetView workbookViewId="0">
      <selection activeCell="J22" sqref="J22"/>
    </sheetView>
  </sheetViews>
  <sheetFormatPr defaultColWidth="0" defaultRowHeight="12.75" customHeight="1" zeroHeight="1" x14ac:dyDescent="0.2"/>
  <cols>
    <col min="1" max="1" width="7.85546875" style="36" customWidth="1"/>
    <col min="2" max="22" width="9.140625" style="36" customWidth="1"/>
    <col min="23" max="16384" width="9.140625" style="36" hidden="1"/>
  </cols>
  <sheetData>
    <row r="1" spans="1:22" ht="15.75" customHeight="1" x14ac:dyDescent="0.2">
      <c r="A1" s="87"/>
      <c r="B1" s="87"/>
      <c r="C1" s="87"/>
      <c r="D1" s="87"/>
      <c r="E1" s="87"/>
      <c r="F1" s="87"/>
      <c r="G1" s="87"/>
      <c r="H1" s="87"/>
      <c r="I1" s="87"/>
      <c r="J1" s="87"/>
      <c r="K1" s="87"/>
      <c r="L1" s="87"/>
      <c r="M1" s="87"/>
      <c r="N1" s="87"/>
      <c r="O1" s="87"/>
      <c r="P1" s="87"/>
      <c r="Q1" s="87"/>
      <c r="R1" s="87"/>
      <c r="S1" s="87"/>
      <c r="T1" s="87"/>
      <c r="U1" s="87"/>
      <c r="V1" s="87"/>
    </row>
    <row r="2" spans="1:22" ht="12.75" customHeight="1" x14ac:dyDescent="0.2">
      <c r="A2" s="87"/>
      <c r="B2" s="88"/>
      <c r="C2" s="88"/>
      <c r="D2" s="88"/>
      <c r="E2" s="88"/>
      <c r="F2" s="88"/>
      <c r="G2" s="88"/>
      <c r="H2" s="88"/>
      <c r="I2" s="88"/>
      <c r="J2" s="88"/>
      <c r="K2" s="88"/>
      <c r="L2" s="88"/>
      <c r="M2" s="88"/>
      <c r="N2" s="88"/>
      <c r="O2" s="88"/>
      <c r="P2" s="88"/>
      <c r="Q2" s="88"/>
      <c r="R2" s="88"/>
      <c r="S2" s="88"/>
      <c r="T2" s="88"/>
      <c r="U2" s="88"/>
      <c r="V2" s="87"/>
    </row>
    <row r="3" spans="1:22" ht="12.75" customHeight="1" x14ac:dyDescent="0.2">
      <c r="A3" s="87"/>
      <c r="B3" s="347" t="s">
        <v>23</v>
      </c>
      <c r="C3" s="347"/>
      <c r="D3" s="347"/>
      <c r="E3" s="347"/>
      <c r="F3" s="347"/>
      <c r="G3" s="347"/>
      <c r="H3" s="347"/>
      <c r="I3" s="347"/>
      <c r="J3" s="347"/>
      <c r="K3" s="347"/>
      <c r="L3" s="347"/>
      <c r="M3" s="347"/>
      <c r="N3" s="347"/>
      <c r="O3" s="347"/>
      <c r="P3" s="347"/>
      <c r="Q3" s="347"/>
      <c r="R3" s="347"/>
      <c r="S3" s="347"/>
      <c r="T3" s="347"/>
      <c r="U3" s="88"/>
      <c r="V3" s="87"/>
    </row>
    <row r="4" spans="1:22" ht="12.75" customHeight="1" x14ac:dyDescent="0.2">
      <c r="A4" s="87"/>
      <c r="B4" s="347"/>
      <c r="C4" s="347"/>
      <c r="D4" s="347"/>
      <c r="E4" s="347"/>
      <c r="F4" s="347"/>
      <c r="G4" s="347"/>
      <c r="H4" s="347"/>
      <c r="I4" s="347"/>
      <c r="J4" s="347"/>
      <c r="K4" s="347"/>
      <c r="L4" s="347"/>
      <c r="M4" s="347"/>
      <c r="N4" s="347"/>
      <c r="O4" s="347"/>
      <c r="P4" s="347"/>
      <c r="Q4" s="347"/>
      <c r="R4" s="347"/>
      <c r="S4" s="347"/>
      <c r="T4" s="347"/>
      <c r="U4" s="88"/>
      <c r="V4" s="87"/>
    </row>
    <row r="5" spans="1:22" ht="12.75" customHeight="1" x14ac:dyDescent="0.2">
      <c r="A5" s="87"/>
      <c r="B5" s="347"/>
      <c r="C5" s="347"/>
      <c r="D5" s="347"/>
      <c r="E5" s="347"/>
      <c r="F5" s="347"/>
      <c r="G5" s="347"/>
      <c r="H5" s="347"/>
      <c r="I5" s="347"/>
      <c r="J5" s="347"/>
      <c r="K5" s="347"/>
      <c r="L5" s="347"/>
      <c r="M5" s="347"/>
      <c r="N5" s="347"/>
      <c r="O5" s="347"/>
      <c r="P5" s="347"/>
      <c r="Q5" s="347"/>
      <c r="R5" s="347"/>
      <c r="S5" s="347"/>
      <c r="T5" s="347"/>
      <c r="U5" s="88"/>
      <c r="V5" s="87"/>
    </row>
    <row r="6" spans="1:22" ht="45" x14ac:dyDescent="0.2">
      <c r="A6" s="87"/>
      <c r="B6" s="347"/>
      <c r="C6" s="347"/>
      <c r="D6" s="347"/>
      <c r="E6" s="347"/>
      <c r="F6" s="347"/>
      <c r="G6" s="347"/>
      <c r="H6" s="347"/>
      <c r="I6" s="347"/>
      <c r="J6" s="347"/>
      <c r="K6" s="347"/>
      <c r="L6" s="347"/>
      <c r="M6" s="347"/>
      <c r="N6" s="347"/>
      <c r="O6" s="347"/>
      <c r="P6" s="347"/>
      <c r="Q6" s="347"/>
      <c r="R6" s="347"/>
      <c r="S6" s="347"/>
      <c r="T6" s="347"/>
      <c r="U6" s="88"/>
      <c r="V6" s="87"/>
    </row>
    <row r="7" spans="1:22" ht="12.75" customHeight="1" x14ac:dyDescent="0.2">
      <c r="A7" s="87"/>
      <c r="B7" s="347"/>
      <c r="C7" s="347"/>
      <c r="D7" s="347"/>
      <c r="E7" s="347"/>
      <c r="F7" s="347"/>
      <c r="G7" s="347"/>
      <c r="H7" s="347"/>
      <c r="I7" s="347"/>
      <c r="J7" s="347"/>
      <c r="K7" s="347"/>
      <c r="L7" s="347"/>
      <c r="M7" s="347"/>
      <c r="N7" s="347"/>
      <c r="O7" s="347"/>
      <c r="P7" s="347"/>
      <c r="Q7" s="347"/>
      <c r="R7" s="347"/>
      <c r="S7" s="347"/>
      <c r="T7" s="347"/>
      <c r="U7" s="88"/>
      <c r="V7" s="87"/>
    </row>
    <row r="8" spans="1:22" ht="12.75" customHeight="1" x14ac:dyDescent="0.2">
      <c r="A8" s="87"/>
      <c r="B8" s="347"/>
      <c r="C8" s="347"/>
      <c r="D8" s="347"/>
      <c r="E8" s="347"/>
      <c r="F8" s="347"/>
      <c r="G8" s="347"/>
      <c r="H8" s="347"/>
      <c r="I8" s="347"/>
      <c r="J8" s="347"/>
      <c r="K8" s="347"/>
      <c r="L8" s="347"/>
      <c r="M8" s="347"/>
      <c r="N8" s="347"/>
      <c r="O8" s="347"/>
      <c r="P8" s="347"/>
      <c r="Q8" s="347"/>
      <c r="R8" s="347"/>
      <c r="S8" s="347"/>
      <c r="T8" s="347"/>
      <c r="U8" s="88"/>
      <c r="V8" s="87"/>
    </row>
    <row r="9" spans="1:22" ht="12.75" customHeight="1" x14ac:dyDescent="0.2">
      <c r="A9" s="87"/>
      <c r="B9" s="347"/>
      <c r="C9" s="347"/>
      <c r="D9" s="347"/>
      <c r="E9" s="347"/>
      <c r="F9" s="347"/>
      <c r="G9" s="347"/>
      <c r="H9" s="347"/>
      <c r="I9" s="347"/>
      <c r="J9" s="347"/>
      <c r="K9" s="347"/>
      <c r="L9" s="347"/>
      <c r="M9" s="347"/>
      <c r="N9" s="347"/>
      <c r="O9" s="347"/>
      <c r="P9" s="347"/>
      <c r="Q9" s="347"/>
      <c r="R9" s="347"/>
      <c r="S9" s="347"/>
      <c r="T9" s="347"/>
      <c r="U9" s="88"/>
      <c r="V9" s="87"/>
    </row>
    <row r="10" spans="1:22" ht="12.75" customHeight="1" x14ac:dyDescent="0.2">
      <c r="A10" s="87"/>
      <c r="B10" s="347"/>
      <c r="C10" s="347"/>
      <c r="D10" s="347"/>
      <c r="E10" s="347"/>
      <c r="F10" s="347"/>
      <c r="G10" s="347"/>
      <c r="H10" s="347"/>
      <c r="I10" s="347"/>
      <c r="J10" s="347"/>
      <c r="K10" s="347"/>
      <c r="L10" s="347"/>
      <c r="M10" s="347"/>
      <c r="N10" s="347"/>
      <c r="O10" s="347"/>
      <c r="P10" s="347"/>
      <c r="Q10" s="347"/>
      <c r="R10" s="347"/>
      <c r="S10" s="347"/>
      <c r="T10" s="347"/>
      <c r="U10" s="88"/>
      <c r="V10" s="87"/>
    </row>
    <row r="11" spans="1:22" ht="12.75" customHeight="1" x14ac:dyDescent="0.2">
      <c r="A11" s="87"/>
      <c r="B11" s="347"/>
      <c r="C11" s="347"/>
      <c r="D11" s="347"/>
      <c r="E11" s="347"/>
      <c r="F11" s="347"/>
      <c r="G11" s="347"/>
      <c r="H11" s="347"/>
      <c r="I11" s="347"/>
      <c r="J11" s="347"/>
      <c r="K11" s="347"/>
      <c r="L11" s="347"/>
      <c r="M11" s="347"/>
      <c r="N11" s="347"/>
      <c r="O11" s="347"/>
      <c r="P11" s="347"/>
      <c r="Q11" s="347"/>
      <c r="R11" s="347"/>
      <c r="S11" s="347"/>
      <c r="T11" s="347"/>
      <c r="U11" s="88"/>
      <c r="V11" s="87"/>
    </row>
    <row r="12" spans="1:22" ht="12.75" customHeight="1" x14ac:dyDescent="0.2">
      <c r="A12" s="87"/>
      <c r="B12" s="347"/>
      <c r="C12" s="347"/>
      <c r="D12" s="347"/>
      <c r="E12" s="347"/>
      <c r="F12" s="347"/>
      <c r="G12" s="347"/>
      <c r="H12" s="347"/>
      <c r="I12" s="347"/>
      <c r="J12" s="347"/>
      <c r="K12" s="347"/>
      <c r="L12" s="347"/>
      <c r="M12" s="347"/>
      <c r="N12" s="347"/>
      <c r="O12" s="347"/>
      <c r="P12" s="347"/>
      <c r="Q12" s="347"/>
      <c r="R12" s="347"/>
      <c r="S12" s="347"/>
      <c r="T12" s="347"/>
      <c r="U12" s="88"/>
      <c r="V12" s="87"/>
    </row>
    <row r="13" spans="1:22" ht="12.75" customHeight="1" x14ac:dyDescent="0.2">
      <c r="A13" s="87"/>
      <c r="B13" s="347"/>
      <c r="C13" s="347"/>
      <c r="D13" s="347"/>
      <c r="E13" s="347"/>
      <c r="F13" s="347"/>
      <c r="G13" s="347"/>
      <c r="H13" s="347"/>
      <c r="I13" s="347"/>
      <c r="J13" s="347"/>
      <c r="K13" s="347"/>
      <c r="L13" s="347"/>
      <c r="M13" s="347"/>
      <c r="N13" s="347"/>
      <c r="O13" s="347"/>
      <c r="P13" s="347"/>
      <c r="Q13" s="347"/>
      <c r="R13" s="347"/>
      <c r="S13" s="347"/>
      <c r="T13" s="347"/>
      <c r="U13" s="88"/>
      <c r="V13" s="87"/>
    </row>
    <row r="14" spans="1:22" ht="12.75" customHeight="1" x14ac:dyDescent="0.2">
      <c r="A14" s="87"/>
      <c r="B14" s="347"/>
      <c r="C14" s="347"/>
      <c r="D14" s="347"/>
      <c r="E14" s="347"/>
      <c r="F14" s="347"/>
      <c r="G14" s="347"/>
      <c r="H14" s="347"/>
      <c r="I14" s="347"/>
      <c r="J14" s="347"/>
      <c r="K14" s="347"/>
      <c r="L14" s="347"/>
      <c r="M14" s="347"/>
      <c r="N14" s="347"/>
      <c r="O14" s="347"/>
      <c r="P14" s="347"/>
      <c r="Q14" s="347"/>
      <c r="R14" s="347"/>
      <c r="S14" s="347"/>
      <c r="T14" s="347"/>
      <c r="U14" s="88"/>
      <c r="V14" s="87"/>
    </row>
    <row r="15" spans="1:22" ht="12.75" customHeight="1" x14ac:dyDescent="0.2">
      <c r="A15" s="87"/>
      <c r="B15" s="347"/>
      <c r="C15" s="347"/>
      <c r="D15" s="347"/>
      <c r="E15" s="347"/>
      <c r="F15" s="347"/>
      <c r="G15" s="347"/>
      <c r="H15" s="347"/>
      <c r="I15" s="347"/>
      <c r="J15" s="347"/>
      <c r="K15" s="347"/>
      <c r="L15" s="347"/>
      <c r="M15" s="347"/>
      <c r="N15" s="347"/>
      <c r="O15" s="347"/>
      <c r="P15" s="347"/>
      <c r="Q15" s="347"/>
      <c r="R15" s="347"/>
      <c r="S15" s="347"/>
      <c r="T15" s="347"/>
      <c r="U15" s="88"/>
      <c r="V15" s="87"/>
    </row>
    <row r="16" spans="1:22" ht="12.75" customHeight="1" x14ac:dyDescent="0.2">
      <c r="A16" s="87"/>
      <c r="B16" s="347"/>
      <c r="C16" s="347"/>
      <c r="D16" s="347"/>
      <c r="E16" s="347"/>
      <c r="F16" s="347"/>
      <c r="G16" s="347"/>
      <c r="H16" s="347"/>
      <c r="I16" s="347"/>
      <c r="J16" s="347"/>
      <c r="K16" s="347"/>
      <c r="L16" s="347"/>
      <c r="M16" s="347"/>
      <c r="N16" s="347"/>
      <c r="O16" s="347"/>
      <c r="P16" s="347"/>
      <c r="Q16" s="347"/>
      <c r="R16" s="347"/>
      <c r="S16" s="347"/>
      <c r="T16" s="347"/>
      <c r="U16" s="88"/>
      <c r="V16" s="87"/>
    </row>
    <row r="17" spans="1:22" ht="12.75" customHeight="1" x14ac:dyDescent="0.2">
      <c r="A17" s="87"/>
      <c r="B17" s="347"/>
      <c r="C17" s="347"/>
      <c r="D17" s="347"/>
      <c r="E17" s="347"/>
      <c r="F17" s="347"/>
      <c r="G17" s="347"/>
      <c r="H17" s="347"/>
      <c r="I17" s="347"/>
      <c r="J17" s="347"/>
      <c r="K17" s="347"/>
      <c r="L17" s="347"/>
      <c r="M17" s="347"/>
      <c r="N17" s="347"/>
      <c r="O17" s="347"/>
      <c r="P17" s="347"/>
      <c r="Q17" s="347"/>
      <c r="R17" s="347"/>
      <c r="S17" s="347"/>
      <c r="T17" s="347"/>
      <c r="U17" s="88"/>
      <c r="V17" s="87"/>
    </row>
    <row r="18" spans="1:22" ht="12.75" customHeight="1" x14ac:dyDescent="0.2">
      <c r="A18" s="87"/>
      <c r="B18" s="347"/>
      <c r="C18" s="347"/>
      <c r="D18" s="347"/>
      <c r="E18" s="347"/>
      <c r="F18" s="347"/>
      <c r="G18" s="347"/>
      <c r="H18" s="347"/>
      <c r="I18" s="347"/>
      <c r="J18" s="347"/>
      <c r="K18" s="347"/>
      <c r="L18" s="347"/>
      <c r="M18" s="347"/>
      <c r="N18" s="347"/>
      <c r="O18" s="347"/>
      <c r="P18" s="347"/>
      <c r="Q18" s="347"/>
      <c r="R18" s="347"/>
      <c r="S18" s="347"/>
      <c r="T18" s="347"/>
      <c r="U18" s="88"/>
      <c r="V18" s="87"/>
    </row>
    <row r="19" spans="1:22" ht="12.75" customHeight="1" x14ac:dyDescent="0.2">
      <c r="A19" s="87"/>
      <c r="B19" s="347"/>
      <c r="C19" s="347"/>
      <c r="D19" s="347"/>
      <c r="E19" s="347"/>
      <c r="F19" s="347"/>
      <c r="G19" s="347"/>
      <c r="H19" s="347"/>
      <c r="I19" s="347"/>
      <c r="J19" s="347"/>
      <c r="K19" s="347"/>
      <c r="L19" s="347"/>
      <c r="M19" s="347"/>
      <c r="N19" s="347"/>
      <c r="O19" s="347"/>
      <c r="P19" s="347"/>
      <c r="Q19" s="347"/>
      <c r="R19" s="347"/>
      <c r="S19" s="347"/>
      <c r="T19" s="347"/>
      <c r="U19" s="88"/>
      <c r="V19" s="87"/>
    </row>
    <row r="20" spans="1:22" ht="12.75" customHeight="1" x14ac:dyDescent="0.2">
      <c r="A20" s="87"/>
      <c r="B20" s="88"/>
      <c r="C20" s="88"/>
      <c r="D20" s="88"/>
      <c r="E20" s="88"/>
      <c r="F20" s="88"/>
      <c r="G20" s="88"/>
      <c r="H20" s="88"/>
      <c r="I20" s="88"/>
      <c r="J20" s="88"/>
      <c r="K20" s="88"/>
      <c r="L20" s="88"/>
      <c r="M20" s="88"/>
      <c r="N20" s="88"/>
      <c r="O20" s="88"/>
      <c r="P20" s="88"/>
      <c r="Q20" s="88"/>
      <c r="R20" s="88"/>
      <c r="S20" s="88"/>
      <c r="T20" s="88"/>
      <c r="U20" s="88"/>
      <c r="V20" s="87"/>
    </row>
    <row r="21" spans="1:22" ht="12.75" customHeight="1" x14ac:dyDescent="0.2">
      <c r="A21" s="87"/>
      <c r="B21" s="88"/>
      <c r="C21" s="88"/>
      <c r="D21" s="88"/>
      <c r="E21" s="88"/>
      <c r="F21" s="88"/>
      <c r="G21" s="88"/>
      <c r="H21" s="88"/>
      <c r="I21" s="88"/>
      <c r="J21" s="88"/>
      <c r="K21" s="88"/>
      <c r="L21" s="88"/>
      <c r="M21" s="88"/>
      <c r="N21" s="88"/>
      <c r="O21" s="88"/>
      <c r="P21" s="88"/>
      <c r="Q21" s="88"/>
      <c r="R21" s="88"/>
      <c r="S21" s="88"/>
      <c r="T21" s="88"/>
      <c r="U21" s="88"/>
      <c r="V21" s="87"/>
    </row>
    <row r="22" spans="1:22" ht="12.75" customHeight="1" x14ac:dyDescent="0.2">
      <c r="A22" s="87"/>
      <c r="B22" s="88"/>
      <c r="C22" s="88"/>
      <c r="D22" s="88"/>
      <c r="E22" s="88"/>
      <c r="F22" s="88"/>
      <c r="G22" s="88"/>
      <c r="H22" s="88"/>
      <c r="I22" s="88"/>
      <c r="J22" s="88"/>
      <c r="K22" s="88"/>
      <c r="L22" s="88"/>
      <c r="M22" s="88"/>
      <c r="N22" s="88"/>
      <c r="O22" s="88"/>
      <c r="P22" s="88"/>
      <c r="Q22" s="88"/>
      <c r="R22" s="88"/>
      <c r="S22" s="88"/>
      <c r="T22" s="88"/>
      <c r="U22" s="88"/>
      <c r="V22" s="87"/>
    </row>
    <row r="23" spans="1:22" ht="12.75" customHeight="1" x14ac:dyDescent="0.2">
      <c r="A23" s="87"/>
      <c r="B23" s="88"/>
      <c r="C23" s="88"/>
      <c r="D23" s="88"/>
      <c r="E23" s="88"/>
      <c r="F23" s="88"/>
      <c r="G23" s="88"/>
      <c r="H23" s="88"/>
      <c r="I23" s="88"/>
      <c r="J23" s="88"/>
      <c r="K23" s="88"/>
      <c r="L23" s="88"/>
      <c r="M23" s="88"/>
      <c r="N23" s="88"/>
      <c r="O23" s="88"/>
      <c r="P23" s="88"/>
      <c r="Q23" s="88"/>
      <c r="R23" s="88"/>
      <c r="S23" s="88"/>
      <c r="T23" s="88"/>
      <c r="U23" s="88"/>
      <c r="V23" s="87"/>
    </row>
    <row r="24" spans="1:22" ht="12.75" customHeight="1" x14ac:dyDescent="0.2">
      <c r="A24" s="87"/>
      <c r="B24" s="88"/>
      <c r="C24" s="88"/>
      <c r="D24" s="88"/>
      <c r="E24" s="88"/>
      <c r="F24" s="88"/>
      <c r="G24" s="88"/>
      <c r="H24" s="88"/>
      <c r="I24" s="88"/>
      <c r="J24" s="88"/>
      <c r="K24" s="88"/>
      <c r="L24" s="88"/>
      <c r="M24" s="88"/>
      <c r="N24" s="88"/>
      <c r="O24" s="88"/>
      <c r="P24" s="88"/>
      <c r="Q24" s="88"/>
      <c r="R24" s="88"/>
      <c r="S24" s="88"/>
      <c r="T24" s="88"/>
      <c r="U24" s="88"/>
      <c r="V24" s="87"/>
    </row>
    <row r="25" spans="1:22" ht="12.75" customHeight="1" x14ac:dyDescent="0.2">
      <c r="A25" s="87"/>
      <c r="B25" s="88"/>
      <c r="C25" s="88"/>
      <c r="D25" s="88"/>
      <c r="E25" s="88"/>
      <c r="F25" s="88"/>
      <c r="G25" s="88"/>
      <c r="H25" s="88"/>
      <c r="I25" s="88"/>
      <c r="J25" s="88"/>
      <c r="K25" s="88"/>
      <c r="L25" s="88"/>
      <c r="M25" s="88"/>
      <c r="N25" s="88"/>
      <c r="O25" s="88"/>
      <c r="P25" s="88"/>
      <c r="Q25" s="88"/>
      <c r="R25" s="88"/>
      <c r="S25" s="88"/>
      <c r="T25" s="88"/>
      <c r="U25" s="88"/>
      <c r="V25" s="87"/>
    </row>
    <row r="26" spans="1:22" x14ac:dyDescent="0.2">
      <c r="A26" s="87"/>
      <c r="B26" s="87"/>
      <c r="C26" s="87"/>
      <c r="D26" s="87"/>
      <c r="E26" s="87"/>
      <c r="F26" s="87"/>
      <c r="G26" s="87"/>
      <c r="H26" s="87"/>
      <c r="I26" s="87"/>
      <c r="J26" s="87"/>
      <c r="K26" s="87"/>
      <c r="L26" s="87"/>
      <c r="M26" s="87"/>
      <c r="N26" s="87"/>
      <c r="O26" s="87"/>
      <c r="P26" s="87"/>
      <c r="Q26" s="87"/>
      <c r="R26" s="87"/>
      <c r="S26" s="87"/>
      <c r="T26" s="87"/>
      <c r="U26" s="87"/>
      <c r="V26" s="87"/>
    </row>
    <row r="27" spans="1:22" x14ac:dyDescent="0.2">
      <c r="A27" s="87"/>
      <c r="B27" s="87"/>
      <c r="C27" s="87"/>
      <c r="D27" s="87"/>
      <c r="E27" s="87"/>
      <c r="F27" s="87"/>
      <c r="G27" s="87"/>
      <c r="H27" s="87"/>
      <c r="I27" s="87"/>
      <c r="J27" s="87"/>
      <c r="K27" s="87"/>
      <c r="L27" s="87"/>
      <c r="M27" s="87"/>
      <c r="N27" s="87"/>
      <c r="O27" s="87"/>
      <c r="P27" s="87"/>
      <c r="Q27" s="87"/>
      <c r="R27" s="87"/>
      <c r="S27" s="87"/>
      <c r="T27" s="87"/>
      <c r="U27" s="87"/>
      <c r="V27" s="87"/>
    </row>
    <row r="28" spans="1:22" x14ac:dyDescent="0.2">
      <c r="A28" s="87"/>
      <c r="B28" s="87"/>
      <c r="C28" s="87"/>
      <c r="D28" s="87"/>
      <c r="E28" s="87"/>
      <c r="F28" s="87"/>
      <c r="G28" s="87"/>
      <c r="H28" s="87"/>
      <c r="I28" s="87"/>
      <c r="J28" s="87"/>
      <c r="K28" s="87"/>
      <c r="L28" s="87"/>
      <c r="M28" s="87"/>
      <c r="N28" s="87"/>
      <c r="O28" s="87"/>
      <c r="P28" s="87"/>
      <c r="Q28" s="87"/>
      <c r="R28" s="87"/>
      <c r="S28" s="87"/>
      <c r="T28" s="87"/>
      <c r="U28" s="87"/>
      <c r="V28" s="87"/>
    </row>
    <row r="29" spans="1:22" x14ac:dyDescent="0.2">
      <c r="A29" s="87"/>
      <c r="B29" s="87"/>
      <c r="C29" s="87"/>
      <c r="D29" s="87"/>
      <c r="E29" s="87"/>
      <c r="F29" s="87"/>
      <c r="G29" s="87"/>
      <c r="H29" s="87"/>
      <c r="I29" s="87"/>
      <c r="J29" s="87"/>
      <c r="K29" s="87"/>
      <c r="L29" s="87"/>
      <c r="M29" s="87"/>
      <c r="N29" s="87"/>
      <c r="O29" s="87"/>
      <c r="P29" s="87"/>
      <c r="Q29" s="87"/>
      <c r="R29" s="87"/>
      <c r="S29" s="87"/>
      <c r="T29" s="87"/>
      <c r="U29" s="87"/>
      <c r="V29" s="87"/>
    </row>
    <row r="30" spans="1:22" x14ac:dyDescent="0.2">
      <c r="A30" s="87"/>
      <c r="B30" s="87"/>
      <c r="C30" s="87"/>
      <c r="D30" s="87"/>
      <c r="E30" s="87"/>
      <c r="F30" s="87"/>
      <c r="G30" s="87"/>
      <c r="H30" s="87"/>
      <c r="I30" s="87"/>
      <c r="J30" s="87"/>
      <c r="K30" s="87"/>
      <c r="L30" s="87"/>
      <c r="M30" s="87"/>
      <c r="N30" s="87"/>
      <c r="O30" s="87"/>
      <c r="P30" s="87"/>
      <c r="Q30" s="87"/>
      <c r="R30" s="87"/>
      <c r="S30" s="87"/>
      <c r="T30" s="87"/>
      <c r="U30" s="87"/>
      <c r="V30" s="87"/>
    </row>
    <row r="31" spans="1:22" x14ac:dyDescent="0.2">
      <c r="A31" s="87"/>
      <c r="B31" s="87"/>
      <c r="C31" s="87"/>
      <c r="D31" s="87"/>
      <c r="E31" s="87"/>
      <c r="F31" s="87"/>
      <c r="G31" s="87"/>
      <c r="H31" s="87"/>
      <c r="I31" s="87"/>
      <c r="J31" s="87"/>
      <c r="K31" s="87"/>
      <c r="L31" s="87"/>
      <c r="M31" s="87"/>
      <c r="N31" s="87"/>
      <c r="O31" s="87"/>
      <c r="P31" s="87"/>
      <c r="Q31" s="87"/>
      <c r="R31" s="87"/>
      <c r="S31" s="87"/>
      <c r="T31" s="87"/>
      <c r="U31" s="87"/>
      <c r="V31" s="87"/>
    </row>
    <row r="32" spans="1:22" x14ac:dyDescent="0.2">
      <c r="A32" s="87"/>
      <c r="B32" s="87"/>
      <c r="C32" s="87"/>
      <c r="D32" s="87"/>
      <c r="E32" s="87"/>
      <c r="F32" s="87"/>
      <c r="G32" s="87"/>
      <c r="H32" s="87"/>
      <c r="I32" s="87"/>
      <c r="J32" s="87"/>
      <c r="K32" s="87"/>
      <c r="L32" s="87"/>
      <c r="M32" s="87"/>
      <c r="N32" s="87"/>
      <c r="O32" s="87"/>
      <c r="P32" s="87"/>
      <c r="Q32" s="87"/>
      <c r="R32" s="87"/>
      <c r="S32" s="87"/>
      <c r="T32" s="87"/>
      <c r="U32" s="87"/>
      <c r="V32" s="87"/>
    </row>
    <row r="33" spans="1:22" x14ac:dyDescent="0.2">
      <c r="A33" s="87"/>
      <c r="B33" s="87"/>
      <c r="C33" s="87"/>
      <c r="D33" s="87"/>
      <c r="E33" s="87"/>
      <c r="F33" s="87"/>
      <c r="G33" s="87"/>
      <c r="H33" s="87"/>
      <c r="I33" s="87"/>
      <c r="J33" s="87"/>
      <c r="K33" s="87"/>
      <c r="L33" s="87"/>
      <c r="M33" s="87"/>
      <c r="N33" s="87"/>
      <c r="O33" s="87"/>
      <c r="P33" s="87"/>
      <c r="Q33" s="87"/>
      <c r="R33" s="87"/>
      <c r="S33" s="87"/>
      <c r="T33" s="87"/>
      <c r="U33" s="87"/>
      <c r="V33" s="87"/>
    </row>
  </sheetData>
  <customSheetViews>
    <customSheetView guid="{9658BFCB-F494-4EC4-95C2-C125FDE12354}" hiddenRows="1" hiddenColumns="1">
      <selection activeCell="J22" sqref="J22"/>
      <pageMargins left="0" right="0" top="0" bottom="0" header="0" footer="0"/>
      <headerFooter alignWithMargins="0"/>
    </customSheetView>
  </customSheetViews>
  <mergeCells count="1">
    <mergeCell ref="B3:T19"/>
  </mergeCells>
  <pageMargins left="0" right="0" top="0" bottom="0" header="0" footer="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F588D-AC17-473D-941C-192353A04EC6}">
  <sheetPr>
    <tabColor theme="9" tint="0.59999389629810485"/>
  </sheetPr>
  <dimension ref="A1:V33"/>
  <sheetViews>
    <sheetView workbookViewId="0">
      <selection activeCell="B3" sqref="B3:T19"/>
    </sheetView>
  </sheetViews>
  <sheetFormatPr defaultColWidth="0" defaultRowHeight="12.75" customHeight="1" zeroHeight="1" x14ac:dyDescent="0.2"/>
  <cols>
    <col min="1" max="1" width="7.85546875" style="91" customWidth="1"/>
    <col min="2" max="22" width="9.140625" style="91" customWidth="1"/>
    <col min="23" max="16384" width="9.140625" style="36" hidden="1"/>
  </cols>
  <sheetData>
    <row r="1" spans="1:22" ht="15.75" customHeight="1" x14ac:dyDescent="0.2">
      <c r="A1" s="92"/>
      <c r="B1" s="92"/>
      <c r="C1" s="92"/>
      <c r="D1" s="92"/>
      <c r="E1" s="92"/>
      <c r="F1" s="92"/>
      <c r="G1" s="92"/>
      <c r="H1" s="92"/>
      <c r="I1" s="92"/>
      <c r="J1" s="92"/>
      <c r="K1" s="92"/>
      <c r="L1" s="92"/>
      <c r="M1" s="92"/>
      <c r="N1" s="92"/>
      <c r="O1" s="92"/>
      <c r="P1" s="92"/>
      <c r="Q1" s="92"/>
      <c r="R1" s="92"/>
      <c r="S1" s="92"/>
      <c r="T1" s="92"/>
      <c r="U1" s="92"/>
      <c r="V1" s="92"/>
    </row>
    <row r="2" spans="1:22" ht="12.75" customHeight="1" x14ac:dyDescent="0.2">
      <c r="A2" s="92"/>
      <c r="B2" s="93"/>
      <c r="C2" s="93"/>
      <c r="D2" s="93"/>
      <c r="E2" s="93"/>
      <c r="F2" s="93"/>
      <c r="G2" s="93"/>
      <c r="H2" s="93"/>
      <c r="I2" s="93"/>
      <c r="J2" s="93"/>
      <c r="K2" s="93"/>
      <c r="L2" s="93"/>
      <c r="M2" s="93"/>
      <c r="N2" s="93"/>
      <c r="O2" s="93"/>
      <c r="P2" s="93"/>
      <c r="Q2" s="93"/>
      <c r="R2" s="93"/>
      <c r="S2" s="93"/>
      <c r="T2" s="93"/>
      <c r="U2" s="93"/>
      <c r="V2" s="92"/>
    </row>
    <row r="3" spans="1:22" ht="12.75" customHeight="1" x14ac:dyDescent="0.2">
      <c r="A3" s="92"/>
      <c r="B3" s="383" t="s">
        <v>290</v>
      </c>
      <c r="C3" s="383"/>
      <c r="D3" s="383"/>
      <c r="E3" s="383"/>
      <c r="F3" s="383"/>
      <c r="G3" s="383"/>
      <c r="H3" s="383"/>
      <c r="I3" s="383"/>
      <c r="J3" s="383"/>
      <c r="K3" s="383"/>
      <c r="L3" s="383"/>
      <c r="M3" s="383"/>
      <c r="N3" s="383"/>
      <c r="O3" s="383"/>
      <c r="P3" s="383"/>
      <c r="Q3" s="383"/>
      <c r="R3" s="383"/>
      <c r="S3" s="383"/>
      <c r="T3" s="383"/>
      <c r="U3" s="93"/>
      <c r="V3" s="92"/>
    </row>
    <row r="4" spans="1:22" ht="12.75" customHeight="1" x14ac:dyDescent="0.2">
      <c r="A4" s="92"/>
      <c r="B4" s="383"/>
      <c r="C4" s="383"/>
      <c r="D4" s="383"/>
      <c r="E4" s="383"/>
      <c r="F4" s="383"/>
      <c r="G4" s="383"/>
      <c r="H4" s="383"/>
      <c r="I4" s="383"/>
      <c r="J4" s="383"/>
      <c r="K4" s="383"/>
      <c r="L4" s="383"/>
      <c r="M4" s="383"/>
      <c r="N4" s="383"/>
      <c r="O4" s="383"/>
      <c r="P4" s="383"/>
      <c r="Q4" s="383"/>
      <c r="R4" s="383"/>
      <c r="S4" s="383"/>
      <c r="T4" s="383"/>
      <c r="U4" s="93"/>
      <c r="V4" s="92"/>
    </row>
    <row r="5" spans="1:22" ht="12.75" customHeight="1" x14ac:dyDescent="0.2">
      <c r="A5" s="92"/>
      <c r="B5" s="383"/>
      <c r="C5" s="383"/>
      <c r="D5" s="383"/>
      <c r="E5" s="383"/>
      <c r="F5" s="383"/>
      <c r="G5" s="383"/>
      <c r="H5" s="383"/>
      <c r="I5" s="383"/>
      <c r="J5" s="383"/>
      <c r="K5" s="383"/>
      <c r="L5" s="383"/>
      <c r="M5" s="383"/>
      <c r="N5" s="383"/>
      <c r="O5" s="383"/>
      <c r="P5" s="383"/>
      <c r="Q5" s="383"/>
      <c r="R5" s="383"/>
      <c r="S5" s="383"/>
      <c r="T5" s="383"/>
      <c r="U5" s="93"/>
      <c r="V5" s="92"/>
    </row>
    <row r="6" spans="1:22" ht="45" x14ac:dyDescent="0.2">
      <c r="A6" s="92"/>
      <c r="B6" s="383"/>
      <c r="C6" s="383"/>
      <c r="D6" s="383"/>
      <c r="E6" s="383"/>
      <c r="F6" s="383"/>
      <c r="G6" s="383"/>
      <c r="H6" s="383"/>
      <c r="I6" s="383"/>
      <c r="J6" s="383"/>
      <c r="K6" s="383"/>
      <c r="L6" s="383"/>
      <c r="M6" s="383"/>
      <c r="N6" s="383"/>
      <c r="O6" s="383"/>
      <c r="P6" s="383"/>
      <c r="Q6" s="383"/>
      <c r="R6" s="383"/>
      <c r="S6" s="383"/>
      <c r="T6" s="383"/>
      <c r="U6" s="93"/>
      <c r="V6" s="92"/>
    </row>
    <row r="7" spans="1:22" ht="12.75" customHeight="1" x14ac:dyDescent="0.2">
      <c r="A7" s="92"/>
      <c r="B7" s="383"/>
      <c r="C7" s="383"/>
      <c r="D7" s="383"/>
      <c r="E7" s="383"/>
      <c r="F7" s="383"/>
      <c r="G7" s="383"/>
      <c r="H7" s="383"/>
      <c r="I7" s="383"/>
      <c r="J7" s="383"/>
      <c r="K7" s="383"/>
      <c r="L7" s="383"/>
      <c r="M7" s="383"/>
      <c r="N7" s="383"/>
      <c r="O7" s="383"/>
      <c r="P7" s="383"/>
      <c r="Q7" s="383"/>
      <c r="R7" s="383"/>
      <c r="S7" s="383"/>
      <c r="T7" s="383"/>
      <c r="U7" s="93"/>
      <c r="V7" s="92"/>
    </row>
    <row r="8" spans="1:22" ht="12.75" customHeight="1" x14ac:dyDescent="0.2">
      <c r="A8" s="92"/>
      <c r="B8" s="383"/>
      <c r="C8" s="383"/>
      <c r="D8" s="383"/>
      <c r="E8" s="383"/>
      <c r="F8" s="383"/>
      <c r="G8" s="383"/>
      <c r="H8" s="383"/>
      <c r="I8" s="383"/>
      <c r="J8" s="383"/>
      <c r="K8" s="383"/>
      <c r="L8" s="383"/>
      <c r="M8" s="383"/>
      <c r="N8" s="383"/>
      <c r="O8" s="383"/>
      <c r="P8" s="383"/>
      <c r="Q8" s="383"/>
      <c r="R8" s="383"/>
      <c r="S8" s="383"/>
      <c r="T8" s="383"/>
      <c r="U8" s="93"/>
      <c r="V8" s="92"/>
    </row>
    <row r="9" spans="1:22" ht="12.75" customHeight="1" x14ac:dyDescent="0.2">
      <c r="A9" s="92"/>
      <c r="B9" s="383"/>
      <c r="C9" s="383"/>
      <c r="D9" s="383"/>
      <c r="E9" s="383"/>
      <c r="F9" s="383"/>
      <c r="G9" s="383"/>
      <c r="H9" s="383"/>
      <c r="I9" s="383"/>
      <c r="J9" s="383"/>
      <c r="K9" s="383"/>
      <c r="L9" s="383"/>
      <c r="M9" s="383"/>
      <c r="N9" s="383"/>
      <c r="O9" s="383"/>
      <c r="P9" s="383"/>
      <c r="Q9" s="383"/>
      <c r="R9" s="383"/>
      <c r="S9" s="383"/>
      <c r="T9" s="383"/>
      <c r="U9" s="93"/>
      <c r="V9" s="92"/>
    </row>
    <row r="10" spans="1:22" ht="12.75" customHeight="1" x14ac:dyDescent="0.2">
      <c r="A10" s="92"/>
      <c r="B10" s="383"/>
      <c r="C10" s="383"/>
      <c r="D10" s="383"/>
      <c r="E10" s="383"/>
      <c r="F10" s="383"/>
      <c r="G10" s="383"/>
      <c r="H10" s="383"/>
      <c r="I10" s="383"/>
      <c r="J10" s="383"/>
      <c r="K10" s="383"/>
      <c r="L10" s="383"/>
      <c r="M10" s="383"/>
      <c r="N10" s="383"/>
      <c r="O10" s="383"/>
      <c r="P10" s="383"/>
      <c r="Q10" s="383"/>
      <c r="R10" s="383"/>
      <c r="S10" s="383"/>
      <c r="T10" s="383"/>
      <c r="U10" s="93"/>
      <c r="V10" s="92"/>
    </row>
    <row r="11" spans="1:22" ht="12.75" customHeight="1" x14ac:dyDescent="0.2">
      <c r="A11" s="92"/>
      <c r="B11" s="383"/>
      <c r="C11" s="383"/>
      <c r="D11" s="383"/>
      <c r="E11" s="383"/>
      <c r="F11" s="383"/>
      <c r="G11" s="383"/>
      <c r="H11" s="383"/>
      <c r="I11" s="383"/>
      <c r="J11" s="383"/>
      <c r="K11" s="383"/>
      <c r="L11" s="383"/>
      <c r="M11" s="383"/>
      <c r="N11" s="383"/>
      <c r="O11" s="383"/>
      <c r="P11" s="383"/>
      <c r="Q11" s="383"/>
      <c r="R11" s="383"/>
      <c r="S11" s="383"/>
      <c r="T11" s="383"/>
      <c r="U11" s="93"/>
      <c r="V11" s="92"/>
    </row>
    <row r="12" spans="1:22" ht="12.75" customHeight="1" x14ac:dyDescent="0.2">
      <c r="A12" s="92"/>
      <c r="B12" s="383"/>
      <c r="C12" s="383"/>
      <c r="D12" s="383"/>
      <c r="E12" s="383"/>
      <c r="F12" s="383"/>
      <c r="G12" s="383"/>
      <c r="H12" s="383"/>
      <c r="I12" s="383"/>
      <c r="J12" s="383"/>
      <c r="K12" s="383"/>
      <c r="L12" s="383"/>
      <c r="M12" s="383"/>
      <c r="N12" s="383"/>
      <c r="O12" s="383"/>
      <c r="P12" s="383"/>
      <c r="Q12" s="383"/>
      <c r="R12" s="383"/>
      <c r="S12" s="383"/>
      <c r="T12" s="383"/>
      <c r="U12" s="93"/>
      <c r="V12" s="92"/>
    </row>
    <row r="13" spans="1:22" ht="12.75" customHeight="1" x14ac:dyDescent="0.2">
      <c r="A13" s="92"/>
      <c r="B13" s="383"/>
      <c r="C13" s="383"/>
      <c r="D13" s="383"/>
      <c r="E13" s="383"/>
      <c r="F13" s="383"/>
      <c r="G13" s="383"/>
      <c r="H13" s="383"/>
      <c r="I13" s="383"/>
      <c r="J13" s="383"/>
      <c r="K13" s="383"/>
      <c r="L13" s="383"/>
      <c r="M13" s="383"/>
      <c r="N13" s="383"/>
      <c r="O13" s="383"/>
      <c r="P13" s="383"/>
      <c r="Q13" s="383"/>
      <c r="R13" s="383"/>
      <c r="S13" s="383"/>
      <c r="T13" s="383"/>
      <c r="U13" s="93"/>
      <c r="V13" s="92"/>
    </row>
    <row r="14" spans="1:22" ht="12.75" customHeight="1" x14ac:dyDescent="0.2">
      <c r="A14" s="92"/>
      <c r="B14" s="383"/>
      <c r="C14" s="383"/>
      <c r="D14" s="383"/>
      <c r="E14" s="383"/>
      <c r="F14" s="383"/>
      <c r="G14" s="383"/>
      <c r="H14" s="383"/>
      <c r="I14" s="383"/>
      <c r="J14" s="383"/>
      <c r="K14" s="383"/>
      <c r="L14" s="383"/>
      <c r="M14" s="383"/>
      <c r="N14" s="383"/>
      <c r="O14" s="383"/>
      <c r="P14" s="383"/>
      <c r="Q14" s="383"/>
      <c r="R14" s="383"/>
      <c r="S14" s="383"/>
      <c r="T14" s="383"/>
      <c r="U14" s="93"/>
      <c r="V14" s="92"/>
    </row>
    <row r="15" spans="1:22" ht="12.75" customHeight="1" x14ac:dyDescent="0.2">
      <c r="A15" s="92"/>
      <c r="B15" s="383"/>
      <c r="C15" s="383"/>
      <c r="D15" s="383"/>
      <c r="E15" s="383"/>
      <c r="F15" s="383"/>
      <c r="G15" s="383"/>
      <c r="H15" s="383"/>
      <c r="I15" s="383"/>
      <c r="J15" s="383"/>
      <c r="K15" s="383"/>
      <c r="L15" s="383"/>
      <c r="M15" s="383"/>
      <c r="N15" s="383"/>
      <c r="O15" s="383"/>
      <c r="P15" s="383"/>
      <c r="Q15" s="383"/>
      <c r="R15" s="383"/>
      <c r="S15" s="383"/>
      <c r="T15" s="383"/>
      <c r="U15" s="93"/>
      <c r="V15" s="92"/>
    </row>
    <row r="16" spans="1:22" ht="12.75" customHeight="1" x14ac:dyDescent="0.2">
      <c r="A16" s="92"/>
      <c r="B16" s="383"/>
      <c r="C16" s="383"/>
      <c r="D16" s="383"/>
      <c r="E16" s="383"/>
      <c r="F16" s="383"/>
      <c r="G16" s="383"/>
      <c r="H16" s="383"/>
      <c r="I16" s="383"/>
      <c r="J16" s="383"/>
      <c r="K16" s="383"/>
      <c r="L16" s="383"/>
      <c r="M16" s="383"/>
      <c r="N16" s="383"/>
      <c r="O16" s="383"/>
      <c r="P16" s="383"/>
      <c r="Q16" s="383"/>
      <c r="R16" s="383"/>
      <c r="S16" s="383"/>
      <c r="T16" s="383"/>
      <c r="U16" s="93"/>
      <c r="V16" s="92"/>
    </row>
    <row r="17" spans="1:22" ht="12.75" customHeight="1" x14ac:dyDescent="0.2">
      <c r="A17" s="92"/>
      <c r="B17" s="383"/>
      <c r="C17" s="383"/>
      <c r="D17" s="383"/>
      <c r="E17" s="383"/>
      <c r="F17" s="383"/>
      <c r="G17" s="383"/>
      <c r="H17" s="383"/>
      <c r="I17" s="383"/>
      <c r="J17" s="383"/>
      <c r="K17" s="383"/>
      <c r="L17" s="383"/>
      <c r="M17" s="383"/>
      <c r="N17" s="383"/>
      <c r="O17" s="383"/>
      <c r="P17" s="383"/>
      <c r="Q17" s="383"/>
      <c r="R17" s="383"/>
      <c r="S17" s="383"/>
      <c r="T17" s="383"/>
      <c r="U17" s="93"/>
      <c r="V17" s="92"/>
    </row>
    <row r="18" spans="1:22" ht="12.75" customHeight="1" x14ac:dyDescent="0.2">
      <c r="A18" s="92"/>
      <c r="B18" s="383"/>
      <c r="C18" s="383"/>
      <c r="D18" s="383"/>
      <c r="E18" s="383"/>
      <c r="F18" s="383"/>
      <c r="G18" s="383"/>
      <c r="H18" s="383"/>
      <c r="I18" s="383"/>
      <c r="J18" s="383"/>
      <c r="K18" s="383"/>
      <c r="L18" s="383"/>
      <c r="M18" s="383"/>
      <c r="N18" s="383"/>
      <c r="O18" s="383"/>
      <c r="P18" s="383"/>
      <c r="Q18" s="383"/>
      <c r="R18" s="383"/>
      <c r="S18" s="383"/>
      <c r="T18" s="383"/>
      <c r="U18" s="93"/>
      <c r="V18" s="92"/>
    </row>
    <row r="19" spans="1:22" ht="12.75" customHeight="1" x14ac:dyDescent="0.2">
      <c r="A19" s="92"/>
      <c r="B19" s="383"/>
      <c r="C19" s="383"/>
      <c r="D19" s="383"/>
      <c r="E19" s="383"/>
      <c r="F19" s="383"/>
      <c r="G19" s="383"/>
      <c r="H19" s="383"/>
      <c r="I19" s="383"/>
      <c r="J19" s="383"/>
      <c r="K19" s="383"/>
      <c r="L19" s="383"/>
      <c r="M19" s="383"/>
      <c r="N19" s="383"/>
      <c r="O19" s="383"/>
      <c r="P19" s="383"/>
      <c r="Q19" s="383"/>
      <c r="R19" s="383"/>
      <c r="S19" s="383"/>
      <c r="T19" s="383"/>
      <c r="U19" s="93"/>
      <c r="V19" s="92"/>
    </row>
    <row r="20" spans="1:22" ht="12.75" customHeight="1" x14ac:dyDescent="0.2">
      <c r="A20" s="92"/>
      <c r="B20" s="93"/>
      <c r="C20" s="93"/>
      <c r="D20" s="93"/>
      <c r="E20" s="93"/>
      <c r="F20" s="93"/>
      <c r="G20" s="93"/>
      <c r="H20" s="93"/>
      <c r="I20" s="93"/>
      <c r="J20" s="93"/>
      <c r="K20" s="93"/>
      <c r="L20" s="93"/>
      <c r="M20" s="93"/>
      <c r="N20" s="93"/>
      <c r="O20" s="93"/>
      <c r="P20" s="93"/>
      <c r="Q20" s="93"/>
      <c r="R20" s="93"/>
      <c r="S20" s="93"/>
      <c r="T20" s="93"/>
      <c r="U20" s="93"/>
      <c r="V20" s="92"/>
    </row>
    <row r="21" spans="1:22" ht="12.75" customHeight="1" x14ac:dyDescent="0.2">
      <c r="A21" s="92"/>
      <c r="B21" s="93"/>
      <c r="C21" s="93"/>
      <c r="D21" s="93"/>
      <c r="E21" s="93"/>
      <c r="F21" s="93"/>
      <c r="G21" s="93"/>
      <c r="H21" s="93"/>
      <c r="I21" s="93"/>
      <c r="J21" s="93"/>
      <c r="K21" s="93"/>
      <c r="L21" s="93"/>
      <c r="M21" s="93"/>
      <c r="N21" s="93"/>
      <c r="O21" s="93"/>
      <c r="P21" s="93"/>
      <c r="Q21" s="93"/>
      <c r="R21" s="93"/>
      <c r="S21" s="93"/>
      <c r="T21" s="93"/>
      <c r="U21" s="93"/>
      <c r="V21" s="92"/>
    </row>
    <row r="22" spans="1:22" ht="12.75" customHeight="1" x14ac:dyDescent="0.2">
      <c r="A22" s="92"/>
      <c r="B22" s="93"/>
      <c r="C22" s="93"/>
      <c r="D22" s="93"/>
      <c r="E22" s="93"/>
      <c r="F22" s="93"/>
      <c r="G22" s="93"/>
      <c r="H22" s="93"/>
      <c r="I22" s="93"/>
      <c r="J22" s="93"/>
      <c r="K22" s="93"/>
      <c r="L22" s="93"/>
      <c r="M22" s="93"/>
      <c r="N22" s="93"/>
      <c r="O22" s="93"/>
      <c r="P22" s="93"/>
      <c r="Q22" s="93"/>
      <c r="R22" s="93"/>
      <c r="S22" s="93"/>
      <c r="T22" s="93"/>
      <c r="U22" s="93"/>
      <c r="V22" s="92"/>
    </row>
    <row r="23" spans="1:22" ht="12.75" customHeight="1" x14ac:dyDescent="0.2">
      <c r="A23" s="92"/>
      <c r="B23" s="93"/>
      <c r="C23" s="93"/>
      <c r="D23" s="93"/>
      <c r="E23" s="93"/>
      <c r="F23" s="93"/>
      <c r="G23" s="93"/>
      <c r="H23" s="93"/>
      <c r="I23" s="93"/>
      <c r="J23" s="93"/>
      <c r="K23" s="93"/>
      <c r="L23" s="93"/>
      <c r="M23" s="93"/>
      <c r="N23" s="93"/>
      <c r="O23" s="93"/>
      <c r="P23" s="93"/>
      <c r="Q23" s="93"/>
      <c r="R23" s="93"/>
      <c r="S23" s="93"/>
      <c r="T23" s="93"/>
      <c r="U23" s="93"/>
      <c r="V23" s="92"/>
    </row>
    <row r="24" spans="1:22" ht="12.75" customHeight="1" x14ac:dyDescent="0.2">
      <c r="A24" s="92"/>
      <c r="B24" s="93"/>
      <c r="C24" s="93"/>
      <c r="D24" s="93"/>
      <c r="E24" s="93"/>
      <c r="F24" s="93"/>
      <c r="G24" s="93"/>
      <c r="H24" s="93"/>
      <c r="I24" s="93"/>
      <c r="J24" s="93"/>
      <c r="K24" s="93"/>
      <c r="L24" s="93"/>
      <c r="M24" s="93"/>
      <c r="N24" s="93"/>
      <c r="O24" s="93"/>
      <c r="P24" s="93"/>
      <c r="Q24" s="93"/>
      <c r="R24" s="93"/>
      <c r="S24" s="93"/>
      <c r="T24" s="93"/>
      <c r="U24" s="93"/>
      <c r="V24" s="92"/>
    </row>
    <row r="25" spans="1:22" ht="12.75" customHeight="1" x14ac:dyDescent="0.2">
      <c r="A25" s="92"/>
      <c r="B25" s="93"/>
      <c r="C25" s="93"/>
      <c r="D25" s="93"/>
      <c r="E25" s="93"/>
      <c r="F25" s="93"/>
      <c r="G25" s="93"/>
      <c r="H25" s="93"/>
      <c r="I25" s="93"/>
      <c r="J25" s="93"/>
      <c r="K25" s="93"/>
      <c r="L25" s="93"/>
      <c r="M25" s="93"/>
      <c r="N25" s="93"/>
      <c r="O25" s="93"/>
      <c r="P25" s="93"/>
      <c r="Q25" s="93"/>
      <c r="R25" s="93"/>
      <c r="S25" s="93"/>
      <c r="T25" s="93"/>
      <c r="U25" s="93"/>
      <c r="V25" s="92"/>
    </row>
    <row r="26" spans="1:22" x14ac:dyDescent="0.2">
      <c r="A26" s="92"/>
      <c r="B26" s="92"/>
      <c r="C26" s="92"/>
      <c r="D26" s="92"/>
      <c r="E26" s="92"/>
      <c r="F26" s="92"/>
      <c r="G26" s="92"/>
      <c r="H26" s="92"/>
      <c r="I26" s="92"/>
      <c r="J26" s="92"/>
      <c r="K26" s="92"/>
      <c r="L26" s="92"/>
      <c r="M26" s="92"/>
      <c r="N26" s="92"/>
      <c r="O26" s="92"/>
      <c r="P26" s="92"/>
      <c r="Q26" s="92"/>
      <c r="R26" s="92"/>
      <c r="S26" s="92"/>
      <c r="T26" s="92"/>
      <c r="U26" s="92"/>
      <c r="V26" s="92"/>
    </row>
    <row r="27" spans="1:22" x14ac:dyDescent="0.2">
      <c r="A27" s="92"/>
      <c r="B27" s="92"/>
      <c r="C27" s="92"/>
      <c r="D27" s="92"/>
      <c r="E27" s="92"/>
      <c r="F27" s="92"/>
      <c r="G27" s="92"/>
      <c r="H27" s="92"/>
      <c r="I27" s="92"/>
      <c r="J27" s="92"/>
      <c r="K27" s="92"/>
      <c r="L27" s="92"/>
      <c r="M27" s="92"/>
      <c r="N27" s="92"/>
      <c r="O27" s="92"/>
      <c r="P27" s="92"/>
      <c r="Q27" s="92"/>
      <c r="R27" s="92"/>
      <c r="S27" s="92"/>
      <c r="T27" s="92"/>
      <c r="U27" s="92"/>
      <c r="V27" s="92"/>
    </row>
    <row r="28" spans="1:22" x14ac:dyDescent="0.2">
      <c r="A28" s="92"/>
      <c r="B28" s="92"/>
      <c r="C28" s="92"/>
      <c r="D28" s="92"/>
      <c r="E28" s="92"/>
      <c r="F28" s="92"/>
      <c r="G28" s="92"/>
      <c r="H28" s="92"/>
      <c r="I28" s="92"/>
      <c r="J28" s="92"/>
      <c r="K28" s="92"/>
      <c r="L28" s="92"/>
      <c r="M28" s="92"/>
      <c r="N28" s="92"/>
      <c r="O28" s="92"/>
      <c r="P28" s="92"/>
      <c r="Q28" s="92"/>
      <c r="R28" s="92"/>
      <c r="S28" s="92"/>
      <c r="T28" s="92"/>
      <c r="U28" s="92"/>
      <c r="V28" s="92"/>
    </row>
    <row r="29" spans="1:22" x14ac:dyDescent="0.2">
      <c r="A29" s="92"/>
      <c r="B29" s="92"/>
      <c r="C29" s="92"/>
      <c r="D29" s="92"/>
      <c r="E29" s="92"/>
      <c r="F29" s="92"/>
      <c r="G29" s="92"/>
      <c r="H29" s="92"/>
      <c r="I29" s="92"/>
      <c r="J29" s="92"/>
      <c r="K29" s="92"/>
      <c r="L29" s="92"/>
      <c r="M29" s="92"/>
      <c r="N29" s="92"/>
      <c r="O29" s="92"/>
      <c r="P29" s="92"/>
      <c r="Q29" s="92"/>
      <c r="R29" s="92"/>
      <c r="S29" s="92"/>
      <c r="T29" s="92"/>
      <c r="U29" s="92"/>
      <c r="V29" s="92"/>
    </row>
    <row r="30" spans="1:22" x14ac:dyDescent="0.2">
      <c r="A30" s="92"/>
      <c r="B30" s="92"/>
      <c r="C30" s="92"/>
      <c r="D30" s="92"/>
      <c r="E30" s="92"/>
      <c r="F30" s="92"/>
      <c r="G30" s="92"/>
      <c r="H30" s="92"/>
      <c r="I30" s="92"/>
      <c r="J30" s="92"/>
      <c r="K30" s="92"/>
      <c r="L30" s="92"/>
      <c r="M30" s="92"/>
      <c r="N30" s="92"/>
      <c r="O30" s="92"/>
      <c r="P30" s="92"/>
      <c r="Q30" s="92"/>
      <c r="R30" s="92"/>
      <c r="S30" s="92"/>
      <c r="T30" s="92"/>
      <c r="U30" s="92"/>
      <c r="V30" s="92"/>
    </row>
    <row r="31" spans="1:22" x14ac:dyDescent="0.2">
      <c r="A31" s="92"/>
      <c r="B31" s="92"/>
      <c r="C31" s="92"/>
      <c r="D31" s="92"/>
      <c r="E31" s="92"/>
      <c r="F31" s="92"/>
      <c r="G31" s="92"/>
      <c r="H31" s="92"/>
      <c r="I31" s="92"/>
      <c r="J31" s="92"/>
      <c r="K31" s="92"/>
      <c r="L31" s="92"/>
      <c r="M31" s="92"/>
      <c r="N31" s="92"/>
      <c r="O31" s="92"/>
      <c r="P31" s="92"/>
      <c r="Q31" s="92"/>
      <c r="R31" s="92"/>
      <c r="S31" s="92"/>
      <c r="T31" s="92"/>
      <c r="U31" s="92"/>
      <c r="V31" s="92"/>
    </row>
    <row r="32" spans="1:22" x14ac:dyDescent="0.2">
      <c r="A32" s="92"/>
      <c r="B32" s="92"/>
      <c r="C32" s="92"/>
      <c r="D32" s="92"/>
      <c r="E32" s="92"/>
      <c r="F32" s="92"/>
      <c r="G32" s="92"/>
      <c r="H32" s="92"/>
      <c r="I32" s="92"/>
      <c r="J32" s="92"/>
      <c r="K32" s="92"/>
      <c r="L32" s="92"/>
      <c r="M32" s="92"/>
      <c r="N32" s="92"/>
      <c r="O32" s="92"/>
      <c r="P32" s="92"/>
      <c r="Q32" s="92"/>
      <c r="R32" s="92"/>
      <c r="S32" s="92"/>
      <c r="T32" s="92"/>
      <c r="U32" s="92"/>
      <c r="V32" s="92"/>
    </row>
    <row r="33" spans="1:22" x14ac:dyDescent="0.2">
      <c r="A33" s="92"/>
      <c r="B33" s="92"/>
      <c r="C33" s="92"/>
      <c r="D33" s="92"/>
      <c r="E33" s="92"/>
      <c r="F33" s="92"/>
      <c r="G33" s="92"/>
      <c r="H33" s="92"/>
      <c r="I33" s="92"/>
      <c r="J33" s="92"/>
      <c r="K33" s="92"/>
      <c r="L33" s="92"/>
      <c r="M33" s="92"/>
      <c r="N33" s="92"/>
      <c r="O33" s="92"/>
      <c r="P33" s="92"/>
      <c r="Q33" s="92"/>
      <c r="R33" s="92"/>
      <c r="S33" s="92"/>
      <c r="T33" s="92"/>
      <c r="U33" s="92"/>
      <c r="V33" s="92"/>
    </row>
  </sheetData>
  <customSheetViews>
    <customSheetView guid="{9658BFCB-F494-4EC4-95C2-C125FDE12354}" hiddenRows="1" hiddenColumns="1">
      <selection activeCell="B3" sqref="B3:T19"/>
      <pageMargins left="0" right="0" top="0" bottom="0" header="0" footer="0"/>
      <headerFooter alignWithMargins="0"/>
    </customSheetView>
  </customSheetViews>
  <mergeCells count="1">
    <mergeCell ref="B3:T19"/>
  </mergeCells>
  <pageMargins left="0" right="0" top="0" bottom="0" header="0" footer="0"/>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87C63-C556-47BC-9D98-CE0A1A001DB8}">
  <sheetPr>
    <tabColor theme="9" tint="0.59999389629810485"/>
  </sheetPr>
  <dimension ref="A1:K31"/>
  <sheetViews>
    <sheetView zoomScale="90" zoomScaleNormal="90" workbookViewId="0">
      <selection activeCell="J19" sqref="J19"/>
    </sheetView>
  </sheetViews>
  <sheetFormatPr defaultColWidth="0" defaultRowHeight="15" zeroHeight="1" x14ac:dyDescent="0.25"/>
  <cols>
    <col min="1" max="1" width="2.28515625" style="181" customWidth="1"/>
    <col min="2" max="2" width="12.85546875" style="181" customWidth="1"/>
    <col min="3" max="3" width="32" style="181" customWidth="1"/>
    <col min="4" max="4" width="24.28515625" style="181" customWidth="1"/>
    <col min="5" max="5" width="23.5703125" style="181" customWidth="1"/>
    <col min="6" max="6" width="24.7109375" style="181" customWidth="1"/>
    <col min="7" max="7" width="25.140625" style="181" customWidth="1"/>
    <col min="8" max="8" width="2.85546875" style="181" customWidth="1"/>
    <col min="9" max="9" width="19.85546875" style="181" customWidth="1"/>
    <col min="10" max="10" width="9.140625" style="181" customWidth="1"/>
    <col min="11" max="16384" width="9.140625" style="181" hidden="1"/>
  </cols>
  <sheetData>
    <row r="1" spans="2:11" ht="6.75" customHeight="1" x14ac:dyDescent="0.25">
      <c r="B1" s="239"/>
      <c r="C1" s="239"/>
      <c r="D1" s="239"/>
      <c r="E1" s="239"/>
      <c r="F1" s="239"/>
      <c r="G1" s="239"/>
      <c r="H1" s="239"/>
    </row>
    <row r="2" spans="2:11" ht="20.25" x14ac:dyDescent="0.25">
      <c r="B2" s="373" t="s">
        <v>24</v>
      </c>
      <c r="C2" s="373"/>
      <c r="D2" s="373"/>
      <c r="E2" s="373"/>
      <c r="F2" s="373"/>
      <c r="G2" s="373"/>
      <c r="H2" s="309"/>
    </row>
    <row r="3" spans="2:11" ht="20.25" x14ac:dyDescent="0.3">
      <c r="B3" s="371" t="s">
        <v>25</v>
      </c>
      <c r="C3" s="371"/>
      <c r="D3" s="371"/>
      <c r="E3" s="371"/>
      <c r="F3" s="371"/>
      <c r="G3" s="371"/>
      <c r="H3" s="310"/>
    </row>
    <row r="4" spans="2:11" ht="20.25" x14ac:dyDescent="0.3">
      <c r="B4" s="371" t="s">
        <v>291</v>
      </c>
      <c r="C4" s="371"/>
      <c r="D4" s="371"/>
      <c r="E4" s="371"/>
      <c r="F4" s="371"/>
      <c r="G4" s="371"/>
      <c r="H4" s="310"/>
    </row>
    <row r="5" spans="2:11" x14ac:dyDescent="0.25">
      <c r="B5" s="240"/>
      <c r="C5" s="241"/>
      <c r="D5" s="242"/>
      <c r="E5" s="242"/>
      <c r="F5" s="242"/>
      <c r="G5" s="242"/>
      <c r="H5" s="243"/>
    </row>
    <row r="6" spans="2:11" x14ac:dyDescent="0.25">
      <c r="B6" s="159" t="s">
        <v>292</v>
      </c>
      <c r="C6" s="386" t="s">
        <v>293</v>
      </c>
      <c r="D6" s="386"/>
      <c r="E6" s="73"/>
      <c r="F6" s="311" t="s">
        <v>294</v>
      </c>
      <c r="G6" s="312" t="s">
        <v>295</v>
      </c>
      <c r="H6" s="261"/>
    </row>
    <row r="7" spans="2:11" x14ac:dyDescent="0.25">
      <c r="B7" s="244" t="s">
        <v>296</v>
      </c>
      <c r="C7" s="245" t="s">
        <v>297</v>
      </c>
      <c r="D7" s="246">
        <v>9.5500000000000002E-2</v>
      </c>
      <c r="E7" s="247"/>
      <c r="F7" s="248" t="s">
        <v>298</v>
      </c>
      <c r="G7" s="249">
        <f>D12/F17</f>
        <v>0.69637820976773146</v>
      </c>
      <c r="H7" s="250"/>
    </row>
    <row r="8" spans="2:11" ht="15.75" thickBot="1" x14ac:dyDescent="0.3">
      <c r="B8" s="244" t="s">
        <v>296</v>
      </c>
      <c r="C8" s="251" t="s">
        <v>299</v>
      </c>
      <c r="D8" s="252">
        <v>0.17449999999999999</v>
      </c>
      <c r="E8" s="247"/>
      <c r="F8" s="253" t="s">
        <v>300</v>
      </c>
      <c r="G8" s="254">
        <f>D13/F18</f>
        <v>1.184798038757773</v>
      </c>
      <c r="H8" s="255"/>
    </row>
    <row r="9" spans="2:11" ht="15.75" thickTop="1" x14ac:dyDescent="0.25">
      <c r="B9" s="256">
        <v>2019</v>
      </c>
      <c r="C9" s="257" t="s">
        <v>301</v>
      </c>
      <c r="D9" s="258">
        <v>0.3</v>
      </c>
      <c r="E9" s="247"/>
      <c r="F9" s="259"/>
      <c r="G9" s="260"/>
      <c r="H9" s="261"/>
      <c r="I9" s="262"/>
    </row>
    <row r="10" spans="2:11" x14ac:dyDescent="0.25">
      <c r="B10" s="240"/>
      <c r="C10" s="263"/>
      <c r="D10" s="247"/>
      <c r="E10" s="247"/>
      <c r="F10" s="264"/>
      <c r="G10" s="265"/>
      <c r="H10" s="261"/>
      <c r="I10" s="265"/>
    </row>
    <row r="11" spans="2:11" ht="18.75" customHeight="1" x14ac:dyDescent="0.25">
      <c r="B11" s="159" t="s">
        <v>292</v>
      </c>
      <c r="C11" s="386" t="s">
        <v>302</v>
      </c>
      <c r="D11" s="386"/>
      <c r="E11" s="74"/>
      <c r="F11" s="300"/>
      <c r="G11" s="265"/>
      <c r="H11" s="261"/>
      <c r="I11" s="265"/>
    </row>
    <row r="12" spans="2:11" x14ac:dyDescent="0.25">
      <c r="B12" s="266">
        <v>2019</v>
      </c>
      <c r="C12" s="263" t="s">
        <v>303</v>
      </c>
      <c r="D12" s="192">
        <f>18202772/246338047</f>
        <v>7.3893465592020383E-2</v>
      </c>
      <c r="E12" s="267"/>
      <c r="F12" s="261"/>
      <c r="G12" s="268"/>
      <c r="H12" s="261"/>
      <c r="I12" s="269"/>
      <c r="K12" s="270"/>
    </row>
    <row r="13" spans="2:11" x14ac:dyDescent="0.25">
      <c r="B13" s="271">
        <v>2019</v>
      </c>
      <c r="C13" s="272" t="s">
        <v>304</v>
      </c>
      <c r="D13" s="273">
        <f>56588573/246338047</f>
        <v>0.22971917529247929</v>
      </c>
      <c r="E13" s="267"/>
      <c r="F13" s="274"/>
      <c r="G13" s="275"/>
      <c r="H13" s="261"/>
      <c r="I13" s="276"/>
      <c r="K13" s="277"/>
    </row>
    <row r="14" spans="2:11" x14ac:dyDescent="0.25">
      <c r="B14" s="239"/>
      <c r="C14" s="278"/>
      <c r="D14" s="279"/>
      <c r="E14" s="280"/>
      <c r="F14" s="281"/>
      <c r="G14" s="282"/>
      <c r="H14" s="261"/>
      <c r="I14" s="283"/>
    </row>
    <row r="15" spans="2:11" x14ac:dyDescent="0.25">
      <c r="B15" s="239"/>
      <c r="C15" s="278"/>
      <c r="D15" s="284"/>
      <c r="E15" s="330"/>
      <c r="F15" s="330"/>
      <c r="G15" s="285"/>
      <c r="H15" s="286"/>
      <c r="I15" s="287"/>
    </row>
    <row r="16" spans="2:11" x14ac:dyDescent="0.25">
      <c r="B16" s="288" t="s">
        <v>292</v>
      </c>
      <c r="C16" s="330"/>
      <c r="D16" s="330"/>
      <c r="E16" s="330"/>
      <c r="F16" s="330"/>
      <c r="G16" s="289"/>
      <c r="H16" s="286"/>
      <c r="I16" s="290"/>
    </row>
    <row r="17" spans="2:8" x14ac:dyDescent="0.25">
      <c r="B17" s="291">
        <v>2019</v>
      </c>
      <c r="C17" s="387" t="s">
        <v>305</v>
      </c>
      <c r="D17" s="387"/>
      <c r="E17" s="387"/>
      <c r="F17" s="292">
        <f>D9*(D7/(D7+D8))</f>
        <v>0.1061111111111111</v>
      </c>
      <c r="G17" s="293"/>
      <c r="H17" s="294"/>
    </row>
    <row r="18" spans="2:8" x14ac:dyDescent="0.25">
      <c r="B18" s="295">
        <v>2019</v>
      </c>
      <c r="C18" s="388" t="s">
        <v>306</v>
      </c>
      <c r="D18" s="388"/>
      <c r="E18" s="388"/>
      <c r="F18" s="296">
        <f>D9*(D8/(D7+D8))</f>
        <v>0.19388888888888886</v>
      </c>
      <c r="G18" s="261"/>
      <c r="H18" s="286"/>
    </row>
    <row r="19" spans="2:8" x14ac:dyDescent="0.25">
      <c r="B19" s="239"/>
      <c r="C19" s="261"/>
      <c r="D19" s="261"/>
      <c r="E19" s="261"/>
      <c r="F19" s="261"/>
      <c r="G19" s="261"/>
      <c r="H19" s="286"/>
    </row>
    <row r="20" spans="2:8" x14ac:dyDescent="0.25">
      <c r="B20" s="239"/>
      <c r="C20" s="384"/>
      <c r="D20" s="384"/>
      <c r="E20" s="384"/>
      <c r="F20" s="384"/>
      <c r="G20" s="384"/>
      <c r="H20" s="286"/>
    </row>
    <row r="21" spans="2:8" hidden="1" x14ac:dyDescent="0.25">
      <c r="B21" s="239"/>
      <c r="C21" s="385"/>
      <c r="D21" s="330"/>
      <c r="E21" s="330"/>
      <c r="F21" s="330"/>
      <c r="G21" s="330"/>
      <c r="H21" s="286"/>
    </row>
    <row r="22" spans="2:8" hidden="1" x14ac:dyDescent="0.25">
      <c r="B22" s="239"/>
      <c r="C22" s="385"/>
      <c r="D22" s="330"/>
      <c r="E22" s="330"/>
      <c r="F22" s="330"/>
      <c r="G22" s="330"/>
      <c r="H22" s="286"/>
    </row>
    <row r="23" spans="2:8" hidden="1" x14ac:dyDescent="0.25">
      <c r="B23" s="239"/>
      <c r="C23" s="330"/>
      <c r="D23" s="330"/>
      <c r="E23" s="330"/>
      <c r="F23" s="330"/>
      <c r="G23" s="330"/>
      <c r="H23" s="286"/>
    </row>
    <row r="24" spans="2:8" hidden="1" x14ac:dyDescent="0.25">
      <c r="B24" s="239"/>
      <c r="C24" s="297"/>
      <c r="D24" s="298"/>
      <c r="E24" s="299"/>
      <c r="F24" s="298"/>
      <c r="G24" s="293"/>
      <c r="H24" s="286"/>
    </row>
    <row r="25" spans="2:8" hidden="1" x14ac:dyDescent="0.25">
      <c r="B25" s="239"/>
      <c r="C25" s="300"/>
      <c r="D25" s="300"/>
      <c r="E25" s="300"/>
      <c r="F25" s="300"/>
      <c r="G25" s="261"/>
      <c r="H25" s="286"/>
    </row>
    <row r="26" spans="2:8" hidden="1" x14ac:dyDescent="0.25">
      <c r="B26" s="239"/>
      <c r="C26" s="261"/>
      <c r="D26" s="261"/>
      <c r="E26" s="261"/>
      <c r="F26" s="301"/>
      <c r="G26" s="261"/>
      <c r="H26" s="286"/>
    </row>
    <row r="27" spans="2:8" hidden="1" x14ac:dyDescent="0.25">
      <c r="B27" s="239"/>
      <c r="C27" s="302"/>
      <c r="D27" s="303"/>
      <c r="E27" s="304"/>
      <c r="F27" s="261"/>
      <c r="G27" s="304"/>
      <c r="H27" s="286"/>
    </row>
    <row r="28" spans="2:8" hidden="1" x14ac:dyDescent="0.25">
      <c r="B28" s="239"/>
      <c r="C28" s="305"/>
      <c r="D28" s="306"/>
      <c r="E28" s="261"/>
      <c r="F28" s="261"/>
      <c r="G28" s="261"/>
      <c r="H28" s="286"/>
    </row>
    <row r="29" spans="2:8" hidden="1" x14ac:dyDescent="0.25">
      <c r="B29" s="239"/>
      <c r="C29" s="261"/>
      <c r="D29" s="261"/>
      <c r="E29" s="261"/>
      <c r="F29" s="261"/>
      <c r="G29" s="261"/>
      <c r="H29" s="286"/>
    </row>
    <row r="30" spans="2:8" hidden="1" x14ac:dyDescent="0.25">
      <c r="B30" s="239"/>
      <c r="C30" s="307"/>
      <c r="D30" s="307"/>
      <c r="E30" s="307"/>
      <c r="F30" s="307"/>
      <c r="G30" s="307"/>
      <c r="H30" s="308"/>
    </row>
    <row r="31" spans="2:8" hidden="1" x14ac:dyDescent="0.25">
      <c r="B31" s="239"/>
      <c r="C31" s="307"/>
      <c r="D31" s="307"/>
      <c r="E31" s="307"/>
      <c r="F31" s="307"/>
      <c r="G31" s="307"/>
      <c r="H31" s="308"/>
    </row>
  </sheetData>
  <customSheetViews>
    <customSheetView guid="{9658BFCB-F494-4EC4-95C2-C125FDE12354}" scale="120">
      <selection activeCell="B3" sqref="B3:G3"/>
      <pageMargins left="0" right="0" top="0" bottom="0" header="0" footer="0"/>
      <pageSetup paperSize="9" orientation="portrait" r:id="rId1"/>
    </customSheetView>
  </customSheetViews>
  <mergeCells count="9">
    <mergeCell ref="C20:G20"/>
    <mergeCell ref="C21:C22"/>
    <mergeCell ref="C6:D6"/>
    <mergeCell ref="C11:D11"/>
    <mergeCell ref="B2:G2"/>
    <mergeCell ref="B3:G3"/>
    <mergeCell ref="B4:G4"/>
    <mergeCell ref="C17:E17"/>
    <mergeCell ref="C18:E18"/>
  </mergeCells>
  <phoneticPr fontId="41" type="noConversion"/>
  <pageMargins left="0" right="0" top="0" bottom="0" header="0" footer="0"/>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0AC8-EA00-4BAA-B9F6-62A6DF540AE0}">
  <sheetPr>
    <tabColor theme="4" tint="0.39997558519241921"/>
  </sheetPr>
  <dimension ref="A1:ZF1048574"/>
  <sheetViews>
    <sheetView showGridLines="0" topLeftCell="A16" zoomScale="90" zoomScaleNormal="90" workbookViewId="0">
      <selection activeCell="M20" sqref="M20"/>
    </sheetView>
  </sheetViews>
  <sheetFormatPr defaultColWidth="0" defaultRowHeight="12.75" zeroHeight="1" x14ac:dyDescent="0.25"/>
  <cols>
    <col min="1" max="1" width="1.7109375" style="37" customWidth="1"/>
    <col min="2" max="2" width="15.42578125" style="38" customWidth="1"/>
    <col min="3" max="3" width="15.42578125" style="39" customWidth="1"/>
    <col min="4" max="4" width="8.28515625" style="50" customWidth="1"/>
    <col min="5" max="5" width="9.28515625" style="157" customWidth="1"/>
    <col min="6" max="6" width="9.42578125" style="39" customWidth="1"/>
    <col min="7" max="7" width="12.140625" style="38" customWidth="1"/>
    <col min="8" max="8" width="20.42578125" style="37" customWidth="1"/>
    <col min="9" max="9" width="10.7109375" style="37" customWidth="1"/>
    <col min="10" max="10" width="4.140625" style="37" customWidth="1"/>
    <col min="11" max="14" width="9.140625" style="37" customWidth="1"/>
    <col min="15" max="16" width="7.7109375" style="37" customWidth="1"/>
    <col min="17" max="16384" width="9.140625" style="37" hidden="1"/>
  </cols>
  <sheetData>
    <row r="1" spans="1:682" ht="9.9499999999999993" customHeight="1" x14ac:dyDescent="0.25">
      <c r="E1" s="39"/>
    </row>
    <row r="2" spans="1:682" s="45" customFormat="1" ht="24.95" customHeight="1" x14ac:dyDescent="0.3">
      <c r="A2" s="13"/>
      <c r="B2" s="40" t="s">
        <v>24</v>
      </c>
      <c r="C2" s="41"/>
      <c r="D2" s="161"/>
      <c r="E2" s="165"/>
      <c r="F2" s="165"/>
      <c r="G2" s="167"/>
      <c r="H2" s="42"/>
      <c r="I2" s="11"/>
      <c r="J2" s="11"/>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row>
    <row r="3" spans="1:682" s="12" customFormat="1" ht="20.100000000000001" customHeight="1" x14ac:dyDescent="0.3">
      <c r="A3" s="9"/>
      <c r="B3" s="10" t="s">
        <v>25</v>
      </c>
      <c r="C3" s="43"/>
      <c r="D3" s="162"/>
      <c r="E3" s="166"/>
      <c r="F3" s="166"/>
      <c r="G3" s="168"/>
      <c r="H3" s="11"/>
      <c r="I3" s="11"/>
      <c r="J3" s="11"/>
    </row>
    <row r="4" spans="1:682" s="12" customFormat="1" ht="20.100000000000001" customHeight="1" x14ac:dyDescent="0.3">
      <c r="A4" s="9"/>
      <c r="B4" s="10" t="s">
        <v>26</v>
      </c>
      <c r="C4" s="43"/>
      <c r="D4" s="162"/>
      <c r="E4" s="166"/>
      <c r="F4" s="166"/>
      <c r="G4" s="168"/>
      <c r="H4" s="11"/>
      <c r="I4" s="11"/>
      <c r="J4" s="11"/>
    </row>
    <row r="5" spans="1:682" ht="14.25" customHeight="1" x14ac:dyDescent="0.25">
      <c r="E5" s="39"/>
    </row>
    <row r="6" spans="1:682" ht="7.5" customHeight="1" thickBot="1" x14ac:dyDescent="0.3">
      <c r="E6" s="39"/>
    </row>
    <row r="7" spans="1:682" s="46" customFormat="1" ht="15" customHeight="1" thickTop="1" x14ac:dyDescent="0.25">
      <c r="B7" s="150" t="s">
        <v>27</v>
      </c>
      <c r="C7" s="150"/>
      <c r="D7" s="163">
        <f>SUMIF(H10:H36,"CAESB",C10:C36)</f>
        <v>0.01</v>
      </c>
      <c r="E7" s="150"/>
      <c r="F7" s="150"/>
      <c r="G7" s="164"/>
      <c r="H7" s="47"/>
      <c r="K7" s="348" t="s">
        <v>28</v>
      </c>
      <c r="L7" s="349"/>
      <c r="M7" s="349"/>
      <c r="N7" s="350"/>
    </row>
    <row r="8" spans="1:682" s="38" customFormat="1" ht="15" x14ac:dyDescent="0.25">
      <c r="B8" s="355" t="s">
        <v>29</v>
      </c>
      <c r="C8" s="355" t="s">
        <v>30</v>
      </c>
      <c r="D8" s="354" t="s">
        <v>31</v>
      </c>
      <c r="E8" s="354"/>
      <c r="F8" s="354"/>
      <c r="G8" s="357" t="s">
        <v>32</v>
      </c>
      <c r="H8" s="359" t="s">
        <v>33</v>
      </c>
      <c r="K8" s="351"/>
      <c r="L8" s="352"/>
      <c r="M8" s="352"/>
      <c r="N8" s="353"/>
    </row>
    <row r="9" spans="1:682" s="38" customFormat="1" ht="19.5" customHeight="1" x14ac:dyDescent="0.25">
      <c r="B9" s="356"/>
      <c r="C9" s="356"/>
      <c r="D9" s="326">
        <v>2017</v>
      </c>
      <c r="E9" s="322">
        <v>2018</v>
      </c>
      <c r="F9" s="322">
        <v>2019</v>
      </c>
      <c r="G9" s="358"/>
      <c r="H9" s="360"/>
      <c r="K9" s="145" t="s">
        <v>34</v>
      </c>
      <c r="L9" s="151"/>
      <c r="M9" s="151"/>
      <c r="N9" s="146"/>
    </row>
    <row r="10" spans="1:682" ht="15" customHeight="1" x14ac:dyDescent="0.25">
      <c r="A10" s="173"/>
      <c r="B10" s="321">
        <f>IF(G10&lt;$M$17,1,IF(G10&lt;$M$18,2,IF(G10&lt;$M$19,3,4)))</f>
        <v>4</v>
      </c>
      <c r="C10" s="174" cm="1">
        <f t="array" ref="C10">IF(B10=4,0.5,IF(B10=3,1,IF(B10=2,1.5,IF(B10=1,2,ERRO))))/100</f>
        <v>5.0000000000000001E-3</v>
      </c>
      <c r="D10" s="331">
        <v>1.0000000000000293</v>
      </c>
      <c r="E10" s="332">
        <v>1.0000000000000269</v>
      </c>
      <c r="F10" s="333">
        <v>1.000000000000036</v>
      </c>
      <c r="G10" s="173">
        <f>AVERAGE(D10:F10)</f>
        <v>1.0000000000000306</v>
      </c>
      <c r="H10" s="179" t="s">
        <v>59</v>
      </c>
      <c r="J10" s="48"/>
      <c r="K10" s="147" t="s">
        <v>36</v>
      </c>
      <c r="L10" s="148"/>
      <c r="M10" s="148"/>
      <c r="N10" s="149"/>
    </row>
    <row r="11" spans="1:682" ht="15" customHeight="1" thickBot="1" x14ac:dyDescent="0.3">
      <c r="A11" s="175"/>
      <c r="B11" s="321">
        <f t="shared" ref="B11:B35" si="0">IF(G11&lt;$M$17,1,IF(G11&lt;$M$18,2,IF(G11&lt;$M$19,3,4)))</f>
        <v>4</v>
      </c>
      <c r="C11" s="174" cm="1">
        <f t="array" ref="C11">IF(B11=4,0.5,IF(B11=3,1,IF(B11=2,1.5,IF(B11=1,2,ERRO))))/100</f>
        <v>5.0000000000000001E-3</v>
      </c>
      <c r="D11" s="331">
        <v>1.0000000000000004</v>
      </c>
      <c r="E11" s="331">
        <v>1.0000000000000455</v>
      </c>
      <c r="F11" s="333">
        <v>1</v>
      </c>
      <c r="G11" s="175">
        <f>AVERAGE(D11:F11)</f>
        <v>1.0000000000000153</v>
      </c>
      <c r="H11" s="179" t="s">
        <v>64</v>
      </c>
      <c r="I11" s="50"/>
      <c r="J11" s="48"/>
      <c r="K11" s="154" t="s">
        <v>38</v>
      </c>
      <c r="L11" s="155"/>
      <c r="M11" s="155"/>
      <c r="N11" s="156"/>
    </row>
    <row r="12" spans="1:682" ht="15" customHeight="1" x14ac:dyDescent="0.25">
      <c r="A12" s="175"/>
      <c r="B12" s="321">
        <f t="shared" si="0"/>
        <v>4</v>
      </c>
      <c r="C12" s="174" cm="1">
        <f t="array" ref="C12">IF(B12=4,0.5,IF(B12=3,1,IF(B12=2,1.5,IF(B12=1,2,ERRO))))/100</f>
        <v>5.0000000000000001E-3</v>
      </c>
      <c r="D12" s="331">
        <v>1.0000000000000104</v>
      </c>
      <c r="E12" s="331">
        <v>1.0000000000000013</v>
      </c>
      <c r="F12" s="333">
        <v>1</v>
      </c>
      <c r="G12" s="175">
        <f t="shared" ref="G12:G35" si="1">AVERAGE(D12:F12)</f>
        <v>1.0000000000000038</v>
      </c>
      <c r="H12" s="179" t="s">
        <v>60</v>
      </c>
      <c r="I12" s="50"/>
      <c r="J12" s="48"/>
      <c r="K12" s="152"/>
      <c r="L12" s="152"/>
      <c r="M12" s="152"/>
      <c r="N12" s="152"/>
    </row>
    <row r="13" spans="1:682" ht="15" customHeight="1" x14ac:dyDescent="0.25">
      <c r="A13" s="175"/>
      <c r="B13" s="321">
        <f t="shared" si="0"/>
        <v>4</v>
      </c>
      <c r="C13" s="174" cm="1">
        <f t="array" ref="C13">IF(B13=4,0.5,IF(B13=3,1,IF(B13=2,1.5,IF(B13=1,2,ERRO))))/100</f>
        <v>5.0000000000000001E-3</v>
      </c>
      <c r="D13" s="331">
        <v>1.0000000000000002</v>
      </c>
      <c r="E13" s="331">
        <v>1.0000000000000007</v>
      </c>
      <c r="F13" s="333">
        <v>1.0000000000000007</v>
      </c>
      <c r="G13" s="175">
        <f t="shared" si="1"/>
        <v>1.0000000000000007</v>
      </c>
      <c r="H13" s="179" t="s">
        <v>35</v>
      </c>
      <c r="I13" s="50"/>
      <c r="J13" s="48"/>
      <c r="K13" s="153"/>
      <c r="L13" s="153"/>
      <c r="M13" s="153"/>
      <c r="N13" s="153"/>
    </row>
    <row r="14" spans="1:682" ht="15" customHeight="1" x14ac:dyDescent="0.25">
      <c r="A14" s="175"/>
      <c r="B14" s="321">
        <f t="shared" si="0"/>
        <v>4</v>
      </c>
      <c r="C14" s="174" cm="1">
        <f t="array" ref="C14">IF(B14=4,0.5,IF(B14=3,1,IF(B14=2,1.5,IF(B14=1,2,ERRO))))/100</f>
        <v>5.0000000000000001E-3</v>
      </c>
      <c r="D14" s="331">
        <v>0.99999999999999989</v>
      </c>
      <c r="E14" s="331">
        <v>1</v>
      </c>
      <c r="F14" s="333">
        <v>1.0000000000000004</v>
      </c>
      <c r="G14" s="175">
        <f t="shared" si="1"/>
        <v>1.0000000000000002</v>
      </c>
      <c r="H14" s="179" t="s">
        <v>63</v>
      </c>
      <c r="J14" s="48"/>
    </row>
    <row r="15" spans="1:682" ht="15" customHeight="1" x14ac:dyDescent="0.25">
      <c r="A15" s="175"/>
      <c r="B15" s="321">
        <f t="shared" si="0"/>
        <v>4</v>
      </c>
      <c r="C15" s="174" cm="1">
        <f t="array" ref="C15">IF(B15=4,0.5,IF(B15=3,1,IF(B15=2,1.5,IF(B15=1,2,ERRO))))/100</f>
        <v>5.0000000000000001E-3</v>
      </c>
      <c r="D15" s="331">
        <v>0.99999999999999978</v>
      </c>
      <c r="E15" s="331">
        <v>1</v>
      </c>
      <c r="F15" s="331">
        <v>1</v>
      </c>
      <c r="G15" s="175">
        <f t="shared" si="1"/>
        <v>1</v>
      </c>
      <c r="H15" s="179" t="s">
        <v>37</v>
      </c>
      <c r="I15" s="50"/>
      <c r="J15" s="48"/>
    </row>
    <row r="16" spans="1:682" ht="15" customHeight="1" x14ac:dyDescent="0.25">
      <c r="A16" s="175"/>
      <c r="B16" s="321">
        <f t="shared" si="0"/>
        <v>3</v>
      </c>
      <c r="C16" s="174" cm="1">
        <f t="array" ref="C16">IF(B16=4,0.5,IF(B16=3,1,IF(B16=2,1.5,IF(B16=1,2,ERRO))))/100</f>
        <v>0.01</v>
      </c>
      <c r="D16" s="331">
        <v>0.99999999999999967</v>
      </c>
      <c r="E16" s="331">
        <v>0.96977397261253817</v>
      </c>
      <c r="F16" s="331">
        <v>1.0000000000000011</v>
      </c>
      <c r="G16" s="175">
        <f t="shared" si="1"/>
        <v>0.98992465753751302</v>
      </c>
      <c r="H16" s="179" t="s">
        <v>39</v>
      </c>
      <c r="I16" s="50"/>
      <c r="J16" s="48"/>
      <c r="K16" s="361" t="s">
        <v>44</v>
      </c>
      <c r="L16" s="361"/>
      <c r="M16" s="364"/>
      <c r="N16" s="364"/>
    </row>
    <row r="17" spans="1:14" ht="15" customHeight="1" x14ac:dyDescent="0.25">
      <c r="A17" s="175"/>
      <c r="B17" s="321">
        <f t="shared" si="0"/>
        <v>3</v>
      </c>
      <c r="C17" s="174" cm="1">
        <f t="array" ref="C17">IF(B17=4,0.5,IF(B17=3,1,IF(B17=2,1.5,IF(B17=1,2,ERRO))))/100</f>
        <v>0.01</v>
      </c>
      <c r="D17" s="331">
        <v>0.84249714090543548</v>
      </c>
      <c r="E17" s="331">
        <v>0.98800566014768887</v>
      </c>
      <c r="F17" s="331">
        <v>0.99999999999999978</v>
      </c>
      <c r="G17" s="175">
        <f t="shared" si="1"/>
        <v>0.94350093368437482</v>
      </c>
      <c r="H17" s="179" t="s">
        <v>62</v>
      </c>
      <c r="I17" s="50"/>
      <c r="J17" s="48"/>
      <c r="K17" s="362" t="s">
        <v>46</v>
      </c>
      <c r="L17" s="362"/>
      <c r="M17" s="365">
        <f>_xlfn.QUARTILE.EXC(G10:G35,1)</f>
        <v>0.53855808184769882</v>
      </c>
      <c r="N17" s="365"/>
    </row>
    <row r="18" spans="1:14" ht="15" customHeight="1" x14ac:dyDescent="0.25">
      <c r="A18" s="175"/>
      <c r="B18" s="334">
        <f t="shared" si="0"/>
        <v>3</v>
      </c>
      <c r="C18" s="174" cm="1">
        <f t="array" ref="C18">IF(B18=4,0.5,IF(B18=3,1,IF(B18=2,1.5,IF(B18=1,2,ERRO))))/100</f>
        <v>0.01</v>
      </c>
      <c r="D18" s="335">
        <v>0.75421097883255706</v>
      </c>
      <c r="E18" s="335">
        <v>1.0000000000000038</v>
      </c>
      <c r="F18" s="336">
        <v>1.0000000000000016</v>
      </c>
      <c r="G18" s="175">
        <f t="shared" si="1"/>
        <v>0.91807032627752072</v>
      </c>
      <c r="H18" s="179" t="s">
        <v>61</v>
      </c>
      <c r="I18" s="158"/>
      <c r="J18" s="48"/>
      <c r="K18" s="362" t="s">
        <v>48</v>
      </c>
      <c r="L18" s="362"/>
      <c r="M18" s="366">
        <f>_xlfn.QUARTILE.EXC(G10:G35,2)</f>
        <v>0.71062280982019721</v>
      </c>
      <c r="N18" s="366"/>
    </row>
    <row r="19" spans="1:14" ht="15" customHeight="1" thickBot="1" x14ac:dyDescent="0.3">
      <c r="A19" s="175"/>
      <c r="B19" s="334">
        <f t="shared" si="0"/>
        <v>3</v>
      </c>
      <c r="C19" s="174" cm="1">
        <f t="array" ref="C19">IF(B19=4,0.5,IF(B19=3,1,IF(B19=2,1.5,IF(B19=1,2,ERRO))))/100</f>
        <v>0.01</v>
      </c>
      <c r="D19" s="335">
        <v>0.80922653029039904</v>
      </c>
      <c r="E19" s="335">
        <v>0.98036430557405529</v>
      </c>
      <c r="F19" s="335">
        <v>0.9196682678180812</v>
      </c>
      <c r="G19" s="175">
        <f t="shared" si="1"/>
        <v>0.90308636789417862</v>
      </c>
      <c r="H19" s="179" t="s">
        <v>42</v>
      </c>
      <c r="I19" s="50"/>
      <c r="J19" s="48"/>
      <c r="K19" s="363" t="s">
        <v>50</v>
      </c>
      <c r="L19" s="363"/>
      <c r="M19" s="367">
        <f>_xlfn.QUARTILE.EXC(G10:G35,3)</f>
        <v>0.99244349315313474</v>
      </c>
      <c r="N19" s="367"/>
    </row>
    <row r="20" spans="1:14" ht="15" customHeight="1" thickTop="1" x14ac:dyDescent="0.25">
      <c r="A20" s="175"/>
      <c r="B20" s="337">
        <f t="shared" si="0"/>
        <v>3</v>
      </c>
      <c r="C20" s="338" cm="1">
        <f t="array" ref="C20">IF(B20=4,0.5,IF(B20=3,1,IF(B20=2,1.5,IF(B20=1,2,ERRO))))/100</f>
        <v>0.01</v>
      </c>
      <c r="D20" s="339">
        <v>0.76834948289234017</v>
      </c>
      <c r="E20" s="339">
        <v>0.92233231010143035</v>
      </c>
      <c r="F20" s="339">
        <v>0.90929865266108656</v>
      </c>
      <c r="G20" s="340">
        <f t="shared" si="1"/>
        <v>0.86666014855161899</v>
      </c>
      <c r="H20" s="341" t="s">
        <v>40</v>
      </c>
      <c r="I20" s="50"/>
      <c r="J20" s="48"/>
    </row>
    <row r="21" spans="1:14" ht="15" customHeight="1" x14ac:dyDescent="0.25">
      <c r="A21" s="175"/>
      <c r="B21" s="321">
        <f t="shared" si="0"/>
        <v>3</v>
      </c>
      <c r="C21" s="174" cm="1">
        <f t="array" ref="C21">IF(B21=4,0.5,IF(B21=3,1,IF(B21=2,1.5,IF(B21=1,2,ERRO))))/100</f>
        <v>0.01</v>
      </c>
      <c r="D21" s="331">
        <v>0.71961428394173177</v>
      </c>
      <c r="E21" s="331">
        <v>0.89408731295408694</v>
      </c>
      <c r="F21" s="331">
        <v>0.60372755358720476</v>
      </c>
      <c r="G21" s="175">
        <f t="shared" si="1"/>
        <v>0.73914305016100779</v>
      </c>
      <c r="H21" s="179" t="s">
        <v>43</v>
      </c>
      <c r="J21" s="48"/>
    </row>
    <row r="22" spans="1:14" ht="15" customHeight="1" x14ac:dyDescent="0.25">
      <c r="A22" s="175"/>
      <c r="B22" s="321">
        <f t="shared" si="0"/>
        <v>3</v>
      </c>
      <c r="C22" s="174" cm="1">
        <f t="array" ref="C22">IF(B22=4,0.5,IF(B22=3,1,IF(B22=2,1.5,IF(B22=1,2,ERRO))))/100</f>
        <v>0.01</v>
      </c>
      <c r="D22" s="331">
        <v>0.85312026176364186</v>
      </c>
      <c r="E22" s="331">
        <v>0.63807744727363358</v>
      </c>
      <c r="F22" s="331">
        <v>0.68819058011490608</v>
      </c>
      <c r="G22" s="175">
        <f t="shared" si="1"/>
        <v>0.72646276305072721</v>
      </c>
      <c r="H22" s="179" t="s">
        <v>41</v>
      </c>
      <c r="I22" s="50"/>
      <c r="J22" s="48"/>
    </row>
    <row r="23" spans="1:14" ht="15" customHeight="1" x14ac:dyDescent="0.25">
      <c r="A23" s="175"/>
      <c r="B23" s="321">
        <f t="shared" si="0"/>
        <v>2</v>
      </c>
      <c r="C23" s="174" cm="1">
        <f t="array" ref="C23">IF(B23=4,0.5,IF(B23=3,1,IF(B23=2,1.5,IF(B23=1,2,ERRO))))/100</f>
        <v>1.4999999999999999E-2</v>
      </c>
      <c r="D23" s="331">
        <v>0.73093000717922207</v>
      </c>
      <c r="E23" s="331">
        <v>0.72922814938888703</v>
      </c>
      <c r="F23" s="331">
        <v>0.62419041320089197</v>
      </c>
      <c r="G23" s="175">
        <f t="shared" si="1"/>
        <v>0.6947828565896671</v>
      </c>
      <c r="H23" s="179" t="s">
        <v>47</v>
      </c>
      <c r="I23" s="49"/>
      <c r="J23" s="48"/>
    </row>
    <row r="24" spans="1:14" ht="15" customHeight="1" x14ac:dyDescent="0.25">
      <c r="A24" s="175"/>
      <c r="B24" s="321">
        <f t="shared" si="0"/>
        <v>2</v>
      </c>
      <c r="C24" s="174" cm="1">
        <f t="array" ref="C24">IF(B24=4,0.5,IF(B24=3,1,IF(B24=2,1.5,IF(B24=1,2,ERRO))))/100</f>
        <v>1.4999999999999999E-2</v>
      </c>
      <c r="D24" s="331">
        <v>0.62453000547558402</v>
      </c>
      <c r="E24" s="331">
        <v>0.47152370821141298</v>
      </c>
      <c r="F24" s="331">
        <v>0.84764148304511844</v>
      </c>
      <c r="G24" s="175">
        <f t="shared" si="1"/>
        <v>0.64789839891070511</v>
      </c>
      <c r="H24" s="179" t="s">
        <v>52</v>
      </c>
      <c r="I24" s="50"/>
      <c r="J24" s="48"/>
    </row>
    <row r="25" spans="1:14" ht="15" customHeight="1" x14ac:dyDescent="0.25">
      <c r="A25" s="175"/>
      <c r="B25" s="321">
        <f t="shared" si="0"/>
        <v>2</v>
      </c>
      <c r="C25" s="174" cm="1">
        <f t="array" ref="C25">IF(B25=4,0.5,IF(B25=3,1,IF(B25=2,1.5,IF(B25=1,2,ERRO))))/100</f>
        <v>1.4999999999999999E-2</v>
      </c>
      <c r="D25" s="331">
        <v>0.56570817809228235</v>
      </c>
      <c r="E25" s="331">
        <v>0.59831730038061759</v>
      </c>
      <c r="F25" s="331">
        <v>0.61243987348669537</v>
      </c>
      <c r="G25" s="175">
        <f t="shared" si="1"/>
        <v>0.59215511731986514</v>
      </c>
      <c r="H25" s="179" t="s">
        <v>67</v>
      </c>
      <c r="I25" s="50"/>
      <c r="J25" s="48"/>
    </row>
    <row r="26" spans="1:14" ht="15" customHeight="1" x14ac:dyDescent="0.25">
      <c r="B26" s="321">
        <f t="shared" si="0"/>
        <v>2</v>
      </c>
      <c r="C26" s="174" cm="1">
        <f t="array" ref="C26">IF(B26=4,0.5,IF(B26=3,1,IF(B26=2,1.5,IF(B26=1,2,ERRO))))/100</f>
        <v>1.4999999999999999E-2</v>
      </c>
      <c r="D26" s="331">
        <v>0.6152936410300065</v>
      </c>
      <c r="E26" s="331">
        <v>0.72900370211743248</v>
      </c>
      <c r="F26" s="331">
        <v>0.42970520042405047</v>
      </c>
      <c r="G26" s="175">
        <f t="shared" si="1"/>
        <v>0.59133418119049652</v>
      </c>
      <c r="H26" s="179" t="s">
        <v>45</v>
      </c>
      <c r="I26" s="50"/>
      <c r="J26" s="48"/>
    </row>
    <row r="27" spans="1:14" ht="15" customHeight="1" x14ac:dyDescent="0.25">
      <c r="B27" s="321">
        <f t="shared" si="0"/>
        <v>2</v>
      </c>
      <c r="C27" s="174" cm="1">
        <f t="array" ref="C27">IF(B27=4,0.5,IF(B27=3,1,IF(B27=2,1.5,IF(B27=1,2,ERRO))))/100</f>
        <v>1.4999999999999999E-2</v>
      </c>
      <c r="D27" s="331">
        <v>0.68000402189655684</v>
      </c>
      <c r="E27" s="331">
        <v>0.66462331919552542</v>
      </c>
      <c r="F27" s="331">
        <v>0.41553768385871698</v>
      </c>
      <c r="G27" s="175">
        <f t="shared" si="1"/>
        <v>0.58672167498359973</v>
      </c>
      <c r="H27" s="179" t="s">
        <v>51</v>
      </c>
      <c r="J27" s="48"/>
    </row>
    <row r="28" spans="1:14" ht="15" customHeight="1" x14ac:dyDescent="0.25">
      <c r="B28" s="321">
        <f t="shared" si="0"/>
        <v>2</v>
      </c>
      <c r="C28" s="174" cm="1">
        <f t="array" ref="C28">IF(B28=4,0.5,IF(B28=3,1,IF(B28=2,1.5,IF(B28=1,2,ERRO))))/100</f>
        <v>1.4999999999999999E-2</v>
      </c>
      <c r="D28" s="331">
        <v>0.6665461491439777</v>
      </c>
      <c r="E28" s="331">
        <v>0.57832613002801736</v>
      </c>
      <c r="F28" s="331">
        <v>0.49546203225466001</v>
      </c>
      <c r="G28" s="175">
        <f t="shared" si="1"/>
        <v>0.58011143714221836</v>
      </c>
      <c r="H28" s="179" t="s">
        <v>49</v>
      </c>
      <c r="I28" s="50"/>
      <c r="J28" s="48"/>
    </row>
    <row r="29" spans="1:14" ht="15" customHeight="1" x14ac:dyDescent="0.25">
      <c r="B29" s="321">
        <f t="shared" si="0"/>
        <v>2</v>
      </c>
      <c r="C29" s="174" cm="1">
        <f t="array" ref="C29">IF(B29=4,0.5,IF(B29=3,1,IF(B29=2,1.5,IF(B29=1,2,ERRO))))/100</f>
        <v>1.4999999999999999E-2</v>
      </c>
      <c r="D29" s="331">
        <v>0.59480008890354996</v>
      </c>
      <c r="E29" s="331">
        <v>0.44244578761715925</v>
      </c>
      <c r="F29" s="331">
        <v>0.63320837622037551</v>
      </c>
      <c r="G29" s="175">
        <f t="shared" si="1"/>
        <v>0.55681808424702828</v>
      </c>
      <c r="H29" s="179" t="s">
        <v>65</v>
      </c>
      <c r="J29" s="48"/>
    </row>
    <row r="30" spans="1:14" ht="10.5" customHeight="1" x14ac:dyDescent="0.25">
      <c r="B30" s="321">
        <f t="shared" si="0"/>
        <v>1</v>
      </c>
      <c r="C30" s="174" cm="1">
        <f t="array" ref="C30">IF(B30=4,0.5,IF(B30=3,1,IF(B30=2,1.5,IF(B30=1,2,ERRO))))/100</f>
        <v>0.02</v>
      </c>
      <c r="D30" s="331">
        <v>0.46642794756391104</v>
      </c>
      <c r="E30" s="331">
        <v>0.41436282753577885</v>
      </c>
      <c r="F30" s="331">
        <v>0.57054344884944141</v>
      </c>
      <c r="G30" s="175">
        <f t="shared" si="1"/>
        <v>0.48377807464971045</v>
      </c>
      <c r="H30" s="179" t="s">
        <v>66</v>
      </c>
      <c r="I30" s="50"/>
    </row>
    <row r="31" spans="1:14" ht="15" x14ac:dyDescent="0.25">
      <c r="B31" s="321">
        <f t="shared" si="0"/>
        <v>1</v>
      </c>
      <c r="C31" s="174" cm="1">
        <f t="array" ref="C31">IF(B31=4,0.5,IF(B31=3,1,IF(B31=2,1.5,IF(B31=1,2,ERRO))))/100</f>
        <v>0.02</v>
      </c>
      <c r="D31" s="331">
        <v>0.42482214361924087</v>
      </c>
      <c r="E31" s="331">
        <v>0.4432476213573428</v>
      </c>
      <c r="F31" s="331">
        <v>0.47560992565201865</v>
      </c>
      <c r="G31" s="175">
        <f t="shared" si="1"/>
        <v>0.44789323020953403</v>
      </c>
      <c r="H31" s="179" t="s">
        <v>57</v>
      </c>
    </row>
    <row r="32" spans="1:14" ht="15" x14ac:dyDescent="0.25">
      <c r="B32" s="321">
        <f t="shared" si="0"/>
        <v>1</v>
      </c>
      <c r="C32" s="174" cm="1">
        <f t="array" ref="C32">IF(B32=4,0.5,IF(B32=3,1,IF(B32=2,1.5,IF(B32=1,2,ERRO))))/100</f>
        <v>0.02</v>
      </c>
      <c r="D32" s="331">
        <v>0.42715173129228046</v>
      </c>
      <c r="E32" s="331">
        <v>0.43033159013549144</v>
      </c>
      <c r="F32" s="331">
        <v>0.44208103912262009</v>
      </c>
      <c r="G32" s="175">
        <f t="shared" si="1"/>
        <v>0.43318812018346398</v>
      </c>
      <c r="H32" s="179" t="s">
        <v>55</v>
      </c>
      <c r="I32" s="50"/>
    </row>
    <row r="33" spans="2:9" ht="15" x14ac:dyDescent="0.25">
      <c r="B33" s="321">
        <f t="shared" si="0"/>
        <v>1</v>
      </c>
      <c r="C33" s="174" cm="1">
        <f t="array" ref="C33">IF(B33=4,0.5,IF(B33=3,1,IF(B33=2,1.5,IF(B33=1,2,ERRO))))/100</f>
        <v>0.02</v>
      </c>
      <c r="D33" s="331">
        <v>0.40236622725986548</v>
      </c>
      <c r="E33" s="331">
        <v>0.40051402097100969</v>
      </c>
      <c r="F33" s="331">
        <v>0.4219362800069672</v>
      </c>
      <c r="G33" s="175">
        <f t="shared" si="1"/>
        <v>0.40827217607928085</v>
      </c>
      <c r="H33" s="179" t="s">
        <v>53</v>
      </c>
      <c r="I33" s="50"/>
    </row>
    <row r="34" spans="2:9" ht="15" x14ac:dyDescent="0.25">
      <c r="B34" s="321">
        <f t="shared" si="0"/>
        <v>1</v>
      </c>
      <c r="C34" s="174" cm="1">
        <f t="array" ref="C34">IF(B34=4,0.5,IF(B34=3,1,IF(B34=2,1.5,IF(B34=1,2,ERRO))))/100</f>
        <v>0.02</v>
      </c>
      <c r="D34" s="331">
        <v>0.41349960005851261</v>
      </c>
      <c r="E34" s="331">
        <v>0.37545600818337116</v>
      </c>
      <c r="F34" s="331">
        <v>0.40633225727140687</v>
      </c>
      <c r="G34" s="175">
        <f t="shared" si="1"/>
        <v>0.39842928850443027</v>
      </c>
      <c r="H34" s="179" t="s">
        <v>54</v>
      </c>
      <c r="I34" s="50"/>
    </row>
    <row r="35" spans="2:9" ht="15" x14ac:dyDescent="0.25">
      <c r="B35" s="321">
        <f t="shared" si="0"/>
        <v>1</v>
      </c>
      <c r="C35" s="174" cm="1">
        <f t="array" ref="C35">IF(B35=4,0.5,IF(B35=3,1,IF(B35=2,1.5,IF(B35=1,2,ERRO))))/100</f>
        <v>0.02</v>
      </c>
      <c r="D35" s="331">
        <v>0.47167935374894071</v>
      </c>
      <c r="E35" s="331">
        <v>0.24878462943197988</v>
      </c>
      <c r="F35" s="331">
        <v>0.30048563522203958</v>
      </c>
      <c r="G35" s="175">
        <f t="shared" si="1"/>
        <v>0.34031653946765333</v>
      </c>
      <c r="H35" s="179" t="s">
        <v>56</v>
      </c>
      <c r="I35" s="50"/>
    </row>
    <row r="36" spans="2:9" ht="15" x14ac:dyDescent="0.25">
      <c r="B36" s="172"/>
      <c r="C36" s="174"/>
      <c r="D36" s="170"/>
      <c r="E36" s="171"/>
      <c r="F36" s="171"/>
      <c r="G36" s="175"/>
      <c r="H36" s="169"/>
      <c r="I36" s="50"/>
    </row>
    <row r="37" spans="2:9" ht="15" x14ac:dyDescent="0.25">
      <c r="B37" s="172"/>
      <c r="C37" s="176"/>
      <c r="D37" s="177"/>
      <c r="E37" s="178"/>
      <c r="F37" s="176"/>
      <c r="G37" s="179"/>
      <c r="H37" s="180"/>
    </row>
    <row r="38" spans="2:9" x14ac:dyDescent="0.25"/>
    <row r="39" spans="2:9" x14ac:dyDescent="0.25"/>
    <row r="1048571" spans="5:5" ht="13.5" hidden="1" customHeight="1" x14ac:dyDescent="0.25"/>
    <row r="1048572" spans="5:5" ht="21" hidden="1" customHeight="1" x14ac:dyDescent="0.25"/>
    <row r="1048573" spans="5:5" ht="21.75" hidden="1" customHeight="1" x14ac:dyDescent="0.25"/>
    <row r="1048574" spans="5:5" ht="60.75" hidden="1" customHeight="1" x14ac:dyDescent="0.25">
      <c r="E1048574" s="39"/>
    </row>
  </sheetData>
  <customSheetViews>
    <customSheetView guid="{9658BFCB-F494-4EC4-95C2-C125FDE12354}" scale="90" showGridLines="0" hiddenRows="1" hiddenColumns="1">
      <selection activeCell="B8" sqref="B8:E8"/>
      <pageMargins left="0" right="0" top="0" bottom="0" header="0" footer="0"/>
      <pageSetup paperSize="9" orientation="portrait" r:id="rId1"/>
      <headerFooter alignWithMargins="0"/>
    </customSheetView>
  </customSheetViews>
  <mergeCells count="15">
    <mergeCell ref="K16:L16"/>
    <mergeCell ref="K17:L17"/>
    <mergeCell ref="K18:L18"/>
    <mergeCell ref="K19:L19"/>
    <mergeCell ref="M16:N16"/>
    <mergeCell ref="M17:N17"/>
    <mergeCell ref="M18:N18"/>
    <mergeCell ref="M19:N19"/>
    <mergeCell ref="K7:N7"/>
    <mergeCell ref="K8:N8"/>
    <mergeCell ref="D8:F8"/>
    <mergeCell ref="B8:B9"/>
    <mergeCell ref="C8:C9"/>
    <mergeCell ref="G8:G9"/>
    <mergeCell ref="H8:H9"/>
  </mergeCells>
  <phoneticPr fontId="41" type="noConversion"/>
  <pageMargins left="0" right="0" top="0" bottom="0" header="0" footer="0"/>
  <pageSetup paperSize="9"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4F94-9AD8-4DD3-9A8B-B005F4913E24}">
  <sheetPr>
    <tabColor theme="4" tint="0.59999389629810485"/>
  </sheetPr>
  <dimension ref="A1:YO2519"/>
  <sheetViews>
    <sheetView showGridLines="0" zoomScale="50" zoomScaleNormal="50" workbookViewId="0">
      <selection activeCell="F20" sqref="F20"/>
    </sheetView>
  </sheetViews>
  <sheetFormatPr defaultColWidth="0" defaultRowHeight="14.25" customHeight="1" zeroHeight="1" x14ac:dyDescent="0.25"/>
  <cols>
    <col min="1" max="1" width="1.7109375" style="37" customWidth="1"/>
    <col min="2" max="2" width="13.5703125" style="37" customWidth="1"/>
    <col min="3" max="3" width="58" style="37" customWidth="1"/>
    <col min="4" max="4" width="12.140625" style="37" customWidth="1"/>
    <col min="5" max="6" width="22.28515625" style="37" customWidth="1"/>
    <col min="7" max="7" width="24.85546875" style="37" customWidth="1"/>
    <col min="8" max="8" width="23.42578125" style="37" customWidth="1"/>
    <col min="9" max="9" width="24.28515625" style="37" customWidth="1"/>
    <col min="10" max="10" width="24.85546875" style="37" customWidth="1"/>
    <col min="11" max="11" width="4.140625" style="37" customWidth="1"/>
    <col min="12" max="16384" width="5.7109375" style="37" hidden="1"/>
  </cols>
  <sheetData>
    <row r="1" spans="1:665" ht="9.9499999999999993" customHeight="1" x14ac:dyDescent="0.25"/>
    <row r="2" spans="1:665" s="45" customFormat="1" ht="24.95" customHeight="1" x14ac:dyDescent="0.3">
      <c r="A2" s="13"/>
      <c r="B2" s="40" t="s">
        <v>24</v>
      </c>
      <c r="C2" s="11"/>
      <c r="D2" s="11"/>
      <c r="E2" s="11"/>
      <c r="F2" s="11"/>
      <c r="G2" s="11"/>
      <c r="H2" s="11"/>
      <c r="I2" s="11"/>
      <c r="J2" s="11"/>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row>
    <row r="3" spans="1:665" s="12" customFormat="1" ht="20.100000000000001" customHeight="1" x14ac:dyDescent="0.3">
      <c r="A3" s="9"/>
      <c r="B3" s="10" t="s">
        <v>25</v>
      </c>
      <c r="C3" s="11"/>
      <c r="D3" s="11"/>
      <c r="E3" s="11"/>
      <c r="F3" s="11"/>
      <c r="G3" s="11"/>
      <c r="H3" s="11"/>
      <c r="I3" s="11"/>
      <c r="J3" s="11"/>
    </row>
    <row r="4" spans="1:665" s="12" customFormat="1" ht="20.100000000000001" customHeight="1" x14ac:dyDescent="0.3">
      <c r="A4" s="9"/>
      <c r="B4" s="10" t="s">
        <v>68</v>
      </c>
      <c r="C4" s="11"/>
      <c r="D4" s="11"/>
      <c r="E4" s="11"/>
      <c r="F4" s="11"/>
      <c r="G4" s="11"/>
      <c r="H4" s="11"/>
      <c r="I4" s="11"/>
      <c r="J4" s="11"/>
    </row>
    <row r="5" spans="1:665" ht="14.25" customHeight="1" x14ac:dyDescent="0.25"/>
    <row r="6" spans="1:665" s="46" customFormat="1" ht="15" customHeight="1" x14ac:dyDescent="0.25">
      <c r="B6" s="64" t="s">
        <v>69</v>
      </c>
      <c r="C6" s="64"/>
      <c r="D6" s="64"/>
      <c r="E6" s="64"/>
      <c r="F6" s="64"/>
      <c r="G6" s="64"/>
      <c r="H6" s="64"/>
      <c r="I6" s="64"/>
      <c r="J6" s="64"/>
    </row>
    <row r="7" spans="1:665" ht="7.5" customHeight="1" x14ac:dyDescent="0.25"/>
    <row r="8" spans="1:665" s="59" customFormat="1" ht="47.25" customHeight="1" x14ac:dyDescent="0.25">
      <c r="B8" s="60" t="s">
        <v>70</v>
      </c>
      <c r="C8" s="60" t="s">
        <v>71</v>
      </c>
      <c r="D8" s="60" t="s">
        <v>72</v>
      </c>
      <c r="E8" s="60" t="s">
        <v>73</v>
      </c>
      <c r="F8" s="60" t="s">
        <v>74</v>
      </c>
      <c r="G8" s="60" t="s">
        <v>75</v>
      </c>
      <c r="H8" s="60" t="s">
        <v>76</v>
      </c>
      <c r="I8" s="60" t="s">
        <v>77</v>
      </c>
      <c r="J8" s="60" t="s">
        <v>78</v>
      </c>
    </row>
    <row r="9" spans="1:665" ht="14.25" customHeight="1" x14ac:dyDescent="0.25">
      <c r="B9" s="325">
        <v>2019</v>
      </c>
      <c r="C9" s="51" t="s">
        <v>79</v>
      </c>
      <c r="D9" s="51" t="s">
        <v>60</v>
      </c>
      <c r="E9" s="54">
        <v>22986.44</v>
      </c>
      <c r="F9" s="54">
        <v>4472.62</v>
      </c>
      <c r="G9" s="54">
        <v>41865198.789999999</v>
      </c>
      <c r="H9" s="54">
        <v>22096302.280000001</v>
      </c>
      <c r="I9" s="54">
        <v>80705515.469999999</v>
      </c>
      <c r="J9" s="53">
        <v>890</v>
      </c>
      <c r="K9" s="51"/>
    </row>
    <row r="10" spans="1:665" ht="14.25" customHeight="1" x14ac:dyDescent="0.25">
      <c r="B10" s="325">
        <v>2019</v>
      </c>
      <c r="C10" s="51" t="s">
        <v>80</v>
      </c>
      <c r="D10" s="51" t="s">
        <v>52</v>
      </c>
      <c r="E10" s="54">
        <v>107274.69</v>
      </c>
      <c r="F10" s="54">
        <v>14971.1</v>
      </c>
      <c r="G10" s="54">
        <v>182048135.78</v>
      </c>
      <c r="H10" s="54">
        <v>76477019.849999994</v>
      </c>
      <c r="I10" s="54">
        <v>420017358.61000001</v>
      </c>
      <c r="J10" s="53">
        <v>909</v>
      </c>
      <c r="K10" s="51"/>
    </row>
    <row r="11" spans="1:665" ht="14.25" customHeight="1" x14ac:dyDescent="0.25">
      <c r="B11" s="325">
        <v>2019</v>
      </c>
      <c r="C11" s="51" t="s">
        <v>81</v>
      </c>
      <c r="D11" s="51" t="s">
        <v>58</v>
      </c>
      <c r="E11" s="54">
        <v>4478.1400000000003</v>
      </c>
      <c r="F11" s="51"/>
      <c r="G11" s="54">
        <v>9812376.5800000001</v>
      </c>
      <c r="H11" s="54">
        <v>3949829.73</v>
      </c>
      <c r="I11" s="54">
        <v>18745946.120000001</v>
      </c>
      <c r="J11" s="53">
        <v>206</v>
      </c>
      <c r="K11" s="51"/>
    </row>
    <row r="12" spans="1:665" ht="14.25" customHeight="1" x14ac:dyDescent="0.25">
      <c r="B12" s="325">
        <v>2019</v>
      </c>
      <c r="C12" s="51" t="s">
        <v>82</v>
      </c>
      <c r="D12" s="51" t="s">
        <v>63</v>
      </c>
      <c r="E12" s="54">
        <v>17394.68</v>
      </c>
      <c r="F12" s="54">
        <v>2871.23</v>
      </c>
      <c r="G12" s="54">
        <v>40863832.950000003</v>
      </c>
      <c r="H12" s="54">
        <v>11506219.42</v>
      </c>
      <c r="I12" s="54">
        <v>77962446.150000006</v>
      </c>
      <c r="J12" s="53">
        <v>356</v>
      </c>
      <c r="K12" s="51"/>
    </row>
    <row r="13" spans="1:665" ht="14.25" customHeight="1" x14ac:dyDescent="0.25">
      <c r="B13" s="325">
        <v>2019</v>
      </c>
      <c r="C13" s="51" t="s">
        <v>83</v>
      </c>
      <c r="D13" s="51" t="s">
        <v>47</v>
      </c>
      <c r="E13" s="54">
        <v>410372.74</v>
      </c>
      <c r="F13" s="54">
        <v>211137.08</v>
      </c>
      <c r="G13" s="54">
        <v>744565332.23000002</v>
      </c>
      <c r="H13" s="54">
        <v>269690164.60000002</v>
      </c>
      <c r="I13" s="54">
        <v>2427020333.0300002</v>
      </c>
      <c r="J13" s="56">
        <v>4922</v>
      </c>
      <c r="K13" s="51"/>
    </row>
    <row r="14" spans="1:665" ht="14.25" customHeight="1" x14ac:dyDescent="0.25">
      <c r="B14" s="325">
        <v>2019</v>
      </c>
      <c r="C14" s="51" t="s">
        <v>84</v>
      </c>
      <c r="D14" s="51" t="s">
        <v>62</v>
      </c>
      <c r="E14" s="54">
        <v>203836.32</v>
      </c>
      <c r="F14" s="54">
        <v>80041.89</v>
      </c>
      <c r="G14" s="54">
        <v>283485307.14999998</v>
      </c>
      <c r="H14" s="54">
        <v>122664310.05</v>
      </c>
      <c r="I14" s="54">
        <v>1107127005.99</v>
      </c>
      <c r="J14" s="56">
        <v>1302</v>
      </c>
      <c r="K14" s="51"/>
    </row>
    <row r="15" spans="1:665" ht="14.25" customHeight="1" x14ac:dyDescent="0.25">
      <c r="B15" s="325">
        <v>2019</v>
      </c>
      <c r="C15" s="51" t="s">
        <v>85</v>
      </c>
      <c r="D15" s="51" t="s">
        <v>40</v>
      </c>
      <c r="E15" s="54">
        <v>158200</v>
      </c>
      <c r="F15" s="54">
        <v>129923</v>
      </c>
      <c r="G15" s="54">
        <v>756794611.61000001</v>
      </c>
      <c r="H15" s="54">
        <v>143974840.59999999</v>
      </c>
      <c r="I15" s="54">
        <v>1427447349.3</v>
      </c>
      <c r="J15" s="56">
        <v>2311</v>
      </c>
      <c r="K15" s="51"/>
    </row>
    <row r="16" spans="1:665" ht="14.25" customHeight="1" x14ac:dyDescent="0.25">
      <c r="B16" s="325">
        <v>2019</v>
      </c>
      <c r="C16" s="51" t="s">
        <v>86</v>
      </c>
      <c r="D16" s="51" t="s">
        <v>42</v>
      </c>
      <c r="E16" s="54">
        <v>147023.54</v>
      </c>
      <c r="F16" s="54">
        <v>67553.73</v>
      </c>
      <c r="G16" s="54">
        <v>198444578.30000001</v>
      </c>
      <c r="H16" s="54">
        <v>96717265.340000004</v>
      </c>
      <c r="I16" s="54">
        <v>625465397.11000001</v>
      </c>
      <c r="J16" s="56">
        <v>1304</v>
      </c>
      <c r="K16" s="51"/>
    </row>
    <row r="17" spans="2:11" ht="14.25" customHeight="1" x14ac:dyDescent="0.25">
      <c r="B17" s="325">
        <v>2019</v>
      </c>
      <c r="C17" s="51" t="s">
        <v>87</v>
      </c>
      <c r="D17" s="51" t="s">
        <v>51</v>
      </c>
      <c r="E17" s="54">
        <v>287246.37</v>
      </c>
      <c r="F17" s="54">
        <v>150145.4</v>
      </c>
      <c r="G17" s="54">
        <v>579530591.72000003</v>
      </c>
      <c r="H17" s="54">
        <v>243791249.63999999</v>
      </c>
      <c r="I17" s="54">
        <v>1921747587.71</v>
      </c>
      <c r="J17" s="56">
        <v>6234</v>
      </c>
      <c r="K17" s="51"/>
    </row>
    <row r="18" spans="2:11" ht="14.25" customHeight="1" x14ac:dyDescent="0.25">
      <c r="B18" s="325">
        <v>2019</v>
      </c>
      <c r="C18" s="51" t="s">
        <v>88</v>
      </c>
      <c r="D18" s="51" t="s">
        <v>61</v>
      </c>
      <c r="E18" s="54">
        <v>107291.02</v>
      </c>
      <c r="F18" s="54">
        <v>13442.42</v>
      </c>
      <c r="G18" s="54">
        <v>346482693.35000002</v>
      </c>
      <c r="H18" s="54">
        <v>94700103.329999998</v>
      </c>
      <c r="I18" s="54">
        <v>532547524.33999997</v>
      </c>
      <c r="J18" s="56">
        <v>2009</v>
      </c>
      <c r="K18" s="51"/>
    </row>
    <row r="19" spans="2:11" ht="14.25" customHeight="1" x14ac:dyDescent="0.25">
      <c r="B19" s="325">
        <v>2019</v>
      </c>
      <c r="C19" s="51" t="s">
        <v>89</v>
      </c>
      <c r="D19" s="51" t="s">
        <v>43</v>
      </c>
      <c r="E19" s="54">
        <v>598496.44999999995</v>
      </c>
      <c r="F19" s="54">
        <v>273412.05</v>
      </c>
      <c r="G19" s="54">
        <v>1233274951.5999999</v>
      </c>
      <c r="H19" s="54">
        <v>474444572.54000002</v>
      </c>
      <c r="I19" s="54">
        <v>3107242017.3600001</v>
      </c>
      <c r="J19" s="56">
        <v>11519</v>
      </c>
      <c r="K19" s="51"/>
    </row>
    <row r="20" spans="2:11" s="61" customFormat="1" ht="29.25" customHeight="1" x14ac:dyDescent="0.25">
      <c r="B20" s="52">
        <v>2019</v>
      </c>
      <c r="C20" s="62" t="s">
        <v>90</v>
      </c>
      <c r="D20" s="62" t="s">
        <v>64</v>
      </c>
      <c r="E20" s="63">
        <v>9046.1</v>
      </c>
      <c r="F20" s="63">
        <v>2534.61</v>
      </c>
      <c r="G20" s="63">
        <v>19057344.559999999</v>
      </c>
      <c r="H20" s="63">
        <v>10491901.58</v>
      </c>
      <c r="I20" s="63">
        <v>48023363.18</v>
      </c>
      <c r="J20" s="52">
        <v>357</v>
      </c>
      <c r="K20" s="52"/>
    </row>
    <row r="21" spans="2:11" ht="14.25" customHeight="1" x14ac:dyDescent="0.25">
      <c r="B21" s="325">
        <v>2019</v>
      </c>
      <c r="C21" s="51" t="s">
        <v>91</v>
      </c>
      <c r="D21" s="51" t="s">
        <v>55</v>
      </c>
      <c r="E21" s="54">
        <v>74603.78</v>
      </c>
      <c r="F21" s="54">
        <v>24925.86</v>
      </c>
      <c r="G21" s="54">
        <v>166380133.22999999</v>
      </c>
      <c r="H21" s="54">
        <v>62674673.340000004</v>
      </c>
      <c r="I21" s="54">
        <v>448537928.07999998</v>
      </c>
      <c r="J21" s="56">
        <v>1510</v>
      </c>
      <c r="K21" s="51"/>
    </row>
    <row r="22" spans="2:11" ht="14.25" customHeight="1" x14ac:dyDescent="0.25">
      <c r="B22" s="325">
        <v>2019</v>
      </c>
      <c r="C22" s="51" t="s">
        <v>92</v>
      </c>
      <c r="D22" s="51" t="s">
        <v>41</v>
      </c>
      <c r="E22" s="54">
        <v>88311.41</v>
      </c>
      <c r="F22" s="54">
        <v>2897.91</v>
      </c>
      <c r="G22" s="54">
        <v>180626020.99000001</v>
      </c>
      <c r="H22" s="54">
        <v>96843960.450000003</v>
      </c>
      <c r="I22" s="54">
        <v>397058416.48000002</v>
      </c>
      <c r="J22" s="56">
        <v>1642</v>
      </c>
      <c r="K22" s="51"/>
    </row>
    <row r="23" spans="2:11" ht="14.25" customHeight="1" x14ac:dyDescent="0.25">
      <c r="B23" s="325">
        <v>2019</v>
      </c>
      <c r="C23" s="51" t="s">
        <v>93</v>
      </c>
      <c r="D23" s="51" t="s">
        <v>45</v>
      </c>
      <c r="E23" s="54">
        <v>121126.06</v>
      </c>
      <c r="F23" s="54">
        <v>49235.91</v>
      </c>
      <c r="G23" s="54">
        <v>390684357.82999998</v>
      </c>
      <c r="H23" s="54">
        <v>43148353.810000002</v>
      </c>
      <c r="I23" s="54">
        <v>753784414.12</v>
      </c>
      <c r="J23" s="56">
        <v>2998</v>
      </c>
      <c r="K23" s="51"/>
    </row>
    <row r="24" spans="2:11" ht="14.25" customHeight="1" x14ac:dyDescent="0.25">
      <c r="B24" s="325">
        <v>2019</v>
      </c>
      <c r="C24" s="51" t="s">
        <v>94</v>
      </c>
      <c r="D24" s="51" t="s">
        <v>57</v>
      </c>
      <c r="E24" s="54">
        <v>275254.57</v>
      </c>
      <c r="F24" s="54">
        <v>86753.19</v>
      </c>
      <c r="G24" s="54">
        <v>360691058.58999997</v>
      </c>
      <c r="H24" s="54">
        <v>194289677.81999999</v>
      </c>
      <c r="I24" s="54">
        <v>1457676473.45</v>
      </c>
      <c r="J24" s="56">
        <v>3263</v>
      </c>
      <c r="K24" s="51"/>
    </row>
    <row r="25" spans="2:11" ht="14.25" customHeight="1" x14ac:dyDescent="0.25">
      <c r="B25" s="325">
        <v>2019</v>
      </c>
      <c r="C25" s="51" t="s">
        <v>95</v>
      </c>
      <c r="D25" s="51" t="s">
        <v>65</v>
      </c>
      <c r="E25" s="54">
        <v>51029.26</v>
      </c>
      <c r="F25" s="54">
        <v>4310.6899999999996</v>
      </c>
      <c r="G25" s="54">
        <v>216243314.06999999</v>
      </c>
      <c r="H25" s="54">
        <v>58292959.630000003</v>
      </c>
      <c r="I25" s="54">
        <v>360468256.68000001</v>
      </c>
      <c r="J25" s="56">
        <v>1034</v>
      </c>
      <c r="K25" s="51"/>
    </row>
    <row r="26" spans="2:11" ht="14.25" customHeight="1" x14ac:dyDescent="0.25">
      <c r="B26" s="325">
        <v>2019</v>
      </c>
      <c r="C26" s="51" t="s">
        <v>96</v>
      </c>
      <c r="D26" s="51" t="s">
        <v>39</v>
      </c>
      <c r="E26" s="54">
        <v>509872.23</v>
      </c>
      <c r="F26" s="54">
        <v>382079.98</v>
      </c>
      <c r="G26" s="54">
        <v>1094750860.9100001</v>
      </c>
      <c r="H26" s="54">
        <v>474455418.36000001</v>
      </c>
      <c r="I26" s="54">
        <v>2799405801.9899998</v>
      </c>
      <c r="J26" s="56">
        <v>6981</v>
      </c>
      <c r="K26" s="51"/>
    </row>
    <row r="27" spans="2:11" ht="14.25" customHeight="1" x14ac:dyDescent="0.25">
      <c r="B27" s="325">
        <v>2019</v>
      </c>
      <c r="C27" s="51" t="s">
        <v>97</v>
      </c>
      <c r="D27" s="51" t="s">
        <v>35</v>
      </c>
      <c r="E27" s="54">
        <v>1069268.03</v>
      </c>
      <c r="F27" s="54">
        <v>339473</v>
      </c>
      <c r="G27" s="54">
        <v>1104257172.6400001</v>
      </c>
      <c r="H27" s="54">
        <v>702431169.41999996</v>
      </c>
      <c r="I27" s="54">
        <v>2860090925.96</v>
      </c>
      <c r="J27" s="56">
        <v>5207</v>
      </c>
      <c r="K27" s="51"/>
    </row>
    <row r="28" spans="2:11" ht="14.25" customHeight="1" x14ac:dyDescent="0.25">
      <c r="B28" s="325">
        <v>2019</v>
      </c>
      <c r="C28" s="51" t="s">
        <v>98</v>
      </c>
      <c r="D28" s="51" t="s">
        <v>66</v>
      </c>
      <c r="E28" s="54">
        <v>102272.69</v>
      </c>
      <c r="F28" s="54">
        <v>34901.26</v>
      </c>
      <c r="G28" s="54">
        <v>264955407.91</v>
      </c>
      <c r="H28" s="54">
        <v>126291825.31</v>
      </c>
      <c r="I28" s="54">
        <v>570506033.19000006</v>
      </c>
      <c r="J28" s="56">
        <v>2230</v>
      </c>
      <c r="K28" s="51"/>
    </row>
    <row r="29" spans="2:11" ht="14.25" customHeight="1" x14ac:dyDescent="0.25">
      <c r="B29" s="325">
        <v>2019</v>
      </c>
      <c r="C29" s="51" t="s">
        <v>99</v>
      </c>
      <c r="D29" s="51" t="s">
        <v>67</v>
      </c>
      <c r="E29" s="54">
        <v>20942.87</v>
      </c>
      <c r="F29" s="51">
        <v>288</v>
      </c>
      <c r="G29" s="54">
        <v>88822938.299999997</v>
      </c>
      <c r="H29" s="54">
        <v>17021391.010000002</v>
      </c>
      <c r="I29" s="54">
        <v>181816501.19</v>
      </c>
      <c r="J29" s="53">
        <v>608</v>
      </c>
      <c r="K29" s="51"/>
    </row>
    <row r="30" spans="2:11" ht="14.25" customHeight="1" x14ac:dyDescent="0.25">
      <c r="B30" s="325">
        <v>2019</v>
      </c>
      <c r="C30" s="51" t="s">
        <v>100</v>
      </c>
      <c r="D30" s="51" t="s">
        <v>59</v>
      </c>
      <c r="E30" s="54">
        <v>22912.62</v>
      </c>
      <c r="F30" s="54">
        <v>16025.58</v>
      </c>
      <c r="G30" s="54">
        <v>57718014.100000001</v>
      </c>
      <c r="H30" s="54">
        <v>13289839.15</v>
      </c>
      <c r="I30" s="54">
        <v>103689038.61</v>
      </c>
      <c r="J30" s="53">
        <v>743</v>
      </c>
      <c r="K30" s="51"/>
    </row>
    <row r="31" spans="2:11" ht="14.25" customHeight="1" x14ac:dyDescent="0.25">
      <c r="B31" s="325">
        <v>2019</v>
      </c>
      <c r="C31" s="51" t="s">
        <v>101</v>
      </c>
      <c r="D31" s="51" t="s">
        <v>56</v>
      </c>
      <c r="E31" s="54">
        <v>300967.23</v>
      </c>
      <c r="F31" s="54">
        <v>49033.73</v>
      </c>
      <c r="G31" s="54">
        <v>1116154619.3399999</v>
      </c>
      <c r="H31" s="54">
        <v>297966950.11000001</v>
      </c>
      <c r="I31" s="54">
        <v>2413614538.4899998</v>
      </c>
      <c r="J31" s="56">
        <v>5814</v>
      </c>
      <c r="K31" s="51"/>
    </row>
    <row r="32" spans="2:11" ht="14.25" customHeight="1" x14ac:dyDescent="0.25">
      <c r="B32" s="325">
        <v>2019</v>
      </c>
      <c r="C32" s="51" t="s">
        <v>102</v>
      </c>
      <c r="D32" s="51" t="s">
        <v>54</v>
      </c>
      <c r="E32" s="54">
        <v>156094.94</v>
      </c>
      <c r="F32" s="54">
        <v>32644.720000000001</v>
      </c>
      <c r="G32" s="54">
        <v>351093842.94</v>
      </c>
      <c r="H32" s="54">
        <v>104595745.34</v>
      </c>
      <c r="I32" s="54">
        <v>850644222.10000002</v>
      </c>
      <c r="J32" s="56">
        <v>2506</v>
      </c>
      <c r="K32" s="51"/>
    </row>
    <row r="33" spans="2:11" ht="14.25" customHeight="1" x14ac:dyDescent="0.25">
      <c r="B33" s="325">
        <v>2019</v>
      </c>
      <c r="C33" s="51" t="s">
        <v>103</v>
      </c>
      <c r="D33" s="51" t="s">
        <v>53</v>
      </c>
      <c r="E33" s="54">
        <v>88469.57</v>
      </c>
      <c r="F33" s="54">
        <v>25098.48</v>
      </c>
      <c r="G33" s="54">
        <v>250027002.75999999</v>
      </c>
      <c r="H33" s="54">
        <v>83271824.010000005</v>
      </c>
      <c r="I33" s="54">
        <v>556650588.65999997</v>
      </c>
      <c r="J33" s="56">
        <v>1688</v>
      </c>
      <c r="K33" s="51"/>
    </row>
    <row r="34" spans="2:11" ht="14.25" customHeight="1" x14ac:dyDescent="0.25">
      <c r="B34" s="325">
        <v>2019</v>
      </c>
      <c r="C34" s="51" t="s">
        <v>104</v>
      </c>
      <c r="D34" s="51" t="s">
        <v>37</v>
      </c>
      <c r="E34" s="54">
        <v>1785315.83</v>
      </c>
      <c r="F34" s="54">
        <v>1074606.21</v>
      </c>
      <c r="G34" s="54">
        <v>2681940040.4000001</v>
      </c>
      <c r="H34" s="54">
        <v>1142929407.5899999</v>
      </c>
      <c r="I34" s="54">
        <v>8564342027.4099998</v>
      </c>
      <c r="J34" s="56">
        <v>13945</v>
      </c>
      <c r="K34" s="51"/>
    </row>
    <row r="35" spans="2:11" ht="14.25" customHeight="1" x14ac:dyDescent="0.25">
      <c r="B35" s="325">
        <v>2019</v>
      </c>
      <c r="C35" s="51" t="s">
        <v>105</v>
      </c>
      <c r="D35" s="51" t="s">
        <v>49</v>
      </c>
      <c r="E35" s="54">
        <v>50609.57</v>
      </c>
      <c r="F35" s="54">
        <v>17325.73</v>
      </c>
      <c r="G35" s="54">
        <v>95428519.329999998</v>
      </c>
      <c r="H35" s="54">
        <v>31249998.010000002</v>
      </c>
      <c r="I35" s="54">
        <v>282016105.63</v>
      </c>
      <c r="J35" s="56">
        <v>1119</v>
      </c>
      <c r="K35" s="51"/>
    </row>
    <row r="36" spans="2:11" ht="14.25" customHeight="1" x14ac:dyDescent="0.25">
      <c r="B36" s="325">
        <v>2019</v>
      </c>
      <c r="C36" s="51" t="s">
        <v>106</v>
      </c>
      <c r="D36" s="51" t="s">
        <v>107</v>
      </c>
      <c r="E36" s="54">
        <v>4379.5600000000004</v>
      </c>
      <c r="F36" s="51"/>
      <c r="G36" s="54">
        <v>8414923.4800000004</v>
      </c>
      <c r="H36" s="54">
        <v>3321918.79</v>
      </c>
      <c r="I36" s="54">
        <v>15034247.41</v>
      </c>
      <c r="J36" s="53">
        <v>237</v>
      </c>
      <c r="K36" s="51"/>
    </row>
    <row r="37" spans="2:11" ht="4.5" customHeight="1" x14ac:dyDescent="0.25">
      <c r="B37" s="72"/>
      <c r="C37" s="72"/>
      <c r="D37" s="72"/>
      <c r="E37" s="72"/>
      <c r="F37" s="72"/>
      <c r="G37" s="72"/>
      <c r="H37" s="72"/>
      <c r="I37" s="72"/>
      <c r="J37" s="72"/>
      <c r="K37" s="51"/>
    </row>
    <row r="38" spans="2:11" ht="14.25" customHeight="1" x14ac:dyDescent="0.25">
      <c r="B38" s="325">
        <v>2018</v>
      </c>
      <c r="C38" s="51" t="s">
        <v>79</v>
      </c>
      <c r="D38" s="51" t="s">
        <v>60</v>
      </c>
      <c r="E38" s="54">
        <v>22376.46</v>
      </c>
      <c r="F38" s="54">
        <v>4201.92</v>
      </c>
      <c r="G38" s="54">
        <v>40563433.810000002</v>
      </c>
      <c r="H38" s="54">
        <v>16794869.300000001</v>
      </c>
      <c r="I38" s="54">
        <v>75711690.519999996</v>
      </c>
      <c r="J38" s="325">
        <v>904</v>
      </c>
      <c r="K38" s="51"/>
    </row>
    <row r="39" spans="2:11" ht="14.25" customHeight="1" x14ac:dyDescent="0.25">
      <c r="B39" s="325">
        <v>2018</v>
      </c>
      <c r="C39" s="51" t="s">
        <v>80</v>
      </c>
      <c r="D39" s="51" t="s">
        <v>52</v>
      </c>
      <c r="E39" s="54">
        <v>95461.56</v>
      </c>
      <c r="F39" s="54">
        <v>13441.71</v>
      </c>
      <c r="G39" s="54">
        <v>140660949.03999999</v>
      </c>
      <c r="H39" s="54">
        <v>74505281.689999998</v>
      </c>
      <c r="I39" s="54">
        <v>376612484.11000001</v>
      </c>
      <c r="J39" s="80">
        <v>1429</v>
      </c>
    </row>
    <row r="40" spans="2:11" ht="14.25" customHeight="1" x14ac:dyDescent="0.25">
      <c r="B40" s="325">
        <v>2018</v>
      </c>
      <c r="C40" s="51" t="s">
        <v>81</v>
      </c>
      <c r="D40" s="51" t="s">
        <v>58</v>
      </c>
      <c r="E40" s="54">
        <v>5092.05</v>
      </c>
      <c r="F40" s="51"/>
      <c r="G40" s="54">
        <v>9766375.4499999993</v>
      </c>
      <c r="H40" s="54">
        <v>3629431.43</v>
      </c>
      <c r="I40" s="54">
        <v>18611171.440000001</v>
      </c>
      <c r="J40" s="325">
        <v>173</v>
      </c>
    </row>
    <row r="41" spans="2:11" ht="14.25" customHeight="1" x14ac:dyDescent="0.25">
      <c r="B41" s="325">
        <v>2018</v>
      </c>
      <c r="C41" s="51" t="s">
        <v>82</v>
      </c>
      <c r="D41" s="51" t="s">
        <v>63</v>
      </c>
      <c r="E41" s="54">
        <v>19079.580000000002</v>
      </c>
      <c r="F41" s="54">
        <v>2823.34</v>
      </c>
      <c r="G41" s="54">
        <v>39227920.310000002</v>
      </c>
      <c r="H41" s="54">
        <v>13312499.869999999</v>
      </c>
      <c r="I41" s="54">
        <v>69969308.939999998</v>
      </c>
      <c r="J41" s="325">
        <v>371</v>
      </c>
    </row>
    <row r="42" spans="2:11" ht="14.25" customHeight="1" x14ac:dyDescent="0.25">
      <c r="B42" s="325">
        <v>2018</v>
      </c>
      <c r="C42" s="51" t="s">
        <v>83</v>
      </c>
      <c r="D42" s="51" t="s">
        <v>47</v>
      </c>
      <c r="E42" s="54">
        <v>413200.42</v>
      </c>
      <c r="F42" s="54">
        <v>236878.26</v>
      </c>
      <c r="G42" s="54">
        <v>699256180.05999994</v>
      </c>
      <c r="H42" s="54">
        <v>222707958.25</v>
      </c>
      <c r="I42" s="54">
        <v>2240587793.54</v>
      </c>
      <c r="J42" s="80">
        <v>5039</v>
      </c>
    </row>
    <row r="43" spans="2:11" ht="14.25" customHeight="1" x14ac:dyDescent="0.25">
      <c r="B43" s="325">
        <v>2018</v>
      </c>
      <c r="C43" s="51" t="s">
        <v>84</v>
      </c>
      <c r="D43" s="51" t="s">
        <v>62</v>
      </c>
      <c r="E43" s="54">
        <v>199925.39</v>
      </c>
      <c r="F43" s="54">
        <v>83587.27</v>
      </c>
      <c r="G43" s="54">
        <v>297440768.88999999</v>
      </c>
      <c r="H43" s="54">
        <v>114251905.5</v>
      </c>
      <c r="I43" s="54">
        <v>942026022.38999999</v>
      </c>
      <c r="J43" s="80">
        <v>1559</v>
      </c>
    </row>
    <row r="44" spans="2:11" ht="14.25" customHeight="1" x14ac:dyDescent="0.25">
      <c r="B44" s="325">
        <v>2018</v>
      </c>
      <c r="C44" s="51" t="s">
        <v>85</v>
      </c>
      <c r="D44" s="51" t="s">
        <v>40</v>
      </c>
      <c r="E44" s="54">
        <v>147064</v>
      </c>
      <c r="F44" s="54">
        <v>125201</v>
      </c>
      <c r="G44" s="54">
        <v>1040574909</v>
      </c>
      <c r="H44" s="54">
        <v>113185101.22</v>
      </c>
      <c r="I44" s="54">
        <v>1715693865</v>
      </c>
      <c r="J44" s="80">
        <v>2275</v>
      </c>
    </row>
    <row r="45" spans="2:11" ht="14.25" customHeight="1" x14ac:dyDescent="0.25">
      <c r="B45" s="325">
        <v>2018</v>
      </c>
      <c r="C45" s="51" t="s">
        <v>86</v>
      </c>
      <c r="D45" s="51" t="s">
        <v>42</v>
      </c>
      <c r="E45" s="54">
        <v>141052.82999999999</v>
      </c>
      <c r="F45" s="54">
        <v>66723.53</v>
      </c>
      <c r="G45" s="54">
        <v>194822323.55000001</v>
      </c>
      <c r="H45" s="54">
        <v>91167519.140000001</v>
      </c>
      <c r="I45" s="54">
        <v>586738223.24000001</v>
      </c>
      <c r="J45" s="80">
        <v>1305</v>
      </c>
    </row>
    <row r="46" spans="2:11" ht="14.25" customHeight="1" x14ac:dyDescent="0.25">
      <c r="B46" s="325">
        <v>2018</v>
      </c>
      <c r="C46" s="51" t="s">
        <v>87</v>
      </c>
      <c r="D46" s="51" t="s">
        <v>51</v>
      </c>
      <c r="E46" s="54">
        <v>275767.25</v>
      </c>
      <c r="F46" s="54">
        <v>140737.85</v>
      </c>
      <c r="G46" s="54">
        <v>905263677.95000005</v>
      </c>
      <c r="H46" s="54">
        <v>202245239.22</v>
      </c>
      <c r="I46" s="54">
        <v>1724981338.9200001</v>
      </c>
      <c r="J46" s="80">
        <v>6221</v>
      </c>
    </row>
    <row r="47" spans="2:11" ht="14.25" customHeight="1" x14ac:dyDescent="0.25">
      <c r="B47" s="325">
        <v>2018</v>
      </c>
      <c r="C47" s="51" t="s">
        <v>88</v>
      </c>
      <c r="D47" s="51" t="s">
        <v>61</v>
      </c>
      <c r="E47" s="54">
        <v>112527.89</v>
      </c>
      <c r="F47" s="54">
        <v>12208.17</v>
      </c>
      <c r="G47" s="54">
        <v>246410352.41</v>
      </c>
      <c r="H47" s="54">
        <v>94759388.549999997</v>
      </c>
      <c r="I47" s="54">
        <v>418838574.77999997</v>
      </c>
      <c r="J47" s="80">
        <v>2301</v>
      </c>
    </row>
    <row r="48" spans="2:11" ht="14.25" customHeight="1" x14ac:dyDescent="0.25">
      <c r="B48" s="325">
        <v>2018</v>
      </c>
      <c r="C48" s="51" t="s">
        <v>89</v>
      </c>
      <c r="D48" s="51" t="s">
        <v>43</v>
      </c>
      <c r="E48" s="54">
        <v>580415.72</v>
      </c>
      <c r="F48" s="54">
        <v>254069.61</v>
      </c>
      <c r="G48" s="54">
        <v>1311250976.1600001</v>
      </c>
      <c r="H48" s="54">
        <v>423414159.56999999</v>
      </c>
      <c r="I48" s="54">
        <v>2578678770.7800002</v>
      </c>
      <c r="J48" s="80">
        <v>11545</v>
      </c>
    </row>
    <row r="49" spans="2:10" ht="14.25" customHeight="1" x14ac:dyDescent="0.25">
      <c r="B49" s="325">
        <v>2018</v>
      </c>
      <c r="C49" s="51" t="s">
        <v>90</v>
      </c>
      <c r="D49" s="51" t="s">
        <v>64</v>
      </c>
      <c r="E49" s="54">
        <v>8687.59</v>
      </c>
      <c r="F49" s="54">
        <v>2193.67</v>
      </c>
      <c r="G49" s="54">
        <v>17974451.949999999</v>
      </c>
      <c r="H49" s="54">
        <v>8488204.3300000001</v>
      </c>
      <c r="I49" s="54">
        <v>39331284.43</v>
      </c>
      <c r="J49" s="325">
        <v>454</v>
      </c>
    </row>
    <row r="50" spans="2:10" ht="14.25" customHeight="1" x14ac:dyDescent="0.25">
      <c r="B50" s="325">
        <v>2018</v>
      </c>
      <c r="C50" s="51" t="s">
        <v>91</v>
      </c>
      <c r="D50" s="51" t="s">
        <v>55</v>
      </c>
      <c r="E50" s="54">
        <v>69990.37</v>
      </c>
      <c r="F50" s="54">
        <v>21963.200000000001</v>
      </c>
      <c r="G50" s="54">
        <v>157106719.18000001</v>
      </c>
      <c r="H50" s="54">
        <v>53422508.259999998</v>
      </c>
      <c r="I50" s="54">
        <v>407649535.81999999</v>
      </c>
      <c r="J50" s="80">
        <v>1525</v>
      </c>
    </row>
    <row r="51" spans="2:10" ht="14.25" customHeight="1" x14ac:dyDescent="0.25">
      <c r="B51" s="325">
        <v>2018</v>
      </c>
      <c r="C51" s="51" t="s">
        <v>92</v>
      </c>
      <c r="D51" s="51" t="s">
        <v>41</v>
      </c>
      <c r="E51" s="54">
        <v>88697.600000000006</v>
      </c>
      <c r="F51" s="54">
        <v>2072.35</v>
      </c>
      <c r="G51" s="54">
        <v>169003801.06</v>
      </c>
      <c r="H51" s="54">
        <v>93462377.760000005</v>
      </c>
      <c r="I51" s="54">
        <v>367674681.81999999</v>
      </c>
      <c r="J51" s="80">
        <v>1490</v>
      </c>
    </row>
    <row r="52" spans="2:10" ht="14.25" customHeight="1" x14ac:dyDescent="0.25">
      <c r="B52" s="325">
        <v>2018</v>
      </c>
      <c r="C52" s="51" t="s">
        <v>93</v>
      </c>
      <c r="D52" s="51" t="s">
        <v>45</v>
      </c>
      <c r="E52" s="54">
        <v>121417.41</v>
      </c>
      <c r="F52" s="54">
        <v>55878.559999999998</v>
      </c>
      <c r="G52" s="54">
        <v>371233506.25</v>
      </c>
      <c r="H52" s="54">
        <v>86623914.010000005</v>
      </c>
      <c r="I52" s="54">
        <v>667230700.16999996</v>
      </c>
      <c r="J52" s="80">
        <v>2984</v>
      </c>
    </row>
    <row r="53" spans="2:10" ht="14.25" customHeight="1" x14ac:dyDescent="0.25">
      <c r="B53" s="325">
        <v>2018</v>
      </c>
      <c r="C53" s="51" t="s">
        <v>94</v>
      </c>
      <c r="D53" s="51" t="s">
        <v>57</v>
      </c>
      <c r="E53" s="54">
        <v>254175.74</v>
      </c>
      <c r="F53" s="54">
        <v>80052.55</v>
      </c>
      <c r="G53" s="54">
        <v>365548726.62</v>
      </c>
      <c r="H53" s="54">
        <v>175129912.12</v>
      </c>
      <c r="I53" s="54">
        <v>1364113368.4300001</v>
      </c>
      <c r="J53" s="80">
        <v>3471</v>
      </c>
    </row>
    <row r="54" spans="2:10" ht="14.25" customHeight="1" x14ac:dyDescent="0.25">
      <c r="B54" s="325">
        <v>2018</v>
      </c>
      <c r="C54" s="51" t="s">
        <v>95</v>
      </c>
      <c r="D54" s="51" t="s">
        <v>65</v>
      </c>
      <c r="E54" s="54">
        <v>51005.29</v>
      </c>
      <c r="F54" s="54">
        <v>4672.37</v>
      </c>
      <c r="G54" s="54">
        <v>211076171.94999999</v>
      </c>
      <c r="H54" s="54">
        <v>45795467.560000002</v>
      </c>
      <c r="I54" s="54">
        <v>349355361.94</v>
      </c>
      <c r="J54" s="80">
        <v>1159</v>
      </c>
    </row>
    <row r="55" spans="2:10" ht="14.25" customHeight="1" x14ac:dyDescent="0.25">
      <c r="B55" s="325">
        <v>2018</v>
      </c>
      <c r="C55" s="51" t="s">
        <v>96</v>
      </c>
      <c r="D55" s="51" t="s">
        <v>39</v>
      </c>
      <c r="E55" s="54">
        <v>492348.32</v>
      </c>
      <c r="F55" s="54">
        <v>362349.21</v>
      </c>
      <c r="G55" s="54">
        <v>1037464355.45</v>
      </c>
      <c r="H55" s="54">
        <v>425536081.05000001</v>
      </c>
      <c r="I55" s="54">
        <v>2626831130.77</v>
      </c>
      <c r="J55" s="80">
        <v>7018</v>
      </c>
    </row>
    <row r="56" spans="2:10" ht="14.25" customHeight="1" x14ac:dyDescent="0.25">
      <c r="B56" s="325">
        <v>2018</v>
      </c>
      <c r="C56" s="51" t="s">
        <v>97</v>
      </c>
      <c r="D56" s="51" t="s">
        <v>35</v>
      </c>
      <c r="E56" s="54">
        <v>1333534</v>
      </c>
      <c r="F56" s="54">
        <v>330936</v>
      </c>
      <c r="G56" s="54">
        <v>1113427740.8699999</v>
      </c>
      <c r="H56" s="54">
        <v>476295312.14999998</v>
      </c>
      <c r="I56" s="54">
        <v>2577819875.4099998</v>
      </c>
      <c r="J56" s="80">
        <v>5582</v>
      </c>
    </row>
    <row r="57" spans="2:10" ht="14.25" customHeight="1" x14ac:dyDescent="0.25">
      <c r="B57" s="325">
        <v>2018</v>
      </c>
      <c r="C57" s="51" t="s">
        <v>98</v>
      </c>
      <c r="D57" s="51" t="s">
        <v>66</v>
      </c>
      <c r="E57" s="54">
        <v>102170.9</v>
      </c>
      <c r="F57" s="54">
        <v>33159.4</v>
      </c>
      <c r="G57" s="54">
        <v>256871760.31</v>
      </c>
      <c r="H57" s="54">
        <v>116155980.87</v>
      </c>
      <c r="I57" s="54">
        <v>581949862.71000004</v>
      </c>
      <c r="J57" s="80">
        <v>2299</v>
      </c>
    </row>
    <row r="58" spans="2:10" ht="14.25" customHeight="1" x14ac:dyDescent="0.25">
      <c r="B58" s="325">
        <v>2018</v>
      </c>
      <c r="C58" s="51" t="s">
        <v>99</v>
      </c>
      <c r="D58" s="51" t="s">
        <v>67</v>
      </c>
      <c r="E58" s="54">
        <v>20276.05</v>
      </c>
      <c r="F58" s="51">
        <v>339.71</v>
      </c>
      <c r="G58" s="54">
        <v>85134267.760000005</v>
      </c>
      <c r="H58" s="54">
        <v>13653700.73</v>
      </c>
      <c r="I58" s="54">
        <v>154379079.38</v>
      </c>
      <c r="J58" s="325">
        <v>628</v>
      </c>
    </row>
    <row r="59" spans="2:10" ht="14.25" customHeight="1" x14ac:dyDescent="0.25">
      <c r="B59" s="325">
        <v>2018</v>
      </c>
      <c r="C59" s="51" t="s">
        <v>100</v>
      </c>
      <c r="D59" s="51" t="s">
        <v>59</v>
      </c>
      <c r="E59" s="54">
        <v>21501.77</v>
      </c>
      <c r="F59" s="54">
        <v>15088.01</v>
      </c>
      <c r="G59" s="54">
        <v>57497640.75</v>
      </c>
      <c r="H59" s="54">
        <v>9483634.7799999993</v>
      </c>
      <c r="I59" s="54">
        <v>95717442.329999998</v>
      </c>
      <c r="J59" s="325">
        <v>671</v>
      </c>
    </row>
    <row r="60" spans="2:10" ht="14.25" customHeight="1" x14ac:dyDescent="0.25">
      <c r="B60" s="325">
        <v>2018</v>
      </c>
      <c r="C60" s="51" t="s">
        <v>101</v>
      </c>
      <c r="D60" s="51" t="s">
        <v>56</v>
      </c>
      <c r="E60" s="54">
        <v>296064.27</v>
      </c>
      <c r="F60" s="54">
        <v>50623.13</v>
      </c>
      <c r="G60" s="54">
        <v>1011069950.48</v>
      </c>
      <c r="H60" s="54">
        <v>256916291.46000001</v>
      </c>
      <c r="I60" s="54">
        <v>2160439479.6100001</v>
      </c>
      <c r="J60" s="80">
        <v>5905</v>
      </c>
    </row>
    <row r="61" spans="2:10" ht="14.25" customHeight="1" x14ac:dyDescent="0.25">
      <c r="B61" s="325">
        <v>2018</v>
      </c>
      <c r="C61" s="51" t="s">
        <v>102</v>
      </c>
      <c r="D61" s="51" t="s">
        <v>54</v>
      </c>
      <c r="E61" s="54">
        <v>158760.39000000001</v>
      </c>
      <c r="F61" s="54">
        <v>30387.15</v>
      </c>
      <c r="G61" s="54">
        <v>662857875.52999997</v>
      </c>
      <c r="H61" s="54">
        <v>103936212.91</v>
      </c>
      <c r="I61" s="54">
        <v>1152030944.6700001</v>
      </c>
      <c r="J61" s="80">
        <v>2463</v>
      </c>
    </row>
    <row r="62" spans="2:10" ht="14.25" customHeight="1" x14ac:dyDescent="0.25">
      <c r="B62" s="325">
        <v>2018</v>
      </c>
      <c r="C62" s="51" t="s">
        <v>103</v>
      </c>
      <c r="D62" s="51" t="s">
        <v>53</v>
      </c>
      <c r="E62" s="54">
        <v>73489.850000000006</v>
      </c>
      <c r="F62" s="54">
        <v>24242.959999999999</v>
      </c>
      <c r="G62" s="54">
        <v>254087683.65000001</v>
      </c>
      <c r="H62" s="54">
        <v>80860946.760000005</v>
      </c>
      <c r="I62" s="54">
        <v>543290321.53999996</v>
      </c>
      <c r="J62" s="80">
        <v>1770</v>
      </c>
    </row>
    <row r="63" spans="2:10" ht="14.25" customHeight="1" x14ac:dyDescent="0.25">
      <c r="B63" s="325">
        <v>2018</v>
      </c>
      <c r="C63" s="51" t="s">
        <v>104</v>
      </c>
      <c r="D63" s="51" t="s">
        <v>37</v>
      </c>
      <c r="E63" s="54">
        <v>1796165.2</v>
      </c>
      <c r="F63" s="54">
        <v>1000233.58</v>
      </c>
      <c r="G63" s="54">
        <v>2673626819.0300002</v>
      </c>
      <c r="H63" s="54">
        <v>959356928.32000005</v>
      </c>
      <c r="I63" s="54">
        <v>7615799012.54</v>
      </c>
      <c r="J63" s="80">
        <v>14449</v>
      </c>
    </row>
    <row r="64" spans="2:10" ht="14.25" customHeight="1" x14ac:dyDescent="0.25">
      <c r="B64" s="325">
        <v>2018</v>
      </c>
      <c r="C64" s="51" t="s">
        <v>105</v>
      </c>
      <c r="D64" s="51" t="s">
        <v>49</v>
      </c>
      <c r="E64" s="54">
        <v>49009.98</v>
      </c>
      <c r="F64" s="54">
        <v>17439.830000000002</v>
      </c>
      <c r="G64" s="54">
        <v>89884201.310000002</v>
      </c>
      <c r="H64" s="54">
        <v>28783253.75</v>
      </c>
      <c r="I64" s="54">
        <v>204558325.09999999</v>
      </c>
      <c r="J64" s="80">
        <v>1123</v>
      </c>
    </row>
    <row r="65" spans="2:10" ht="14.25" customHeight="1" x14ac:dyDescent="0.25">
      <c r="B65" s="325">
        <v>2018</v>
      </c>
      <c r="C65" s="51" t="s">
        <v>106</v>
      </c>
      <c r="D65" s="51" t="s">
        <v>107</v>
      </c>
      <c r="E65" s="54">
        <v>6224.46</v>
      </c>
      <c r="F65" s="51"/>
      <c r="G65" s="54">
        <v>7189817.9000000004</v>
      </c>
      <c r="H65" s="54">
        <v>3009644.66</v>
      </c>
      <c r="I65" s="54">
        <v>14174959.77</v>
      </c>
      <c r="J65" s="325">
        <v>213</v>
      </c>
    </row>
    <row r="66" spans="2:10" ht="6" customHeight="1" x14ac:dyDescent="0.25">
      <c r="B66" s="75"/>
      <c r="C66" s="76"/>
      <c r="D66" s="77"/>
      <c r="E66" s="78"/>
      <c r="F66" s="78"/>
      <c r="G66" s="78"/>
      <c r="H66" s="78"/>
      <c r="I66" s="78"/>
      <c r="J66" s="78"/>
    </row>
    <row r="67" spans="2:10" ht="14.25" customHeight="1" x14ac:dyDescent="0.25">
      <c r="B67" s="79">
        <v>2017</v>
      </c>
      <c r="C67" s="51" t="s">
        <v>79</v>
      </c>
      <c r="D67" s="51" t="s">
        <v>60</v>
      </c>
      <c r="E67" s="54">
        <v>22815.62</v>
      </c>
      <c r="F67" s="54">
        <v>4329.95</v>
      </c>
      <c r="G67" s="54">
        <v>40251638.850000001</v>
      </c>
      <c r="H67" s="54">
        <v>13965752.630000001</v>
      </c>
      <c r="I67" s="54">
        <v>62130845.460000001</v>
      </c>
      <c r="J67" s="325">
        <v>920</v>
      </c>
    </row>
    <row r="68" spans="2:10" ht="14.25" customHeight="1" x14ac:dyDescent="0.25">
      <c r="B68" s="79">
        <v>2017</v>
      </c>
      <c r="C68" s="51" t="s">
        <v>80</v>
      </c>
      <c r="D68" s="51" t="s">
        <v>52</v>
      </c>
      <c r="E68" s="54">
        <v>104785.21</v>
      </c>
      <c r="F68" s="54">
        <v>10521.71</v>
      </c>
      <c r="G68" s="54">
        <v>133359362.75</v>
      </c>
      <c r="H68" s="54">
        <v>58541360.799999997</v>
      </c>
      <c r="I68" s="54">
        <v>343495577.38999999</v>
      </c>
      <c r="J68" s="80">
        <v>1359</v>
      </c>
    </row>
    <row r="69" spans="2:10" ht="14.25" customHeight="1" x14ac:dyDescent="0.25">
      <c r="B69" s="79">
        <v>2017</v>
      </c>
      <c r="C69" s="51" t="s">
        <v>81</v>
      </c>
      <c r="D69" s="51" t="s">
        <v>58</v>
      </c>
      <c r="E69" s="54">
        <v>6375.89</v>
      </c>
      <c r="F69" s="51"/>
      <c r="G69" s="54">
        <v>11270269.68</v>
      </c>
      <c r="H69" s="54">
        <v>3055912.38</v>
      </c>
      <c r="I69" s="54">
        <v>20018601.690000001</v>
      </c>
      <c r="J69" s="325">
        <v>158</v>
      </c>
    </row>
    <row r="70" spans="2:10" ht="14.25" customHeight="1" x14ac:dyDescent="0.25">
      <c r="B70" s="79">
        <v>2017</v>
      </c>
      <c r="C70" s="51" t="s">
        <v>82</v>
      </c>
      <c r="D70" s="51" t="s">
        <v>63</v>
      </c>
      <c r="E70" s="54">
        <v>19336.63</v>
      </c>
      <c r="F70" s="54">
        <v>2517.59</v>
      </c>
      <c r="G70" s="54">
        <v>40456756.060000002</v>
      </c>
      <c r="H70" s="54">
        <v>7745641.9400000004</v>
      </c>
      <c r="I70" s="54">
        <v>64974457.280000001</v>
      </c>
      <c r="J70" s="325">
        <v>353</v>
      </c>
    </row>
    <row r="71" spans="2:10" ht="14.25" customHeight="1" x14ac:dyDescent="0.25">
      <c r="B71" s="79">
        <v>2017</v>
      </c>
      <c r="C71" s="51" t="s">
        <v>83</v>
      </c>
      <c r="D71" s="51" t="s">
        <v>47</v>
      </c>
      <c r="E71" s="54">
        <v>411024.03</v>
      </c>
      <c r="F71" s="54">
        <v>228811.7</v>
      </c>
      <c r="G71" s="54">
        <v>647344346.78999996</v>
      </c>
      <c r="H71" s="54">
        <v>203989055.87</v>
      </c>
      <c r="I71" s="54">
        <v>2136744354.6400001</v>
      </c>
      <c r="J71" s="80">
        <v>4583</v>
      </c>
    </row>
    <row r="72" spans="2:10" ht="14.25" customHeight="1" x14ac:dyDescent="0.25">
      <c r="B72" s="79">
        <v>2017</v>
      </c>
      <c r="C72" s="51" t="s">
        <v>84</v>
      </c>
      <c r="D72" s="51" t="s">
        <v>62</v>
      </c>
      <c r="E72" s="54">
        <v>195650.11</v>
      </c>
      <c r="F72" s="54">
        <v>77050.52</v>
      </c>
      <c r="G72" s="54">
        <v>280663512.82999998</v>
      </c>
      <c r="H72" s="54">
        <v>105699072.51000001</v>
      </c>
      <c r="I72" s="54">
        <v>878776657.58000004</v>
      </c>
      <c r="J72" s="80">
        <v>1636</v>
      </c>
    </row>
    <row r="73" spans="2:10" ht="14.25" customHeight="1" x14ac:dyDescent="0.25">
      <c r="B73" s="79">
        <v>2017</v>
      </c>
      <c r="C73" s="51" t="s">
        <v>85</v>
      </c>
      <c r="D73" s="51" t="s">
        <v>40</v>
      </c>
      <c r="E73" s="54">
        <v>144867</v>
      </c>
      <c r="F73" s="54">
        <v>121354</v>
      </c>
      <c r="G73" s="54">
        <v>780517996.63999999</v>
      </c>
      <c r="H73" s="54">
        <v>99433359.489999995</v>
      </c>
      <c r="I73" s="54">
        <v>1427417442.0799999</v>
      </c>
      <c r="J73" s="80">
        <v>2577</v>
      </c>
    </row>
    <row r="74" spans="2:10" ht="14.25" customHeight="1" x14ac:dyDescent="0.25">
      <c r="B74" s="79">
        <v>2017</v>
      </c>
      <c r="C74" s="51" t="s">
        <v>86</v>
      </c>
      <c r="D74" s="51" t="s">
        <v>42</v>
      </c>
      <c r="E74" s="54">
        <v>136136.78</v>
      </c>
      <c r="F74" s="54">
        <v>59060.86</v>
      </c>
      <c r="G74" s="54">
        <v>193650791.24000001</v>
      </c>
      <c r="H74" s="54">
        <v>85366766.140000001</v>
      </c>
      <c r="I74" s="54">
        <v>556576158.97000003</v>
      </c>
      <c r="J74" s="80">
        <v>1373</v>
      </c>
    </row>
    <row r="75" spans="2:10" ht="14.25" customHeight="1" x14ac:dyDescent="0.25">
      <c r="B75" s="79">
        <v>2017</v>
      </c>
      <c r="C75" s="51" t="s">
        <v>87</v>
      </c>
      <c r="D75" s="51" t="s">
        <v>51</v>
      </c>
      <c r="E75" s="54">
        <v>282573.86</v>
      </c>
      <c r="F75" s="54">
        <v>134965.44</v>
      </c>
      <c r="G75" s="54">
        <v>956909070.74000001</v>
      </c>
      <c r="H75" s="54">
        <v>193050335.38999999</v>
      </c>
      <c r="I75" s="54">
        <v>1761303297.0999999</v>
      </c>
      <c r="J75" s="80">
        <v>5741</v>
      </c>
    </row>
    <row r="76" spans="2:10" ht="14.25" customHeight="1" x14ac:dyDescent="0.25">
      <c r="B76" s="79">
        <v>2017</v>
      </c>
      <c r="C76" s="51" t="s">
        <v>88</v>
      </c>
      <c r="D76" s="51" t="s">
        <v>61</v>
      </c>
      <c r="E76" s="54">
        <v>113414.24</v>
      </c>
      <c r="F76" s="54">
        <v>11308.82</v>
      </c>
      <c r="G76" s="54">
        <v>305505624.45999998</v>
      </c>
      <c r="H76" s="54">
        <v>74863960.569999993</v>
      </c>
      <c r="I76" s="54">
        <v>505867897.06999999</v>
      </c>
      <c r="J76" s="80">
        <v>2330</v>
      </c>
    </row>
    <row r="77" spans="2:10" ht="14.25" customHeight="1" x14ac:dyDescent="0.25">
      <c r="B77" s="79">
        <v>2017</v>
      </c>
      <c r="C77" s="51" t="s">
        <v>89</v>
      </c>
      <c r="D77" s="51" t="s">
        <v>43</v>
      </c>
      <c r="E77" s="54">
        <v>586854.11</v>
      </c>
      <c r="F77" s="54">
        <v>245508.38</v>
      </c>
      <c r="G77" s="54">
        <v>875271139.86000001</v>
      </c>
      <c r="H77" s="54">
        <v>287226629.52999997</v>
      </c>
      <c r="I77" s="54">
        <v>2254793189.7600002</v>
      </c>
      <c r="J77" s="80">
        <v>11262</v>
      </c>
    </row>
    <row r="78" spans="2:10" ht="14.25" customHeight="1" x14ac:dyDescent="0.25">
      <c r="B78" s="79">
        <v>2017</v>
      </c>
      <c r="C78" s="51" t="s">
        <v>90</v>
      </c>
      <c r="D78" s="51" t="s">
        <v>64</v>
      </c>
      <c r="E78" s="54">
        <v>7959.47</v>
      </c>
      <c r="F78" s="54">
        <v>1897.43</v>
      </c>
      <c r="G78" s="54">
        <v>11202242.92</v>
      </c>
      <c r="H78" s="54">
        <v>7316837.5199999996</v>
      </c>
      <c r="I78" s="54">
        <v>26979008.52</v>
      </c>
      <c r="J78" s="325">
        <v>322</v>
      </c>
    </row>
    <row r="79" spans="2:10" ht="14.25" customHeight="1" x14ac:dyDescent="0.25">
      <c r="B79" s="79">
        <v>2017</v>
      </c>
      <c r="C79" s="51" t="s">
        <v>91</v>
      </c>
      <c r="D79" s="51" t="s">
        <v>55</v>
      </c>
      <c r="E79" s="54">
        <v>70495.92</v>
      </c>
      <c r="F79" s="54">
        <v>20569.240000000002</v>
      </c>
      <c r="G79" s="54">
        <v>146111895.09999999</v>
      </c>
      <c r="H79" s="54">
        <v>47596286.990000002</v>
      </c>
      <c r="I79" s="54">
        <v>373133822.63999999</v>
      </c>
      <c r="J79" s="80">
        <v>1405</v>
      </c>
    </row>
    <row r="80" spans="2:10" ht="14.25" customHeight="1" x14ac:dyDescent="0.25">
      <c r="B80" s="79">
        <v>2017</v>
      </c>
      <c r="C80" s="51" t="s">
        <v>92</v>
      </c>
      <c r="D80" s="51" t="s">
        <v>41</v>
      </c>
      <c r="E80" s="54">
        <v>95252.99</v>
      </c>
      <c r="F80" s="51">
        <v>568.16</v>
      </c>
      <c r="G80" s="54">
        <v>156542430.37</v>
      </c>
      <c r="H80" s="54">
        <v>82336095.569999993</v>
      </c>
      <c r="I80" s="54">
        <v>329445707.67000002</v>
      </c>
      <c r="J80" s="80">
        <v>1486</v>
      </c>
    </row>
    <row r="81" spans="2:10" ht="14.25" customHeight="1" x14ac:dyDescent="0.25">
      <c r="B81" s="79">
        <v>2017</v>
      </c>
      <c r="C81" s="51" t="s">
        <v>93</v>
      </c>
      <c r="D81" s="51" t="s">
        <v>45</v>
      </c>
      <c r="E81" s="54">
        <v>116168.34</v>
      </c>
      <c r="F81" s="54">
        <v>44668.09</v>
      </c>
      <c r="G81" s="54">
        <v>345830052.48000002</v>
      </c>
      <c r="H81" s="54">
        <v>70289623</v>
      </c>
      <c r="I81" s="54">
        <v>626260223.12</v>
      </c>
      <c r="J81" s="80">
        <v>2910</v>
      </c>
    </row>
    <row r="82" spans="2:10" ht="14.25" customHeight="1" x14ac:dyDescent="0.25">
      <c r="B82" s="79">
        <v>2017</v>
      </c>
      <c r="C82" s="51" t="s">
        <v>94</v>
      </c>
      <c r="D82" s="51" t="s">
        <v>57</v>
      </c>
      <c r="E82" s="54">
        <v>249093.03</v>
      </c>
      <c r="F82" s="54">
        <v>77242.539999999994</v>
      </c>
      <c r="G82" s="54">
        <v>351507422.79000002</v>
      </c>
      <c r="H82" s="54">
        <v>153858801.28999999</v>
      </c>
      <c r="I82" s="54">
        <v>1270785671.73</v>
      </c>
      <c r="J82" s="80">
        <v>3456</v>
      </c>
    </row>
    <row r="83" spans="2:10" ht="14.25" customHeight="1" x14ac:dyDescent="0.25">
      <c r="B83" s="79">
        <v>2017</v>
      </c>
      <c r="C83" s="51" t="s">
        <v>95</v>
      </c>
      <c r="D83" s="51" t="s">
        <v>65</v>
      </c>
      <c r="E83" s="54">
        <v>101219.67</v>
      </c>
      <c r="F83" s="54">
        <v>11563.43</v>
      </c>
      <c r="G83" s="54">
        <v>322311758.69</v>
      </c>
      <c r="H83" s="54">
        <v>60981922.600000001</v>
      </c>
      <c r="I83" s="54">
        <v>547185725.19000006</v>
      </c>
      <c r="J83" s="80">
        <v>1166</v>
      </c>
    </row>
    <row r="84" spans="2:10" ht="14.25" customHeight="1" x14ac:dyDescent="0.25">
      <c r="B84" s="79">
        <v>2017</v>
      </c>
      <c r="C84" s="51" t="s">
        <v>96</v>
      </c>
      <c r="D84" s="51" t="s">
        <v>39</v>
      </c>
      <c r="E84" s="54">
        <v>494850.36</v>
      </c>
      <c r="F84" s="54">
        <v>355302.33</v>
      </c>
      <c r="G84" s="54">
        <v>1069446063.6799999</v>
      </c>
      <c r="H84" s="54">
        <v>379439777.87</v>
      </c>
      <c r="I84" s="54">
        <v>2525579850.98</v>
      </c>
      <c r="J84" s="80">
        <v>7114</v>
      </c>
    </row>
    <row r="85" spans="2:10" ht="14.25" customHeight="1" x14ac:dyDescent="0.25">
      <c r="B85" s="79">
        <v>2017</v>
      </c>
      <c r="C85" s="51" t="s">
        <v>97</v>
      </c>
      <c r="D85" s="51" t="s">
        <v>35</v>
      </c>
      <c r="E85" s="54">
        <v>1295179</v>
      </c>
      <c r="F85" s="54">
        <v>352728</v>
      </c>
      <c r="G85" s="54">
        <v>1140111101.95</v>
      </c>
      <c r="H85" s="54">
        <v>362755743.37</v>
      </c>
      <c r="I85" s="54">
        <v>2728935831.0999999</v>
      </c>
      <c r="J85" s="80">
        <v>5659</v>
      </c>
    </row>
    <row r="86" spans="2:10" ht="14.25" customHeight="1" x14ac:dyDescent="0.25">
      <c r="B86" s="79">
        <v>2017</v>
      </c>
      <c r="C86" s="51" t="s">
        <v>98</v>
      </c>
      <c r="D86" s="51" t="s">
        <v>66</v>
      </c>
      <c r="E86" s="54">
        <v>99097.46</v>
      </c>
      <c r="F86" s="54">
        <v>27257.279999999999</v>
      </c>
      <c r="G86" s="54">
        <v>273183222.06999999</v>
      </c>
      <c r="H86" s="54">
        <v>97853018.469999999</v>
      </c>
      <c r="I86" s="54">
        <v>556573593.97000003</v>
      </c>
      <c r="J86" s="80">
        <v>2328</v>
      </c>
    </row>
    <row r="87" spans="2:10" ht="14.25" customHeight="1" x14ac:dyDescent="0.25">
      <c r="B87" s="79">
        <v>2017</v>
      </c>
      <c r="C87" s="51" t="s">
        <v>99</v>
      </c>
      <c r="D87" s="51" t="s">
        <v>67</v>
      </c>
      <c r="E87" s="54">
        <v>22737.74</v>
      </c>
      <c r="F87" s="51">
        <v>383.98</v>
      </c>
      <c r="G87" s="54">
        <v>103353416.33</v>
      </c>
      <c r="H87" s="54">
        <v>13585300.01</v>
      </c>
      <c r="I87" s="54">
        <v>167958787.06999999</v>
      </c>
      <c r="J87" s="325">
        <v>649</v>
      </c>
    </row>
    <row r="88" spans="2:10" ht="14.25" customHeight="1" x14ac:dyDescent="0.25">
      <c r="B88" s="79">
        <v>2017</v>
      </c>
      <c r="C88" s="51" t="s">
        <v>100</v>
      </c>
      <c r="D88" s="51" t="s">
        <v>59</v>
      </c>
      <c r="E88" s="54">
        <v>20275.16</v>
      </c>
      <c r="F88" s="54">
        <v>14776</v>
      </c>
      <c r="G88" s="54">
        <v>54135699.609999999</v>
      </c>
      <c r="H88" s="54">
        <v>8971935.5199999996</v>
      </c>
      <c r="I88" s="54">
        <v>89604576.930000007</v>
      </c>
      <c r="J88" s="325">
        <v>680</v>
      </c>
    </row>
    <row r="89" spans="2:10" ht="14.25" customHeight="1" x14ac:dyDescent="0.25">
      <c r="B89" s="79">
        <v>2017</v>
      </c>
      <c r="C89" s="51" t="s">
        <v>101</v>
      </c>
      <c r="D89" s="51" t="s">
        <v>56</v>
      </c>
      <c r="E89" s="54">
        <v>362831.32</v>
      </c>
      <c r="F89" s="54">
        <v>46796.24</v>
      </c>
      <c r="G89" s="54">
        <v>966530474.28999996</v>
      </c>
      <c r="H89" s="54">
        <v>213577796.43000001</v>
      </c>
      <c r="I89" s="54">
        <v>1937162440.6500001</v>
      </c>
      <c r="J89" s="80">
        <v>3777</v>
      </c>
    </row>
    <row r="90" spans="2:10" ht="14.25" customHeight="1" x14ac:dyDescent="0.25">
      <c r="B90" s="79">
        <v>2017</v>
      </c>
      <c r="C90" s="51" t="s">
        <v>102</v>
      </c>
      <c r="D90" s="51" t="s">
        <v>54</v>
      </c>
      <c r="E90" s="54">
        <v>159926.13</v>
      </c>
      <c r="F90" s="54">
        <v>32678.97</v>
      </c>
      <c r="G90" s="54">
        <v>550336744.75</v>
      </c>
      <c r="H90" s="54">
        <v>92181057</v>
      </c>
      <c r="I90" s="54">
        <v>999111305.74000001</v>
      </c>
      <c r="J90" s="80">
        <v>2551</v>
      </c>
    </row>
    <row r="91" spans="2:10" ht="14.25" customHeight="1" x14ac:dyDescent="0.25">
      <c r="B91" s="79">
        <v>2017</v>
      </c>
      <c r="C91" s="51" t="s">
        <v>103</v>
      </c>
      <c r="D91" s="51" t="s">
        <v>53</v>
      </c>
      <c r="E91" s="54">
        <v>73140.149999999994</v>
      </c>
      <c r="F91" s="54">
        <v>23161.64</v>
      </c>
      <c r="G91" s="54">
        <v>229262558.87</v>
      </c>
      <c r="H91" s="54">
        <v>69255167.090000004</v>
      </c>
      <c r="I91" s="54">
        <v>485395139.22000003</v>
      </c>
      <c r="J91" s="80">
        <v>1711</v>
      </c>
    </row>
    <row r="92" spans="2:10" ht="14.25" customHeight="1" x14ac:dyDescent="0.25">
      <c r="B92" s="79">
        <v>2017</v>
      </c>
      <c r="C92" s="51" t="s">
        <v>104</v>
      </c>
      <c r="D92" s="51" t="s">
        <v>37</v>
      </c>
      <c r="E92" s="54">
        <v>1768153</v>
      </c>
      <c r="F92" s="54">
        <v>1003820.98</v>
      </c>
      <c r="G92" s="54">
        <v>2604269833.77</v>
      </c>
      <c r="H92" s="54">
        <v>796079075.35000002</v>
      </c>
      <c r="I92" s="54">
        <v>6947918045.0900002</v>
      </c>
      <c r="J92" s="80">
        <v>13672</v>
      </c>
    </row>
    <row r="93" spans="2:10" ht="14.25" customHeight="1" x14ac:dyDescent="0.25">
      <c r="B93" s="79">
        <v>2017</v>
      </c>
      <c r="C93" s="51" t="s">
        <v>105</v>
      </c>
      <c r="D93" s="51" t="s">
        <v>49</v>
      </c>
      <c r="E93" s="54">
        <v>49288.84</v>
      </c>
      <c r="F93" s="54">
        <v>15764.77</v>
      </c>
      <c r="G93" s="54">
        <v>76160986.840000004</v>
      </c>
      <c r="H93" s="54">
        <v>25799541.170000002</v>
      </c>
      <c r="I93" s="54">
        <v>163703319.62</v>
      </c>
      <c r="J93" s="80">
        <v>1687</v>
      </c>
    </row>
    <row r="94" spans="2:10" ht="14.25" customHeight="1" x14ac:dyDescent="0.25">
      <c r="B94" s="79">
        <v>2017</v>
      </c>
      <c r="C94" s="51" t="s">
        <v>106</v>
      </c>
      <c r="D94" s="51" t="s">
        <v>107</v>
      </c>
      <c r="E94" s="54">
        <v>7848.53</v>
      </c>
      <c r="F94" s="51"/>
      <c r="G94" s="54">
        <v>7937710.5800000001</v>
      </c>
      <c r="H94" s="54">
        <v>3308643.85</v>
      </c>
      <c r="I94" s="54">
        <v>15725301.15</v>
      </c>
      <c r="J94" s="325">
        <v>240</v>
      </c>
    </row>
    <row r="95" spans="2:10" ht="14.25" customHeight="1" x14ac:dyDescent="0.25">
      <c r="B95" s="57"/>
      <c r="C95" s="48"/>
    </row>
    <row r="96" spans="2:10" ht="14.25" hidden="1" customHeight="1" x14ac:dyDescent="0.25">
      <c r="B96" s="57"/>
      <c r="C96" s="48"/>
    </row>
    <row r="97" spans="2:3" ht="14.25" hidden="1" customHeight="1" x14ac:dyDescent="0.25">
      <c r="B97" s="57"/>
      <c r="C97" s="48"/>
    </row>
    <row r="98" spans="2:3" ht="14.25" hidden="1" customHeight="1" x14ac:dyDescent="0.25">
      <c r="B98" s="57"/>
      <c r="C98" s="48"/>
    </row>
    <row r="99" spans="2:3" ht="14.25" hidden="1" customHeight="1" x14ac:dyDescent="0.25">
      <c r="B99" s="57"/>
      <c r="C99" s="48"/>
    </row>
    <row r="100" spans="2:3" ht="14.25" hidden="1" customHeight="1" x14ac:dyDescent="0.25">
      <c r="B100" s="57"/>
      <c r="C100" s="48"/>
    </row>
    <row r="101" spans="2:3" ht="14.25" hidden="1" customHeight="1" x14ac:dyDescent="0.25">
      <c r="B101" s="57"/>
      <c r="C101" s="48"/>
    </row>
    <row r="102" spans="2:3" ht="14.25" hidden="1" customHeight="1" x14ac:dyDescent="0.25">
      <c r="B102" s="57"/>
      <c r="C102" s="48"/>
    </row>
    <row r="103" spans="2:3" ht="14.25" hidden="1" customHeight="1" x14ac:dyDescent="0.25">
      <c r="B103" s="57"/>
      <c r="C103" s="48"/>
    </row>
    <row r="104" spans="2:3" ht="14.25" hidden="1" customHeight="1" x14ac:dyDescent="0.25">
      <c r="B104" s="57"/>
      <c r="C104" s="48"/>
    </row>
    <row r="105" spans="2:3" ht="14.25" hidden="1" customHeight="1" x14ac:dyDescent="0.25">
      <c r="B105" s="57"/>
      <c r="C105" s="48"/>
    </row>
    <row r="106" spans="2:3" ht="14.25" hidden="1" customHeight="1" x14ac:dyDescent="0.25">
      <c r="B106" s="57"/>
      <c r="C106" s="48"/>
    </row>
    <row r="107" spans="2:3" ht="14.25" hidden="1" customHeight="1" x14ac:dyDescent="0.25">
      <c r="B107" s="57"/>
      <c r="C107" s="48"/>
    </row>
    <row r="108" spans="2:3" ht="14.25" hidden="1" customHeight="1" x14ac:dyDescent="0.25">
      <c r="B108" s="57"/>
      <c r="C108" s="48"/>
    </row>
    <row r="109" spans="2:3" ht="14.25" hidden="1" customHeight="1" x14ac:dyDescent="0.25">
      <c r="B109" s="57"/>
      <c r="C109" s="48"/>
    </row>
    <row r="110" spans="2:3" ht="14.25" hidden="1" customHeight="1" x14ac:dyDescent="0.25">
      <c r="B110" s="57"/>
      <c r="C110" s="48"/>
    </row>
    <row r="111" spans="2:3" ht="14.25" hidden="1" customHeight="1" x14ac:dyDescent="0.25">
      <c r="B111" s="57"/>
      <c r="C111" s="48"/>
    </row>
    <row r="112" spans="2:3" ht="14.25" hidden="1" customHeight="1" x14ac:dyDescent="0.25">
      <c r="B112" s="57"/>
      <c r="C112" s="48"/>
    </row>
    <row r="113" spans="2:3" ht="14.25" hidden="1" customHeight="1" x14ac:dyDescent="0.25">
      <c r="B113" s="57"/>
      <c r="C113" s="48"/>
    </row>
    <row r="114" spans="2:3" ht="14.25" hidden="1" customHeight="1" x14ac:dyDescent="0.25">
      <c r="B114" s="57"/>
      <c r="C114" s="48"/>
    </row>
    <row r="115" spans="2:3" ht="14.25" hidden="1" customHeight="1" x14ac:dyDescent="0.25">
      <c r="B115" s="57"/>
      <c r="C115" s="48"/>
    </row>
    <row r="116" spans="2:3" ht="14.25" hidden="1" customHeight="1" x14ac:dyDescent="0.25">
      <c r="B116" s="57"/>
      <c r="C116" s="48"/>
    </row>
    <row r="117" spans="2:3" ht="14.25" hidden="1" customHeight="1" x14ac:dyDescent="0.25">
      <c r="B117" s="57"/>
      <c r="C117" s="48"/>
    </row>
    <row r="118" spans="2:3" ht="14.25" hidden="1" customHeight="1" x14ac:dyDescent="0.25">
      <c r="B118" s="57"/>
      <c r="C118" s="48"/>
    </row>
    <row r="119" spans="2:3" ht="14.25" hidden="1" customHeight="1" x14ac:dyDescent="0.25">
      <c r="B119" s="57"/>
      <c r="C119" s="48"/>
    </row>
    <row r="120" spans="2:3" ht="14.25" hidden="1" customHeight="1" x14ac:dyDescent="0.25">
      <c r="B120" s="57"/>
      <c r="C120" s="48"/>
    </row>
    <row r="121" spans="2:3" ht="14.25" hidden="1" customHeight="1" x14ac:dyDescent="0.25">
      <c r="B121" s="57"/>
      <c r="C121" s="48"/>
    </row>
    <row r="122" spans="2:3" ht="14.25" hidden="1" customHeight="1" x14ac:dyDescent="0.25">
      <c r="B122" s="57"/>
      <c r="C122" s="48"/>
    </row>
    <row r="123" spans="2:3" ht="14.25" hidden="1" customHeight="1" x14ac:dyDescent="0.25">
      <c r="B123" s="57"/>
      <c r="C123" s="48"/>
    </row>
    <row r="124" spans="2:3" ht="14.25" hidden="1" customHeight="1" x14ac:dyDescent="0.25">
      <c r="B124" s="57"/>
      <c r="C124" s="48"/>
    </row>
    <row r="125" spans="2:3" ht="14.25" hidden="1" customHeight="1" x14ac:dyDescent="0.25">
      <c r="B125" s="57"/>
      <c r="C125" s="48"/>
    </row>
    <row r="126" spans="2:3" ht="14.25" hidden="1" customHeight="1" x14ac:dyDescent="0.25">
      <c r="B126" s="57"/>
      <c r="C126" s="48"/>
    </row>
    <row r="127" spans="2:3" ht="14.25" hidden="1" customHeight="1" x14ac:dyDescent="0.25">
      <c r="B127" s="57"/>
      <c r="C127" s="48"/>
    </row>
    <row r="128" spans="2:3" ht="14.25" hidden="1" customHeight="1" x14ac:dyDescent="0.25">
      <c r="B128" s="57"/>
      <c r="C128" s="48"/>
    </row>
    <row r="129" spans="2:3" ht="14.25" hidden="1" customHeight="1" x14ac:dyDescent="0.25">
      <c r="B129" s="57"/>
      <c r="C129" s="48"/>
    </row>
    <row r="130" spans="2:3" ht="14.25" hidden="1" customHeight="1" x14ac:dyDescent="0.25">
      <c r="B130" s="57"/>
      <c r="C130" s="48"/>
    </row>
    <row r="131" spans="2:3" ht="14.25" hidden="1" customHeight="1" x14ac:dyDescent="0.25">
      <c r="B131" s="57"/>
      <c r="C131" s="48"/>
    </row>
    <row r="132" spans="2:3" ht="14.25" hidden="1" customHeight="1" x14ac:dyDescent="0.25">
      <c r="B132" s="57"/>
      <c r="C132" s="48"/>
    </row>
    <row r="133" spans="2:3" ht="14.25" hidden="1" customHeight="1" x14ac:dyDescent="0.25">
      <c r="B133" s="57"/>
      <c r="C133" s="48"/>
    </row>
    <row r="134" spans="2:3" ht="14.25" hidden="1" customHeight="1" x14ac:dyDescent="0.25">
      <c r="B134" s="57"/>
      <c r="C134" s="48"/>
    </row>
    <row r="135" spans="2:3" ht="14.25" hidden="1" customHeight="1" x14ac:dyDescent="0.25">
      <c r="B135" s="57"/>
      <c r="C135" s="48"/>
    </row>
    <row r="136" spans="2:3" ht="14.25" hidden="1" customHeight="1" x14ac:dyDescent="0.25">
      <c r="B136" s="57"/>
      <c r="C136" s="48"/>
    </row>
    <row r="137" spans="2:3" ht="14.25" hidden="1" customHeight="1" x14ac:dyDescent="0.25">
      <c r="B137" s="57"/>
      <c r="C137" s="48"/>
    </row>
    <row r="138" spans="2:3" ht="14.25" hidden="1" customHeight="1" x14ac:dyDescent="0.25">
      <c r="B138" s="57"/>
      <c r="C138" s="48"/>
    </row>
    <row r="139" spans="2:3" ht="14.25" hidden="1" customHeight="1" x14ac:dyDescent="0.25">
      <c r="B139" s="57"/>
      <c r="C139" s="48"/>
    </row>
    <row r="140" spans="2:3" ht="14.25" hidden="1" customHeight="1" x14ac:dyDescent="0.25">
      <c r="B140" s="57"/>
      <c r="C140" s="48"/>
    </row>
    <row r="141" spans="2:3" ht="14.25" hidden="1" customHeight="1" x14ac:dyDescent="0.25">
      <c r="B141" s="57"/>
      <c r="C141" s="48"/>
    </row>
    <row r="142" spans="2:3" ht="14.25" hidden="1" customHeight="1" x14ac:dyDescent="0.25">
      <c r="B142" s="57"/>
      <c r="C142" s="48"/>
    </row>
    <row r="143" spans="2:3" ht="14.25" hidden="1" customHeight="1" x14ac:dyDescent="0.25">
      <c r="B143" s="57"/>
      <c r="C143" s="48"/>
    </row>
    <row r="144" spans="2:3" ht="14.25" hidden="1" customHeight="1" x14ac:dyDescent="0.25">
      <c r="B144" s="57"/>
      <c r="C144" s="48"/>
    </row>
    <row r="145" spans="2:3" ht="14.25" hidden="1" customHeight="1" x14ac:dyDescent="0.25">
      <c r="B145" s="57"/>
      <c r="C145" s="48"/>
    </row>
    <row r="146" spans="2:3" ht="14.25" hidden="1" customHeight="1" x14ac:dyDescent="0.25">
      <c r="B146" s="57"/>
      <c r="C146" s="48"/>
    </row>
    <row r="147" spans="2:3" ht="14.25" hidden="1" customHeight="1" x14ac:dyDescent="0.25">
      <c r="B147" s="57"/>
      <c r="C147" s="48"/>
    </row>
    <row r="148" spans="2:3" ht="14.25" hidden="1" customHeight="1" x14ac:dyDescent="0.25">
      <c r="B148" s="57"/>
      <c r="C148" s="48"/>
    </row>
    <row r="149" spans="2:3" ht="14.25" hidden="1" customHeight="1" x14ac:dyDescent="0.25">
      <c r="B149" s="57"/>
      <c r="C149" s="48"/>
    </row>
    <row r="150" spans="2:3" ht="14.25" hidden="1" customHeight="1" x14ac:dyDescent="0.25">
      <c r="B150" s="57"/>
      <c r="C150" s="48"/>
    </row>
    <row r="151" spans="2:3" ht="14.25" hidden="1" customHeight="1" x14ac:dyDescent="0.25">
      <c r="B151" s="57"/>
      <c r="C151" s="48"/>
    </row>
    <row r="152" spans="2:3" ht="14.25" hidden="1" customHeight="1" x14ac:dyDescent="0.25">
      <c r="B152" s="57"/>
      <c r="C152" s="48"/>
    </row>
    <row r="153" spans="2:3" ht="14.25" hidden="1" customHeight="1" x14ac:dyDescent="0.25">
      <c r="B153" s="57"/>
      <c r="C153" s="48"/>
    </row>
    <row r="154" spans="2:3" ht="14.25" hidden="1" customHeight="1" x14ac:dyDescent="0.25">
      <c r="B154" s="57"/>
      <c r="C154" s="48"/>
    </row>
    <row r="155" spans="2:3" ht="14.25" hidden="1" customHeight="1" x14ac:dyDescent="0.25">
      <c r="B155" s="57"/>
      <c r="C155" s="48"/>
    </row>
    <row r="156" spans="2:3" ht="14.25" hidden="1" customHeight="1" x14ac:dyDescent="0.25">
      <c r="B156" s="57"/>
      <c r="C156" s="48"/>
    </row>
    <row r="157" spans="2:3" ht="14.25" hidden="1" customHeight="1" x14ac:dyDescent="0.25">
      <c r="B157" s="57"/>
      <c r="C157" s="48"/>
    </row>
    <row r="158" spans="2:3" ht="14.25" hidden="1" customHeight="1" x14ac:dyDescent="0.25">
      <c r="B158" s="57"/>
      <c r="C158" s="48"/>
    </row>
    <row r="159" spans="2:3" ht="14.25" hidden="1" customHeight="1" x14ac:dyDescent="0.25">
      <c r="B159" s="57"/>
      <c r="C159" s="48"/>
    </row>
    <row r="160" spans="2:3" ht="14.25" hidden="1" customHeight="1" x14ac:dyDescent="0.25">
      <c r="B160" s="57"/>
      <c r="C160" s="48"/>
    </row>
    <row r="161" spans="2:3" ht="14.25" hidden="1" customHeight="1" x14ac:dyDescent="0.25">
      <c r="B161" s="57"/>
      <c r="C161" s="48"/>
    </row>
    <row r="162" spans="2:3" ht="14.25" hidden="1" customHeight="1" x14ac:dyDescent="0.25">
      <c r="B162" s="57"/>
      <c r="C162" s="48"/>
    </row>
    <row r="163" spans="2:3" ht="14.25" hidden="1" customHeight="1" x14ac:dyDescent="0.25">
      <c r="B163" s="57"/>
      <c r="C163" s="48"/>
    </row>
    <row r="164" spans="2:3" ht="14.25" hidden="1" customHeight="1" x14ac:dyDescent="0.25">
      <c r="B164" s="57"/>
      <c r="C164" s="48"/>
    </row>
    <row r="165" spans="2:3" ht="14.25" hidden="1" customHeight="1" x14ac:dyDescent="0.25">
      <c r="B165" s="57"/>
      <c r="C165" s="48"/>
    </row>
    <row r="166" spans="2:3" ht="14.25" hidden="1" customHeight="1" x14ac:dyDescent="0.25">
      <c r="B166" s="57"/>
      <c r="C166" s="48"/>
    </row>
    <row r="167" spans="2:3" ht="14.25" hidden="1" customHeight="1" x14ac:dyDescent="0.25">
      <c r="B167" s="57"/>
      <c r="C167" s="48"/>
    </row>
    <row r="168" spans="2:3" ht="14.25" hidden="1" customHeight="1" x14ac:dyDescent="0.25">
      <c r="B168" s="57"/>
      <c r="C168" s="48"/>
    </row>
    <row r="169" spans="2:3" ht="14.25" hidden="1" customHeight="1" x14ac:dyDescent="0.25">
      <c r="B169" s="57"/>
      <c r="C169" s="48"/>
    </row>
    <row r="170" spans="2:3" ht="14.25" hidden="1" customHeight="1" x14ac:dyDescent="0.25">
      <c r="B170" s="57"/>
      <c r="C170" s="48"/>
    </row>
    <row r="171" spans="2:3" ht="14.25" hidden="1" customHeight="1" x14ac:dyDescent="0.25">
      <c r="B171" s="57"/>
      <c r="C171" s="48"/>
    </row>
    <row r="172" spans="2:3" ht="14.25" hidden="1" customHeight="1" x14ac:dyDescent="0.25">
      <c r="B172" s="57"/>
      <c r="C172" s="48"/>
    </row>
    <row r="173" spans="2:3" ht="14.25" hidden="1" customHeight="1" x14ac:dyDescent="0.25">
      <c r="B173" s="57"/>
      <c r="C173" s="48"/>
    </row>
    <row r="174" spans="2:3" ht="14.25" hidden="1" customHeight="1" x14ac:dyDescent="0.25">
      <c r="B174" s="57"/>
      <c r="C174" s="48"/>
    </row>
    <row r="175" spans="2:3" ht="14.25" hidden="1" customHeight="1" x14ac:dyDescent="0.25">
      <c r="B175" s="57"/>
      <c r="C175" s="48"/>
    </row>
    <row r="176" spans="2:3" ht="14.25" hidden="1" customHeight="1" x14ac:dyDescent="0.25">
      <c r="B176" s="57"/>
      <c r="C176" s="48"/>
    </row>
    <row r="177" spans="2:3" ht="14.25" hidden="1" customHeight="1" x14ac:dyDescent="0.25">
      <c r="B177" s="57"/>
      <c r="C177" s="48"/>
    </row>
    <row r="178" spans="2:3" ht="14.25" hidden="1" customHeight="1" x14ac:dyDescent="0.25">
      <c r="B178" s="57"/>
      <c r="C178" s="48"/>
    </row>
    <row r="179" spans="2:3" ht="14.25" hidden="1" customHeight="1" x14ac:dyDescent="0.25">
      <c r="B179" s="57"/>
      <c r="C179" s="48"/>
    </row>
    <row r="180" spans="2:3" ht="14.25" hidden="1" customHeight="1" x14ac:dyDescent="0.25">
      <c r="B180" s="57"/>
      <c r="C180" s="48"/>
    </row>
    <row r="181" spans="2:3" ht="14.25" hidden="1" customHeight="1" x14ac:dyDescent="0.25">
      <c r="B181" s="57"/>
      <c r="C181" s="48"/>
    </row>
    <row r="182" spans="2:3" ht="14.25" hidden="1" customHeight="1" x14ac:dyDescent="0.25">
      <c r="B182" s="57"/>
      <c r="C182" s="48"/>
    </row>
    <row r="183" spans="2:3" ht="14.25" hidden="1" customHeight="1" x14ac:dyDescent="0.25">
      <c r="B183" s="57"/>
      <c r="C183" s="48"/>
    </row>
    <row r="184" spans="2:3" ht="14.25" hidden="1" customHeight="1" x14ac:dyDescent="0.25">
      <c r="B184" s="57"/>
      <c r="C184" s="48"/>
    </row>
    <row r="185" spans="2:3" ht="14.25" hidden="1" customHeight="1" x14ac:dyDescent="0.25">
      <c r="B185" s="57"/>
      <c r="C185" s="48"/>
    </row>
    <row r="186" spans="2:3" ht="14.25" hidden="1" customHeight="1" x14ac:dyDescent="0.25">
      <c r="B186" s="57"/>
      <c r="C186" s="48"/>
    </row>
    <row r="187" spans="2:3" ht="14.25" hidden="1" customHeight="1" x14ac:dyDescent="0.25">
      <c r="B187" s="57"/>
      <c r="C187" s="48"/>
    </row>
    <row r="188" spans="2:3" ht="14.25" hidden="1" customHeight="1" x14ac:dyDescent="0.25">
      <c r="B188" s="57"/>
      <c r="C188" s="48"/>
    </row>
    <row r="189" spans="2:3" ht="14.25" hidden="1" customHeight="1" x14ac:dyDescent="0.25">
      <c r="B189" s="57"/>
      <c r="C189" s="48"/>
    </row>
    <row r="190" spans="2:3" ht="14.25" hidden="1" customHeight="1" x14ac:dyDescent="0.25">
      <c r="B190" s="57"/>
      <c r="C190" s="48"/>
    </row>
    <row r="191" spans="2:3" ht="14.25" hidden="1" customHeight="1" x14ac:dyDescent="0.25">
      <c r="B191" s="57"/>
      <c r="C191" s="48"/>
    </row>
    <row r="192" spans="2:3" ht="14.25" hidden="1" customHeight="1" x14ac:dyDescent="0.25">
      <c r="B192" s="57"/>
      <c r="C192" s="48"/>
    </row>
    <row r="193" spans="2:3" ht="14.25" hidden="1" customHeight="1" x14ac:dyDescent="0.25">
      <c r="B193" s="57"/>
      <c r="C193" s="48"/>
    </row>
    <row r="194" spans="2:3" ht="14.25" hidden="1" customHeight="1" x14ac:dyDescent="0.25">
      <c r="B194" s="57"/>
      <c r="C194" s="48"/>
    </row>
    <row r="195" spans="2:3" ht="14.25" hidden="1" customHeight="1" x14ac:dyDescent="0.25">
      <c r="B195" s="57"/>
      <c r="C195" s="48"/>
    </row>
    <row r="196" spans="2:3" ht="14.25" hidden="1" customHeight="1" x14ac:dyDescent="0.25">
      <c r="B196" s="57"/>
      <c r="C196" s="48"/>
    </row>
    <row r="197" spans="2:3" ht="14.25" hidden="1" customHeight="1" x14ac:dyDescent="0.25">
      <c r="B197" s="57"/>
      <c r="C197" s="48"/>
    </row>
    <row r="198" spans="2:3" ht="14.25" hidden="1" customHeight="1" x14ac:dyDescent="0.25">
      <c r="B198" s="57"/>
      <c r="C198" s="48"/>
    </row>
    <row r="199" spans="2:3" ht="14.25" hidden="1" customHeight="1" x14ac:dyDescent="0.25">
      <c r="B199" s="57"/>
      <c r="C199" s="48"/>
    </row>
    <row r="200" spans="2:3" ht="14.25" hidden="1" customHeight="1" x14ac:dyDescent="0.25">
      <c r="B200" s="57"/>
      <c r="C200" s="48"/>
    </row>
    <row r="201" spans="2:3" ht="14.25" hidden="1" customHeight="1" x14ac:dyDescent="0.25">
      <c r="B201" s="57"/>
      <c r="C201" s="48"/>
    </row>
    <row r="202" spans="2:3" ht="14.25" hidden="1" customHeight="1" x14ac:dyDescent="0.25">
      <c r="B202" s="57"/>
      <c r="C202" s="48"/>
    </row>
    <row r="203" spans="2:3" ht="14.25" hidden="1" customHeight="1" x14ac:dyDescent="0.25">
      <c r="B203" s="57"/>
      <c r="C203" s="48"/>
    </row>
    <row r="204" spans="2:3" ht="14.25" hidden="1" customHeight="1" x14ac:dyDescent="0.25">
      <c r="B204" s="57"/>
      <c r="C204" s="48"/>
    </row>
    <row r="205" spans="2:3" ht="14.25" hidden="1" customHeight="1" x14ac:dyDescent="0.25">
      <c r="B205" s="57"/>
      <c r="C205" s="48"/>
    </row>
    <row r="206" spans="2:3" ht="14.25" hidden="1" customHeight="1" x14ac:dyDescent="0.25">
      <c r="B206" s="57"/>
      <c r="C206" s="48"/>
    </row>
    <row r="207" spans="2:3" ht="14.25" hidden="1" customHeight="1" x14ac:dyDescent="0.25">
      <c r="B207" s="57"/>
      <c r="C207" s="48"/>
    </row>
    <row r="208" spans="2:3" ht="14.25" hidden="1" customHeight="1" x14ac:dyDescent="0.25">
      <c r="B208" s="57"/>
      <c r="C208" s="48"/>
    </row>
    <row r="209" spans="2:3" ht="14.25" hidden="1" customHeight="1" x14ac:dyDescent="0.25">
      <c r="B209" s="57"/>
      <c r="C209" s="48"/>
    </row>
    <row r="210" spans="2:3" ht="14.25" hidden="1" customHeight="1" x14ac:dyDescent="0.25">
      <c r="B210" s="57"/>
      <c r="C210" s="48"/>
    </row>
    <row r="211" spans="2:3" ht="14.25" hidden="1" customHeight="1" x14ac:dyDescent="0.25">
      <c r="B211" s="57"/>
      <c r="C211" s="48"/>
    </row>
    <row r="212" spans="2:3" ht="14.25" hidden="1" customHeight="1" x14ac:dyDescent="0.25">
      <c r="B212" s="57"/>
      <c r="C212" s="48"/>
    </row>
    <row r="213" spans="2:3" ht="14.25" hidden="1" customHeight="1" x14ac:dyDescent="0.25">
      <c r="B213" s="57"/>
      <c r="C213" s="48"/>
    </row>
    <row r="214" spans="2:3" ht="14.25" hidden="1" customHeight="1" x14ac:dyDescent="0.25">
      <c r="B214" s="57"/>
      <c r="C214" s="48"/>
    </row>
    <row r="215" spans="2:3" ht="14.25" hidden="1" customHeight="1" x14ac:dyDescent="0.25">
      <c r="B215" s="57"/>
      <c r="C215" s="48"/>
    </row>
    <row r="216" spans="2:3" ht="14.25" hidden="1" customHeight="1" x14ac:dyDescent="0.25">
      <c r="B216" s="57"/>
      <c r="C216" s="48"/>
    </row>
    <row r="217" spans="2:3" ht="14.25" hidden="1" customHeight="1" x14ac:dyDescent="0.25">
      <c r="B217" s="57"/>
      <c r="C217" s="48"/>
    </row>
    <row r="218" spans="2:3" ht="14.25" hidden="1" customHeight="1" x14ac:dyDescent="0.25">
      <c r="B218" s="57"/>
      <c r="C218" s="48"/>
    </row>
    <row r="219" spans="2:3" ht="14.25" hidden="1" customHeight="1" x14ac:dyDescent="0.25">
      <c r="B219" s="57"/>
      <c r="C219" s="48"/>
    </row>
    <row r="220" spans="2:3" ht="14.25" hidden="1" customHeight="1" x14ac:dyDescent="0.25">
      <c r="B220" s="57"/>
      <c r="C220" s="48"/>
    </row>
    <row r="221" spans="2:3" ht="14.25" hidden="1" customHeight="1" x14ac:dyDescent="0.25">
      <c r="B221" s="57"/>
      <c r="C221" s="48"/>
    </row>
    <row r="222" spans="2:3" ht="14.25" hidden="1" customHeight="1" x14ac:dyDescent="0.25">
      <c r="B222" s="57"/>
      <c r="C222" s="48"/>
    </row>
    <row r="223" spans="2:3" ht="14.25" hidden="1" customHeight="1" x14ac:dyDescent="0.25">
      <c r="B223" s="57"/>
      <c r="C223" s="48"/>
    </row>
    <row r="224" spans="2:3" ht="14.25" hidden="1" customHeight="1" x14ac:dyDescent="0.25">
      <c r="B224" s="57"/>
      <c r="C224" s="48"/>
    </row>
    <row r="225" spans="2:3" ht="14.25" hidden="1" customHeight="1" x14ac:dyDescent="0.25">
      <c r="B225" s="57"/>
      <c r="C225" s="48"/>
    </row>
    <row r="226" spans="2:3" ht="14.25" hidden="1" customHeight="1" x14ac:dyDescent="0.25">
      <c r="B226" s="57"/>
      <c r="C226" s="48"/>
    </row>
    <row r="227" spans="2:3" ht="14.25" hidden="1" customHeight="1" x14ac:dyDescent="0.25">
      <c r="B227" s="57"/>
      <c r="C227" s="48"/>
    </row>
    <row r="228" spans="2:3" ht="14.25" hidden="1" customHeight="1" x14ac:dyDescent="0.25">
      <c r="B228" s="57"/>
      <c r="C228" s="48"/>
    </row>
    <row r="229" spans="2:3" ht="14.25" hidden="1" customHeight="1" x14ac:dyDescent="0.25">
      <c r="B229" s="57"/>
      <c r="C229" s="48"/>
    </row>
    <row r="230" spans="2:3" ht="14.25" hidden="1" customHeight="1" x14ac:dyDescent="0.25">
      <c r="B230" s="57"/>
      <c r="C230" s="48"/>
    </row>
    <row r="231" spans="2:3" ht="14.25" hidden="1" customHeight="1" x14ac:dyDescent="0.25">
      <c r="B231" s="57"/>
      <c r="C231" s="48"/>
    </row>
    <row r="232" spans="2:3" ht="14.25" hidden="1" customHeight="1" x14ac:dyDescent="0.25">
      <c r="B232" s="57"/>
      <c r="C232" s="48"/>
    </row>
    <row r="233" spans="2:3" ht="14.25" hidden="1" customHeight="1" x14ac:dyDescent="0.25">
      <c r="B233" s="57"/>
      <c r="C233" s="48"/>
    </row>
    <row r="234" spans="2:3" ht="14.25" hidden="1" customHeight="1" x14ac:dyDescent="0.25">
      <c r="B234" s="57"/>
      <c r="C234" s="48"/>
    </row>
    <row r="235" spans="2:3" ht="14.25" hidden="1" customHeight="1" x14ac:dyDescent="0.25">
      <c r="B235" s="57"/>
      <c r="C235" s="48"/>
    </row>
    <row r="236" spans="2:3" ht="14.25" hidden="1" customHeight="1" x14ac:dyDescent="0.25">
      <c r="B236" s="57"/>
      <c r="C236" s="48"/>
    </row>
    <row r="237" spans="2:3" ht="14.25" hidden="1" customHeight="1" x14ac:dyDescent="0.25">
      <c r="B237" s="57"/>
      <c r="C237" s="48"/>
    </row>
    <row r="238" spans="2:3" ht="14.25" hidden="1" customHeight="1" x14ac:dyDescent="0.25">
      <c r="B238" s="57"/>
      <c r="C238" s="48"/>
    </row>
    <row r="239" spans="2:3" ht="14.25" hidden="1" customHeight="1" x14ac:dyDescent="0.25">
      <c r="B239" s="57"/>
      <c r="C239" s="48"/>
    </row>
    <row r="240" spans="2:3" ht="14.25" hidden="1" customHeight="1" x14ac:dyDescent="0.25">
      <c r="B240" s="57"/>
      <c r="C240" s="48"/>
    </row>
    <row r="241" spans="2:3" ht="14.25" hidden="1" customHeight="1" x14ac:dyDescent="0.25">
      <c r="B241" s="57"/>
      <c r="C241" s="48"/>
    </row>
    <row r="242" spans="2:3" ht="14.25" hidden="1" customHeight="1" x14ac:dyDescent="0.25">
      <c r="B242" s="57"/>
      <c r="C242" s="48"/>
    </row>
    <row r="243" spans="2:3" ht="14.25" hidden="1" customHeight="1" x14ac:dyDescent="0.25">
      <c r="B243" s="58"/>
      <c r="C243" s="48"/>
    </row>
    <row r="244" spans="2:3" ht="14.25" hidden="1" customHeight="1" x14ac:dyDescent="0.25">
      <c r="B244" s="58"/>
      <c r="C244" s="48"/>
    </row>
    <row r="245" spans="2:3" ht="14.25" hidden="1" customHeight="1" x14ac:dyDescent="0.25">
      <c r="B245" s="58"/>
      <c r="C245" s="48"/>
    </row>
    <row r="246" spans="2:3" ht="14.25" hidden="1" customHeight="1" x14ac:dyDescent="0.25">
      <c r="B246" s="58"/>
      <c r="C246" s="48"/>
    </row>
    <row r="247" spans="2:3" ht="14.25" hidden="1" customHeight="1" x14ac:dyDescent="0.25">
      <c r="B247" s="58"/>
      <c r="C247" s="48"/>
    </row>
    <row r="248" spans="2:3" ht="14.25" hidden="1" customHeight="1" x14ac:dyDescent="0.25">
      <c r="B248" s="58"/>
      <c r="C248" s="48"/>
    </row>
    <row r="249" spans="2:3" ht="14.25" hidden="1" customHeight="1" x14ac:dyDescent="0.25">
      <c r="B249" s="58"/>
      <c r="C249" s="48"/>
    </row>
    <row r="250" spans="2:3" ht="14.25" hidden="1" customHeight="1" x14ac:dyDescent="0.25">
      <c r="B250" s="58"/>
      <c r="C250" s="48"/>
    </row>
    <row r="251" spans="2:3" ht="14.25" hidden="1" customHeight="1" x14ac:dyDescent="0.25">
      <c r="B251" s="58"/>
      <c r="C251" s="48"/>
    </row>
    <row r="252" spans="2:3" ht="14.25" hidden="1" customHeight="1" x14ac:dyDescent="0.25">
      <c r="B252" s="58"/>
      <c r="C252" s="48"/>
    </row>
    <row r="253" spans="2:3" ht="14.25" hidden="1" customHeight="1" x14ac:dyDescent="0.25">
      <c r="B253" s="58"/>
      <c r="C253" s="48"/>
    </row>
    <row r="254" spans="2:3" ht="14.25" hidden="1" customHeight="1" x14ac:dyDescent="0.25">
      <c r="B254" s="58"/>
      <c r="C254" s="48"/>
    </row>
    <row r="255" spans="2:3" ht="14.25" hidden="1" customHeight="1" x14ac:dyDescent="0.25">
      <c r="B255" s="58"/>
      <c r="C255" s="48"/>
    </row>
    <row r="256" spans="2:3" ht="14.25" hidden="1" customHeight="1" x14ac:dyDescent="0.25">
      <c r="B256" s="58"/>
      <c r="C256" s="48"/>
    </row>
    <row r="257" spans="2:3" ht="14.25" hidden="1" customHeight="1" x14ac:dyDescent="0.25">
      <c r="B257" s="58"/>
      <c r="C257" s="48"/>
    </row>
    <row r="258" spans="2:3" ht="14.25" hidden="1" customHeight="1" x14ac:dyDescent="0.25">
      <c r="B258" s="58"/>
      <c r="C258" s="48"/>
    </row>
    <row r="259" spans="2:3" ht="14.25" hidden="1" customHeight="1" x14ac:dyDescent="0.25">
      <c r="B259" s="58"/>
      <c r="C259" s="48"/>
    </row>
    <row r="260" spans="2:3" ht="14.25" hidden="1" customHeight="1" x14ac:dyDescent="0.25">
      <c r="B260" s="58"/>
      <c r="C260" s="48"/>
    </row>
    <row r="261" spans="2:3" ht="14.25" hidden="1" customHeight="1" x14ac:dyDescent="0.25">
      <c r="B261" s="58"/>
      <c r="C261" s="48"/>
    </row>
    <row r="262" spans="2:3" ht="14.25" hidden="1" customHeight="1" x14ac:dyDescent="0.25">
      <c r="B262" s="58"/>
      <c r="C262" s="48"/>
    </row>
    <row r="263" spans="2:3" ht="14.25" hidden="1" customHeight="1" x14ac:dyDescent="0.25">
      <c r="B263" s="58"/>
      <c r="C263" s="48"/>
    </row>
    <row r="264" spans="2:3" ht="14.25" hidden="1" customHeight="1" x14ac:dyDescent="0.25">
      <c r="B264" s="58"/>
      <c r="C264" s="48"/>
    </row>
    <row r="265" spans="2:3" ht="14.25" hidden="1" customHeight="1" x14ac:dyDescent="0.25">
      <c r="B265" s="58"/>
      <c r="C265" s="48"/>
    </row>
    <row r="266" spans="2:3" ht="14.25" hidden="1" customHeight="1" x14ac:dyDescent="0.25">
      <c r="B266" s="58"/>
      <c r="C266" s="48"/>
    </row>
    <row r="267" spans="2:3" ht="14.25" hidden="1" customHeight="1" x14ac:dyDescent="0.25">
      <c r="B267" s="58"/>
      <c r="C267" s="48"/>
    </row>
    <row r="268" spans="2:3" ht="14.25" hidden="1" customHeight="1" x14ac:dyDescent="0.25">
      <c r="B268" s="58"/>
      <c r="C268" s="48"/>
    </row>
    <row r="269" spans="2:3" ht="14.25" hidden="1" customHeight="1" x14ac:dyDescent="0.25">
      <c r="B269" s="58"/>
      <c r="C269" s="48"/>
    </row>
    <row r="270" spans="2:3" ht="14.25" hidden="1" customHeight="1" x14ac:dyDescent="0.25">
      <c r="B270" s="58"/>
      <c r="C270" s="48"/>
    </row>
    <row r="271" spans="2:3" ht="14.25" hidden="1" customHeight="1" x14ac:dyDescent="0.25">
      <c r="B271" s="58"/>
      <c r="C271" s="48"/>
    </row>
    <row r="272" spans="2:3" ht="14.25" hidden="1" customHeight="1" x14ac:dyDescent="0.25">
      <c r="B272" s="58"/>
      <c r="C272" s="48"/>
    </row>
    <row r="273" spans="2:3" ht="14.25" hidden="1" customHeight="1" x14ac:dyDescent="0.25">
      <c r="B273" s="58"/>
      <c r="C273" s="48"/>
    </row>
    <row r="274" spans="2:3" ht="14.25" hidden="1" customHeight="1" x14ac:dyDescent="0.25">
      <c r="B274" s="58"/>
      <c r="C274" s="48"/>
    </row>
    <row r="275" spans="2:3" ht="14.25" hidden="1" customHeight="1" x14ac:dyDescent="0.25">
      <c r="B275" s="58"/>
      <c r="C275" s="48"/>
    </row>
    <row r="276" spans="2:3" ht="14.25" hidden="1" customHeight="1" x14ac:dyDescent="0.25">
      <c r="B276" s="58"/>
      <c r="C276" s="48"/>
    </row>
    <row r="277" spans="2:3" ht="14.25" hidden="1" customHeight="1" x14ac:dyDescent="0.25">
      <c r="B277" s="58"/>
      <c r="C277" s="48"/>
    </row>
    <row r="278" spans="2:3" ht="14.25" hidden="1" customHeight="1" x14ac:dyDescent="0.25">
      <c r="B278" s="58"/>
      <c r="C278" s="48"/>
    </row>
    <row r="279" spans="2:3" ht="14.25" hidden="1" customHeight="1" x14ac:dyDescent="0.25">
      <c r="B279" s="58"/>
      <c r="C279" s="48"/>
    </row>
    <row r="280" spans="2:3" ht="14.25" hidden="1" customHeight="1" x14ac:dyDescent="0.25">
      <c r="B280" s="58"/>
      <c r="C280" s="48"/>
    </row>
    <row r="281" spans="2:3" ht="14.25" hidden="1" customHeight="1" x14ac:dyDescent="0.25">
      <c r="B281" s="58"/>
      <c r="C281" s="48"/>
    </row>
    <row r="282" spans="2:3" ht="14.25" hidden="1" customHeight="1" x14ac:dyDescent="0.25">
      <c r="B282" s="58"/>
      <c r="C282" s="48"/>
    </row>
    <row r="283" spans="2:3" ht="14.25" hidden="1" customHeight="1" x14ac:dyDescent="0.25">
      <c r="B283" s="58"/>
      <c r="C283" s="48"/>
    </row>
    <row r="284" spans="2:3" ht="14.25" hidden="1" customHeight="1" x14ac:dyDescent="0.25">
      <c r="B284" s="58"/>
      <c r="C284" s="48"/>
    </row>
    <row r="285" spans="2:3" ht="14.25" hidden="1" customHeight="1" x14ac:dyDescent="0.25">
      <c r="B285" s="58"/>
      <c r="C285" s="48"/>
    </row>
    <row r="286" spans="2:3" ht="14.25" hidden="1" customHeight="1" x14ac:dyDescent="0.25">
      <c r="B286" s="58"/>
      <c r="C286" s="48"/>
    </row>
    <row r="287" spans="2:3" ht="14.25" hidden="1" customHeight="1" x14ac:dyDescent="0.25">
      <c r="B287" s="58"/>
      <c r="C287" s="48"/>
    </row>
    <row r="288" spans="2:3" ht="14.25" hidden="1" customHeight="1" x14ac:dyDescent="0.25">
      <c r="B288" s="58"/>
      <c r="C288" s="48"/>
    </row>
    <row r="289" spans="2:3" ht="14.25" hidden="1" customHeight="1" x14ac:dyDescent="0.25">
      <c r="B289" s="58"/>
      <c r="C289" s="48"/>
    </row>
    <row r="290" spans="2:3" ht="14.25" hidden="1" customHeight="1" x14ac:dyDescent="0.25">
      <c r="B290" s="58"/>
      <c r="C290" s="48"/>
    </row>
    <row r="291" spans="2:3" ht="14.25" hidden="1" customHeight="1" x14ac:dyDescent="0.25">
      <c r="B291" s="58"/>
      <c r="C291" s="48"/>
    </row>
    <row r="292" spans="2:3" ht="14.25" hidden="1" customHeight="1" x14ac:dyDescent="0.25">
      <c r="B292" s="58"/>
      <c r="C292" s="48"/>
    </row>
    <row r="293" spans="2:3" ht="14.25" hidden="1" customHeight="1" x14ac:dyDescent="0.25">
      <c r="B293" s="58"/>
      <c r="C293" s="48"/>
    </row>
    <row r="294" spans="2:3" ht="14.25" hidden="1" customHeight="1" x14ac:dyDescent="0.25">
      <c r="B294" s="58"/>
      <c r="C294" s="48"/>
    </row>
    <row r="295" spans="2:3" ht="14.25" hidden="1" customHeight="1" x14ac:dyDescent="0.25">
      <c r="B295" s="58"/>
      <c r="C295" s="48"/>
    </row>
    <row r="296" spans="2:3" ht="14.25" hidden="1" customHeight="1" x14ac:dyDescent="0.25">
      <c r="B296" s="58"/>
      <c r="C296" s="48"/>
    </row>
    <row r="297" spans="2:3" ht="14.25" hidden="1" customHeight="1" x14ac:dyDescent="0.25">
      <c r="B297" s="58"/>
      <c r="C297" s="48"/>
    </row>
    <row r="298" spans="2:3" ht="14.25" hidden="1" customHeight="1" x14ac:dyDescent="0.25">
      <c r="B298" s="58"/>
      <c r="C298" s="48"/>
    </row>
    <row r="299" spans="2:3" ht="14.25" hidden="1" customHeight="1" x14ac:dyDescent="0.25">
      <c r="B299" s="58"/>
      <c r="C299" s="48"/>
    </row>
    <row r="300" spans="2:3" ht="14.25" hidden="1" customHeight="1" x14ac:dyDescent="0.25">
      <c r="B300" s="58"/>
      <c r="C300" s="48"/>
    </row>
    <row r="301" spans="2:3" ht="14.25" hidden="1" customHeight="1" x14ac:dyDescent="0.25">
      <c r="B301" s="58"/>
      <c r="C301" s="48"/>
    </row>
    <row r="302" spans="2:3" ht="14.25" hidden="1" customHeight="1" x14ac:dyDescent="0.25">
      <c r="B302" s="58"/>
      <c r="C302" s="48"/>
    </row>
    <row r="303" spans="2:3" ht="14.25" hidden="1" customHeight="1" x14ac:dyDescent="0.25">
      <c r="B303" s="58"/>
      <c r="C303" s="48"/>
    </row>
    <row r="304" spans="2:3" ht="14.25" hidden="1" customHeight="1" x14ac:dyDescent="0.25">
      <c r="B304" s="58"/>
      <c r="C304" s="48"/>
    </row>
    <row r="305" spans="2:3" ht="14.25" hidden="1" customHeight="1" x14ac:dyDescent="0.25">
      <c r="B305" s="58"/>
      <c r="C305" s="48"/>
    </row>
    <row r="306" spans="2:3" ht="14.25" hidden="1" customHeight="1" x14ac:dyDescent="0.25">
      <c r="B306" s="58"/>
      <c r="C306" s="48"/>
    </row>
    <row r="307" spans="2:3" ht="14.25" hidden="1" customHeight="1" x14ac:dyDescent="0.25">
      <c r="B307" s="58"/>
      <c r="C307" s="48"/>
    </row>
    <row r="308" spans="2:3" ht="14.25" hidden="1" customHeight="1" x14ac:dyDescent="0.25">
      <c r="B308" s="58"/>
      <c r="C308" s="48"/>
    </row>
    <row r="309" spans="2:3" ht="14.25" hidden="1" customHeight="1" x14ac:dyDescent="0.25">
      <c r="B309" s="58"/>
      <c r="C309" s="48"/>
    </row>
    <row r="310" spans="2:3" ht="14.25" hidden="1" customHeight="1" x14ac:dyDescent="0.25">
      <c r="B310" s="58"/>
      <c r="C310" s="48"/>
    </row>
    <row r="311" spans="2:3" ht="14.25" hidden="1" customHeight="1" x14ac:dyDescent="0.25">
      <c r="B311" s="58"/>
      <c r="C311" s="48"/>
    </row>
    <row r="312" spans="2:3" ht="14.25" hidden="1" customHeight="1" x14ac:dyDescent="0.25">
      <c r="B312" s="58"/>
      <c r="C312" s="48"/>
    </row>
    <row r="313" spans="2:3" ht="14.25" hidden="1" customHeight="1" x14ac:dyDescent="0.25">
      <c r="B313" s="58"/>
      <c r="C313" s="48"/>
    </row>
    <row r="314" spans="2:3" ht="14.25" hidden="1" customHeight="1" x14ac:dyDescent="0.25">
      <c r="B314" s="58"/>
      <c r="C314" s="48"/>
    </row>
    <row r="315" spans="2:3" ht="14.25" hidden="1" customHeight="1" x14ac:dyDescent="0.25">
      <c r="B315" s="58"/>
      <c r="C315" s="48"/>
    </row>
    <row r="316" spans="2:3" ht="14.25" hidden="1" customHeight="1" x14ac:dyDescent="0.25">
      <c r="B316" s="58"/>
      <c r="C316" s="48"/>
    </row>
    <row r="317" spans="2:3" ht="14.25" hidden="1" customHeight="1" x14ac:dyDescent="0.25">
      <c r="B317" s="58"/>
      <c r="C317" s="48"/>
    </row>
    <row r="318" spans="2:3" ht="14.25" hidden="1" customHeight="1" x14ac:dyDescent="0.25">
      <c r="B318" s="58"/>
      <c r="C318" s="48"/>
    </row>
    <row r="319" spans="2:3" ht="14.25" hidden="1" customHeight="1" x14ac:dyDescent="0.25">
      <c r="B319" s="58"/>
      <c r="C319" s="48"/>
    </row>
    <row r="320" spans="2:3" ht="14.25" hidden="1" customHeight="1" x14ac:dyDescent="0.25">
      <c r="B320" s="58"/>
      <c r="C320" s="48"/>
    </row>
    <row r="321" spans="2:3" ht="14.25" hidden="1" customHeight="1" x14ac:dyDescent="0.25">
      <c r="B321" s="58"/>
      <c r="C321" s="48"/>
    </row>
    <row r="322" spans="2:3" ht="14.25" hidden="1" customHeight="1" x14ac:dyDescent="0.25">
      <c r="B322" s="58"/>
      <c r="C322" s="48"/>
    </row>
    <row r="323" spans="2:3" ht="14.25" hidden="1" customHeight="1" x14ac:dyDescent="0.25">
      <c r="B323" s="58"/>
      <c r="C323" s="48"/>
    </row>
    <row r="324" spans="2:3" ht="14.25" hidden="1" customHeight="1" x14ac:dyDescent="0.25">
      <c r="B324" s="58"/>
      <c r="C324" s="48"/>
    </row>
    <row r="325" spans="2:3" ht="14.25" hidden="1" customHeight="1" x14ac:dyDescent="0.25">
      <c r="B325" s="58"/>
      <c r="C325" s="48"/>
    </row>
    <row r="326" spans="2:3" ht="14.25" hidden="1" customHeight="1" x14ac:dyDescent="0.25">
      <c r="B326" s="58"/>
      <c r="C326" s="48"/>
    </row>
    <row r="327" spans="2:3" ht="14.25" hidden="1" customHeight="1" x14ac:dyDescent="0.25">
      <c r="B327" s="58"/>
      <c r="C327" s="48"/>
    </row>
    <row r="328" spans="2:3" ht="14.25" hidden="1" customHeight="1" x14ac:dyDescent="0.25">
      <c r="B328" s="58"/>
      <c r="C328" s="48"/>
    </row>
    <row r="329" spans="2:3" ht="14.25" hidden="1" customHeight="1" x14ac:dyDescent="0.25">
      <c r="B329" s="58"/>
      <c r="C329" s="48"/>
    </row>
    <row r="330" spans="2:3" ht="14.25" hidden="1" customHeight="1" x14ac:dyDescent="0.25">
      <c r="B330" s="58"/>
      <c r="C330" s="48"/>
    </row>
    <row r="331" spans="2:3" ht="14.25" hidden="1" customHeight="1" x14ac:dyDescent="0.25">
      <c r="B331" s="58"/>
      <c r="C331" s="48"/>
    </row>
    <row r="332" spans="2:3" ht="14.25" hidden="1" customHeight="1" x14ac:dyDescent="0.25">
      <c r="B332" s="58"/>
      <c r="C332" s="48"/>
    </row>
    <row r="333" spans="2:3" ht="14.25" hidden="1" customHeight="1" x14ac:dyDescent="0.25">
      <c r="B333" s="58"/>
      <c r="C333" s="48"/>
    </row>
    <row r="334" spans="2:3" ht="14.25" hidden="1" customHeight="1" x14ac:dyDescent="0.25">
      <c r="B334" s="58"/>
      <c r="C334" s="48"/>
    </row>
    <row r="335" spans="2:3" ht="14.25" hidden="1" customHeight="1" x14ac:dyDescent="0.25">
      <c r="B335" s="58"/>
      <c r="C335" s="48"/>
    </row>
    <row r="336" spans="2:3" ht="14.25" hidden="1" customHeight="1" x14ac:dyDescent="0.25">
      <c r="B336" s="58"/>
      <c r="C336" s="48"/>
    </row>
    <row r="337" spans="2:3" ht="14.25" hidden="1" customHeight="1" x14ac:dyDescent="0.25">
      <c r="B337" s="58"/>
      <c r="C337" s="48"/>
    </row>
    <row r="338" spans="2:3" ht="14.25" hidden="1" customHeight="1" x14ac:dyDescent="0.25">
      <c r="B338" s="58"/>
      <c r="C338" s="48"/>
    </row>
    <row r="339" spans="2:3" ht="14.25" hidden="1" customHeight="1" x14ac:dyDescent="0.25">
      <c r="B339" s="58"/>
      <c r="C339" s="48"/>
    </row>
    <row r="340" spans="2:3" ht="14.25" hidden="1" customHeight="1" x14ac:dyDescent="0.25">
      <c r="B340" s="58"/>
      <c r="C340" s="48"/>
    </row>
    <row r="341" spans="2:3" ht="14.25" hidden="1" customHeight="1" x14ac:dyDescent="0.25">
      <c r="B341" s="58"/>
      <c r="C341" s="48"/>
    </row>
    <row r="342" spans="2:3" ht="14.25" hidden="1" customHeight="1" x14ac:dyDescent="0.25">
      <c r="B342" s="58"/>
      <c r="C342" s="48"/>
    </row>
    <row r="343" spans="2:3" ht="14.25" hidden="1" customHeight="1" x14ac:dyDescent="0.25">
      <c r="B343" s="58"/>
      <c r="C343" s="48"/>
    </row>
    <row r="344" spans="2:3" ht="14.25" hidden="1" customHeight="1" x14ac:dyDescent="0.25">
      <c r="B344" s="58"/>
      <c r="C344" s="48"/>
    </row>
    <row r="345" spans="2:3" ht="14.25" hidden="1" customHeight="1" x14ac:dyDescent="0.25">
      <c r="B345" s="58"/>
      <c r="C345" s="48"/>
    </row>
    <row r="346" spans="2:3" ht="14.25" hidden="1" customHeight="1" x14ac:dyDescent="0.25">
      <c r="B346" s="58"/>
      <c r="C346" s="48"/>
    </row>
    <row r="347" spans="2:3" ht="14.25" hidden="1" customHeight="1" x14ac:dyDescent="0.25">
      <c r="B347" s="58"/>
      <c r="C347" s="48"/>
    </row>
    <row r="348" spans="2:3" ht="14.25" hidden="1" customHeight="1" x14ac:dyDescent="0.25">
      <c r="B348" s="58"/>
      <c r="C348" s="48"/>
    </row>
    <row r="349" spans="2:3" ht="14.25" hidden="1" customHeight="1" x14ac:dyDescent="0.25">
      <c r="B349" s="58"/>
      <c r="C349" s="48"/>
    </row>
    <row r="350" spans="2:3" ht="14.25" hidden="1" customHeight="1" x14ac:dyDescent="0.25">
      <c r="B350" s="58"/>
      <c r="C350" s="48"/>
    </row>
    <row r="351" spans="2:3" ht="14.25" hidden="1" customHeight="1" x14ac:dyDescent="0.25">
      <c r="B351" s="58"/>
      <c r="C351" s="48"/>
    </row>
    <row r="352" spans="2:3" ht="14.25" hidden="1" customHeight="1" x14ac:dyDescent="0.25">
      <c r="B352" s="58"/>
      <c r="C352" s="48"/>
    </row>
    <row r="353" spans="2:3" ht="14.25" hidden="1" customHeight="1" x14ac:dyDescent="0.25">
      <c r="B353" s="58"/>
      <c r="C353" s="48"/>
    </row>
    <row r="354" spans="2:3" ht="14.25" hidden="1" customHeight="1" x14ac:dyDescent="0.25">
      <c r="B354" s="58"/>
      <c r="C354" s="48"/>
    </row>
    <row r="355" spans="2:3" ht="14.25" hidden="1" customHeight="1" x14ac:dyDescent="0.25">
      <c r="B355" s="58"/>
      <c r="C355" s="48"/>
    </row>
    <row r="356" spans="2:3" ht="14.25" hidden="1" customHeight="1" x14ac:dyDescent="0.25">
      <c r="B356" s="58"/>
      <c r="C356" s="48"/>
    </row>
    <row r="357" spans="2:3" ht="14.25" hidden="1" customHeight="1" x14ac:dyDescent="0.25">
      <c r="B357" s="58"/>
      <c r="C357" s="48"/>
    </row>
    <row r="358" spans="2:3" ht="14.25" hidden="1" customHeight="1" x14ac:dyDescent="0.25">
      <c r="B358" s="58"/>
      <c r="C358" s="48"/>
    </row>
    <row r="359" spans="2:3" ht="14.25" hidden="1" customHeight="1" x14ac:dyDescent="0.25">
      <c r="B359" s="58"/>
      <c r="C359" s="48"/>
    </row>
    <row r="360" spans="2:3" ht="14.25" hidden="1" customHeight="1" x14ac:dyDescent="0.25">
      <c r="B360" s="58"/>
      <c r="C360" s="48"/>
    </row>
    <row r="361" spans="2:3" ht="14.25" hidden="1" customHeight="1" x14ac:dyDescent="0.25">
      <c r="B361" s="58"/>
      <c r="C361" s="48"/>
    </row>
    <row r="362" spans="2:3" ht="14.25" hidden="1" customHeight="1" x14ac:dyDescent="0.25">
      <c r="B362" s="58"/>
      <c r="C362" s="48"/>
    </row>
    <row r="363" spans="2:3" ht="14.25" hidden="1" customHeight="1" x14ac:dyDescent="0.25">
      <c r="B363" s="58"/>
      <c r="C363" s="48"/>
    </row>
    <row r="364" spans="2:3" ht="14.25" hidden="1" customHeight="1" x14ac:dyDescent="0.25">
      <c r="B364" s="58"/>
      <c r="C364" s="48"/>
    </row>
    <row r="365" spans="2:3" ht="14.25" hidden="1" customHeight="1" x14ac:dyDescent="0.25">
      <c r="B365" s="58"/>
      <c r="C365" s="48"/>
    </row>
    <row r="366" spans="2:3" ht="14.25" hidden="1" customHeight="1" x14ac:dyDescent="0.25">
      <c r="B366" s="58"/>
      <c r="C366" s="48"/>
    </row>
    <row r="367" spans="2:3" ht="14.25" hidden="1" customHeight="1" x14ac:dyDescent="0.25">
      <c r="B367" s="58"/>
      <c r="C367" s="48"/>
    </row>
    <row r="368" spans="2:3" ht="14.25" hidden="1" customHeight="1" x14ac:dyDescent="0.25">
      <c r="B368" s="58"/>
      <c r="C368" s="48"/>
    </row>
    <row r="369" spans="2:3" ht="14.25" hidden="1" customHeight="1" x14ac:dyDescent="0.25">
      <c r="B369" s="58"/>
      <c r="C369" s="48"/>
    </row>
    <row r="370" spans="2:3" ht="14.25" hidden="1" customHeight="1" x14ac:dyDescent="0.25">
      <c r="B370" s="58"/>
      <c r="C370" s="48"/>
    </row>
    <row r="371" spans="2:3" ht="14.25" hidden="1" customHeight="1" x14ac:dyDescent="0.25">
      <c r="B371" s="58"/>
      <c r="C371" s="48"/>
    </row>
    <row r="372" spans="2:3" ht="14.25" hidden="1" customHeight="1" x14ac:dyDescent="0.25">
      <c r="B372" s="58"/>
      <c r="C372" s="48"/>
    </row>
    <row r="373" spans="2:3" ht="14.25" hidden="1" customHeight="1" x14ac:dyDescent="0.25">
      <c r="B373" s="58"/>
      <c r="C373" s="48"/>
    </row>
    <row r="374" spans="2:3" ht="14.25" hidden="1" customHeight="1" x14ac:dyDescent="0.25">
      <c r="B374" s="58"/>
      <c r="C374" s="48"/>
    </row>
    <row r="375" spans="2:3" ht="14.25" hidden="1" customHeight="1" x14ac:dyDescent="0.25">
      <c r="B375" s="58"/>
      <c r="C375" s="48"/>
    </row>
    <row r="376" spans="2:3" ht="14.25" hidden="1" customHeight="1" x14ac:dyDescent="0.25">
      <c r="B376" s="58"/>
      <c r="C376" s="48"/>
    </row>
    <row r="377" spans="2:3" ht="14.25" hidden="1" customHeight="1" x14ac:dyDescent="0.25">
      <c r="B377" s="58"/>
      <c r="C377" s="48"/>
    </row>
    <row r="378" spans="2:3" ht="14.25" hidden="1" customHeight="1" x14ac:dyDescent="0.25">
      <c r="B378" s="58"/>
      <c r="C378" s="48"/>
    </row>
    <row r="379" spans="2:3" ht="14.25" hidden="1" customHeight="1" x14ac:dyDescent="0.25">
      <c r="B379" s="58"/>
      <c r="C379" s="48"/>
    </row>
    <row r="380" spans="2:3" ht="14.25" hidden="1" customHeight="1" x14ac:dyDescent="0.25">
      <c r="B380" s="58"/>
      <c r="C380" s="48"/>
    </row>
    <row r="381" spans="2:3" ht="14.25" hidden="1" customHeight="1" x14ac:dyDescent="0.25">
      <c r="B381" s="58"/>
      <c r="C381" s="48"/>
    </row>
    <row r="382" spans="2:3" ht="14.25" hidden="1" customHeight="1" x14ac:dyDescent="0.25">
      <c r="B382" s="58"/>
      <c r="C382" s="48"/>
    </row>
    <row r="383" spans="2:3" ht="14.25" hidden="1" customHeight="1" x14ac:dyDescent="0.25">
      <c r="B383" s="58"/>
      <c r="C383" s="48"/>
    </row>
    <row r="384" spans="2:3" ht="14.25" hidden="1" customHeight="1" x14ac:dyDescent="0.25">
      <c r="B384" s="58"/>
      <c r="C384" s="48"/>
    </row>
    <row r="385" spans="2:3" ht="14.25" hidden="1" customHeight="1" x14ac:dyDescent="0.25">
      <c r="B385" s="58"/>
      <c r="C385" s="48"/>
    </row>
    <row r="386" spans="2:3" ht="14.25" hidden="1" customHeight="1" x14ac:dyDescent="0.25">
      <c r="B386" s="58"/>
      <c r="C386" s="48"/>
    </row>
    <row r="387" spans="2:3" ht="14.25" hidden="1" customHeight="1" x14ac:dyDescent="0.25">
      <c r="B387" s="58"/>
      <c r="C387" s="48"/>
    </row>
    <row r="388" spans="2:3" ht="14.25" hidden="1" customHeight="1" x14ac:dyDescent="0.25">
      <c r="B388" s="58"/>
      <c r="C388" s="48"/>
    </row>
    <row r="389" spans="2:3" ht="14.25" hidden="1" customHeight="1" x14ac:dyDescent="0.25">
      <c r="B389" s="58"/>
      <c r="C389" s="48"/>
    </row>
    <row r="390" spans="2:3" ht="14.25" hidden="1" customHeight="1" x14ac:dyDescent="0.25">
      <c r="B390" s="58"/>
      <c r="C390" s="48"/>
    </row>
    <row r="391" spans="2:3" ht="14.25" hidden="1" customHeight="1" x14ac:dyDescent="0.25">
      <c r="B391" s="58"/>
      <c r="C391" s="48"/>
    </row>
    <row r="392" spans="2:3" ht="14.25" hidden="1" customHeight="1" x14ac:dyDescent="0.25">
      <c r="B392" s="58"/>
      <c r="C392" s="48"/>
    </row>
    <row r="393" spans="2:3" ht="14.25" hidden="1" customHeight="1" x14ac:dyDescent="0.25">
      <c r="B393" s="58"/>
      <c r="C393" s="48"/>
    </row>
    <row r="394" spans="2:3" ht="14.25" hidden="1" customHeight="1" x14ac:dyDescent="0.25">
      <c r="B394" s="58"/>
      <c r="C394" s="48"/>
    </row>
    <row r="395" spans="2:3" ht="14.25" hidden="1" customHeight="1" x14ac:dyDescent="0.25">
      <c r="B395" s="58"/>
      <c r="C395" s="48"/>
    </row>
    <row r="396" spans="2:3" ht="14.25" hidden="1" customHeight="1" x14ac:dyDescent="0.25">
      <c r="B396" s="58"/>
      <c r="C396" s="48"/>
    </row>
    <row r="397" spans="2:3" ht="14.25" hidden="1" customHeight="1" x14ac:dyDescent="0.25">
      <c r="B397" s="58"/>
      <c r="C397" s="48"/>
    </row>
    <row r="398" spans="2:3" ht="14.25" hidden="1" customHeight="1" x14ac:dyDescent="0.25">
      <c r="B398" s="58"/>
      <c r="C398" s="48"/>
    </row>
    <row r="399" spans="2:3" ht="14.25" hidden="1" customHeight="1" x14ac:dyDescent="0.25">
      <c r="B399" s="58"/>
      <c r="C399" s="48"/>
    </row>
    <row r="400" spans="2:3" ht="14.25" hidden="1" customHeight="1" x14ac:dyDescent="0.25">
      <c r="B400" s="58"/>
      <c r="C400" s="48"/>
    </row>
    <row r="401" spans="2:3" ht="14.25" hidden="1" customHeight="1" x14ac:dyDescent="0.25">
      <c r="B401" s="58"/>
      <c r="C401" s="48"/>
    </row>
    <row r="402" spans="2:3" ht="14.25" hidden="1" customHeight="1" x14ac:dyDescent="0.25">
      <c r="B402" s="58"/>
      <c r="C402" s="48"/>
    </row>
    <row r="403" spans="2:3" ht="14.25" hidden="1" customHeight="1" x14ac:dyDescent="0.25">
      <c r="B403" s="58"/>
      <c r="C403" s="48"/>
    </row>
    <row r="404" spans="2:3" ht="14.25" hidden="1" customHeight="1" x14ac:dyDescent="0.25">
      <c r="B404" s="58"/>
      <c r="C404" s="48"/>
    </row>
    <row r="405" spans="2:3" ht="14.25" hidden="1" customHeight="1" x14ac:dyDescent="0.25">
      <c r="B405" s="58"/>
      <c r="C405" s="48"/>
    </row>
    <row r="406" spans="2:3" ht="14.25" hidden="1" customHeight="1" x14ac:dyDescent="0.25">
      <c r="B406" s="58"/>
      <c r="C406" s="48"/>
    </row>
    <row r="407" spans="2:3" ht="14.25" hidden="1" customHeight="1" x14ac:dyDescent="0.25">
      <c r="B407" s="58"/>
      <c r="C407" s="48"/>
    </row>
    <row r="408" spans="2:3" ht="14.25" hidden="1" customHeight="1" x14ac:dyDescent="0.25">
      <c r="B408" s="58"/>
      <c r="C408" s="48"/>
    </row>
    <row r="409" spans="2:3" ht="14.25" hidden="1" customHeight="1" x14ac:dyDescent="0.25">
      <c r="B409" s="58"/>
      <c r="C409" s="48"/>
    </row>
    <row r="410" spans="2:3" ht="14.25" hidden="1" customHeight="1" x14ac:dyDescent="0.25">
      <c r="B410" s="58"/>
      <c r="C410" s="48"/>
    </row>
    <row r="411" spans="2:3" ht="14.25" hidden="1" customHeight="1" x14ac:dyDescent="0.25">
      <c r="B411" s="58"/>
      <c r="C411" s="48"/>
    </row>
    <row r="412" spans="2:3" ht="14.25" hidden="1" customHeight="1" x14ac:dyDescent="0.25">
      <c r="B412" s="58"/>
      <c r="C412" s="48"/>
    </row>
    <row r="413" spans="2:3" ht="14.25" hidden="1" customHeight="1" x14ac:dyDescent="0.25">
      <c r="B413" s="58"/>
      <c r="C413" s="48"/>
    </row>
    <row r="414" spans="2:3" ht="14.25" hidden="1" customHeight="1" x14ac:dyDescent="0.25">
      <c r="B414" s="58"/>
      <c r="C414" s="48"/>
    </row>
    <row r="415" spans="2:3" ht="14.25" hidden="1" customHeight="1" x14ac:dyDescent="0.25">
      <c r="B415" s="58"/>
      <c r="C415" s="48"/>
    </row>
    <row r="416" spans="2:3" ht="14.25" hidden="1" customHeight="1" x14ac:dyDescent="0.25">
      <c r="B416" s="58"/>
      <c r="C416" s="48"/>
    </row>
    <row r="417" spans="2:3" ht="14.25" hidden="1" customHeight="1" x14ac:dyDescent="0.25">
      <c r="B417" s="58"/>
      <c r="C417" s="48"/>
    </row>
    <row r="418" spans="2:3" ht="14.25" hidden="1" customHeight="1" x14ac:dyDescent="0.25">
      <c r="B418" s="58"/>
      <c r="C418" s="48"/>
    </row>
    <row r="419" spans="2:3" ht="14.25" hidden="1" customHeight="1" x14ac:dyDescent="0.25">
      <c r="B419" s="58"/>
      <c r="C419" s="48"/>
    </row>
    <row r="420" spans="2:3" ht="14.25" hidden="1" customHeight="1" x14ac:dyDescent="0.25">
      <c r="B420" s="58"/>
      <c r="C420" s="48"/>
    </row>
    <row r="421" spans="2:3" ht="14.25" hidden="1" customHeight="1" x14ac:dyDescent="0.25">
      <c r="B421" s="58"/>
      <c r="C421" s="48"/>
    </row>
    <row r="422" spans="2:3" ht="14.25" hidden="1" customHeight="1" x14ac:dyDescent="0.25">
      <c r="B422" s="58"/>
      <c r="C422" s="48"/>
    </row>
    <row r="423" spans="2:3" ht="14.25" hidden="1" customHeight="1" x14ac:dyDescent="0.25">
      <c r="B423" s="58"/>
      <c r="C423" s="48"/>
    </row>
    <row r="424" spans="2:3" ht="14.25" hidden="1" customHeight="1" x14ac:dyDescent="0.25">
      <c r="B424" s="58"/>
      <c r="C424" s="48"/>
    </row>
    <row r="425" spans="2:3" ht="14.25" hidden="1" customHeight="1" x14ac:dyDescent="0.25">
      <c r="B425" s="58"/>
      <c r="C425" s="48"/>
    </row>
    <row r="426" spans="2:3" ht="14.25" hidden="1" customHeight="1" x14ac:dyDescent="0.25">
      <c r="B426" s="58"/>
      <c r="C426" s="48"/>
    </row>
    <row r="427" spans="2:3" ht="14.25" hidden="1" customHeight="1" x14ac:dyDescent="0.25">
      <c r="B427" s="58"/>
      <c r="C427" s="48"/>
    </row>
    <row r="428" spans="2:3" ht="14.25" hidden="1" customHeight="1" x14ac:dyDescent="0.25">
      <c r="B428" s="58"/>
      <c r="C428" s="48"/>
    </row>
    <row r="429" spans="2:3" ht="14.25" hidden="1" customHeight="1" x14ac:dyDescent="0.25">
      <c r="B429" s="58"/>
      <c r="C429" s="48"/>
    </row>
    <row r="430" spans="2:3" ht="14.25" hidden="1" customHeight="1" x14ac:dyDescent="0.25">
      <c r="B430" s="58"/>
      <c r="C430" s="48"/>
    </row>
    <row r="431" spans="2:3" ht="14.25" hidden="1" customHeight="1" x14ac:dyDescent="0.25">
      <c r="B431" s="58"/>
      <c r="C431" s="48"/>
    </row>
    <row r="432" spans="2:3" ht="14.25" hidden="1" customHeight="1" x14ac:dyDescent="0.25">
      <c r="B432" s="58"/>
      <c r="C432" s="48"/>
    </row>
    <row r="433" spans="2:3" ht="14.25" hidden="1" customHeight="1" x14ac:dyDescent="0.25">
      <c r="B433" s="58"/>
      <c r="C433" s="48"/>
    </row>
    <row r="434" spans="2:3" ht="14.25" hidden="1" customHeight="1" x14ac:dyDescent="0.25">
      <c r="B434" s="58"/>
      <c r="C434" s="48"/>
    </row>
    <row r="435" spans="2:3" ht="14.25" hidden="1" customHeight="1" x14ac:dyDescent="0.25">
      <c r="B435" s="58"/>
      <c r="C435" s="48"/>
    </row>
    <row r="436" spans="2:3" ht="14.25" hidden="1" customHeight="1" x14ac:dyDescent="0.25">
      <c r="B436" s="58"/>
      <c r="C436" s="48"/>
    </row>
    <row r="437" spans="2:3" ht="14.25" hidden="1" customHeight="1" x14ac:dyDescent="0.25">
      <c r="B437" s="58"/>
      <c r="C437" s="48"/>
    </row>
    <row r="438" spans="2:3" ht="14.25" hidden="1" customHeight="1" x14ac:dyDescent="0.25">
      <c r="B438" s="58"/>
      <c r="C438" s="48"/>
    </row>
    <row r="439" spans="2:3" ht="14.25" hidden="1" customHeight="1" x14ac:dyDescent="0.25">
      <c r="B439" s="58"/>
      <c r="C439" s="48"/>
    </row>
    <row r="440" spans="2:3" ht="14.25" hidden="1" customHeight="1" x14ac:dyDescent="0.25">
      <c r="B440" s="58"/>
      <c r="C440" s="48"/>
    </row>
    <row r="441" spans="2:3" ht="14.25" hidden="1" customHeight="1" x14ac:dyDescent="0.25">
      <c r="B441" s="58"/>
      <c r="C441" s="48"/>
    </row>
    <row r="442" spans="2:3" ht="14.25" hidden="1" customHeight="1" x14ac:dyDescent="0.25">
      <c r="B442" s="58"/>
      <c r="C442" s="48"/>
    </row>
    <row r="443" spans="2:3" ht="14.25" hidden="1" customHeight="1" x14ac:dyDescent="0.25">
      <c r="B443" s="58"/>
      <c r="C443" s="48"/>
    </row>
    <row r="444" spans="2:3" ht="14.25" hidden="1" customHeight="1" x14ac:dyDescent="0.25">
      <c r="B444" s="58"/>
      <c r="C444" s="48"/>
    </row>
    <row r="445" spans="2:3" ht="14.25" hidden="1" customHeight="1" x14ac:dyDescent="0.25">
      <c r="B445" s="58"/>
      <c r="C445" s="48"/>
    </row>
    <row r="446" spans="2:3" ht="14.25" hidden="1" customHeight="1" x14ac:dyDescent="0.25">
      <c r="B446" s="58"/>
      <c r="C446" s="48"/>
    </row>
    <row r="447" spans="2:3" ht="14.25" hidden="1" customHeight="1" x14ac:dyDescent="0.25">
      <c r="B447" s="58"/>
      <c r="C447" s="48"/>
    </row>
    <row r="448" spans="2:3" ht="14.25" hidden="1" customHeight="1" x14ac:dyDescent="0.25">
      <c r="B448" s="58"/>
      <c r="C448" s="48"/>
    </row>
    <row r="449" spans="2:3" ht="14.25" hidden="1" customHeight="1" x14ac:dyDescent="0.25">
      <c r="B449" s="58"/>
      <c r="C449" s="48"/>
    </row>
    <row r="450" spans="2:3" ht="14.25" hidden="1" customHeight="1" x14ac:dyDescent="0.25">
      <c r="B450" s="58"/>
      <c r="C450" s="48"/>
    </row>
    <row r="451" spans="2:3" ht="14.25" hidden="1" customHeight="1" x14ac:dyDescent="0.25">
      <c r="B451" s="58"/>
      <c r="C451" s="48"/>
    </row>
    <row r="452" spans="2:3" ht="14.25" hidden="1" customHeight="1" x14ac:dyDescent="0.25">
      <c r="B452" s="58"/>
      <c r="C452" s="48"/>
    </row>
    <row r="453" spans="2:3" ht="14.25" hidden="1" customHeight="1" x14ac:dyDescent="0.25">
      <c r="B453" s="58"/>
      <c r="C453" s="48"/>
    </row>
    <row r="454" spans="2:3" ht="14.25" hidden="1" customHeight="1" x14ac:dyDescent="0.25">
      <c r="B454" s="58"/>
      <c r="C454" s="48"/>
    </row>
    <row r="455" spans="2:3" ht="14.25" hidden="1" customHeight="1" x14ac:dyDescent="0.25">
      <c r="B455" s="58"/>
      <c r="C455" s="48"/>
    </row>
    <row r="456" spans="2:3" ht="14.25" hidden="1" customHeight="1" x14ac:dyDescent="0.25">
      <c r="B456" s="58"/>
      <c r="C456" s="48"/>
    </row>
    <row r="457" spans="2:3" ht="14.25" hidden="1" customHeight="1" x14ac:dyDescent="0.25">
      <c r="B457" s="58"/>
      <c r="C457" s="48"/>
    </row>
    <row r="458" spans="2:3" ht="14.25" hidden="1" customHeight="1" x14ac:dyDescent="0.25">
      <c r="B458" s="58"/>
      <c r="C458" s="48"/>
    </row>
    <row r="459" spans="2:3" ht="14.25" hidden="1" customHeight="1" x14ac:dyDescent="0.25">
      <c r="B459" s="58"/>
      <c r="C459" s="48"/>
    </row>
    <row r="460" spans="2:3" ht="14.25" hidden="1" customHeight="1" x14ac:dyDescent="0.25">
      <c r="B460" s="58"/>
      <c r="C460" s="48"/>
    </row>
    <row r="461" spans="2:3" ht="14.25" hidden="1" customHeight="1" x14ac:dyDescent="0.25">
      <c r="B461" s="58"/>
      <c r="C461" s="48"/>
    </row>
    <row r="462" spans="2:3" ht="14.25" hidden="1" customHeight="1" x14ac:dyDescent="0.25">
      <c r="B462" s="58"/>
      <c r="C462" s="48"/>
    </row>
    <row r="463" spans="2:3" ht="14.25" hidden="1" customHeight="1" x14ac:dyDescent="0.25">
      <c r="B463" s="58"/>
      <c r="C463" s="48"/>
    </row>
    <row r="464" spans="2:3" ht="14.25" hidden="1" customHeight="1" x14ac:dyDescent="0.25">
      <c r="B464" s="58"/>
      <c r="C464" s="48"/>
    </row>
    <row r="465" spans="2:3" ht="14.25" hidden="1" customHeight="1" x14ac:dyDescent="0.25">
      <c r="B465" s="58"/>
      <c r="C465" s="48"/>
    </row>
    <row r="466" spans="2:3" ht="14.25" hidden="1" customHeight="1" x14ac:dyDescent="0.25">
      <c r="B466" s="58"/>
      <c r="C466" s="48"/>
    </row>
    <row r="467" spans="2:3" ht="14.25" hidden="1" customHeight="1" x14ac:dyDescent="0.25">
      <c r="B467" s="58"/>
      <c r="C467" s="48"/>
    </row>
    <row r="468" spans="2:3" ht="14.25" hidden="1" customHeight="1" x14ac:dyDescent="0.25">
      <c r="B468" s="58"/>
      <c r="C468" s="48"/>
    </row>
    <row r="469" spans="2:3" ht="14.25" hidden="1" customHeight="1" x14ac:dyDescent="0.25">
      <c r="B469" s="58"/>
      <c r="C469" s="48"/>
    </row>
    <row r="470" spans="2:3" ht="14.25" hidden="1" customHeight="1" x14ac:dyDescent="0.25">
      <c r="B470" s="58"/>
      <c r="C470" s="48"/>
    </row>
    <row r="471" spans="2:3" ht="14.25" hidden="1" customHeight="1" x14ac:dyDescent="0.25">
      <c r="B471" s="58"/>
      <c r="C471" s="48"/>
    </row>
    <row r="472" spans="2:3" ht="14.25" hidden="1" customHeight="1" x14ac:dyDescent="0.25">
      <c r="B472" s="58"/>
      <c r="C472" s="48"/>
    </row>
    <row r="473" spans="2:3" ht="14.25" hidden="1" customHeight="1" x14ac:dyDescent="0.25">
      <c r="B473" s="58"/>
      <c r="C473" s="48"/>
    </row>
    <row r="474" spans="2:3" ht="14.25" hidden="1" customHeight="1" x14ac:dyDescent="0.25">
      <c r="B474" s="58"/>
      <c r="C474" s="48"/>
    </row>
    <row r="475" spans="2:3" ht="14.25" hidden="1" customHeight="1" x14ac:dyDescent="0.25">
      <c r="B475" s="58"/>
      <c r="C475" s="48"/>
    </row>
    <row r="476" spans="2:3" ht="14.25" hidden="1" customHeight="1" x14ac:dyDescent="0.25">
      <c r="B476" s="58"/>
      <c r="C476" s="48"/>
    </row>
    <row r="477" spans="2:3" ht="14.25" hidden="1" customHeight="1" x14ac:dyDescent="0.25">
      <c r="B477" s="58"/>
      <c r="C477" s="48"/>
    </row>
    <row r="478" spans="2:3" ht="14.25" hidden="1" customHeight="1" x14ac:dyDescent="0.25">
      <c r="B478" s="58"/>
      <c r="C478" s="48"/>
    </row>
    <row r="479" spans="2:3" ht="14.25" hidden="1" customHeight="1" x14ac:dyDescent="0.25">
      <c r="B479" s="58"/>
      <c r="C479" s="48"/>
    </row>
    <row r="480" spans="2:3" ht="14.25" hidden="1" customHeight="1" x14ac:dyDescent="0.25">
      <c r="B480" s="58"/>
      <c r="C480" s="48"/>
    </row>
    <row r="481" spans="2:3" ht="14.25" hidden="1" customHeight="1" x14ac:dyDescent="0.25">
      <c r="B481" s="58"/>
      <c r="C481" s="48"/>
    </row>
    <row r="482" spans="2:3" ht="14.25" hidden="1" customHeight="1" x14ac:dyDescent="0.25">
      <c r="B482" s="58"/>
      <c r="C482" s="48"/>
    </row>
    <row r="483" spans="2:3" ht="14.25" hidden="1" customHeight="1" x14ac:dyDescent="0.25">
      <c r="B483" s="58"/>
      <c r="C483" s="48"/>
    </row>
    <row r="484" spans="2:3" ht="14.25" hidden="1" customHeight="1" x14ac:dyDescent="0.25">
      <c r="B484" s="58"/>
      <c r="C484" s="48"/>
    </row>
    <row r="485" spans="2:3" ht="14.25" hidden="1" customHeight="1" x14ac:dyDescent="0.25">
      <c r="B485" s="58"/>
      <c r="C485" s="48"/>
    </row>
    <row r="486" spans="2:3" ht="14.25" hidden="1" customHeight="1" x14ac:dyDescent="0.25">
      <c r="B486" s="58"/>
      <c r="C486" s="48"/>
    </row>
    <row r="487" spans="2:3" ht="14.25" hidden="1" customHeight="1" x14ac:dyDescent="0.25">
      <c r="B487" s="58"/>
      <c r="C487" s="48"/>
    </row>
    <row r="488" spans="2:3" ht="14.25" hidden="1" customHeight="1" x14ac:dyDescent="0.25">
      <c r="B488" s="58"/>
      <c r="C488" s="48"/>
    </row>
    <row r="489" spans="2:3" ht="14.25" hidden="1" customHeight="1" x14ac:dyDescent="0.25">
      <c r="B489" s="58"/>
      <c r="C489" s="48"/>
    </row>
    <row r="490" spans="2:3" ht="14.25" hidden="1" customHeight="1" x14ac:dyDescent="0.25">
      <c r="B490" s="58"/>
      <c r="C490" s="48"/>
    </row>
    <row r="491" spans="2:3" ht="14.25" hidden="1" customHeight="1" x14ac:dyDescent="0.25">
      <c r="B491" s="58"/>
      <c r="C491" s="48"/>
    </row>
    <row r="492" spans="2:3" ht="14.25" hidden="1" customHeight="1" x14ac:dyDescent="0.25">
      <c r="B492" s="58"/>
      <c r="C492" s="48"/>
    </row>
    <row r="493" spans="2:3" ht="14.25" hidden="1" customHeight="1" x14ac:dyDescent="0.25">
      <c r="B493" s="58"/>
      <c r="C493" s="48"/>
    </row>
    <row r="494" spans="2:3" ht="14.25" hidden="1" customHeight="1" x14ac:dyDescent="0.25">
      <c r="B494" s="58"/>
      <c r="C494" s="48"/>
    </row>
    <row r="495" spans="2:3" ht="14.25" hidden="1" customHeight="1" x14ac:dyDescent="0.25">
      <c r="B495" s="58"/>
      <c r="C495" s="48"/>
    </row>
    <row r="496" spans="2:3" ht="14.25" hidden="1" customHeight="1" x14ac:dyDescent="0.25">
      <c r="B496" s="58"/>
      <c r="C496" s="48"/>
    </row>
    <row r="497" spans="2:3" ht="14.25" hidden="1" customHeight="1" x14ac:dyDescent="0.25">
      <c r="B497" s="58"/>
      <c r="C497" s="48"/>
    </row>
    <row r="498" spans="2:3" ht="14.25" hidden="1" customHeight="1" x14ac:dyDescent="0.25">
      <c r="B498" s="58"/>
      <c r="C498" s="48"/>
    </row>
    <row r="499" spans="2:3" ht="14.25" hidden="1" customHeight="1" x14ac:dyDescent="0.25">
      <c r="B499" s="58"/>
      <c r="C499" s="48"/>
    </row>
    <row r="500" spans="2:3" ht="14.25" hidden="1" customHeight="1" x14ac:dyDescent="0.25">
      <c r="B500" s="58"/>
      <c r="C500" s="48"/>
    </row>
    <row r="501" spans="2:3" ht="14.25" hidden="1" customHeight="1" x14ac:dyDescent="0.25">
      <c r="B501" s="58"/>
      <c r="C501" s="48"/>
    </row>
    <row r="502" spans="2:3" ht="14.25" hidden="1" customHeight="1" x14ac:dyDescent="0.25">
      <c r="B502" s="58"/>
      <c r="C502" s="48"/>
    </row>
    <row r="503" spans="2:3" ht="14.25" hidden="1" customHeight="1" x14ac:dyDescent="0.25">
      <c r="B503" s="58"/>
      <c r="C503" s="48"/>
    </row>
    <row r="504" spans="2:3" ht="14.25" hidden="1" customHeight="1" x14ac:dyDescent="0.25">
      <c r="B504" s="58"/>
      <c r="C504" s="48"/>
    </row>
    <row r="505" spans="2:3" ht="14.25" hidden="1" customHeight="1" x14ac:dyDescent="0.25">
      <c r="B505" s="58"/>
      <c r="C505" s="48"/>
    </row>
    <row r="506" spans="2:3" ht="14.25" hidden="1" customHeight="1" x14ac:dyDescent="0.25">
      <c r="B506" s="58"/>
      <c r="C506" s="48"/>
    </row>
    <row r="507" spans="2:3" ht="14.25" hidden="1" customHeight="1" x14ac:dyDescent="0.25">
      <c r="B507" s="58"/>
      <c r="C507" s="48"/>
    </row>
    <row r="508" spans="2:3" ht="14.25" hidden="1" customHeight="1" x14ac:dyDescent="0.25">
      <c r="B508" s="58"/>
      <c r="C508" s="48"/>
    </row>
    <row r="509" spans="2:3" ht="14.25" hidden="1" customHeight="1" x14ac:dyDescent="0.25">
      <c r="B509" s="58"/>
      <c r="C509" s="48"/>
    </row>
    <row r="510" spans="2:3" ht="14.25" hidden="1" customHeight="1" x14ac:dyDescent="0.25">
      <c r="B510" s="58"/>
      <c r="C510" s="48"/>
    </row>
    <row r="511" spans="2:3" ht="14.25" hidden="1" customHeight="1" x14ac:dyDescent="0.25">
      <c r="B511" s="58"/>
      <c r="C511" s="48"/>
    </row>
    <row r="512" spans="2:3" ht="14.25" hidden="1" customHeight="1" x14ac:dyDescent="0.25">
      <c r="B512" s="58"/>
      <c r="C512" s="48"/>
    </row>
    <row r="513" spans="2:3" ht="14.25" hidden="1" customHeight="1" x14ac:dyDescent="0.25">
      <c r="B513" s="58"/>
      <c r="C513" s="48"/>
    </row>
    <row r="514" spans="2:3" ht="14.25" hidden="1" customHeight="1" x14ac:dyDescent="0.25">
      <c r="B514" s="58"/>
      <c r="C514" s="48"/>
    </row>
    <row r="515" spans="2:3" ht="14.25" hidden="1" customHeight="1" x14ac:dyDescent="0.25">
      <c r="B515" s="58"/>
      <c r="C515" s="48"/>
    </row>
    <row r="516" spans="2:3" ht="14.25" hidden="1" customHeight="1" x14ac:dyDescent="0.25">
      <c r="B516" s="58"/>
      <c r="C516" s="48"/>
    </row>
    <row r="517" spans="2:3" ht="14.25" hidden="1" customHeight="1" x14ac:dyDescent="0.25">
      <c r="B517" s="58"/>
      <c r="C517" s="48"/>
    </row>
    <row r="518" spans="2:3" ht="14.25" hidden="1" customHeight="1" x14ac:dyDescent="0.25">
      <c r="B518" s="58"/>
      <c r="C518" s="48"/>
    </row>
    <row r="519" spans="2:3" ht="14.25" hidden="1" customHeight="1" x14ac:dyDescent="0.25">
      <c r="B519" s="58"/>
      <c r="C519" s="48"/>
    </row>
    <row r="520" spans="2:3" ht="14.25" hidden="1" customHeight="1" x14ac:dyDescent="0.25">
      <c r="B520" s="58"/>
      <c r="C520" s="48"/>
    </row>
    <row r="521" spans="2:3" ht="14.25" hidden="1" customHeight="1" x14ac:dyDescent="0.25">
      <c r="B521" s="58"/>
      <c r="C521" s="48"/>
    </row>
    <row r="522" spans="2:3" ht="14.25" hidden="1" customHeight="1" x14ac:dyDescent="0.25">
      <c r="B522" s="58"/>
      <c r="C522" s="48"/>
    </row>
    <row r="523" spans="2:3" ht="14.25" hidden="1" customHeight="1" x14ac:dyDescent="0.25">
      <c r="B523" s="58"/>
      <c r="C523" s="48"/>
    </row>
    <row r="524" spans="2:3" ht="14.25" hidden="1" customHeight="1" x14ac:dyDescent="0.25">
      <c r="B524" s="58"/>
      <c r="C524" s="48"/>
    </row>
    <row r="525" spans="2:3" ht="14.25" hidden="1" customHeight="1" x14ac:dyDescent="0.25">
      <c r="B525" s="58"/>
      <c r="C525" s="48"/>
    </row>
    <row r="526" spans="2:3" ht="14.25" hidden="1" customHeight="1" x14ac:dyDescent="0.25">
      <c r="B526" s="58"/>
      <c r="C526" s="48"/>
    </row>
    <row r="527" spans="2:3" ht="14.25" hidden="1" customHeight="1" x14ac:dyDescent="0.25">
      <c r="B527" s="58"/>
      <c r="C527" s="48"/>
    </row>
    <row r="528" spans="2:3" ht="14.25" hidden="1" customHeight="1" x14ac:dyDescent="0.25">
      <c r="B528" s="58"/>
      <c r="C528" s="48"/>
    </row>
    <row r="529" spans="2:3" ht="14.25" hidden="1" customHeight="1" x14ac:dyDescent="0.25">
      <c r="B529" s="58"/>
      <c r="C529" s="48"/>
    </row>
    <row r="530" spans="2:3" ht="14.25" hidden="1" customHeight="1" x14ac:dyDescent="0.25">
      <c r="B530" s="58"/>
      <c r="C530" s="48"/>
    </row>
    <row r="531" spans="2:3" ht="14.25" hidden="1" customHeight="1" x14ac:dyDescent="0.25">
      <c r="B531" s="58"/>
      <c r="C531" s="48"/>
    </row>
    <row r="532" spans="2:3" ht="14.25" hidden="1" customHeight="1" x14ac:dyDescent="0.25">
      <c r="B532" s="58"/>
      <c r="C532" s="48"/>
    </row>
    <row r="533" spans="2:3" ht="14.25" hidden="1" customHeight="1" x14ac:dyDescent="0.25">
      <c r="B533" s="58"/>
      <c r="C533" s="48"/>
    </row>
    <row r="534" spans="2:3" ht="14.25" hidden="1" customHeight="1" x14ac:dyDescent="0.25">
      <c r="B534" s="58"/>
      <c r="C534" s="48"/>
    </row>
    <row r="535" spans="2:3" ht="14.25" hidden="1" customHeight="1" x14ac:dyDescent="0.25">
      <c r="B535" s="58"/>
      <c r="C535" s="48"/>
    </row>
    <row r="536" spans="2:3" ht="14.25" hidden="1" customHeight="1" x14ac:dyDescent="0.25">
      <c r="B536" s="58"/>
      <c r="C536" s="48"/>
    </row>
    <row r="537" spans="2:3" ht="14.25" hidden="1" customHeight="1" x14ac:dyDescent="0.25">
      <c r="B537" s="58"/>
      <c r="C537" s="48"/>
    </row>
    <row r="538" spans="2:3" ht="14.25" hidden="1" customHeight="1" x14ac:dyDescent="0.25">
      <c r="B538" s="58"/>
      <c r="C538" s="48"/>
    </row>
    <row r="539" spans="2:3" ht="14.25" hidden="1" customHeight="1" x14ac:dyDescent="0.25">
      <c r="B539" s="58"/>
      <c r="C539" s="48"/>
    </row>
    <row r="540" spans="2:3" ht="14.25" hidden="1" customHeight="1" x14ac:dyDescent="0.25">
      <c r="B540" s="58"/>
      <c r="C540" s="48"/>
    </row>
    <row r="541" spans="2:3" ht="14.25" hidden="1" customHeight="1" x14ac:dyDescent="0.25">
      <c r="B541" s="58"/>
      <c r="C541" s="48"/>
    </row>
    <row r="542" spans="2:3" ht="14.25" hidden="1" customHeight="1" x14ac:dyDescent="0.25">
      <c r="B542" s="58"/>
      <c r="C542" s="48"/>
    </row>
    <row r="543" spans="2:3" ht="14.25" hidden="1" customHeight="1" x14ac:dyDescent="0.25">
      <c r="B543" s="58"/>
      <c r="C543" s="48"/>
    </row>
    <row r="544" spans="2:3" ht="14.25" hidden="1" customHeight="1" x14ac:dyDescent="0.25">
      <c r="B544" s="58"/>
      <c r="C544" s="48"/>
    </row>
    <row r="545" spans="2:3" ht="14.25" hidden="1" customHeight="1" x14ac:dyDescent="0.25">
      <c r="B545" s="58"/>
      <c r="C545" s="48"/>
    </row>
    <row r="546" spans="2:3" ht="14.25" hidden="1" customHeight="1" x14ac:dyDescent="0.25">
      <c r="B546" s="58"/>
      <c r="C546" s="48"/>
    </row>
    <row r="547" spans="2:3" ht="14.25" hidden="1" customHeight="1" x14ac:dyDescent="0.25">
      <c r="B547" s="58"/>
      <c r="C547" s="48"/>
    </row>
    <row r="548" spans="2:3" ht="14.25" hidden="1" customHeight="1" x14ac:dyDescent="0.25">
      <c r="B548" s="58"/>
      <c r="C548" s="48"/>
    </row>
    <row r="549" spans="2:3" ht="14.25" hidden="1" customHeight="1" x14ac:dyDescent="0.25">
      <c r="B549" s="58"/>
      <c r="C549" s="48"/>
    </row>
    <row r="550" spans="2:3" ht="14.25" hidden="1" customHeight="1" x14ac:dyDescent="0.25">
      <c r="B550" s="58"/>
      <c r="C550" s="48"/>
    </row>
    <row r="551" spans="2:3" ht="14.25" hidden="1" customHeight="1" x14ac:dyDescent="0.25">
      <c r="B551" s="58"/>
      <c r="C551" s="48"/>
    </row>
    <row r="552" spans="2:3" ht="14.25" hidden="1" customHeight="1" x14ac:dyDescent="0.25">
      <c r="B552" s="58"/>
      <c r="C552" s="48"/>
    </row>
    <row r="553" spans="2:3" ht="14.25" hidden="1" customHeight="1" x14ac:dyDescent="0.25">
      <c r="B553" s="58"/>
      <c r="C553" s="48"/>
    </row>
    <row r="554" spans="2:3" ht="14.25" hidden="1" customHeight="1" x14ac:dyDescent="0.25">
      <c r="B554" s="58"/>
      <c r="C554" s="48"/>
    </row>
    <row r="555" spans="2:3" ht="14.25" hidden="1" customHeight="1" x14ac:dyDescent="0.25">
      <c r="B555" s="58"/>
      <c r="C555" s="48"/>
    </row>
    <row r="556" spans="2:3" ht="14.25" hidden="1" customHeight="1" x14ac:dyDescent="0.25">
      <c r="B556" s="58"/>
      <c r="C556" s="48"/>
    </row>
    <row r="557" spans="2:3" ht="14.25" hidden="1" customHeight="1" x14ac:dyDescent="0.25">
      <c r="B557" s="58"/>
      <c r="C557" s="48"/>
    </row>
    <row r="558" spans="2:3" ht="14.25" hidden="1" customHeight="1" x14ac:dyDescent="0.25">
      <c r="B558" s="58"/>
      <c r="C558" s="48"/>
    </row>
    <row r="559" spans="2:3" ht="14.25" hidden="1" customHeight="1" x14ac:dyDescent="0.25">
      <c r="B559" s="58"/>
      <c r="C559" s="48"/>
    </row>
    <row r="560" spans="2:3" ht="14.25" hidden="1" customHeight="1" x14ac:dyDescent="0.25">
      <c r="B560" s="58"/>
      <c r="C560" s="48"/>
    </row>
    <row r="561" spans="2:3" ht="14.25" hidden="1" customHeight="1" x14ac:dyDescent="0.25">
      <c r="B561" s="58"/>
      <c r="C561" s="48"/>
    </row>
    <row r="562" spans="2:3" ht="14.25" hidden="1" customHeight="1" x14ac:dyDescent="0.25">
      <c r="B562" s="58"/>
      <c r="C562" s="48"/>
    </row>
    <row r="563" spans="2:3" ht="14.25" hidden="1" customHeight="1" x14ac:dyDescent="0.25">
      <c r="B563" s="58"/>
      <c r="C563" s="48"/>
    </row>
    <row r="564" spans="2:3" ht="14.25" hidden="1" customHeight="1" x14ac:dyDescent="0.25">
      <c r="B564" s="58"/>
      <c r="C564" s="48"/>
    </row>
    <row r="565" spans="2:3" ht="14.25" hidden="1" customHeight="1" x14ac:dyDescent="0.25">
      <c r="B565" s="58"/>
      <c r="C565" s="48"/>
    </row>
    <row r="566" spans="2:3" ht="14.25" hidden="1" customHeight="1" x14ac:dyDescent="0.25">
      <c r="B566" s="58"/>
      <c r="C566" s="48"/>
    </row>
    <row r="567" spans="2:3" ht="14.25" hidden="1" customHeight="1" x14ac:dyDescent="0.25">
      <c r="B567" s="58"/>
      <c r="C567" s="48"/>
    </row>
    <row r="568" spans="2:3" ht="14.25" hidden="1" customHeight="1" x14ac:dyDescent="0.25">
      <c r="B568" s="58"/>
      <c r="C568" s="48"/>
    </row>
    <row r="569" spans="2:3" ht="14.25" hidden="1" customHeight="1" x14ac:dyDescent="0.25">
      <c r="B569" s="58"/>
      <c r="C569" s="48"/>
    </row>
    <row r="570" spans="2:3" ht="14.25" hidden="1" customHeight="1" x14ac:dyDescent="0.25">
      <c r="B570" s="58"/>
      <c r="C570" s="48"/>
    </row>
    <row r="571" spans="2:3" ht="14.25" hidden="1" customHeight="1" x14ac:dyDescent="0.25">
      <c r="B571" s="58"/>
      <c r="C571" s="48"/>
    </row>
    <row r="572" spans="2:3" ht="14.25" hidden="1" customHeight="1" x14ac:dyDescent="0.25">
      <c r="B572" s="58"/>
      <c r="C572" s="48"/>
    </row>
    <row r="573" spans="2:3" ht="14.25" hidden="1" customHeight="1" x14ac:dyDescent="0.25">
      <c r="B573" s="58"/>
      <c r="C573" s="48"/>
    </row>
    <row r="574" spans="2:3" ht="14.25" hidden="1" customHeight="1" x14ac:dyDescent="0.25">
      <c r="B574" s="58"/>
      <c r="C574" s="48"/>
    </row>
    <row r="575" spans="2:3" ht="14.25" hidden="1" customHeight="1" x14ac:dyDescent="0.25">
      <c r="B575" s="58"/>
      <c r="C575" s="48"/>
    </row>
    <row r="576" spans="2:3" ht="14.25" hidden="1" customHeight="1" x14ac:dyDescent="0.25">
      <c r="B576" s="58"/>
      <c r="C576" s="48"/>
    </row>
    <row r="577" spans="2:3" ht="14.25" hidden="1" customHeight="1" x14ac:dyDescent="0.25">
      <c r="B577" s="58"/>
      <c r="C577" s="48"/>
    </row>
    <row r="578" spans="2:3" ht="14.25" hidden="1" customHeight="1" x14ac:dyDescent="0.25">
      <c r="B578" s="58"/>
      <c r="C578" s="48"/>
    </row>
    <row r="579" spans="2:3" ht="14.25" hidden="1" customHeight="1" x14ac:dyDescent="0.25">
      <c r="B579" s="58"/>
      <c r="C579" s="48"/>
    </row>
    <row r="580" spans="2:3" ht="14.25" hidden="1" customHeight="1" x14ac:dyDescent="0.25">
      <c r="B580" s="58"/>
      <c r="C580" s="48"/>
    </row>
    <row r="581" spans="2:3" ht="14.25" hidden="1" customHeight="1" x14ac:dyDescent="0.25">
      <c r="B581" s="58"/>
      <c r="C581" s="48"/>
    </row>
    <row r="582" spans="2:3" ht="14.25" hidden="1" customHeight="1" x14ac:dyDescent="0.25">
      <c r="B582" s="58"/>
      <c r="C582" s="48"/>
    </row>
    <row r="583" spans="2:3" ht="14.25" hidden="1" customHeight="1" x14ac:dyDescent="0.25">
      <c r="B583" s="58"/>
      <c r="C583" s="48"/>
    </row>
    <row r="584" spans="2:3" ht="14.25" hidden="1" customHeight="1" x14ac:dyDescent="0.25">
      <c r="B584" s="58"/>
      <c r="C584" s="48"/>
    </row>
    <row r="585" spans="2:3" ht="14.25" hidden="1" customHeight="1" x14ac:dyDescent="0.25">
      <c r="B585" s="58"/>
      <c r="C585" s="48"/>
    </row>
    <row r="586" spans="2:3" ht="14.25" hidden="1" customHeight="1" x14ac:dyDescent="0.25">
      <c r="B586" s="58"/>
      <c r="C586" s="48"/>
    </row>
    <row r="587" spans="2:3" ht="14.25" hidden="1" customHeight="1" x14ac:dyDescent="0.25">
      <c r="B587" s="58"/>
      <c r="C587" s="48"/>
    </row>
    <row r="588" spans="2:3" ht="14.25" hidden="1" customHeight="1" x14ac:dyDescent="0.25">
      <c r="B588" s="58"/>
      <c r="C588" s="48"/>
    </row>
    <row r="589" spans="2:3" ht="14.25" hidden="1" customHeight="1" x14ac:dyDescent="0.25">
      <c r="B589" s="58"/>
      <c r="C589" s="48"/>
    </row>
    <row r="590" spans="2:3" ht="14.25" hidden="1" customHeight="1" x14ac:dyDescent="0.25">
      <c r="B590" s="58"/>
      <c r="C590" s="48"/>
    </row>
    <row r="591" spans="2:3" ht="14.25" hidden="1" customHeight="1" x14ac:dyDescent="0.25">
      <c r="B591" s="58"/>
      <c r="C591" s="48"/>
    </row>
    <row r="592" spans="2:3" ht="14.25" hidden="1" customHeight="1" x14ac:dyDescent="0.25">
      <c r="B592" s="58"/>
      <c r="C592" s="48"/>
    </row>
    <row r="593" spans="2:3" ht="14.25" hidden="1" customHeight="1" x14ac:dyDescent="0.25">
      <c r="B593" s="58"/>
      <c r="C593" s="48"/>
    </row>
    <row r="594" spans="2:3" ht="14.25" hidden="1" customHeight="1" x14ac:dyDescent="0.25">
      <c r="B594" s="58"/>
      <c r="C594" s="48"/>
    </row>
    <row r="595" spans="2:3" ht="14.25" hidden="1" customHeight="1" x14ac:dyDescent="0.25">
      <c r="B595" s="58"/>
      <c r="C595" s="48"/>
    </row>
    <row r="596" spans="2:3" ht="14.25" hidden="1" customHeight="1" x14ac:dyDescent="0.25">
      <c r="B596" s="58"/>
      <c r="C596" s="48"/>
    </row>
    <row r="597" spans="2:3" ht="14.25" hidden="1" customHeight="1" x14ac:dyDescent="0.25">
      <c r="B597" s="58"/>
      <c r="C597" s="48"/>
    </row>
    <row r="598" spans="2:3" ht="14.25" hidden="1" customHeight="1" x14ac:dyDescent="0.25">
      <c r="B598" s="58"/>
      <c r="C598" s="48"/>
    </row>
    <row r="599" spans="2:3" ht="14.25" hidden="1" customHeight="1" x14ac:dyDescent="0.25">
      <c r="B599" s="58"/>
      <c r="C599" s="48"/>
    </row>
    <row r="600" spans="2:3" ht="14.25" hidden="1" customHeight="1" x14ac:dyDescent="0.25">
      <c r="B600" s="58"/>
      <c r="C600" s="48"/>
    </row>
    <row r="601" spans="2:3" ht="14.25" hidden="1" customHeight="1" x14ac:dyDescent="0.25">
      <c r="B601" s="58"/>
      <c r="C601" s="48"/>
    </row>
    <row r="602" spans="2:3" ht="14.25" hidden="1" customHeight="1" x14ac:dyDescent="0.25">
      <c r="B602" s="58"/>
      <c r="C602" s="48"/>
    </row>
    <row r="603" spans="2:3" ht="14.25" hidden="1" customHeight="1" x14ac:dyDescent="0.25">
      <c r="B603" s="58"/>
      <c r="C603" s="48"/>
    </row>
    <row r="604" spans="2:3" ht="14.25" hidden="1" customHeight="1" x14ac:dyDescent="0.25">
      <c r="B604" s="58"/>
      <c r="C604" s="48"/>
    </row>
    <row r="605" spans="2:3" ht="14.25" hidden="1" customHeight="1" x14ac:dyDescent="0.25">
      <c r="B605" s="58"/>
      <c r="C605" s="48"/>
    </row>
    <row r="606" spans="2:3" ht="14.25" hidden="1" customHeight="1" x14ac:dyDescent="0.25">
      <c r="B606" s="58"/>
      <c r="C606" s="48"/>
    </row>
    <row r="607" spans="2:3" ht="14.25" hidden="1" customHeight="1" x14ac:dyDescent="0.25">
      <c r="B607" s="58"/>
      <c r="C607" s="48"/>
    </row>
    <row r="608" spans="2:3" ht="14.25" hidden="1" customHeight="1" x14ac:dyDescent="0.25">
      <c r="B608" s="58"/>
      <c r="C608" s="48"/>
    </row>
    <row r="609" spans="2:3" ht="14.25" hidden="1" customHeight="1" x14ac:dyDescent="0.25">
      <c r="B609" s="58"/>
      <c r="C609" s="48"/>
    </row>
    <row r="610" spans="2:3" ht="14.25" hidden="1" customHeight="1" x14ac:dyDescent="0.25">
      <c r="B610" s="58"/>
      <c r="C610" s="48"/>
    </row>
    <row r="611" spans="2:3" ht="14.25" hidden="1" customHeight="1" x14ac:dyDescent="0.25">
      <c r="B611" s="58"/>
      <c r="C611" s="48"/>
    </row>
    <row r="612" spans="2:3" ht="14.25" hidden="1" customHeight="1" x14ac:dyDescent="0.25">
      <c r="B612" s="58"/>
      <c r="C612" s="48"/>
    </row>
    <row r="613" spans="2:3" ht="14.25" hidden="1" customHeight="1" x14ac:dyDescent="0.25">
      <c r="B613" s="58"/>
      <c r="C613" s="48"/>
    </row>
    <row r="614" spans="2:3" ht="14.25" hidden="1" customHeight="1" x14ac:dyDescent="0.25">
      <c r="B614" s="58"/>
      <c r="C614" s="48"/>
    </row>
    <row r="615" spans="2:3" ht="14.25" hidden="1" customHeight="1" x14ac:dyDescent="0.25">
      <c r="B615" s="58"/>
      <c r="C615" s="48"/>
    </row>
    <row r="616" spans="2:3" ht="14.25" hidden="1" customHeight="1" x14ac:dyDescent="0.25">
      <c r="B616" s="58"/>
      <c r="C616" s="48"/>
    </row>
    <row r="617" spans="2:3" ht="14.25" hidden="1" customHeight="1" x14ac:dyDescent="0.25">
      <c r="B617" s="58"/>
      <c r="C617" s="48"/>
    </row>
    <row r="618" spans="2:3" ht="14.25" hidden="1" customHeight="1" x14ac:dyDescent="0.25">
      <c r="B618" s="58"/>
      <c r="C618" s="48"/>
    </row>
    <row r="619" spans="2:3" ht="14.25" hidden="1" customHeight="1" x14ac:dyDescent="0.25">
      <c r="B619" s="58"/>
      <c r="C619" s="48"/>
    </row>
    <row r="620" spans="2:3" ht="14.25" hidden="1" customHeight="1" x14ac:dyDescent="0.25">
      <c r="B620" s="58"/>
      <c r="C620" s="48"/>
    </row>
    <row r="621" spans="2:3" ht="14.25" hidden="1" customHeight="1" x14ac:dyDescent="0.25">
      <c r="B621" s="58"/>
      <c r="C621" s="48"/>
    </row>
    <row r="622" spans="2:3" ht="14.25" hidden="1" customHeight="1" x14ac:dyDescent="0.25">
      <c r="B622" s="58"/>
      <c r="C622" s="48"/>
    </row>
    <row r="623" spans="2:3" ht="14.25" hidden="1" customHeight="1" x14ac:dyDescent="0.25">
      <c r="B623" s="58"/>
      <c r="C623" s="48"/>
    </row>
    <row r="624" spans="2:3" ht="14.25" hidden="1" customHeight="1" x14ac:dyDescent="0.25">
      <c r="B624" s="58"/>
      <c r="C624" s="48"/>
    </row>
    <row r="625" spans="2:3" ht="14.25" hidden="1" customHeight="1" x14ac:dyDescent="0.25">
      <c r="B625" s="58"/>
      <c r="C625" s="48"/>
    </row>
    <row r="626" spans="2:3" ht="14.25" hidden="1" customHeight="1" x14ac:dyDescent="0.25">
      <c r="B626" s="58"/>
      <c r="C626" s="48"/>
    </row>
    <row r="627" spans="2:3" ht="14.25" hidden="1" customHeight="1" x14ac:dyDescent="0.25">
      <c r="B627" s="58"/>
      <c r="C627" s="48"/>
    </row>
    <row r="628" spans="2:3" ht="14.25" hidden="1" customHeight="1" x14ac:dyDescent="0.25">
      <c r="B628" s="58"/>
      <c r="C628" s="48"/>
    </row>
    <row r="629" spans="2:3" ht="14.25" hidden="1" customHeight="1" x14ac:dyDescent="0.25">
      <c r="B629" s="58"/>
      <c r="C629" s="48"/>
    </row>
    <row r="630" spans="2:3" ht="14.25" hidden="1" customHeight="1" x14ac:dyDescent="0.25">
      <c r="B630" s="58"/>
      <c r="C630" s="48"/>
    </row>
    <row r="631" spans="2:3" ht="14.25" hidden="1" customHeight="1" x14ac:dyDescent="0.25">
      <c r="B631" s="58"/>
      <c r="C631" s="48"/>
    </row>
    <row r="632" spans="2:3" ht="14.25" hidden="1" customHeight="1" x14ac:dyDescent="0.25">
      <c r="B632" s="58"/>
      <c r="C632" s="48"/>
    </row>
    <row r="633" spans="2:3" ht="14.25" hidden="1" customHeight="1" x14ac:dyDescent="0.25">
      <c r="B633" s="58"/>
      <c r="C633" s="48"/>
    </row>
    <row r="634" spans="2:3" ht="14.25" hidden="1" customHeight="1" x14ac:dyDescent="0.25">
      <c r="B634" s="58"/>
      <c r="C634" s="48"/>
    </row>
    <row r="635" spans="2:3" ht="14.25" hidden="1" customHeight="1" x14ac:dyDescent="0.25">
      <c r="B635" s="58"/>
      <c r="C635" s="48"/>
    </row>
    <row r="636" spans="2:3" ht="14.25" hidden="1" customHeight="1" x14ac:dyDescent="0.25">
      <c r="B636" s="58"/>
      <c r="C636" s="48"/>
    </row>
    <row r="637" spans="2:3" ht="14.25" hidden="1" customHeight="1" x14ac:dyDescent="0.25">
      <c r="B637" s="58"/>
      <c r="C637" s="48"/>
    </row>
    <row r="638" spans="2:3" ht="14.25" hidden="1" customHeight="1" x14ac:dyDescent="0.25">
      <c r="B638" s="58"/>
      <c r="C638" s="48"/>
    </row>
    <row r="639" spans="2:3" ht="14.25" hidden="1" customHeight="1" x14ac:dyDescent="0.25">
      <c r="B639" s="58"/>
      <c r="C639" s="48"/>
    </row>
    <row r="640" spans="2:3" ht="14.25" hidden="1" customHeight="1" x14ac:dyDescent="0.25">
      <c r="B640" s="58"/>
      <c r="C640" s="48"/>
    </row>
    <row r="641" spans="2:3" ht="14.25" hidden="1" customHeight="1" x14ac:dyDescent="0.25">
      <c r="B641" s="58"/>
      <c r="C641" s="48"/>
    </row>
    <row r="642" spans="2:3" ht="14.25" hidden="1" customHeight="1" x14ac:dyDescent="0.25">
      <c r="B642" s="58"/>
      <c r="C642" s="48"/>
    </row>
    <row r="643" spans="2:3" ht="14.25" hidden="1" customHeight="1" x14ac:dyDescent="0.25">
      <c r="B643" s="58"/>
      <c r="C643" s="48"/>
    </row>
    <row r="644" spans="2:3" ht="14.25" hidden="1" customHeight="1" x14ac:dyDescent="0.25">
      <c r="B644" s="58"/>
      <c r="C644" s="48"/>
    </row>
    <row r="645" spans="2:3" ht="14.25" hidden="1" customHeight="1" x14ac:dyDescent="0.25">
      <c r="B645" s="58"/>
      <c r="C645" s="48"/>
    </row>
    <row r="646" spans="2:3" ht="14.25" hidden="1" customHeight="1" x14ac:dyDescent="0.25">
      <c r="B646" s="58"/>
      <c r="C646" s="48"/>
    </row>
    <row r="647" spans="2:3" ht="14.25" hidden="1" customHeight="1" x14ac:dyDescent="0.25">
      <c r="B647" s="58"/>
      <c r="C647" s="48"/>
    </row>
    <row r="648" spans="2:3" ht="14.25" hidden="1" customHeight="1" x14ac:dyDescent="0.25">
      <c r="B648" s="58"/>
      <c r="C648" s="48"/>
    </row>
    <row r="649" spans="2:3" ht="14.25" hidden="1" customHeight="1" x14ac:dyDescent="0.25">
      <c r="B649" s="58"/>
      <c r="C649" s="48"/>
    </row>
    <row r="650" spans="2:3" ht="14.25" hidden="1" customHeight="1" x14ac:dyDescent="0.25">
      <c r="B650" s="58"/>
      <c r="C650" s="48"/>
    </row>
    <row r="651" spans="2:3" ht="14.25" hidden="1" customHeight="1" x14ac:dyDescent="0.25">
      <c r="B651" s="58"/>
      <c r="C651" s="48"/>
    </row>
    <row r="652" spans="2:3" ht="14.25" hidden="1" customHeight="1" x14ac:dyDescent="0.25">
      <c r="B652" s="58"/>
      <c r="C652" s="48"/>
    </row>
    <row r="653" spans="2:3" ht="14.25" hidden="1" customHeight="1" x14ac:dyDescent="0.25">
      <c r="B653" s="58"/>
      <c r="C653" s="48"/>
    </row>
    <row r="654" spans="2:3" ht="14.25" hidden="1" customHeight="1" x14ac:dyDescent="0.25">
      <c r="B654" s="58"/>
      <c r="C654" s="48"/>
    </row>
    <row r="655" spans="2:3" ht="14.25" hidden="1" customHeight="1" x14ac:dyDescent="0.25">
      <c r="B655" s="58"/>
      <c r="C655" s="48"/>
    </row>
    <row r="656" spans="2:3" ht="14.25" hidden="1" customHeight="1" x14ac:dyDescent="0.25">
      <c r="B656" s="58"/>
      <c r="C656" s="48"/>
    </row>
    <row r="657" spans="2:3" ht="14.25" hidden="1" customHeight="1" x14ac:dyDescent="0.25">
      <c r="B657" s="58"/>
      <c r="C657" s="48"/>
    </row>
    <row r="658" spans="2:3" ht="14.25" hidden="1" customHeight="1" x14ac:dyDescent="0.25">
      <c r="B658" s="58"/>
      <c r="C658" s="48"/>
    </row>
    <row r="659" spans="2:3" ht="14.25" hidden="1" customHeight="1" x14ac:dyDescent="0.25">
      <c r="B659" s="58"/>
      <c r="C659" s="48"/>
    </row>
    <row r="660" spans="2:3" ht="14.25" hidden="1" customHeight="1" x14ac:dyDescent="0.25">
      <c r="B660" s="58"/>
      <c r="C660" s="48"/>
    </row>
    <row r="661" spans="2:3" ht="14.25" hidden="1" customHeight="1" x14ac:dyDescent="0.25">
      <c r="B661" s="58"/>
      <c r="C661" s="48"/>
    </row>
    <row r="662" spans="2:3" ht="14.25" hidden="1" customHeight="1" x14ac:dyDescent="0.25">
      <c r="B662" s="58"/>
      <c r="C662" s="48"/>
    </row>
    <row r="663" spans="2:3" ht="14.25" hidden="1" customHeight="1" x14ac:dyDescent="0.25">
      <c r="B663" s="58"/>
      <c r="C663" s="48"/>
    </row>
    <row r="664" spans="2:3" ht="14.25" hidden="1" customHeight="1" x14ac:dyDescent="0.25">
      <c r="B664" s="58"/>
      <c r="C664" s="48"/>
    </row>
    <row r="665" spans="2:3" ht="14.25" hidden="1" customHeight="1" x14ac:dyDescent="0.25">
      <c r="B665" s="58"/>
      <c r="C665" s="48"/>
    </row>
    <row r="666" spans="2:3" ht="14.25" hidden="1" customHeight="1" x14ac:dyDescent="0.25">
      <c r="B666" s="58"/>
      <c r="C666" s="48"/>
    </row>
    <row r="667" spans="2:3" ht="14.25" hidden="1" customHeight="1" x14ac:dyDescent="0.25">
      <c r="B667" s="58"/>
      <c r="C667" s="48"/>
    </row>
    <row r="668" spans="2:3" ht="14.25" hidden="1" customHeight="1" x14ac:dyDescent="0.25">
      <c r="B668" s="58"/>
      <c r="C668" s="48"/>
    </row>
    <row r="669" spans="2:3" ht="14.25" hidden="1" customHeight="1" x14ac:dyDescent="0.25">
      <c r="B669" s="58"/>
      <c r="C669" s="48"/>
    </row>
    <row r="670" spans="2:3" ht="14.25" hidden="1" customHeight="1" x14ac:dyDescent="0.25">
      <c r="B670" s="58"/>
      <c r="C670" s="48"/>
    </row>
    <row r="671" spans="2:3" ht="14.25" hidden="1" customHeight="1" x14ac:dyDescent="0.25">
      <c r="B671" s="58"/>
      <c r="C671" s="48"/>
    </row>
    <row r="672" spans="2:3" ht="14.25" hidden="1" customHeight="1" x14ac:dyDescent="0.25">
      <c r="B672" s="58"/>
      <c r="C672" s="48"/>
    </row>
    <row r="673" spans="2:3" ht="14.25" hidden="1" customHeight="1" x14ac:dyDescent="0.25">
      <c r="B673" s="58"/>
      <c r="C673" s="48"/>
    </row>
    <row r="674" spans="2:3" ht="14.25" hidden="1" customHeight="1" x14ac:dyDescent="0.25">
      <c r="B674" s="58"/>
      <c r="C674" s="48"/>
    </row>
    <row r="675" spans="2:3" ht="14.25" hidden="1" customHeight="1" x14ac:dyDescent="0.25">
      <c r="B675" s="58"/>
      <c r="C675" s="48"/>
    </row>
    <row r="676" spans="2:3" ht="14.25" hidden="1" customHeight="1" x14ac:dyDescent="0.25">
      <c r="B676" s="58"/>
      <c r="C676" s="48"/>
    </row>
    <row r="677" spans="2:3" ht="14.25" hidden="1" customHeight="1" x14ac:dyDescent="0.25">
      <c r="B677" s="58"/>
      <c r="C677" s="48"/>
    </row>
    <row r="678" spans="2:3" ht="14.25" hidden="1" customHeight="1" x14ac:dyDescent="0.25">
      <c r="B678" s="58"/>
      <c r="C678" s="48"/>
    </row>
    <row r="679" spans="2:3" ht="14.25" hidden="1" customHeight="1" x14ac:dyDescent="0.25">
      <c r="B679" s="58"/>
      <c r="C679" s="48"/>
    </row>
    <row r="680" spans="2:3" ht="14.25" hidden="1" customHeight="1" x14ac:dyDescent="0.25">
      <c r="B680" s="58"/>
      <c r="C680" s="48"/>
    </row>
    <row r="681" spans="2:3" ht="14.25" hidden="1" customHeight="1" x14ac:dyDescent="0.25">
      <c r="B681" s="58"/>
      <c r="C681" s="48"/>
    </row>
    <row r="682" spans="2:3" ht="14.25" hidden="1" customHeight="1" x14ac:dyDescent="0.25">
      <c r="B682" s="58"/>
      <c r="C682" s="48"/>
    </row>
    <row r="683" spans="2:3" ht="14.25" hidden="1" customHeight="1" x14ac:dyDescent="0.25">
      <c r="B683" s="58"/>
      <c r="C683" s="48"/>
    </row>
    <row r="684" spans="2:3" ht="14.25" hidden="1" customHeight="1" x14ac:dyDescent="0.25">
      <c r="B684" s="58"/>
      <c r="C684" s="48"/>
    </row>
    <row r="685" spans="2:3" ht="14.25" hidden="1" customHeight="1" x14ac:dyDescent="0.25">
      <c r="B685" s="58"/>
      <c r="C685" s="48"/>
    </row>
    <row r="686" spans="2:3" ht="14.25" hidden="1" customHeight="1" x14ac:dyDescent="0.25">
      <c r="B686" s="58"/>
      <c r="C686" s="48"/>
    </row>
    <row r="687" spans="2:3" ht="14.25" hidden="1" customHeight="1" x14ac:dyDescent="0.25">
      <c r="B687" s="58"/>
      <c r="C687" s="48"/>
    </row>
    <row r="688" spans="2:3" ht="14.25" hidden="1" customHeight="1" x14ac:dyDescent="0.25">
      <c r="B688" s="58"/>
      <c r="C688" s="48"/>
    </row>
    <row r="689" spans="2:3" ht="14.25" hidden="1" customHeight="1" x14ac:dyDescent="0.25">
      <c r="B689" s="58"/>
      <c r="C689" s="48"/>
    </row>
    <row r="690" spans="2:3" ht="14.25" hidden="1" customHeight="1" x14ac:dyDescent="0.25">
      <c r="B690" s="58"/>
      <c r="C690" s="48"/>
    </row>
    <row r="691" spans="2:3" ht="14.25" hidden="1" customHeight="1" x14ac:dyDescent="0.25">
      <c r="B691" s="58"/>
      <c r="C691" s="48"/>
    </row>
    <row r="692" spans="2:3" ht="14.25" hidden="1" customHeight="1" x14ac:dyDescent="0.25">
      <c r="B692" s="58"/>
      <c r="C692" s="48"/>
    </row>
    <row r="693" spans="2:3" ht="14.25" hidden="1" customHeight="1" x14ac:dyDescent="0.25">
      <c r="B693" s="58"/>
      <c r="C693" s="48"/>
    </row>
    <row r="694" spans="2:3" ht="14.25" hidden="1" customHeight="1" x14ac:dyDescent="0.25">
      <c r="B694" s="58"/>
      <c r="C694" s="48"/>
    </row>
    <row r="695" spans="2:3" ht="14.25" hidden="1" customHeight="1" x14ac:dyDescent="0.25">
      <c r="B695" s="58"/>
      <c r="C695" s="48"/>
    </row>
    <row r="696" spans="2:3" ht="14.25" hidden="1" customHeight="1" x14ac:dyDescent="0.25">
      <c r="B696" s="58"/>
      <c r="C696" s="48"/>
    </row>
    <row r="697" spans="2:3" ht="14.25" hidden="1" customHeight="1" x14ac:dyDescent="0.25">
      <c r="B697" s="58"/>
      <c r="C697" s="48"/>
    </row>
    <row r="698" spans="2:3" ht="14.25" hidden="1" customHeight="1" x14ac:dyDescent="0.25">
      <c r="B698" s="58"/>
      <c r="C698" s="48"/>
    </row>
    <row r="699" spans="2:3" ht="14.25" hidden="1" customHeight="1" x14ac:dyDescent="0.25">
      <c r="B699" s="58"/>
      <c r="C699" s="48"/>
    </row>
    <row r="700" spans="2:3" ht="14.25" hidden="1" customHeight="1" x14ac:dyDescent="0.25">
      <c r="B700" s="58"/>
      <c r="C700" s="48"/>
    </row>
    <row r="701" spans="2:3" ht="14.25" hidden="1" customHeight="1" x14ac:dyDescent="0.25">
      <c r="B701" s="58"/>
      <c r="C701" s="48"/>
    </row>
    <row r="702" spans="2:3" ht="14.25" hidden="1" customHeight="1" x14ac:dyDescent="0.25">
      <c r="B702" s="58"/>
      <c r="C702" s="48"/>
    </row>
    <row r="703" spans="2:3" ht="14.25" hidden="1" customHeight="1" x14ac:dyDescent="0.25">
      <c r="B703" s="58"/>
      <c r="C703" s="48"/>
    </row>
    <row r="704" spans="2:3" ht="14.25" hidden="1" customHeight="1" x14ac:dyDescent="0.25">
      <c r="B704" s="58"/>
      <c r="C704" s="48"/>
    </row>
    <row r="705" spans="2:3" ht="14.25" hidden="1" customHeight="1" x14ac:dyDescent="0.25">
      <c r="B705" s="58"/>
      <c r="C705" s="48"/>
    </row>
    <row r="706" spans="2:3" ht="14.25" hidden="1" customHeight="1" x14ac:dyDescent="0.25">
      <c r="B706" s="58"/>
      <c r="C706" s="48"/>
    </row>
    <row r="707" spans="2:3" ht="14.25" hidden="1" customHeight="1" x14ac:dyDescent="0.25">
      <c r="B707" s="58"/>
      <c r="C707" s="48"/>
    </row>
    <row r="708" spans="2:3" ht="14.25" hidden="1" customHeight="1" x14ac:dyDescent="0.25">
      <c r="B708" s="58"/>
      <c r="C708" s="48"/>
    </row>
    <row r="709" spans="2:3" ht="14.25" hidden="1" customHeight="1" x14ac:dyDescent="0.25">
      <c r="B709" s="58"/>
      <c r="C709" s="48"/>
    </row>
    <row r="710" spans="2:3" ht="14.25" hidden="1" customHeight="1" x14ac:dyDescent="0.25">
      <c r="B710" s="58"/>
      <c r="C710" s="48"/>
    </row>
    <row r="711" spans="2:3" ht="14.25" hidden="1" customHeight="1" x14ac:dyDescent="0.25">
      <c r="B711" s="58"/>
      <c r="C711" s="48"/>
    </row>
    <row r="712" spans="2:3" ht="14.25" hidden="1" customHeight="1" x14ac:dyDescent="0.25">
      <c r="B712" s="58"/>
      <c r="C712" s="48"/>
    </row>
    <row r="713" spans="2:3" ht="14.25" hidden="1" customHeight="1" x14ac:dyDescent="0.25">
      <c r="B713" s="58"/>
      <c r="C713" s="48"/>
    </row>
    <row r="714" spans="2:3" ht="14.25" hidden="1" customHeight="1" x14ac:dyDescent="0.25">
      <c r="B714" s="58"/>
      <c r="C714" s="48"/>
    </row>
    <row r="715" spans="2:3" ht="14.25" hidden="1" customHeight="1" x14ac:dyDescent="0.25">
      <c r="B715" s="58"/>
      <c r="C715" s="48"/>
    </row>
    <row r="716" spans="2:3" ht="14.25" hidden="1" customHeight="1" x14ac:dyDescent="0.25">
      <c r="B716" s="58"/>
      <c r="C716" s="48"/>
    </row>
    <row r="717" spans="2:3" ht="14.25" hidden="1" customHeight="1" x14ac:dyDescent="0.25">
      <c r="B717" s="58"/>
      <c r="C717" s="48"/>
    </row>
    <row r="718" spans="2:3" ht="14.25" hidden="1" customHeight="1" x14ac:dyDescent="0.25">
      <c r="B718" s="58"/>
      <c r="C718" s="48"/>
    </row>
    <row r="719" spans="2:3" ht="14.25" hidden="1" customHeight="1" x14ac:dyDescent="0.25">
      <c r="B719" s="58"/>
      <c r="C719" s="48"/>
    </row>
    <row r="720" spans="2:3" ht="14.25" hidden="1" customHeight="1" x14ac:dyDescent="0.25">
      <c r="B720" s="58"/>
      <c r="C720" s="48"/>
    </row>
    <row r="721" spans="2:3" ht="14.25" hidden="1" customHeight="1" x14ac:dyDescent="0.25">
      <c r="B721" s="58"/>
      <c r="C721" s="48"/>
    </row>
    <row r="722" spans="2:3" ht="14.25" hidden="1" customHeight="1" x14ac:dyDescent="0.25">
      <c r="B722" s="58"/>
      <c r="C722" s="48"/>
    </row>
    <row r="723" spans="2:3" ht="14.25" hidden="1" customHeight="1" x14ac:dyDescent="0.25">
      <c r="B723" s="58"/>
      <c r="C723" s="48"/>
    </row>
    <row r="724" spans="2:3" ht="14.25" hidden="1" customHeight="1" x14ac:dyDescent="0.25">
      <c r="B724" s="58"/>
      <c r="C724" s="48"/>
    </row>
    <row r="725" spans="2:3" ht="14.25" hidden="1" customHeight="1" x14ac:dyDescent="0.25">
      <c r="B725" s="58"/>
      <c r="C725" s="48"/>
    </row>
    <row r="726" spans="2:3" ht="14.25" hidden="1" customHeight="1" x14ac:dyDescent="0.25">
      <c r="B726" s="58"/>
      <c r="C726" s="48"/>
    </row>
    <row r="727" spans="2:3" ht="14.25" hidden="1" customHeight="1" x14ac:dyDescent="0.25">
      <c r="B727" s="58"/>
      <c r="C727" s="48"/>
    </row>
    <row r="728" spans="2:3" ht="14.25" hidden="1" customHeight="1" x14ac:dyDescent="0.25">
      <c r="B728" s="58"/>
      <c r="C728" s="48"/>
    </row>
    <row r="729" spans="2:3" ht="14.25" hidden="1" customHeight="1" x14ac:dyDescent="0.25">
      <c r="B729" s="58"/>
      <c r="C729" s="48"/>
    </row>
    <row r="730" spans="2:3" ht="14.25" hidden="1" customHeight="1" x14ac:dyDescent="0.25">
      <c r="B730" s="58"/>
      <c r="C730" s="48"/>
    </row>
    <row r="731" spans="2:3" ht="14.25" hidden="1" customHeight="1" x14ac:dyDescent="0.25">
      <c r="B731" s="58"/>
      <c r="C731" s="48"/>
    </row>
    <row r="732" spans="2:3" ht="14.25" hidden="1" customHeight="1" x14ac:dyDescent="0.25">
      <c r="B732" s="58"/>
      <c r="C732" s="48"/>
    </row>
    <row r="733" spans="2:3" ht="14.25" hidden="1" customHeight="1" x14ac:dyDescent="0.25">
      <c r="B733" s="58"/>
      <c r="C733" s="48"/>
    </row>
    <row r="734" spans="2:3" ht="14.25" hidden="1" customHeight="1" x14ac:dyDescent="0.25">
      <c r="B734" s="58"/>
      <c r="C734" s="48"/>
    </row>
    <row r="735" spans="2:3" ht="14.25" hidden="1" customHeight="1" x14ac:dyDescent="0.25">
      <c r="B735" s="58"/>
      <c r="C735" s="48"/>
    </row>
    <row r="736" spans="2:3" ht="14.25" hidden="1" customHeight="1" x14ac:dyDescent="0.25">
      <c r="B736" s="58"/>
      <c r="C736" s="48"/>
    </row>
    <row r="737" spans="2:3" ht="14.25" hidden="1" customHeight="1" x14ac:dyDescent="0.25">
      <c r="B737" s="58"/>
      <c r="C737" s="48"/>
    </row>
    <row r="738" spans="2:3" ht="14.25" hidden="1" customHeight="1" x14ac:dyDescent="0.25">
      <c r="B738" s="58"/>
      <c r="C738" s="48"/>
    </row>
    <row r="739" spans="2:3" ht="14.25" hidden="1" customHeight="1" x14ac:dyDescent="0.25">
      <c r="B739" s="58"/>
      <c r="C739" s="48"/>
    </row>
    <row r="740" spans="2:3" ht="14.25" hidden="1" customHeight="1" x14ac:dyDescent="0.25">
      <c r="B740" s="58"/>
      <c r="C740" s="48"/>
    </row>
    <row r="741" spans="2:3" ht="14.25" hidden="1" customHeight="1" x14ac:dyDescent="0.25">
      <c r="B741" s="58"/>
      <c r="C741" s="48"/>
    </row>
    <row r="742" spans="2:3" ht="14.25" hidden="1" customHeight="1" x14ac:dyDescent="0.25">
      <c r="B742" s="58"/>
      <c r="C742" s="48"/>
    </row>
    <row r="743" spans="2:3" ht="14.25" hidden="1" customHeight="1" x14ac:dyDescent="0.25">
      <c r="B743" s="58"/>
      <c r="C743" s="48"/>
    </row>
    <row r="744" spans="2:3" ht="14.25" hidden="1" customHeight="1" x14ac:dyDescent="0.25">
      <c r="B744" s="58"/>
      <c r="C744" s="48"/>
    </row>
    <row r="745" spans="2:3" ht="14.25" hidden="1" customHeight="1" x14ac:dyDescent="0.25">
      <c r="B745" s="58"/>
      <c r="C745" s="48"/>
    </row>
    <row r="746" spans="2:3" ht="14.25" hidden="1" customHeight="1" x14ac:dyDescent="0.25">
      <c r="B746" s="58"/>
      <c r="C746" s="48"/>
    </row>
    <row r="747" spans="2:3" ht="14.25" hidden="1" customHeight="1" x14ac:dyDescent="0.25">
      <c r="B747" s="58"/>
      <c r="C747" s="48"/>
    </row>
    <row r="748" spans="2:3" ht="14.25" hidden="1" customHeight="1" x14ac:dyDescent="0.25">
      <c r="B748" s="58"/>
      <c r="C748" s="48"/>
    </row>
    <row r="749" spans="2:3" ht="14.25" hidden="1" customHeight="1" x14ac:dyDescent="0.25">
      <c r="B749" s="58"/>
      <c r="C749" s="48"/>
    </row>
    <row r="750" spans="2:3" ht="14.25" hidden="1" customHeight="1" x14ac:dyDescent="0.25">
      <c r="B750" s="58"/>
      <c r="C750" s="48"/>
    </row>
    <row r="751" spans="2:3" ht="14.25" hidden="1" customHeight="1" x14ac:dyDescent="0.25">
      <c r="B751" s="58"/>
      <c r="C751" s="48"/>
    </row>
    <row r="752" spans="2:3" ht="14.25" hidden="1" customHeight="1" x14ac:dyDescent="0.25">
      <c r="B752" s="58"/>
      <c r="C752" s="48"/>
    </row>
    <row r="753" spans="2:3" ht="14.25" hidden="1" customHeight="1" x14ac:dyDescent="0.25">
      <c r="B753" s="58"/>
      <c r="C753" s="48"/>
    </row>
    <row r="754" spans="2:3" ht="14.25" hidden="1" customHeight="1" x14ac:dyDescent="0.25">
      <c r="B754" s="58"/>
      <c r="C754" s="48"/>
    </row>
    <row r="755" spans="2:3" ht="14.25" hidden="1" customHeight="1" x14ac:dyDescent="0.25">
      <c r="B755" s="58"/>
      <c r="C755" s="48"/>
    </row>
    <row r="756" spans="2:3" ht="14.25" hidden="1" customHeight="1" x14ac:dyDescent="0.25">
      <c r="B756" s="58"/>
      <c r="C756" s="48"/>
    </row>
    <row r="757" spans="2:3" ht="14.25" hidden="1" customHeight="1" x14ac:dyDescent="0.25">
      <c r="B757" s="58"/>
      <c r="C757" s="48"/>
    </row>
    <row r="758" spans="2:3" ht="14.25" hidden="1" customHeight="1" x14ac:dyDescent="0.25">
      <c r="B758" s="58"/>
      <c r="C758" s="48"/>
    </row>
    <row r="759" spans="2:3" ht="14.25" hidden="1" customHeight="1" x14ac:dyDescent="0.25">
      <c r="B759" s="58"/>
      <c r="C759" s="48"/>
    </row>
    <row r="760" spans="2:3" ht="14.25" hidden="1" customHeight="1" x14ac:dyDescent="0.25">
      <c r="B760" s="58"/>
      <c r="C760" s="48"/>
    </row>
    <row r="761" spans="2:3" ht="14.25" hidden="1" customHeight="1" x14ac:dyDescent="0.25">
      <c r="B761" s="58"/>
      <c r="C761" s="48"/>
    </row>
    <row r="762" spans="2:3" ht="14.25" hidden="1" customHeight="1" x14ac:dyDescent="0.25">
      <c r="B762" s="58"/>
      <c r="C762" s="48"/>
    </row>
    <row r="763" spans="2:3" ht="14.25" hidden="1" customHeight="1" x14ac:dyDescent="0.25">
      <c r="B763" s="58"/>
      <c r="C763" s="48"/>
    </row>
    <row r="764" spans="2:3" ht="14.25" hidden="1" customHeight="1" x14ac:dyDescent="0.25">
      <c r="B764" s="58"/>
      <c r="C764" s="48"/>
    </row>
    <row r="765" spans="2:3" ht="14.25" hidden="1" customHeight="1" x14ac:dyDescent="0.25">
      <c r="B765" s="58"/>
      <c r="C765" s="48"/>
    </row>
    <row r="766" spans="2:3" ht="14.25" hidden="1" customHeight="1" x14ac:dyDescent="0.25">
      <c r="B766" s="58"/>
      <c r="C766" s="48"/>
    </row>
    <row r="767" spans="2:3" ht="14.25" hidden="1" customHeight="1" x14ac:dyDescent="0.25">
      <c r="B767" s="58"/>
      <c r="C767" s="48"/>
    </row>
    <row r="768" spans="2:3" ht="14.25" hidden="1" customHeight="1" x14ac:dyDescent="0.25">
      <c r="B768" s="58"/>
      <c r="C768" s="48"/>
    </row>
    <row r="769" spans="2:3" ht="14.25" hidden="1" customHeight="1" x14ac:dyDescent="0.25">
      <c r="B769" s="58"/>
      <c r="C769" s="48"/>
    </row>
    <row r="770" spans="2:3" ht="14.25" hidden="1" customHeight="1" x14ac:dyDescent="0.25">
      <c r="B770" s="58"/>
      <c r="C770" s="48"/>
    </row>
    <row r="771" spans="2:3" ht="14.25" hidden="1" customHeight="1" x14ac:dyDescent="0.25">
      <c r="B771" s="58"/>
      <c r="C771" s="48"/>
    </row>
    <row r="772" spans="2:3" ht="14.25" hidden="1" customHeight="1" x14ac:dyDescent="0.25">
      <c r="B772" s="58"/>
      <c r="C772" s="48"/>
    </row>
    <row r="773" spans="2:3" ht="14.25" hidden="1" customHeight="1" x14ac:dyDescent="0.25">
      <c r="B773" s="58"/>
      <c r="C773" s="48"/>
    </row>
    <row r="774" spans="2:3" ht="14.25" hidden="1" customHeight="1" x14ac:dyDescent="0.25">
      <c r="B774" s="58"/>
      <c r="C774" s="48"/>
    </row>
    <row r="775" spans="2:3" ht="14.25" hidden="1" customHeight="1" x14ac:dyDescent="0.25">
      <c r="B775" s="58"/>
      <c r="C775" s="48"/>
    </row>
    <row r="776" spans="2:3" ht="14.25" hidden="1" customHeight="1" x14ac:dyDescent="0.25">
      <c r="B776" s="58"/>
      <c r="C776" s="48"/>
    </row>
    <row r="777" spans="2:3" ht="14.25" hidden="1" customHeight="1" x14ac:dyDescent="0.25">
      <c r="B777" s="58"/>
      <c r="C777" s="48"/>
    </row>
    <row r="778" spans="2:3" ht="14.25" hidden="1" customHeight="1" x14ac:dyDescent="0.25">
      <c r="B778" s="58"/>
      <c r="C778" s="48"/>
    </row>
    <row r="779" spans="2:3" ht="14.25" hidden="1" customHeight="1" x14ac:dyDescent="0.25">
      <c r="B779" s="58"/>
      <c r="C779" s="48"/>
    </row>
    <row r="780" spans="2:3" ht="14.25" hidden="1" customHeight="1" x14ac:dyDescent="0.25">
      <c r="B780" s="58"/>
      <c r="C780" s="48"/>
    </row>
    <row r="781" spans="2:3" ht="14.25" hidden="1" customHeight="1" x14ac:dyDescent="0.25">
      <c r="B781" s="58"/>
      <c r="C781" s="48"/>
    </row>
    <row r="782" spans="2:3" ht="14.25" hidden="1" customHeight="1" x14ac:dyDescent="0.25">
      <c r="B782" s="58"/>
      <c r="C782" s="48"/>
    </row>
    <row r="783" spans="2:3" ht="14.25" hidden="1" customHeight="1" x14ac:dyDescent="0.25">
      <c r="B783" s="58"/>
      <c r="C783" s="48"/>
    </row>
    <row r="784" spans="2:3" ht="14.25" hidden="1" customHeight="1" x14ac:dyDescent="0.25">
      <c r="B784" s="58"/>
      <c r="C784" s="48"/>
    </row>
    <row r="785" spans="2:3" ht="14.25" hidden="1" customHeight="1" x14ac:dyDescent="0.25">
      <c r="B785" s="58"/>
      <c r="C785" s="48"/>
    </row>
    <row r="786" spans="2:3" ht="14.25" hidden="1" customHeight="1" x14ac:dyDescent="0.25">
      <c r="B786" s="58"/>
      <c r="C786" s="48"/>
    </row>
    <row r="787" spans="2:3" ht="14.25" hidden="1" customHeight="1" x14ac:dyDescent="0.25">
      <c r="B787" s="58"/>
      <c r="C787" s="48"/>
    </row>
    <row r="788" spans="2:3" ht="14.25" hidden="1" customHeight="1" x14ac:dyDescent="0.25">
      <c r="B788" s="58"/>
      <c r="C788" s="48"/>
    </row>
    <row r="789" spans="2:3" ht="14.25" hidden="1" customHeight="1" x14ac:dyDescent="0.25">
      <c r="B789" s="58"/>
      <c r="C789" s="48"/>
    </row>
    <row r="790" spans="2:3" ht="14.25" hidden="1" customHeight="1" x14ac:dyDescent="0.25">
      <c r="B790" s="58"/>
      <c r="C790" s="48"/>
    </row>
    <row r="791" spans="2:3" ht="14.25" hidden="1" customHeight="1" x14ac:dyDescent="0.25">
      <c r="B791" s="58"/>
      <c r="C791" s="48"/>
    </row>
    <row r="792" spans="2:3" ht="14.25" hidden="1" customHeight="1" x14ac:dyDescent="0.25">
      <c r="B792" s="58"/>
      <c r="C792" s="48"/>
    </row>
    <row r="793" spans="2:3" ht="14.25" hidden="1" customHeight="1" x14ac:dyDescent="0.25">
      <c r="B793" s="58"/>
      <c r="C793" s="48"/>
    </row>
    <row r="794" spans="2:3" ht="14.25" hidden="1" customHeight="1" x14ac:dyDescent="0.25">
      <c r="B794" s="58"/>
      <c r="C794" s="48"/>
    </row>
    <row r="795" spans="2:3" ht="14.25" hidden="1" customHeight="1" x14ac:dyDescent="0.25">
      <c r="B795" s="58"/>
      <c r="C795" s="48"/>
    </row>
    <row r="796" spans="2:3" ht="14.25" hidden="1" customHeight="1" x14ac:dyDescent="0.25">
      <c r="B796" s="58"/>
      <c r="C796" s="48"/>
    </row>
    <row r="797" spans="2:3" ht="14.25" hidden="1" customHeight="1" x14ac:dyDescent="0.25">
      <c r="B797" s="58"/>
      <c r="C797" s="48"/>
    </row>
    <row r="798" spans="2:3" ht="14.25" hidden="1" customHeight="1" x14ac:dyDescent="0.25">
      <c r="B798" s="58"/>
      <c r="C798" s="48"/>
    </row>
    <row r="799" spans="2:3" ht="14.25" hidden="1" customHeight="1" x14ac:dyDescent="0.25">
      <c r="B799" s="58"/>
      <c r="C799" s="48"/>
    </row>
    <row r="800" spans="2:3" ht="14.25" hidden="1" customHeight="1" x14ac:dyDescent="0.25">
      <c r="B800" s="58"/>
      <c r="C800" s="48"/>
    </row>
    <row r="801" spans="2:3" ht="14.25" hidden="1" customHeight="1" x14ac:dyDescent="0.25">
      <c r="B801" s="58"/>
      <c r="C801" s="48"/>
    </row>
    <row r="802" spans="2:3" ht="14.25" hidden="1" customHeight="1" x14ac:dyDescent="0.25">
      <c r="B802" s="58"/>
      <c r="C802" s="48"/>
    </row>
    <row r="803" spans="2:3" ht="14.25" hidden="1" customHeight="1" x14ac:dyDescent="0.25">
      <c r="B803" s="58"/>
      <c r="C803" s="48"/>
    </row>
    <row r="804" spans="2:3" ht="14.25" hidden="1" customHeight="1" x14ac:dyDescent="0.25">
      <c r="B804" s="58"/>
      <c r="C804" s="48"/>
    </row>
    <row r="805" spans="2:3" ht="14.25" hidden="1" customHeight="1" x14ac:dyDescent="0.25">
      <c r="B805" s="58"/>
      <c r="C805" s="48"/>
    </row>
    <row r="806" spans="2:3" ht="14.25" hidden="1" customHeight="1" x14ac:dyDescent="0.25">
      <c r="B806" s="58"/>
      <c r="C806" s="48"/>
    </row>
    <row r="807" spans="2:3" ht="14.25" hidden="1" customHeight="1" x14ac:dyDescent="0.25">
      <c r="B807" s="58"/>
      <c r="C807" s="48"/>
    </row>
    <row r="808" spans="2:3" ht="14.25" hidden="1" customHeight="1" x14ac:dyDescent="0.25">
      <c r="B808" s="58"/>
      <c r="C808" s="48"/>
    </row>
    <row r="809" spans="2:3" ht="14.25" hidden="1" customHeight="1" x14ac:dyDescent="0.25">
      <c r="B809" s="58"/>
      <c r="C809" s="48"/>
    </row>
    <row r="810" spans="2:3" ht="14.25" hidden="1" customHeight="1" x14ac:dyDescent="0.25">
      <c r="B810" s="58"/>
      <c r="C810" s="48"/>
    </row>
    <row r="811" spans="2:3" ht="14.25" hidden="1" customHeight="1" x14ac:dyDescent="0.25">
      <c r="B811" s="58"/>
      <c r="C811" s="48"/>
    </row>
    <row r="812" spans="2:3" ht="14.25" hidden="1" customHeight="1" x14ac:dyDescent="0.25">
      <c r="B812" s="58"/>
      <c r="C812" s="48"/>
    </row>
    <row r="813" spans="2:3" ht="14.25" hidden="1" customHeight="1" x14ac:dyDescent="0.25">
      <c r="B813" s="58"/>
      <c r="C813" s="48"/>
    </row>
    <row r="814" spans="2:3" ht="14.25" hidden="1" customHeight="1" x14ac:dyDescent="0.25">
      <c r="B814" s="58"/>
      <c r="C814" s="48"/>
    </row>
    <row r="815" spans="2:3" ht="14.25" hidden="1" customHeight="1" x14ac:dyDescent="0.25">
      <c r="B815" s="58"/>
      <c r="C815" s="48"/>
    </row>
    <row r="816" spans="2:3" ht="14.25" hidden="1" customHeight="1" x14ac:dyDescent="0.25">
      <c r="B816" s="58"/>
      <c r="C816" s="48"/>
    </row>
    <row r="817" spans="2:3" ht="14.25" hidden="1" customHeight="1" x14ac:dyDescent="0.25">
      <c r="B817" s="58"/>
      <c r="C817" s="48"/>
    </row>
    <row r="818" spans="2:3" ht="14.25" hidden="1" customHeight="1" x14ac:dyDescent="0.25">
      <c r="B818" s="58"/>
      <c r="C818" s="48"/>
    </row>
    <row r="819" spans="2:3" ht="14.25" hidden="1" customHeight="1" x14ac:dyDescent="0.25">
      <c r="B819" s="58"/>
      <c r="C819" s="48"/>
    </row>
    <row r="820" spans="2:3" ht="14.25" hidden="1" customHeight="1" x14ac:dyDescent="0.25">
      <c r="B820" s="58"/>
      <c r="C820" s="48"/>
    </row>
    <row r="821" spans="2:3" ht="14.25" hidden="1" customHeight="1" x14ac:dyDescent="0.25">
      <c r="B821" s="58"/>
      <c r="C821" s="48"/>
    </row>
    <row r="822" spans="2:3" ht="14.25" hidden="1" customHeight="1" x14ac:dyDescent="0.25">
      <c r="B822" s="58"/>
      <c r="C822" s="48"/>
    </row>
    <row r="823" spans="2:3" ht="14.25" hidden="1" customHeight="1" x14ac:dyDescent="0.25">
      <c r="B823" s="58"/>
      <c r="C823" s="48"/>
    </row>
    <row r="824" spans="2:3" ht="14.25" hidden="1" customHeight="1" x14ac:dyDescent="0.25">
      <c r="B824" s="58"/>
      <c r="C824" s="48"/>
    </row>
    <row r="825" spans="2:3" ht="14.25" hidden="1" customHeight="1" x14ac:dyDescent="0.25">
      <c r="B825" s="58"/>
      <c r="C825" s="48"/>
    </row>
    <row r="826" spans="2:3" ht="14.25" hidden="1" customHeight="1" x14ac:dyDescent="0.25">
      <c r="B826" s="58"/>
      <c r="C826" s="48"/>
    </row>
    <row r="827" spans="2:3" ht="14.25" hidden="1" customHeight="1" x14ac:dyDescent="0.25">
      <c r="B827" s="58"/>
      <c r="C827" s="48"/>
    </row>
    <row r="828" spans="2:3" ht="14.25" hidden="1" customHeight="1" x14ac:dyDescent="0.25">
      <c r="B828" s="58"/>
      <c r="C828" s="48"/>
    </row>
    <row r="829" spans="2:3" ht="14.25" hidden="1" customHeight="1" x14ac:dyDescent="0.25">
      <c r="B829" s="58"/>
      <c r="C829" s="48"/>
    </row>
    <row r="830" spans="2:3" ht="14.25" hidden="1" customHeight="1" x14ac:dyDescent="0.25">
      <c r="B830" s="58"/>
      <c r="C830" s="48"/>
    </row>
    <row r="831" spans="2:3" ht="14.25" hidden="1" customHeight="1" x14ac:dyDescent="0.25">
      <c r="B831" s="58"/>
      <c r="C831" s="48"/>
    </row>
    <row r="832" spans="2:3" ht="14.25" hidden="1" customHeight="1" x14ac:dyDescent="0.25">
      <c r="B832" s="58"/>
      <c r="C832" s="48"/>
    </row>
    <row r="833" spans="2:3" ht="14.25" hidden="1" customHeight="1" x14ac:dyDescent="0.25">
      <c r="B833" s="58"/>
      <c r="C833" s="48"/>
    </row>
    <row r="834" spans="2:3" ht="14.25" hidden="1" customHeight="1" x14ac:dyDescent="0.25">
      <c r="B834" s="58"/>
      <c r="C834" s="48"/>
    </row>
    <row r="835" spans="2:3" ht="14.25" hidden="1" customHeight="1" x14ac:dyDescent="0.25">
      <c r="B835" s="58"/>
      <c r="C835" s="48"/>
    </row>
    <row r="836" spans="2:3" ht="14.25" hidden="1" customHeight="1" x14ac:dyDescent="0.25">
      <c r="B836" s="58"/>
      <c r="C836" s="48"/>
    </row>
    <row r="837" spans="2:3" ht="14.25" hidden="1" customHeight="1" x14ac:dyDescent="0.25">
      <c r="B837" s="58"/>
      <c r="C837" s="48"/>
    </row>
    <row r="838" spans="2:3" ht="14.25" hidden="1" customHeight="1" x14ac:dyDescent="0.25">
      <c r="B838" s="58"/>
      <c r="C838" s="48"/>
    </row>
    <row r="839" spans="2:3" ht="14.25" hidden="1" customHeight="1" x14ac:dyDescent="0.25">
      <c r="B839" s="58"/>
      <c r="C839" s="48"/>
    </row>
    <row r="840" spans="2:3" ht="14.25" hidden="1" customHeight="1" x14ac:dyDescent="0.25">
      <c r="B840" s="58"/>
      <c r="C840" s="48"/>
    </row>
    <row r="841" spans="2:3" ht="14.25" hidden="1" customHeight="1" x14ac:dyDescent="0.25">
      <c r="B841" s="58"/>
      <c r="C841" s="48"/>
    </row>
    <row r="842" spans="2:3" ht="14.25" hidden="1" customHeight="1" x14ac:dyDescent="0.25">
      <c r="B842" s="58"/>
      <c r="C842" s="48"/>
    </row>
    <row r="843" spans="2:3" ht="14.25" hidden="1" customHeight="1" x14ac:dyDescent="0.25">
      <c r="B843" s="58"/>
      <c r="C843" s="48"/>
    </row>
    <row r="844" spans="2:3" ht="14.25" hidden="1" customHeight="1" x14ac:dyDescent="0.25">
      <c r="B844" s="58"/>
      <c r="C844" s="48"/>
    </row>
    <row r="845" spans="2:3" ht="14.25" hidden="1" customHeight="1" x14ac:dyDescent="0.25">
      <c r="B845" s="58"/>
      <c r="C845" s="48"/>
    </row>
    <row r="846" spans="2:3" ht="14.25" hidden="1" customHeight="1" x14ac:dyDescent="0.25">
      <c r="B846" s="58"/>
      <c r="C846" s="48"/>
    </row>
    <row r="847" spans="2:3" ht="14.25" hidden="1" customHeight="1" x14ac:dyDescent="0.25">
      <c r="B847" s="58"/>
      <c r="C847" s="48"/>
    </row>
    <row r="848" spans="2:3" ht="14.25" hidden="1" customHeight="1" x14ac:dyDescent="0.25">
      <c r="B848" s="58"/>
      <c r="C848" s="48"/>
    </row>
    <row r="849" spans="2:3" ht="14.25" hidden="1" customHeight="1" x14ac:dyDescent="0.25">
      <c r="B849" s="58"/>
      <c r="C849" s="48"/>
    </row>
    <row r="850" spans="2:3" ht="14.25" hidden="1" customHeight="1" x14ac:dyDescent="0.25">
      <c r="B850" s="58"/>
      <c r="C850" s="48"/>
    </row>
    <row r="851" spans="2:3" ht="14.25" hidden="1" customHeight="1" x14ac:dyDescent="0.25">
      <c r="B851" s="58"/>
      <c r="C851" s="48"/>
    </row>
    <row r="852" spans="2:3" ht="14.25" hidden="1" customHeight="1" x14ac:dyDescent="0.25">
      <c r="B852" s="58"/>
      <c r="C852" s="48"/>
    </row>
    <row r="853" spans="2:3" ht="14.25" hidden="1" customHeight="1" x14ac:dyDescent="0.25">
      <c r="B853" s="58"/>
      <c r="C853" s="48"/>
    </row>
    <row r="854" spans="2:3" ht="14.25" hidden="1" customHeight="1" x14ac:dyDescent="0.25">
      <c r="B854" s="58"/>
      <c r="C854" s="48"/>
    </row>
    <row r="855" spans="2:3" ht="14.25" hidden="1" customHeight="1" x14ac:dyDescent="0.25">
      <c r="B855" s="58"/>
      <c r="C855" s="48"/>
    </row>
    <row r="856" spans="2:3" ht="14.25" hidden="1" customHeight="1" x14ac:dyDescent="0.25">
      <c r="B856" s="58"/>
      <c r="C856" s="48"/>
    </row>
    <row r="857" spans="2:3" ht="14.25" hidden="1" customHeight="1" x14ac:dyDescent="0.25">
      <c r="B857" s="58"/>
      <c r="C857" s="48"/>
    </row>
    <row r="858" spans="2:3" ht="14.25" hidden="1" customHeight="1" x14ac:dyDescent="0.25">
      <c r="B858" s="58"/>
      <c r="C858" s="48"/>
    </row>
    <row r="859" spans="2:3" ht="14.25" hidden="1" customHeight="1" x14ac:dyDescent="0.25">
      <c r="B859" s="58"/>
      <c r="C859" s="48"/>
    </row>
    <row r="860" spans="2:3" ht="14.25" hidden="1" customHeight="1" x14ac:dyDescent="0.25">
      <c r="B860" s="58"/>
      <c r="C860" s="48"/>
    </row>
    <row r="861" spans="2:3" ht="14.25" hidden="1" customHeight="1" x14ac:dyDescent="0.25">
      <c r="B861" s="58"/>
      <c r="C861" s="48"/>
    </row>
    <row r="862" spans="2:3" ht="14.25" hidden="1" customHeight="1" x14ac:dyDescent="0.25">
      <c r="B862" s="58"/>
      <c r="C862" s="48"/>
    </row>
    <row r="863" spans="2:3" ht="14.25" hidden="1" customHeight="1" x14ac:dyDescent="0.25">
      <c r="B863" s="58"/>
      <c r="C863" s="48"/>
    </row>
    <row r="864" spans="2:3" ht="14.25" hidden="1" customHeight="1" x14ac:dyDescent="0.25">
      <c r="B864" s="58"/>
      <c r="C864" s="48"/>
    </row>
    <row r="865" spans="2:3" ht="14.25" hidden="1" customHeight="1" x14ac:dyDescent="0.25">
      <c r="B865" s="58"/>
      <c r="C865" s="48"/>
    </row>
    <row r="866" spans="2:3" ht="14.25" hidden="1" customHeight="1" x14ac:dyDescent="0.25">
      <c r="B866" s="58"/>
      <c r="C866" s="48"/>
    </row>
    <row r="867" spans="2:3" ht="14.25" hidden="1" customHeight="1" x14ac:dyDescent="0.25">
      <c r="B867" s="58"/>
      <c r="C867" s="48"/>
    </row>
    <row r="868" spans="2:3" ht="14.25" hidden="1" customHeight="1" x14ac:dyDescent="0.25">
      <c r="B868" s="58"/>
      <c r="C868" s="48"/>
    </row>
    <row r="869" spans="2:3" ht="14.25" hidden="1" customHeight="1" x14ac:dyDescent="0.25">
      <c r="B869" s="58"/>
      <c r="C869" s="48"/>
    </row>
    <row r="870" spans="2:3" ht="14.25" hidden="1" customHeight="1" x14ac:dyDescent="0.25">
      <c r="B870" s="58"/>
      <c r="C870" s="48"/>
    </row>
    <row r="871" spans="2:3" ht="14.25" hidden="1" customHeight="1" x14ac:dyDescent="0.25">
      <c r="B871" s="58"/>
      <c r="C871" s="48"/>
    </row>
    <row r="872" spans="2:3" ht="14.25" hidden="1" customHeight="1" x14ac:dyDescent="0.25">
      <c r="B872" s="58"/>
      <c r="C872" s="48"/>
    </row>
    <row r="873" spans="2:3" ht="14.25" hidden="1" customHeight="1" x14ac:dyDescent="0.25">
      <c r="B873" s="58"/>
      <c r="C873" s="48"/>
    </row>
    <row r="874" spans="2:3" ht="14.25" hidden="1" customHeight="1" x14ac:dyDescent="0.25">
      <c r="B874" s="58"/>
      <c r="C874" s="48"/>
    </row>
    <row r="875" spans="2:3" ht="14.25" hidden="1" customHeight="1" x14ac:dyDescent="0.25">
      <c r="B875" s="58"/>
      <c r="C875" s="48"/>
    </row>
    <row r="876" spans="2:3" ht="14.25" hidden="1" customHeight="1" x14ac:dyDescent="0.25">
      <c r="B876" s="58"/>
      <c r="C876" s="48"/>
    </row>
    <row r="877" spans="2:3" ht="14.25" hidden="1" customHeight="1" x14ac:dyDescent="0.25">
      <c r="B877" s="58"/>
      <c r="C877" s="48"/>
    </row>
    <row r="878" spans="2:3" ht="14.25" hidden="1" customHeight="1" x14ac:dyDescent="0.25">
      <c r="B878" s="58"/>
      <c r="C878" s="48"/>
    </row>
    <row r="879" spans="2:3" ht="14.25" hidden="1" customHeight="1" x14ac:dyDescent="0.25">
      <c r="B879" s="58"/>
      <c r="C879" s="48"/>
    </row>
    <row r="880" spans="2:3" ht="14.25" hidden="1" customHeight="1" x14ac:dyDescent="0.25">
      <c r="B880" s="58"/>
      <c r="C880" s="48"/>
    </row>
    <row r="881" spans="2:3" ht="14.25" hidden="1" customHeight="1" x14ac:dyDescent="0.25">
      <c r="B881" s="58"/>
      <c r="C881" s="48"/>
    </row>
    <row r="882" spans="2:3" ht="14.25" hidden="1" customHeight="1" x14ac:dyDescent="0.25">
      <c r="B882" s="58"/>
      <c r="C882" s="48"/>
    </row>
    <row r="883" spans="2:3" ht="14.25" hidden="1" customHeight="1" x14ac:dyDescent="0.25">
      <c r="B883" s="58"/>
      <c r="C883" s="48"/>
    </row>
    <row r="884" spans="2:3" ht="14.25" hidden="1" customHeight="1" x14ac:dyDescent="0.25">
      <c r="B884" s="58"/>
      <c r="C884" s="48"/>
    </row>
    <row r="885" spans="2:3" ht="14.25" hidden="1" customHeight="1" x14ac:dyDescent="0.25">
      <c r="B885" s="58"/>
      <c r="C885" s="48"/>
    </row>
    <row r="886" spans="2:3" ht="14.25" hidden="1" customHeight="1" x14ac:dyDescent="0.25">
      <c r="B886" s="58"/>
      <c r="C886" s="48"/>
    </row>
    <row r="887" spans="2:3" ht="14.25" hidden="1" customHeight="1" x14ac:dyDescent="0.25">
      <c r="B887" s="58"/>
      <c r="C887" s="48"/>
    </row>
    <row r="888" spans="2:3" ht="14.25" hidden="1" customHeight="1" x14ac:dyDescent="0.25">
      <c r="B888" s="58"/>
      <c r="C888" s="48"/>
    </row>
    <row r="889" spans="2:3" ht="14.25" hidden="1" customHeight="1" x14ac:dyDescent="0.25">
      <c r="B889" s="58"/>
      <c r="C889" s="48"/>
    </row>
    <row r="890" spans="2:3" ht="14.25" hidden="1" customHeight="1" x14ac:dyDescent="0.25">
      <c r="B890" s="58"/>
      <c r="C890" s="48"/>
    </row>
    <row r="891" spans="2:3" ht="14.25" hidden="1" customHeight="1" x14ac:dyDescent="0.25">
      <c r="B891" s="58"/>
      <c r="C891" s="48"/>
    </row>
    <row r="892" spans="2:3" ht="14.25" hidden="1" customHeight="1" x14ac:dyDescent="0.25">
      <c r="B892" s="58"/>
      <c r="C892" s="48"/>
    </row>
    <row r="893" spans="2:3" ht="14.25" hidden="1" customHeight="1" x14ac:dyDescent="0.25">
      <c r="B893" s="58"/>
      <c r="C893" s="48"/>
    </row>
    <row r="894" spans="2:3" ht="14.25" hidden="1" customHeight="1" x14ac:dyDescent="0.25">
      <c r="B894" s="58"/>
      <c r="C894" s="48"/>
    </row>
    <row r="895" spans="2:3" ht="14.25" hidden="1" customHeight="1" x14ac:dyDescent="0.25">
      <c r="B895" s="58"/>
      <c r="C895" s="48"/>
    </row>
    <row r="896" spans="2:3" ht="14.25" hidden="1" customHeight="1" x14ac:dyDescent="0.25">
      <c r="B896" s="58"/>
      <c r="C896" s="48"/>
    </row>
    <row r="897" spans="2:3" ht="14.25" hidden="1" customHeight="1" x14ac:dyDescent="0.25">
      <c r="B897" s="58"/>
      <c r="C897" s="48"/>
    </row>
    <row r="898" spans="2:3" ht="14.25" hidden="1" customHeight="1" x14ac:dyDescent="0.25">
      <c r="B898" s="58"/>
      <c r="C898" s="48"/>
    </row>
    <row r="899" spans="2:3" ht="14.25" hidden="1" customHeight="1" x14ac:dyDescent="0.25">
      <c r="B899" s="58"/>
      <c r="C899" s="48"/>
    </row>
    <row r="900" spans="2:3" ht="14.25" hidden="1" customHeight="1" x14ac:dyDescent="0.25">
      <c r="B900" s="58"/>
      <c r="C900" s="48"/>
    </row>
    <row r="901" spans="2:3" ht="14.25" hidden="1" customHeight="1" x14ac:dyDescent="0.25">
      <c r="B901" s="58"/>
      <c r="C901" s="48"/>
    </row>
    <row r="902" spans="2:3" ht="14.25" hidden="1" customHeight="1" x14ac:dyDescent="0.25">
      <c r="B902" s="58"/>
      <c r="C902" s="48"/>
    </row>
    <row r="903" spans="2:3" ht="14.25" hidden="1" customHeight="1" x14ac:dyDescent="0.25">
      <c r="B903" s="58"/>
      <c r="C903" s="48"/>
    </row>
    <row r="904" spans="2:3" ht="14.25" hidden="1" customHeight="1" x14ac:dyDescent="0.25">
      <c r="B904" s="58"/>
      <c r="C904" s="48"/>
    </row>
    <row r="905" spans="2:3" ht="14.25" hidden="1" customHeight="1" x14ac:dyDescent="0.25">
      <c r="B905" s="58"/>
      <c r="C905" s="48"/>
    </row>
    <row r="906" spans="2:3" ht="14.25" hidden="1" customHeight="1" x14ac:dyDescent="0.25">
      <c r="B906" s="58"/>
      <c r="C906" s="48"/>
    </row>
    <row r="907" spans="2:3" ht="14.25" hidden="1" customHeight="1" x14ac:dyDescent="0.25">
      <c r="B907" s="58"/>
      <c r="C907" s="48"/>
    </row>
    <row r="908" spans="2:3" ht="14.25" hidden="1" customHeight="1" x14ac:dyDescent="0.25">
      <c r="B908" s="58"/>
      <c r="C908" s="48"/>
    </row>
    <row r="909" spans="2:3" ht="14.25" hidden="1" customHeight="1" x14ac:dyDescent="0.25">
      <c r="B909" s="58"/>
      <c r="C909" s="48"/>
    </row>
    <row r="910" spans="2:3" ht="14.25" hidden="1" customHeight="1" x14ac:dyDescent="0.25">
      <c r="B910" s="58"/>
      <c r="C910" s="48"/>
    </row>
    <row r="911" spans="2:3" ht="14.25" hidden="1" customHeight="1" x14ac:dyDescent="0.25">
      <c r="B911" s="58"/>
      <c r="C911" s="48"/>
    </row>
    <row r="912" spans="2:3" ht="14.25" hidden="1" customHeight="1" x14ac:dyDescent="0.25">
      <c r="B912" s="58"/>
      <c r="C912" s="48"/>
    </row>
    <row r="913" spans="2:3" ht="14.25" hidden="1" customHeight="1" x14ac:dyDescent="0.25">
      <c r="B913" s="58"/>
      <c r="C913" s="48"/>
    </row>
    <row r="914" spans="2:3" ht="14.25" hidden="1" customHeight="1" x14ac:dyDescent="0.25">
      <c r="B914" s="58"/>
      <c r="C914" s="48"/>
    </row>
    <row r="915" spans="2:3" ht="14.25" hidden="1" customHeight="1" x14ac:dyDescent="0.25">
      <c r="B915" s="58"/>
      <c r="C915" s="48"/>
    </row>
    <row r="916" spans="2:3" ht="14.25" hidden="1" customHeight="1" x14ac:dyDescent="0.25">
      <c r="B916" s="58"/>
      <c r="C916" s="48"/>
    </row>
    <row r="917" spans="2:3" ht="14.25" hidden="1" customHeight="1" x14ac:dyDescent="0.25">
      <c r="B917" s="58"/>
      <c r="C917" s="48"/>
    </row>
    <row r="918" spans="2:3" ht="14.25" hidden="1" customHeight="1" x14ac:dyDescent="0.25">
      <c r="B918" s="58"/>
      <c r="C918" s="48"/>
    </row>
    <row r="919" spans="2:3" ht="14.25" hidden="1" customHeight="1" x14ac:dyDescent="0.25">
      <c r="B919" s="58"/>
      <c r="C919" s="48"/>
    </row>
    <row r="920" spans="2:3" ht="14.25" hidden="1" customHeight="1" x14ac:dyDescent="0.25">
      <c r="B920" s="58"/>
      <c r="C920" s="48"/>
    </row>
    <row r="921" spans="2:3" ht="14.25" hidden="1" customHeight="1" x14ac:dyDescent="0.25">
      <c r="B921" s="58"/>
      <c r="C921" s="48"/>
    </row>
    <row r="922" spans="2:3" ht="14.25" hidden="1" customHeight="1" x14ac:dyDescent="0.25">
      <c r="B922" s="58"/>
      <c r="C922" s="48"/>
    </row>
    <row r="923" spans="2:3" ht="14.25" hidden="1" customHeight="1" x14ac:dyDescent="0.25">
      <c r="B923" s="58"/>
      <c r="C923" s="48"/>
    </row>
    <row r="924" spans="2:3" ht="14.25" hidden="1" customHeight="1" x14ac:dyDescent="0.25">
      <c r="B924" s="58"/>
      <c r="C924" s="48"/>
    </row>
    <row r="925" spans="2:3" ht="14.25" hidden="1" customHeight="1" x14ac:dyDescent="0.25">
      <c r="B925" s="58"/>
      <c r="C925" s="48"/>
    </row>
    <row r="926" spans="2:3" ht="14.25" hidden="1" customHeight="1" x14ac:dyDescent="0.25">
      <c r="B926" s="58"/>
      <c r="C926" s="48"/>
    </row>
    <row r="927" spans="2:3" ht="14.25" hidden="1" customHeight="1" x14ac:dyDescent="0.25">
      <c r="B927" s="58"/>
      <c r="C927" s="48"/>
    </row>
    <row r="928" spans="2:3" ht="14.25" hidden="1" customHeight="1" x14ac:dyDescent="0.25">
      <c r="B928" s="58"/>
      <c r="C928" s="48"/>
    </row>
    <row r="929" spans="2:3" ht="14.25" hidden="1" customHeight="1" x14ac:dyDescent="0.25">
      <c r="B929" s="58"/>
      <c r="C929" s="48"/>
    </row>
    <row r="930" spans="2:3" ht="14.25" hidden="1" customHeight="1" x14ac:dyDescent="0.25">
      <c r="B930" s="58"/>
      <c r="C930" s="48"/>
    </row>
    <row r="931" spans="2:3" ht="14.25" hidden="1" customHeight="1" x14ac:dyDescent="0.25">
      <c r="B931" s="58"/>
      <c r="C931" s="48"/>
    </row>
    <row r="932" spans="2:3" ht="14.25" hidden="1" customHeight="1" x14ac:dyDescent="0.25">
      <c r="B932" s="58"/>
      <c r="C932" s="48"/>
    </row>
    <row r="933" spans="2:3" ht="14.25" hidden="1" customHeight="1" x14ac:dyDescent="0.25">
      <c r="B933" s="58"/>
      <c r="C933" s="48"/>
    </row>
    <row r="934" spans="2:3" ht="14.25" hidden="1" customHeight="1" x14ac:dyDescent="0.25">
      <c r="B934" s="58"/>
      <c r="C934" s="48"/>
    </row>
    <row r="935" spans="2:3" ht="14.25" hidden="1" customHeight="1" x14ac:dyDescent="0.25">
      <c r="B935" s="58"/>
      <c r="C935" s="48"/>
    </row>
    <row r="936" spans="2:3" ht="14.25" hidden="1" customHeight="1" x14ac:dyDescent="0.25">
      <c r="B936" s="58"/>
      <c r="C936" s="48"/>
    </row>
    <row r="937" spans="2:3" ht="14.25" hidden="1" customHeight="1" x14ac:dyDescent="0.25">
      <c r="B937" s="58"/>
      <c r="C937" s="48"/>
    </row>
    <row r="938" spans="2:3" ht="14.25" hidden="1" customHeight="1" x14ac:dyDescent="0.25">
      <c r="B938" s="58"/>
      <c r="C938" s="48"/>
    </row>
    <row r="939" spans="2:3" ht="14.25" hidden="1" customHeight="1" x14ac:dyDescent="0.25">
      <c r="B939" s="58"/>
      <c r="C939" s="48"/>
    </row>
    <row r="940" spans="2:3" ht="14.25" hidden="1" customHeight="1" x14ac:dyDescent="0.25">
      <c r="B940" s="58"/>
      <c r="C940" s="48"/>
    </row>
    <row r="941" spans="2:3" ht="14.25" hidden="1" customHeight="1" x14ac:dyDescent="0.25">
      <c r="B941" s="58"/>
      <c r="C941" s="48"/>
    </row>
    <row r="942" spans="2:3" ht="14.25" hidden="1" customHeight="1" x14ac:dyDescent="0.25">
      <c r="B942" s="58"/>
      <c r="C942" s="48"/>
    </row>
    <row r="943" spans="2:3" ht="14.25" hidden="1" customHeight="1" x14ac:dyDescent="0.25">
      <c r="B943" s="58"/>
      <c r="C943" s="48"/>
    </row>
    <row r="944" spans="2:3" ht="14.25" hidden="1" customHeight="1" x14ac:dyDescent="0.25">
      <c r="B944" s="58"/>
      <c r="C944" s="48"/>
    </row>
    <row r="945" spans="2:3" ht="14.25" hidden="1" customHeight="1" x14ac:dyDescent="0.25">
      <c r="B945" s="58"/>
      <c r="C945" s="48"/>
    </row>
    <row r="946" spans="2:3" ht="14.25" hidden="1" customHeight="1" x14ac:dyDescent="0.25">
      <c r="B946" s="58"/>
      <c r="C946" s="48"/>
    </row>
    <row r="947" spans="2:3" ht="14.25" hidden="1" customHeight="1" x14ac:dyDescent="0.25">
      <c r="B947" s="58"/>
      <c r="C947" s="48"/>
    </row>
    <row r="948" spans="2:3" ht="14.25" hidden="1" customHeight="1" x14ac:dyDescent="0.25">
      <c r="B948" s="58"/>
      <c r="C948" s="48"/>
    </row>
    <row r="949" spans="2:3" ht="14.25" hidden="1" customHeight="1" x14ac:dyDescent="0.25">
      <c r="B949" s="58"/>
      <c r="C949" s="48"/>
    </row>
    <row r="950" spans="2:3" ht="14.25" hidden="1" customHeight="1" x14ac:dyDescent="0.25">
      <c r="B950" s="58"/>
      <c r="C950" s="48"/>
    </row>
    <row r="951" spans="2:3" ht="14.25" hidden="1" customHeight="1" x14ac:dyDescent="0.25">
      <c r="B951" s="58"/>
      <c r="C951" s="48"/>
    </row>
    <row r="952" spans="2:3" ht="14.25" hidden="1" customHeight="1" x14ac:dyDescent="0.25">
      <c r="B952" s="58"/>
      <c r="C952" s="48"/>
    </row>
    <row r="953" spans="2:3" ht="14.25" hidden="1" customHeight="1" x14ac:dyDescent="0.25">
      <c r="B953" s="58"/>
      <c r="C953" s="48"/>
    </row>
    <row r="954" spans="2:3" ht="14.25" hidden="1" customHeight="1" x14ac:dyDescent="0.25">
      <c r="B954" s="58"/>
      <c r="C954" s="48"/>
    </row>
    <row r="955" spans="2:3" ht="14.25" hidden="1" customHeight="1" x14ac:dyDescent="0.25">
      <c r="B955" s="58"/>
      <c r="C955" s="48"/>
    </row>
    <row r="956" spans="2:3" ht="14.25" hidden="1" customHeight="1" x14ac:dyDescent="0.25">
      <c r="B956" s="58"/>
      <c r="C956" s="48"/>
    </row>
    <row r="957" spans="2:3" ht="14.25" hidden="1" customHeight="1" x14ac:dyDescent="0.25">
      <c r="B957" s="58"/>
      <c r="C957" s="48"/>
    </row>
    <row r="958" spans="2:3" ht="14.25" hidden="1" customHeight="1" x14ac:dyDescent="0.25">
      <c r="B958" s="58"/>
      <c r="C958" s="48"/>
    </row>
    <row r="959" spans="2:3" ht="14.25" hidden="1" customHeight="1" x14ac:dyDescent="0.25">
      <c r="B959" s="58"/>
      <c r="C959" s="48"/>
    </row>
    <row r="960" spans="2:3" ht="14.25" hidden="1" customHeight="1" x14ac:dyDescent="0.25">
      <c r="B960" s="58"/>
      <c r="C960" s="48"/>
    </row>
    <row r="961" spans="2:3" ht="14.25" hidden="1" customHeight="1" x14ac:dyDescent="0.25">
      <c r="B961" s="58"/>
      <c r="C961" s="48"/>
    </row>
    <row r="962" spans="2:3" ht="14.25" hidden="1" customHeight="1" x14ac:dyDescent="0.25">
      <c r="B962" s="58"/>
      <c r="C962" s="48"/>
    </row>
    <row r="963" spans="2:3" ht="14.25" hidden="1" customHeight="1" x14ac:dyDescent="0.25">
      <c r="B963" s="58"/>
      <c r="C963" s="48"/>
    </row>
    <row r="964" spans="2:3" ht="14.25" hidden="1" customHeight="1" x14ac:dyDescent="0.25">
      <c r="B964" s="58"/>
      <c r="C964" s="48"/>
    </row>
    <row r="965" spans="2:3" ht="14.25" hidden="1" customHeight="1" x14ac:dyDescent="0.25">
      <c r="B965" s="58"/>
      <c r="C965" s="48"/>
    </row>
    <row r="966" spans="2:3" ht="14.25" hidden="1" customHeight="1" x14ac:dyDescent="0.25">
      <c r="B966" s="58"/>
      <c r="C966" s="48"/>
    </row>
    <row r="967" spans="2:3" ht="14.25" hidden="1" customHeight="1" x14ac:dyDescent="0.25">
      <c r="B967" s="58"/>
      <c r="C967" s="48"/>
    </row>
    <row r="968" spans="2:3" ht="14.25" hidden="1" customHeight="1" x14ac:dyDescent="0.25">
      <c r="B968" s="58"/>
      <c r="C968" s="48"/>
    </row>
    <row r="969" spans="2:3" ht="14.25" hidden="1" customHeight="1" x14ac:dyDescent="0.25">
      <c r="B969" s="58"/>
      <c r="C969" s="48"/>
    </row>
    <row r="970" spans="2:3" ht="14.25" hidden="1" customHeight="1" x14ac:dyDescent="0.25">
      <c r="B970" s="58"/>
      <c r="C970" s="48"/>
    </row>
    <row r="971" spans="2:3" ht="14.25" hidden="1" customHeight="1" x14ac:dyDescent="0.25">
      <c r="B971" s="58"/>
      <c r="C971" s="48"/>
    </row>
    <row r="972" spans="2:3" ht="14.25" hidden="1" customHeight="1" x14ac:dyDescent="0.25">
      <c r="B972" s="58"/>
      <c r="C972" s="48"/>
    </row>
    <row r="973" spans="2:3" ht="14.25" hidden="1" customHeight="1" x14ac:dyDescent="0.25">
      <c r="B973" s="58"/>
      <c r="C973" s="48"/>
    </row>
    <row r="974" spans="2:3" ht="14.25" hidden="1" customHeight="1" x14ac:dyDescent="0.25">
      <c r="B974" s="58"/>
      <c r="C974" s="48"/>
    </row>
    <row r="975" spans="2:3" ht="14.25" hidden="1" customHeight="1" x14ac:dyDescent="0.25">
      <c r="B975" s="58"/>
      <c r="C975" s="48"/>
    </row>
    <row r="976" spans="2:3" ht="14.25" hidden="1" customHeight="1" x14ac:dyDescent="0.25">
      <c r="B976" s="58"/>
      <c r="C976" s="48"/>
    </row>
    <row r="977" spans="2:3" ht="14.25" hidden="1" customHeight="1" x14ac:dyDescent="0.25">
      <c r="B977" s="58"/>
      <c r="C977" s="48"/>
    </row>
    <row r="978" spans="2:3" ht="14.25" hidden="1" customHeight="1" x14ac:dyDescent="0.25">
      <c r="B978" s="58"/>
      <c r="C978" s="48"/>
    </row>
    <row r="979" spans="2:3" ht="14.25" hidden="1" customHeight="1" x14ac:dyDescent="0.25">
      <c r="B979" s="58"/>
      <c r="C979" s="48"/>
    </row>
    <row r="980" spans="2:3" ht="14.25" hidden="1" customHeight="1" x14ac:dyDescent="0.25">
      <c r="B980" s="58"/>
      <c r="C980" s="48"/>
    </row>
    <row r="981" spans="2:3" ht="14.25" hidden="1" customHeight="1" x14ac:dyDescent="0.25">
      <c r="B981" s="58"/>
      <c r="C981" s="48"/>
    </row>
    <row r="982" spans="2:3" ht="14.25" hidden="1" customHeight="1" x14ac:dyDescent="0.25">
      <c r="B982" s="58"/>
      <c r="C982" s="48"/>
    </row>
    <row r="983" spans="2:3" ht="14.25" hidden="1" customHeight="1" x14ac:dyDescent="0.25">
      <c r="B983" s="58"/>
      <c r="C983" s="48"/>
    </row>
    <row r="984" spans="2:3" ht="14.25" hidden="1" customHeight="1" x14ac:dyDescent="0.25">
      <c r="B984" s="58"/>
      <c r="C984" s="48"/>
    </row>
    <row r="985" spans="2:3" ht="14.25" hidden="1" customHeight="1" x14ac:dyDescent="0.25">
      <c r="B985" s="58"/>
      <c r="C985" s="48"/>
    </row>
    <row r="986" spans="2:3" ht="14.25" hidden="1" customHeight="1" x14ac:dyDescent="0.25">
      <c r="B986" s="58"/>
      <c r="C986" s="48"/>
    </row>
    <row r="987" spans="2:3" ht="14.25" hidden="1" customHeight="1" x14ac:dyDescent="0.25">
      <c r="B987" s="58"/>
      <c r="C987" s="48"/>
    </row>
    <row r="988" spans="2:3" ht="14.25" hidden="1" customHeight="1" x14ac:dyDescent="0.25">
      <c r="B988" s="58"/>
      <c r="C988" s="48"/>
    </row>
    <row r="989" spans="2:3" ht="14.25" hidden="1" customHeight="1" x14ac:dyDescent="0.25">
      <c r="B989" s="58"/>
      <c r="C989" s="48"/>
    </row>
    <row r="990" spans="2:3" ht="14.25" hidden="1" customHeight="1" x14ac:dyDescent="0.25">
      <c r="B990" s="58"/>
      <c r="C990" s="48"/>
    </row>
    <row r="991" spans="2:3" ht="14.25" hidden="1" customHeight="1" x14ac:dyDescent="0.25">
      <c r="B991" s="58"/>
      <c r="C991" s="48"/>
    </row>
    <row r="992" spans="2:3" ht="14.25" hidden="1" customHeight="1" x14ac:dyDescent="0.25">
      <c r="B992" s="58"/>
      <c r="C992" s="48"/>
    </row>
    <row r="993" spans="2:3" ht="14.25" hidden="1" customHeight="1" x14ac:dyDescent="0.25">
      <c r="B993" s="58"/>
      <c r="C993" s="48"/>
    </row>
    <row r="994" spans="2:3" ht="14.25" hidden="1" customHeight="1" x14ac:dyDescent="0.25">
      <c r="B994" s="58"/>
      <c r="C994" s="48"/>
    </row>
    <row r="995" spans="2:3" ht="14.25" hidden="1" customHeight="1" x14ac:dyDescent="0.25">
      <c r="B995" s="58"/>
      <c r="C995" s="48"/>
    </row>
    <row r="996" spans="2:3" ht="14.25" hidden="1" customHeight="1" x14ac:dyDescent="0.25">
      <c r="B996" s="58"/>
      <c r="C996" s="48"/>
    </row>
    <row r="997" spans="2:3" ht="14.25" hidden="1" customHeight="1" x14ac:dyDescent="0.25">
      <c r="B997" s="58"/>
      <c r="C997" s="48"/>
    </row>
    <row r="998" spans="2:3" ht="14.25" hidden="1" customHeight="1" x14ac:dyDescent="0.25">
      <c r="B998" s="58"/>
      <c r="C998" s="48"/>
    </row>
    <row r="999" spans="2:3" ht="14.25" hidden="1" customHeight="1" x14ac:dyDescent="0.25">
      <c r="B999" s="58"/>
      <c r="C999" s="48"/>
    </row>
    <row r="1000" spans="2:3" ht="14.25" hidden="1" customHeight="1" x14ac:dyDescent="0.25">
      <c r="B1000" s="58"/>
      <c r="C1000" s="48"/>
    </row>
    <row r="1001" spans="2:3" ht="14.25" hidden="1" customHeight="1" x14ac:dyDescent="0.25">
      <c r="B1001" s="58"/>
      <c r="C1001" s="48"/>
    </row>
    <row r="1002" spans="2:3" ht="14.25" hidden="1" customHeight="1" x14ac:dyDescent="0.25">
      <c r="B1002" s="58"/>
      <c r="C1002" s="48"/>
    </row>
    <row r="1003" spans="2:3" ht="14.25" hidden="1" customHeight="1" x14ac:dyDescent="0.25">
      <c r="B1003" s="58"/>
      <c r="C1003" s="48"/>
    </row>
    <row r="1004" spans="2:3" ht="14.25" hidden="1" customHeight="1" x14ac:dyDescent="0.25">
      <c r="B1004" s="58"/>
      <c r="C1004" s="48"/>
    </row>
    <row r="1005" spans="2:3" ht="14.25" hidden="1" customHeight="1" x14ac:dyDescent="0.25">
      <c r="B1005" s="58"/>
      <c r="C1005" s="48"/>
    </row>
    <row r="1006" spans="2:3" ht="14.25" hidden="1" customHeight="1" x14ac:dyDescent="0.25">
      <c r="B1006" s="58"/>
      <c r="C1006" s="48"/>
    </row>
    <row r="1007" spans="2:3" ht="14.25" hidden="1" customHeight="1" x14ac:dyDescent="0.25">
      <c r="B1007" s="58"/>
      <c r="C1007" s="48"/>
    </row>
    <row r="1008" spans="2:3" ht="14.25" hidden="1" customHeight="1" x14ac:dyDescent="0.25">
      <c r="B1008" s="58"/>
      <c r="C1008" s="48"/>
    </row>
    <row r="1009" spans="2:3" ht="14.25" hidden="1" customHeight="1" x14ac:dyDescent="0.25">
      <c r="B1009" s="58"/>
      <c r="C1009" s="48"/>
    </row>
    <row r="1010" spans="2:3" ht="14.25" hidden="1" customHeight="1" x14ac:dyDescent="0.25">
      <c r="B1010" s="58"/>
      <c r="C1010" s="48"/>
    </row>
    <row r="1011" spans="2:3" ht="14.25" hidden="1" customHeight="1" x14ac:dyDescent="0.25">
      <c r="B1011" s="58"/>
      <c r="C1011" s="48"/>
    </row>
    <row r="1012" spans="2:3" ht="14.25" hidden="1" customHeight="1" x14ac:dyDescent="0.25">
      <c r="B1012" s="58"/>
      <c r="C1012" s="48"/>
    </row>
    <row r="1013" spans="2:3" ht="14.25" hidden="1" customHeight="1" x14ac:dyDescent="0.25">
      <c r="B1013" s="58"/>
      <c r="C1013" s="48"/>
    </row>
    <row r="1014" spans="2:3" ht="14.25" hidden="1" customHeight="1" x14ac:dyDescent="0.25">
      <c r="B1014" s="58"/>
      <c r="C1014" s="48"/>
    </row>
    <row r="1015" spans="2:3" ht="14.25" hidden="1" customHeight="1" x14ac:dyDescent="0.25">
      <c r="B1015" s="58"/>
      <c r="C1015" s="48"/>
    </row>
    <row r="1016" spans="2:3" ht="14.25" hidden="1" customHeight="1" x14ac:dyDescent="0.25">
      <c r="B1016" s="58"/>
      <c r="C1016" s="48"/>
    </row>
    <row r="1017" spans="2:3" ht="14.25" hidden="1" customHeight="1" x14ac:dyDescent="0.25">
      <c r="B1017" s="58"/>
      <c r="C1017" s="48"/>
    </row>
    <row r="1018" spans="2:3" ht="14.25" hidden="1" customHeight="1" x14ac:dyDescent="0.25">
      <c r="B1018" s="58"/>
      <c r="C1018" s="48"/>
    </row>
    <row r="1019" spans="2:3" ht="14.25" hidden="1" customHeight="1" x14ac:dyDescent="0.25">
      <c r="B1019" s="58"/>
      <c r="C1019" s="48"/>
    </row>
    <row r="1020" spans="2:3" ht="14.25" hidden="1" customHeight="1" x14ac:dyDescent="0.25">
      <c r="B1020" s="58"/>
      <c r="C1020" s="48"/>
    </row>
    <row r="1021" spans="2:3" ht="14.25" hidden="1" customHeight="1" x14ac:dyDescent="0.25">
      <c r="B1021" s="58"/>
      <c r="C1021" s="48"/>
    </row>
    <row r="1022" spans="2:3" ht="14.25" hidden="1" customHeight="1" x14ac:dyDescent="0.25">
      <c r="B1022" s="58"/>
      <c r="C1022" s="48"/>
    </row>
    <row r="1023" spans="2:3" ht="14.25" hidden="1" customHeight="1" x14ac:dyDescent="0.25">
      <c r="B1023" s="58"/>
      <c r="C1023" s="48"/>
    </row>
    <row r="1024" spans="2:3" ht="14.25" hidden="1" customHeight="1" x14ac:dyDescent="0.25">
      <c r="B1024" s="58"/>
      <c r="C1024" s="48"/>
    </row>
    <row r="1025" spans="2:3" ht="14.25" hidden="1" customHeight="1" x14ac:dyDescent="0.25">
      <c r="B1025" s="58"/>
      <c r="C1025" s="48"/>
    </row>
    <row r="1026" spans="2:3" ht="14.25" hidden="1" customHeight="1" x14ac:dyDescent="0.25">
      <c r="B1026" s="58"/>
      <c r="C1026" s="48"/>
    </row>
    <row r="1027" spans="2:3" ht="14.25" hidden="1" customHeight="1" x14ac:dyDescent="0.25">
      <c r="B1027" s="58"/>
      <c r="C1027" s="48"/>
    </row>
    <row r="1028" spans="2:3" ht="14.25" hidden="1" customHeight="1" x14ac:dyDescent="0.25">
      <c r="B1028" s="58"/>
      <c r="C1028" s="48"/>
    </row>
    <row r="1029" spans="2:3" ht="14.25" hidden="1" customHeight="1" x14ac:dyDescent="0.25">
      <c r="B1029" s="58"/>
      <c r="C1029" s="48"/>
    </row>
    <row r="1030" spans="2:3" ht="14.25" hidden="1" customHeight="1" x14ac:dyDescent="0.25">
      <c r="B1030" s="58"/>
      <c r="C1030" s="48"/>
    </row>
    <row r="1031" spans="2:3" ht="14.25" hidden="1" customHeight="1" x14ac:dyDescent="0.25">
      <c r="B1031" s="58"/>
      <c r="C1031" s="48"/>
    </row>
    <row r="1032" spans="2:3" ht="14.25" hidden="1" customHeight="1" x14ac:dyDescent="0.25">
      <c r="B1032" s="58"/>
      <c r="C1032" s="48"/>
    </row>
    <row r="1033" spans="2:3" ht="14.25" hidden="1" customHeight="1" x14ac:dyDescent="0.25">
      <c r="B1033" s="58"/>
      <c r="C1033" s="48"/>
    </row>
    <row r="1034" spans="2:3" ht="14.25" hidden="1" customHeight="1" x14ac:dyDescent="0.25">
      <c r="B1034" s="58"/>
      <c r="C1034" s="48"/>
    </row>
    <row r="1035" spans="2:3" ht="14.25" hidden="1" customHeight="1" x14ac:dyDescent="0.25">
      <c r="B1035" s="58"/>
      <c r="C1035" s="48"/>
    </row>
    <row r="1036" spans="2:3" ht="14.25" hidden="1" customHeight="1" x14ac:dyDescent="0.25">
      <c r="B1036" s="58"/>
      <c r="C1036" s="48"/>
    </row>
    <row r="1037" spans="2:3" ht="14.25" hidden="1" customHeight="1" x14ac:dyDescent="0.25">
      <c r="B1037" s="58"/>
      <c r="C1037" s="48"/>
    </row>
    <row r="1038" spans="2:3" ht="14.25" hidden="1" customHeight="1" x14ac:dyDescent="0.25">
      <c r="B1038" s="58"/>
      <c r="C1038" s="48"/>
    </row>
    <row r="1039" spans="2:3" ht="14.25" hidden="1" customHeight="1" x14ac:dyDescent="0.25">
      <c r="B1039" s="58"/>
      <c r="C1039" s="48"/>
    </row>
    <row r="1040" spans="2:3" ht="14.25" hidden="1" customHeight="1" x14ac:dyDescent="0.25">
      <c r="B1040" s="58"/>
      <c r="C1040" s="48"/>
    </row>
    <row r="1041" spans="2:3" ht="14.25" hidden="1" customHeight="1" x14ac:dyDescent="0.25">
      <c r="B1041" s="58"/>
      <c r="C1041" s="48"/>
    </row>
    <row r="1042" spans="2:3" ht="14.25" hidden="1" customHeight="1" x14ac:dyDescent="0.25">
      <c r="B1042" s="58"/>
      <c r="C1042" s="48"/>
    </row>
    <row r="1043" spans="2:3" ht="14.25" hidden="1" customHeight="1" x14ac:dyDescent="0.25">
      <c r="B1043" s="58"/>
      <c r="C1043" s="48"/>
    </row>
    <row r="1044" spans="2:3" ht="14.25" hidden="1" customHeight="1" x14ac:dyDescent="0.25">
      <c r="B1044" s="58"/>
      <c r="C1044" s="48"/>
    </row>
    <row r="1045" spans="2:3" ht="14.25" hidden="1" customHeight="1" x14ac:dyDescent="0.25">
      <c r="B1045" s="58"/>
      <c r="C1045" s="48"/>
    </row>
    <row r="1046" spans="2:3" ht="14.25" hidden="1" customHeight="1" x14ac:dyDescent="0.25">
      <c r="B1046" s="58"/>
      <c r="C1046" s="48"/>
    </row>
    <row r="1047" spans="2:3" ht="14.25" hidden="1" customHeight="1" x14ac:dyDescent="0.25">
      <c r="B1047" s="58"/>
      <c r="C1047" s="48"/>
    </row>
    <row r="1048" spans="2:3" ht="14.25" hidden="1" customHeight="1" x14ac:dyDescent="0.25">
      <c r="B1048" s="58"/>
      <c r="C1048" s="48"/>
    </row>
    <row r="1049" spans="2:3" ht="14.25" hidden="1" customHeight="1" x14ac:dyDescent="0.25">
      <c r="B1049" s="58"/>
      <c r="C1049" s="48"/>
    </row>
    <row r="1050" spans="2:3" ht="14.25" hidden="1" customHeight="1" x14ac:dyDescent="0.25">
      <c r="B1050" s="58"/>
      <c r="C1050" s="48"/>
    </row>
    <row r="1051" spans="2:3" ht="14.25" hidden="1" customHeight="1" x14ac:dyDescent="0.25">
      <c r="B1051" s="58"/>
      <c r="C1051" s="48"/>
    </row>
    <row r="1052" spans="2:3" ht="14.25" hidden="1" customHeight="1" x14ac:dyDescent="0.25">
      <c r="B1052" s="58"/>
      <c r="C1052" s="48"/>
    </row>
    <row r="1053" spans="2:3" ht="14.25" hidden="1" customHeight="1" x14ac:dyDescent="0.25">
      <c r="B1053" s="58"/>
      <c r="C1053" s="48"/>
    </row>
    <row r="1054" spans="2:3" ht="14.25" hidden="1" customHeight="1" x14ac:dyDescent="0.25">
      <c r="B1054" s="58"/>
      <c r="C1054" s="48"/>
    </row>
    <row r="1055" spans="2:3" ht="14.25" hidden="1" customHeight="1" x14ac:dyDescent="0.25">
      <c r="B1055" s="58"/>
      <c r="C1055" s="48"/>
    </row>
    <row r="1056" spans="2:3" ht="14.25" hidden="1" customHeight="1" x14ac:dyDescent="0.25">
      <c r="B1056" s="58"/>
      <c r="C1056" s="48"/>
    </row>
    <row r="1057" spans="2:3" ht="14.25" hidden="1" customHeight="1" x14ac:dyDescent="0.25">
      <c r="B1057" s="58"/>
      <c r="C1057" s="48"/>
    </row>
    <row r="1058" spans="2:3" ht="14.25" hidden="1" customHeight="1" x14ac:dyDescent="0.25">
      <c r="B1058" s="58"/>
      <c r="C1058" s="48"/>
    </row>
    <row r="1059" spans="2:3" ht="14.25" hidden="1" customHeight="1" x14ac:dyDescent="0.25">
      <c r="B1059" s="58"/>
      <c r="C1059" s="48"/>
    </row>
    <row r="1060" spans="2:3" ht="14.25" hidden="1" customHeight="1" x14ac:dyDescent="0.25">
      <c r="B1060" s="58"/>
      <c r="C1060" s="48"/>
    </row>
    <row r="1061" spans="2:3" ht="14.25" hidden="1" customHeight="1" x14ac:dyDescent="0.25">
      <c r="B1061" s="58"/>
      <c r="C1061" s="48"/>
    </row>
    <row r="1062" spans="2:3" ht="14.25" hidden="1" customHeight="1" x14ac:dyDescent="0.25">
      <c r="B1062" s="58"/>
      <c r="C1062" s="48"/>
    </row>
    <row r="1063" spans="2:3" ht="14.25" hidden="1" customHeight="1" x14ac:dyDescent="0.25">
      <c r="B1063" s="58"/>
      <c r="C1063" s="48"/>
    </row>
    <row r="1064" spans="2:3" ht="14.25" hidden="1" customHeight="1" x14ac:dyDescent="0.25">
      <c r="B1064" s="58"/>
      <c r="C1064" s="48"/>
    </row>
    <row r="1065" spans="2:3" ht="14.25" hidden="1" customHeight="1" x14ac:dyDescent="0.25">
      <c r="B1065" s="58"/>
      <c r="C1065" s="48"/>
    </row>
    <row r="1066" spans="2:3" ht="14.25" hidden="1" customHeight="1" x14ac:dyDescent="0.25">
      <c r="B1066" s="58"/>
      <c r="C1066" s="48"/>
    </row>
    <row r="1067" spans="2:3" ht="14.25" hidden="1" customHeight="1" x14ac:dyDescent="0.25">
      <c r="B1067" s="58"/>
      <c r="C1067" s="48"/>
    </row>
    <row r="1068" spans="2:3" ht="14.25" hidden="1" customHeight="1" x14ac:dyDescent="0.25">
      <c r="B1068" s="58"/>
      <c r="C1068" s="48"/>
    </row>
    <row r="1069" spans="2:3" ht="14.25" hidden="1" customHeight="1" x14ac:dyDescent="0.25">
      <c r="B1069" s="58"/>
      <c r="C1069" s="48"/>
    </row>
    <row r="1070" spans="2:3" ht="14.25" hidden="1" customHeight="1" x14ac:dyDescent="0.25">
      <c r="B1070" s="58"/>
      <c r="C1070" s="48"/>
    </row>
    <row r="1071" spans="2:3" ht="14.25" hidden="1" customHeight="1" x14ac:dyDescent="0.25">
      <c r="B1071" s="58"/>
      <c r="C1071" s="48"/>
    </row>
    <row r="1072" spans="2:3" ht="14.25" hidden="1" customHeight="1" x14ac:dyDescent="0.25">
      <c r="B1072" s="58"/>
      <c r="C1072" s="48"/>
    </row>
    <row r="1073" spans="2:3" ht="14.25" hidden="1" customHeight="1" x14ac:dyDescent="0.25">
      <c r="B1073" s="58"/>
      <c r="C1073" s="48"/>
    </row>
    <row r="1074" spans="2:3" ht="14.25" hidden="1" customHeight="1" x14ac:dyDescent="0.25">
      <c r="B1074" s="58"/>
      <c r="C1074" s="48"/>
    </row>
    <row r="1075" spans="2:3" ht="14.25" hidden="1" customHeight="1" x14ac:dyDescent="0.25">
      <c r="B1075" s="58"/>
      <c r="C1075" s="48"/>
    </row>
    <row r="1076" spans="2:3" ht="14.25" hidden="1" customHeight="1" x14ac:dyDescent="0.25">
      <c r="B1076" s="58"/>
      <c r="C1076" s="48"/>
    </row>
    <row r="1077" spans="2:3" ht="14.25" hidden="1" customHeight="1" x14ac:dyDescent="0.25">
      <c r="B1077" s="58"/>
      <c r="C1077" s="48"/>
    </row>
    <row r="1078" spans="2:3" ht="14.25" hidden="1" customHeight="1" x14ac:dyDescent="0.25">
      <c r="B1078" s="58"/>
      <c r="C1078" s="48"/>
    </row>
    <row r="1079" spans="2:3" ht="14.25" hidden="1" customHeight="1" x14ac:dyDescent="0.25">
      <c r="B1079" s="58"/>
      <c r="C1079" s="48"/>
    </row>
    <row r="1080" spans="2:3" ht="14.25" hidden="1" customHeight="1" x14ac:dyDescent="0.25">
      <c r="B1080" s="58"/>
      <c r="C1080" s="48"/>
    </row>
    <row r="1081" spans="2:3" ht="14.25" hidden="1" customHeight="1" x14ac:dyDescent="0.25">
      <c r="B1081" s="58"/>
      <c r="C1081" s="48"/>
    </row>
    <row r="1082" spans="2:3" ht="14.25" hidden="1" customHeight="1" x14ac:dyDescent="0.25">
      <c r="B1082" s="58"/>
      <c r="C1082" s="48"/>
    </row>
    <row r="1083" spans="2:3" ht="14.25" hidden="1" customHeight="1" x14ac:dyDescent="0.25">
      <c r="B1083" s="58"/>
      <c r="C1083" s="48"/>
    </row>
    <row r="1084" spans="2:3" ht="14.25" hidden="1" customHeight="1" x14ac:dyDescent="0.25">
      <c r="B1084" s="58"/>
      <c r="C1084" s="48"/>
    </row>
    <row r="1085" spans="2:3" ht="14.25" hidden="1" customHeight="1" x14ac:dyDescent="0.25">
      <c r="B1085" s="58"/>
      <c r="C1085" s="48"/>
    </row>
    <row r="1086" spans="2:3" ht="14.25" hidden="1" customHeight="1" x14ac:dyDescent="0.25">
      <c r="B1086" s="58"/>
      <c r="C1086" s="48"/>
    </row>
    <row r="1087" spans="2:3" ht="14.25" hidden="1" customHeight="1" x14ac:dyDescent="0.25">
      <c r="B1087" s="58"/>
      <c r="C1087" s="48"/>
    </row>
    <row r="1088" spans="2:3" ht="14.25" hidden="1" customHeight="1" x14ac:dyDescent="0.25">
      <c r="B1088" s="58"/>
      <c r="C1088" s="48"/>
    </row>
    <row r="1089" spans="2:3" ht="14.25" hidden="1" customHeight="1" x14ac:dyDescent="0.25">
      <c r="B1089" s="58"/>
      <c r="C1089" s="48"/>
    </row>
    <row r="1090" spans="2:3" ht="14.25" hidden="1" customHeight="1" x14ac:dyDescent="0.25">
      <c r="B1090" s="58"/>
      <c r="C1090" s="48"/>
    </row>
    <row r="1091" spans="2:3" ht="14.25" hidden="1" customHeight="1" x14ac:dyDescent="0.25">
      <c r="B1091" s="58"/>
      <c r="C1091" s="48"/>
    </row>
    <row r="1092" spans="2:3" ht="14.25" hidden="1" customHeight="1" x14ac:dyDescent="0.25">
      <c r="B1092" s="58"/>
      <c r="C1092" s="48"/>
    </row>
    <row r="1093" spans="2:3" ht="14.25" hidden="1" customHeight="1" x14ac:dyDescent="0.25">
      <c r="B1093" s="58"/>
      <c r="C1093" s="48"/>
    </row>
    <row r="1094" spans="2:3" ht="14.25" hidden="1" customHeight="1" x14ac:dyDescent="0.25">
      <c r="B1094" s="58"/>
      <c r="C1094" s="48"/>
    </row>
    <row r="1095" spans="2:3" ht="14.25" hidden="1" customHeight="1" x14ac:dyDescent="0.25">
      <c r="B1095" s="58"/>
      <c r="C1095" s="48"/>
    </row>
    <row r="1096" spans="2:3" ht="14.25" hidden="1" customHeight="1" x14ac:dyDescent="0.25">
      <c r="B1096" s="58"/>
      <c r="C1096" s="48"/>
    </row>
    <row r="1097" spans="2:3" ht="14.25" hidden="1" customHeight="1" x14ac:dyDescent="0.25">
      <c r="B1097" s="58"/>
      <c r="C1097" s="48"/>
    </row>
    <row r="1098" spans="2:3" ht="14.25" hidden="1" customHeight="1" x14ac:dyDescent="0.25">
      <c r="B1098" s="58"/>
      <c r="C1098" s="48"/>
    </row>
    <row r="1099" spans="2:3" ht="14.25" hidden="1" customHeight="1" x14ac:dyDescent="0.25">
      <c r="B1099" s="58"/>
      <c r="C1099" s="48"/>
    </row>
    <row r="1100" spans="2:3" ht="14.25" hidden="1" customHeight="1" x14ac:dyDescent="0.25">
      <c r="B1100" s="58"/>
      <c r="C1100" s="48"/>
    </row>
    <row r="1101" spans="2:3" ht="14.25" hidden="1" customHeight="1" x14ac:dyDescent="0.25">
      <c r="B1101" s="58"/>
      <c r="C1101" s="48"/>
    </row>
    <row r="1102" spans="2:3" ht="14.25" hidden="1" customHeight="1" x14ac:dyDescent="0.25">
      <c r="B1102" s="58"/>
      <c r="C1102" s="48"/>
    </row>
    <row r="1103" spans="2:3" ht="14.25" hidden="1" customHeight="1" x14ac:dyDescent="0.25">
      <c r="B1103" s="58"/>
      <c r="C1103" s="48"/>
    </row>
    <row r="1104" spans="2:3" ht="14.25" hidden="1" customHeight="1" x14ac:dyDescent="0.25">
      <c r="B1104" s="58"/>
      <c r="C1104" s="48"/>
    </row>
    <row r="1105" spans="2:3" ht="14.25" hidden="1" customHeight="1" x14ac:dyDescent="0.25">
      <c r="B1105" s="58"/>
      <c r="C1105" s="48"/>
    </row>
    <row r="1106" spans="2:3" ht="14.25" hidden="1" customHeight="1" x14ac:dyDescent="0.25">
      <c r="B1106" s="58"/>
      <c r="C1106" s="48"/>
    </row>
    <row r="1107" spans="2:3" ht="14.25" hidden="1" customHeight="1" x14ac:dyDescent="0.25">
      <c r="B1107" s="58"/>
      <c r="C1107" s="48"/>
    </row>
    <row r="1108" spans="2:3" ht="14.25" hidden="1" customHeight="1" x14ac:dyDescent="0.25">
      <c r="B1108" s="58"/>
      <c r="C1108" s="48"/>
    </row>
    <row r="1109" spans="2:3" ht="14.25" hidden="1" customHeight="1" x14ac:dyDescent="0.25">
      <c r="B1109" s="58"/>
      <c r="C1109" s="48"/>
    </row>
    <row r="1110" spans="2:3" ht="14.25" hidden="1" customHeight="1" x14ac:dyDescent="0.25">
      <c r="B1110" s="58"/>
      <c r="C1110" s="48"/>
    </row>
    <row r="1111" spans="2:3" ht="14.25" hidden="1" customHeight="1" x14ac:dyDescent="0.25">
      <c r="B1111" s="58"/>
      <c r="C1111" s="48"/>
    </row>
    <row r="1112" spans="2:3" ht="14.25" hidden="1" customHeight="1" x14ac:dyDescent="0.25">
      <c r="B1112" s="58"/>
      <c r="C1112" s="48"/>
    </row>
    <row r="1113" spans="2:3" ht="14.25" hidden="1" customHeight="1" x14ac:dyDescent="0.25">
      <c r="B1113" s="58"/>
      <c r="C1113" s="48"/>
    </row>
    <row r="1114" spans="2:3" ht="14.25" hidden="1" customHeight="1" x14ac:dyDescent="0.25">
      <c r="B1114" s="58"/>
      <c r="C1114" s="48"/>
    </row>
    <row r="1115" spans="2:3" ht="14.25" hidden="1" customHeight="1" x14ac:dyDescent="0.25">
      <c r="B1115" s="58"/>
      <c r="C1115" s="48"/>
    </row>
    <row r="1116" spans="2:3" ht="14.25" hidden="1" customHeight="1" x14ac:dyDescent="0.25">
      <c r="B1116" s="58"/>
      <c r="C1116" s="48"/>
    </row>
    <row r="1117" spans="2:3" ht="14.25" hidden="1" customHeight="1" x14ac:dyDescent="0.25">
      <c r="B1117" s="58"/>
      <c r="C1117" s="48"/>
    </row>
    <row r="1118" spans="2:3" ht="14.25" hidden="1" customHeight="1" x14ac:dyDescent="0.25">
      <c r="B1118" s="58"/>
      <c r="C1118" s="48"/>
    </row>
    <row r="1119" spans="2:3" ht="14.25" hidden="1" customHeight="1" x14ac:dyDescent="0.25">
      <c r="B1119" s="58"/>
      <c r="C1119" s="48"/>
    </row>
    <row r="1120" spans="2:3" ht="14.25" hidden="1" customHeight="1" x14ac:dyDescent="0.25">
      <c r="B1120" s="58"/>
      <c r="C1120" s="48"/>
    </row>
    <row r="1121" spans="2:3" ht="14.25" hidden="1" customHeight="1" x14ac:dyDescent="0.25">
      <c r="B1121" s="58"/>
      <c r="C1121" s="48"/>
    </row>
    <row r="1122" spans="2:3" ht="14.25" hidden="1" customHeight="1" x14ac:dyDescent="0.25">
      <c r="B1122" s="58"/>
      <c r="C1122" s="48"/>
    </row>
    <row r="1123" spans="2:3" ht="14.25" hidden="1" customHeight="1" x14ac:dyDescent="0.25">
      <c r="B1123" s="58"/>
      <c r="C1123" s="48"/>
    </row>
    <row r="1124" spans="2:3" ht="14.25" hidden="1" customHeight="1" x14ac:dyDescent="0.25">
      <c r="B1124" s="58"/>
      <c r="C1124" s="48"/>
    </row>
    <row r="1125" spans="2:3" ht="14.25" hidden="1" customHeight="1" x14ac:dyDescent="0.25">
      <c r="B1125" s="58"/>
      <c r="C1125" s="48"/>
    </row>
    <row r="1126" spans="2:3" ht="14.25" hidden="1" customHeight="1" x14ac:dyDescent="0.25">
      <c r="B1126" s="58"/>
      <c r="C1126" s="48"/>
    </row>
    <row r="1127" spans="2:3" ht="14.25" hidden="1" customHeight="1" x14ac:dyDescent="0.25">
      <c r="B1127" s="58"/>
      <c r="C1127" s="48"/>
    </row>
    <row r="1128" spans="2:3" ht="14.25" hidden="1" customHeight="1" x14ac:dyDescent="0.25">
      <c r="B1128" s="58"/>
      <c r="C1128" s="48"/>
    </row>
    <row r="1129" spans="2:3" ht="14.25" hidden="1" customHeight="1" x14ac:dyDescent="0.25">
      <c r="B1129" s="58"/>
      <c r="C1129" s="48"/>
    </row>
    <row r="1130" spans="2:3" ht="14.25" hidden="1" customHeight="1" x14ac:dyDescent="0.25">
      <c r="B1130" s="58"/>
      <c r="C1130" s="48"/>
    </row>
    <row r="1131" spans="2:3" ht="14.25" hidden="1" customHeight="1" x14ac:dyDescent="0.25">
      <c r="B1131" s="58"/>
      <c r="C1131" s="48"/>
    </row>
    <row r="1132" spans="2:3" ht="14.25" hidden="1" customHeight="1" x14ac:dyDescent="0.25">
      <c r="B1132" s="58"/>
      <c r="C1132" s="48"/>
    </row>
    <row r="1133" spans="2:3" ht="14.25" hidden="1" customHeight="1" x14ac:dyDescent="0.25">
      <c r="B1133" s="58"/>
      <c r="C1133" s="48"/>
    </row>
    <row r="1134" spans="2:3" ht="14.25" hidden="1" customHeight="1" x14ac:dyDescent="0.25">
      <c r="B1134" s="58"/>
      <c r="C1134" s="48"/>
    </row>
    <row r="1135" spans="2:3" ht="14.25" hidden="1" customHeight="1" x14ac:dyDescent="0.25">
      <c r="B1135" s="58"/>
      <c r="C1135" s="48"/>
    </row>
    <row r="1136" spans="2:3" ht="14.25" hidden="1" customHeight="1" x14ac:dyDescent="0.25">
      <c r="B1136" s="58"/>
      <c r="C1136" s="48"/>
    </row>
    <row r="1137" spans="2:3" ht="14.25" hidden="1" customHeight="1" x14ac:dyDescent="0.25">
      <c r="B1137" s="58"/>
      <c r="C1137" s="48"/>
    </row>
    <row r="1138" spans="2:3" ht="14.25" hidden="1" customHeight="1" x14ac:dyDescent="0.25">
      <c r="B1138" s="58"/>
      <c r="C1138" s="48"/>
    </row>
    <row r="1139" spans="2:3" ht="14.25" hidden="1" customHeight="1" x14ac:dyDescent="0.25">
      <c r="B1139" s="58"/>
      <c r="C1139" s="48"/>
    </row>
    <row r="1140" spans="2:3" ht="14.25" hidden="1" customHeight="1" x14ac:dyDescent="0.25">
      <c r="B1140" s="58"/>
      <c r="C1140" s="48"/>
    </row>
    <row r="1141" spans="2:3" ht="14.25" hidden="1" customHeight="1" x14ac:dyDescent="0.25">
      <c r="B1141" s="58"/>
      <c r="C1141" s="48"/>
    </row>
    <row r="1142" spans="2:3" ht="14.25" hidden="1" customHeight="1" x14ac:dyDescent="0.25">
      <c r="B1142" s="58"/>
      <c r="C1142" s="48"/>
    </row>
    <row r="1143" spans="2:3" ht="14.25" hidden="1" customHeight="1" x14ac:dyDescent="0.25">
      <c r="B1143" s="58"/>
      <c r="C1143" s="48"/>
    </row>
    <row r="1144" spans="2:3" ht="14.25" hidden="1" customHeight="1" x14ac:dyDescent="0.25">
      <c r="B1144" s="58"/>
      <c r="C1144" s="48"/>
    </row>
    <row r="1145" spans="2:3" ht="14.25" hidden="1" customHeight="1" x14ac:dyDescent="0.25">
      <c r="B1145" s="58"/>
      <c r="C1145" s="48"/>
    </row>
    <row r="1146" spans="2:3" ht="14.25" hidden="1" customHeight="1" x14ac:dyDescent="0.25">
      <c r="B1146" s="58"/>
      <c r="C1146" s="48"/>
    </row>
    <row r="1147" spans="2:3" ht="14.25" hidden="1" customHeight="1" x14ac:dyDescent="0.25">
      <c r="B1147" s="58"/>
      <c r="C1147" s="48"/>
    </row>
    <row r="1148" spans="2:3" ht="14.25" hidden="1" customHeight="1" x14ac:dyDescent="0.25">
      <c r="B1148" s="58"/>
      <c r="C1148" s="48"/>
    </row>
    <row r="1149" spans="2:3" ht="14.25" hidden="1" customHeight="1" x14ac:dyDescent="0.25">
      <c r="B1149" s="58"/>
      <c r="C1149" s="48"/>
    </row>
    <row r="1150" spans="2:3" ht="14.25" hidden="1" customHeight="1" x14ac:dyDescent="0.25">
      <c r="B1150" s="58"/>
      <c r="C1150" s="48"/>
    </row>
    <row r="1151" spans="2:3" ht="14.25" hidden="1" customHeight="1" x14ac:dyDescent="0.25">
      <c r="B1151" s="58"/>
      <c r="C1151" s="48"/>
    </row>
    <row r="1152" spans="2:3" ht="14.25" hidden="1" customHeight="1" x14ac:dyDescent="0.25">
      <c r="B1152" s="58"/>
      <c r="C1152" s="48"/>
    </row>
    <row r="1153" spans="2:3" ht="14.25" hidden="1" customHeight="1" x14ac:dyDescent="0.25">
      <c r="B1153" s="58"/>
      <c r="C1153" s="48"/>
    </row>
    <row r="1154" spans="2:3" ht="14.25" hidden="1" customHeight="1" x14ac:dyDescent="0.25">
      <c r="B1154" s="58"/>
      <c r="C1154" s="48"/>
    </row>
    <row r="1155" spans="2:3" ht="14.25" hidden="1" customHeight="1" x14ac:dyDescent="0.25">
      <c r="B1155" s="58"/>
      <c r="C1155" s="48"/>
    </row>
    <row r="1156" spans="2:3" ht="14.25" hidden="1" customHeight="1" x14ac:dyDescent="0.25">
      <c r="B1156" s="58"/>
      <c r="C1156" s="48"/>
    </row>
    <row r="1157" spans="2:3" ht="14.25" hidden="1" customHeight="1" x14ac:dyDescent="0.25">
      <c r="B1157" s="58"/>
      <c r="C1157" s="48"/>
    </row>
    <row r="1158" spans="2:3" ht="14.25" hidden="1" customHeight="1" x14ac:dyDescent="0.25">
      <c r="B1158" s="58"/>
      <c r="C1158" s="48"/>
    </row>
    <row r="1159" spans="2:3" ht="14.25" hidden="1" customHeight="1" x14ac:dyDescent="0.25">
      <c r="B1159" s="58"/>
      <c r="C1159" s="48"/>
    </row>
    <row r="1160" spans="2:3" ht="14.25" hidden="1" customHeight="1" x14ac:dyDescent="0.25">
      <c r="B1160" s="58"/>
      <c r="C1160" s="48"/>
    </row>
    <row r="1161" spans="2:3" ht="14.25" hidden="1" customHeight="1" x14ac:dyDescent="0.25">
      <c r="B1161" s="58"/>
      <c r="C1161" s="48"/>
    </row>
    <row r="1162" spans="2:3" ht="14.25" hidden="1" customHeight="1" x14ac:dyDescent="0.25">
      <c r="B1162" s="58"/>
      <c r="C1162" s="48"/>
    </row>
    <row r="1163" spans="2:3" ht="14.25" hidden="1" customHeight="1" x14ac:dyDescent="0.25">
      <c r="B1163" s="58"/>
      <c r="C1163" s="48"/>
    </row>
    <row r="1164" spans="2:3" ht="14.25" hidden="1" customHeight="1" x14ac:dyDescent="0.25">
      <c r="B1164" s="58"/>
      <c r="C1164" s="48"/>
    </row>
    <row r="1165" spans="2:3" ht="14.25" hidden="1" customHeight="1" x14ac:dyDescent="0.25">
      <c r="B1165" s="58"/>
      <c r="C1165" s="48"/>
    </row>
    <row r="1166" spans="2:3" ht="14.25" hidden="1" customHeight="1" x14ac:dyDescent="0.25">
      <c r="B1166" s="58"/>
      <c r="C1166" s="48"/>
    </row>
    <row r="1167" spans="2:3" ht="14.25" hidden="1" customHeight="1" x14ac:dyDescent="0.25">
      <c r="B1167" s="58"/>
      <c r="C1167" s="48"/>
    </row>
    <row r="1168" spans="2:3" ht="14.25" hidden="1" customHeight="1" x14ac:dyDescent="0.25">
      <c r="B1168" s="58"/>
      <c r="C1168" s="48"/>
    </row>
    <row r="1169" spans="2:3" ht="14.25" hidden="1" customHeight="1" x14ac:dyDescent="0.25">
      <c r="B1169" s="58"/>
      <c r="C1169" s="48"/>
    </row>
    <row r="1170" spans="2:3" ht="14.25" hidden="1" customHeight="1" x14ac:dyDescent="0.25">
      <c r="B1170" s="58"/>
      <c r="C1170" s="48"/>
    </row>
    <row r="1171" spans="2:3" ht="14.25" hidden="1" customHeight="1" x14ac:dyDescent="0.25">
      <c r="B1171" s="58"/>
      <c r="C1171" s="48"/>
    </row>
    <row r="1172" spans="2:3" ht="14.25" hidden="1" customHeight="1" x14ac:dyDescent="0.25">
      <c r="B1172" s="58"/>
      <c r="C1172" s="48"/>
    </row>
    <row r="1173" spans="2:3" ht="14.25" hidden="1" customHeight="1" x14ac:dyDescent="0.25">
      <c r="B1173" s="58"/>
      <c r="C1173" s="48"/>
    </row>
    <row r="1174" spans="2:3" ht="14.25" hidden="1" customHeight="1" x14ac:dyDescent="0.25">
      <c r="B1174" s="58"/>
      <c r="C1174" s="48"/>
    </row>
    <row r="1175" spans="2:3" ht="14.25" hidden="1" customHeight="1" x14ac:dyDescent="0.25">
      <c r="B1175" s="58"/>
      <c r="C1175" s="48"/>
    </row>
    <row r="1176" spans="2:3" ht="14.25" hidden="1" customHeight="1" x14ac:dyDescent="0.25">
      <c r="B1176" s="58"/>
      <c r="C1176" s="48"/>
    </row>
    <row r="1177" spans="2:3" ht="14.25" hidden="1" customHeight="1" x14ac:dyDescent="0.25">
      <c r="B1177" s="58"/>
      <c r="C1177" s="48"/>
    </row>
    <row r="1178" spans="2:3" ht="14.25" hidden="1" customHeight="1" x14ac:dyDescent="0.25">
      <c r="B1178" s="58"/>
      <c r="C1178" s="48"/>
    </row>
    <row r="1179" spans="2:3" ht="14.25" hidden="1" customHeight="1" x14ac:dyDescent="0.25">
      <c r="B1179" s="58"/>
      <c r="C1179" s="48"/>
    </row>
    <row r="1180" spans="2:3" ht="14.25" hidden="1" customHeight="1" x14ac:dyDescent="0.25">
      <c r="B1180" s="58"/>
      <c r="C1180" s="48"/>
    </row>
    <row r="1181" spans="2:3" ht="14.25" hidden="1" customHeight="1" x14ac:dyDescent="0.25">
      <c r="B1181" s="58"/>
      <c r="C1181" s="48"/>
    </row>
    <row r="1182" spans="2:3" ht="14.25" hidden="1" customHeight="1" x14ac:dyDescent="0.25">
      <c r="B1182" s="58"/>
      <c r="C1182" s="48"/>
    </row>
    <row r="1183" spans="2:3" ht="14.25" hidden="1" customHeight="1" x14ac:dyDescent="0.25">
      <c r="B1183" s="58"/>
      <c r="C1183" s="48"/>
    </row>
    <row r="1184" spans="2:3" ht="14.25" hidden="1" customHeight="1" x14ac:dyDescent="0.25">
      <c r="B1184" s="58"/>
      <c r="C1184" s="48"/>
    </row>
    <row r="1185" spans="2:3" ht="14.25" hidden="1" customHeight="1" x14ac:dyDescent="0.25">
      <c r="B1185" s="58"/>
      <c r="C1185" s="48"/>
    </row>
    <row r="1186" spans="2:3" ht="14.25" hidden="1" customHeight="1" x14ac:dyDescent="0.25">
      <c r="B1186" s="58"/>
      <c r="C1186" s="48"/>
    </row>
    <row r="1187" spans="2:3" ht="14.25" hidden="1" customHeight="1" x14ac:dyDescent="0.25">
      <c r="B1187" s="58"/>
      <c r="C1187" s="48"/>
    </row>
    <row r="1188" spans="2:3" ht="14.25" hidden="1" customHeight="1" x14ac:dyDescent="0.25">
      <c r="B1188" s="58"/>
      <c r="C1188" s="48"/>
    </row>
    <row r="1189" spans="2:3" ht="14.25" hidden="1" customHeight="1" x14ac:dyDescent="0.25">
      <c r="B1189" s="58"/>
      <c r="C1189" s="48"/>
    </row>
    <row r="1190" spans="2:3" ht="14.25" hidden="1" customHeight="1" x14ac:dyDescent="0.25">
      <c r="B1190" s="58"/>
      <c r="C1190" s="48"/>
    </row>
    <row r="1191" spans="2:3" ht="14.25" hidden="1" customHeight="1" x14ac:dyDescent="0.25">
      <c r="B1191" s="58"/>
      <c r="C1191" s="48"/>
    </row>
    <row r="1192" spans="2:3" ht="14.25" hidden="1" customHeight="1" x14ac:dyDescent="0.25">
      <c r="B1192" s="58"/>
      <c r="C1192" s="48"/>
    </row>
    <row r="1193" spans="2:3" ht="14.25" hidden="1" customHeight="1" x14ac:dyDescent="0.25">
      <c r="B1193" s="58"/>
      <c r="C1193" s="48"/>
    </row>
    <row r="1194" spans="2:3" ht="14.25" hidden="1" customHeight="1" x14ac:dyDescent="0.25">
      <c r="B1194" s="58"/>
      <c r="C1194" s="48"/>
    </row>
    <row r="1195" spans="2:3" ht="14.25" hidden="1" customHeight="1" x14ac:dyDescent="0.25">
      <c r="B1195" s="58"/>
      <c r="C1195" s="48"/>
    </row>
    <row r="1196" spans="2:3" ht="14.25" hidden="1" customHeight="1" x14ac:dyDescent="0.25">
      <c r="B1196" s="58"/>
      <c r="C1196" s="48"/>
    </row>
    <row r="1197" spans="2:3" ht="14.25" hidden="1" customHeight="1" x14ac:dyDescent="0.25">
      <c r="B1197" s="58"/>
      <c r="C1197" s="48"/>
    </row>
    <row r="1198" spans="2:3" ht="14.25" hidden="1" customHeight="1" x14ac:dyDescent="0.25">
      <c r="B1198" s="58"/>
      <c r="C1198" s="48"/>
    </row>
    <row r="1199" spans="2:3" ht="14.25" hidden="1" customHeight="1" x14ac:dyDescent="0.25">
      <c r="B1199" s="58"/>
      <c r="C1199" s="48"/>
    </row>
    <row r="1200" spans="2:3" ht="14.25" hidden="1" customHeight="1" x14ac:dyDescent="0.25">
      <c r="B1200" s="58"/>
      <c r="C1200" s="48"/>
    </row>
    <row r="1201" spans="2:3" ht="14.25" hidden="1" customHeight="1" x14ac:dyDescent="0.25">
      <c r="B1201" s="58"/>
      <c r="C1201" s="48"/>
    </row>
    <row r="1202" spans="2:3" ht="14.25" hidden="1" customHeight="1" x14ac:dyDescent="0.25">
      <c r="B1202" s="58"/>
      <c r="C1202" s="48"/>
    </row>
    <row r="1203" spans="2:3" ht="14.25" hidden="1" customHeight="1" x14ac:dyDescent="0.25">
      <c r="B1203" s="58"/>
      <c r="C1203" s="48"/>
    </row>
    <row r="1204" spans="2:3" ht="14.25" hidden="1" customHeight="1" x14ac:dyDescent="0.25">
      <c r="B1204" s="58"/>
      <c r="C1204" s="48"/>
    </row>
    <row r="1205" spans="2:3" ht="14.25" hidden="1" customHeight="1" x14ac:dyDescent="0.25">
      <c r="B1205" s="58"/>
      <c r="C1205" s="48"/>
    </row>
    <row r="1206" spans="2:3" ht="14.25" hidden="1" customHeight="1" x14ac:dyDescent="0.25">
      <c r="B1206" s="58"/>
      <c r="C1206" s="48"/>
    </row>
    <row r="1207" spans="2:3" ht="14.25" hidden="1" customHeight="1" x14ac:dyDescent="0.25">
      <c r="B1207" s="58"/>
      <c r="C1207" s="48"/>
    </row>
    <row r="1208" spans="2:3" ht="14.25" hidden="1" customHeight="1" x14ac:dyDescent="0.25">
      <c r="B1208" s="58"/>
      <c r="C1208" s="48"/>
    </row>
    <row r="1209" spans="2:3" ht="14.25" hidden="1" customHeight="1" x14ac:dyDescent="0.25">
      <c r="B1209" s="58"/>
      <c r="C1209" s="48"/>
    </row>
    <row r="1210" spans="2:3" ht="14.25" hidden="1" customHeight="1" x14ac:dyDescent="0.25">
      <c r="B1210" s="58"/>
      <c r="C1210" s="48"/>
    </row>
    <row r="1211" spans="2:3" ht="14.25" hidden="1" customHeight="1" x14ac:dyDescent="0.25">
      <c r="B1211" s="58"/>
      <c r="C1211" s="48"/>
    </row>
    <row r="1212" spans="2:3" ht="14.25" hidden="1" customHeight="1" x14ac:dyDescent="0.25">
      <c r="B1212" s="58"/>
      <c r="C1212" s="48"/>
    </row>
    <row r="1213" spans="2:3" ht="14.25" hidden="1" customHeight="1" x14ac:dyDescent="0.25">
      <c r="B1213" s="58"/>
      <c r="C1213" s="48"/>
    </row>
    <row r="1214" spans="2:3" ht="14.25" hidden="1" customHeight="1" x14ac:dyDescent="0.25">
      <c r="B1214" s="58"/>
      <c r="C1214" s="48"/>
    </row>
    <row r="1215" spans="2:3" ht="14.25" hidden="1" customHeight="1" x14ac:dyDescent="0.25">
      <c r="B1215" s="58"/>
      <c r="C1215" s="48"/>
    </row>
    <row r="1216" spans="2:3" ht="14.25" hidden="1" customHeight="1" x14ac:dyDescent="0.25">
      <c r="B1216" s="58"/>
      <c r="C1216" s="48"/>
    </row>
    <row r="1217" spans="2:3" ht="14.25" hidden="1" customHeight="1" x14ac:dyDescent="0.25">
      <c r="B1217" s="58"/>
      <c r="C1217" s="48"/>
    </row>
    <row r="1218" spans="2:3" ht="14.25" hidden="1" customHeight="1" x14ac:dyDescent="0.25">
      <c r="B1218" s="58"/>
      <c r="C1218" s="48"/>
    </row>
    <row r="1219" spans="2:3" ht="14.25" hidden="1" customHeight="1" x14ac:dyDescent="0.25">
      <c r="B1219" s="58"/>
      <c r="C1219" s="48"/>
    </row>
    <row r="1220" spans="2:3" ht="14.25" hidden="1" customHeight="1" x14ac:dyDescent="0.25">
      <c r="B1220" s="58"/>
      <c r="C1220" s="48"/>
    </row>
    <row r="1221" spans="2:3" ht="14.25" hidden="1" customHeight="1" x14ac:dyDescent="0.25">
      <c r="B1221" s="58"/>
      <c r="C1221" s="48"/>
    </row>
    <row r="1222" spans="2:3" ht="14.25" hidden="1" customHeight="1" x14ac:dyDescent="0.25">
      <c r="B1222" s="58"/>
      <c r="C1222" s="48"/>
    </row>
    <row r="1223" spans="2:3" ht="14.25" hidden="1" customHeight="1" x14ac:dyDescent="0.25">
      <c r="B1223" s="58"/>
      <c r="C1223" s="48"/>
    </row>
    <row r="1224" spans="2:3" ht="14.25" hidden="1" customHeight="1" x14ac:dyDescent="0.25">
      <c r="B1224" s="58"/>
      <c r="C1224" s="48"/>
    </row>
    <row r="1225" spans="2:3" ht="14.25" hidden="1" customHeight="1" x14ac:dyDescent="0.25">
      <c r="B1225" s="58"/>
      <c r="C1225" s="48"/>
    </row>
    <row r="1226" spans="2:3" ht="14.25" hidden="1" customHeight="1" x14ac:dyDescent="0.25">
      <c r="B1226" s="58"/>
      <c r="C1226" s="48"/>
    </row>
    <row r="1227" spans="2:3" ht="14.25" hidden="1" customHeight="1" x14ac:dyDescent="0.25">
      <c r="B1227" s="58"/>
      <c r="C1227" s="48"/>
    </row>
    <row r="1228" spans="2:3" ht="14.25" hidden="1" customHeight="1" x14ac:dyDescent="0.25">
      <c r="B1228" s="58"/>
      <c r="C1228" s="48"/>
    </row>
    <row r="1229" spans="2:3" ht="14.25" hidden="1" customHeight="1" x14ac:dyDescent="0.25">
      <c r="B1229" s="58"/>
      <c r="C1229" s="48"/>
    </row>
    <row r="1230" spans="2:3" ht="14.25" hidden="1" customHeight="1" x14ac:dyDescent="0.25">
      <c r="B1230" s="58"/>
      <c r="C1230" s="48"/>
    </row>
    <row r="1231" spans="2:3" ht="14.25" hidden="1" customHeight="1" x14ac:dyDescent="0.25">
      <c r="B1231" s="58"/>
      <c r="C1231" s="48"/>
    </row>
    <row r="1232" spans="2:3" ht="14.25" hidden="1" customHeight="1" x14ac:dyDescent="0.25">
      <c r="B1232" s="58"/>
      <c r="C1232" s="48"/>
    </row>
    <row r="1233" spans="2:3" ht="14.25" hidden="1" customHeight="1" x14ac:dyDescent="0.25">
      <c r="B1233" s="58"/>
      <c r="C1233" s="48"/>
    </row>
    <row r="1234" spans="2:3" ht="14.25" hidden="1" customHeight="1" x14ac:dyDescent="0.25">
      <c r="B1234" s="58"/>
      <c r="C1234" s="48"/>
    </row>
    <row r="1235" spans="2:3" ht="14.25" hidden="1" customHeight="1" x14ac:dyDescent="0.25">
      <c r="B1235" s="58"/>
      <c r="C1235" s="48"/>
    </row>
    <row r="1236" spans="2:3" ht="14.25" hidden="1" customHeight="1" x14ac:dyDescent="0.25">
      <c r="B1236" s="58"/>
      <c r="C1236" s="48"/>
    </row>
    <row r="1237" spans="2:3" ht="14.25" hidden="1" customHeight="1" x14ac:dyDescent="0.25">
      <c r="B1237" s="58"/>
      <c r="C1237" s="48"/>
    </row>
    <row r="1238" spans="2:3" ht="14.25" hidden="1" customHeight="1" x14ac:dyDescent="0.25">
      <c r="B1238" s="58"/>
      <c r="C1238" s="48"/>
    </row>
    <row r="1239" spans="2:3" ht="14.25" hidden="1" customHeight="1" x14ac:dyDescent="0.25">
      <c r="B1239" s="58"/>
      <c r="C1239" s="48"/>
    </row>
    <row r="1240" spans="2:3" ht="14.25" hidden="1" customHeight="1" x14ac:dyDescent="0.25">
      <c r="B1240" s="58"/>
      <c r="C1240" s="48"/>
    </row>
    <row r="1241" spans="2:3" ht="14.25" hidden="1" customHeight="1" x14ac:dyDescent="0.25">
      <c r="B1241" s="58"/>
      <c r="C1241" s="48"/>
    </row>
    <row r="1242" spans="2:3" ht="14.25" hidden="1" customHeight="1" x14ac:dyDescent="0.25">
      <c r="B1242" s="58"/>
      <c r="C1242" s="48"/>
    </row>
    <row r="1243" spans="2:3" ht="14.25" hidden="1" customHeight="1" x14ac:dyDescent="0.25">
      <c r="B1243" s="58"/>
      <c r="C1243" s="48"/>
    </row>
    <row r="1244" spans="2:3" ht="14.25" hidden="1" customHeight="1" x14ac:dyDescent="0.25">
      <c r="B1244" s="58"/>
      <c r="C1244" s="48"/>
    </row>
    <row r="1245" spans="2:3" ht="14.25" hidden="1" customHeight="1" x14ac:dyDescent="0.25">
      <c r="B1245" s="58"/>
      <c r="C1245" s="48"/>
    </row>
    <row r="1246" spans="2:3" ht="14.25" hidden="1" customHeight="1" x14ac:dyDescent="0.25">
      <c r="B1246" s="58"/>
      <c r="C1246" s="48"/>
    </row>
    <row r="1247" spans="2:3" ht="14.25" hidden="1" customHeight="1" x14ac:dyDescent="0.25">
      <c r="B1247" s="58"/>
      <c r="C1247" s="48"/>
    </row>
    <row r="1248" spans="2:3" ht="14.25" hidden="1" customHeight="1" x14ac:dyDescent="0.25">
      <c r="B1248" s="58"/>
      <c r="C1248" s="48"/>
    </row>
    <row r="1249" spans="2:3" ht="14.25" hidden="1" customHeight="1" x14ac:dyDescent="0.25">
      <c r="B1249" s="58"/>
      <c r="C1249" s="48"/>
    </row>
    <row r="1250" spans="2:3" ht="14.25" hidden="1" customHeight="1" x14ac:dyDescent="0.25">
      <c r="B1250" s="58"/>
      <c r="C1250" s="48"/>
    </row>
    <row r="1251" spans="2:3" ht="14.25" hidden="1" customHeight="1" x14ac:dyDescent="0.25">
      <c r="B1251" s="58"/>
      <c r="C1251" s="48"/>
    </row>
    <row r="1252" spans="2:3" ht="14.25" hidden="1" customHeight="1" x14ac:dyDescent="0.25">
      <c r="B1252" s="58"/>
      <c r="C1252" s="48"/>
    </row>
    <row r="1253" spans="2:3" ht="14.25" hidden="1" customHeight="1" x14ac:dyDescent="0.25">
      <c r="B1253" s="58"/>
      <c r="C1253" s="48"/>
    </row>
    <row r="1254" spans="2:3" ht="14.25" hidden="1" customHeight="1" x14ac:dyDescent="0.25">
      <c r="B1254" s="58"/>
      <c r="C1254" s="48"/>
    </row>
    <row r="1255" spans="2:3" ht="14.25" hidden="1" customHeight="1" x14ac:dyDescent="0.25">
      <c r="B1255" s="58"/>
      <c r="C1255" s="48"/>
    </row>
    <row r="1256" spans="2:3" ht="14.25" hidden="1" customHeight="1" x14ac:dyDescent="0.25">
      <c r="B1256" s="58"/>
      <c r="C1256" s="48"/>
    </row>
    <row r="1257" spans="2:3" ht="14.25" hidden="1" customHeight="1" x14ac:dyDescent="0.25">
      <c r="B1257" s="58"/>
      <c r="C1257" s="48"/>
    </row>
    <row r="1258" spans="2:3" ht="14.25" hidden="1" customHeight="1" x14ac:dyDescent="0.25">
      <c r="B1258" s="58"/>
      <c r="C1258" s="48"/>
    </row>
    <row r="1259" spans="2:3" ht="14.25" hidden="1" customHeight="1" x14ac:dyDescent="0.25">
      <c r="B1259" s="58"/>
      <c r="C1259" s="48"/>
    </row>
    <row r="1260" spans="2:3" ht="14.25" hidden="1" customHeight="1" x14ac:dyDescent="0.25">
      <c r="B1260" s="58"/>
      <c r="C1260" s="48"/>
    </row>
    <row r="1261" spans="2:3" ht="14.25" hidden="1" customHeight="1" x14ac:dyDescent="0.25">
      <c r="B1261" s="58"/>
      <c r="C1261" s="48"/>
    </row>
    <row r="1262" spans="2:3" ht="14.25" hidden="1" customHeight="1" x14ac:dyDescent="0.25">
      <c r="B1262" s="58"/>
      <c r="C1262" s="48"/>
    </row>
    <row r="1263" spans="2:3" ht="14.25" hidden="1" customHeight="1" x14ac:dyDescent="0.25">
      <c r="B1263" s="58"/>
      <c r="C1263" s="48"/>
    </row>
    <row r="1264" spans="2:3" ht="14.25" hidden="1" customHeight="1" x14ac:dyDescent="0.25">
      <c r="B1264" s="58"/>
      <c r="C1264" s="48"/>
    </row>
    <row r="1265" spans="2:3" ht="14.25" hidden="1" customHeight="1" x14ac:dyDescent="0.25">
      <c r="B1265" s="58"/>
      <c r="C1265" s="48"/>
    </row>
    <row r="1266" spans="2:3" ht="14.25" hidden="1" customHeight="1" x14ac:dyDescent="0.25">
      <c r="B1266" s="58"/>
      <c r="C1266" s="48"/>
    </row>
    <row r="1267" spans="2:3" ht="14.25" hidden="1" customHeight="1" x14ac:dyDescent="0.25">
      <c r="B1267" s="58"/>
      <c r="C1267" s="48"/>
    </row>
    <row r="1268" spans="2:3" ht="14.25" hidden="1" customHeight="1" x14ac:dyDescent="0.25">
      <c r="B1268" s="58"/>
      <c r="C1268" s="48"/>
    </row>
    <row r="1269" spans="2:3" ht="14.25" hidden="1" customHeight="1" x14ac:dyDescent="0.25">
      <c r="B1269" s="58"/>
      <c r="C1269" s="48"/>
    </row>
    <row r="1270" spans="2:3" ht="14.25" hidden="1" customHeight="1" x14ac:dyDescent="0.25">
      <c r="B1270" s="58"/>
      <c r="C1270" s="48"/>
    </row>
    <row r="1271" spans="2:3" ht="14.25" hidden="1" customHeight="1" x14ac:dyDescent="0.25">
      <c r="B1271" s="58"/>
      <c r="C1271" s="48"/>
    </row>
    <row r="1272" spans="2:3" ht="14.25" hidden="1" customHeight="1" x14ac:dyDescent="0.25">
      <c r="B1272" s="58"/>
      <c r="C1272" s="48"/>
    </row>
    <row r="1273" spans="2:3" ht="14.25" hidden="1" customHeight="1" x14ac:dyDescent="0.25">
      <c r="B1273" s="58"/>
      <c r="C1273" s="48"/>
    </row>
    <row r="1274" spans="2:3" ht="14.25" hidden="1" customHeight="1" x14ac:dyDescent="0.25">
      <c r="B1274" s="58"/>
      <c r="C1274" s="48"/>
    </row>
    <row r="1275" spans="2:3" ht="14.25" hidden="1" customHeight="1" x14ac:dyDescent="0.25">
      <c r="B1275" s="58"/>
      <c r="C1275" s="48"/>
    </row>
    <row r="1276" spans="2:3" ht="14.25" hidden="1" customHeight="1" x14ac:dyDescent="0.25">
      <c r="B1276" s="58"/>
      <c r="C1276" s="48"/>
    </row>
    <row r="1277" spans="2:3" ht="14.25" hidden="1" customHeight="1" x14ac:dyDescent="0.25">
      <c r="B1277" s="58"/>
      <c r="C1277" s="48"/>
    </row>
    <row r="1278" spans="2:3" ht="14.25" hidden="1" customHeight="1" x14ac:dyDescent="0.25">
      <c r="B1278" s="58"/>
      <c r="C1278" s="48"/>
    </row>
    <row r="1279" spans="2:3" ht="14.25" hidden="1" customHeight="1" x14ac:dyDescent="0.25">
      <c r="B1279" s="58"/>
      <c r="C1279" s="48"/>
    </row>
    <row r="1280" spans="2:3" ht="14.25" hidden="1" customHeight="1" x14ac:dyDescent="0.25">
      <c r="B1280" s="58"/>
      <c r="C1280" s="48"/>
    </row>
    <row r="1281" spans="2:3" ht="14.25" hidden="1" customHeight="1" x14ac:dyDescent="0.25">
      <c r="B1281" s="58"/>
      <c r="C1281" s="48"/>
    </row>
    <row r="1282" spans="2:3" ht="14.25" hidden="1" customHeight="1" x14ac:dyDescent="0.25">
      <c r="B1282" s="58"/>
      <c r="C1282" s="48"/>
    </row>
    <row r="1283" spans="2:3" ht="14.25" hidden="1" customHeight="1" x14ac:dyDescent="0.25">
      <c r="B1283" s="58"/>
      <c r="C1283" s="48"/>
    </row>
    <row r="1284" spans="2:3" ht="14.25" hidden="1" customHeight="1" x14ac:dyDescent="0.25">
      <c r="B1284" s="58"/>
      <c r="C1284" s="48"/>
    </row>
    <row r="1285" spans="2:3" ht="14.25" hidden="1" customHeight="1" x14ac:dyDescent="0.25">
      <c r="B1285" s="58"/>
      <c r="C1285" s="48"/>
    </row>
    <row r="1286" spans="2:3" ht="14.25" hidden="1" customHeight="1" x14ac:dyDescent="0.25">
      <c r="B1286" s="58"/>
      <c r="C1286" s="48"/>
    </row>
    <row r="1287" spans="2:3" ht="14.25" hidden="1" customHeight="1" x14ac:dyDescent="0.25">
      <c r="B1287" s="58"/>
      <c r="C1287" s="48"/>
    </row>
    <row r="1288" spans="2:3" ht="14.25" hidden="1" customHeight="1" x14ac:dyDescent="0.25">
      <c r="B1288" s="58"/>
      <c r="C1288" s="48"/>
    </row>
    <row r="1289" spans="2:3" ht="14.25" hidden="1" customHeight="1" x14ac:dyDescent="0.25">
      <c r="B1289" s="58"/>
      <c r="C1289" s="48"/>
    </row>
    <row r="1290" spans="2:3" ht="14.25" hidden="1" customHeight="1" x14ac:dyDescent="0.25">
      <c r="B1290" s="58"/>
      <c r="C1290" s="48"/>
    </row>
    <row r="1291" spans="2:3" ht="14.25" hidden="1" customHeight="1" x14ac:dyDescent="0.25">
      <c r="B1291" s="58"/>
      <c r="C1291" s="48"/>
    </row>
    <row r="1292" spans="2:3" ht="14.25" hidden="1" customHeight="1" x14ac:dyDescent="0.25">
      <c r="B1292" s="58"/>
      <c r="C1292" s="48"/>
    </row>
    <row r="1293" spans="2:3" ht="14.25" hidden="1" customHeight="1" x14ac:dyDescent="0.25">
      <c r="B1293" s="58"/>
      <c r="C1293" s="48"/>
    </row>
    <row r="1294" spans="2:3" ht="14.25" hidden="1" customHeight="1" x14ac:dyDescent="0.25">
      <c r="B1294" s="58"/>
      <c r="C1294" s="48"/>
    </row>
    <row r="1295" spans="2:3" ht="14.25" hidden="1" customHeight="1" x14ac:dyDescent="0.25">
      <c r="B1295" s="58"/>
      <c r="C1295" s="48"/>
    </row>
    <row r="1296" spans="2:3" ht="14.25" hidden="1" customHeight="1" x14ac:dyDescent="0.25">
      <c r="B1296" s="58"/>
      <c r="C1296" s="48"/>
    </row>
    <row r="1297" spans="2:3" ht="14.25" hidden="1" customHeight="1" x14ac:dyDescent="0.25">
      <c r="B1297" s="58"/>
      <c r="C1297" s="48"/>
    </row>
    <row r="1298" spans="2:3" ht="14.25" hidden="1" customHeight="1" x14ac:dyDescent="0.25">
      <c r="B1298" s="58"/>
      <c r="C1298" s="48"/>
    </row>
    <row r="1299" spans="2:3" ht="14.25" hidden="1" customHeight="1" x14ac:dyDescent="0.25">
      <c r="B1299" s="58"/>
      <c r="C1299" s="48"/>
    </row>
    <row r="1300" spans="2:3" ht="14.25" hidden="1" customHeight="1" x14ac:dyDescent="0.25">
      <c r="B1300" s="58"/>
      <c r="C1300" s="48"/>
    </row>
    <row r="1301" spans="2:3" ht="14.25" hidden="1" customHeight="1" x14ac:dyDescent="0.25">
      <c r="B1301" s="58"/>
      <c r="C1301" s="48"/>
    </row>
    <row r="1302" spans="2:3" ht="14.25" hidden="1" customHeight="1" x14ac:dyDescent="0.25">
      <c r="B1302" s="58"/>
      <c r="C1302" s="48"/>
    </row>
    <row r="1303" spans="2:3" ht="14.25" hidden="1" customHeight="1" x14ac:dyDescent="0.25">
      <c r="B1303" s="58"/>
      <c r="C1303" s="48"/>
    </row>
    <row r="1304" spans="2:3" ht="14.25" hidden="1" customHeight="1" x14ac:dyDescent="0.25">
      <c r="B1304" s="58"/>
      <c r="C1304" s="48"/>
    </row>
    <row r="1305" spans="2:3" ht="14.25" hidden="1" customHeight="1" x14ac:dyDescent="0.25">
      <c r="B1305" s="58"/>
      <c r="C1305" s="48"/>
    </row>
    <row r="1306" spans="2:3" ht="14.25" hidden="1" customHeight="1" x14ac:dyDescent="0.25">
      <c r="B1306" s="58"/>
      <c r="C1306" s="48"/>
    </row>
    <row r="1307" spans="2:3" ht="14.25" hidden="1" customHeight="1" x14ac:dyDescent="0.25">
      <c r="B1307" s="58"/>
      <c r="C1307" s="48"/>
    </row>
    <row r="1308" spans="2:3" ht="14.25" hidden="1" customHeight="1" x14ac:dyDescent="0.25">
      <c r="B1308" s="58"/>
      <c r="C1308" s="48"/>
    </row>
    <row r="1309" spans="2:3" ht="14.25" hidden="1" customHeight="1" x14ac:dyDescent="0.25">
      <c r="B1309" s="58"/>
      <c r="C1309" s="48"/>
    </row>
    <row r="1310" spans="2:3" ht="14.25" hidden="1" customHeight="1" x14ac:dyDescent="0.25">
      <c r="B1310" s="58"/>
      <c r="C1310" s="48"/>
    </row>
    <row r="1311" spans="2:3" ht="14.25" hidden="1" customHeight="1" x14ac:dyDescent="0.25">
      <c r="B1311" s="58"/>
      <c r="C1311" s="48"/>
    </row>
    <row r="1312" spans="2:3" ht="14.25" hidden="1" customHeight="1" x14ac:dyDescent="0.25">
      <c r="B1312" s="58"/>
      <c r="C1312" s="48"/>
    </row>
    <row r="1313" spans="2:3" ht="14.25" hidden="1" customHeight="1" x14ac:dyDescent="0.25">
      <c r="B1313" s="58"/>
      <c r="C1313" s="48"/>
    </row>
    <row r="1314" spans="2:3" ht="14.25" hidden="1" customHeight="1" x14ac:dyDescent="0.25">
      <c r="B1314" s="58"/>
      <c r="C1314" s="48"/>
    </row>
    <row r="1315" spans="2:3" ht="14.25" hidden="1" customHeight="1" x14ac:dyDescent="0.25">
      <c r="B1315" s="58"/>
      <c r="C1315" s="48"/>
    </row>
    <row r="1316" spans="2:3" ht="14.25" hidden="1" customHeight="1" x14ac:dyDescent="0.25">
      <c r="B1316" s="58"/>
      <c r="C1316" s="48"/>
    </row>
    <row r="1317" spans="2:3" ht="14.25" hidden="1" customHeight="1" x14ac:dyDescent="0.25">
      <c r="B1317" s="58"/>
      <c r="C1317" s="48"/>
    </row>
    <row r="1318" spans="2:3" ht="14.25" hidden="1" customHeight="1" x14ac:dyDescent="0.25">
      <c r="B1318" s="58"/>
      <c r="C1318" s="48"/>
    </row>
    <row r="1319" spans="2:3" ht="14.25" hidden="1" customHeight="1" x14ac:dyDescent="0.25">
      <c r="B1319" s="58"/>
      <c r="C1319" s="48"/>
    </row>
    <row r="1320" spans="2:3" ht="14.25" hidden="1" customHeight="1" x14ac:dyDescent="0.25">
      <c r="B1320" s="58"/>
      <c r="C1320" s="48"/>
    </row>
    <row r="1321" spans="2:3" ht="14.25" hidden="1" customHeight="1" x14ac:dyDescent="0.25">
      <c r="B1321" s="58"/>
      <c r="C1321" s="48"/>
    </row>
    <row r="1322" spans="2:3" ht="14.25" hidden="1" customHeight="1" x14ac:dyDescent="0.25">
      <c r="B1322" s="58"/>
      <c r="C1322" s="48"/>
    </row>
    <row r="1323" spans="2:3" ht="14.25" hidden="1" customHeight="1" x14ac:dyDescent="0.25">
      <c r="B1323" s="58"/>
      <c r="C1323" s="48"/>
    </row>
    <row r="1324" spans="2:3" ht="14.25" hidden="1" customHeight="1" x14ac:dyDescent="0.25">
      <c r="B1324" s="58"/>
      <c r="C1324" s="48"/>
    </row>
    <row r="1325" spans="2:3" ht="14.25" hidden="1" customHeight="1" x14ac:dyDescent="0.25">
      <c r="B1325" s="58"/>
      <c r="C1325" s="48"/>
    </row>
    <row r="1326" spans="2:3" ht="14.25" hidden="1" customHeight="1" x14ac:dyDescent="0.25">
      <c r="B1326" s="58"/>
      <c r="C1326" s="48"/>
    </row>
    <row r="1327" spans="2:3" ht="14.25" hidden="1" customHeight="1" x14ac:dyDescent="0.25">
      <c r="B1327" s="58"/>
      <c r="C1327" s="48"/>
    </row>
    <row r="1328" spans="2:3" ht="14.25" hidden="1" customHeight="1" x14ac:dyDescent="0.25">
      <c r="B1328" s="58"/>
      <c r="C1328" s="48"/>
    </row>
    <row r="1329" spans="2:3" ht="14.25" hidden="1" customHeight="1" x14ac:dyDescent="0.25">
      <c r="B1329" s="58"/>
      <c r="C1329" s="48"/>
    </row>
    <row r="1330" spans="2:3" ht="14.25" hidden="1" customHeight="1" x14ac:dyDescent="0.25">
      <c r="B1330" s="58"/>
      <c r="C1330" s="48"/>
    </row>
    <row r="1331" spans="2:3" ht="14.25" hidden="1" customHeight="1" x14ac:dyDescent="0.25">
      <c r="B1331" s="58"/>
      <c r="C1331" s="48"/>
    </row>
    <row r="1332" spans="2:3" ht="14.25" hidden="1" customHeight="1" x14ac:dyDescent="0.25">
      <c r="B1332" s="58"/>
      <c r="C1332" s="48"/>
    </row>
    <row r="1333" spans="2:3" ht="14.25" hidden="1" customHeight="1" x14ac:dyDescent="0.25">
      <c r="B1333" s="58"/>
      <c r="C1333" s="48"/>
    </row>
    <row r="1334" spans="2:3" ht="14.25" hidden="1" customHeight="1" x14ac:dyDescent="0.25">
      <c r="B1334" s="58"/>
      <c r="C1334" s="48"/>
    </row>
    <row r="1335" spans="2:3" ht="14.25" hidden="1" customHeight="1" x14ac:dyDescent="0.25">
      <c r="B1335" s="58"/>
      <c r="C1335" s="48"/>
    </row>
    <row r="1336" spans="2:3" ht="14.25" hidden="1" customHeight="1" x14ac:dyDescent="0.25">
      <c r="B1336" s="58"/>
      <c r="C1336" s="48"/>
    </row>
    <row r="1337" spans="2:3" ht="14.25" hidden="1" customHeight="1" x14ac:dyDescent="0.25">
      <c r="B1337" s="58"/>
      <c r="C1337" s="48"/>
    </row>
    <row r="1338" spans="2:3" ht="14.25" hidden="1" customHeight="1" x14ac:dyDescent="0.25">
      <c r="B1338" s="58"/>
      <c r="C1338" s="48"/>
    </row>
    <row r="1339" spans="2:3" ht="14.25" hidden="1" customHeight="1" x14ac:dyDescent="0.25">
      <c r="B1339" s="58"/>
      <c r="C1339" s="48"/>
    </row>
    <row r="1340" spans="2:3" ht="14.25" hidden="1" customHeight="1" x14ac:dyDescent="0.25">
      <c r="B1340" s="58"/>
      <c r="C1340" s="48"/>
    </row>
    <row r="1341" spans="2:3" ht="14.25" hidden="1" customHeight="1" x14ac:dyDescent="0.25">
      <c r="B1341" s="58"/>
      <c r="C1341" s="48"/>
    </row>
    <row r="1342" spans="2:3" ht="14.25" hidden="1" customHeight="1" x14ac:dyDescent="0.25">
      <c r="B1342" s="58"/>
      <c r="C1342" s="48"/>
    </row>
    <row r="1343" spans="2:3" ht="14.25" hidden="1" customHeight="1" x14ac:dyDescent="0.25">
      <c r="B1343" s="58"/>
      <c r="C1343" s="48"/>
    </row>
    <row r="1344" spans="2:3" ht="14.25" hidden="1" customHeight="1" x14ac:dyDescent="0.25">
      <c r="B1344" s="58"/>
      <c r="C1344" s="48"/>
    </row>
    <row r="1345" spans="2:3" ht="14.25" hidden="1" customHeight="1" x14ac:dyDescent="0.25">
      <c r="B1345" s="58"/>
      <c r="C1345" s="48"/>
    </row>
    <row r="1346" spans="2:3" ht="14.25" hidden="1" customHeight="1" x14ac:dyDescent="0.25">
      <c r="B1346" s="58"/>
      <c r="C1346" s="48"/>
    </row>
    <row r="1347" spans="2:3" ht="14.25" hidden="1" customHeight="1" x14ac:dyDescent="0.25">
      <c r="B1347" s="58"/>
      <c r="C1347" s="48"/>
    </row>
    <row r="1348" spans="2:3" ht="14.25" hidden="1" customHeight="1" x14ac:dyDescent="0.25">
      <c r="B1348" s="58"/>
      <c r="C1348" s="48"/>
    </row>
    <row r="1349" spans="2:3" ht="14.25" hidden="1" customHeight="1" x14ac:dyDescent="0.25">
      <c r="B1349" s="58"/>
      <c r="C1349" s="48"/>
    </row>
    <row r="1350" spans="2:3" ht="14.25" hidden="1" customHeight="1" x14ac:dyDescent="0.25">
      <c r="B1350" s="58"/>
      <c r="C1350" s="48"/>
    </row>
    <row r="1351" spans="2:3" ht="14.25" hidden="1" customHeight="1" x14ac:dyDescent="0.25">
      <c r="B1351" s="58"/>
      <c r="C1351" s="48"/>
    </row>
    <row r="1352" spans="2:3" ht="14.25" hidden="1" customHeight="1" x14ac:dyDescent="0.25">
      <c r="B1352" s="58"/>
      <c r="C1352" s="48"/>
    </row>
    <row r="1353" spans="2:3" ht="14.25" hidden="1" customHeight="1" x14ac:dyDescent="0.25">
      <c r="B1353" s="58"/>
      <c r="C1353" s="48"/>
    </row>
    <row r="1354" spans="2:3" ht="14.25" hidden="1" customHeight="1" x14ac:dyDescent="0.25">
      <c r="B1354" s="58"/>
      <c r="C1354" s="48"/>
    </row>
    <row r="1355" spans="2:3" ht="14.25" hidden="1" customHeight="1" x14ac:dyDescent="0.25">
      <c r="B1355" s="58"/>
      <c r="C1355" s="48"/>
    </row>
    <row r="1356" spans="2:3" ht="14.25" hidden="1" customHeight="1" x14ac:dyDescent="0.25">
      <c r="B1356" s="58"/>
      <c r="C1356" s="48"/>
    </row>
    <row r="1357" spans="2:3" ht="14.25" hidden="1" customHeight="1" x14ac:dyDescent="0.25">
      <c r="B1357" s="58"/>
      <c r="C1357" s="48"/>
    </row>
    <row r="1358" spans="2:3" ht="14.25" hidden="1" customHeight="1" x14ac:dyDescent="0.25">
      <c r="B1358" s="58"/>
      <c r="C1358" s="48"/>
    </row>
    <row r="1359" spans="2:3" ht="14.25" hidden="1" customHeight="1" x14ac:dyDescent="0.25">
      <c r="B1359" s="58"/>
      <c r="C1359" s="48"/>
    </row>
    <row r="1360" spans="2:3" ht="14.25" hidden="1" customHeight="1" x14ac:dyDescent="0.25">
      <c r="B1360" s="58"/>
      <c r="C1360" s="48"/>
    </row>
    <row r="1361" spans="2:3" ht="14.25" hidden="1" customHeight="1" x14ac:dyDescent="0.25">
      <c r="B1361" s="58"/>
      <c r="C1361" s="48"/>
    </row>
    <row r="1362" spans="2:3" ht="14.25" hidden="1" customHeight="1" x14ac:dyDescent="0.25">
      <c r="B1362" s="58"/>
      <c r="C1362" s="48"/>
    </row>
    <row r="1363" spans="2:3" ht="14.25" hidden="1" customHeight="1" x14ac:dyDescent="0.25">
      <c r="B1363" s="58"/>
      <c r="C1363" s="48"/>
    </row>
    <row r="1364" spans="2:3" ht="14.25" hidden="1" customHeight="1" x14ac:dyDescent="0.25">
      <c r="B1364" s="58"/>
      <c r="C1364" s="48"/>
    </row>
    <row r="1365" spans="2:3" ht="14.25" hidden="1" customHeight="1" x14ac:dyDescent="0.25">
      <c r="B1365" s="58"/>
      <c r="C1365" s="48"/>
    </row>
    <row r="1366" spans="2:3" ht="14.25" hidden="1" customHeight="1" x14ac:dyDescent="0.25">
      <c r="B1366" s="58"/>
      <c r="C1366" s="48"/>
    </row>
    <row r="1367" spans="2:3" ht="14.25" hidden="1" customHeight="1" x14ac:dyDescent="0.25">
      <c r="B1367" s="58"/>
      <c r="C1367" s="48"/>
    </row>
    <row r="1368" spans="2:3" ht="14.25" hidden="1" customHeight="1" x14ac:dyDescent="0.25">
      <c r="B1368" s="58"/>
      <c r="C1368" s="48"/>
    </row>
    <row r="1369" spans="2:3" ht="14.25" hidden="1" customHeight="1" x14ac:dyDescent="0.25">
      <c r="B1369" s="58"/>
      <c r="C1369" s="48"/>
    </row>
    <row r="1370" spans="2:3" ht="14.25" hidden="1" customHeight="1" x14ac:dyDescent="0.25">
      <c r="B1370" s="58"/>
      <c r="C1370" s="48"/>
    </row>
    <row r="1371" spans="2:3" ht="14.25" hidden="1" customHeight="1" x14ac:dyDescent="0.25">
      <c r="B1371" s="58"/>
      <c r="C1371" s="48"/>
    </row>
    <row r="1372" spans="2:3" ht="14.25" hidden="1" customHeight="1" x14ac:dyDescent="0.25">
      <c r="B1372" s="58"/>
      <c r="C1372" s="48"/>
    </row>
    <row r="1373" spans="2:3" ht="14.25" hidden="1" customHeight="1" x14ac:dyDescent="0.25">
      <c r="B1373" s="58"/>
      <c r="C1373" s="48"/>
    </row>
    <row r="1374" spans="2:3" ht="14.25" hidden="1" customHeight="1" x14ac:dyDescent="0.25">
      <c r="B1374" s="58"/>
      <c r="C1374" s="48"/>
    </row>
    <row r="1375" spans="2:3" ht="14.25" hidden="1" customHeight="1" x14ac:dyDescent="0.25">
      <c r="B1375" s="58"/>
      <c r="C1375" s="48"/>
    </row>
    <row r="1376" spans="2:3" ht="14.25" hidden="1" customHeight="1" x14ac:dyDescent="0.25">
      <c r="B1376" s="58"/>
      <c r="C1376" s="48"/>
    </row>
    <row r="1377" spans="2:3" ht="14.25" hidden="1" customHeight="1" x14ac:dyDescent="0.25">
      <c r="B1377" s="58"/>
      <c r="C1377" s="48"/>
    </row>
    <row r="1378" spans="2:3" ht="14.25" hidden="1" customHeight="1" x14ac:dyDescent="0.25">
      <c r="B1378" s="58"/>
      <c r="C1378" s="48"/>
    </row>
    <row r="1379" spans="2:3" ht="14.25" hidden="1" customHeight="1" x14ac:dyDescent="0.25">
      <c r="B1379" s="58"/>
      <c r="C1379" s="48"/>
    </row>
    <row r="1380" spans="2:3" ht="14.25" hidden="1" customHeight="1" x14ac:dyDescent="0.25">
      <c r="B1380" s="58"/>
      <c r="C1380" s="48"/>
    </row>
    <row r="1381" spans="2:3" ht="14.25" hidden="1" customHeight="1" x14ac:dyDescent="0.25">
      <c r="B1381" s="58"/>
      <c r="C1381" s="48"/>
    </row>
    <row r="1382" spans="2:3" ht="14.25" hidden="1" customHeight="1" x14ac:dyDescent="0.25">
      <c r="B1382" s="58"/>
      <c r="C1382" s="48"/>
    </row>
    <row r="1383" spans="2:3" ht="14.25" hidden="1" customHeight="1" x14ac:dyDescent="0.25">
      <c r="B1383" s="58"/>
      <c r="C1383" s="48"/>
    </row>
    <row r="1384" spans="2:3" ht="14.25" hidden="1" customHeight="1" x14ac:dyDescent="0.25">
      <c r="B1384" s="58"/>
      <c r="C1384" s="48"/>
    </row>
    <row r="1385" spans="2:3" ht="14.25" hidden="1" customHeight="1" x14ac:dyDescent="0.25">
      <c r="B1385" s="58"/>
      <c r="C1385" s="48"/>
    </row>
    <row r="1386" spans="2:3" ht="14.25" hidden="1" customHeight="1" x14ac:dyDescent="0.25">
      <c r="B1386" s="58"/>
      <c r="C1386" s="48"/>
    </row>
    <row r="1387" spans="2:3" ht="14.25" hidden="1" customHeight="1" x14ac:dyDescent="0.25">
      <c r="B1387" s="58"/>
      <c r="C1387" s="48"/>
    </row>
    <row r="1388" spans="2:3" ht="14.25" hidden="1" customHeight="1" x14ac:dyDescent="0.25">
      <c r="B1388" s="58"/>
      <c r="C1388" s="48"/>
    </row>
    <row r="1389" spans="2:3" ht="14.25" hidden="1" customHeight="1" x14ac:dyDescent="0.25">
      <c r="B1389" s="58"/>
      <c r="C1389" s="48"/>
    </row>
    <row r="1390" spans="2:3" ht="14.25" hidden="1" customHeight="1" x14ac:dyDescent="0.25">
      <c r="B1390" s="58"/>
      <c r="C1390" s="48"/>
    </row>
    <row r="1391" spans="2:3" ht="14.25" hidden="1" customHeight="1" x14ac:dyDescent="0.25">
      <c r="B1391" s="58"/>
      <c r="C1391" s="48"/>
    </row>
    <row r="1392" spans="2:3" ht="14.25" hidden="1" customHeight="1" x14ac:dyDescent="0.25">
      <c r="B1392" s="58"/>
      <c r="C1392" s="48"/>
    </row>
    <row r="1393" spans="2:3" ht="14.25" hidden="1" customHeight="1" x14ac:dyDescent="0.25">
      <c r="B1393" s="58"/>
      <c r="C1393" s="48"/>
    </row>
    <row r="1394" spans="2:3" ht="14.25" hidden="1" customHeight="1" x14ac:dyDescent="0.25">
      <c r="B1394" s="58"/>
      <c r="C1394" s="48"/>
    </row>
    <row r="1395" spans="2:3" ht="14.25" hidden="1" customHeight="1" x14ac:dyDescent="0.25">
      <c r="B1395" s="58"/>
      <c r="C1395" s="48"/>
    </row>
    <row r="1396" spans="2:3" ht="14.25" hidden="1" customHeight="1" x14ac:dyDescent="0.25">
      <c r="B1396" s="58"/>
      <c r="C1396" s="48"/>
    </row>
    <row r="1397" spans="2:3" ht="14.25" hidden="1" customHeight="1" x14ac:dyDescent="0.25">
      <c r="B1397" s="58"/>
      <c r="C1397" s="48"/>
    </row>
    <row r="1398" spans="2:3" ht="14.25" hidden="1" customHeight="1" x14ac:dyDescent="0.25">
      <c r="B1398" s="58"/>
      <c r="C1398" s="48"/>
    </row>
    <row r="1399" spans="2:3" ht="14.25" hidden="1" customHeight="1" x14ac:dyDescent="0.25">
      <c r="B1399" s="58"/>
      <c r="C1399" s="48"/>
    </row>
    <row r="1400" spans="2:3" ht="14.25" hidden="1" customHeight="1" x14ac:dyDescent="0.25">
      <c r="B1400" s="58"/>
      <c r="C1400" s="48"/>
    </row>
    <row r="1401" spans="2:3" ht="14.25" hidden="1" customHeight="1" x14ac:dyDescent="0.25">
      <c r="B1401" s="58"/>
      <c r="C1401" s="48"/>
    </row>
    <row r="1402" spans="2:3" ht="14.25" hidden="1" customHeight="1" x14ac:dyDescent="0.25">
      <c r="B1402" s="58"/>
      <c r="C1402" s="48"/>
    </row>
    <row r="1403" spans="2:3" ht="14.25" hidden="1" customHeight="1" x14ac:dyDescent="0.25">
      <c r="B1403" s="58"/>
      <c r="C1403" s="48"/>
    </row>
    <row r="1404" spans="2:3" ht="14.25" hidden="1" customHeight="1" x14ac:dyDescent="0.25">
      <c r="B1404" s="58"/>
      <c r="C1404" s="48"/>
    </row>
    <row r="1405" spans="2:3" ht="14.25" hidden="1" customHeight="1" x14ac:dyDescent="0.25">
      <c r="B1405" s="58"/>
      <c r="C1405" s="48"/>
    </row>
    <row r="1406" spans="2:3" ht="14.25" hidden="1" customHeight="1" x14ac:dyDescent="0.25">
      <c r="B1406" s="58"/>
      <c r="C1406" s="48"/>
    </row>
    <row r="1407" spans="2:3" ht="14.25" hidden="1" customHeight="1" x14ac:dyDescent="0.25">
      <c r="B1407" s="58"/>
      <c r="C1407" s="48"/>
    </row>
    <row r="1408" spans="2:3" ht="14.25" hidden="1" customHeight="1" x14ac:dyDescent="0.25">
      <c r="B1408" s="58"/>
      <c r="C1408" s="48"/>
    </row>
    <row r="1409" spans="2:3" ht="14.25" hidden="1" customHeight="1" x14ac:dyDescent="0.25">
      <c r="B1409" s="58"/>
      <c r="C1409" s="48"/>
    </row>
    <row r="1410" spans="2:3" ht="14.25" hidden="1" customHeight="1" x14ac:dyDescent="0.25">
      <c r="B1410" s="58"/>
      <c r="C1410" s="48"/>
    </row>
    <row r="1411" spans="2:3" ht="14.25" hidden="1" customHeight="1" x14ac:dyDescent="0.25">
      <c r="B1411" s="58"/>
      <c r="C1411" s="48"/>
    </row>
    <row r="1412" spans="2:3" ht="14.25" hidden="1" customHeight="1" x14ac:dyDescent="0.25">
      <c r="B1412" s="58"/>
      <c r="C1412" s="48"/>
    </row>
    <row r="1413" spans="2:3" ht="14.25" hidden="1" customHeight="1" x14ac:dyDescent="0.25">
      <c r="B1413" s="58"/>
      <c r="C1413" s="48"/>
    </row>
    <row r="1414" spans="2:3" ht="14.25" hidden="1" customHeight="1" x14ac:dyDescent="0.25">
      <c r="B1414" s="58"/>
      <c r="C1414" s="48"/>
    </row>
    <row r="1415" spans="2:3" ht="14.25" hidden="1" customHeight="1" x14ac:dyDescent="0.25">
      <c r="B1415" s="58"/>
      <c r="C1415" s="48"/>
    </row>
    <row r="1416" spans="2:3" ht="14.25" hidden="1" customHeight="1" x14ac:dyDescent="0.25">
      <c r="B1416" s="58"/>
      <c r="C1416" s="48"/>
    </row>
    <row r="1417" spans="2:3" ht="14.25" hidden="1" customHeight="1" x14ac:dyDescent="0.25">
      <c r="B1417" s="58"/>
      <c r="C1417" s="48"/>
    </row>
    <row r="1418" spans="2:3" ht="14.25" hidden="1" customHeight="1" x14ac:dyDescent="0.25">
      <c r="B1418" s="58"/>
      <c r="C1418" s="48"/>
    </row>
    <row r="1419" spans="2:3" ht="14.25" hidden="1" customHeight="1" x14ac:dyDescent="0.25">
      <c r="B1419" s="58"/>
      <c r="C1419" s="48"/>
    </row>
    <row r="1420" spans="2:3" ht="14.25" hidden="1" customHeight="1" x14ac:dyDescent="0.25">
      <c r="B1420" s="58"/>
      <c r="C1420" s="48"/>
    </row>
    <row r="1421" spans="2:3" ht="14.25" hidden="1" customHeight="1" x14ac:dyDescent="0.25">
      <c r="B1421" s="58"/>
      <c r="C1421" s="48"/>
    </row>
    <row r="1422" spans="2:3" ht="14.25" hidden="1" customHeight="1" x14ac:dyDescent="0.25">
      <c r="B1422" s="58"/>
      <c r="C1422" s="48"/>
    </row>
    <row r="1423" spans="2:3" ht="14.25" hidden="1" customHeight="1" x14ac:dyDescent="0.25">
      <c r="B1423" s="58"/>
      <c r="C1423" s="48"/>
    </row>
    <row r="1424" spans="2:3" ht="14.25" hidden="1" customHeight="1" x14ac:dyDescent="0.25">
      <c r="B1424" s="58"/>
      <c r="C1424" s="48"/>
    </row>
    <row r="1425" spans="2:3" ht="14.25" hidden="1" customHeight="1" x14ac:dyDescent="0.25">
      <c r="B1425" s="58"/>
      <c r="C1425" s="48"/>
    </row>
    <row r="1426" spans="2:3" ht="14.25" hidden="1" customHeight="1" x14ac:dyDescent="0.25">
      <c r="B1426" s="58"/>
      <c r="C1426" s="48"/>
    </row>
    <row r="1427" spans="2:3" ht="14.25" hidden="1" customHeight="1" x14ac:dyDescent="0.25">
      <c r="B1427" s="58"/>
      <c r="C1427" s="48"/>
    </row>
    <row r="1428" spans="2:3" ht="14.25" hidden="1" customHeight="1" x14ac:dyDescent="0.25">
      <c r="B1428" s="58"/>
      <c r="C1428" s="48"/>
    </row>
    <row r="1429" spans="2:3" ht="14.25" hidden="1" customHeight="1" x14ac:dyDescent="0.25">
      <c r="B1429" s="58"/>
      <c r="C1429" s="48"/>
    </row>
    <row r="1430" spans="2:3" ht="14.25" hidden="1" customHeight="1" x14ac:dyDescent="0.25">
      <c r="B1430" s="58"/>
      <c r="C1430" s="48"/>
    </row>
    <row r="1431" spans="2:3" ht="14.25" hidden="1" customHeight="1" x14ac:dyDescent="0.25">
      <c r="B1431" s="58"/>
      <c r="C1431" s="48"/>
    </row>
    <row r="1432" spans="2:3" ht="14.25" hidden="1" customHeight="1" x14ac:dyDescent="0.25">
      <c r="B1432" s="58"/>
      <c r="C1432" s="48"/>
    </row>
    <row r="1433" spans="2:3" ht="14.25" hidden="1" customHeight="1" x14ac:dyDescent="0.25">
      <c r="B1433" s="58"/>
      <c r="C1433" s="48"/>
    </row>
    <row r="1434" spans="2:3" ht="14.25" hidden="1" customHeight="1" x14ac:dyDescent="0.25">
      <c r="B1434" s="58"/>
      <c r="C1434" s="48"/>
    </row>
    <row r="1435" spans="2:3" ht="14.25" hidden="1" customHeight="1" x14ac:dyDescent="0.25">
      <c r="B1435" s="58"/>
      <c r="C1435" s="48"/>
    </row>
    <row r="1436" spans="2:3" ht="14.25" hidden="1" customHeight="1" x14ac:dyDescent="0.25">
      <c r="B1436" s="58"/>
      <c r="C1436" s="48"/>
    </row>
    <row r="1437" spans="2:3" ht="14.25" hidden="1" customHeight="1" x14ac:dyDescent="0.25">
      <c r="B1437" s="58"/>
      <c r="C1437" s="48"/>
    </row>
    <row r="1438" spans="2:3" ht="14.25" hidden="1" customHeight="1" x14ac:dyDescent="0.25">
      <c r="B1438" s="58"/>
      <c r="C1438" s="48"/>
    </row>
    <row r="1439" spans="2:3" ht="14.25" hidden="1" customHeight="1" x14ac:dyDescent="0.25">
      <c r="B1439" s="58"/>
      <c r="C1439" s="48"/>
    </row>
    <row r="1440" spans="2:3" ht="14.25" hidden="1" customHeight="1" x14ac:dyDescent="0.25">
      <c r="B1440" s="58"/>
      <c r="C1440" s="48"/>
    </row>
    <row r="1441" spans="2:3" ht="14.25" hidden="1" customHeight="1" x14ac:dyDescent="0.25">
      <c r="B1441" s="58"/>
      <c r="C1441" s="48"/>
    </row>
    <row r="1442" spans="2:3" ht="14.25" hidden="1" customHeight="1" x14ac:dyDescent="0.25">
      <c r="B1442" s="58"/>
      <c r="C1442" s="48"/>
    </row>
    <row r="1443" spans="2:3" ht="14.25" hidden="1" customHeight="1" x14ac:dyDescent="0.25">
      <c r="B1443" s="58"/>
      <c r="C1443" s="48"/>
    </row>
    <row r="1444" spans="2:3" ht="14.25" hidden="1" customHeight="1" x14ac:dyDescent="0.25">
      <c r="B1444" s="58"/>
      <c r="C1444" s="48"/>
    </row>
    <row r="1445" spans="2:3" ht="14.25" hidden="1" customHeight="1" x14ac:dyDescent="0.25">
      <c r="B1445" s="58"/>
      <c r="C1445" s="48"/>
    </row>
    <row r="1446" spans="2:3" ht="14.25" hidden="1" customHeight="1" x14ac:dyDescent="0.25">
      <c r="B1446" s="58"/>
      <c r="C1446" s="48"/>
    </row>
    <row r="1447" spans="2:3" ht="14.25" hidden="1" customHeight="1" x14ac:dyDescent="0.25">
      <c r="B1447" s="58"/>
      <c r="C1447" s="48"/>
    </row>
    <row r="1448" spans="2:3" ht="14.25" hidden="1" customHeight="1" x14ac:dyDescent="0.25">
      <c r="B1448" s="58"/>
      <c r="C1448" s="48"/>
    </row>
    <row r="1449" spans="2:3" ht="14.25" hidden="1" customHeight="1" x14ac:dyDescent="0.25">
      <c r="B1449" s="58"/>
      <c r="C1449" s="48"/>
    </row>
    <row r="1450" spans="2:3" ht="14.25" hidden="1" customHeight="1" x14ac:dyDescent="0.25">
      <c r="B1450" s="58"/>
      <c r="C1450" s="48"/>
    </row>
    <row r="1451" spans="2:3" ht="14.25" hidden="1" customHeight="1" x14ac:dyDescent="0.25">
      <c r="B1451" s="58"/>
      <c r="C1451" s="48"/>
    </row>
    <row r="1452" spans="2:3" ht="14.25" hidden="1" customHeight="1" x14ac:dyDescent="0.25">
      <c r="B1452" s="58"/>
      <c r="C1452" s="48"/>
    </row>
    <row r="1453" spans="2:3" ht="14.25" hidden="1" customHeight="1" x14ac:dyDescent="0.25">
      <c r="B1453" s="58"/>
      <c r="C1453" s="48"/>
    </row>
    <row r="1454" spans="2:3" ht="14.25" hidden="1" customHeight="1" x14ac:dyDescent="0.25">
      <c r="B1454" s="58"/>
      <c r="C1454" s="48"/>
    </row>
    <row r="1455" spans="2:3" ht="14.25" hidden="1" customHeight="1" x14ac:dyDescent="0.25">
      <c r="B1455" s="58"/>
      <c r="C1455" s="48"/>
    </row>
    <row r="1456" spans="2:3" ht="14.25" hidden="1" customHeight="1" x14ac:dyDescent="0.25">
      <c r="B1456" s="58"/>
      <c r="C1456" s="48"/>
    </row>
    <row r="1457" spans="2:3" ht="14.25" hidden="1" customHeight="1" x14ac:dyDescent="0.25">
      <c r="B1457" s="58"/>
      <c r="C1457" s="48"/>
    </row>
    <row r="1458" spans="2:3" ht="14.25" hidden="1" customHeight="1" x14ac:dyDescent="0.25">
      <c r="B1458" s="58"/>
      <c r="C1458" s="48"/>
    </row>
    <row r="1459" spans="2:3" ht="14.25" hidden="1" customHeight="1" x14ac:dyDescent="0.25">
      <c r="B1459" s="58"/>
      <c r="C1459" s="48"/>
    </row>
    <row r="1460" spans="2:3" ht="14.25" hidden="1" customHeight="1" x14ac:dyDescent="0.25">
      <c r="B1460" s="58"/>
      <c r="C1460" s="48"/>
    </row>
    <row r="1461" spans="2:3" ht="14.25" hidden="1" customHeight="1" x14ac:dyDescent="0.25">
      <c r="B1461" s="58"/>
      <c r="C1461" s="48"/>
    </row>
    <row r="1462" spans="2:3" ht="14.25" hidden="1" customHeight="1" x14ac:dyDescent="0.25">
      <c r="B1462" s="58"/>
      <c r="C1462" s="48"/>
    </row>
    <row r="1463" spans="2:3" ht="14.25" hidden="1" customHeight="1" x14ac:dyDescent="0.25">
      <c r="B1463" s="58"/>
      <c r="C1463" s="48"/>
    </row>
    <row r="1464" spans="2:3" ht="14.25" hidden="1" customHeight="1" x14ac:dyDescent="0.25">
      <c r="B1464" s="58"/>
      <c r="C1464" s="48"/>
    </row>
    <row r="1465" spans="2:3" ht="14.25" hidden="1" customHeight="1" x14ac:dyDescent="0.25">
      <c r="B1465" s="58"/>
      <c r="C1465" s="48"/>
    </row>
    <row r="1466" spans="2:3" ht="14.25" hidden="1" customHeight="1" x14ac:dyDescent="0.25">
      <c r="B1466" s="58"/>
      <c r="C1466" s="48"/>
    </row>
    <row r="1467" spans="2:3" ht="14.25" hidden="1" customHeight="1" x14ac:dyDescent="0.25">
      <c r="B1467" s="58"/>
      <c r="C1467" s="48"/>
    </row>
    <row r="1468" spans="2:3" ht="14.25" hidden="1" customHeight="1" x14ac:dyDescent="0.25">
      <c r="B1468" s="58"/>
      <c r="C1468" s="48"/>
    </row>
    <row r="1469" spans="2:3" ht="14.25" hidden="1" customHeight="1" x14ac:dyDescent="0.25">
      <c r="B1469" s="58"/>
      <c r="C1469" s="48"/>
    </row>
    <row r="1470" spans="2:3" ht="14.25" hidden="1" customHeight="1" x14ac:dyDescent="0.25">
      <c r="B1470" s="58"/>
      <c r="C1470" s="48"/>
    </row>
    <row r="1471" spans="2:3" ht="14.25" hidden="1" customHeight="1" x14ac:dyDescent="0.25">
      <c r="B1471" s="58"/>
      <c r="C1471" s="48"/>
    </row>
    <row r="1472" spans="2:3" ht="14.25" hidden="1" customHeight="1" x14ac:dyDescent="0.25">
      <c r="B1472" s="58"/>
      <c r="C1472" s="48"/>
    </row>
    <row r="1473" spans="2:3" ht="14.25" hidden="1" customHeight="1" x14ac:dyDescent="0.25">
      <c r="B1473" s="58"/>
      <c r="C1473" s="48"/>
    </row>
    <row r="1474" spans="2:3" ht="14.25" hidden="1" customHeight="1" x14ac:dyDescent="0.25">
      <c r="B1474" s="58"/>
      <c r="C1474" s="48"/>
    </row>
    <row r="1475" spans="2:3" ht="14.25" hidden="1" customHeight="1" x14ac:dyDescent="0.25">
      <c r="B1475" s="58"/>
      <c r="C1475" s="48"/>
    </row>
    <row r="1476" spans="2:3" ht="14.25" hidden="1" customHeight="1" x14ac:dyDescent="0.25">
      <c r="B1476" s="58"/>
      <c r="C1476" s="48"/>
    </row>
    <row r="1477" spans="2:3" ht="14.25" hidden="1" customHeight="1" x14ac:dyDescent="0.25">
      <c r="B1477" s="58"/>
      <c r="C1477" s="48"/>
    </row>
    <row r="1478" spans="2:3" ht="14.25" hidden="1" customHeight="1" x14ac:dyDescent="0.25">
      <c r="B1478" s="58"/>
      <c r="C1478" s="48"/>
    </row>
    <row r="1479" spans="2:3" ht="14.25" hidden="1" customHeight="1" x14ac:dyDescent="0.25">
      <c r="B1479" s="58"/>
      <c r="C1479" s="48"/>
    </row>
    <row r="1480" spans="2:3" ht="14.25" hidden="1" customHeight="1" x14ac:dyDescent="0.25">
      <c r="B1480" s="58"/>
      <c r="C1480" s="48"/>
    </row>
    <row r="1481" spans="2:3" ht="14.25" hidden="1" customHeight="1" x14ac:dyDescent="0.25">
      <c r="B1481" s="58"/>
      <c r="C1481" s="48"/>
    </row>
    <row r="1482" spans="2:3" ht="14.25" hidden="1" customHeight="1" x14ac:dyDescent="0.25">
      <c r="B1482" s="58"/>
      <c r="C1482" s="48"/>
    </row>
    <row r="1483" spans="2:3" ht="14.25" hidden="1" customHeight="1" x14ac:dyDescent="0.25">
      <c r="B1483" s="58"/>
      <c r="C1483" s="48"/>
    </row>
    <row r="1484" spans="2:3" ht="14.25" hidden="1" customHeight="1" x14ac:dyDescent="0.25">
      <c r="B1484" s="58"/>
      <c r="C1484" s="48"/>
    </row>
    <row r="1485" spans="2:3" ht="14.25" hidden="1" customHeight="1" x14ac:dyDescent="0.25">
      <c r="B1485" s="58"/>
      <c r="C1485" s="48"/>
    </row>
    <row r="1486" spans="2:3" ht="14.25" hidden="1" customHeight="1" x14ac:dyDescent="0.25">
      <c r="B1486" s="58"/>
      <c r="C1486" s="48"/>
    </row>
    <row r="1487" spans="2:3" ht="14.25" hidden="1" customHeight="1" x14ac:dyDescent="0.25">
      <c r="B1487" s="58"/>
      <c r="C1487" s="48"/>
    </row>
    <row r="1488" spans="2:3" ht="14.25" hidden="1" customHeight="1" x14ac:dyDescent="0.25">
      <c r="B1488" s="58"/>
      <c r="C1488" s="48"/>
    </row>
    <row r="1489" spans="2:3" ht="14.25" hidden="1" customHeight="1" x14ac:dyDescent="0.25">
      <c r="B1489" s="58"/>
      <c r="C1489" s="48"/>
    </row>
    <row r="1490" spans="2:3" ht="14.25" hidden="1" customHeight="1" x14ac:dyDescent="0.25">
      <c r="B1490" s="58"/>
      <c r="C1490" s="48"/>
    </row>
    <row r="1491" spans="2:3" ht="14.25" hidden="1" customHeight="1" x14ac:dyDescent="0.25">
      <c r="B1491" s="58"/>
      <c r="C1491" s="48"/>
    </row>
    <row r="1492" spans="2:3" ht="14.25" hidden="1" customHeight="1" x14ac:dyDescent="0.25">
      <c r="B1492" s="58"/>
      <c r="C1492" s="48"/>
    </row>
    <row r="1493" spans="2:3" ht="14.25" hidden="1" customHeight="1" x14ac:dyDescent="0.25">
      <c r="B1493" s="58"/>
      <c r="C1493" s="48"/>
    </row>
    <row r="1494" spans="2:3" ht="14.25" hidden="1" customHeight="1" x14ac:dyDescent="0.25">
      <c r="B1494" s="58"/>
      <c r="C1494" s="48"/>
    </row>
    <row r="1495" spans="2:3" ht="14.25" hidden="1" customHeight="1" x14ac:dyDescent="0.25">
      <c r="B1495" s="58"/>
      <c r="C1495" s="48"/>
    </row>
    <row r="1496" spans="2:3" ht="14.25" hidden="1" customHeight="1" x14ac:dyDescent="0.25">
      <c r="B1496" s="58"/>
      <c r="C1496" s="48"/>
    </row>
    <row r="1497" spans="2:3" ht="14.25" hidden="1" customHeight="1" x14ac:dyDescent="0.25">
      <c r="B1497" s="58"/>
      <c r="C1497" s="48"/>
    </row>
    <row r="1498" spans="2:3" ht="14.25" hidden="1" customHeight="1" x14ac:dyDescent="0.25">
      <c r="B1498" s="58"/>
      <c r="C1498" s="48"/>
    </row>
    <row r="1499" spans="2:3" ht="14.25" hidden="1" customHeight="1" x14ac:dyDescent="0.25">
      <c r="B1499" s="58"/>
      <c r="C1499" s="48"/>
    </row>
    <row r="1500" spans="2:3" ht="14.25" hidden="1" customHeight="1" x14ac:dyDescent="0.25">
      <c r="B1500" s="58"/>
      <c r="C1500" s="48"/>
    </row>
    <row r="1501" spans="2:3" ht="14.25" hidden="1" customHeight="1" x14ac:dyDescent="0.25">
      <c r="B1501" s="58"/>
      <c r="C1501" s="48"/>
    </row>
    <row r="1502" spans="2:3" ht="14.25" hidden="1" customHeight="1" x14ac:dyDescent="0.25">
      <c r="B1502" s="58"/>
      <c r="C1502" s="48"/>
    </row>
    <row r="1503" spans="2:3" ht="14.25" hidden="1" customHeight="1" x14ac:dyDescent="0.25">
      <c r="B1503" s="58"/>
      <c r="C1503" s="48"/>
    </row>
    <row r="1504" spans="2:3" ht="14.25" hidden="1" customHeight="1" x14ac:dyDescent="0.25">
      <c r="B1504" s="58"/>
      <c r="C1504" s="48"/>
    </row>
    <row r="1505" spans="2:3" ht="14.25" hidden="1" customHeight="1" x14ac:dyDescent="0.25">
      <c r="B1505" s="58"/>
      <c r="C1505" s="48"/>
    </row>
    <row r="1506" spans="2:3" ht="14.25" hidden="1" customHeight="1" x14ac:dyDescent="0.25">
      <c r="B1506" s="58"/>
      <c r="C1506" s="48"/>
    </row>
    <row r="1507" spans="2:3" ht="14.25" hidden="1" customHeight="1" x14ac:dyDescent="0.25">
      <c r="B1507" s="58"/>
      <c r="C1507" s="48"/>
    </row>
    <row r="1508" spans="2:3" ht="14.25" hidden="1" customHeight="1" x14ac:dyDescent="0.25">
      <c r="B1508" s="58"/>
      <c r="C1508" s="48"/>
    </row>
    <row r="1509" spans="2:3" ht="14.25" hidden="1" customHeight="1" x14ac:dyDescent="0.25">
      <c r="B1509" s="58"/>
      <c r="C1509" s="48"/>
    </row>
    <row r="1510" spans="2:3" ht="14.25" hidden="1" customHeight="1" x14ac:dyDescent="0.25">
      <c r="B1510" s="58"/>
      <c r="C1510" s="48"/>
    </row>
    <row r="1511" spans="2:3" ht="14.25" hidden="1" customHeight="1" x14ac:dyDescent="0.25">
      <c r="B1511" s="58"/>
      <c r="C1511" s="48"/>
    </row>
    <row r="1512" spans="2:3" ht="14.25" hidden="1" customHeight="1" x14ac:dyDescent="0.25">
      <c r="B1512" s="58"/>
      <c r="C1512" s="48"/>
    </row>
    <row r="1513" spans="2:3" ht="14.25" hidden="1" customHeight="1" x14ac:dyDescent="0.25">
      <c r="B1513" s="58"/>
      <c r="C1513" s="48"/>
    </row>
    <row r="1514" spans="2:3" ht="14.25" hidden="1" customHeight="1" x14ac:dyDescent="0.25">
      <c r="B1514" s="58"/>
      <c r="C1514" s="48"/>
    </row>
    <row r="1515" spans="2:3" ht="14.25" hidden="1" customHeight="1" x14ac:dyDescent="0.25">
      <c r="B1515" s="58"/>
      <c r="C1515" s="48"/>
    </row>
    <row r="1516" spans="2:3" ht="14.25" hidden="1" customHeight="1" x14ac:dyDescent="0.25">
      <c r="B1516" s="58"/>
      <c r="C1516" s="48"/>
    </row>
    <row r="1517" spans="2:3" ht="14.25" hidden="1" customHeight="1" x14ac:dyDescent="0.25">
      <c r="B1517" s="58"/>
      <c r="C1517" s="48"/>
    </row>
    <row r="1518" spans="2:3" ht="14.25" hidden="1" customHeight="1" x14ac:dyDescent="0.25">
      <c r="B1518" s="58"/>
      <c r="C1518" s="48"/>
    </row>
    <row r="1519" spans="2:3" ht="14.25" hidden="1" customHeight="1" x14ac:dyDescent="0.25">
      <c r="B1519" s="58"/>
      <c r="C1519" s="48"/>
    </row>
    <row r="1520" spans="2:3" ht="14.25" hidden="1" customHeight="1" x14ac:dyDescent="0.25">
      <c r="B1520" s="58"/>
      <c r="C1520" s="48"/>
    </row>
    <row r="1521" spans="2:3" ht="14.25" hidden="1" customHeight="1" x14ac:dyDescent="0.25">
      <c r="B1521" s="58"/>
      <c r="C1521" s="48"/>
    </row>
    <row r="1522" spans="2:3" ht="14.25" hidden="1" customHeight="1" x14ac:dyDescent="0.25">
      <c r="B1522" s="58"/>
      <c r="C1522" s="48"/>
    </row>
    <row r="1523" spans="2:3" ht="14.25" hidden="1" customHeight="1" x14ac:dyDescent="0.25">
      <c r="B1523" s="58"/>
      <c r="C1523" s="48"/>
    </row>
    <row r="1524" spans="2:3" ht="14.25" hidden="1" customHeight="1" x14ac:dyDescent="0.25">
      <c r="B1524" s="58"/>
      <c r="C1524" s="48"/>
    </row>
    <row r="1525" spans="2:3" ht="14.25" hidden="1" customHeight="1" x14ac:dyDescent="0.25">
      <c r="B1525" s="58"/>
      <c r="C1525" s="48"/>
    </row>
    <row r="1526" spans="2:3" ht="14.25" hidden="1" customHeight="1" x14ac:dyDescent="0.25">
      <c r="B1526" s="58"/>
      <c r="C1526" s="48"/>
    </row>
    <row r="1527" spans="2:3" ht="14.25" hidden="1" customHeight="1" x14ac:dyDescent="0.25">
      <c r="B1527" s="58"/>
      <c r="C1527" s="48"/>
    </row>
    <row r="1528" spans="2:3" ht="14.25" hidden="1" customHeight="1" x14ac:dyDescent="0.25">
      <c r="B1528" s="58"/>
      <c r="C1528" s="48"/>
    </row>
    <row r="1529" spans="2:3" ht="14.25" hidden="1" customHeight="1" x14ac:dyDescent="0.25">
      <c r="B1529" s="58"/>
      <c r="C1529" s="48"/>
    </row>
    <row r="1530" spans="2:3" ht="14.25" hidden="1" customHeight="1" x14ac:dyDescent="0.25">
      <c r="B1530" s="58"/>
      <c r="C1530" s="48"/>
    </row>
    <row r="1531" spans="2:3" ht="14.25" hidden="1" customHeight="1" x14ac:dyDescent="0.25">
      <c r="B1531" s="58"/>
      <c r="C1531" s="48"/>
    </row>
    <row r="1532" spans="2:3" ht="14.25" hidden="1" customHeight="1" x14ac:dyDescent="0.25">
      <c r="B1532" s="58"/>
      <c r="C1532" s="48"/>
    </row>
    <row r="1533" spans="2:3" ht="14.25" hidden="1" customHeight="1" x14ac:dyDescent="0.25">
      <c r="B1533" s="58"/>
      <c r="C1533" s="48"/>
    </row>
    <row r="1534" spans="2:3" ht="14.25" hidden="1" customHeight="1" x14ac:dyDescent="0.25">
      <c r="B1534" s="58"/>
      <c r="C1534" s="48"/>
    </row>
    <row r="1535" spans="2:3" ht="14.25" hidden="1" customHeight="1" x14ac:dyDescent="0.25">
      <c r="B1535" s="58"/>
      <c r="C1535" s="48"/>
    </row>
    <row r="1536" spans="2:3" ht="14.25" hidden="1" customHeight="1" x14ac:dyDescent="0.25">
      <c r="B1536" s="58"/>
      <c r="C1536" s="48"/>
    </row>
    <row r="1537" spans="2:3" ht="14.25" hidden="1" customHeight="1" x14ac:dyDescent="0.25">
      <c r="B1537" s="58"/>
      <c r="C1537" s="48"/>
    </row>
    <row r="1538" spans="2:3" ht="14.25" hidden="1" customHeight="1" x14ac:dyDescent="0.25">
      <c r="B1538" s="58"/>
      <c r="C1538" s="48"/>
    </row>
    <row r="1539" spans="2:3" ht="14.25" hidden="1" customHeight="1" x14ac:dyDescent="0.25">
      <c r="B1539" s="58"/>
      <c r="C1539" s="48"/>
    </row>
    <row r="1540" spans="2:3" ht="14.25" hidden="1" customHeight="1" x14ac:dyDescent="0.25">
      <c r="B1540" s="58"/>
      <c r="C1540" s="48"/>
    </row>
    <row r="1541" spans="2:3" ht="14.25" hidden="1" customHeight="1" x14ac:dyDescent="0.25">
      <c r="B1541" s="58"/>
      <c r="C1541" s="48"/>
    </row>
    <row r="1542" spans="2:3" ht="14.25" hidden="1" customHeight="1" x14ac:dyDescent="0.25">
      <c r="B1542" s="58"/>
      <c r="C1542" s="48"/>
    </row>
    <row r="1543" spans="2:3" ht="14.25" hidden="1" customHeight="1" x14ac:dyDescent="0.25">
      <c r="B1543" s="58"/>
      <c r="C1543" s="48"/>
    </row>
    <row r="1544" spans="2:3" ht="14.25" hidden="1" customHeight="1" x14ac:dyDescent="0.25">
      <c r="B1544" s="58"/>
      <c r="C1544" s="48"/>
    </row>
    <row r="1545" spans="2:3" ht="14.25" hidden="1" customHeight="1" x14ac:dyDescent="0.25">
      <c r="B1545" s="58"/>
      <c r="C1545" s="48"/>
    </row>
    <row r="1546" spans="2:3" ht="14.25" hidden="1" customHeight="1" x14ac:dyDescent="0.25">
      <c r="B1546" s="58"/>
      <c r="C1546" s="48"/>
    </row>
    <row r="1547" spans="2:3" ht="14.25" hidden="1" customHeight="1" x14ac:dyDescent="0.25">
      <c r="B1547" s="58"/>
      <c r="C1547" s="48"/>
    </row>
    <row r="1548" spans="2:3" ht="14.25" hidden="1" customHeight="1" x14ac:dyDescent="0.25">
      <c r="B1548" s="58"/>
      <c r="C1548" s="48"/>
    </row>
    <row r="1549" spans="2:3" ht="14.25" hidden="1" customHeight="1" x14ac:dyDescent="0.25">
      <c r="B1549" s="58"/>
      <c r="C1549" s="48"/>
    </row>
    <row r="1550" spans="2:3" ht="14.25" hidden="1" customHeight="1" x14ac:dyDescent="0.25">
      <c r="B1550" s="58"/>
      <c r="C1550" s="48"/>
    </row>
    <row r="1551" spans="2:3" ht="14.25" hidden="1" customHeight="1" x14ac:dyDescent="0.25">
      <c r="B1551" s="58"/>
      <c r="C1551" s="48"/>
    </row>
    <row r="1552" spans="2:3" ht="14.25" hidden="1" customHeight="1" x14ac:dyDescent="0.25">
      <c r="B1552" s="58"/>
      <c r="C1552" s="48"/>
    </row>
    <row r="1553" spans="2:3" ht="14.25" hidden="1" customHeight="1" x14ac:dyDescent="0.25">
      <c r="B1553" s="58"/>
      <c r="C1553" s="48"/>
    </row>
    <row r="1554" spans="2:3" ht="14.25" hidden="1" customHeight="1" x14ac:dyDescent="0.25">
      <c r="B1554" s="58"/>
      <c r="C1554" s="48"/>
    </row>
    <row r="1555" spans="2:3" ht="14.25" hidden="1" customHeight="1" x14ac:dyDescent="0.25">
      <c r="B1555" s="58"/>
      <c r="C1555" s="48"/>
    </row>
    <row r="1556" spans="2:3" ht="14.25" hidden="1" customHeight="1" x14ac:dyDescent="0.25">
      <c r="B1556" s="58"/>
      <c r="C1556" s="48"/>
    </row>
    <row r="1557" spans="2:3" ht="14.25" hidden="1" customHeight="1" x14ac:dyDescent="0.25">
      <c r="B1557" s="58"/>
      <c r="C1557" s="48"/>
    </row>
    <row r="1558" spans="2:3" ht="14.25" hidden="1" customHeight="1" x14ac:dyDescent="0.25">
      <c r="B1558" s="58"/>
      <c r="C1558" s="48"/>
    </row>
    <row r="1559" spans="2:3" ht="14.25" hidden="1" customHeight="1" x14ac:dyDescent="0.25">
      <c r="B1559" s="58"/>
      <c r="C1559" s="48"/>
    </row>
    <row r="1560" spans="2:3" ht="14.25" hidden="1" customHeight="1" x14ac:dyDescent="0.25">
      <c r="B1560" s="58"/>
      <c r="C1560" s="48"/>
    </row>
    <row r="1561" spans="2:3" ht="14.25" hidden="1" customHeight="1" x14ac:dyDescent="0.25">
      <c r="B1561" s="58"/>
      <c r="C1561" s="48"/>
    </row>
    <row r="1562" spans="2:3" ht="14.25" hidden="1" customHeight="1" x14ac:dyDescent="0.25">
      <c r="B1562" s="58"/>
      <c r="C1562" s="48"/>
    </row>
    <row r="1563" spans="2:3" ht="14.25" hidden="1" customHeight="1" x14ac:dyDescent="0.25">
      <c r="B1563" s="58"/>
      <c r="C1563" s="48"/>
    </row>
    <row r="1564" spans="2:3" ht="14.25" hidden="1" customHeight="1" x14ac:dyDescent="0.25">
      <c r="B1564" s="58"/>
      <c r="C1564" s="48"/>
    </row>
    <row r="1565" spans="2:3" ht="14.25" hidden="1" customHeight="1" x14ac:dyDescent="0.25">
      <c r="B1565" s="58"/>
      <c r="C1565" s="48"/>
    </row>
    <row r="1566" spans="2:3" ht="14.25" hidden="1" customHeight="1" x14ac:dyDescent="0.25">
      <c r="B1566" s="58"/>
      <c r="C1566" s="48"/>
    </row>
    <row r="1567" spans="2:3" ht="14.25" hidden="1" customHeight="1" x14ac:dyDescent="0.25">
      <c r="B1567" s="58"/>
      <c r="C1567" s="48"/>
    </row>
    <row r="1568" spans="2:3" ht="14.25" hidden="1" customHeight="1" x14ac:dyDescent="0.25">
      <c r="B1568" s="58"/>
      <c r="C1568" s="48"/>
    </row>
    <row r="1569" spans="2:3" ht="14.25" hidden="1" customHeight="1" x14ac:dyDescent="0.25">
      <c r="B1569" s="58"/>
      <c r="C1569" s="48"/>
    </row>
    <row r="1570" spans="2:3" ht="14.25" hidden="1" customHeight="1" x14ac:dyDescent="0.25">
      <c r="B1570" s="58"/>
      <c r="C1570" s="48"/>
    </row>
    <row r="1571" spans="2:3" ht="14.25" hidden="1" customHeight="1" x14ac:dyDescent="0.25">
      <c r="B1571" s="58"/>
      <c r="C1571" s="48"/>
    </row>
    <row r="1572" spans="2:3" ht="14.25" hidden="1" customHeight="1" x14ac:dyDescent="0.25">
      <c r="B1572" s="58"/>
      <c r="C1572" s="48"/>
    </row>
    <row r="1573" spans="2:3" ht="14.25" hidden="1" customHeight="1" x14ac:dyDescent="0.25">
      <c r="B1573" s="58"/>
      <c r="C1573" s="48"/>
    </row>
    <row r="1574" spans="2:3" ht="14.25" hidden="1" customHeight="1" x14ac:dyDescent="0.25">
      <c r="B1574" s="58"/>
      <c r="C1574" s="48"/>
    </row>
    <row r="1575" spans="2:3" ht="14.25" hidden="1" customHeight="1" x14ac:dyDescent="0.25">
      <c r="B1575" s="58"/>
      <c r="C1575" s="48"/>
    </row>
    <row r="1576" spans="2:3" ht="14.25" hidden="1" customHeight="1" x14ac:dyDescent="0.25">
      <c r="B1576" s="58"/>
      <c r="C1576" s="48"/>
    </row>
    <row r="1577" spans="2:3" ht="14.25" hidden="1" customHeight="1" x14ac:dyDescent="0.25">
      <c r="B1577" s="58"/>
      <c r="C1577" s="48"/>
    </row>
    <row r="1578" spans="2:3" ht="14.25" hidden="1" customHeight="1" x14ac:dyDescent="0.25">
      <c r="B1578" s="58"/>
      <c r="C1578" s="48"/>
    </row>
    <row r="1579" spans="2:3" ht="14.25" hidden="1" customHeight="1" x14ac:dyDescent="0.25">
      <c r="B1579" s="58"/>
      <c r="C1579" s="48"/>
    </row>
    <row r="1580" spans="2:3" ht="14.25" hidden="1" customHeight="1" x14ac:dyDescent="0.25">
      <c r="B1580" s="58"/>
      <c r="C1580" s="48"/>
    </row>
    <row r="1581" spans="2:3" ht="14.25" hidden="1" customHeight="1" x14ac:dyDescent="0.25">
      <c r="B1581" s="58"/>
      <c r="C1581" s="48"/>
    </row>
    <row r="1582" spans="2:3" ht="14.25" hidden="1" customHeight="1" x14ac:dyDescent="0.25">
      <c r="B1582" s="58"/>
      <c r="C1582" s="48"/>
    </row>
    <row r="1583" spans="2:3" ht="14.25" hidden="1" customHeight="1" x14ac:dyDescent="0.25">
      <c r="B1583" s="58"/>
      <c r="C1583" s="48"/>
    </row>
    <row r="1584" spans="2:3" ht="14.25" hidden="1" customHeight="1" x14ac:dyDescent="0.25">
      <c r="B1584" s="58"/>
      <c r="C1584" s="48"/>
    </row>
    <row r="1585" spans="2:3" ht="14.25" hidden="1" customHeight="1" x14ac:dyDescent="0.25">
      <c r="B1585" s="58"/>
      <c r="C1585" s="48"/>
    </row>
    <row r="1586" spans="2:3" ht="14.25" hidden="1" customHeight="1" x14ac:dyDescent="0.25">
      <c r="B1586" s="58"/>
      <c r="C1586" s="48"/>
    </row>
    <row r="1587" spans="2:3" ht="14.25" hidden="1" customHeight="1" x14ac:dyDescent="0.25">
      <c r="B1587" s="58"/>
      <c r="C1587" s="48"/>
    </row>
    <row r="1588" spans="2:3" ht="14.25" hidden="1" customHeight="1" x14ac:dyDescent="0.25">
      <c r="B1588" s="58"/>
      <c r="C1588" s="48"/>
    </row>
    <row r="1589" spans="2:3" ht="14.25" hidden="1" customHeight="1" x14ac:dyDescent="0.25">
      <c r="B1589" s="58"/>
      <c r="C1589" s="48"/>
    </row>
    <row r="1590" spans="2:3" ht="14.25" hidden="1" customHeight="1" x14ac:dyDescent="0.25">
      <c r="B1590" s="58"/>
      <c r="C1590" s="48"/>
    </row>
    <row r="1591" spans="2:3" ht="14.25" hidden="1" customHeight="1" x14ac:dyDescent="0.25">
      <c r="B1591" s="58"/>
      <c r="C1591" s="48"/>
    </row>
    <row r="1592" spans="2:3" ht="14.25" hidden="1" customHeight="1" x14ac:dyDescent="0.25">
      <c r="B1592" s="58"/>
      <c r="C1592" s="48"/>
    </row>
    <row r="1593" spans="2:3" ht="14.25" hidden="1" customHeight="1" x14ac:dyDescent="0.25">
      <c r="B1593" s="58"/>
      <c r="C1593" s="48"/>
    </row>
    <row r="1594" spans="2:3" ht="14.25" hidden="1" customHeight="1" x14ac:dyDescent="0.25">
      <c r="B1594" s="58"/>
      <c r="C1594" s="48"/>
    </row>
    <row r="1595" spans="2:3" ht="14.25" hidden="1" customHeight="1" x14ac:dyDescent="0.25">
      <c r="B1595" s="58"/>
      <c r="C1595" s="48"/>
    </row>
    <row r="1596" spans="2:3" ht="14.25" hidden="1" customHeight="1" x14ac:dyDescent="0.25">
      <c r="B1596" s="58"/>
      <c r="C1596" s="48"/>
    </row>
    <row r="1597" spans="2:3" ht="14.25" hidden="1" customHeight="1" x14ac:dyDescent="0.25">
      <c r="B1597" s="58"/>
      <c r="C1597" s="48"/>
    </row>
    <row r="1598" spans="2:3" ht="14.25" hidden="1" customHeight="1" x14ac:dyDescent="0.25">
      <c r="B1598" s="58"/>
      <c r="C1598" s="48"/>
    </row>
    <row r="1599" spans="2:3" ht="14.25" hidden="1" customHeight="1" x14ac:dyDescent="0.25">
      <c r="B1599" s="58"/>
      <c r="C1599" s="48"/>
    </row>
    <row r="1600" spans="2:3" ht="14.25" hidden="1" customHeight="1" x14ac:dyDescent="0.25">
      <c r="B1600" s="58"/>
      <c r="C1600" s="48"/>
    </row>
    <row r="1601" spans="2:3" ht="14.25" hidden="1" customHeight="1" x14ac:dyDescent="0.25">
      <c r="B1601" s="58"/>
      <c r="C1601" s="48"/>
    </row>
    <row r="1602" spans="2:3" ht="14.25" hidden="1" customHeight="1" x14ac:dyDescent="0.25">
      <c r="B1602" s="58"/>
      <c r="C1602" s="48"/>
    </row>
    <row r="1603" spans="2:3" ht="14.25" hidden="1" customHeight="1" x14ac:dyDescent="0.25">
      <c r="B1603" s="58"/>
      <c r="C1603" s="48"/>
    </row>
    <row r="1604" spans="2:3" ht="14.25" hidden="1" customHeight="1" x14ac:dyDescent="0.25">
      <c r="B1604" s="58"/>
      <c r="C1604" s="48"/>
    </row>
    <row r="1605" spans="2:3" ht="14.25" hidden="1" customHeight="1" x14ac:dyDescent="0.25">
      <c r="B1605" s="58"/>
      <c r="C1605" s="48"/>
    </row>
    <row r="1606" spans="2:3" ht="14.25" hidden="1" customHeight="1" x14ac:dyDescent="0.25">
      <c r="B1606" s="58"/>
      <c r="C1606" s="48"/>
    </row>
    <row r="1607" spans="2:3" ht="14.25" hidden="1" customHeight="1" x14ac:dyDescent="0.25">
      <c r="B1607" s="58"/>
      <c r="C1607" s="48"/>
    </row>
    <row r="1608" spans="2:3" ht="14.25" hidden="1" customHeight="1" x14ac:dyDescent="0.25">
      <c r="B1608" s="58"/>
      <c r="C1608" s="48"/>
    </row>
    <row r="1609" spans="2:3" ht="14.25" hidden="1" customHeight="1" x14ac:dyDescent="0.25">
      <c r="B1609" s="58"/>
      <c r="C1609" s="48"/>
    </row>
    <row r="1610" spans="2:3" ht="14.25" hidden="1" customHeight="1" x14ac:dyDescent="0.25">
      <c r="B1610" s="58"/>
      <c r="C1610" s="48"/>
    </row>
    <row r="1611" spans="2:3" ht="14.25" hidden="1" customHeight="1" x14ac:dyDescent="0.25">
      <c r="B1611" s="58"/>
      <c r="C1611" s="48"/>
    </row>
    <row r="1612" spans="2:3" ht="14.25" hidden="1" customHeight="1" x14ac:dyDescent="0.25">
      <c r="B1612" s="58"/>
      <c r="C1612" s="48"/>
    </row>
    <row r="1613" spans="2:3" ht="14.25" hidden="1" customHeight="1" x14ac:dyDescent="0.25">
      <c r="B1613" s="58"/>
      <c r="C1613" s="48"/>
    </row>
    <row r="1614" spans="2:3" ht="14.25" hidden="1" customHeight="1" x14ac:dyDescent="0.25">
      <c r="B1614" s="58"/>
      <c r="C1614" s="48"/>
    </row>
    <row r="1615" spans="2:3" ht="14.25" hidden="1" customHeight="1" x14ac:dyDescent="0.25">
      <c r="B1615" s="58"/>
      <c r="C1615" s="48"/>
    </row>
    <row r="1616" spans="2:3" ht="14.25" hidden="1" customHeight="1" x14ac:dyDescent="0.25">
      <c r="B1616" s="58"/>
      <c r="C1616" s="48"/>
    </row>
    <row r="1617" spans="2:3" ht="14.25" hidden="1" customHeight="1" x14ac:dyDescent="0.25">
      <c r="B1617" s="58"/>
      <c r="C1617" s="48"/>
    </row>
    <row r="1618" spans="2:3" ht="14.25" hidden="1" customHeight="1" x14ac:dyDescent="0.25">
      <c r="B1618" s="58"/>
      <c r="C1618" s="48"/>
    </row>
    <row r="1619" spans="2:3" ht="14.25" hidden="1" customHeight="1" x14ac:dyDescent="0.25">
      <c r="B1619" s="58"/>
      <c r="C1619" s="48"/>
    </row>
    <row r="1620" spans="2:3" ht="14.25" hidden="1" customHeight="1" x14ac:dyDescent="0.25">
      <c r="B1620" s="58"/>
      <c r="C1620" s="48"/>
    </row>
    <row r="1621" spans="2:3" ht="14.25" hidden="1" customHeight="1" x14ac:dyDescent="0.25">
      <c r="B1621" s="58"/>
      <c r="C1621" s="48"/>
    </row>
    <row r="1622" spans="2:3" ht="14.25" hidden="1" customHeight="1" x14ac:dyDescent="0.25">
      <c r="B1622" s="58"/>
      <c r="C1622" s="48"/>
    </row>
    <row r="1623" spans="2:3" ht="14.25" hidden="1" customHeight="1" x14ac:dyDescent="0.25">
      <c r="B1623" s="58"/>
      <c r="C1623" s="48"/>
    </row>
    <row r="1624" spans="2:3" ht="14.25" hidden="1" customHeight="1" x14ac:dyDescent="0.25">
      <c r="B1624" s="58"/>
      <c r="C1624" s="48"/>
    </row>
    <row r="1625" spans="2:3" ht="14.25" hidden="1" customHeight="1" x14ac:dyDescent="0.25">
      <c r="B1625" s="58"/>
      <c r="C1625" s="48"/>
    </row>
    <row r="1626" spans="2:3" ht="14.25" hidden="1" customHeight="1" x14ac:dyDescent="0.25">
      <c r="B1626" s="58"/>
      <c r="C1626" s="48"/>
    </row>
    <row r="1627" spans="2:3" ht="14.25" hidden="1" customHeight="1" x14ac:dyDescent="0.25">
      <c r="B1627" s="58"/>
      <c r="C1627" s="48"/>
    </row>
    <row r="1628" spans="2:3" ht="14.25" hidden="1" customHeight="1" x14ac:dyDescent="0.25">
      <c r="B1628" s="58"/>
      <c r="C1628" s="48"/>
    </row>
    <row r="1629" spans="2:3" ht="14.25" hidden="1" customHeight="1" x14ac:dyDescent="0.25">
      <c r="B1629" s="58"/>
      <c r="C1629" s="48"/>
    </row>
    <row r="1630" spans="2:3" ht="14.25" hidden="1" customHeight="1" x14ac:dyDescent="0.25">
      <c r="B1630" s="58"/>
      <c r="C1630" s="48"/>
    </row>
    <row r="1631" spans="2:3" ht="14.25" hidden="1" customHeight="1" x14ac:dyDescent="0.25">
      <c r="B1631" s="58"/>
      <c r="C1631" s="48"/>
    </row>
    <row r="1632" spans="2:3" ht="14.25" hidden="1" customHeight="1" x14ac:dyDescent="0.25">
      <c r="B1632" s="58"/>
      <c r="C1632" s="48"/>
    </row>
    <row r="1633" spans="2:3" ht="14.25" hidden="1" customHeight="1" x14ac:dyDescent="0.25">
      <c r="B1633" s="58"/>
      <c r="C1633" s="48"/>
    </row>
    <row r="1634" spans="2:3" ht="14.25" hidden="1" customHeight="1" x14ac:dyDescent="0.25">
      <c r="B1634" s="58"/>
      <c r="C1634" s="48"/>
    </row>
    <row r="1635" spans="2:3" ht="14.25" hidden="1" customHeight="1" x14ac:dyDescent="0.25">
      <c r="B1635" s="58"/>
      <c r="C1635" s="48"/>
    </row>
    <row r="1636" spans="2:3" ht="14.25" hidden="1" customHeight="1" x14ac:dyDescent="0.25">
      <c r="B1636" s="58"/>
      <c r="C1636" s="48"/>
    </row>
    <row r="1637" spans="2:3" ht="14.25" hidden="1" customHeight="1" x14ac:dyDescent="0.25">
      <c r="B1637" s="58"/>
      <c r="C1637" s="48"/>
    </row>
    <row r="1638" spans="2:3" ht="14.25" hidden="1" customHeight="1" x14ac:dyDescent="0.25">
      <c r="B1638" s="58"/>
      <c r="C1638" s="48"/>
    </row>
    <row r="1639" spans="2:3" ht="14.25" hidden="1" customHeight="1" x14ac:dyDescent="0.25">
      <c r="B1639" s="58"/>
      <c r="C1639" s="48"/>
    </row>
    <row r="1640" spans="2:3" ht="14.25" hidden="1" customHeight="1" x14ac:dyDescent="0.25">
      <c r="B1640" s="58"/>
      <c r="C1640" s="48"/>
    </row>
    <row r="1641" spans="2:3" ht="14.25" hidden="1" customHeight="1" x14ac:dyDescent="0.25">
      <c r="B1641" s="58"/>
      <c r="C1641" s="48"/>
    </row>
    <row r="1642" spans="2:3" ht="14.25" hidden="1" customHeight="1" x14ac:dyDescent="0.25">
      <c r="B1642" s="58"/>
      <c r="C1642" s="48"/>
    </row>
    <row r="1643" spans="2:3" ht="14.25" hidden="1" customHeight="1" x14ac:dyDescent="0.25">
      <c r="B1643" s="58"/>
      <c r="C1643" s="48"/>
    </row>
    <row r="1644" spans="2:3" ht="14.25" hidden="1" customHeight="1" x14ac:dyDescent="0.25">
      <c r="B1644" s="58"/>
      <c r="C1644" s="48"/>
    </row>
    <row r="1645" spans="2:3" ht="14.25" hidden="1" customHeight="1" x14ac:dyDescent="0.25">
      <c r="B1645" s="58"/>
      <c r="C1645" s="48"/>
    </row>
    <row r="1646" spans="2:3" ht="14.25" hidden="1" customHeight="1" x14ac:dyDescent="0.25">
      <c r="B1646" s="58"/>
      <c r="C1646" s="48"/>
    </row>
    <row r="1647" spans="2:3" ht="14.25" hidden="1" customHeight="1" x14ac:dyDescent="0.25">
      <c r="B1647" s="58"/>
      <c r="C1647" s="48"/>
    </row>
    <row r="1648" spans="2:3" ht="14.25" hidden="1" customHeight="1" x14ac:dyDescent="0.25">
      <c r="B1648" s="58"/>
      <c r="C1648" s="48"/>
    </row>
    <row r="1649" spans="2:3" ht="14.25" hidden="1" customHeight="1" x14ac:dyDescent="0.25">
      <c r="B1649" s="58"/>
      <c r="C1649" s="48"/>
    </row>
    <row r="1650" spans="2:3" ht="14.25" hidden="1" customHeight="1" x14ac:dyDescent="0.25">
      <c r="B1650" s="58"/>
      <c r="C1650" s="48"/>
    </row>
    <row r="1651" spans="2:3" ht="14.25" hidden="1" customHeight="1" x14ac:dyDescent="0.25">
      <c r="B1651" s="58"/>
      <c r="C1651" s="48"/>
    </row>
    <row r="1652" spans="2:3" ht="14.25" hidden="1" customHeight="1" x14ac:dyDescent="0.25">
      <c r="B1652" s="58"/>
      <c r="C1652" s="48"/>
    </row>
    <row r="1653" spans="2:3" ht="14.25" hidden="1" customHeight="1" x14ac:dyDescent="0.25">
      <c r="B1653" s="58"/>
      <c r="C1653" s="48"/>
    </row>
    <row r="1654" spans="2:3" ht="14.25" hidden="1" customHeight="1" x14ac:dyDescent="0.25">
      <c r="B1654" s="58"/>
      <c r="C1654" s="48"/>
    </row>
    <row r="1655" spans="2:3" ht="14.25" hidden="1" customHeight="1" x14ac:dyDescent="0.25">
      <c r="B1655" s="58"/>
      <c r="C1655" s="48"/>
    </row>
    <row r="1656" spans="2:3" ht="14.25" hidden="1" customHeight="1" x14ac:dyDescent="0.25">
      <c r="B1656" s="58"/>
      <c r="C1656" s="48"/>
    </row>
    <row r="1657" spans="2:3" ht="14.25" hidden="1" customHeight="1" x14ac:dyDescent="0.25">
      <c r="B1657" s="58"/>
      <c r="C1657" s="48"/>
    </row>
    <row r="1658" spans="2:3" ht="14.25" hidden="1" customHeight="1" x14ac:dyDescent="0.25">
      <c r="B1658" s="58"/>
      <c r="C1658" s="48"/>
    </row>
    <row r="1659" spans="2:3" ht="14.25" hidden="1" customHeight="1" x14ac:dyDescent="0.25">
      <c r="B1659" s="58"/>
      <c r="C1659" s="48"/>
    </row>
    <row r="1660" spans="2:3" ht="14.25" hidden="1" customHeight="1" x14ac:dyDescent="0.25">
      <c r="B1660" s="58"/>
      <c r="C1660" s="48"/>
    </row>
    <row r="1661" spans="2:3" ht="14.25" hidden="1" customHeight="1" x14ac:dyDescent="0.25">
      <c r="B1661" s="58"/>
      <c r="C1661" s="48"/>
    </row>
    <row r="1662" spans="2:3" ht="14.25" hidden="1" customHeight="1" x14ac:dyDescent="0.25">
      <c r="B1662" s="58"/>
      <c r="C1662" s="48"/>
    </row>
    <row r="1663" spans="2:3" ht="14.25" hidden="1" customHeight="1" x14ac:dyDescent="0.25">
      <c r="B1663" s="58"/>
      <c r="C1663" s="48"/>
    </row>
    <row r="1664" spans="2:3" ht="14.25" hidden="1" customHeight="1" x14ac:dyDescent="0.25">
      <c r="B1664" s="58"/>
      <c r="C1664" s="48"/>
    </row>
    <row r="1665" spans="2:3" ht="14.25" hidden="1" customHeight="1" x14ac:dyDescent="0.25">
      <c r="B1665" s="58"/>
      <c r="C1665" s="48"/>
    </row>
    <row r="1666" spans="2:3" ht="14.25" hidden="1" customHeight="1" x14ac:dyDescent="0.25">
      <c r="B1666" s="58"/>
      <c r="C1666" s="48"/>
    </row>
    <row r="1667" spans="2:3" ht="14.25" hidden="1" customHeight="1" x14ac:dyDescent="0.25">
      <c r="B1667" s="58"/>
      <c r="C1667" s="48"/>
    </row>
    <row r="1668" spans="2:3" ht="14.25" hidden="1" customHeight="1" x14ac:dyDescent="0.25">
      <c r="B1668" s="58"/>
      <c r="C1668" s="48"/>
    </row>
    <row r="1669" spans="2:3" ht="14.25" hidden="1" customHeight="1" x14ac:dyDescent="0.25">
      <c r="B1669" s="58"/>
      <c r="C1669" s="48"/>
    </row>
    <row r="1670" spans="2:3" ht="14.25" hidden="1" customHeight="1" x14ac:dyDescent="0.25">
      <c r="B1670" s="58"/>
      <c r="C1670" s="48"/>
    </row>
    <row r="1671" spans="2:3" ht="14.25" hidden="1" customHeight="1" x14ac:dyDescent="0.25">
      <c r="B1671" s="58"/>
      <c r="C1671" s="48"/>
    </row>
    <row r="1672" spans="2:3" ht="14.25" hidden="1" customHeight="1" x14ac:dyDescent="0.25">
      <c r="B1672" s="58"/>
      <c r="C1672" s="48"/>
    </row>
    <row r="1673" spans="2:3" ht="14.25" hidden="1" customHeight="1" x14ac:dyDescent="0.25">
      <c r="B1673" s="58"/>
      <c r="C1673" s="48"/>
    </row>
    <row r="1674" spans="2:3" ht="14.25" hidden="1" customHeight="1" x14ac:dyDescent="0.25">
      <c r="B1674" s="58"/>
      <c r="C1674" s="48"/>
    </row>
    <row r="1675" spans="2:3" ht="14.25" hidden="1" customHeight="1" x14ac:dyDescent="0.25">
      <c r="B1675" s="58"/>
      <c r="C1675" s="48"/>
    </row>
    <row r="1676" spans="2:3" ht="14.25" hidden="1" customHeight="1" x14ac:dyDescent="0.25">
      <c r="B1676" s="58"/>
      <c r="C1676" s="48"/>
    </row>
    <row r="1677" spans="2:3" ht="14.25" hidden="1" customHeight="1" x14ac:dyDescent="0.25">
      <c r="B1677" s="58"/>
      <c r="C1677" s="48"/>
    </row>
    <row r="1678" spans="2:3" ht="14.25" hidden="1" customHeight="1" x14ac:dyDescent="0.25">
      <c r="B1678" s="58"/>
      <c r="C1678" s="48"/>
    </row>
    <row r="1679" spans="2:3" ht="14.25" hidden="1" customHeight="1" x14ac:dyDescent="0.25">
      <c r="B1679" s="58"/>
      <c r="C1679" s="48"/>
    </row>
    <row r="1680" spans="2:3" ht="14.25" hidden="1" customHeight="1" x14ac:dyDescent="0.25">
      <c r="B1680" s="58"/>
      <c r="C1680" s="48"/>
    </row>
    <row r="1681" spans="2:3" ht="14.25" hidden="1" customHeight="1" x14ac:dyDescent="0.25">
      <c r="B1681" s="58"/>
      <c r="C1681" s="48"/>
    </row>
    <row r="1682" spans="2:3" ht="14.25" hidden="1" customHeight="1" x14ac:dyDescent="0.25">
      <c r="B1682" s="58"/>
      <c r="C1682" s="48"/>
    </row>
    <row r="1683" spans="2:3" ht="14.25" hidden="1" customHeight="1" x14ac:dyDescent="0.25">
      <c r="B1683" s="58"/>
      <c r="C1683" s="48"/>
    </row>
    <row r="1684" spans="2:3" ht="14.25" hidden="1" customHeight="1" x14ac:dyDescent="0.25">
      <c r="B1684" s="58"/>
      <c r="C1684" s="48"/>
    </row>
    <row r="1685" spans="2:3" ht="14.25" hidden="1" customHeight="1" x14ac:dyDescent="0.25">
      <c r="B1685" s="58"/>
      <c r="C1685" s="48"/>
    </row>
    <row r="1686" spans="2:3" ht="14.25" hidden="1" customHeight="1" x14ac:dyDescent="0.25">
      <c r="B1686" s="58"/>
      <c r="C1686" s="48"/>
    </row>
    <row r="1687" spans="2:3" ht="14.25" hidden="1" customHeight="1" x14ac:dyDescent="0.25">
      <c r="B1687" s="58"/>
      <c r="C1687" s="48"/>
    </row>
    <row r="1688" spans="2:3" ht="14.25" hidden="1" customHeight="1" x14ac:dyDescent="0.25">
      <c r="B1688" s="58"/>
      <c r="C1688" s="48"/>
    </row>
    <row r="1689" spans="2:3" ht="14.25" hidden="1" customHeight="1" x14ac:dyDescent="0.25">
      <c r="B1689" s="58"/>
      <c r="C1689" s="48"/>
    </row>
    <row r="1690" spans="2:3" ht="14.25" hidden="1" customHeight="1" x14ac:dyDescent="0.25">
      <c r="B1690" s="58"/>
      <c r="C1690" s="48"/>
    </row>
    <row r="1691" spans="2:3" ht="14.25" hidden="1" customHeight="1" x14ac:dyDescent="0.25">
      <c r="B1691" s="58"/>
      <c r="C1691" s="48"/>
    </row>
    <row r="1692" spans="2:3" ht="14.25" hidden="1" customHeight="1" x14ac:dyDescent="0.25">
      <c r="B1692" s="58"/>
      <c r="C1692" s="48"/>
    </row>
    <row r="1693" spans="2:3" ht="14.25" hidden="1" customHeight="1" x14ac:dyDescent="0.25">
      <c r="B1693" s="58"/>
      <c r="C1693" s="48"/>
    </row>
    <row r="1694" spans="2:3" ht="14.25" hidden="1" customHeight="1" x14ac:dyDescent="0.25">
      <c r="B1694" s="58"/>
      <c r="C1694" s="48"/>
    </row>
    <row r="1695" spans="2:3" ht="14.25" hidden="1" customHeight="1" x14ac:dyDescent="0.25">
      <c r="B1695" s="58"/>
      <c r="C1695" s="48"/>
    </row>
    <row r="1696" spans="2:3" ht="14.25" hidden="1" customHeight="1" x14ac:dyDescent="0.25">
      <c r="B1696" s="58"/>
      <c r="C1696" s="48"/>
    </row>
    <row r="1697" spans="2:3" ht="14.25" hidden="1" customHeight="1" x14ac:dyDescent="0.25">
      <c r="B1697" s="58"/>
      <c r="C1697" s="48"/>
    </row>
    <row r="1698" spans="2:3" ht="14.25" hidden="1" customHeight="1" x14ac:dyDescent="0.25">
      <c r="B1698" s="58"/>
      <c r="C1698" s="48"/>
    </row>
    <row r="1699" spans="2:3" ht="14.25" hidden="1" customHeight="1" x14ac:dyDescent="0.25">
      <c r="B1699" s="58"/>
      <c r="C1699" s="48"/>
    </row>
    <row r="1700" spans="2:3" ht="14.25" hidden="1" customHeight="1" x14ac:dyDescent="0.25">
      <c r="B1700" s="58"/>
      <c r="C1700" s="48"/>
    </row>
    <row r="1701" spans="2:3" ht="14.25" hidden="1" customHeight="1" x14ac:dyDescent="0.25">
      <c r="B1701" s="58"/>
      <c r="C1701" s="48"/>
    </row>
    <row r="1702" spans="2:3" ht="14.25" hidden="1" customHeight="1" x14ac:dyDescent="0.25">
      <c r="B1702" s="58"/>
      <c r="C1702" s="48"/>
    </row>
    <row r="1703" spans="2:3" ht="14.25" hidden="1" customHeight="1" x14ac:dyDescent="0.25">
      <c r="B1703" s="58"/>
      <c r="C1703" s="48"/>
    </row>
    <row r="1704" spans="2:3" ht="14.25" hidden="1" customHeight="1" x14ac:dyDescent="0.25">
      <c r="B1704" s="58"/>
      <c r="C1704" s="48"/>
    </row>
    <row r="1705" spans="2:3" ht="14.25" hidden="1" customHeight="1" x14ac:dyDescent="0.25">
      <c r="B1705" s="58"/>
      <c r="C1705" s="48"/>
    </row>
    <row r="1706" spans="2:3" ht="14.25" hidden="1" customHeight="1" x14ac:dyDescent="0.25">
      <c r="B1706" s="58"/>
      <c r="C1706" s="48"/>
    </row>
    <row r="1707" spans="2:3" ht="14.25" hidden="1" customHeight="1" x14ac:dyDescent="0.25">
      <c r="B1707" s="58"/>
      <c r="C1707" s="48"/>
    </row>
    <row r="1708" spans="2:3" ht="14.25" hidden="1" customHeight="1" x14ac:dyDescent="0.25">
      <c r="B1708" s="58"/>
      <c r="C1708" s="48"/>
    </row>
    <row r="1709" spans="2:3" ht="14.25" hidden="1" customHeight="1" x14ac:dyDescent="0.25">
      <c r="B1709" s="58"/>
      <c r="C1709" s="48"/>
    </row>
    <row r="1710" spans="2:3" ht="14.25" hidden="1" customHeight="1" x14ac:dyDescent="0.25">
      <c r="B1710" s="58"/>
      <c r="C1710" s="48"/>
    </row>
    <row r="1711" spans="2:3" ht="14.25" hidden="1" customHeight="1" x14ac:dyDescent="0.25">
      <c r="B1711" s="58"/>
      <c r="C1711" s="48"/>
    </row>
    <row r="1712" spans="2:3" ht="14.25" hidden="1" customHeight="1" x14ac:dyDescent="0.25">
      <c r="B1712" s="58"/>
      <c r="C1712" s="48"/>
    </row>
    <row r="1713" spans="2:3" ht="14.25" hidden="1" customHeight="1" x14ac:dyDescent="0.25">
      <c r="B1713" s="58"/>
      <c r="C1713" s="48"/>
    </row>
    <row r="1714" spans="2:3" ht="14.25" hidden="1" customHeight="1" x14ac:dyDescent="0.25">
      <c r="B1714" s="58"/>
      <c r="C1714" s="48"/>
    </row>
    <row r="1715" spans="2:3" ht="14.25" hidden="1" customHeight="1" x14ac:dyDescent="0.25">
      <c r="B1715" s="58"/>
      <c r="C1715" s="48"/>
    </row>
    <row r="1716" spans="2:3" ht="14.25" hidden="1" customHeight="1" x14ac:dyDescent="0.25">
      <c r="B1716" s="58"/>
      <c r="C1716" s="48"/>
    </row>
    <row r="1717" spans="2:3" ht="14.25" hidden="1" customHeight="1" x14ac:dyDescent="0.25">
      <c r="B1717" s="58"/>
      <c r="C1717" s="48"/>
    </row>
    <row r="1718" spans="2:3" ht="14.25" hidden="1" customHeight="1" x14ac:dyDescent="0.25">
      <c r="B1718" s="58"/>
      <c r="C1718" s="48"/>
    </row>
    <row r="1719" spans="2:3" ht="14.25" hidden="1" customHeight="1" x14ac:dyDescent="0.25">
      <c r="B1719" s="58"/>
      <c r="C1719" s="48"/>
    </row>
    <row r="1720" spans="2:3" ht="14.25" hidden="1" customHeight="1" x14ac:dyDescent="0.25">
      <c r="B1720" s="58"/>
      <c r="C1720" s="48"/>
    </row>
    <row r="1721" spans="2:3" ht="14.25" hidden="1" customHeight="1" x14ac:dyDescent="0.25">
      <c r="B1721" s="58"/>
      <c r="C1721" s="48"/>
    </row>
    <row r="1722" spans="2:3" ht="14.25" hidden="1" customHeight="1" x14ac:dyDescent="0.25">
      <c r="B1722" s="58"/>
      <c r="C1722" s="48"/>
    </row>
    <row r="1723" spans="2:3" ht="14.25" hidden="1" customHeight="1" x14ac:dyDescent="0.25">
      <c r="B1723" s="58"/>
      <c r="C1723" s="48"/>
    </row>
    <row r="1724" spans="2:3" ht="14.25" hidden="1" customHeight="1" x14ac:dyDescent="0.25">
      <c r="B1724" s="58"/>
      <c r="C1724" s="48"/>
    </row>
    <row r="1725" spans="2:3" ht="14.25" hidden="1" customHeight="1" x14ac:dyDescent="0.25">
      <c r="B1725" s="58"/>
      <c r="C1725" s="48"/>
    </row>
    <row r="1726" spans="2:3" ht="14.25" hidden="1" customHeight="1" x14ac:dyDescent="0.25">
      <c r="B1726" s="58"/>
      <c r="C1726" s="48"/>
    </row>
    <row r="1727" spans="2:3" ht="14.25" hidden="1" customHeight="1" x14ac:dyDescent="0.25">
      <c r="B1727" s="58"/>
      <c r="C1727" s="48"/>
    </row>
    <row r="1728" spans="2:3" ht="14.25" hidden="1" customHeight="1" x14ac:dyDescent="0.25">
      <c r="B1728" s="58"/>
      <c r="C1728" s="48"/>
    </row>
    <row r="1729" spans="2:3" ht="14.25" hidden="1" customHeight="1" x14ac:dyDescent="0.25">
      <c r="B1729" s="58"/>
      <c r="C1729" s="48"/>
    </row>
    <row r="1730" spans="2:3" ht="14.25" hidden="1" customHeight="1" x14ac:dyDescent="0.25">
      <c r="B1730" s="58"/>
      <c r="C1730" s="48"/>
    </row>
    <row r="1731" spans="2:3" ht="14.25" hidden="1" customHeight="1" x14ac:dyDescent="0.25">
      <c r="B1731" s="58"/>
      <c r="C1731" s="48"/>
    </row>
    <row r="1732" spans="2:3" ht="14.25" hidden="1" customHeight="1" x14ac:dyDescent="0.25">
      <c r="B1732" s="58"/>
      <c r="C1732" s="48"/>
    </row>
    <row r="1733" spans="2:3" ht="14.25" hidden="1" customHeight="1" x14ac:dyDescent="0.25">
      <c r="B1733" s="58"/>
      <c r="C1733" s="48"/>
    </row>
    <row r="1734" spans="2:3" ht="14.25" hidden="1" customHeight="1" x14ac:dyDescent="0.25">
      <c r="B1734" s="58"/>
      <c r="C1734" s="48"/>
    </row>
    <row r="1735" spans="2:3" ht="14.25" hidden="1" customHeight="1" x14ac:dyDescent="0.25">
      <c r="B1735" s="58"/>
      <c r="C1735" s="48"/>
    </row>
    <row r="1736" spans="2:3" ht="14.25" hidden="1" customHeight="1" x14ac:dyDescent="0.25">
      <c r="B1736" s="58"/>
      <c r="C1736" s="48"/>
    </row>
    <row r="1737" spans="2:3" ht="14.25" hidden="1" customHeight="1" x14ac:dyDescent="0.25">
      <c r="B1737" s="58"/>
      <c r="C1737" s="48"/>
    </row>
    <row r="1738" spans="2:3" ht="14.25" hidden="1" customHeight="1" x14ac:dyDescent="0.25">
      <c r="B1738" s="58"/>
      <c r="C1738" s="48"/>
    </row>
    <row r="1739" spans="2:3" ht="14.25" hidden="1" customHeight="1" x14ac:dyDescent="0.25">
      <c r="B1739" s="58"/>
      <c r="C1739" s="48"/>
    </row>
    <row r="1740" spans="2:3" ht="14.25" hidden="1" customHeight="1" x14ac:dyDescent="0.25">
      <c r="B1740" s="58"/>
      <c r="C1740" s="48"/>
    </row>
    <row r="1741" spans="2:3" ht="14.25" hidden="1" customHeight="1" x14ac:dyDescent="0.25">
      <c r="B1741" s="58"/>
      <c r="C1741" s="48"/>
    </row>
    <row r="1742" spans="2:3" ht="14.25" hidden="1" customHeight="1" x14ac:dyDescent="0.25">
      <c r="B1742" s="58"/>
      <c r="C1742" s="48"/>
    </row>
    <row r="1743" spans="2:3" ht="14.25" hidden="1" customHeight="1" x14ac:dyDescent="0.25">
      <c r="B1743" s="58"/>
      <c r="C1743" s="48"/>
    </row>
    <row r="1744" spans="2:3" ht="14.25" hidden="1" customHeight="1" x14ac:dyDescent="0.25">
      <c r="B1744" s="58"/>
      <c r="C1744" s="48"/>
    </row>
    <row r="1745" spans="2:3" ht="14.25" hidden="1" customHeight="1" x14ac:dyDescent="0.25">
      <c r="B1745" s="58"/>
      <c r="C1745" s="48"/>
    </row>
    <row r="1746" spans="2:3" ht="14.25" hidden="1" customHeight="1" x14ac:dyDescent="0.25">
      <c r="B1746" s="58"/>
      <c r="C1746" s="48"/>
    </row>
    <row r="1747" spans="2:3" ht="14.25" hidden="1" customHeight="1" x14ac:dyDescent="0.25">
      <c r="B1747" s="58"/>
      <c r="C1747" s="48"/>
    </row>
    <row r="1748" spans="2:3" ht="14.25" hidden="1" customHeight="1" x14ac:dyDescent="0.25">
      <c r="B1748" s="58"/>
      <c r="C1748" s="48"/>
    </row>
    <row r="1749" spans="2:3" ht="14.25" hidden="1" customHeight="1" x14ac:dyDescent="0.25">
      <c r="B1749" s="58"/>
      <c r="C1749" s="48"/>
    </row>
    <row r="1750" spans="2:3" ht="14.25" hidden="1" customHeight="1" x14ac:dyDescent="0.25">
      <c r="B1750" s="58"/>
      <c r="C1750" s="48"/>
    </row>
    <row r="1751" spans="2:3" ht="14.25" hidden="1" customHeight="1" x14ac:dyDescent="0.25">
      <c r="B1751" s="58"/>
      <c r="C1751" s="48"/>
    </row>
    <row r="1752" spans="2:3" ht="14.25" hidden="1" customHeight="1" x14ac:dyDescent="0.25">
      <c r="B1752" s="58"/>
      <c r="C1752" s="48"/>
    </row>
    <row r="1753" spans="2:3" ht="14.25" hidden="1" customHeight="1" x14ac:dyDescent="0.25">
      <c r="B1753" s="58"/>
      <c r="C1753" s="48"/>
    </row>
    <row r="1754" spans="2:3" ht="14.25" hidden="1" customHeight="1" x14ac:dyDescent="0.25">
      <c r="B1754" s="58"/>
      <c r="C1754" s="48"/>
    </row>
    <row r="1755" spans="2:3" ht="14.25" hidden="1" customHeight="1" x14ac:dyDescent="0.25">
      <c r="B1755" s="58"/>
      <c r="C1755" s="48"/>
    </row>
    <row r="1756" spans="2:3" ht="14.25" hidden="1" customHeight="1" x14ac:dyDescent="0.25">
      <c r="B1756" s="58"/>
      <c r="C1756" s="48"/>
    </row>
    <row r="1757" spans="2:3" ht="14.25" hidden="1" customHeight="1" x14ac:dyDescent="0.25">
      <c r="B1757" s="58"/>
      <c r="C1757" s="48"/>
    </row>
    <row r="1758" spans="2:3" ht="14.25" hidden="1" customHeight="1" x14ac:dyDescent="0.25">
      <c r="B1758" s="58"/>
      <c r="C1758" s="48"/>
    </row>
    <row r="1759" spans="2:3" ht="14.25" hidden="1" customHeight="1" x14ac:dyDescent="0.25">
      <c r="B1759" s="58"/>
      <c r="C1759" s="48"/>
    </row>
    <row r="1760" spans="2:3" ht="14.25" hidden="1" customHeight="1" x14ac:dyDescent="0.25">
      <c r="B1760" s="58"/>
      <c r="C1760" s="48"/>
    </row>
    <row r="1761" spans="2:3" ht="14.25" hidden="1" customHeight="1" x14ac:dyDescent="0.25">
      <c r="B1761" s="58"/>
      <c r="C1761" s="48"/>
    </row>
    <row r="1762" spans="2:3" ht="14.25" hidden="1" customHeight="1" x14ac:dyDescent="0.25">
      <c r="B1762" s="58"/>
      <c r="C1762" s="48"/>
    </row>
    <row r="1763" spans="2:3" ht="14.25" hidden="1" customHeight="1" x14ac:dyDescent="0.25">
      <c r="B1763" s="58"/>
      <c r="C1763" s="48"/>
    </row>
    <row r="1764" spans="2:3" ht="14.25" hidden="1" customHeight="1" x14ac:dyDescent="0.25">
      <c r="B1764" s="58"/>
      <c r="C1764" s="48"/>
    </row>
    <row r="1765" spans="2:3" ht="14.25" hidden="1" customHeight="1" x14ac:dyDescent="0.25">
      <c r="B1765" s="58"/>
      <c r="C1765" s="48"/>
    </row>
    <row r="1766" spans="2:3" ht="14.25" hidden="1" customHeight="1" x14ac:dyDescent="0.25">
      <c r="B1766" s="58"/>
      <c r="C1766" s="48"/>
    </row>
    <row r="1767" spans="2:3" ht="14.25" hidden="1" customHeight="1" x14ac:dyDescent="0.25">
      <c r="B1767" s="58"/>
      <c r="C1767" s="48"/>
    </row>
    <row r="1768" spans="2:3" ht="14.25" hidden="1" customHeight="1" x14ac:dyDescent="0.25">
      <c r="B1768" s="58"/>
      <c r="C1768" s="48"/>
    </row>
    <row r="1769" spans="2:3" ht="14.25" hidden="1" customHeight="1" x14ac:dyDescent="0.25">
      <c r="B1769" s="58"/>
      <c r="C1769" s="48"/>
    </row>
    <row r="1770" spans="2:3" ht="14.25" hidden="1" customHeight="1" x14ac:dyDescent="0.25">
      <c r="B1770" s="58"/>
      <c r="C1770" s="48"/>
    </row>
    <row r="1771" spans="2:3" ht="14.25" hidden="1" customHeight="1" x14ac:dyDescent="0.25">
      <c r="B1771" s="58"/>
      <c r="C1771" s="48"/>
    </row>
    <row r="1772" spans="2:3" ht="14.25" hidden="1" customHeight="1" x14ac:dyDescent="0.25">
      <c r="B1772" s="58"/>
      <c r="C1772" s="48"/>
    </row>
    <row r="1773" spans="2:3" ht="14.25" hidden="1" customHeight="1" x14ac:dyDescent="0.25">
      <c r="B1773" s="58"/>
      <c r="C1773" s="48"/>
    </row>
    <row r="1774" spans="2:3" ht="14.25" hidden="1" customHeight="1" x14ac:dyDescent="0.25">
      <c r="B1774" s="58"/>
      <c r="C1774" s="48"/>
    </row>
    <row r="1775" spans="2:3" ht="14.25" hidden="1" customHeight="1" x14ac:dyDescent="0.25">
      <c r="B1775" s="58"/>
      <c r="C1775" s="48"/>
    </row>
    <row r="1776" spans="2:3" ht="14.25" hidden="1" customHeight="1" x14ac:dyDescent="0.25">
      <c r="B1776" s="58"/>
      <c r="C1776" s="48"/>
    </row>
    <row r="1777" spans="2:3" ht="14.25" hidden="1" customHeight="1" x14ac:dyDescent="0.25">
      <c r="B1777" s="58"/>
      <c r="C1777" s="48"/>
    </row>
    <row r="1778" spans="2:3" ht="14.25" hidden="1" customHeight="1" x14ac:dyDescent="0.25">
      <c r="B1778" s="58"/>
      <c r="C1778" s="48"/>
    </row>
    <row r="1779" spans="2:3" ht="14.25" hidden="1" customHeight="1" x14ac:dyDescent="0.25">
      <c r="B1779" s="58"/>
      <c r="C1779" s="48"/>
    </row>
    <row r="1780" spans="2:3" ht="14.25" hidden="1" customHeight="1" x14ac:dyDescent="0.25">
      <c r="B1780" s="58"/>
      <c r="C1780" s="48"/>
    </row>
    <row r="1781" spans="2:3" ht="14.25" hidden="1" customHeight="1" x14ac:dyDescent="0.25">
      <c r="B1781" s="58"/>
      <c r="C1781" s="48"/>
    </row>
    <row r="1782" spans="2:3" ht="14.25" hidden="1" customHeight="1" x14ac:dyDescent="0.25">
      <c r="B1782" s="58"/>
      <c r="C1782" s="48"/>
    </row>
    <row r="1783" spans="2:3" ht="14.25" hidden="1" customHeight="1" x14ac:dyDescent="0.25">
      <c r="B1783" s="58"/>
      <c r="C1783" s="48"/>
    </row>
    <row r="1784" spans="2:3" ht="14.25" hidden="1" customHeight="1" x14ac:dyDescent="0.25">
      <c r="B1784" s="58"/>
      <c r="C1784" s="48"/>
    </row>
    <row r="1785" spans="2:3" ht="14.25" hidden="1" customHeight="1" x14ac:dyDescent="0.25">
      <c r="B1785" s="58"/>
      <c r="C1785" s="48"/>
    </row>
    <row r="1786" spans="2:3" ht="14.25" hidden="1" customHeight="1" x14ac:dyDescent="0.25">
      <c r="B1786" s="58"/>
      <c r="C1786" s="48"/>
    </row>
    <row r="1787" spans="2:3" ht="14.25" hidden="1" customHeight="1" x14ac:dyDescent="0.25">
      <c r="B1787" s="58"/>
      <c r="C1787" s="48"/>
    </row>
    <row r="1788" spans="2:3" ht="14.25" hidden="1" customHeight="1" x14ac:dyDescent="0.25">
      <c r="B1788" s="58"/>
      <c r="C1788" s="48"/>
    </row>
    <row r="1789" spans="2:3" ht="14.25" hidden="1" customHeight="1" x14ac:dyDescent="0.25">
      <c r="B1789" s="58"/>
      <c r="C1789" s="48"/>
    </row>
    <row r="1790" spans="2:3" ht="14.25" hidden="1" customHeight="1" x14ac:dyDescent="0.25">
      <c r="B1790" s="58"/>
      <c r="C1790" s="48"/>
    </row>
    <row r="1791" spans="2:3" ht="14.25" hidden="1" customHeight="1" x14ac:dyDescent="0.25">
      <c r="B1791" s="58"/>
      <c r="C1791" s="48"/>
    </row>
    <row r="1792" spans="2:3" ht="14.25" hidden="1" customHeight="1" x14ac:dyDescent="0.25">
      <c r="B1792" s="58"/>
      <c r="C1792" s="48"/>
    </row>
    <row r="1793" spans="2:3" ht="14.25" hidden="1" customHeight="1" x14ac:dyDescent="0.25">
      <c r="B1793" s="58"/>
      <c r="C1793" s="48"/>
    </row>
    <row r="1794" spans="2:3" ht="14.25" hidden="1" customHeight="1" x14ac:dyDescent="0.25">
      <c r="B1794" s="58"/>
      <c r="C1794" s="48"/>
    </row>
    <row r="1795" spans="2:3" ht="14.25" hidden="1" customHeight="1" x14ac:dyDescent="0.25">
      <c r="B1795" s="58"/>
      <c r="C1795" s="48"/>
    </row>
    <row r="1796" spans="2:3" ht="14.25" hidden="1" customHeight="1" x14ac:dyDescent="0.25">
      <c r="B1796" s="58"/>
      <c r="C1796" s="48"/>
    </row>
    <row r="1797" spans="2:3" ht="14.25" hidden="1" customHeight="1" x14ac:dyDescent="0.25">
      <c r="B1797" s="58"/>
      <c r="C1797" s="48"/>
    </row>
    <row r="1798" spans="2:3" ht="14.25" hidden="1" customHeight="1" x14ac:dyDescent="0.25">
      <c r="B1798" s="58"/>
      <c r="C1798" s="48"/>
    </row>
    <row r="1799" spans="2:3" ht="14.25" hidden="1" customHeight="1" x14ac:dyDescent="0.25">
      <c r="B1799" s="58"/>
      <c r="C1799" s="48"/>
    </row>
    <row r="1800" spans="2:3" ht="14.25" hidden="1" customHeight="1" x14ac:dyDescent="0.25">
      <c r="B1800" s="58"/>
      <c r="C1800" s="48"/>
    </row>
    <row r="1801" spans="2:3" ht="14.25" hidden="1" customHeight="1" x14ac:dyDescent="0.25">
      <c r="B1801" s="58"/>
      <c r="C1801" s="48"/>
    </row>
    <row r="1802" spans="2:3" ht="14.25" hidden="1" customHeight="1" x14ac:dyDescent="0.25">
      <c r="B1802" s="58"/>
      <c r="C1802" s="48"/>
    </row>
    <row r="1803" spans="2:3" ht="14.25" hidden="1" customHeight="1" x14ac:dyDescent="0.25">
      <c r="B1803" s="58"/>
      <c r="C1803" s="48"/>
    </row>
    <row r="1804" spans="2:3" ht="14.25" hidden="1" customHeight="1" x14ac:dyDescent="0.25">
      <c r="B1804" s="58"/>
      <c r="C1804" s="48"/>
    </row>
    <row r="1805" spans="2:3" ht="14.25" hidden="1" customHeight="1" x14ac:dyDescent="0.25">
      <c r="B1805" s="58"/>
      <c r="C1805" s="48"/>
    </row>
    <row r="1806" spans="2:3" ht="14.25" hidden="1" customHeight="1" x14ac:dyDescent="0.25">
      <c r="B1806" s="58"/>
      <c r="C1806" s="48"/>
    </row>
    <row r="1807" spans="2:3" ht="14.25" hidden="1" customHeight="1" x14ac:dyDescent="0.25">
      <c r="B1807" s="58"/>
      <c r="C1807" s="48"/>
    </row>
    <row r="1808" spans="2:3" ht="14.25" hidden="1" customHeight="1" x14ac:dyDescent="0.25">
      <c r="B1808" s="58"/>
      <c r="C1808" s="48"/>
    </row>
    <row r="1809" spans="2:3" ht="14.25" hidden="1" customHeight="1" x14ac:dyDescent="0.25">
      <c r="B1809" s="58"/>
      <c r="C1809" s="48"/>
    </row>
    <row r="1810" spans="2:3" ht="14.25" hidden="1" customHeight="1" x14ac:dyDescent="0.25">
      <c r="B1810" s="58"/>
      <c r="C1810" s="48"/>
    </row>
    <row r="1811" spans="2:3" ht="14.25" hidden="1" customHeight="1" x14ac:dyDescent="0.25">
      <c r="B1811" s="58"/>
      <c r="C1811" s="48"/>
    </row>
    <row r="1812" spans="2:3" ht="14.25" hidden="1" customHeight="1" x14ac:dyDescent="0.25">
      <c r="B1812" s="58"/>
      <c r="C1812" s="48"/>
    </row>
    <row r="1813" spans="2:3" ht="14.25" hidden="1" customHeight="1" x14ac:dyDescent="0.25">
      <c r="B1813" s="58"/>
      <c r="C1813" s="48"/>
    </row>
    <row r="1814" spans="2:3" ht="14.25" hidden="1" customHeight="1" x14ac:dyDescent="0.25">
      <c r="B1814" s="58"/>
      <c r="C1814" s="48"/>
    </row>
    <row r="1815" spans="2:3" ht="14.25" hidden="1" customHeight="1" x14ac:dyDescent="0.25">
      <c r="B1815" s="58"/>
      <c r="C1815" s="48"/>
    </row>
    <row r="1816" spans="2:3" ht="14.25" hidden="1" customHeight="1" x14ac:dyDescent="0.25">
      <c r="B1816" s="58"/>
      <c r="C1816" s="48"/>
    </row>
    <row r="1817" spans="2:3" ht="14.25" hidden="1" customHeight="1" x14ac:dyDescent="0.25">
      <c r="B1817" s="58"/>
      <c r="C1817" s="48"/>
    </row>
    <row r="1818" spans="2:3" ht="14.25" hidden="1" customHeight="1" x14ac:dyDescent="0.25">
      <c r="B1818" s="58"/>
      <c r="C1818" s="48"/>
    </row>
    <row r="1819" spans="2:3" ht="14.25" hidden="1" customHeight="1" x14ac:dyDescent="0.25">
      <c r="B1819" s="58"/>
      <c r="C1819" s="48"/>
    </row>
    <row r="1820" spans="2:3" ht="14.25" hidden="1" customHeight="1" x14ac:dyDescent="0.25">
      <c r="B1820" s="58"/>
      <c r="C1820" s="48"/>
    </row>
    <row r="1821" spans="2:3" ht="14.25" hidden="1" customHeight="1" x14ac:dyDescent="0.25">
      <c r="B1821" s="58"/>
      <c r="C1821" s="48"/>
    </row>
    <row r="1822" spans="2:3" ht="14.25" hidden="1" customHeight="1" x14ac:dyDescent="0.25">
      <c r="B1822" s="58"/>
      <c r="C1822" s="48"/>
    </row>
    <row r="1823" spans="2:3" ht="14.25" hidden="1" customHeight="1" x14ac:dyDescent="0.25">
      <c r="B1823" s="58"/>
      <c r="C1823" s="48"/>
    </row>
    <row r="1824" spans="2:3" ht="14.25" hidden="1" customHeight="1" x14ac:dyDescent="0.25">
      <c r="B1824" s="58"/>
      <c r="C1824" s="48"/>
    </row>
    <row r="1825" spans="2:3" ht="14.25" hidden="1" customHeight="1" x14ac:dyDescent="0.25">
      <c r="B1825" s="58"/>
      <c r="C1825" s="48"/>
    </row>
    <row r="1826" spans="2:3" ht="14.25" hidden="1" customHeight="1" x14ac:dyDescent="0.25">
      <c r="B1826" s="58"/>
      <c r="C1826" s="48"/>
    </row>
    <row r="1827" spans="2:3" ht="14.25" hidden="1" customHeight="1" x14ac:dyDescent="0.25">
      <c r="B1827" s="58"/>
      <c r="C1827" s="48"/>
    </row>
    <row r="1828" spans="2:3" ht="14.25" hidden="1" customHeight="1" x14ac:dyDescent="0.25">
      <c r="B1828" s="58"/>
      <c r="C1828" s="48"/>
    </row>
    <row r="1829" spans="2:3" ht="14.25" hidden="1" customHeight="1" x14ac:dyDescent="0.25">
      <c r="B1829" s="58"/>
      <c r="C1829" s="48"/>
    </row>
    <row r="1830" spans="2:3" ht="14.25" hidden="1" customHeight="1" x14ac:dyDescent="0.25">
      <c r="B1830" s="58"/>
      <c r="C1830" s="48"/>
    </row>
    <row r="1831" spans="2:3" ht="14.25" hidden="1" customHeight="1" x14ac:dyDescent="0.25">
      <c r="B1831" s="58"/>
      <c r="C1831" s="48"/>
    </row>
    <row r="1832" spans="2:3" ht="14.25" hidden="1" customHeight="1" x14ac:dyDescent="0.25">
      <c r="B1832" s="58"/>
      <c r="C1832" s="48"/>
    </row>
    <row r="1833" spans="2:3" ht="14.25" hidden="1" customHeight="1" x14ac:dyDescent="0.25">
      <c r="B1833" s="58"/>
      <c r="C1833" s="48"/>
    </row>
    <row r="1834" spans="2:3" ht="14.25" hidden="1" customHeight="1" x14ac:dyDescent="0.25">
      <c r="B1834" s="58"/>
      <c r="C1834" s="48"/>
    </row>
    <row r="1835" spans="2:3" ht="14.25" hidden="1" customHeight="1" x14ac:dyDescent="0.25">
      <c r="B1835" s="58"/>
      <c r="C1835" s="48"/>
    </row>
    <row r="1836" spans="2:3" ht="14.25" hidden="1" customHeight="1" x14ac:dyDescent="0.25">
      <c r="B1836" s="58"/>
      <c r="C1836" s="48"/>
    </row>
    <row r="1837" spans="2:3" ht="14.25" hidden="1" customHeight="1" x14ac:dyDescent="0.25">
      <c r="B1837" s="58"/>
      <c r="C1837" s="48"/>
    </row>
    <row r="1838" spans="2:3" ht="14.25" hidden="1" customHeight="1" x14ac:dyDescent="0.25">
      <c r="B1838" s="58"/>
      <c r="C1838" s="48"/>
    </row>
    <row r="1839" spans="2:3" ht="14.25" hidden="1" customHeight="1" x14ac:dyDescent="0.25">
      <c r="B1839" s="58"/>
      <c r="C1839" s="48"/>
    </row>
    <row r="1840" spans="2:3" ht="14.25" hidden="1" customHeight="1" x14ac:dyDescent="0.25">
      <c r="B1840" s="58"/>
      <c r="C1840" s="48"/>
    </row>
    <row r="1841" spans="2:3" ht="14.25" hidden="1" customHeight="1" x14ac:dyDescent="0.25">
      <c r="B1841" s="58"/>
      <c r="C1841" s="48"/>
    </row>
    <row r="1842" spans="2:3" ht="14.25" hidden="1" customHeight="1" x14ac:dyDescent="0.25">
      <c r="B1842" s="58"/>
      <c r="C1842" s="48"/>
    </row>
    <row r="1843" spans="2:3" ht="14.25" hidden="1" customHeight="1" x14ac:dyDescent="0.25">
      <c r="B1843" s="58"/>
      <c r="C1843" s="48"/>
    </row>
    <row r="1844" spans="2:3" ht="14.25" hidden="1" customHeight="1" x14ac:dyDescent="0.25">
      <c r="B1844" s="58"/>
      <c r="C1844" s="48"/>
    </row>
    <row r="1845" spans="2:3" ht="14.25" hidden="1" customHeight="1" x14ac:dyDescent="0.25">
      <c r="B1845" s="58"/>
      <c r="C1845" s="48"/>
    </row>
    <row r="1846" spans="2:3" ht="14.25" hidden="1" customHeight="1" x14ac:dyDescent="0.25">
      <c r="B1846" s="58"/>
      <c r="C1846" s="48"/>
    </row>
    <row r="1847" spans="2:3" ht="14.25" hidden="1" customHeight="1" x14ac:dyDescent="0.25">
      <c r="B1847" s="58"/>
      <c r="C1847" s="48"/>
    </row>
    <row r="1848" spans="2:3" ht="14.25" hidden="1" customHeight="1" x14ac:dyDescent="0.25">
      <c r="B1848" s="58"/>
      <c r="C1848" s="48"/>
    </row>
    <row r="1849" spans="2:3" ht="14.25" hidden="1" customHeight="1" x14ac:dyDescent="0.25">
      <c r="B1849" s="58"/>
      <c r="C1849" s="48"/>
    </row>
    <row r="1850" spans="2:3" ht="14.25" hidden="1" customHeight="1" x14ac:dyDescent="0.25">
      <c r="B1850" s="58"/>
      <c r="C1850" s="48"/>
    </row>
    <row r="1851" spans="2:3" ht="14.25" hidden="1" customHeight="1" x14ac:dyDescent="0.25">
      <c r="B1851" s="58"/>
      <c r="C1851" s="48"/>
    </row>
    <row r="1852" spans="2:3" ht="14.25" hidden="1" customHeight="1" x14ac:dyDescent="0.25">
      <c r="B1852" s="58"/>
      <c r="C1852" s="48"/>
    </row>
    <row r="1853" spans="2:3" ht="14.25" hidden="1" customHeight="1" x14ac:dyDescent="0.25">
      <c r="B1853" s="58"/>
      <c r="C1853" s="48"/>
    </row>
    <row r="1854" spans="2:3" ht="14.25" hidden="1" customHeight="1" x14ac:dyDescent="0.25">
      <c r="B1854" s="58"/>
      <c r="C1854" s="48"/>
    </row>
    <row r="1855" spans="2:3" ht="14.25" hidden="1" customHeight="1" x14ac:dyDescent="0.25">
      <c r="B1855" s="58"/>
      <c r="C1855" s="48"/>
    </row>
    <row r="1856" spans="2:3" ht="14.25" hidden="1" customHeight="1" x14ac:dyDescent="0.25">
      <c r="B1856" s="58"/>
      <c r="C1856" s="48"/>
    </row>
    <row r="1857" spans="2:3" ht="14.25" hidden="1" customHeight="1" x14ac:dyDescent="0.25">
      <c r="B1857" s="58"/>
      <c r="C1857" s="48"/>
    </row>
    <row r="1858" spans="2:3" ht="14.25" hidden="1" customHeight="1" x14ac:dyDescent="0.25">
      <c r="B1858" s="58"/>
      <c r="C1858" s="48"/>
    </row>
    <row r="1859" spans="2:3" ht="14.25" hidden="1" customHeight="1" x14ac:dyDescent="0.25">
      <c r="B1859" s="58"/>
      <c r="C1859" s="48"/>
    </row>
    <row r="1860" spans="2:3" ht="14.25" hidden="1" customHeight="1" x14ac:dyDescent="0.25">
      <c r="B1860" s="58"/>
      <c r="C1860" s="48"/>
    </row>
    <row r="1861" spans="2:3" ht="14.25" hidden="1" customHeight="1" x14ac:dyDescent="0.25">
      <c r="B1861" s="58"/>
      <c r="C1861" s="48"/>
    </row>
    <row r="1862" spans="2:3" ht="14.25" hidden="1" customHeight="1" x14ac:dyDescent="0.25">
      <c r="B1862" s="58"/>
      <c r="C1862" s="48"/>
    </row>
    <row r="1863" spans="2:3" ht="14.25" hidden="1" customHeight="1" x14ac:dyDescent="0.25">
      <c r="B1863" s="58"/>
      <c r="C1863" s="48"/>
    </row>
    <row r="1864" spans="2:3" ht="14.25" hidden="1" customHeight="1" x14ac:dyDescent="0.25">
      <c r="B1864" s="58"/>
      <c r="C1864" s="48"/>
    </row>
    <row r="1865" spans="2:3" ht="14.25" hidden="1" customHeight="1" x14ac:dyDescent="0.25">
      <c r="B1865" s="58"/>
      <c r="C1865" s="48"/>
    </row>
    <row r="1866" spans="2:3" ht="14.25" hidden="1" customHeight="1" x14ac:dyDescent="0.25">
      <c r="B1866" s="58"/>
      <c r="C1866" s="48"/>
    </row>
    <row r="1867" spans="2:3" ht="14.25" hidden="1" customHeight="1" x14ac:dyDescent="0.25">
      <c r="B1867" s="58"/>
      <c r="C1867" s="48"/>
    </row>
    <row r="1868" spans="2:3" ht="14.25" hidden="1" customHeight="1" x14ac:dyDescent="0.25">
      <c r="B1868" s="58"/>
      <c r="C1868" s="48"/>
    </row>
    <row r="1869" spans="2:3" ht="14.25" hidden="1" customHeight="1" x14ac:dyDescent="0.25">
      <c r="B1869" s="58"/>
      <c r="C1869" s="48"/>
    </row>
    <row r="1870" spans="2:3" ht="14.25" hidden="1" customHeight="1" x14ac:dyDescent="0.25">
      <c r="B1870" s="58"/>
      <c r="C1870" s="48"/>
    </row>
    <row r="1871" spans="2:3" ht="14.25" hidden="1" customHeight="1" x14ac:dyDescent="0.25">
      <c r="B1871" s="58"/>
      <c r="C1871" s="48"/>
    </row>
    <row r="1872" spans="2:3" ht="14.25" hidden="1" customHeight="1" x14ac:dyDescent="0.25">
      <c r="B1872" s="58"/>
      <c r="C1872" s="48"/>
    </row>
    <row r="1873" spans="2:3" ht="14.25" hidden="1" customHeight="1" x14ac:dyDescent="0.25">
      <c r="B1873" s="58"/>
      <c r="C1873" s="48"/>
    </row>
    <row r="1874" spans="2:3" ht="14.25" hidden="1" customHeight="1" x14ac:dyDescent="0.25">
      <c r="B1874" s="58"/>
      <c r="C1874" s="48"/>
    </row>
    <row r="1875" spans="2:3" ht="14.25" hidden="1" customHeight="1" x14ac:dyDescent="0.25">
      <c r="B1875" s="58"/>
      <c r="C1875" s="48"/>
    </row>
    <row r="1876" spans="2:3" ht="14.25" hidden="1" customHeight="1" x14ac:dyDescent="0.25">
      <c r="B1876" s="58"/>
      <c r="C1876" s="48"/>
    </row>
    <row r="1877" spans="2:3" ht="14.25" hidden="1" customHeight="1" x14ac:dyDescent="0.25">
      <c r="B1877" s="58"/>
      <c r="C1877" s="48"/>
    </row>
    <row r="1878" spans="2:3" ht="14.25" hidden="1" customHeight="1" x14ac:dyDescent="0.25">
      <c r="B1878" s="58"/>
      <c r="C1878" s="48"/>
    </row>
    <row r="1879" spans="2:3" ht="14.25" hidden="1" customHeight="1" x14ac:dyDescent="0.25">
      <c r="B1879" s="58"/>
      <c r="C1879" s="48"/>
    </row>
    <row r="1880" spans="2:3" ht="14.25" hidden="1" customHeight="1" x14ac:dyDescent="0.25">
      <c r="B1880" s="58"/>
      <c r="C1880" s="48"/>
    </row>
    <row r="1881" spans="2:3" ht="14.25" hidden="1" customHeight="1" x14ac:dyDescent="0.25">
      <c r="B1881" s="58"/>
      <c r="C1881" s="48"/>
    </row>
    <row r="1882" spans="2:3" ht="14.25" hidden="1" customHeight="1" x14ac:dyDescent="0.25">
      <c r="B1882" s="58"/>
      <c r="C1882" s="48"/>
    </row>
    <row r="1883" spans="2:3" ht="14.25" hidden="1" customHeight="1" x14ac:dyDescent="0.25">
      <c r="B1883" s="58"/>
      <c r="C1883" s="48"/>
    </row>
    <row r="1884" spans="2:3" ht="14.25" hidden="1" customHeight="1" x14ac:dyDescent="0.25">
      <c r="B1884" s="58"/>
      <c r="C1884" s="48"/>
    </row>
    <row r="1885" spans="2:3" ht="14.25" hidden="1" customHeight="1" x14ac:dyDescent="0.25">
      <c r="B1885" s="58"/>
      <c r="C1885" s="48"/>
    </row>
    <row r="1886" spans="2:3" ht="14.25" hidden="1" customHeight="1" x14ac:dyDescent="0.25">
      <c r="B1886" s="58"/>
      <c r="C1886" s="48"/>
    </row>
    <row r="1887" spans="2:3" ht="14.25" hidden="1" customHeight="1" x14ac:dyDescent="0.25">
      <c r="B1887" s="58"/>
      <c r="C1887" s="48"/>
    </row>
    <row r="1888" spans="2:3" ht="14.25" hidden="1" customHeight="1" x14ac:dyDescent="0.25">
      <c r="B1888" s="58"/>
      <c r="C1888" s="48"/>
    </row>
    <row r="1889" spans="2:3" ht="14.25" hidden="1" customHeight="1" x14ac:dyDescent="0.25">
      <c r="B1889" s="58"/>
      <c r="C1889" s="48"/>
    </row>
    <row r="1890" spans="2:3" ht="14.25" hidden="1" customHeight="1" x14ac:dyDescent="0.25">
      <c r="B1890" s="58"/>
      <c r="C1890" s="48"/>
    </row>
    <row r="1891" spans="2:3" ht="14.25" hidden="1" customHeight="1" x14ac:dyDescent="0.25">
      <c r="B1891" s="58"/>
      <c r="C1891" s="48"/>
    </row>
    <row r="1892" spans="2:3" ht="14.25" hidden="1" customHeight="1" x14ac:dyDescent="0.25">
      <c r="B1892" s="58"/>
      <c r="C1892" s="48"/>
    </row>
    <row r="1893" spans="2:3" ht="14.25" hidden="1" customHeight="1" x14ac:dyDescent="0.25">
      <c r="B1893" s="58"/>
      <c r="C1893" s="48"/>
    </row>
    <row r="1894" spans="2:3" ht="14.25" hidden="1" customHeight="1" x14ac:dyDescent="0.25">
      <c r="B1894" s="58"/>
      <c r="C1894" s="48"/>
    </row>
    <row r="1895" spans="2:3" ht="14.25" hidden="1" customHeight="1" x14ac:dyDescent="0.25">
      <c r="B1895" s="58"/>
      <c r="C1895" s="48"/>
    </row>
    <row r="1896" spans="2:3" ht="14.25" hidden="1" customHeight="1" x14ac:dyDescent="0.25">
      <c r="B1896" s="58"/>
      <c r="C1896" s="48"/>
    </row>
    <row r="1897" spans="2:3" ht="14.25" hidden="1" customHeight="1" x14ac:dyDescent="0.25">
      <c r="B1897" s="58"/>
      <c r="C1897" s="48"/>
    </row>
    <row r="1898" spans="2:3" ht="14.25" hidden="1" customHeight="1" x14ac:dyDescent="0.25">
      <c r="B1898" s="58"/>
      <c r="C1898" s="48"/>
    </row>
    <row r="1899" spans="2:3" ht="14.25" hidden="1" customHeight="1" x14ac:dyDescent="0.25">
      <c r="B1899" s="58"/>
      <c r="C1899" s="48"/>
    </row>
    <row r="1900" spans="2:3" ht="14.25" hidden="1" customHeight="1" x14ac:dyDescent="0.25">
      <c r="B1900" s="58"/>
      <c r="C1900" s="48"/>
    </row>
    <row r="1901" spans="2:3" ht="14.25" hidden="1" customHeight="1" x14ac:dyDescent="0.25">
      <c r="B1901" s="58"/>
      <c r="C1901" s="48"/>
    </row>
    <row r="1902" spans="2:3" ht="14.25" hidden="1" customHeight="1" x14ac:dyDescent="0.25">
      <c r="B1902" s="58"/>
      <c r="C1902" s="48"/>
    </row>
    <row r="1903" spans="2:3" ht="14.25" hidden="1" customHeight="1" x14ac:dyDescent="0.25">
      <c r="B1903" s="58"/>
      <c r="C1903" s="48"/>
    </row>
    <row r="1904" spans="2:3" ht="14.25" hidden="1" customHeight="1" x14ac:dyDescent="0.25">
      <c r="B1904" s="58"/>
      <c r="C1904" s="48"/>
    </row>
    <row r="1905" spans="2:3" ht="14.25" hidden="1" customHeight="1" x14ac:dyDescent="0.25">
      <c r="B1905" s="58"/>
      <c r="C1905" s="48"/>
    </row>
    <row r="1906" spans="2:3" ht="14.25" hidden="1" customHeight="1" x14ac:dyDescent="0.25">
      <c r="B1906" s="58"/>
      <c r="C1906" s="48"/>
    </row>
    <row r="1907" spans="2:3" ht="14.25" hidden="1" customHeight="1" x14ac:dyDescent="0.25">
      <c r="B1907" s="58"/>
      <c r="C1907" s="48"/>
    </row>
    <row r="1908" spans="2:3" ht="14.25" hidden="1" customHeight="1" x14ac:dyDescent="0.25">
      <c r="B1908" s="58"/>
      <c r="C1908" s="48"/>
    </row>
    <row r="1909" spans="2:3" ht="14.25" hidden="1" customHeight="1" x14ac:dyDescent="0.25">
      <c r="B1909" s="58"/>
      <c r="C1909" s="48"/>
    </row>
    <row r="1910" spans="2:3" ht="14.25" hidden="1" customHeight="1" x14ac:dyDescent="0.25">
      <c r="B1910" s="58"/>
      <c r="C1910" s="48"/>
    </row>
    <row r="1911" spans="2:3" ht="14.25" hidden="1" customHeight="1" x14ac:dyDescent="0.25">
      <c r="B1911" s="58"/>
      <c r="C1911" s="48"/>
    </row>
    <row r="1912" spans="2:3" ht="14.25" hidden="1" customHeight="1" x14ac:dyDescent="0.25">
      <c r="B1912" s="58"/>
      <c r="C1912" s="48"/>
    </row>
    <row r="1913" spans="2:3" ht="14.25" hidden="1" customHeight="1" x14ac:dyDescent="0.25">
      <c r="B1913" s="58"/>
      <c r="C1913" s="48"/>
    </row>
    <row r="1914" spans="2:3" ht="14.25" hidden="1" customHeight="1" x14ac:dyDescent="0.25">
      <c r="B1914" s="58"/>
      <c r="C1914" s="48"/>
    </row>
    <row r="1915" spans="2:3" ht="14.25" hidden="1" customHeight="1" x14ac:dyDescent="0.25">
      <c r="B1915" s="58"/>
      <c r="C1915" s="48"/>
    </row>
    <row r="1916" spans="2:3" ht="14.25" hidden="1" customHeight="1" x14ac:dyDescent="0.25">
      <c r="B1916" s="58"/>
      <c r="C1916" s="48"/>
    </row>
    <row r="1917" spans="2:3" ht="14.25" hidden="1" customHeight="1" x14ac:dyDescent="0.25">
      <c r="B1917" s="58"/>
      <c r="C1917" s="48"/>
    </row>
    <row r="1918" spans="2:3" ht="14.25" hidden="1" customHeight="1" x14ac:dyDescent="0.25">
      <c r="B1918" s="58"/>
      <c r="C1918" s="48"/>
    </row>
    <row r="1919" spans="2:3" ht="14.25" hidden="1" customHeight="1" x14ac:dyDescent="0.25">
      <c r="B1919" s="58"/>
      <c r="C1919" s="48"/>
    </row>
    <row r="1920" spans="2:3" ht="14.25" hidden="1" customHeight="1" x14ac:dyDescent="0.25">
      <c r="B1920" s="58"/>
      <c r="C1920" s="48"/>
    </row>
    <row r="1921" spans="2:3" ht="14.25" hidden="1" customHeight="1" x14ac:dyDescent="0.25">
      <c r="B1921" s="58"/>
      <c r="C1921" s="48"/>
    </row>
    <row r="1922" spans="2:3" ht="14.25" hidden="1" customHeight="1" x14ac:dyDescent="0.25">
      <c r="B1922" s="58"/>
      <c r="C1922" s="48"/>
    </row>
    <row r="1923" spans="2:3" ht="14.25" hidden="1" customHeight="1" x14ac:dyDescent="0.25">
      <c r="B1923" s="58"/>
      <c r="C1923" s="48"/>
    </row>
    <row r="1924" spans="2:3" ht="14.25" hidden="1" customHeight="1" x14ac:dyDescent="0.25">
      <c r="B1924" s="58"/>
      <c r="C1924" s="48"/>
    </row>
    <row r="1925" spans="2:3" ht="14.25" hidden="1" customHeight="1" x14ac:dyDescent="0.25">
      <c r="B1925" s="58"/>
      <c r="C1925" s="48"/>
    </row>
    <row r="1926" spans="2:3" ht="14.25" hidden="1" customHeight="1" x14ac:dyDescent="0.25">
      <c r="B1926" s="58"/>
      <c r="C1926" s="48"/>
    </row>
    <row r="1927" spans="2:3" ht="14.25" hidden="1" customHeight="1" x14ac:dyDescent="0.25">
      <c r="B1927" s="58"/>
      <c r="C1927" s="48"/>
    </row>
    <row r="1928" spans="2:3" ht="14.25" hidden="1" customHeight="1" x14ac:dyDescent="0.25">
      <c r="B1928" s="58"/>
      <c r="C1928" s="48"/>
    </row>
    <row r="1929" spans="2:3" ht="14.25" hidden="1" customHeight="1" x14ac:dyDescent="0.25">
      <c r="B1929" s="58"/>
      <c r="C1929" s="48"/>
    </row>
    <row r="1930" spans="2:3" ht="14.25" hidden="1" customHeight="1" x14ac:dyDescent="0.25">
      <c r="B1930" s="58"/>
      <c r="C1930" s="48"/>
    </row>
    <row r="1931" spans="2:3" ht="14.25" hidden="1" customHeight="1" x14ac:dyDescent="0.25">
      <c r="B1931" s="58"/>
      <c r="C1931" s="48"/>
    </row>
    <row r="1932" spans="2:3" ht="14.25" hidden="1" customHeight="1" x14ac:dyDescent="0.25">
      <c r="B1932" s="58"/>
      <c r="C1932" s="48"/>
    </row>
    <row r="1933" spans="2:3" ht="14.25" hidden="1" customHeight="1" x14ac:dyDescent="0.25">
      <c r="B1933" s="58"/>
      <c r="C1933" s="48"/>
    </row>
    <row r="1934" spans="2:3" ht="14.25" hidden="1" customHeight="1" x14ac:dyDescent="0.25">
      <c r="B1934" s="58"/>
      <c r="C1934" s="48"/>
    </row>
    <row r="1935" spans="2:3" ht="14.25" hidden="1" customHeight="1" x14ac:dyDescent="0.25">
      <c r="B1935" s="58"/>
      <c r="C1935" s="48"/>
    </row>
    <row r="1936" spans="2:3" ht="14.25" hidden="1" customHeight="1" x14ac:dyDescent="0.25">
      <c r="B1936" s="58"/>
      <c r="C1936" s="48"/>
    </row>
    <row r="1937" spans="2:3" ht="14.25" hidden="1" customHeight="1" x14ac:dyDescent="0.25">
      <c r="B1937" s="58"/>
      <c r="C1937" s="48"/>
    </row>
    <row r="1938" spans="2:3" ht="14.25" hidden="1" customHeight="1" x14ac:dyDescent="0.25">
      <c r="B1938" s="58"/>
      <c r="C1938" s="48"/>
    </row>
    <row r="1939" spans="2:3" ht="14.25" hidden="1" customHeight="1" x14ac:dyDescent="0.25">
      <c r="B1939" s="58"/>
      <c r="C1939" s="48"/>
    </row>
    <row r="1940" spans="2:3" ht="14.25" hidden="1" customHeight="1" x14ac:dyDescent="0.25">
      <c r="B1940" s="58"/>
      <c r="C1940" s="48"/>
    </row>
    <row r="1941" spans="2:3" ht="14.25" hidden="1" customHeight="1" x14ac:dyDescent="0.25">
      <c r="B1941" s="58"/>
      <c r="C1941" s="48"/>
    </row>
    <row r="1942" spans="2:3" ht="14.25" hidden="1" customHeight="1" x14ac:dyDescent="0.25">
      <c r="B1942" s="58"/>
      <c r="C1942" s="48"/>
    </row>
    <row r="1943" spans="2:3" ht="14.25" hidden="1" customHeight="1" x14ac:dyDescent="0.25">
      <c r="B1943" s="58"/>
      <c r="C1943" s="48"/>
    </row>
    <row r="1944" spans="2:3" ht="14.25" hidden="1" customHeight="1" x14ac:dyDescent="0.25">
      <c r="B1944" s="58"/>
      <c r="C1944" s="48"/>
    </row>
    <row r="1945" spans="2:3" ht="14.25" hidden="1" customHeight="1" x14ac:dyDescent="0.25">
      <c r="B1945" s="58"/>
      <c r="C1945" s="48"/>
    </row>
    <row r="1946" spans="2:3" ht="14.25" hidden="1" customHeight="1" x14ac:dyDescent="0.25">
      <c r="B1946" s="58"/>
      <c r="C1946" s="48"/>
    </row>
    <row r="1947" spans="2:3" ht="14.25" hidden="1" customHeight="1" x14ac:dyDescent="0.25">
      <c r="B1947" s="58"/>
      <c r="C1947" s="48"/>
    </row>
    <row r="1948" spans="2:3" ht="14.25" hidden="1" customHeight="1" x14ac:dyDescent="0.25">
      <c r="B1948" s="58"/>
      <c r="C1948" s="48"/>
    </row>
    <row r="1949" spans="2:3" ht="14.25" hidden="1" customHeight="1" x14ac:dyDescent="0.25">
      <c r="B1949" s="58"/>
      <c r="C1949" s="48"/>
    </row>
    <row r="1950" spans="2:3" ht="14.25" hidden="1" customHeight="1" x14ac:dyDescent="0.25">
      <c r="B1950" s="58"/>
      <c r="C1950" s="48"/>
    </row>
    <row r="1951" spans="2:3" ht="14.25" hidden="1" customHeight="1" x14ac:dyDescent="0.25">
      <c r="B1951" s="58"/>
      <c r="C1951" s="48"/>
    </row>
    <row r="1952" spans="2:3" ht="14.25" hidden="1" customHeight="1" x14ac:dyDescent="0.25">
      <c r="B1952" s="58"/>
      <c r="C1952" s="48"/>
    </row>
    <row r="1953" spans="2:3" ht="14.25" hidden="1" customHeight="1" x14ac:dyDescent="0.25">
      <c r="B1953" s="58"/>
      <c r="C1953" s="48"/>
    </row>
    <row r="1954" spans="2:3" ht="14.25" hidden="1" customHeight="1" x14ac:dyDescent="0.25">
      <c r="B1954" s="58"/>
      <c r="C1954" s="48"/>
    </row>
    <row r="1955" spans="2:3" ht="14.25" hidden="1" customHeight="1" x14ac:dyDescent="0.25">
      <c r="B1955" s="58"/>
      <c r="C1955" s="48"/>
    </row>
    <row r="1956" spans="2:3" ht="14.25" hidden="1" customHeight="1" x14ac:dyDescent="0.25">
      <c r="B1956" s="58"/>
      <c r="C1956" s="48"/>
    </row>
    <row r="1957" spans="2:3" ht="14.25" hidden="1" customHeight="1" x14ac:dyDescent="0.25">
      <c r="B1957" s="58"/>
      <c r="C1957" s="48"/>
    </row>
    <row r="1958" spans="2:3" ht="14.25" hidden="1" customHeight="1" x14ac:dyDescent="0.25">
      <c r="B1958" s="58"/>
      <c r="C1958" s="48"/>
    </row>
    <row r="1959" spans="2:3" ht="14.25" hidden="1" customHeight="1" x14ac:dyDescent="0.25">
      <c r="B1959" s="58"/>
      <c r="C1959" s="48"/>
    </row>
    <row r="1960" spans="2:3" ht="14.25" hidden="1" customHeight="1" x14ac:dyDescent="0.25">
      <c r="B1960" s="58"/>
      <c r="C1960" s="48"/>
    </row>
    <row r="1961" spans="2:3" ht="14.25" hidden="1" customHeight="1" x14ac:dyDescent="0.25">
      <c r="B1961" s="58"/>
      <c r="C1961" s="48"/>
    </row>
    <row r="1962" spans="2:3" ht="14.25" hidden="1" customHeight="1" x14ac:dyDescent="0.25">
      <c r="B1962" s="58"/>
      <c r="C1962" s="48"/>
    </row>
    <row r="1963" spans="2:3" ht="14.25" hidden="1" customHeight="1" x14ac:dyDescent="0.25">
      <c r="B1963" s="58"/>
      <c r="C1963" s="48"/>
    </row>
    <row r="1964" spans="2:3" ht="14.25" hidden="1" customHeight="1" x14ac:dyDescent="0.25">
      <c r="B1964" s="58"/>
      <c r="C1964" s="48"/>
    </row>
    <row r="1965" spans="2:3" ht="14.25" hidden="1" customHeight="1" x14ac:dyDescent="0.25">
      <c r="B1965" s="58"/>
      <c r="C1965" s="48"/>
    </row>
    <row r="1966" spans="2:3" ht="14.25" hidden="1" customHeight="1" x14ac:dyDescent="0.25">
      <c r="B1966" s="58"/>
      <c r="C1966" s="48"/>
    </row>
    <row r="1967" spans="2:3" ht="14.25" hidden="1" customHeight="1" x14ac:dyDescent="0.25">
      <c r="B1967" s="58"/>
      <c r="C1967" s="48"/>
    </row>
    <row r="1968" spans="2:3" ht="14.25" hidden="1" customHeight="1" x14ac:dyDescent="0.25">
      <c r="B1968" s="58"/>
      <c r="C1968" s="48"/>
    </row>
    <row r="1969" spans="2:3" ht="14.25" hidden="1" customHeight="1" x14ac:dyDescent="0.25">
      <c r="B1969" s="58"/>
      <c r="C1969" s="48"/>
    </row>
    <row r="1970" spans="2:3" ht="14.25" hidden="1" customHeight="1" x14ac:dyDescent="0.25">
      <c r="B1970" s="58"/>
      <c r="C1970" s="48"/>
    </row>
    <row r="1971" spans="2:3" ht="14.25" hidden="1" customHeight="1" x14ac:dyDescent="0.25">
      <c r="B1971" s="58"/>
      <c r="C1971" s="48"/>
    </row>
    <row r="1972" spans="2:3" ht="14.25" hidden="1" customHeight="1" x14ac:dyDescent="0.25">
      <c r="B1972" s="58"/>
      <c r="C1972" s="48"/>
    </row>
    <row r="1973" spans="2:3" ht="14.25" hidden="1" customHeight="1" x14ac:dyDescent="0.25">
      <c r="B1973" s="58"/>
      <c r="C1973" s="48"/>
    </row>
    <row r="1974" spans="2:3" ht="14.25" hidden="1" customHeight="1" x14ac:dyDescent="0.25">
      <c r="B1974" s="58"/>
      <c r="C1974" s="48"/>
    </row>
    <row r="1975" spans="2:3" ht="14.25" hidden="1" customHeight="1" x14ac:dyDescent="0.25">
      <c r="B1975" s="58"/>
      <c r="C1975" s="48"/>
    </row>
    <row r="1976" spans="2:3" ht="14.25" hidden="1" customHeight="1" x14ac:dyDescent="0.25">
      <c r="B1976" s="58"/>
      <c r="C1976" s="48"/>
    </row>
    <row r="1977" spans="2:3" ht="14.25" hidden="1" customHeight="1" x14ac:dyDescent="0.25">
      <c r="B1977" s="58"/>
      <c r="C1977" s="48"/>
    </row>
    <row r="1978" spans="2:3" ht="14.25" hidden="1" customHeight="1" x14ac:dyDescent="0.25">
      <c r="B1978" s="58"/>
      <c r="C1978" s="48"/>
    </row>
    <row r="1979" spans="2:3" ht="14.25" hidden="1" customHeight="1" x14ac:dyDescent="0.25">
      <c r="B1979" s="58"/>
      <c r="C1979" s="48"/>
    </row>
    <row r="1980" spans="2:3" ht="14.25" hidden="1" customHeight="1" x14ac:dyDescent="0.25">
      <c r="B1980" s="58"/>
      <c r="C1980" s="48"/>
    </row>
    <row r="1981" spans="2:3" ht="14.25" hidden="1" customHeight="1" x14ac:dyDescent="0.25">
      <c r="B1981" s="58"/>
      <c r="C1981" s="48"/>
    </row>
    <row r="1982" spans="2:3" ht="14.25" hidden="1" customHeight="1" x14ac:dyDescent="0.25">
      <c r="B1982" s="58"/>
      <c r="C1982" s="48"/>
    </row>
    <row r="1983" spans="2:3" ht="14.25" hidden="1" customHeight="1" x14ac:dyDescent="0.25">
      <c r="B1983" s="58"/>
      <c r="C1983" s="48"/>
    </row>
    <row r="1984" spans="2:3" ht="14.25" hidden="1" customHeight="1" x14ac:dyDescent="0.25">
      <c r="B1984" s="58"/>
      <c r="C1984" s="48"/>
    </row>
    <row r="1985" spans="2:3" ht="14.25" hidden="1" customHeight="1" x14ac:dyDescent="0.25">
      <c r="B1985" s="58"/>
      <c r="C1985" s="48"/>
    </row>
    <row r="1986" spans="2:3" ht="14.25" hidden="1" customHeight="1" x14ac:dyDescent="0.25">
      <c r="B1986" s="58"/>
      <c r="C1986" s="48"/>
    </row>
    <row r="1987" spans="2:3" ht="14.25" hidden="1" customHeight="1" x14ac:dyDescent="0.25">
      <c r="B1987" s="58"/>
      <c r="C1987" s="48"/>
    </row>
    <row r="1988" spans="2:3" ht="14.25" hidden="1" customHeight="1" x14ac:dyDescent="0.25">
      <c r="B1988" s="58"/>
      <c r="C1988" s="48"/>
    </row>
    <row r="1989" spans="2:3" ht="14.25" hidden="1" customHeight="1" x14ac:dyDescent="0.25">
      <c r="B1989" s="58"/>
      <c r="C1989" s="48"/>
    </row>
    <row r="1990" spans="2:3" ht="14.25" hidden="1" customHeight="1" x14ac:dyDescent="0.25">
      <c r="B1990" s="58"/>
      <c r="C1990" s="48"/>
    </row>
    <row r="1991" spans="2:3" ht="14.25" hidden="1" customHeight="1" x14ac:dyDescent="0.25">
      <c r="B1991" s="58"/>
      <c r="C1991" s="48"/>
    </row>
    <row r="1992" spans="2:3" ht="14.25" hidden="1" customHeight="1" x14ac:dyDescent="0.25">
      <c r="B1992" s="58"/>
      <c r="C1992" s="48"/>
    </row>
    <row r="1993" spans="2:3" ht="14.25" hidden="1" customHeight="1" x14ac:dyDescent="0.25">
      <c r="B1993" s="58"/>
      <c r="C1993" s="48"/>
    </row>
    <row r="1994" spans="2:3" ht="14.25" hidden="1" customHeight="1" x14ac:dyDescent="0.25">
      <c r="B1994" s="58"/>
      <c r="C1994" s="48"/>
    </row>
    <row r="1995" spans="2:3" ht="14.25" hidden="1" customHeight="1" x14ac:dyDescent="0.25">
      <c r="B1995" s="58"/>
      <c r="C1995" s="48"/>
    </row>
    <row r="1996" spans="2:3" ht="14.25" hidden="1" customHeight="1" x14ac:dyDescent="0.25">
      <c r="B1996" s="58"/>
      <c r="C1996" s="48"/>
    </row>
    <row r="1997" spans="2:3" ht="14.25" hidden="1" customHeight="1" x14ac:dyDescent="0.25">
      <c r="B1997" s="58"/>
      <c r="C1997" s="48"/>
    </row>
    <row r="1998" spans="2:3" ht="14.25" hidden="1" customHeight="1" x14ac:dyDescent="0.25">
      <c r="B1998" s="58"/>
      <c r="C1998" s="48"/>
    </row>
    <row r="1999" spans="2:3" ht="14.25" hidden="1" customHeight="1" x14ac:dyDescent="0.25">
      <c r="B1999" s="58"/>
      <c r="C1999" s="48"/>
    </row>
    <row r="2000" spans="2:3" ht="14.25" hidden="1" customHeight="1" x14ac:dyDescent="0.25">
      <c r="B2000" s="58"/>
      <c r="C2000" s="48"/>
    </row>
    <row r="2001" spans="2:3" ht="14.25" hidden="1" customHeight="1" x14ac:dyDescent="0.25">
      <c r="B2001" s="58"/>
      <c r="C2001" s="48"/>
    </row>
    <row r="2002" spans="2:3" ht="14.25" hidden="1" customHeight="1" x14ac:dyDescent="0.25">
      <c r="B2002" s="58"/>
      <c r="C2002" s="48"/>
    </row>
    <row r="2003" spans="2:3" ht="14.25" hidden="1" customHeight="1" x14ac:dyDescent="0.25">
      <c r="B2003" s="58"/>
      <c r="C2003" s="48"/>
    </row>
    <row r="2004" spans="2:3" ht="14.25" hidden="1" customHeight="1" x14ac:dyDescent="0.25">
      <c r="B2004" s="58"/>
      <c r="C2004" s="48"/>
    </row>
    <row r="2005" spans="2:3" ht="14.25" hidden="1" customHeight="1" x14ac:dyDescent="0.25">
      <c r="B2005" s="58"/>
      <c r="C2005" s="48"/>
    </row>
    <row r="2006" spans="2:3" ht="14.25" hidden="1" customHeight="1" x14ac:dyDescent="0.25">
      <c r="B2006" s="58"/>
      <c r="C2006" s="48"/>
    </row>
    <row r="2007" spans="2:3" ht="14.25" hidden="1" customHeight="1" x14ac:dyDescent="0.25">
      <c r="B2007" s="58"/>
      <c r="C2007" s="48"/>
    </row>
    <row r="2008" spans="2:3" ht="14.25" hidden="1" customHeight="1" x14ac:dyDescent="0.25">
      <c r="B2008" s="58"/>
      <c r="C2008" s="48"/>
    </row>
    <row r="2009" spans="2:3" ht="14.25" hidden="1" customHeight="1" x14ac:dyDescent="0.25">
      <c r="B2009" s="58"/>
      <c r="C2009" s="48"/>
    </row>
    <row r="2010" spans="2:3" ht="14.25" hidden="1" customHeight="1" x14ac:dyDescent="0.25">
      <c r="B2010" s="58"/>
      <c r="C2010" s="48"/>
    </row>
    <row r="2011" spans="2:3" ht="14.25" hidden="1" customHeight="1" x14ac:dyDescent="0.25">
      <c r="B2011" s="58"/>
      <c r="C2011" s="48"/>
    </row>
    <row r="2012" spans="2:3" ht="14.25" hidden="1" customHeight="1" x14ac:dyDescent="0.25">
      <c r="B2012" s="58"/>
      <c r="C2012" s="48"/>
    </row>
    <row r="2013" spans="2:3" ht="14.25" hidden="1" customHeight="1" x14ac:dyDescent="0.25">
      <c r="B2013" s="58"/>
      <c r="C2013" s="48"/>
    </row>
    <row r="2014" spans="2:3" ht="14.25" hidden="1" customHeight="1" x14ac:dyDescent="0.25">
      <c r="B2014" s="58"/>
      <c r="C2014" s="48"/>
    </row>
    <row r="2015" spans="2:3" ht="14.25" hidden="1" customHeight="1" x14ac:dyDescent="0.25">
      <c r="B2015" s="58"/>
      <c r="C2015" s="48"/>
    </row>
    <row r="2016" spans="2:3" ht="14.25" hidden="1" customHeight="1" x14ac:dyDescent="0.25">
      <c r="B2016" s="58"/>
      <c r="C2016" s="48"/>
    </row>
    <row r="2017" spans="2:3" ht="14.25" hidden="1" customHeight="1" x14ac:dyDescent="0.25">
      <c r="B2017" s="58"/>
      <c r="C2017" s="48"/>
    </row>
    <row r="2018" spans="2:3" ht="14.25" hidden="1" customHeight="1" x14ac:dyDescent="0.25">
      <c r="B2018" s="58"/>
      <c r="C2018" s="48"/>
    </row>
    <row r="2019" spans="2:3" ht="14.25" hidden="1" customHeight="1" x14ac:dyDescent="0.25">
      <c r="B2019" s="58"/>
      <c r="C2019" s="48"/>
    </row>
    <row r="2020" spans="2:3" ht="14.25" hidden="1" customHeight="1" x14ac:dyDescent="0.25">
      <c r="B2020" s="58"/>
      <c r="C2020" s="48"/>
    </row>
    <row r="2021" spans="2:3" ht="14.25" hidden="1" customHeight="1" x14ac:dyDescent="0.25">
      <c r="B2021" s="58"/>
      <c r="C2021" s="48"/>
    </row>
    <row r="2022" spans="2:3" ht="14.25" hidden="1" customHeight="1" x14ac:dyDescent="0.25">
      <c r="B2022" s="58"/>
      <c r="C2022" s="48"/>
    </row>
    <row r="2023" spans="2:3" ht="14.25" hidden="1" customHeight="1" x14ac:dyDescent="0.25">
      <c r="B2023" s="58"/>
      <c r="C2023" s="48"/>
    </row>
    <row r="2024" spans="2:3" ht="14.25" hidden="1" customHeight="1" x14ac:dyDescent="0.25">
      <c r="B2024" s="58"/>
      <c r="C2024" s="48"/>
    </row>
    <row r="2025" spans="2:3" ht="14.25" hidden="1" customHeight="1" x14ac:dyDescent="0.25">
      <c r="B2025" s="58"/>
      <c r="C2025" s="48"/>
    </row>
    <row r="2026" spans="2:3" ht="14.25" hidden="1" customHeight="1" x14ac:dyDescent="0.25">
      <c r="B2026" s="58"/>
      <c r="C2026" s="48"/>
    </row>
    <row r="2027" spans="2:3" ht="14.25" hidden="1" customHeight="1" x14ac:dyDescent="0.25">
      <c r="B2027" s="58"/>
      <c r="C2027" s="48"/>
    </row>
    <row r="2028" spans="2:3" ht="14.25" hidden="1" customHeight="1" x14ac:dyDescent="0.25">
      <c r="B2028" s="58"/>
      <c r="C2028" s="48"/>
    </row>
    <row r="2029" spans="2:3" ht="14.25" hidden="1" customHeight="1" x14ac:dyDescent="0.25">
      <c r="B2029" s="58"/>
      <c r="C2029" s="48"/>
    </row>
    <row r="2030" spans="2:3" ht="14.25" hidden="1" customHeight="1" x14ac:dyDescent="0.25">
      <c r="B2030" s="58"/>
      <c r="C2030" s="48"/>
    </row>
    <row r="2031" spans="2:3" ht="14.25" hidden="1" customHeight="1" x14ac:dyDescent="0.25">
      <c r="B2031" s="58"/>
      <c r="C2031" s="48"/>
    </row>
    <row r="2032" spans="2:3" ht="14.25" hidden="1" customHeight="1" x14ac:dyDescent="0.25">
      <c r="B2032" s="58"/>
      <c r="C2032" s="48"/>
    </row>
    <row r="2033" spans="2:3" ht="14.25" hidden="1" customHeight="1" x14ac:dyDescent="0.25">
      <c r="B2033" s="58"/>
      <c r="C2033" s="48"/>
    </row>
    <row r="2034" spans="2:3" ht="14.25" hidden="1" customHeight="1" x14ac:dyDescent="0.25">
      <c r="B2034" s="58"/>
      <c r="C2034" s="48"/>
    </row>
    <row r="2035" spans="2:3" ht="14.25" hidden="1" customHeight="1" x14ac:dyDescent="0.25">
      <c r="B2035" s="58"/>
      <c r="C2035" s="48"/>
    </row>
    <row r="2036" spans="2:3" ht="14.25" hidden="1" customHeight="1" x14ac:dyDescent="0.25">
      <c r="B2036" s="58"/>
      <c r="C2036" s="48"/>
    </row>
    <row r="2037" spans="2:3" ht="14.25" hidden="1" customHeight="1" x14ac:dyDescent="0.25">
      <c r="B2037" s="58"/>
      <c r="C2037" s="48"/>
    </row>
    <row r="2038" spans="2:3" ht="14.25" hidden="1" customHeight="1" x14ac:dyDescent="0.25">
      <c r="B2038" s="58"/>
      <c r="C2038" s="48"/>
    </row>
    <row r="2039" spans="2:3" ht="14.25" hidden="1" customHeight="1" x14ac:dyDescent="0.25">
      <c r="B2039" s="58"/>
      <c r="C2039" s="48"/>
    </row>
    <row r="2040" spans="2:3" ht="14.25" hidden="1" customHeight="1" x14ac:dyDescent="0.25">
      <c r="B2040" s="58"/>
      <c r="C2040" s="48"/>
    </row>
    <row r="2041" spans="2:3" ht="14.25" hidden="1" customHeight="1" x14ac:dyDescent="0.25">
      <c r="B2041" s="58"/>
      <c r="C2041" s="48"/>
    </row>
    <row r="2042" spans="2:3" ht="14.25" hidden="1" customHeight="1" x14ac:dyDescent="0.25">
      <c r="B2042" s="58"/>
      <c r="C2042" s="48"/>
    </row>
    <row r="2043" spans="2:3" ht="14.25" hidden="1" customHeight="1" x14ac:dyDescent="0.25">
      <c r="B2043" s="58"/>
      <c r="C2043" s="48"/>
    </row>
    <row r="2044" spans="2:3" ht="14.25" hidden="1" customHeight="1" x14ac:dyDescent="0.25">
      <c r="B2044" s="58"/>
      <c r="C2044" s="48"/>
    </row>
    <row r="2045" spans="2:3" ht="14.25" hidden="1" customHeight="1" x14ac:dyDescent="0.25">
      <c r="B2045" s="58"/>
      <c r="C2045" s="48"/>
    </row>
    <row r="2046" spans="2:3" ht="14.25" hidden="1" customHeight="1" x14ac:dyDescent="0.25">
      <c r="B2046" s="58"/>
      <c r="C2046" s="48"/>
    </row>
    <row r="2047" spans="2:3" ht="14.25" hidden="1" customHeight="1" x14ac:dyDescent="0.25">
      <c r="B2047" s="58"/>
      <c r="C2047" s="48"/>
    </row>
    <row r="2048" spans="2:3" ht="14.25" hidden="1" customHeight="1" x14ac:dyDescent="0.25">
      <c r="B2048" s="58"/>
      <c r="C2048" s="48"/>
    </row>
    <row r="2049" spans="2:3" ht="14.25" hidden="1" customHeight="1" x14ac:dyDescent="0.25">
      <c r="B2049" s="58"/>
      <c r="C2049" s="48"/>
    </row>
    <row r="2050" spans="2:3" ht="14.25" hidden="1" customHeight="1" x14ac:dyDescent="0.25">
      <c r="B2050" s="58"/>
      <c r="C2050" s="48"/>
    </row>
    <row r="2051" spans="2:3" ht="14.25" hidden="1" customHeight="1" x14ac:dyDescent="0.25">
      <c r="B2051" s="58"/>
      <c r="C2051" s="48"/>
    </row>
    <row r="2052" spans="2:3" ht="14.25" hidden="1" customHeight="1" x14ac:dyDescent="0.25">
      <c r="B2052" s="58"/>
      <c r="C2052" s="48"/>
    </row>
    <row r="2053" spans="2:3" ht="14.25" hidden="1" customHeight="1" x14ac:dyDescent="0.25">
      <c r="B2053" s="58"/>
      <c r="C2053" s="48"/>
    </row>
    <row r="2054" spans="2:3" ht="14.25" hidden="1" customHeight="1" x14ac:dyDescent="0.25">
      <c r="B2054" s="58"/>
      <c r="C2054" s="48"/>
    </row>
    <row r="2055" spans="2:3" ht="14.25" hidden="1" customHeight="1" x14ac:dyDescent="0.25">
      <c r="B2055" s="58"/>
      <c r="C2055" s="48"/>
    </row>
    <row r="2056" spans="2:3" ht="14.25" hidden="1" customHeight="1" x14ac:dyDescent="0.25">
      <c r="B2056" s="58"/>
      <c r="C2056" s="48"/>
    </row>
    <row r="2057" spans="2:3" ht="14.25" hidden="1" customHeight="1" x14ac:dyDescent="0.25">
      <c r="B2057" s="58"/>
      <c r="C2057" s="48"/>
    </row>
    <row r="2058" spans="2:3" ht="14.25" hidden="1" customHeight="1" x14ac:dyDescent="0.25">
      <c r="B2058" s="58"/>
      <c r="C2058" s="48"/>
    </row>
    <row r="2059" spans="2:3" ht="14.25" hidden="1" customHeight="1" x14ac:dyDescent="0.25">
      <c r="B2059" s="58"/>
      <c r="C2059" s="48"/>
    </row>
    <row r="2060" spans="2:3" ht="14.25" hidden="1" customHeight="1" x14ac:dyDescent="0.25">
      <c r="B2060" s="58"/>
      <c r="C2060" s="48"/>
    </row>
    <row r="2061" spans="2:3" ht="14.25" hidden="1" customHeight="1" x14ac:dyDescent="0.25">
      <c r="B2061" s="58"/>
      <c r="C2061" s="48"/>
    </row>
    <row r="2062" spans="2:3" ht="14.25" hidden="1" customHeight="1" x14ac:dyDescent="0.25">
      <c r="B2062" s="58"/>
      <c r="C2062" s="48"/>
    </row>
    <row r="2063" spans="2:3" ht="14.25" hidden="1" customHeight="1" x14ac:dyDescent="0.25">
      <c r="B2063" s="58"/>
      <c r="C2063" s="48"/>
    </row>
    <row r="2064" spans="2:3" ht="14.25" hidden="1" customHeight="1" x14ac:dyDescent="0.25">
      <c r="B2064" s="58"/>
      <c r="C2064" s="48"/>
    </row>
    <row r="2065" spans="2:3" ht="14.25" hidden="1" customHeight="1" x14ac:dyDescent="0.25">
      <c r="B2065" s="58"/>
      <c r="C2065" s="48"/>
    </row>
    <row r="2066" spans="2:3" ht="14.25" hidden="1" customHeight="1" x14ac:dyDescent="0.25">
      <c r="B2066" s="58"/>
      <c r="C2066" s="48"/>
    </row>
    <row r="2067" spans="2:3" ht="14.25" hidden="1" customHeight="1" x14ac:dyDescent="0.25">
      <c r="B2067" s="58"/>
      <c r="C2067" s="48"/>
    </row>
    <row r="2068" spans="2:3" ht="14.25" hidden="1" customHeight="1" x14ac:dyDescent="0.25">
      <c r="B2068" s="58"/>
      <c r="C2068" s="48"/>
    </row>
    <row r="2069" spans="2:3" ht="14.25" hidden="1" customHeight="1" x14ac:dyDescent="0.25">
      <c r="B2069" s="58"/>
      <c r="C2069" s="48"/>
    </row>
    <row r="2070" spans="2:3" ht="14.25" hidden="1" customHeight="1" x14ac:dyDescent="0.25">
      <c r="B2070" s="58"/>
      <c r="C2070" s="48"/>
    </row>
    <row r="2071" spans="2:3" ht="14.25" hidden="1" customHeight="1" x14ac:dyDescent="0.25">
      <c r="B2071" s="58"/>
      <c r="C2071" s="48"/>
    </row>
    <row r="2072" spans="2:3" ht="14.25" hidden="1" customHeight="1" x14ac:dyDescent="0.25">
      <c r="B2072" s="58"/>
      <c r="C2072" s="48"/>
    </row>
    <row r="2073" spans="2:3" ht="14.25" hidden="1" customHeight="1" x14ac:dyDescent="0.25">
      <c r="B2073" s="58"/>
      <c r="C2073" s="48"/>
    </row>
    <row r="2074" spans="2:3" ht="14.25" hidden="1" customHeight="1" x14ac:dyDescent="0.25">
      <c r="B2074" s="58"/>
      <c r="C2074" s="48"/>
    </row>
    <row r="2075" spans="2:3" ht="14.25" hidden="1" customHeight="1" x14ac:dyDescent="0.25">
      <c r="B2075" s="58"/>
      <c r="C2075" s="48"/>
    </row>
    <row r="2076" spans="2:3" ht="14.25" hidden="1" customHeight="1" x14ac:dyDescent="0.25">
      <c r="B2076" s="58"/>
      <c r="C2076" s="48"/>
    </row>
    <row r="2077" spans="2:3" ht="14.25" hidden="1" customHeight="1" x14ac:dyDescent="0.25">
      <c r="B2077" s="58"/>
      <c r="C2077" s="48"/>
    </row>
    <row r="2078" spans="2:3" ht="14.25" hidden="1" customHeight="1" x14ac:dyDescent="0.25">
      <c r="B2078" s="58"/>
      <c r="C2078" s="48"/>
    </row>
    <row r="2079" spans="2:3" ht="14.25" hidden="1" customHeight="1" x14ac:dyDescent="0.25">
      <c r="B2079" s="58"/>
      <c r="C2079" s="48"/>
    </row>
    <row r="2080" spans="2:3" ht="14.25" hidden="1" customHeight="1" x14ac:dyDescent="0.25">
      <c r="B2080" s="58"/>
      <c r="C2080" s="48"/>
    </row>
    <row r="2081" spans="2:3" ht="14.25" hidden="1" customHeight="1" x14ac:dyDescent="0.25">
      <c r="B2081" s="58"/>
      <c r="C2081" s="48"/>
    </row>
    <row r="2082" spans="2:3" ht="14.25" hidden="1" customHeight="1" x14ac:dyDescent="0.25">
      <c r="B2082" s="58"/>
      <c r="C2082" s="48"/>
    </row>
    <row r="2083" spans="2:3" ht="14.25" hidden="1" customHeight="1" x14ac:dyDescent="0.25">
      <c r="B2083" s="58"/>
      <c r="C2083" s="48"/>
    </row>
    <row r="2084" spans="2:3" ht="14.25" hidden="1" customHeight="1" x14ac:dyDescent="0.25">
      <c r="B2084" s="58"/>
      <c r="C2084" s="48"/>
    </row>
    <row r="2085" spans="2:3" ht="14.25" hidden="1" customHeight="1" x14ac:dyDescent="0.25">
      <c r="B2085" s="58"/>
      <c r="C2085" s="48"/>
    </row>
    <row r="2086" spans="2:3" ht="14.25" hidden="1" customHeight="1" x14ac:dyDescent="0.25">
      <c r="B2086" s="58"/>
      <c r="C2086" s="48"/>
    </row>
    <row r="2087" spans="2:3" ht="14.25" hidden="1" customHeight="1" x14ac:dyDescent="0.25">
      <c r="B2087" s="58"/>
      <c r="C2087" s="48"/>
    </row>
    <row r="2088" spans="2:3" ht="14.25" hidden="1" customHeight="1" x14ac:dyDescent="0.25">
      <c r="B2088" s="58"/>
      <c r="C2088" s="48"/>
    </row>
    <row r="2089" spans="2:3" ht="14.25" hidden="1" customHeight="1" x14ac:dyDescent="0.25">
      <c r="B2089" s="58"/>
      <c r="C2089" s="48"/>
    </row>
    <row r="2090" spans="2:3" ht="14.25" hidden="1" customHeight="1" x14ac:dyDescent="0.25">
      <c r="B2090" s="58"/>
      <c r="C2090" s="48"/>
    </row>
    <row r="2091" spans="2:3" ht="14.25" hidden="1" customHeight="1" x14ac:dyDescent="0.25">
      <c r="B2091" s="58"/>
      <c r="C2091" s="48"/>
    </row>
    <row r="2092" spans="2:3" ht="14.25" hidden="1" customHeight="1" x14ac:dyDescent="0.25">
      <c r="B2092" s="58"/>
      <c r="C2092" s="48"/>
    </row>
    <row r="2093" spans="2:3" ht="14.25" hidden="1" customHeight="1" x14ac:dyDescent="0.25">
      <c r="B2093" s="58"/>
      <c r="C2093" s="48"/>
    </row>
    <row r="2094" spans="2:3" ht="14.25" hidden="1" customHeight="1" x14ac:dyDescent="0.25">
      <c r="B2094" s="58"/>
      <c r="C2094" s="48"/>
    </row>
    <row r="2095" spans="2:3" ht="14.25" hidden="1" customHeight="1" x14ac:dyDescent="0.25">
      <c r="B2095" s="58"/>
      <c r="C2095" s="48"/>
    </row>
    <row r="2096" spans="2:3" ht="14.25" hidden="1" customHeight="1" x14ac:dyDescent="0.25">
      <c r="B2096" s="58"/>
      <c r="C2096" s="48"/>
    </row>
    <row r="2097" spans="2:3" ht="14.25" hidden="1" customHeight="1" x14ac:dyDescent="0.25">
      <c r="B2097" s="58"/>
      <c r="C2097" s="48"/>
    </row>
    <row r="2098" spans="2:3" ht="14.25" hidden="1" customHeight="1" x14ac:dyDescent="0.25">
      <c r="B2098" s="58"/>
      <c r="C2098" s="48"/>
    </row>
    <row r="2099" spans="2:3" ht="14.25" hidden="1" customHeight="1" x14ac:dyDescent="0.25">
      <c r="B2099" s="58"/>
      <c r="C2099" s="48"/>
    </row>
    <row r="2100" spans="2:3" ht="14.25" hidden="1" customHeight="1" x14ac:dyDescent="0.25">
      <c r="B2100" s="58"/>
      <c r="C2100" s="48"/>
    </row>
    <row r="2101" spans="2:3" ht="14.25" hidden="1" customHeight="1" x14ac:dyDescent="0.25">
      <c r="B2101" s="58"/>
      <c r="C2101" s="48"/>
    </row>
    <row r="2102" spans="2:3" ht="14.25" hidden="1" customHeight="1" x14ac:dyDescent="0.25">
      <c r="B2102" s="58"/>
      <c r="C2102" s="48"/>
    </row>
    <row r="2103" spans="2:3" ht="14.25" hidden="1" customHeight="1" x14ac:dyDescent="0.25">
      <c r="B2103" s="58"/>
      <c r="C2103" s="48"/>
    </row>
    <row r="2104" spans="2:3" ht="14.25" hidden="1" customHeight="1" x14ac:dyDescent="0.25">
      <c r="B2104" s="58"/>
      <c r="C2104" s="48"/>
    </row>
    <row r="2105" spans="2:3" ht="14.25" hidden="1" customHeight="1" x14ac:dyDescent="0.25">
      <c r="B2105" s="58"/>
      <c r="C2105" s="48"/>
    </row>
    <row r="2106" spans="2:3" ht="14.25" hidden="1" customHeight="1" x14ac:dyDescent="0.25">
      <c r="B2106" s="58"/>
      <c r="C2106" s="48"/>
    </row>
    <row r="2107" spans="2:3" ht="14.25" hidden="1" customHeight="1" x14ac:dyDescent="0.25">
      <c r="B2107" s="58"/>
      <c r="C2107" s="48"/>
    </row>
    <row r="2108" spans="2:3" ht="14.25" hidden="1" customHeight="1" x14ac:dyDescent="0.25">
      <c r="B2108" s="58"/>
      <c r="C2108" s="48"/>
    </row>
    <row r="2109" spans="2:3" ht="14.25" hidden="1" customHeight="1" x14ac:dyDescent="0.25">
      <c r="B2109" s="58"/>
      <c r="C2109" s="48"/>
    </row>
    <row r="2110" spans="2:3" ht="14.25" hidden="1" customHeight="1" x14ac:dyDescent="0.25">
      <c r="B2110" s="58"/>
      <c r="C2110" s="48"/>
    </row>
    <row r="2111" spans="2:3" ht="14.25" hidden="1" customHeight="1" x14ac:dyDescent="0.25">
      <c r="B2111" s="58"/>
      <c r="C2111" s="48"/>
    </row>
    <row r="2112" spans="2:3" ht="14.25" hidden="1" customHeight="1" x14ac:dyDescent="0.25">
      <c r="B2112" s="58"/>
      <c r="C2112" s="48"/>
    </row>
    <row r="2113" spans="2:3" ht="14.25" hidden="1" customHeight="1" x14ac:dyDescent="0.25">
      <c r="B2113" s="58"/>
      <c r="C2113" s="48"/>
    </row>
    <row r="2114" spans="2:3" ht="14.25" hidden="1" customHeight="1" x14ac:dyDescent="0.25">
      <c r="B2114" s="58"/>
      <c r="C2114" s="48"/>
    </row>
    <row r="2115" spans="2:3" ht="14.25" hidden="1" customHeight="1" x14ac:dyDescent="0.25">
      <c r="B2115" s="58"/>
      <c r="C2115" s="48"/>
    </row>
    <row r="2116" spans="2:3" ht="14.25" hidden="1" customHeight="1" x14ac:dyDescent="0.25">
      <c r="B2116" s="58"/>
      <c r="C2116" s="48"/>
    </row>
    <row r="2117" spans="2:3" ht="14.25" hidden="1" customHeight="1" x14ac:dyDescent="0.25">
      <c r="B2117" s="58"/>
      <c r="C2117" s="48"/>
    </row>
    <row r="2118" spans="2:3" ht="14.25" hidden="1" customHeight="1" x14ac:dyDescent="0.25">
      <c r="B2118" s="58"/>
      <c r="C2118" s="48"/>
    </row>
    <row r="2119" spans="2:3" ht="14.25" hidden="1" customHeight="1" x14ac:dyDescent="0.25">
      <c r="B2119" s="58"/>
      <c r="C2119" s="48"/>
    </row>
    <row r="2120" spans="2:3" ht="14.25" hidden="1" customHeight="1" x14ac:dyDescent="0.25">
      <c r="B2120" s="58"/>
      <c r="C2120" s="48"/>
    </row>
    <row r="2121" spans="2:3" ht="14.25" hidden="1" customHeight="1" x14ac:dyDescent="0.25">
      <c r="B2121" s="58"/>
      <c r="C2121" s="48"/>
    </row>
    <row r="2122" spans="2:3" ht="14.25" hidden="1" customHeight="1" x14ac:dyDescent="0.25">
      <c r="B2122" s="58"/>
      <c r="C2122" s="48"/>
    </row>
    <row r="2123" spans="2:3" ht="14.25" hidden="1" customHeight="1" x14ac:dyDescent="0.25">
      <c r="B2123" s="58"/>
      <c r="C2123" s="48"/>
    </row>
    <row r="2124" spans="2:3" ht="14.25" hidden="1" customHeight="1" x14ac:dyDescent="0.25">
      <c r="B2124" s="58"/>
      <c r="C2124" s="48"/>
    </row>
    <row r="2125" spans="2:3" ht="14.25" hidden="1" customHeight="1" x14ac:dyDescent="0.25">
      <c r="B2125" s="58"/>
      <c r="C2125" s="48"/>
    </row>
    <row r="2126" spans="2:3" ht="14.25" hidden="1" customHeight="1" x14ac:dyDescent="0.25">
      <c r="B2126" s="58"/>
      <c r="C2126" s="48"/>
    </row>
    <row r="2127" spans="2:3" ht="14.25" hidden="1" customHeight="1" x14ac:dyDescent="0.25">
      <c r="B2127" s="58"/>
      <c r="C2127" s="48"/>
    </row>
    <row r="2128" spans="2:3" ht="14.25" hidden="1" customHeight="1" x14ac:dyDescent="0.25">
      <c r="B2128" s="58"/>
      <c r="C2128" s="48"/>
    </row>
    <row r="2129" spans="2:3" ht="14.25" hidden="1" customHeight="1" x14ac:dyDescent="0.25">
      <c r="B2129" s="58"/>
      <c r="C2129" s="48"/>
    </row>
    <row r="2130" spans="2:3" ht="14.25" hidden="1" customHeight="1" x14ac:dyDescent="0.25">
      <c r="B2130" s="58"/>
      <c r="C2130" s="48"/>
    </row>
    <row r="2131" spans="2:3" ht="14.25" hidden="1" customHeight="1" x14ac:dyDescent="0.25">
      <c r="B2131" s="58"/>
      <c r="C2131" s="48"/>
    </row>
    <row r="2132" spans="2:3" ht="14.25" hidden="1" customHeight="1" x14ac:dyDescent="0.25">
      <c r="B2132" s="58"/>
      <c r="C2132" s="48"/>
    </row>
    <row r="2133" spans="2:3" ht="14.25" hidden="1" customHeight="1" x14ac:dyDescent="0.25">
      <c r="B2133" s="58"/>
      <c r="C2133" s="48"/>
    </row>
    <row r="2134" spans="2:3" ht="14.25" hidden="1" customHeight="1" x14ac:dyDescent="0.25">
      <c r="B2134" s="58"/>
      <c r="C2134" s="48"/>
    </row>
    <row r="2135" spans="2:3" ht="14.25" hidden="1" customHeight="1" x14ac:dyDescent="0.25">
      <c r="B2135" s="58"/>
      <c r="C2135" s="48"/>
    </row>
    <row r="2136" spans="2:3" ht="14.25" hidden="1" customHeight="1" x14ac:dyDescent="0.25">
      <c r="B2136" s="58"/>
      <c r="C2136" s="48"/>
    </row>
    <row r="2137" spans="2:3" ht="14.25" hidden="1" customHeight="1" x14ac:dyDescent="0.25">
      <c r="B2137" s="58"/>
      <c r="C2137" s="48"/>
    </row>
    <row r="2138" spans="2:3" ht="14.25" hidden="1" customHeight="1" x14ac:dyDescent="0.25">
      <c r="B2138" s="58"/>
      <c r="C2138" s="48"/>
    </row>
    <row r="2139" spans="2:3" ht="14.25" hidden="1" customHeight="1" x14ac:dyDescent="0.25">
      <c r="B2139" s="58"/>
      <c r="C2139" s="48"/>
    </row>
    <row r="2140" spans="2:3" ht="14.25" hidden="1" customHeight="1" x14ac:dyDescent="0.25">
      <c r="B2140" s="58"/>
      <c r="C2140" s="48"/>
    </row>
    <row r="2141" spans="2:3" ht="14.25" hidden="1" customHeight="1" x14ac:dyDescent="0.25">
      <c r="B2141" s="58"/>
      <c r="C2141" s="48"/>
    </row>
    <row r="2142" spans="2:3" ht="14.25" hidden="1" customHeight="1" x14ac:dyDescent="0.25">
      <c r="B2142" s="58"/>
      <c r="C2142" s="48"/>
    </row>
    <row r="2143" spans="2:3" ht="14.25" hidden="1" customHeight="1" x14ac:dyDescent="0.25">
      <c r="B2143" s="58"/>
      <c r="C2143" s="48"/>
    </row>
    <row r="2144" spans="2:3" ht="14.25" hidden="1" customHeight="1" x14ac:dyDescent="0.25">
      <c r="B2144" s="58"/>
      <c r="C2144" s="48"/>
    </row>
    <row r="2145" spans="2:3" ht="14.25" hidden="1" customHeight="1" x14ac:dyDescent="0.25">
      <c r="B2145" s="58"/>
      <c r="C2145" s="48"/>
    </row>
    <row r="2146" spans="2:3" ht="14.25" hidden="1" customHeight="1" x14ac:dyDescent="0.25">
      <c r="B2146" s="58"/>
      <c r="C2146" s="48"/>
    </row>
    <row r="2147" spans="2:3" ht="14.25" hidden="1" customHeight="1" x14ac:dyDescent="0.25">
      <c r="B2147" s="58"/>
      <c r="C2147" s="48"/>
    </row>
    <row r="2148" spans="2:3" ht="14.25" hidden="1" customHeight="1" x14ac:dyDescent="0.25">
      <c r="B2148" s="58"/>
      <c r="C2148" s="48"/>
    </row>
    <row r="2149" spans="2:3" ht="14.25" hidden="1" customHeight="1" x14ac:dyDescent="0.25">
      <c r="B2149" s="58"/>
      <c r="C2149" s="48"/>
    </row>
    <row r="2150" spans="2:3" ht="14.25" hidden="1" customHeight="1" x14ac:dyDescent="0.25">
      <c r="B2150" s="58"/>
      <c r="C2150" s="48"/>
    </row>
    <row r="2151" spans="2:3" ht="14.25" hidden="1" customHeight="1" x14ac:dyDescent="0.25">
      <c r="B2151" s="58"/>
      <c r="C2151" s="48"/>
    </row>
    <row r="2152" spans="2:3" ht="14.25" hidden="1" customHeight="1" x14ac:dyDescent="0.25">
      <c r="B2152" s="58"/>
      <c r="C2152" s="48"/>
    </row>
    <row r="2153" spans="2:3" ht="14.25" hidden="1" customHeight="1" x14ac:dyDescent="0.25">
      <c r="B2153" s="58"/>
      <c r="C2153" s="48"/>
    </row>
    <row r="2154" spans="2:3" ht="14.25" hidden="1" customHeight="1" x14ac:dyDescent="0.25">
      <c r="B2154" s="58"/>
      <c r="C2154" s="48"/>
    </row>
    <row r="2155" spans="2:3" ht="14.25" hidden="1" customHeight="1" x14ac:dyDescent="0.25">
      <c r="B2155" s="58"/>
      <c r="C2155" s="48"/>
    </row>
    <row r="2156" spans="2:3" ht="14.25" hidden="1" customHeight="1" x14ac:dyDescent="0.25">
      <c r="B2156" s="58"/>
      <c r="C2156" s="48"/>
    </row>
    <row r="2157" spans="2:3" ht="14.25" hidden="1" customHeight="1" x14ac:dyDescent="0.25">
      <c r="B2157" s="58"/>
      <c r="C2157" s="48"/>
    </row>
    <row r="2158" spans="2:3" ht="14.25" hidden="1" customHeight="1" x14ac:dyDescent="0.25">
      <c r="B2158" s="58"/>
      <c r="C2158" s="48"/>
    </row>
    <row r="2159" spans="2:3" ht="14.25" hidden="1" customHeight="1" x14ac:dyDescent="0.25">
      <c r="B2159" s="58"/>
      <c r="C2159" s="48"/>
    </row>
    <row r="2160" spans="2:3" ht="14.25" hidden="1" customHeight="1" x14ac:dyDescent="0.25">
      <c r="B2160" s="58"/>
      <c r="C2160" s="48"/>
    </row>
    <row r="2161" spans="2:3" ht="14.25" hidden="1" customHeight="1" x14ac:dyDescent="0.25">
      <c r="B2161" s="58"/>
      <c r="C2161" s="48"/>
    </row>
    <row r="2162" spans="2:3" ht="14.25" hidden="1" customHeight="1" x14ac:dyDescent="0.25">
      <c r="B2162" s="58"/>
      <c r="C2162" s="48"/>
    </row>
    <row r="2163" spans="2:3" ht="14.25" hidden="1" customHeight="1" x14ac:dyDescent="0.25">
      <c r="B2163" s="58"/>
      <c r="C2163" s="48"/>
    </row>
    <row r="2164" spans="2:3" ht="14.25" hidden="1" customHeight="1" x14ac:dyDescent="0.25">
      <c r="B2164" s="58"/>
      <c r="C2164" s="48"/>
    </row>
    <row r="2165" spans="2:3" ht="14.25" hidden="1" customHeight="1" x14ac:dyDescent="0.25">
      <c r="B2165" s="58"/>
      <c r="C2165" s="48"/>
    </row>
    <row r="2166" spans="2:3" ht="14.25" hidden="1" customHeight="1" x14ac:dyDescent="0.25">
      <c r="B2166" s="58"/>
      <c r="C2166" s="48"/>
    </row>
    <row r="2167" spans="2:3" ht="14.25" hidden="1" customHeight="1" x14ac:dyDescent="0.25">
      <c r="B2167" s="58"/>
      <c r="C2167" s="48"/>
    </row>
    <row r="2168" spans="2:3" ht="14.25" hidden="1" customHeight="1" x14ac:dyDescent="0.25">
      <c r="B2168" s="58"/>
      <c r="C2168" s="48"/>
    </row>
    <row r="2169" spans="2:3" ht="14.25" hidden="1" customHeight="1" x14ac:dyDescent="0.25">
      <c r="B2169" s="58"/>
      <c r="C2169" s="48"/>
    </row>
    <row r="2170" spans="2:3" ht="14.25" hidden="1" customHeight="1" x14ac:dyDescent="0.25">
      <c r="B2170" s="58"/>
      <c r="C2170" s="48"/>
    </row>
    <row r="2171" spans="2:3" ht="14.25" hidden="1" customHeight="1" x14ac:dyDescent="0.25">
      <c r="B2171" s="58"/>
      <c r="C2171" s="48"/>
    </row>
    <row r="2172" spans="2:3" ht="14.25" hidden="1" customHeight="1" x14ac:dyDescent="0.25">
      <c r="B2172" s="58"/>
      <c r="C2172" s="48"/>
    </row>
    <row r="2173" spans="2:3" ht="14.25" hidden="1" customHeight="1" x14ac:dyDescent="0.25">
      <c r="B2173" s="58"/>
      <c r="C2173" s="48"/>
    </row>
    <row r="2174" spans="2:3" ht="14.25" hidden="1" customHeight="1" x14ac:dyDescent="0.25">
      <c r="B2174" s="58"/>
      <c r="C2174" s="48"/>
    </row>
    <row r="2175" spans="2:3" ht="14.25" hidden="1" customHeight="1" x14ac:dyDescent="0.25">
      <c r="B2175" s="58"/>
      <c r="C2175" s="48"/>
    </row>
    <row r="2176" spans="2:3" ht="14.25" hidden="1" customHeight="1" x14ac:dyDescent="0.25">
      <c r="B2176" s="58"/>
      <c r="C2176" s="48"/>
    </row>
    <row r="2177" spans="2:3" ht="14.25" hidden="1" customHeight="1" x14ac:dyDescent="0.25">
      <c r="B2177" s="58"/>
      <c r="C2177" s="48"/>
    </row>
    <row r="2178" spans="2:3" ht="14.25" hidden="1" customHeight="1" x14ac:dyDescent="0.25">
      <c r="B2178" s="58"/>
      <c r="C2178" s="48"/>
    </row>
    <row r="2179" spans="2:3" ht="14.25" hidden="1" customHeight="1" x14ac:dyDescent="0.25">
      <c r="B2179" s="58"/>
      <c r="C2179" s="48"/>
    </row>
    <row r="2180" spans="2:3" ht="14.25" hidden="1" customHeight="1" x14ac:dyDescent="0.25">
      <c r="B2180" s="58"/>
      <c r="C2180" s="48"/>
    </row>
    <row r="2181" spans="2:3" ht="14.25" hidden="1" customHeight="1" x14ac:dyDescent="0.25">
      <c r="B2181" s="58"/>
      <c r="C2181" s="48"/>
    </row>
    <row r="2182" spans="2:3" ht="14.25" hidden="1" customHeight="1" x14ac:dyDescent="0.25">
      <c r="B2182" s="58"/>
      <c r="C2182" s="48"/>
    </row>
    <row r="2183" spans="2:3" ht="14.25" hidden="1" customHeight="1" x14ac:dyDescent="0.25">
      <c r="B2183" s="58"/>
      <c r="C2183" s="48"/>
    </row>
    <row r="2184" spans="2:3" ht="14.25" hidden="1" customHeight="1" x14ac:dyDescent="0.25">
      <c r="B2184" s="58"/>
      <c r="C2184" s="48"/>
    </row>
    <row r="2185" spans="2:3" ht="14.25" hidden="1" customHeight="1" x14ac:dyDescent="0.25">
      <c r="B2185" s="58"/>
      <c r="C2185" s="48"/>
    </row>
    <row r="2186" spans="2:3" ht="14.25" hidden="1" customHeight="1" x14ac:dyDescent="0.25">
      <c r="B2186" s="58"/>
      <c r="C2186" s="48"/>
    </row>
    <row r="2187" spans="2:3" ht="14.25" hidden="1" customHeight="1" x14ac:dyDescent="0.25">
      <c r="B2187" s="58"/>
      <c r="C2187" s="48"/>
    </row>
    <row r="2188" spans="2:3" ht="14.25" hidden="1" customHeight="1" x14ac:dyDescent="0.25">
      <c r="B2188" s="58"/>
      <c r="C2188" s="48"/>
    </row>
    <row r="2189" spans="2:3" ht="14.25" hidden="1" customHeight="1" x14ac:dyDescent="0.25">
      <c r="B2189" s="58"/>
      <c r="C2189" s="48"/>
    </row>
    <row r="2190" spans="2:3" ht="14.25" hidden="1" customHeight="1" x14ac:dyDescent="0.25">
      <c r="B2190" s="58"/>
      <c r="C2190" s="48"/>
    </row>
    <row r="2191" spans="2:3" ht="14.25" hidden="1" customHeight="1" x14ac:dyDescent="0.25">
      <c r="B2191" s="58"/>
      <c r="C2191" s="48"/>
    </row>
    <row r="2192" spans="2:3" ht="14.25" hidden="1" customHeight="1" x14ac:dyDescent="0.25">
      <c r="B2192" s="58"/>
      <c r="C2192" s="48"/>
    </row>
    <row r="2193" spans="2:3" ht="14.25" hidden="1" customHeight="1" x14ac:dyDescent="0.25">
      <c r="B2193" s="58"/>
      <c r="C2193" s="48"/>
    </row>
    <row r="2194" spans="2:3" ht="14.25" hidden="1" customHeight="1" x14ac:dyDescent="0.25">
      <c r="B2194" s="58"/>
      <c r="C2194" s="48"/>
    </row>
    <row r="2195" spans="2:3" ht="14.25" hidden="1" customHeight="1" x14ac:dyDescent="0.25">
      <c r="B2195" s="58"/>
      <c r="C2195" s="48"/>
    </row>
    <row r="2196" spans="2:3" ht="14.25" hidden="1" customHeight="1" x14ac:dyDescent="0.25">
      <c r="B2196" s="58"/>
      <c r="C2196" s="48"/>
    </row>
    <row r="2197" spans="2:3" ht="14.25" hidden="1" customHeight="1" x14ac:dyDescent="0.25">
      <c r="B2197" s="58"/>
      <c r="C2197" s="48"/>
    </row>
    <row r="2198" spans="2:3" ht="14.25" hidden="1" customHeight="1" x14ac:dyDescent="0.25">
      <c r="B2198" s="58"/>
      <c r="C2198" s="48"/>
    </row>
    <row r="2199" spans="2:3" ht="14.25" hidden="1" customHeight="1" x14ac:dyDescent="0.25">
      <c r="B2199" s="58"/>
      <c r="C2199" s="48"/>
    </row>
    <row r="2200" spans="2:3" ht="14.25" hidden="1" customHeight="1" x14ac:dyDescent="0.25">
      <c r="B2200" s="58"/>
      <c r="C2200" s="48"/>
    </row>
    <row r="2201" spans="2:3" ht="14.25" hidden="1" customHeight="1" x14ac:dyDescent="0.25">
      <c r="B2201" s="58"/>
      <c r="C2201" s="48"/>
    </row>
    <row r="2202" spans="2:3" ht="14.25" hidden="1" customHeight="1" x14ac:dyDescent="0.25">
      <c r="B2202" s="58"/>
      <c r="C2202" s="48"/>
    </row>
    <row r="2203" spans="2:3" ht="14.25" hidden="1" customHeight="1" x14ac:dyDescent="0.25">
      <c r="B2203" s="58"/>
      <c r="C2203" s="48"/>
    </row>
    <row r="2204" spans="2:3" ht="14.25" hidden="1" customHeight="1" x14ac:dyDescent="0.25">
      <c r="B2204" s="58"/>
      <c r="C2204" s="48"/>
    </row>
    <row r="2205" spans="2:3" ht="14.25" hidden="1" customHeight="1" x14ac:dyDescent="0.25">
      <c r="B2205" s="58"/>
      <c r="C2205" s="48"/>
    </row>
    <row r="2206" spans="2:3" ht="14.25" hidden="1" customHeight="1" x14ac:dyDescent="0.25">
      <c r="B2206" s="58"/>
      <c r="C2206" s="48"/>
    </row>
    <row r="2207" spans="2:3" ht="14.25" hidden="1" customHeight="1" x14ac:dyDescent="0.25">
      <c r="B2207" s="58"/>
      <c r="C2207" s="48"/>
    </row>
    <row r="2208" spans="2:3" ht="14.25" hidden="1" customHeight="1" x14ac:dyDescent="0.25">
      <c r="B2208" s="58"/>
      <c r="C2208" s="48"/>
    </row>
    <row r="2209" spans="2:3" ht="14.25" hidden="1" customHeight="1" x14ac:dyDescent="0.25">
      <c r="B2209" s="58"/>
      <c r="C2209" s="48"/>
    </row>
    <row r="2210" spans="2:3" ht="14.25" hidden="1" customHeight="1" x14ac:dyDescent="0.25">
      <c r="B2210" s="58"/>
      <c r="C2210" s="48"/>
    </row>
    <row r="2211" spans="2:3" ht="14.25" hidden="1" customHeight="1" x14ac:dyDescent="0.25">
      <c r="B2211" s="58"/>
      <c r="C2211" s="48"/>
    </row>
    <row r="2212" spans="2:3" ht="14.25" hidden="1" customHeight="1" x14ac:dyDescent="0.25">
      <c r="B2212" s="58"/>
      <c r="C2212" s="48"/>
    </row>
    <row r="2213" spans="2:3" ht="14.25" hidden="1" customHeight="1" x14ac:dyDescent="0.25">
      <c r="B2213" s="58"/>
      <c r="C2213" s="48"/>
    </row>
    <row r="2214" spans="2:3" ht="14.25" hidden="1" customHeight="1" x14ac:dyDescent="0.25">
      <c r="B2214" s="58"/>
      <c r="C2214" s="48"/>
    </row>
    <row r="2215" spans="2:3" ht="14.25" hidden="1" customHeight="1" x14ac:dyDescent="0.25">
      <c r="B2215" s="58"/>
      <c r="C2215" s="48"/>
    </row>
    <row r="2216" spans="2:3" ht="14.25" hidden="1" customHeight="1" x14ac:dyDescent="0.25">
      <c r="B2216" s="58"/>
      <c r="C2216" s="48"/>
    </row>
    <row r="2217" spans="2:3" ht="14.25" hidden="1" customHeight="1" x14ac:dyDescent="0.25">
      <c r="B2217" s="58"/>
      <c r="C2217" s="48"/>
    </row>
    <row r="2218" spans="2:3" ht="14.25" hidden="1" customHeight="1" x14ac:dyDescent="0.25">
      <c r="B2218" s="58"/>
      <c r="C2218" s="48"/>
    </row>
    <row r="2219" spans="2:3" ht="14.25" hidden="1" customHeight="1" x14ac:dyDescent="0.25">
      <c r="B2219" s="58"/>
      <c r="C2219" s="48"/>
    </row>
    <row r="2220" spans="2:3" ht="14.25" hidden="1" customHeight="1" x14ac:dyDescent="0.25">
      <c r="B2220" s="58"/>
      <c r="C2220" s="48"/>
    </row>
    <row r="2221" spans="2:3" ht="14.25" hidden="1" customHeight="1" x14ac:dyDescent="0.25">
      <c r="B2221" s="58"/>
      <c r="C2221" s="48"/>
    </row>
    <row r="2222" spans="2:3" ht="14.25" hidden="1" customHeight="1" x14ac:dyDescent="0.25">
      <c r="B2222" s="58"/>
      <c r="C2222" s="48"/>
    </row>
    <row r="2223" spans="2:3" ht="14.25" hidden="1" customHeight="1" x14ac:dyDescent="0.25">
      <c r="B2223" s="58"/>
      <c r="C2223" s="48"/>
    </row>
    <row r="2224" spans="2:3" ht="14.25" hidden="1" customHeight="1" x14ac:dyDescent="0.25">
      <c r="B2224" s="58"/>
      <c r="C2224" s="48"/>
    </row>
    <row r="2225" spans="2:3" ht="14.25" hidden="1" customHeight="1" x14ac:dyDescent="0.25">
      <c r="B2225" s="58"/>
      <c r="C2225" s="48"/>
    </row>
    <row r="2226" spans="2:3" ht="14.25" hidden="1" customHeight="1" x14ac:dyDescent="0.25">
      <c r="B2226" s="58"/>
      <c r="C2226" s="48"/>
    </row>
    <row r="2227" spans="2:3" ht="14.25" hidden="1" customHeight="1" x14ac:dyDescent="0.25">
      <c r="B2227" s="58"/>
      <c r="C2227" s="48"/>
    </row>
    <row r="2228" spans="2:3" ht="14.25" hidden="1" customHeight="1" x14ac:dyDescent="0.25">
      <c r="B2228" s="58"/>
      <c r="C2228" s="48"/>
    </row>
    <row r="2229" spans="2:3" ht="14.25" hidden="1" customHeight="1" x14ac:dyDescent="0.25">
      <c r="B2229" s="58"/>
      <c r="C2229" s="48"/>
    </row>
    <row r="2230" spans="2:3" ht="14.25" hidden="1" customHeight="1" x14ac:dyDescent="0.25">
      <c r="B2230" s="58"/>
      <c r="C2230" s="48"/>
    </row>
    <row r="2231" spans="2:3" ht="14.25" hidden="1" customHeight="1" x14ac:dyDescent="0.25">
      <c r="B2231" s="58"/>
      <c r="C2231" s="48"/>
    </row>
    <row r="2232" spans="2:3" ht="14.25" hidden="1" customHeight="1" x14ac:dyDescent="0.25">
      <c r="B2232" s="58"/>
      <c r="C2232" s="48"/>
    </row>
    <row r="2233" spans="2:3" ht="14.25" hidden="1" customHeight="1" x14ac:dyDescent="0.25">
      <c r="B2233" s="58"/>
      <c r="C2233" s="48"/>
    </row>
    <row r="2234" spans="2:3" ht="14.25" hidden="1" customHeight="1" x14ac:dyDescent="0.25">
      <c r="B2234" s="58"/>
      <c r="C2234" s="48"/>
    </row>
    <row r="2235" spans="2:3" ht="14.25" hidden="1" customHeight="1" x14ac:dyDescent="0.25">
      <c r="B2235" s="58"/>
      <c r="C2235" s="48"/>
    </row>
    <row r="2236" spans="2:3" ht="14.25" hidden="1" customHeight="1" x14ac:dyDescent="0.25">
      <c r="B2236" s="58"/>
      <c r="C2236" s="48"/>
    </row>
    <row r="2237" spans="2:3" ht="14.25" hidden="1" customHeight="1" x14ac:dyDescent="0.25">
      <c r="B2237" s="58"/>
      <c r="C2237" s="48"/>
    </row>
    <row r="2238" spans="2:3" ht="14.25" hidden="1" customHeight="1" x14ac:dyDescent="0.25">
      <c r="B2238" s="58"/>
      <c r="C2238" s="48"/>
    </row>
    <row r="2239" spans="2:3" ht="14.25" hidden="1" customHeight="1" x14ac:dyDescent="0.25">
      <c r="B2239" s="58"/>
      <c r="C2239" s="48"/>
    </row>
    <row r="2240" spans="2:3" ht="14.25" hidden="1" customHeight="1" x14ac:dyDescent="0.25">
      <c r="B2240" s="58"/>
      <c r="C2240" s="48"/>
    </row>
    <row r="2241" spans="2:3" ht="14.25" hidden="1" customHeight="1" x14ac:dyDescent="0.25">
      <c r="B2241" s="58"/>
      <c r="C2241" s="48"/>
    </row>
    <row r="2242" spans="2:3" ht="14.25" hidden="1" customHeight="1" x14ac:dyDescent="0.25">
      <c r="B2242" s="58"/>
      <c r="C2242" s="48"/>
    </row>
    <row r="2243" spans="2:3" ht="14.25" hidden="1" customHeight="1" x14ac:dyDescent="0.25">
      <c r="B2243" s="58"/>
      <c r="C2243" s="48"/>
    </row>
    <row r="2244" spans="2:3" ht="14.25" hidden="1" customHeight="1" x14ac:dyDescent="0.25">
      <c r="B2244" s="58"/>
      <c r="C2244" s="48"/>
    </row>
    <row r="2245" spans="2:3" ht="14.25" hidden="1" customHeight="1" x14ac:dyDescent="0.25">
      <c r="B2245" s="58"/>
      <c r="C2245" s="48"/>
    </row>
    <row r="2246" spans="2:3" ht="14.25" hidden="1" customHeight="1" x14ac:dyDescent="0.25">
      <c r="B2246" s="58"/>
      <c r="C2246" s="48"/>
    </row>
    <row r="2247" spans="2:3" ht="14.25" hidden="1" customHeight="1" x14ac:dyDescent="0.25">
      <c r="B2247" s="58"/>
      <c r="C2247" s="48"/>
    </row>
    <row r="2248" spans="2:3" ht="14.25" hidden="1" customHeight="1" x14ac:dyDescent="0.25">
      <c r="B2248" s="58"/>
      <c r="C2248" s="48"/>
    </row>
    <row r="2249" spans="2:3" ht="14.25" hidden="1" customHeight="1" x14ac:dyDescent="0.25">
      <c r="B2249" s="58"/>
      <c r="C2249" s="48"/>
    </row>
    <row r="2250" spans="2:3" ht="14.25" hidden="1" customHeight="1" x14ac:dyDescent="0.25">
      <c r="B2250" s="58"/>
      <c r="C2250" s="48"/>
    </row>
    <row r="2251" spans="2:3" ht="14.25" hidden="1" customHeight="1" x14ac:dyDescent="0.25">
      <c r="B2251" s="58"/>
      <c r="C2251" s="48"/>
    </row>
    <row r="2252" spans="2:3" ht="14.25" hidden="1" customHeight="1" x14ac:dyDescent="0.25">
      <c r="B2252" s="58"/>
      <c r="C2252" s="48"/>
    </row>
    <row r="2253" spans="2:3" ht="14.25" hidden="1" customHeight="1" x14ac:dyDescent="0.25">
      <c r="B2253" s="58"/>
      <c r="C2253" s="48"/>
    </row>
    <row r="2254" spans="2:3" ht="14.25" hidden="1" customHeight="1" x14ac:dyDescent="0.25">
      <c r="B2254" s="58"/>
      <c r="C2254" s="48"/>
    </row>
    <row r="2255" spans="2:3" ht="14.25" hidden="1" customHeight="1" x14ac:dyDescent="0.25">
      <c r="B2255" s="58"/>
      <c r="C2255" s="48"/>
    </row>
    <row r="2256" spans="2:3" ht="14.25" hidden="1" customHeight="1" x14ac:dyDescent="0.25">
      <c r="B2256" s="58"/>
      <c r="C2256" s="48"/>
    </row>
    <row r="2257" spans="2:3" ht="14.25" hidden="1" customHeight="1" x14ac:dyDescent="0.25">
      <c r="B2257" s="58"/>
      <c r="C2257" s="48"/>
    </row>
    <row r="2258" spans="2:3" ht="14.25" hidden="1" customHeight="1" x14ac:dyDescent="0.25">
      <c r="B2258" s="58"/>
      <c r="C2258" s="48"/>
    </row>
    <row r="2259" spans="2:3" ht="14.25" hidden="1" customHeight="1" x14ac:dyDescent="0.25">
      <c r="B2259" s="58"/>
      <c r="C2259" s="48"/>
    </row>
    <row r="2260" spans="2:3" ht="14.25" hidden="1" customHeight="1" x14ac:dyDescent="0.25">
      <c r="B2260" s="58"/>
      <c r="C2260" s="48"/>
    </row>
    <row r="2261" spans="2:3" ht="14.25" hidden="1" customHeight="1" x14ac:dyDescent="0.25">
      <c r="B2261" s="58"/>
      <c r="C2261" s="48"/>
    </row>
    <row r="2262" spans="2:3" ht="14.25" hidden="1" customHeight="1" x14ac:dyDescent="0.25">
      <c r="B2262" s="58"/>
      <c r="C2262" s="48"/>
    </row>
    <row r="2263" spans="2:3" ht="14.25" hidden="1" customHeight="1" x14ac:dyDescent="0.25">
      <c r="B2263" s="58"/>
      <c r="C2263" s="48"/>
    </row>
    <row r="2264" spans="2:3" ht="14.25" hidden="1" customHeight="1" x14ac:dyDescent="0.25">
      <c r="B2264" s="58"/>
      <c r="C2264" s="48"/>
    </row>
    <row r="2265" spans="2:3" ht="14.25" hidden="1" customHeight="1" x14ac:dyDescent="0.25">
      <c r="B2265" s="58"/>
      <c r="C2265" s="48"/>
    </row>
    <row r="2266" spans="2:3" ht="14.25" hidden="1" customHeight="1" x14ac:dyDescent="0.25">
      <c r="B2266" s="58"/>
      <c r="C2266" s="48"/>
    </row>
    <row r="2267" spans="2:3" ht="14.25" hidden="1" customHeight="1" x14ac:dyDescent="0.25">
      <c r="B2267" s="58"/>
      <c r="C2267" s="48"/>
    </row>
    <row r="2268" spans="2:3" ht="14.25" hidden="1" customHeight="1" x14ac:dyDescent="0.25">
      <c r="B2268" s="58"/>
      <c r="C2268" s="48"/>
    </row>
    <row r="2269" spans="2:3" ht="14.25" hidden="1" customHeight="1" x14ac:dyDescent="0.25">
      <c r="B2269" s="58"/>
      <c r="C2269" s="48"/>
    </row>
    <row r="2270" spans="2:3" ht="14.25" hidden="1" customHeight="1" x14ac:dyDescent="0.25">
      <c r="B2270" s="58"/>
      <c r="C2270" s="48"/>
    </row>
    <row r="2271" spans="2:3" ht="14.25" hidden="1" customHeight="1" x14ac:dyDescent="0.25">
      <c r="B2271" s="58"/>
      <c r="C2271" s="48"/>
    </row>
    <row r="2272" spans="2:3" ht="14.25" hidden="1" customHeight="1" x14ac:dyDescent="0.25">
      <c r="B2272" s="58"/>
      <c r="C2272" s="48"/>
    </row>
    <row r="2273" spans="2:3" ht="14.25" hidden="1" customHeight="1" x14ac:dyDescent="0.25">
      <c r="B2273" s="58"/>
      <c r="C2273" s="48"/>
    </row>
    <row r="2274" spans="2:3" ht="14.25" hidden="1" customHeight="1" x14ac:dyDescent="0.25">
      <c r="B2274" s="58"/>
      <c r="C2274" s="48"/>
    </row>
    <row r="2275" spans="2:3" ht="14.25" hidden="1" customHeight="1" x14ac:dyDescent="0.25">
      <c r="B2275" s="58"/>
      <c r="C2275" s="48"/>
    </row>
    <row r="2276" spans="2:3" ht="14.25" hidden="1" customHeight="1" x14ac:dyDescent="0.25">
      <c r="B2276" s="58"/>
      <c r="C2276" s="48"/>
    </row>
    <row r="2277" spans="2:3" ht="14.25" hidden="1" customHeight="1" x14ac:dyDescent="0.25">
      <c r="B2277" s="58"/>
      <c r="C2277" s="48"/>
    </row>
    <row r="2278" spans="2:3" ht="14.25" hidden="1" customHeight="1" x14ac:dyDescent="0.25">
      <c r="B2278" s="58"/>
      <c r="C2278" s="48"/>
    </row>
    <row r="2279" spans="2:3" ht="14.25" hidden="1" customHeight="1" x14ac:dyDescent="0.25">
      <c r="B2279" s="58"/>
      <c r="C2279" s="48"/>
    </row>
    <row r="2280" spans="2:3" ht="14.25" hidden="1" customHeight="1" x14ac:dyDescent="0.25">
      <c r="B2280" s="58"/>
      <c r="C2280" s="48"/>
    </row>
    <row r="2281" spans="2:3" ht="14.25" hidden="1" customHeight="1" x14ac:dyDescent="0.25">
      <c r="B2281" s="58"/>
      <c r="C2281" s="48"/>
    </row>
    <row r="2282" spans="2:3" ht="14.25" hidden="1" customHeight="1" x14ac:dyDescent="0.25">
      <c r="B2282" s="58"/>
      <c r="C2282" s="48"/>
    </row>
    <row r="2283" spans="2:3" ht="14.25" hidden="1" customHeight="1" x14ac:dyDescent="0.25">
      <c r="B2283" s="58"/>
      <c r="C2283" s="48"/>
    </row>
    <row r="2284" spans="2:3" ht="14.25" hidden="1" customHeight="1" x14ac:dyDescent="0.25">
      <c r="B2284" s="58"/>
      <c r="C2284" s="48"/>
    </row>
    <row r="2285" spans="2:3" ht="14.25" hidden="1" customHeight="1" x14ac:dyDescent="0.25">
      <c r="B2285" s="58"/>
      <c r="C2285" s="48"/>
    </row>
    <row r="2286" spans="2:3" ht="14.25" hidden="1" customHeight="1" x14ac:dyDescent="0.25">
      <c r="B2286" s="58"/>
      <c r="C2286" s="48"/>
    </row>
    <row r="2287" spans="2:3" ht="14.25" hidden="1" customHeight="1" x14ac:dyDescent="0.25">
      <c r="B2287" s="58"/>
      <c r="C2287" s="48"/>
    </row>
    <row r="2288" spans="2:3" ht="14.25" hidden="1" customHeight="1" x14ac:dyDescent="0.25">
      <c r="B2288" s="58"/>
      <c r="C2288" s="48"/>
    </row>
    <row r="2289" spans="2:3" ht="14.25" hidden="1" customHeight="1" x14ac:dyDescent="0.25">
      <c r="B2289" s="58"/>
      <c r="C2289" s="48"/>
    </row>
    <row r="2290" spans="2:3" ht="14.25" hidden="1" customHeight="1" x14ac:dyDescent="0.25">
      <c r="B2290" s="58"/>
      <c r="C2290" s="48"/>
    </row>
    <row r="2291" spans="2:3" ht="14.25" hidden="1" customHeight="1" x14ac:dyDescent="0.25">
      <c r="B2291" s="58"/>
      <c r="C2291" s="48"/>
    </row>
    <row r="2292" spans="2:3" ht="14.25" hidden="1" customHeight="1" x14ac:dyDescent="0.25">
      <c r="B2292" s="58"/>
      <c r="C2292" s="48"/>
    </row>
    <row r="2293" spans="2:3" ht="14.25" hidden="1" customHeight="1" x14ac:dyDescent="0.25">
      <c r="B2293" s="58"/>
      <c r="C2293" s="48"/>
    </row>
    <row r="2294" spans="2:3" ht="14.25" hidden="1" customHeight="1" x14ac:dyDescent="0.25">
      <c r="B2294" s="58"/>
      <c r="C2294" s="48"/>
    </row>
    <row r="2295" spans="2:3" ht="14.25" hidden="1" customHeight="1" x14ac:dyDescent="0.25">
      <c r="B2295" s="58"/>
      <c r="C2295" s="48"/>
    </row>
    <row r="2296" spans="2:3" ht="14.25" hidden="1" customHeight="1" x14ac:dyDescent="0.25">
      <c r="B2296" s="58"/>
      <c r="C2296" s="48"/>
    </row>
    <row r="2297" spans="2:3" ht="14.25" hidden="1" customHeight="1" x14ac:dyDescent="0.25">
      <c r="B2297" s="58"/>
      <c r="C2297" s="48"/>
    </row>
    <row r="2298" spans="2:3" ht="14.25" hidden="1" customHeight="1" x14ac:dyDescent="0.25">
      <c r="B2298" s="58"/>
      <c r="C2298" s="48"/>
    </row>
    <row r="2299" spans="2:3" ht="14.25" hidden="1" customHeight="1" x14ac:dyDescent="0.25">
      <c r="B2299" s="58"/>
      <c r="C2299" s="48"/>
    </row>
    <row r="2300" spans="2:3" ht="14.25" hidden="1" customHeight="1" x14ac:dyDescent="0.25">
      <c r="B2300" s="58"/>
      <c r="C2300" s="48"/>
    </row>
    <row r="2301" spans="2:3" ht="14.25" hidden="1" customHeight="1" x14ac:dyDescent="0.25">
      <c r="B2301" s="58"/>
      <c r="C2301" s="48"/>
    </row>
    <row r="2302" spans="2:3" ht="14.25" hidden="1" customHeight="1" x14ac:dyDescent="0.25">
      <c r="B2302" s="58"/>
      <c r="C2302" s="48"/>
    </row>
    <row r="2303" spans="2:3" ht="14.25" hidden="1" customHeight="1" x14ac:dyDescent="0.25">
      <c r="B2303" s="58"/>
      <c r="C2303" s="48"/>
    </row>
    <row r="2304" spans="2:3" ht="14.25" hidden="1" customHeight="1" x14ac:dyDescent="0.25">
      <c r="B2304" s="58"/>
      <c r="C2304" s="48"/>
    </row>
    <row r="2305" spans="2:3" ht="14.25" hidden="1" customHeight="1" x14ac:dyDescent="0.25">
      <c r="B2305" s="58"/>
      <c r="C2305" s="48"/>
    </row>
    <row r="2306" spans="2:3" ht="14.25" hidden="1" customHeight="1" x14ac:dyDescent="0.25">
      <c r="B2306" s="58"/>
      <c r="C2306" s="48"/>
    </row>
    <row r="2307" spans="2:3" ht="14.25" hidden="1" customHeight="1" x14ac:dyDescent="0.25">
      <c r="B2307" s="58"/>
      <c r="C2307" s="48"/>
    </row>
    <row r="2308" spans="2:3" ht="14.25" hidden="1" customHeight="1" x14ac:dyDescent="0.25">
      <c r="B2308" s="58"/>
      <c r="C2308" s="48"/>
    </row>
    <row r="2309" spans="2:3" ht="14.25" hidden="1" customHeight="1" x14ac:dyDescent="0.25">
      <c r="B2309" s="58"/>
      <c r="C2309" s="48"/>
    </row>
    <row r="2310" spans="2:3" ht="14.25" hidden="1" customHeight="1" x14ac:dyDescent="0.25">
      <c r="B2310" s="58"/>
      <c r="C2310" s="48"/>
    </row>
    <row r="2311" spans="2:3" ht="14.25" hidden="1" customHeight="1" x14ac:dyDescent="0.25">
      <c r="B2311" s="58"/>
      <c r="C2311" s="48"/>
    </row>
    <row r="2312" spans="2:3" ht="14.25" hidden="1" customHeight="1" x14ac:dyDescent="0.25">
      <c r="B2312" s="58"/>
      <c r="C2312" s="48"/>
    </row>
    <row r="2313" spans="2:3" ht="14.25" hidden="1" customHeight="1" x14ac:dyDescent="0.25">
      <c r="B2313" s="58"/>
      <c r="C2313" s="48"/>
    </row>
    <row r="2314" spans="2:3" ht="14.25" hidden="1" customHeight="1" x14ac:dyDescent="0.25">
      <c r="B2314" s="58"/>
      <c r="C2314" s="48"/>
    </row>
    <row r="2315" spans="2:3" ht="14.25" hidden="1" customHeight="1" x14ac:dyDescent="0.25">
      <c r="B2315" s="58"/>
      <c r="C2315" s="48"/>
    </row>
    <row r="2316" spans="2:3" ht="14.25" hidden="1" customHeight="1" x14ac:dyDescent="0.25">
      <c r="B2316" s="58"/>
      <c r="C2316" s="48"/>
    </row>
    <row r="2317" spans="2:3" ht="14.25" hidden="1" customHeight="1" x14ac:dyDescent="0.25">
      <c r="B2317" s="58"/>
      <c r="C2317" s="48"/>
    </row>
    <row r="2318" spans="2:3" ht="14.25" hidden="1" customHeight="1" x14ac:dyDescent="0.25">
      <c r="B2318" s="58"/>
      <c r="C2318" s="48"/>
    </row>
    <row r="2319" spans="2:3" ht="14.25" hidden="1" customHeight="1" x14ac:dyDescent="0.25">
      <c r="B2319" s="58"/>
      <c r="C2319" s="48"/>
    </row>
    <row r="2320" spans="2:3" ht="14.25" hidden="1" customHeight="1" x14ac:dyDescent="0.25">
      <c r="B2320" s="58"/>
      <c r="C2320" s="48"/>
    </row>
    <row r="2321" spans="2:3" ht="14.25" hidden="1" customHeight="1" x14ac:dyDescent="0.25">
      <c r="B2321" s="58"/>
      <c r="C2321" s="48"/>
    </row>
    <row r="2322" spans="2:3" ht="14.25" hidden="1" customHeight="1" x14ac:dyDescent="0.25">
      <c r="B2322" s="58"/>
      <c r="C2322" s="48"/>
    </row>
    <row r="2323" spans="2:3" ht="14.25" hidden="1" customHeight="1" x14ac:dyDescent="0.25">
      <c r="B2323" s="58"/>
      <c r="C2323" s="48"/>
    </row>
    <row r="2324" spans="2:3" ht="14.25" hidden="1" customHeight="1" x14ac:dyDescent="0.25">
      <c r="B2324" s="58"/>
      <c r="C2324" s="48"/>
    </row>
    <row r="2325" spans="2:3" ht="14.25" hidden="1" customHeight="1" x14ac:dyDescent="0.25">
      <c r="B2325" s="58"/>
      <c r="C2325" s="48"/>
    </row>
    <row r="2326" spans="2:3" ht="14.25" hidden="1" customHeight="1" x14ac:dyDescent="0.25">
      <c r="B2326" s="58"/>
      <c r="C2326" s="48"/>
    </row>
    <row r="2327" spans="2:3" ht="14.25" hidden="1" customHeight="1" x14ac:dyDescent="0.25">
      <c r="B2327" s="58"/>
      <c r="C2327" s="48"/>
    </row>
    <row r="2328" spans="2:3" ht="14.25" hidden="1" customHeight="1" x14ac:dyDescent="0.25">
      <c r="B2328" s="58"/>
      <c r="C2328" s="48"/>
    </row>
    <row r="2329" spans="2:3" ht="14.25" hidden="1" customHeight="1" x14ac:dyDescent="0.25">
      <c r="B2329" s="58"/>
      <c r="C2329" s="48"/>
    </row>
    <row r="2330" spans="2:3" ht="14.25" hidden="1" customHeight="1" x14ac:dyDescent="0.25">
      <c r="B2330" s="58"/>
      <c r="C2330" s="48"/>
    </row>
    <row r="2331" spans="2:3" ht="14.25" hidden="1" customHeight="1" x14ac:dyDescent="0.25">
      <c r="B2331" s="58"/>
      <c r="C2331" s="48"/>
    </row>
    <row r="2332" spans="2:3" ht="14.25" hidden="1" customHeight="1" x14ac:dyDescent="0.25">
      <c r="B2332" s="58"/>
      <c r="C2332" s="48"/>
    </row>
    <row r="2333" spans="2:3" ht="14.25" hidden="1" customHeight="1" x14ac:dyDescent="0.25">
      <c r="B2333" s="58"/>
      <c r="C2333" s="48"/>
    </row>
    <row r="2334" spans="2:3" ht="14.25" hidden="1" customHeight="1" x14ac:dyDescent="0.25">
      <c r="B2334" s="58"/>
      <c r="C2334" s="48"/>
    </row>
    <row r="2335" spans="2:3" ht="14.25" hidden="1" customHeight="1" x14ac:dyDescent="0.25">
      <c r="B2335" s="58"/>
      <c r="C2335" s="48"/>
    </row>
    <row r="2336" spans="2:3" ht="14.25" hidden="1" customHeight="1" x14ac:dyDescent="0.25">
      <c r="B2336" s="58"/>
      <c r="C2336" s="48"/>
    </row>
    <row r="2337" spans="2:3" ht="14.25" hidden="1" customHeight="1" x14ac:dyDescent="0.25">
      <c r="B2337" s="58"/>
      <c r="C2337" s="48"/>
    </row>
    <row r="2338" spans="2:3" ht="14.25" hidden="1" customHeight="1" x14ac:dyDescent="0.25">
      <c r="B2338" s="58"/>
      <c r="C2338" s="48"/>
    </row>
    <row r="2339" spans="2:3" ht="14.25" hidden="1" customHeight="1" x14ac:dyDescent="0.25">
      <c r="B2339" s="58"/>
      <c r="C2339" s="48"/>
    </row>
    <row r="2340" spans="2:3" ht="14.25" hidden="1" customHeight="1" x14ac:dyDescent="0.25">
      <c r="B2340" s="58"/>
      <c r="C2340" s="48"/>
    </row>
    <row r="2341" spans="2:3" ht="14.25" hidden="1" customHeight="1" x14ac:dyDescent="0.25">
      <c r="B2341" s="58"/>
      <c r="C2341" s="48"/>
    </row>
    <row r="2342" spans="2:3" ht="14.25" hidden="1" customHeight="1" x14ac:dyDescent="0.25">
      <c r="B2342" s="58"/>
      <c r="C2342" s="48"/>
    </row>
    <row r="2343" spans="2:3" ht="14.25" hidden="1" customHeight="1" x14ac:dyDescent="0.25">
      <c r="B2343" s="58"/>
      <c r="C2343" s="48"/>
    </row>
    <row r="2344" spans="2:3" ht="14.25" hidden="1" customHeight="1" x14ac:dyDescent="0.25">
      <c r="B2344" s="58"/>
      <c r="C2344" s="48"/>
    </row>
    <row r="2345" spans="2:3" ht="14.25" hidden="1" customHeight="1" x14ac:dyDescent="0.25">
      <c r="B2345" s="58"/>
      <c r="C2345" s="48"/>
    </row>
    <row r="2346" spans="2:3" ht="14.25" hidden="1" customHeight="1" x14ac:dyDescent="0.25">
      <c r="B2346" s="58"/>
      <c r="C2346" s="48"/>
    </row>
    <row r="2347" spans="2:3" ht="14.25" hidden="1" customHeight="1" x14ac:dyDescent="0.25">
      <c r="B2347" s="58"/>
      <c r="C2347" s="48"/>
    </row>
    <row r="2348" spans="2:3" ht="14.25" hidden="1" customHeight="1" x14ac:dyDescent="0.25">
      <c r="B2348" s="58"/>
      <c r="C2348" s="48"/>
    </row>
    <row r="2349" spans="2:3" ht="14.25" hidden="1" customHeight="1" x14ac:dyDescent="0.25">
      <c r="B2349" s="58"/>
      <c r="C2349" s="48"/>
    </row>
    <row r="2350" spans="2:3" ht="14.25" hidden="1" customHeight="1" x14ac:dyDescent="0.25">
      <c r="B2350" s="58"/>
      <c r="C2350" s="48"/>
    </row>
    <row r="2351" spans="2:3" ht="14.25" hidden="1" customHeight="1" x14ac:dyDescent="0.25">
      <c r="B2351" s="58"/>
      <c r="C2351" s="48"/>
    </row>
    <row r="2352" spans="2:3" ht="14.25" hidden="1" customHeight="1" x14ac:dyDescent="0.25">
      <c r="B2352" s="58"/>
      <c r="C2352" s="48"/>
    </row>
    <row r="2353" spans="2:3" ht="14.25" hidden="1" customHeight="1" x14ac:dyDescent="0.25">
      <c r="B2353" s="58"/>
      <c r="C2353" s="48"/>
    </row>
    <row r="2354" spans="2:3" ht="14.25" hidden="1" customHeight="1" x14ac:dyDescent="0.25">
      <c r="B2354" s="58"/>
      <c r="C2354" s="48"/>
    </row>
    <row r="2355" spans="2:3" ht="14.25" hidden="1" customHeight="1" x14ac:dyDescent="0.25">
      <c r="B2355" s="58"/>
      <c r="C2355" s="48"/>
    </row>
    <row r="2356" spans="2:3" ht="14.25" hidden="1" customHeight="1" x14ac:dyDescent="0.25">
      <c r="B2356" s="58"/>
      <c r="C2356" s="48"/>
    </row>
    <row r="2357" spans="2:3" ht="14.25" hidden="1" customHeight="1" x14ac:dyDescent="0.25">
      <c r="B2357" s="58"/>
      <c r="C2357" s="48"/>
    </row>
    <row r="2358" spans="2:3" ht="14.25" hidden="1" customHeight="1" x14ac:dyDescent="0.25">
      <c r="B2358" s="58"/>
      <c r="C2358" s="48"/>
    </row>
    <row r="2359" spans="2:3" ht="14.25" hidden="1" customHeight="1" x14ac:dyDescent="0.25">
      <c r="B2359" s="58"/>
      <c r="C2359" s="48"/>
    </row>
    <row r="2360" spans="2:3" ht="14.25" hidden="1" customHeight="1" x14ac:dyDescent="0.25">
      <c r="B2360" s="58"/>
      <c r="C2360" s="48"/>
    </row>
    <row r="2361" spans="2:3" ht="14.25" hidden="1" customHeight="1" x14ac:dyDescent="0.25">
      <c r="B2361" s="58"/>
      <c r="C2361" s="48"/>
    </row>
    <row r="2362" spans="2:3" ht="14.25" hidden="1" customHeight="1" x14ac:dyDescent="0.25">
      <c r="B2362" s="58"/>
      <c r="C2362" s="48"/>
    </row>
    <row r="2363" spans="2:3" ht="14.25" hidden="1" customHeight="1" x14ac:dyDescent="0.25">
      <c r="B2363" s="58"/>
      <c r="C2363" s="48"/>
    </row>
    <row r="2364" spans="2:3" ht="14.25" hidden="1" customHeight="1" x14ac:dyDescent="0.25">
      <c r="B2364" s="58"/>
      <c r="C2364" s="48"/>
    </row>
    <row r="2365" spans="2:3" ht="14.25" hidden="1" customHeight="1" x14ac:dyDescent="0.25">
      <c r="B2365" s="58"/>
      <c r="C2365" s="48"/>
    </row>
    <row r="2366" spans="2:3" ht="14.25" hidden="1" customHeight="1" x14ac:dyDescent="0.25">
      <c r="B2366" s="58"/>
      <c r="C2366" s="48"/>
    </row>
    <row r="2367" spans="2:3" ht="14.25" hidden="1" customHeight="1" x14ac:dyDescent="0.25">
      <c r="B2367" s="58"/>
      <c r="C2367" s="48"/>
    </row>
    <row r="2368" spans="2:3" ht="14.25" hidden="1" customHeight="1" x14ac:dyDescent="0.25">
      <c r="B2368" s="58"/>
      <c r="C2368" s="48"/>
    </row>
    <row r="2369" spans="2:3" ht="14.25" hidden="1" customHeight="1" x14ac:dyDescent="0.25">
      <c r="B2369" s="58"/>
      <c r="C2369" s="48"/>
    </row>
    <row r="2370" spans="2:3" ht="14.25" hidden="1" customHeight="1" x14ac:dyDescent="0.25">
      <c r="B2370" s="58"/>
      <c r="C2370" s="48"/>
    </row>
    <row r="2371" spans="2:3" ht="14.25" hidden="1" customHeight="1" x14ac:dyDescent="0.25">
      <c r="B2371" s="58"/>
      <c r="C2371" s="48"/>
    </row>
    <row r="2372" spans="2:3" ht="14.25" hidden="1" customHeight="1" x14ac:dyDescent="0.25">
      <c r="B2372" s="58"/>
      <c r="C2372" s="48"/>
    </row>
    <row r="2373" spans="2:3" ht="14.25" hidden="1" customHeight="1" x14ac:dyDescent="0.25">
      <c r="B2373" s="58"/>
      <c r="C2373" s="48"/>
    </row>
    <row r="2374" spans="2:3" ht="14.25" hidden="1" customHeight="1" x14ac:dyDescent="0.25">
      <c r="B2374" s="58"/>
      <c r="C2374" s="48"/>
    </row>
    <row r="2375" spans="2:3" ht="14.25" hidden="1" customHeight="1" x14ac:dyDescent="0.25">
      <c r="B2375" s="58"/>
      <c r="C2375" s="48"/>
    </row>
    <row r="2376" spans="2:3" ht="14.25" hidden="1" customHeight="1" x14ac:dyDescent="0.25">
      <c r="B2376" s="58"/>
      <c r="C2376" s="48"/>
    </row>
    <row r="2377" spans="2:3" ht="14.25" hidden="1" customHeight="1" x14ac:dyDescent="0.25">
      <c r="B2377" s="58"/>
      <c r="C2377" s="48"/>
    </row>
    <row r="2378" spans="2:3" ht="14.25" hidden="1" customHeight="1" x14ac:dyDescent="0.25">
      <c r="B2378" s="58"/>
      <c r="C2378" s="48"/>
    </row>
    <row r="2379" spans="2:3" ht="14.25" hidden="1" customHeight="1" x14ac:dyDescent="0.25">
      <c r="B2379" s="58"/>
      <c r="C2379" s="48"/>
    </row>
    <row r="2380" spans="2:3" ht="14.25" hidden="1" customHeight="1" x14ac:dyDescent="0.25">
      <c r="B2380" s="58"/>
      <c r="C2380" s="48"/>
    </row>
    <row r="2381" spans="2:3" ht="14.25" hidden="1" customHeight="1" x14ac:dyDescent="0.25">
      <c r="B2381" s="58"/>
      <c r="C2381" s="48"/>
    </row>
    <row r="2382" spans="2:3" ht="14.25" hidden="1" customHeight="1" x14ac:dyDescent="0.25">
      <c r="B2382" s="58"/>
      <c r="C2382" s="48"/>
    </row>
    <row r="2383" spans="2:3" ht="14.25" hidden="1" customHeight="1" x14ac:dyDescent="0.25">
      <c r="B2383" s="58"/>
      <c r="C2383" s="48"/>
    </row>
    <row r="2384" spans="2:3" ht="14.25" hidden="1" customHeight="1" x14ac:dyDescent="0.25">
      <c r="B2384" s="58"/>
      <c r="C2384" s="48"/>
    </row>
    <row r="2385" spans="2:3" ht="14.25" hidden="1" customHeight="1" x14ac:dyDescent="0.25">
      <c r="B2385" s="58"/>
      <c r="C2385" s="48"/>
    </row>
    <row r="2386" spans="2:3" ht="14.25" hidden="1" customHeight="1" x14ac:dyDescent="0.25">
      <c r="B2386" s="58"/>
      <c r="C2386" s="48"/>
    </row>
    <row r="2387" spans="2:3" ht="14.25" hidden="1" customHeight="1" x14ac:dyDescent="0.25">
      <c r="B2387" s="58"/>
      <c r="C2387" s="48"/>
    </row>
    <row r="2388" spans="2:3" ht="14.25" hidden="1" customHeight="1" x14ac:dyDescent="0.25">
      <c r="B2388" s="58"/>
      <c r="C2388" s="48"/>
    </row>
    <row r="2389" spans="2:3" ht="14.25" hidden="1" customHeight="1" x14ac:dyDescent="0.25">
      <c r="B2389" s="58"/>
      <c r="C2389" s="48"/>
    </row>
    <row r="2390" spans="2:3" ht="14.25" hidden="1" customHeight="1" x14ac:dyDescent="0.25">
      <c r="B2390" s="58"/>
      <c r="C2390" s="48"/>
    </row>
    <row r="2391" spans="2:3" ht="14.25" hidden="1" customHeight="1" x14ac:dyDescent="0.25">
      <c r="B2391" s="58"/>
      <c r="C2391" s="48"/>
    </row>
    <row r="2392" spans="2:3" ht="14.25" hidden="1" customHeight="1" x14ac:dyDescent="0.25">
      <c r="B2392" s="58"/>
      <c r="C2392" s="48"/>
    </row>
    <row r="2393" spans="2:3" ht="14.25" hidden="1" customHeight="1" x14ac:dyDescent="0.25">
      <c r="B2393" s="58"/>
      <c r="C2393" s="48"/>
    </row>
    <row r="2394" spans="2:3" ht="14.25" hidden="1" customHeight="1" x14ac:dyDescent="0.25">
      <c r="B2394" s="58"/>
      <c r="C2394" s="48"/>
    </row>
    <row r="2395" spans="2:3" ht="14.25" hidden="1" customHeight="1" x14ac:dyDescent="0.25">
      <c r="B2395" s="58"/>
      <c r="C2395" s="48"/>
    </row>
    <row r="2396" spans="2:3" ht="14.25" hidden="1" customHeight="1" x14ac:dyDescent="0.25">
      <c r="B2396" s="58"/>
      <c r="C2396" s="48"/>
    </row>
    <row r="2397" spans="2:3" ht="14.25" hidden="1" customHeight="1" x14ac:dyDescent="0.25">
      <c r="B2397" s="58"/>
      <c r="C2397" s="48"/>
    </row>
    <row r="2398" spans="2:3" ht="14.25" hidden="1" customHeight="1" x14ac:dyDescent="0.25">
      <c r="B2398" s="58"/>
      <c r="C2398" s="48"/>
    </row>
    <row r="2399" spans="2:3" ht="14.25" hidden="1" customHeight="1" x14ac:dyDescent="0.25">
      <c r="B2399" s="58"/>
      <c r="C2399" s="48"/>
    </row>
    <row r="2400" spans="2:3" ht="14.25" hidden="1" customHeight="1" x14ac:dyDescent="0.25">
      <c r="B2400" s="58"/>
      <c r="C2400" s="48"/>
    </row>
    <row r="2401" spans="2:3" ht="14.25" hidden="1" customHeight="1" x14ac:dyDescent="0.25">
      <c r="B2401" s="58"/>
      <c r="C2401" s="48"/>
    </row>
    <row r="2402" spans="2:3" ht="14.25" hidden="1" customHeight="1" x14ac:dyDescent="0.25">
      <c r="B2402" s="58"/>
      <c r="C2402" s="48"/>
    </row>
    <row r="2403" spans="2:3" ht="14.25" hidden="1" customHeight="1" x14ac:dyDescent="0.25">
      <c r="B2403" s="58"/>
      <c r="C2403" s="48"/>
    </row>
    <row r="2404" spans="2:3" ht="14.25" hidden="1" customHeight="1" x14ac:dyDescent="0.25">
      <c r="B2404" s="58"/>
      <c r="C2404" s="48"/>
    </row>
    <row r="2405" spans="2:3" ht="14.25" hidden="1" customHeight="1" x14ac:dyDescent="0.25">
      <c r="B2405" s="58"/>
      <c r="C2405" s="48"/>
    </row>
    <row r="2406" spans="2:3" ht="14.25" hidden="1" customHeight="1" x14ac:dyDescent="0.25">
      <c r="B2406" s="58"/>
      <c r="C2406" s="48"/>
    </row>
    <row r="2407" spans="2:3" ht="14.25" hidden="1" customHeight="1" x14ac:dyDescent="0.25">
      <c r="B2407" s="58"/>
      <c r="C2407" s="48"/>
    </row>
    <row r="2408" spans="2:3" ht="14.25" hidden="1" customHeight="1" x14ac:dyDescent="0.25">
      <c r="B2408" s="58"/>
      <c r="C2408" s="48"/>
    </row>
    <row r="2409" spans="2:3" ht="14.25" hidden="1" customHeight="1" x14ac:dyDescent="0.25">
      <c r="B2409" s="58"/>
      <c r="C2409" s="48"/>
    </row>
    <row r="2410" spans="2:3" ht="14.25" hidden="1" customHeight="1" x14ac:dyDescent="0.25">
      <c r="B2410" s="58"/>
      <c r="C2410" s="48"/>
    </row>
    <row r="2411" spans="2:3" ht="14.25" hidden="1" customHeight="1" x14ac:dyDescent="0.25">
      <c r="B2411" s="58"/>
      <c r="C2411" s="48"/>
    </row>
    <row r="2412" spans="2:3" ht="14.25" hidden="1" customHeight="1" x14ac:dyDescent="0.25">
      <c r="B2412" s="58"/>
      <c r="C2412" s="48"/>
    </row>
    <row r="2413" spans="2:3" ht="14.25" hidden="1" customHeight="1" x14ac:dyDescent="0.25">
      <c r="B2413" s="58"/>
      <c r="C2413" s="48"/>
    </row>
    <row r="2414" spans="2:3" ht="14.25" hidden="1" customHeight="1" x14ac:dyDescent="0.25">
      <c r="B2414" s="58"/>
      <c r="C2414" s="48"/>
    </row>
    <row r="2415" spans="2:3" ht="14.25" hidden="1" customHeight="1" x14ac:dyDescent="0.25">
      <c r="B2415" s="58"/>
      <c r="C2415" s="48"/>
    </row>
    <row r="2416" spans="2:3" ht="14.25" hidden="1" customHeight="1" x14ac:dyDescent="0.25">
      <c r="B2416" s="58"/>
      <c r="C2416" s="48"/>
    </row>
    <row r="2417" spans="2:3" ht="14.25" hidden="1" customHeight="1" x14ac:dyDescent="0.25">
      <c r="B2417" s="58"/>
      <c r="C2417" s="48"/>
    </row>
    <row r="2418" spans="2:3" ht="14.25" hidden="1" customHeight="1" x14ac:dyDescent="0.25">
      <c r="B2418" s="58"/>
      <c r="C2418" s="48"/>
    </row>
    <row r="2419" spans="2:3" ht="14.25" hidden="1" customHeight="1" x14ac:dyDescent="0.25">
      <c r="B2419" s="58"/>
      <c r="C2419" s="48"/>
    </row>
    <row r="2420" spans="2:3" ht="14.25" hidden="1" customHeight="1" x14ac:dyDescent="0.25">
      <c r="B2420" s="58"/>
      <c r="C2420" s="48"/>
    </row>
    <row r="2421" spans="2:3" ht="14.25" hidden="1" customHeight="1" x14ac:dyDescent="0.25">
      <c r="B2421" s="58"/>
      <c r="C2421" s="48"/>
    </row>
    <row r="2422" spans="2:3" ht="14.25" hidden="1" customHeight="1" x14ac:dyDescent="0.25">
      <c r="B2422" s="58"/>
      <c r="C2422" s="48"/>
    </row>
    <row r="2423" spans="2:3" ht="14.25" hidden="1" customHeight="1" x14ac:dyDescent="0.25">
      <c r="B2423" s="58"/>
      <c r="C2423" s="48"/>
    </row>
    <row r="2424" spans="2:3" ht="14.25" hidden="1" customHeight="1" x14ac:dyDescent="0.25">
      <c r="B2424" s="58"/>
      <c r="C2424" s="48"/>
    </row>
    <row r="2425" spans="2:3" ht="14.25" hidden="1" customHeight="1" x14ac:dyDescent="0.25">
      <c r="B2425" s="58"/>
      <c r="C2425" s="48"/>
    </row>
    <row r="2426" spans="2:3" ht="14.25" hidden="1" customHeight="1" x14ac:dyDescent="0.25">
      <c r="B2426" s="58"/>
      <c r="C2426" s="48"/>
    </row>
    <row r="2427" spans="2:3" ht="14.25" hidden="1" customHeight="1" x14ac:dyDescent="0.25">
      <c r="B2427" s="58"/>
      <c r="C2427" s="48"/>
    </row>
    <row r="2428" spans="2:3" ht="14.25" hidden="1" customHeight="1" x14ac:dyDescent="0.25">
      <c r="B2428" s="58"/>
      <c r="C2428" s="48"/>
    </row>
    <row r="2429" spans="2:3" ht="14.25" hidden="1" customHeight="1" x14ac:dyDescent="0.25">
      <c r="B2429" s="58"/>
      <c r="C2429" s="48"/>
    </row>
    <row r="2430" spans="2:3" ht="14.25" hidden="1" customHeight="1" x14ac:dyDescent="0.25">
      <c r="B2430" s="58"/>
      <c r="C2430" s="48"/>
    </row>
    <row r="2431" spans="2:3" ht="14.25" hidden="1" customHeight="1" x14ac:dyDescent="0.25">
      <c r="B2431" s="58"/>
      <c r="C2431" s="48"/>
    </row>
    <row r="2432" spans="2:3" ht="14.25" hidden="1" customHeight="1" x14ac:dyDescent="0.25">
      <c r="B2432" s="58"/>
      <c r="C2432" s="48"/>
    </row>
    <row r="2433" spans="2:3" ht="14.25" hidden="1" customHeight="1" x14ac:dyDescent="0.25">
      <c r="B2433" s="58"/>
      <c r="C2433" s="48"/>
    </row>
    <row r="2434" spans="2:3" ht="14.25" hidden="1" customHeight="1" x14ac:dyDescent="0.25">
      <c r="B2434" s="58"/>
      <c r="C2434" s="48"/>
    </row>
    <row r="2435" spans="2:3" ht="14.25" hidden="1" customHeight="1" x14ac:dyDescent="0.25">
      <c r="B2435" s="58"/>
      <c r="C2435" s="48"/>
    </row>
    <row r="2436" spans="2:3" ht="14.25" hidden="1" customHeight="1" x14ac:dyDescent="0.25">
      <c r="B2436" s="58"/>
      <c r="C2436" s="48"/>
    </row>
    <row r="2437" spans="2:3" ht="14.25" hidden="1" customHeight="1" x14ac:dyDescent="0.25">
      <c r="B2437" s="58"/>
      <c r="C2437" s="48"/>
    </row>
    <row r="2438" spans="2:3" ht="14.25" hidden="1" customHeight="1" x14ac:dyDescent="0.25">
      <c r="B2438" s="58"/>
      <c r="C2438" s="48"/>
    </row>
    <row r="2439" spans="2:3" ht="14.25" hidden="1" customHeight="1" x14ac:dyDescent="0.25">
      <c r="B2439" s="58"/>
      <c r="C2439" s="48"/>
    </row>
    <row r="2440" spans="2:3" ht="14.25" hidden="1" customHeight="1" x14ac:dyDescent="0.25">
      <c r="B2440" s="58"/>
      <c r="C2440" s="48"/>
    </row>
    <row r="2441" spans="2:3" ht="14.25" hidden="1" customHeight="1" x14ac:dyDescent="0.25">
      <c r="B2441" s="58"/>
      <c r="C2441" s="48"/>
    </row>
    <row r="2442" spans="2:3" ht="14.25" hidden="1" customHeight="1" x14ac:dyDescent="0.25">
      <c r="B2442" s="58"/>
      <c r="C2442" s="48"/>
    </row>
    <row r="2443" spans="2:3" ht="14.25" hidden="1" customHeight="1" x14ac:dyDescent="0.25">
      <c r="B2443" s="58"/>
      <c r="C2443" s="48"/>
    </row>
    <row r="2444" spans="2:3" ht="14.25" hidden="1" customHeight="1" x14ac:dyDescent="0.25">
      <c r="B2444" s="58"/>
      <c r="C2444" s="48"/>
    </row>
    <row r="2445" spans="2:3" ht="14.25" hidden="1" customHeight="1" x14ac:dyDescent="0.25">
      <c r="B2445" s="58"/>
      <c r="C2445" s="48"/>
    </row>
    <row r="2446" spans="2:3" ht="14.25" hidden="1" customHeight="1" x14ac:dyDescent="0.25">
      <c r="B2446" s="58"/>
      <c r="C2446" s="48"/>
    </row>
    <row r="2447" spans="2:3" ht="14.25" hidden="1" customHeight="1" x14ac:dyDescent="0.25">
      <c r="B2447" s="58"/>
      <c r="C2447" s="48"/>
    </row>
    <row r="2448" spans="2:3" ht="14.25" hidden="1" customHeight="1" x14ac:dyDescent="0.25">
      <c r="B2448" s="58"/>
      <c r="C2448" s="48"/>
    </row>
    <row r="2449" spans="2:3" ht="14.25" hidden="1" customHeight="1" x14ac:dyDescent="0.25">
      <c r="B2449" s="58"/>
      <c r="C2449" s="48"/>
    </row>
    <row r="2450" spans="2:3" ht="14.25" hidden="1" customHeight="1" x14ac:dyDescent="0.25">
      <c r="B2450" s="58"/>
      <c r="C2450" s="48"/>
    </row>
    <row r="2451" spans="2:3" ht="14.25" hidden="1" customHeight="1" x14ac:dyDescent="0.25">
      <c r="B2451" s="58"/>
      <c r="C2451" s="48"/>
    </row>
    <row r="2452" spans="2:3" ht="14.25" hidden="1" customHeight="1" x14ac:dyDescent="0.25">
      <c r="B2452" s="58"/>
      <c r="C2452" s="48"/>
    </row>
    <row r="2453" spans="2:3" ht="14.25" hidden="1" customHeight="1" x14ac:dyDescent="0.25">
      <c r="B2453" s="58"/>
      <c r="C2453" s="48"/>
    </row>
    <row r="2454" spans="2:3" ht="14.25" hidden="1" customHeight="1" x14ac:dyDescent="0.25">
      <c r="B2454" s="58"/>
      <c r="C2454" s="48"/>
    </row>
    <row r="2455" spans="2:3" ht="14.25" hidden="1" customHeight="1" x14ac:dyDescent="0.25">
      <c r="B2455" s="58"/>
      <c r="C2455" s="48"/>
    </row>
    <row r="2456" spans="2:3" ht="14.25" hidden="1" customHeight="1" x14ac:dyDescent="0.25">
      <c r="B2456" s="58"/>
      <c r="C2456" s="48"/>
    </row>
    <row r="2457" spans="2:3" ht="14.25" hidden="1" customHeight="1" x14ac:dyDescent="0.25">
      <c r="B2457" s="58"/>
      <c r="C2457" s="48"/>
    </row>
    <row r="2458" spans="2:3" ht="14.25" hidden="1" customHeight="1" x14ac:dyDescent="0.25">
      <c r="B2458" s="58"/>
      <c r="C2458" s="48"/>
    </row>
    <row r="2459" spans="2:3" ht="14.25" hidden="1" customHeight="1" x14ac:dyDescent="0.25">
      <c r="B2459" s="58"/>
      <c r="C2459" s="48"/>
    </row>
    <row r="2460" spans="2:3" ht="14.25" hidden="1" customHeight="1" x14ac:dyDescent="0.25">
      <c r="B2460" s="58"/>
      <c r="C2460" s="48"/>
    </row>
    <row r="2461" spans="2:3" ht="14.25" hidden="1" customHeight="1" x14ac:dyDescent="0.25">
      <c r="B2461" s="58"/>
      <c r="C2461" s="48"/>
    </row>
    <row r="2462" spans="2:3" ht="14.25" hidden="1" customHeight="1" x14ac:dyDescent="0.25">
      <c r="B2462" s="58"/>
      <c r="C2462" s="48"/>
    </row>
    <row r="2463" spans="2:3" ht="14.25" hidden="1" customHeight="1" x14ac:dyDescent="0.25">
      <c r="B2463" s="58"/>
      <c r="C2463" s="48"/>
    </row>
    <row r="2464" spans="2:3" ht="14.25" hidden="1" customHeight="1" x14ac:dyDescent="0.25">
      <c r="B2464" s="58"/>
      <c r="C2464" s="48"/>
    </row>
    <row r="2465" spans="2:3" ht="14.25" hidden="1" customHeight="1" x14ac:dyDescent="0.25">
      <c r="B2465" s="58"/>
      <c r="C2465" s="48"/>
    </row>
    <row r="2466" spans="2:3" ht="14.25" hidden="1" customHeight="1" x14ac:dyDescent="0.25">
      <c r="B2466" s="58"/>
      <c r="C2466" s="48"/>
    </row>
    <row r="2467" spans="2:3" ht="14.25" hidden="1" customHeight="1" x14ac:dyDescent="0.25">
      <c r="B2467" s="58"/>
      <c r="C2467" s="48"/>
    </row>
    <row r="2468" spans="2:3" ht="14.25" hidden="1" customHeight="1" x14ac:dyDescent="0.25">
      <c r="B2468" s="58"/>
      <c r="C2468" s="48"/>
    </row>
    <row r="2469" spans="2:3" ht="14.25" hidden="1" customHeight="1" x14ac:dyDescent="0.25">
      <c r="B2469" s="58"/>
      <c r="C2469" s="48"/>
    </row>
    <row r="2470" spans="2:3" ht="14.25" hidden="1" customHeight="1" x14ac:dyDescent="0.25">
      <c r="B2470" s="58"/>
      <c r="C2470" s="48"/>
    </row>
    <row r="2471" spans="2:3" ht="14.25" hidden="1" customHeight="1" x14ac:dyDescent="0.25">
      <c r="B2471" s="58"/>
      <c r="C2471" s="48"/>
    </row>
    <row r="2472" spans="2:3" ht="14.25" hidden="1" customHeight="1" x14ac:dyDescent="0.25">
      <c r="B2472" s="58"/>
      <c r="C2472" s="48"/>
    </row>
    <row r="2473" spans="2:3" ht="14.25" hidden="1" customHeight="1" x14ac:dyDescent="0.25">
      <c r="B2473" s="58"/>
      <c r="C2473" s="48"/>
    </row>
    <row r="2474" spans="2:3" ht="14.25" hidden="1" customHeight="1" x14ac:dyDescent="0.25">
      <c r="B2474" s="58"/>
      <c r="C2474" s="48"/>
    </row>
    <row r="2475" spans="2:3" ht="14.25" hidden="1" customHeight="1" x14ac:dyDescent="0.25">
      <c r="B2475" s="58"/>
      <c r="C2475" s="48"/>
    </row>
    <row r="2476" spans="2:3" ht="14.25" hidden="1" customHeight="1" x14ac:dyDescent="0.25">
      <c r="B2476" s="58"/>
      <c r="C2476" s="48"/>
    </row>
    <row r="2477" spans="2:3" ht="14.25" hidden="1" customHeight="1" x14ac:dyDescent="0.25">
      <c r="B2477" s="58"/>
      <c r="C2477" s="48"/>
    </row>
    <row r="2478" spans="2:3" ht="14.25" hidden="1" customHeight="1" x14ac:dyDescent="0.25">
      <c r="B2478" s="58"/>
      <c r="C2478" s="48"/>
    </row>
    <row r="2479" spans="2:3" ht="14.25" hidden="1" customHeight="1" x14ac:dyDescent="0.25">
      <c r="B2479" s="58"/>
      <c r="C2479" s="48"/>
    </row>
    <row r="2480" spans="2:3" ht="14.25" hidden="1" customHeight="1" x14ac:dyDescent="0.25">
      <c r="B2480" s="58"/>
      <c r="C2480" s="48"/>
    </row>
    <row r="2481" spans="2:3" ht="14.25" hidden="1" customHeight="1" x14ac:dyDescent="0.25">
      <c r="B2481" s="58"/>
      <c r="C2481" s="48"/>
    </row>
    <row r="2482" spans="2:3" ht="14.25" hidden="1" customHeight="1" x14ac:dyDescent="0.25">
      <c r="B2482" s="58"/>
      <c r="C2482" s="48"/>
    </row>
    <row r="2483" spans="2:3" ht="14.25" hidden="1" customHeight="1" x14ac:dyDescent="0.25">
      <c r="B2483" s="58"/>
      <c r="C2483" s="48"/>
    </row>
    <row r="2484" spans="2:3" ht="14.25" hidden="1" customHeight="1" x14ac:dyDescent="0.25">
      <c r="B2484" s="58"/>
      <c r="C2484" s="48"/>
    </row>
    <row r="2485" spans="2:3" ht="14.25" hidden="1" customHeight="1" x14ac:dyDescent="0.25">
      <c r="B2485" s="58"/>
      <c r="C2485" s="48"/>
    </row>
    <row r="2486" spans="2:3" ht="14.25" hidden="1" customHeight="1" x14ac:dyDescent="0.25">
      <c r="B2486" s="58"/>
      <c r="C2486" s="48"/>
    </row>
    <row r="2487" spans="2:3" ht="14.25" hidden="1" customHeight="1" x14ac:dyDescent="0.25">
      <c r="B2487" s="58"/>
      <c r="C2487" s="48"/>
    </row>
    <row r="2488" spans="2:3" ht="14.25" hidden="1" customHeight="1" x14ac:dyDescent="0.25">
      <c r="B2488" s="58"/>
      <c r="C2488" s="48"/>
    </row>
    <row r="2489" spans="2:3" ht="14.25" hidden="1" customHeight="1" x14ac:dyDescent="0.25">
      <c r="B2489" s="58"/>
      <c r="C2489" s="48"/>
    </row>
    <row r="2490" spans="2:3" ht="14.25" hidden="1" customHeight="1" x14ac:dyDescent="0.25">
      <c r="B2490" s="58"/>
      <c r="C2490" s="48"/>
    </row>
    <row r="2491" spans="2:3" ht="14.25" hidden="1" customHeight="1" x14ac:dyDescent="0.25">
      <c r="B2491" s="58"/>
      <c r="C2491" s="48"/>
    </row>
    <row r="2492" spans="2:3" ht="14.25" hidden="1" customHeight="1" x14ac:dyDescent="0.25">
      <c r="B2492" s="58"/>
      <c r="C2492" s="48"/>
    </row>
    <row r="2493" spans="2:3" ht="14.25" hidden="1" customHeight="1" x14ac:dyDescent="0.25">
      <c r="B2493" s="58"/>
      <c r="C2493" s="48"/>
    </row>
    <row r="2494" spans="2:3" ht="14.25" hidden="1" customHeight="1" x14ac:dyDescent="0.25">
      <c r="B2494" s="58"/>
      <c r="C2494" s="48"/>
    </row>
    <row r="2495" spans="2:3" ht="14.25" hidden="1" customHeight="1" x14ac:dyDescent="0.25">
      <c r="B2495" s="58"/>
      <c r="C2495" s="48"/>
    </row>
    <row r="2496" spans="2:3" ht="14.25" hidden="1" customHeight="1" x14ac:dyDescent="0.25">
      <c r="B2496" s="58"/>
      <c r="C2496" s="48"/>
    </row>
    <row r="2497" spans="2:3" ht="14.25" hidden="1" customHeight="1" x14ac:dyDescent="0.25">
      <c r="B2497" s="58"/>
      <c r="C2497" s="48"/>
    </row>
    <row r="2498" spans="2:3" ht="14.25" hidden="1" customHeight="1" x14ac:dyDescent="0.25">
      <c r="B2498" s="58"/>
      <c r="C2498" s="48"/>
    </row>
    <row r="2499" spans="2:3" ht="14.25" hidden="1" customHeight="1" x14ac:dyDescent="0.25">
      <c r="B2499" s="58"/>
      <c r="C2499" s="48"/>
    </row>
    <row r="2500" spans="2:3" ht="14.25" hidden="1" customHeight="1" x14ac:dyDescent="0.25">
      <c r="B2500" s="58"/>
      <c r="C2500" s="48"/>
    </row>
    <row r="2501" spans="2:3" ht="14.25" hidden="1" customHeight="1" x14ac:dyDescent="0.25">
      <c r="B2501" s="58"/>
      <c r="C2501" s="48"/>
    </row>
    <row r="2502" spans="2:3" ht="14.25" hidden="1" customHeight="1" x14ac:dyDescent="0.25">
      <c r="B2502" s="58"/>
      <c r="C2502" s="48"/>
    </row>
    <row r="2503" spans="2:3" ht="14.25" hidden="1" customHeight="1" x14ac:dyDescent="0.25">
      <c r="B2503" s="58"/>
      <c r="C2503" s="48"/>
    </row>
    <row r="2504" spans="2:3" ht="14.25" hidden="1" customHeight="1" x14ac:dyDescent="0.25">
      <c r="B2504" s="58"/>
      <c r="C2504" s="48"/>
    </row>
    <row r="2505" spans="2:3" ht="14.25" hidden="1" customHeight="1" x14ac:dyDescent="0.25">
      <c r="B2505" s="58"/>
      <c r="C2505" s="48"/>
    </row>
    <row r="2506" spans="2:3" ht="14.25" hidden="1" customHeight="1" x14ac:dyDescent="0.25">
      <c r="B2506" s="58"/>
      <c r="C2506" s="48"/>
    </row>
    <row r="2507" spans="2:3" ht="14.25" hidden="1" customHeight="1" x14ac:dyDescent="0.25">
      <c r="B2507" s="58"/>
      <c r="C2507" s="48"/>
    </row>
    <row r="2508" spans="2:3" ht="14.25" hidden="1" customHeight="1" x14ac:dyDescent="0.25">
      <c r="B2508" s="58"/>
      <c r="C2508" s="48"/>
    </row>
    <row r="2509" spans="2:3" ht="14.25" hidden="1" customHeight="1" x14ac:dyDescent="0.25">
      <c r="B2509" s="58"/>
      <c r="C2509" s="48"/>
    </row>
    <row r="2510" spans="2:3" ht="14.25" hidden="1" customHeight="1" x14ac:dyDescent="0.25">
      <c r="B2510" s="58"/>
      <c r="C2510" s="48"/>
    </row>
    <row r="2511" spans="2:3" ht="14.25" hidden="1" customHeight="1" x14ac:dyDescent="0.25">
      <c r="B2511" s="58"/>
      <c r="C2511" s="48"/>
    </row>
    <row r="2512" spans="2:3" ht="14.25" hidden="1" customHeight="1" x14ac:dyDescent="0.25">
      <c r="B2512" s="58"/>
      <c r="C2512" s="48"/>
    </row>
    <row r="2513" spans="2:3" ht="14.25" hidden="1" customHeight="1" x14ac:dyDescent="0.25">
      <c r="B2513" s="58"/>
      <c r="C2513" s="48"/>
    </row>
    <row r="2514" spans="2:3" ht="14.25" hidden="1" customHeight="1" x14ac:dyDescent="0.25">
      <c r="B2514" s="58"/>
      <c r="C2514" s="48"/>
    </row>
    <row r="2515" spans="2:3" ht="14.25" hidden="1" customHeight="1" x14ac:dyDescent="0.25">
      <c r="B2515" s="58"/>
      <c r="C2515" s="48"/>
    </row>
    <row r="2516" spans="2:3" ht="14.25" hidden="1" customHeight="1" x14ac:dyDescent="0.25">
      <c r="B2516" s="58"/>
      <c r="C2516" s="48"/>
    </row>
    <row r="2517" spans="2:3" ht="14.25" hidden="1" customHeight="1" x14ac:dyDescent="0.25">
      <c r="B2517" s="58"/>
      <c r="C2517" s="48"/>
    </row>
    <row r="2518" spans="2:3" ht="14.25" hidden="1" customHeight="1" x14ac:dyDescent="0.25">
      <c r="B2518" s="58"/>
      <c r="C2518" s="48"/>
    </row>
    <row r="2519" spans="2:3" ht="14.25" hidden="1" customHeight="1" x14ac:dyDescent="0.25">
      <c r="B2519" s="58"/>
      <c r="C2519" s="48"/>
    </row>
  </sheetData>
  <pageMargins left="0" right="0" top="0" bottom="0"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3504E-EA4A-4A3D-9316-DE98D57EFA62}">
  <sheetPr>
    <tabColor theme="4" tint="0.39997558519241921"/>
  </sheetPr>
  <dimension ref="A1:AD31"/>
  <sheetViews>
    <sheetView showGridLines="0" topLeftCell="A11" zoomScaleNormal="100" workbookViewId="0">
      <selection activeCell="H12" sqref="H12"/>
    </sheetView>
  </sheetViews>
  <sheetFormatPr defaultColWidth="0" defaultRowHeight="15" zeroHeight="1" x14ac:dyDescent="0.25"/>
  <cols>
    <col min="1" max="1" width="3.140625" style="181" customWidth="1"/>
    <col min="2" max="2" width="18.7109375" style="181" customWidth="1"/>
    <col min="3" max="3" width="38.7109375" style="181" customWidth="1"/>
    <col min="4" max="4" width="11.140625" style="181" customWidth="1"/>
    <col min="5" max="5" width="9.140625" style="181" customWidth="1"/>
    <col min="6" max="6" width="10.85546875" style="181" customWidth="1"/>
    <col min="7" max="7" width="8.5703125" style="181" customWidth="1"/>
    <col min="8" max="8" width="7.7109375" style="181" customWidth="1"/>
    <col min="9" max="10" width="9.140625" style="181" hidden="1" customWidth="1"/>
    <col min="11" max="30" width="0" style="181" hidden="1" customWidth="1"/>
    <col min="31" max="16384" width="9.140625" style="181" hidden="1"/>
  </cols>
  <sheetData>
    <row r="1" spans="1:15" ht="11.25" customHeight="1" x14ac:dyDescent="0.25">
      <c r="A1" s="51"/>
      <c r="B1" s="37"/>
      <c r="C1" s="38"/>
      <c r="D1" s="39"/>
      <c r="E1" s="37"/>
      <c r="F1" s="37"/>
      <c r="G1" s="51"/>
      <c r="H1" s="51"/>
    </row>
    <row r="2" spans="1:15" ht="20.25" x14ac:dyDescent="0.25">
      <c r="A2" s="51"/>
      <c r="B2" s="40" t="s">
        <v>24</v>
      </c>
      <c r="C2" s="40"/>
      <c r="D2" s="40"/>
      <c r="E2" s="40"/>
      <c r="F2" s="40"/>
      <c r="G2" s="40"/>
      <c r="H2" s="51"/>
    </row>
    <row r="3" spans="1:15" ht="18" x14ac:dyDescent="0.25">
      <c r="A3" s="51"/>
      <c r="B3" s="190" t="s">
        <v>25</v>
      </c>
      <c r="C3" s="190"/>
      <c r="D3" s="190"/>
      <c r="E3" s="190"/>
      <c r="F3" s="190"/>
      <c r="G3" s="190"/>
      <c r="H3" s="51"/>
    </row>
    <row r="4" spans="1:15" ht="18" x14ac:dyDescent="0.25">
      <c r="A4" s="51"/>
      <c r="B4" s="190" t="s">
        <v>108</v>
      </c>
      <c r="C4" s="190"/>
      <c r="D4" s="190"/>
      <c r="E4" s="190"/>
      <c r="F4" s="190"/>
      <c r="G4" s="190"/>
      <c r="H4" s="51"/>
    </row>
    <row r="5" spans="1:15" ht="18" x14ac:dyDescent="0.25">
      <c r="A5" s="51"/>
      <c r="B5" s="190"/>
      <c r="C5" s="190"/>
      <c r="D5" s="190"/>
      <c r="E5" s="190"/>
      <c r="F5" s="190"/>
      <c r="G5" s="190"/>
      <c r="H5" s="51"/>
    </row>
    <row r="6" spans="1:15" x14ac:dyDescent="0.25">
      <c r="A6" s="51"/>
      <c r="B6" s="37"/>
      <c r="C6" s="38"/>
      <c r="D6" s="39"/>
      <c r="E6" s="37"/>
      <c r="F6" s="37"/>
      <c r="G6" s="51"/>
      <c r="H6" s="51"/>
    </row>
    <row r="7" spans="1:15" ht="32.25" customHeight="1" x14ac:dyDescent="0.25">
      <c r="B7" s="203" t="s">
        <v>109</v>
      </c>
      <c r="C7" s="204"/>
      <c r="D7" s="205">
        <f>C29-1</f>
        <v>8.2237008953964796E-3</v>
      </c>
      <c r="E7" s="206"/>
      <c r="F7" s="207"/>
      <c r="G7" s="208"/>
      <c r="H7" s="160"/>
      <c r="I7" s="160"/>
      <c r="J7" s="160"/>
      <c r="K7" s="160"/>
      <c r="L7" s="160"/>
      <c r="M7" s="160"/>
      <c r="N7" s="160"/>
      <c r="O7" s="160"/>
    </row>
    <row r="8" spans="1:15" ht="45.75" customHeight="1" x14ac:dyDescent="0.25">
      <c r="B8" s="327" t="s">
        <v>110</v>
      </c>
      <c r="C8" s="368" t="s">
        <v>111</v>
      </c>
      <c r="D8" s="368"/>
      <c r="E8" s="104"/>
      <c r="F8" s="188"/>
      <c r="G8" s="191"/>
      <c r="H8" s="160"/>
      <c r="I8" s="160"/>
      <c r="J8" s="160"/>
      <c r="K8" s="160"/>
      <c r="L8" s="160"/>
      <c r="M8" s="160"/>
      <c r="N8" s="160"/>
      <c r="O8" s="160"/>
    </row>
    <row r="9" spans="1:15" x14ac:dyDescent="0.25">
      <c r="B9" s="209">
        <f>PTF_Tot!C$10</f>
        <v>2000</v>
      </c>
      <c r="C9" s="370">
        <f>PTF_Tot!C$38</f>
        <v>1.0279750752338885</v>
      </c>
      <c r="D9" s="370"/>
      <c r="E9" s="160"/>
      <c r="F9" s="188"/>
      <c r="G9" s="191"/>
      <c r="H9" s="160"/>
      <c r="I9" s="160"/>
      <c r="J9" s="160"/>
      <c r="K9" s="160"/>
      <c r="L9" s="160"/>
      <c r="M9" s="160"/>
      <c r="N9" s="160"/>
      <c r="O9" s="160"/>
    </row>
    <row r="10" spans="1:15" x14ac:dyDescent="0.25">
      <c r="B10" s="209">
        <f>PTF_Tot!D$10</f>
        <v>2001</v>
      </c>
      <c r="C10" s="370">
        <f>PTF_Tot!D$38</f>
        <v>0.99118267475084243</v>
      </c>
      <c r="D10" s="370"/>
      <c r="E10" s="160"/>
      <c r="F10" s="188"/>
      <c r="G10" s="191"/>
      <c r="H10" s="160"/>
      <c r="I10" s="160"/>
      <c r="J10" s="160"/>
      <c r="K10" s="160"/>
      <c r="L10" s="160"/>
      <c r="M10" s="160"/>
      <c r="N10" s="160"/>
      <c r="O10" s="160"/>
    </row>
    <row r="11" spans="1:15" x14ac:dyDescent="0.25">
      <c r="B11" s="209">
        <f>PTF_Tot!E$10</f>
        <v>2002</v>
      </c>
      <c r="C11" s="370">
        <f>PTF_Tot!E$38</f>
        <v>1.0791670049706974</v>
      </c>
      <c r="D11" s="370"/>
      <c r="E11" s="160"/>
      <c r="F11" s="188"/>
      <c r="G11" s="191"/>
      <c r="H11" s="160"/>
      <c r="I11" s="160"/>
      <c r="J11" s="160"/>
      <c r="K11" s="160"/>
      <c r="L11" s="160"/>
      <c r="M11" s="160"/>
      <c r="N11" s="160"/>
      <c r="O11" s="160"/>
    </row>
    <row r="12" spans="1:15" x14ac:dyDescent="0.25">
      <c r="B12" s="209">
        <f>PTF_Tot!F$10</f>
        <v>2003</v>
      </c>
      <c r="C12" s="370">
        <f>PTF_Tot!F$38</f>
        <v>1.0531908558563039</v>
      </c>
      <c r="D12" s="370"/>
      <c r="E12" s="160"/>
      <c r="F12" s="188"/>
      <c r="G12" s="191"/>
      <c r="H12" s="160"/>
      <c r="I12" s="160"/>
      <c r="J12" s="160"/>
      <c r="K12" s="160"/>
      <c r="L12" s="160"/>
      <c r="M12" s="160"/>
      <c r="N12" s="160"/>
      <c r="O12" s="160"/>
    </row>
    <row r="13" spans="1:15" x14ac:dyDescent="0.25">
      <c r="B13" s="209">
        <f>PTF_Tot!G$10</f>
        <v>2004</v>
      </c>
      <c r="C13" s="370">
        <f>PTF_Tot!G$38</f>
        <v>0.97617714254267618</v>
      </c>
      <c r="D13" s="370"/>
      <c r="E13" s="160"/>
      <c r="F13" s="188"/>
      <c r="G13" s="191"/>
      <c r="H13" s="160"/>
      <c r="I13" s="160"/>
      <c r="J13" s="160"/>
      <c r="K13" s="160"/>
      <c r="L13" s="160"/>
      <c r="M13" s="160"/>
      <c r="N13" s="160"/>
      <c r="O13" s="160"/>
    </row>
    <row r="14" spans="1:15" x14ac:dyDescent="0.25">
      <c r="B14" s="209">
        <f>PTF_Tot!H$10</f>
        <v>2005</v>
      </c>
      <c r="C14" s="370">
        <f>PTF_Tot!H$38</f>
        <v>1.0125608225633966</v>
      </c>
      <c r="D14" s="370"/>
      <c r="E14" s="160"/>
      <c r="F14" s="188"/>
      <c r="G14" s="191"/>
      <c r="H14" s="189"/>
      <c r="I14" s="189"/>
      <c r="J14" s="189"/>
      <c r="K14" s="189"/>
      <c r="L14" s="189"/>
      <c r="M14" s="189"/>
      <c r="N14" s="189"/>
      <c r="O14" s="160"/>
    </row>
    <row r="15" spans="1:15" x14ac:dyDescent="0.25">
      <c r="B15" s="209">
        <f>PTF_Tot!I$10</f>
        <v>2006</v>
      </c>
      <c r="C15" s="370">
        <f>PTF_Tot!I$38</f>
        <v>0.9446629500908823</v>
      </c>
      <c r="D15" s="370"/>
      <c r="E15" s="160"/>
      <c r="F15" s="188"/>
      <c r="G15" s="191"/>
      <c r="H15" s="160"/>
      <c r="I15" s="160"/>
      <c r="J15" s="160"/>
      <c r="K15" s="160"/>
      <c r="L15" s="160"/>
      <c r="M15" s="160"/>
      <c r="N15" s="160"/>
      <c r="O15" s="160"/>
    </row>
    <row r="16" spans="1:15" x14ac:dyDescent="0.25">
      <c r="B16" s="209">
        <f>PTF_Tot!J$10</f>
        <v>2007</v>
      </c>
      <c r="C16" s="370">
        <f>PTF_Tot!J$38</f>
        <v>1.0290966843251699</v>
      </c>
      <c r="D16" s="370"/>
      <c r="E16" s="160"/>
      <c r="F16" s="188"/>
      <c r="G16" s="191"/>
      <c r="H16" s="160"/>
      <c r="I16" s="160"/>
      <c r="J16" s="160"/>
      <c r="K16" s="160"/>
      <c r="L16" s="160"/>
      <c r="M16" s="160"/>
      <c r="N16" s="160"/>
      <c r="O16" s="160"/>
    </row>
    <row r="17" spans="2:15" x14ac:dyDescent="0.25">
      <c r="B17" s="209">
        <f>PTF_Tot!K$10</f>
        <v>2008</v>
      </c>
      <c r="C17" s="370">
        <f>PTF_Tot!K$38</f>
        <v>1.0673059293294234</v>
      </c>
      <c r="D17" s="370"/>
      <c r="E17" s="160"/>
      <c r="F17" s="188"/>
      <c r="G17" s="191"/>
      <c r="H17" s="160"/>
      <c r="I17" s="160"/>
      <c r="J17" s="160"/>
      <c r="K17" s="160"/>
      <c r="L17" s="160"/>
      <c r="M17" s="160"/>
      <c r="N17" s="160"/>
      <c r="O17" s="160"/>
    </row>
    <row r="18" spans="2:15" x14ac:dyDescent="0.25">
      <c r="B18" s="209">
        <f>PTF_Tot!L$10</f>
        <v>2009</v>
      </c>
      <c r="C18" s="370">
        <f>PTF_Tot!L$38</f>
        <v>0.99780305194239349</v>
      </c>
      <c r="D18" s="370"/>
      <c r="E18" s="160"/>
      <c r="F18" s="188"/>
      <c r="G18" s="191"/>
      <c r="H18" s="160"/>
      <c r="I18" s="160"/>
      <c r="J18" s="160"/>
      <c r="K18" s="160"/>
      <c r="L18" s="160"/>
      <c r="M18" s="160"/>
      <c r="N18" s="160"/>
      <c r="O18" s="160"/>
    </row>
    <row r="19" spans="2:15" x14ac:dyDescent="0.25">
      <c r="B19" s="209">
        <f>PTF_Tot!M$10</f>
        <v>2010</v>
      </c>
      <c r="C19" s="370">
        <f>PTF_Tot!M$38</f>
        <v>1.0209903790966173</v>
      </c>
      <c r="D19" s="370"/>
      <c r="E19" s="160"/>
      <c r="F19" s="188"/>
      <c r="G19" s="191"/>
      <c r="H19" s="160"/>
      <c r="I19" s="160"/>
      <c r="J19" s="160"/>
      <c r="K19" s="160"/>
      <c r="L19" s="160"/>
      <c r="M19" s="160"/>
      <c r="N19" s="160"/>
      <c r="O19" s="160"/>
    </row>
    <row r="20" spans="2:15" x14ac:dyDescent="0.25">
      <c r="B20" s="209">
        <f>PTF_Tot!N$10</f>
        <v>2011</v>
      </c>
      <c r="C20" s="370">
        <f>PTF_Tot!N$38</f>
        <v>1.0501259776577152</v>
      </c>
      <c r="D20" s="370"/>
      <c r="E20" s="160"/>
      <c r="F20" s="188"/>
      <c r="G20" s="191"/>
      <c r="H20" s="160"/>
      <c r="I20" s="160"/>
      <c r="J20" s="160"/>
      <c r="K20" s="160"/>
      <c r="L20" s="160"/>
      <c r="M20" s="160"/>
      <c r="N20" s="160"/>
      <c r="O20" s="160"/>
    </row>
    <row r="21" spans="2:15" x14ac:dyDescent="0.25">
      <c r="B21" s="209">
        <f>PTF_Tot!O$10</f>
        <v>2012</v>
      </c>
      <c r="C21" s="370">
        <f>PTF_Tot!O$38</f>
        <v>1.0115149549606159</v>
      </c>
      <c r="D21" s="370"/>
      <c r="E21" s="160"/>
      <c r="F21" s="188"/>
      <c r="G21" s="191"/>
      <c r="H21" s="160"/>
      <c r="I21" s="160"/>
      <c r="J21" s="160"/>
      <c r="K21" s="160"/>
      <c r="L21" s="160"/>
      <c r="M21" s="160"/>
      <c r="N21" s="160"/>
      <c r="O21" s="160"/>
    </row>
    <row r="22" spans="2:15" x14ac:dyDescent="0.25">
      <c r="B22" s="209">
        <f>PTF_Tot!P$10</f>
        <v>2013</v>
      </c>
      <c r="C22" s="370">
        <f>PTF_Tot!P$38</f>
        <v>1.0347618243510133</v>
      </c>
      <c r="D22" s="370"/>
      <c r="E22" s="160"/>
      <c r="F22" s="188"/>
      <c r="G22" s="191"/>
      <c r="H22" s="160"/>
      <c r="I22" s="160"/>
      <c r="J22" s="160"/>
      <c r="K22" s="160"/>
      <c r="L22" s="160"/>
      <c r="M22" s="160"/>
      <c r="N22" s="160"/>
      <c r="O22" s="160"/>
    </row>
    <row r="23" spans="2:15" x14ac:dyDescent="0.25">
      <c r="B23" s="209">
        <f>PTF_Tot!Q$10</f>
        <v>2014</v>
      </c>
      <c r="C23" s="370">
        <f>PTF_Tot!Q$38</f>
        <v>1.0027463728608383</v>
      </c>
      <c r="D23" s="370"/>
      <c r="E23" s="160"/>
      <c r="F23" s="188"/>
      <c r="G23" s="191"/>
      <c r="H23" s="160"/>
      <c r="I23" s="160"/>
      <c r="J23" s="160"/>
      <c r="K23" s="160"/>
      <c r="L23" s="160"/>
      <c r="M23" s="160"/>
      <c r="N23" s="160"/>
      <c r="O23" s="160"/>
    </row>
    <row r="24" spans="2:15" x14ac:dyDescent="0.25">
      <c r="B24" s="209">
        <f>PTF_Tot!R$10</f>
        <v>2015</v>
      </c>
      <c r="C24" s="370">
        <f>PTF_Tot!R$38</f>
        <v>1.0574027393909788</v>
      </c>
      <c r="D24" s="370"/>
      <c r="E24" s="160"/>
      <c r="F24" s="188"/>
      <c r="G24" s="191"/>
      <c r="H24" s="160"/>
      <c r="I24" s="160"/>
      <c r="J24" s="160"/>
      <c r="K24" s="160"/>
      <c r="L24" s="160"/>
      <c r="M24" s="160"/>
      <c r="N24" s="160"/>
      <c r="O24" s="160"/>
    </row>
    <row r="25" spans="2:15" x14ac:dyDescent="0.25">
      <c r="B25" s="209">
        <f>PTF_Tot!S$10</f>
        <v>2016</v>
      </c>
      <c r="C25" s="370">
        <f>PTF_Tot!S$38</f>
        <v>0.9560764224310796</v>
      </c>
      <c r="D25" s="370"/>
      <c r="E25" s="160"/>
      <c r="F25" s="188"/>
      <c r="G25" s="191"/>
      <c r="H25" s="160"/>
      <c r="I25" s="160"/>
      <c r="J25" s="160"/>
      <c r="K25" s="160"/>
      <c r="L25" s="160"/>
      <c r="M25" s="160"/>
      <c r="N25" s="160"/>
      <c r="O25" s="160"/>
    </row>
    <row r="26" spans="2:15" x14ac:dyDescent="0.25">
      <c r="B26" s="209">
        <f>PTF_Tot!T$10</f>
        <v>2017</v>
      </c>
      <c r="C26" s="370">
        <f>PTF_Tot!T$38</f>
        <v>0.99044109547406189</v>
      </c>
      <c r="D26" s="370"/>
      <c r="E26" s="160"/>
      <c r="F26" s="188"/>
      <c r="G26" s="191"/>
      <c r="H26" s="160"/>
      <c r="I26" s="160"/>
      <c r="J26" s="160"/>
      <c r="K26" s="160"/>
      <c r="L26" s="160"/>
      <c r="M26" s="160"/>
      <c r="N26" s="160"/>
      <c r="O26" s="160"/>
    </row>
    <row r="27" spans="2:15" x14ac:dyDescent="0.25">
      <c r="B27" s="209">
        <f>PTF_Tot!U$10</f>
        <v>2018</v>
      </c>
      <c r="C27" s="370">
        <f>PTF_Tot!U$38</f>
        <v>0.93791893209584054</v>
      </c>
      <c r="D27" s="370"/>
      <c r="E27" s="160"/>
      <c r="F27" s="188"/>
      <c r="G27" s="191"/>
      <c r="H27" s="160"/>
      <c r="I27" s="160"/>
      <c r="J27" s="160"/>
      <c r="K27" s="160"/>
      <c r="L27" s="160"/>
      <c r="M27" s="160"/>
      <c r="N27" s="160"/>
      <c r="O27" s="160"/>
    </row>
    <row r="28" spans="2:15" x14ac:dyDescent="0.25">
      <c r="B28" s="209">
        <f>PTF_Tot!V$10</f>
        <v>2019</v>
      </c>
      <c r="C28" s="370">
        <f>PTF_Tot!V$38</f>
        <v>0.92337312798349447</v>
      </c>
      <c r="D28" s="370"/>
      <c r="E28" s="160"/>
      <c r="F28" s="186"/>
      <c r="G28" s="187"/>
      <c r="H28" s="160"/>
      <c r="I28" s="160"/>
      <c r="J28" s="160"/>
      <c r="K28" s="160"/>
      <c r="L28" s="160"/>
      <c r="M28" s="160"/>
      <c r="N28" s="160"/>
      <c r="O28" s="160"/>
    </row>
    <row r="29" spans="2:15" x14ac:dyDescent="0.25">
      <c r="B29" s="210" t="s">
        <v>112</v>
      </c>
      <c r="C29" s="369">
        <f>AVERAGE(C9:C28)</f>
        <v>1.0082237008953965</v>
      </c>
      <c r="D29" s="369"/>
      <c r="E29" s="160"/>
      <c r="F29" s="160"/>
      <c r="G29" s="160"/>
      <c r="H29" s="160"/>
      <c r="I29" s="160"/>
      <c r="J29" s="160"/>
      <c r="K29" s="160"/>
      <c r="L29" s="160"/>
      <c r="M29" s="160"/>
      <c r="N29" s="160"/>
      <c r="O29" s="160"/>
    </row>
    <row r="30" spans="2:15" x14ac:dyDescent="0.25"/>
    <row r="31" spans="2:15" x14ac:dyDescent="0.25"/>
  </sheetData>
  <mergeCells count="22">
    <mergeCell ref="C28:D28"/>
    <mergeCell ref="C21:D21"/>
    <mergeCell ref="C22:D22"/>
    <mergeCell ref="C23:D23"/>
    <mergeCell ref="C24:D24"/>
    <mergeCell ref="C25:D25"/>
    <mergeCell ref="C8:D8"/>
    <mergeCell ref="C29:D29"/>
    <mergeCell ref="C9:D9"/>
    <mergeCell ref="C10:D10"/>
    <mergeCell ref="C11:D11"/>
    <mergeCell ref="C12:D12"/>
    <mergeCell ref="C13:D13"/>
    <mergeCell ref="C14:D14"/>
    <mergeCell ref="C15:D15"/>
    <mergeCell ref="C16:D16"/>
    <mergeCell ref="C17:D17"/>
    <mergeCell ref="C18:D18"/>
    <mergeCell ref="C19:D19"/>
    <mergeCell ref="C20:D20"/>
    <mergeCell ref="C26:D26"/>
    <mergeCell ref="C27:D27"/>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C36-3AEF-4E6D-A26E-50D28AB9706A}">
  <sheetPr>
    <tabColor theme="4" tint="0.59999389629810485"/>
  </sheetPr>
  <dimension ref="A1:Z96"/>
  <sheetViews>
    <sheetView showGridLines="0" zoomScale="70" zoomScaleNormal="70" workbookViewId="0">
      <selection activeCell="C12" sqref="C12"/>
    </sheetView>
  </sheetViews>
  <sheetFormatPr defaultColWidth="0" defaultRowHeight="15" zeroHeight="1" x14ac:dyDescent="0.25"/>
  <cols>
    <col min="1" max="1" width="2.28515625" style="51" customWidth="1"/>
    <col min="2" max="2" width="13.140625" customWidth="1"/>
    <col min="3" max="3" width="12.28515625" customWidth="1"/>
    <col min="4" max="22" width="10.7109375" customWidth="1"/>
    <col min="23" max="23" width="5" customWidth="1"/>
    <col min="24" max="16384" width="9.140625" hidden="1"/>
  </cols>
  <sheetData>
    <row r="1" spans="2:26" s="51" customFormat="1" x14ac:dyDescent="0.25">
      <c r="B1" s="37"/>
      <c r="C1" s="38"/>
      <c r="D1" s="39"/>
      <c r="E1" s="37"/>
      <c r="F1" s="37"/>
    </row>
    <row r="2" spans="2:26" s="51" customFormat="1" ht="20.25" x14ac:dyDescent="0.25">
      <c r="B2" s="373" t="s">
        <v>24</v>
      </c>
      <c r="C2" s="373"/>
      <c r="D2" s="373"/>
      <c r="E2" s="373"/>
      <c r="F2" s="373"/>
      <c r="G2" s="373"/>
      <c r="H2" s="373"/>
      <c r="I2" s="373"/>
      <c r="J2" s="373"/>
      <c r="K2" s="373"/>
      <c r="L2" s="373"/>
      <c r="M2" s="373"/>
      <c r="N2" s="373"/>
      <c r="O2" s="373"/>
      <c r="P2" s="373"/>
      <c r="Q2" s="373"/>
      <c r="R2" s="373"/>
      <c r="S2" s="373"/>
      <c r="T2" s="373"/>
      <c r="U2" s="373"/>
      <c r="V2" s="373"/>
    </row>
    <row r="3" spans="2:26" s="51" customFormat="1" ht="18" x14ac:dyDescent="0.25">
      <c r="B3" s="371" t="s">
        <v>25</v>
      </c>
      <c r="C3" s="371"/>
      <c r="D3" s="371"/>
      <c r="E3" s="371"/>
      <c r="F3" s="371"/>
      <c r="G3" s="371"/>
      <c r="H3" s="371"/>
      <c r="I3" s="371"/>
      <c r="J3" s="371"/>
      <c r="K3" s="371"/>
      <c r="L3" s="371"/>
      <c r="M3" s="371"/>
      <c r="N3" s="371"/>
      <c r="O3" s="371"/>
      <c r="P3" s="371"/>
      <c r="Q3" s="371"/>
      <c r="R3" s="371"/>
      <c r="S3" s="371"/>
      <c r="T3" s="371"/>
      <c r="U3" s="371"/>
      <c r="V3" s="371"/>
    </row>
    <row r="4" spans="2:26" s="51" customFormat="1" ht="18" x14ac:dyDescent="0.25">
      <c r="B4" s="371" t="s">
        <v>113</v>
      </c>
      <c r="C4" s="371"/>
      <c r="D4" s="371"/>
      <c r="E4" s="371"/>
      <c r="F4" s="371"/>
      <c r="G4" s="371"/>
      <c r="H4" s="371"/>
      <c r="I4" s="371"/>
      <c r="J4" s="371"/>
      <c r="K4" s="371"/>
      <c r="L4" s="371"/>
      <c r="M4" s="371"/>
      <c r="N4" s="371"/>
      <c r="O4" s="371"/>
      <c r="P4" s="371"/>
      <c r="Q4" s="371"/>
      <c r="R4" s="371"/>
      <c r="S4" s="371"/>
      <c r="T4" s="371"/>
      <c r="U4" s="371"/>
      <c r="V4" s="371"/>
    </row>
    <row r="5" spans="2:26" s="51" customFormat="1" ht="9" customHeight="1" x14ac:dyDescent="0.25">
      <c r="B5" s="371"/>
      <c r="C5" s="371"/>
      <c r="D5" s="371"/>
      <c r="E5" s="371"/>
      <c r="F5" s="371"/>
      <c r="G5" s="371"/>
      <c r="H5" s="371"/>
      <c r="I5" s="371"/>
      <c r="J5" s="371"/>
      <c r="K5" s="371"/>
      <c r="L5" s="371"/>
      <c r="M5" s="371"/>
      <c r="N5" s="371"/>
      <c r="O5" s="371"/>
      <c r="P5" s="371"/>
      <c r="Q5" s="371"/>
      <c r="R5" s="371"/>
      <c r="S5" s="371"/>
      <c r="T5" s="371"/>
      <c r="U5" s="371"/>
      <c r="V5" s="371"/>
    </row>
    <row r="6" spans="2:26" s="51" customFormat="1" x14ac:dyDescent="0.25">
      <c r="B6" s="37"/>
      <c r="C6" s="38"/>
      <c r="D6" s="39"/>
      <c r="E6" s="37"/>
      <c r="F6" s="37"/>
    </row>
    <row r="7" spans="2:26" s="51" customFormat="1" x14ac:dyDescent="0.25">
      <c r="B7" s="37"/>
      <c r="C7" s="38"/>
      <c r="D7" s="39"/>
      <c r="E7" s="37"/>
      <c r="F7" s="37"/>
    </row>
    <row r="8" spans="2:26" s="51" customFormat="1" ht="21" customHeight="1" x14ac:dyDescent="0.25">
      <c r="B8" s="372" t="s">
        <v>114</v>
      </c>
      <c r="C8" s="372"/>
      <c r="D8" s="372"/>
      <c r="E8" s="182">
        <f>AVERAGE(C38:V38)</f>
        <v>1.0082237008953965</v>
      </c>
      <c r="F8" s="71"/>
      <c r="G8" s="72"/>
      <c r="H8" s="72"/>
      <c r="I8" s="72"/>
      <c r="J8" s="72"/>
      <c r="K8" s="72"/>
      <c r="L8" s="72"/>
      <c r="M8" s="72"/>
      <c r="N8" s="72"/>
      <c r="O8" s="72"/>
      <c r="P8" s="72"/>
      <c r="Q8" s="72"/>
      <c r="R8" s="72"/>
      <c r="S8" s="72"/>
      <c r="T8" s="72"/>
      <c r="U8" s="72"/>
      <c r="V8" s="72"/>
    </row>
    <row r="9" spans="2:26" x14ac:dyDescent="0.25">
      <c r="B9" s="6" t="s">
        <v>115</v>
      </c>
      <c r="C9" s="6"/>
      <c r="D9" s="6"/>
      <c r="E9" s="6"/>
      <c r="F9" s="6"/>
      <c r="G9" s="6"/>
      <c r="H9" s="6"/>
      <c r="I9" s="6"/>
      <c r="J9" s="65"/>
      <c r="K9" s="6"/>
      <c r="L9" s="6"/>
      <c r="M9" s="6"/>
      <c r="N9" s="6"/>
      <c r="O9" s="6"/>
      <c r="P9" s="6"/>
      <c r="Q9" s="6"/>
      <c r="R9" s="6"/>
      <c r="S9" s="6"/>
      <c r="T9" s="6"/>
      <c r="U9" s="65"/>
      <c r="V9" s="65"/>
      <c r="W9" s="6"/>
      <c r="X9" s="4"/>
      <c r="Y9" s="4"/>
      <c r="Z9" s="4"/>
    </row>
    <row r="10" spans="2:26" x14ac:dyDescent="0.25">
      <c r="B10" s="6" t="s">
        <v>116</v>
      </c>
      <c r="C10" s="196">
        <v>2000</v>
      </c>
      <c r="D10" s="196">
        <v>2001</v>
      </c>
      <c r="E10" s="196">
        <v>2002</v>
      </c>
      <c r="F10" s="196">
        <v>2003</v>
      </c>
      <c r="G10" s="196">
        <v>2004</v>
      </c>
      <c r="H10" s="196">
        <v>2005</v>
      </c>
      <c r="I10" s="196">
        <v>2006</v>
      </c>
      <c r="J10" s="196">
        <v>2007</v>
      </c>
      <c r="K10" s="196">
        <v>2008</v>
      </c>
      <c r="L10" s="196">
        <v>2009</v>
      </c>
      <c r="M10" s="196">
        <v>2010</v>
      </c>
      <c r="N10" s="196">
        <v>2011</v>
      </c>
      <c r="O10" s="196">
        <v>2012</v>
      </c>
      <c r="P10" s="196">
        <v>2013</v>
      </c>
      <c r="Q10" s="196">
        <v>2014</v>
      </c>
      <c r="R10" s="196">
        <v>2015</v>
      </c>
      <c r="S10" s="196">
        <v>2016</v>
      </c>
      <c r="T10" s="196">
        <v>2017</v>
      </c>
      <c r="U10" s="196">
        <v>2018</v>
      </c>
      <c r="V10" s="196">
        <v>2019</v>
      </c>
      <c r="W10" s="65"/>
      <c r="X10" s="4"/>
      <c r="Y10" s="4"/>
      <c r="Z10" s="4"/>
    </row>
    <row r="11" spans="2:26" x14ac:dyDescent="0.25">
      <c r="B11" s="4" t="s">
        <v>33</v>
      </c>
      <c r="C11" s="4"/>
      <c r="D11" s="4"/>
      <c r="E11" s="4"/>
      <c r="F11" s="4"/>
      <c r="G11" s="4"/>
      <c r="H11" s="4"/>
      <c r="I11" s="4"/>
      <c r="J11" s="55"/>
      <c r="K11" s="4"/>
      <c r="L11" s="4"/>
      <c r="M11" s="4"/>
      <c r="N11" s="4"/>
      <c r="O11" s="4"/>
      <c r="P11" s="4"/>
      <c r="Q11" s="4"/>
      <c r="R11" s="4"/>
      <c r="S11" s="4"/>
      <c r="T11" s="4"/>
      <c r="U11" s="55"/>
      <c r="V11" s="55"/>
      <c r="W11" s="4"/>
      <c r="X11" s="4"/>
      <c r="Y11" s="4"/>
      <c r="Z11" s="4"/>
    </row>
    <row r="12" spans="2:26" x14ac:dyDescent="0.25">
      <c r="B12" s="4" t="s">
        <v>65</v>
      </c>
      <c r="C12" s="66">
        <f>IFERROR((PTF_Out!C78/PTF_In!C101),"")</f>
        <v>0.93427295796589116</v>
      </c>
      <c r="D12" s="66">
        <f>IFERROR((PTF_Out!D78/PTF_In!D101),"")</f>
        <v>1.1646501292477203</v>
      </c>
      <c r="E12" s="66">
        <f>IFERROR((PTF_Out!E78/PTF_In!E101),"")</f>
        <v>1.0688582674534031</v>
      </c>
      <c r="F12" s="66">
        <f>IFERROR((PTF_Out!F78/PTF_In!F101),"")</f>
        <v>1.0844540998797274</v>
      </c>
      <c r="G12" s="66">
        <f>IFERROR((PTF_Out!G78/PTF_In!G101),"")</f>
        <v>1.2141877475331269</v>
      </c>
      <c r="H12" s="66">
        <f>IFERROR((PTF_Out!H78/PTF_In!H101),"")</f>
        <v>0.94830748339686899</v>
      </c>
      <c r="I12" s="66">
        <f>IFERROR((PTF_Out!I78/PTF_In!I101),"")</f>
        <v>0.92399493060810711</v>
      </c>
      <c r="J12" s="66">
        <f>IFERROR((PTF_Out!J78/PTF_In!J101),"")</f>
        <v>1.145824598455405</v>
      </c>
      <c r="K12" s="66">
        <f>IFERROR((PTF_Out!K78/PTF_In!K101),"")</f>
        <v>1.1077414609605769</v>
      </c>
      <c r="L12" s="66">
        <f>IFERROR((PTF_Out!L78/PTF_In!L101),"")</f>
        <v>0.79114669988329911</v>
      </c>
      <c r="M12" s="66">
        <f>IFERROR((PTF_Out!M78/PTF_In!M101),"")</f>
        <v>0.91910336042861485</v>
      </c>
      <c r="N12" s="66">
        <f>IFERROR((PTF_Out!N78/PTF_In!N101),"")</f>
        <v>1.5186585304792206</v>
      </c>
      <c r="O12" s="66">
        <f>IFERROR((PTF_Out!O78/PTF_In!O101),"")</f>
        <v>1.0477466290544659</v>
      </c>
      <c r="P12" s="66">
        <f>IFERROR((PTF_Out!P78/PTF_In!P101),"")</f>
        <v>1.0770586681607812</v>
      </c>
      <c r="Q12" s="66">
        <f>IFERROR((PTF_Out!Q78/PTF_In!Q101),"")</f>
        <v>1.0608283300870622</v>
      </c>
      <c r="R12" s="66">
        <f>IFERROR((PTF_Out!R78/PTF_In!R101),"")</f>
        <v>1.1748997954061275</v>
      </c>
      <c r="S12" s="66">
        <f>IFERROR((PTF_Out!S78/PTF_In!S101),"")</f>
        <v>0.82611345775133738</v>
      </c>
      <c r="T12" s="66" t="str">
        <f>IFERROR((PTF_Out!T78/PTF_In!T101),"")</f>
        <v/>
      </c>
      <c r="U12" s="66" t="str">
        <f>IFERROR((PTF_Out!U78/PTF_In!U101),"")</f>
        <v/>
      </c>
      <c r="V12" s="66" t="str">
        <f>IFERROR((PTF_Out!V78/PTF_In!V101),"")</f>
        <v/>
      </c>
      <c r="W12" s="4"/>
      <c r="X12" s="4"/>
      <c r="Y12" s="4"/>
      <c r="Z12" s="4"/>
    </row>
    <row r="13" spans="2:26" x14ac:dyDescent="0.25">
      <c r="B13" s="4" t="s">
        <v>61</v>
      </c>
      <c r="C13" s="66" t="str">
        <f>IFERROR((PTF_Out!C79/PTF_In!C102),"")</f>
        <v/>
      </c>
      <c r="D13" s="66" t="str">
        <f>IFERROR((PTF_Out!D79/PTF_In!D102),"")</f>
        <v/>
      </c>
      <c r="E13" s="66" t="str">
        <f>IFERROR((PTF_Out!E79/PTF_In!E102),"")</f>
        <v/>
      </c>
      <c r="F13" s="66">
        <f>IFERROR((PTF_Out!F79/PTF_In!F102),"")</f>
        <v>1.0840552089954893</v>
      </c>
      <c r="G13" s="66" t="str">
        <f>IFERROR((PTF_Out!G79/PTF_In!G102),"")</f>
        <v/>
      </c>
      <c r="H13" s="66" t="str">
        <f>IFERROR((PTF_Out!H79/PTF_In!H102),"")</f>
        <v/>
      </c>
      <c r="I13" s="66">
        <f>IFERROR((PTF_Out!I79/PTF_In!I102),"")</f>
        <v>0.74337271494937629</v>
      </c>
      <c r="J13" s="66" t="str">
        <f>IFERROR((PTF_Out!J79/PTF_In!J102),"")</f>
        <v/>
      </c>
      <c r="K13" s="66" t="str">
        <f>IFERROR((PTF_Out!K79/PTF_In!K102),"")</f>
        <v/>
      </c>
      <c r="L13" s="66" t="str">
        <f>IFERROR((PTF_Out!L79/PTF_In!L102),"")</f>
        <v/>
      </c>
      <c r="M13" s="66" t="str">
        <f>IFERROR((PTF_Out!M79/PTF_In!M102),"")</f>
        <v/>
      </c>
      <c r="N13" s="66">
        <f>IFERROR((PTF_Out!N79/PTF_In!N102),"")</f>
        <v>1.798250871921558</v>
      </c>
      <c r="O13" s="66" t="str">
        <f>IFERROR((PTF_Out!O79/PTF_In!O102),"")</f>
        <v/>
      </c>
      <c r="P13" s="66" t="str">
        <f>IFERROR((PTF_Out!P79/PTF_In!P102),"")</f>
        <v/>
      </c>
      <c r="Q13" s="66">
        <f>IFERROR((PTF_Out!Q79/PTF_In!Q102),"")</f>
        <v>0.70240148772041322</v>
      </c>
      <c r="R13" s="66">
        <f>IFERROR((PTF_Out!R79/PTF_In!R102),"")</f>
        <v>0.88977396895698557</v>
      </c>
      <c r="S13" s="66">
        <f>IFERROR((PTF_Out!S79/PTF_In!S102),"")</f>
        <v>1.1893645123225376</v>
      </c>
      <c r="T13" s="66">
        <f>IFERROR((PTF_Out!T79/PTF_In!T102),"")</f>
        <v>0.86562189827100189</v>
      </c>
      <c r="U13" s="66" t="str">
        <f>IFERROR((PTF_Out!U79/PTF_In!U102),"")</f>
        <v/>
      </c>
      <c r="V13" s="66" t="str">
        <f>IFERROR((PTF_Out!V79/PTF_In!V102),"")</f>
        <v/>
      </c>
      <c r="W13" s="4"/>
      <c r="X13" s="4"/>
      <c r="Y13" s="4"/>
      <c r="Z13" s="4"/>
    </row>
    <row r="14" spans="2:26" x14ac:dyDescent="0.25">
      <c r="B14" s="4" t="s">
        <v>59</v>
      </c>
      <c r="C14" s="66" t="str">
        <f>IFERROR((PTF_Out!C80/PTF_In!C103),"")</f>
        <v/>
      </c>
      <c r="D14" s="66">
        <f>IFERROR((PTF_Out!D80/PTF_In!D103),"")</f>
        <v>1.1051218465903083</v>
      </c>
      <c r="E14" s="66">
        <f>IFERROR((PTF_Out!E80/PTF_In!E103),"")</f>
        <v>1.1778370808607161</v>
      </c>
      <c r="F14" s="66">
        <f>IFERROR((PTF_Out!F80/PTF_In!F103),"")</f>
        <v>1.092726202530212</v>
      </c>
      <c r="G14" s="66">
        <f>IFERROR((PTF_Out!G80/PTF_In!G103),"")</f>
        <v>1.1212839487227175</v>
      </c>
      <c r="H14" s="66">
        <f>IFERROR((PTF_Out!H80/PTF_In!H103),"")</f>
        <v>1.1389758466991378</v>
      </c>
      <c r="I14" s="66">
        <f>IFERROR((PTF_Out!I80/PTF_In!I103),"")</f>
        <v>1.0107166548810556</v>
      </c>
      <c r="J14" s="66">
        <f>IFERROR((PTF_Out!J80/PTF_In!J103),"")</f>
        <v>0.91586077338264626</v>
      </c>
      <c r="K14" s="66">
        <f>IFERROR((PTF_Out!K80/PTF_In!K103),"")</f>
        <v>1.0851743760611663</v>
      </c>
      <c r="L14" s="66">
        <f>IFERROR((PTF_Out!L80/PTF_In!L103),"")</f>
        <v>1.0503565788673515</v>
      </c>
      <c r="M14" s="66">
        <f>IFERROR((PTF_Out!M80/PTF_In!M103),"")</f>
        <v>1.1034716095247845</v>
      </c>
      <c r="N14" s="66">
        <f>IFERROR((PTF_Out!N80/PTF_In!N103),"")</f>
        <v>0.9732894245521122</v>
      </c>
      <c r="O14" s="66">
        <f>IFERROR((PTF_Out!O80/PTF_In!O103),"")</f>
        <v>0.97018164047645172</v>
      </c>
      <c r="P14" s="66">
        <f>IFERROR((PTF_Out!P80/PTF_In!P103),"")</f>
        <v>1.0714454285599702</v>
      </c>
      <c r="Q14" s="66">
        <f>IFERROR((PTF_Out!Q80/PTF_In!Q103),"")</f>
        <v>0.9688517927617758</v>
      </c>
      <c r="R14" s="66">
        <f>IFERROR((PTF_Out!R80/PTF_In!R103),"")</f>
        <v>1.0306124307498303</v>
      </c>
      <c r="S14" s="66">
        <f>IFERROR((PTF_Out!S80/PTF_In!S103),"")</f>
        <v>1.1111929566201371</v>
      </c>
      <c r="T14" s="66">
        <f>IFERROR((PTF_Out!T80/PTF_In!T103),"")</f>
        <v>0.82217311592143227</v>
      </c>
      <c r="U14" s="66" t="str">
        <f>IFERROR((PTF_Out!U80/PTF_In!U103),"")</f>
        <v/>
      </c>
      <c r="V14" s="66" t="str">
        <f>IFERROR((PTF_Out!V80/PTF_In!V103),"")</f>
        <v/>
      </c>
      <c r="W14" s="4"/>
      <c r="X14" s="4"/>
      <c r="Y14" s="4"/>
      <c r="Z14" s="4"/>
    </row>
    <row r="15" spans="2:26" x14ac:dyDescent="0.25">
      <c r="B15" s="4" t="s">
        <v>67</v>
      </c>
      <c r="C15" s="66" t="str">
        <f>IFERROR((PTF_Out!C81/PTF_In!C104),"")</f>
        <v/>
      </c>
      <c r="D15" s="66" t="str">
        <f>IFERROR((PTF_Out!D81/PTF_In!D104),"")</f>
        <v/>
      </c>
      <c r="E15" s="66" t="str">
        <f>IFERROR((PTF_Out!E81/PTF_In!E104),"")</f>
        <v/>
      </c>
      <c r="F15" s="66" t="str">
        <f>IFERROR((PTF_Out!F81/PTF_In!F104),"")</f>
        <v/>
      </c>
      <c r="G15" s="66">
        <f>IFERROR((PTF_Out!G81/PTF_In!G104),"")</f>
        <v>1.0975341338864513</v>
      </c>
      <c r="H15" s="66" t="str">
        <f>IFERROR((PTF_Out!H81/PTF_In!H104),"")</f>
        <v/>
      </c>
      <c r="I15" s="66" t="str">
        <f>IFERROR((PTF_Out!I81/PTF_In!I104),"")</f>
        <v/>
      </c>
      <c r="J15" s="66" t="str">
        <f>IFERROR((PTF_Out!J81/PTF_In!J104),"")</f>
        <v/>
      </c>
      <c r="K15" s="66" t="str">
        <f>IFERROR((PTF_Out!K81/PTF_In!K104),"")</f>
        <v/>
      </c>
      <c r="L15" s="66">
        <f>IFERROR((PTF_Out!L81/PTF_In!L104),"")</f>
        <v>0.9801222558980448</v>
      </c>
      <c r="M15" s="66">
        <f>IFERROR((PTF_Out!M81/PTF_In!M104),"")</f>
        <v>1.2717347813356277</v>
      </c>
      <c r="N15" s="66">
        <f>IFERROR((PTF_Out!N81/PTF_In!N104),"")</f>
        <v>1.0093296782048737</v>
      </c>
      <c r="O15" s="66">
        <f>IFERROR((PTF_Out!O81/PTF_In!O104),"")</f>
        <v>1.1511465514630552</v>
      </c>
      <c r="P15" s="66">
        <f>IFERROR((PTF_Out!P81/PTF_In!P104),"")</f>
        <v>0.94031495277707611</v>
      </c>
      <c r="Q15" s="66">
        <f>IFERROR((PTF_Out!Q81/PTF_In!Q104),"")</f>
        <v>1.0369490544258189</v>
      </c>
      <c r="R15" s="66">
        <f>IFERROR((PTF_Out!R81/PTF_In!R104),"")</f>
        <v>1.1494491476265605</v>
      </c>
      <c r="S15" s="66">
        <f>IFERROR((PTF_Out!S81/PTF_In!S104),"")</f>
        <v>0.93111480642704303</v>
      </c>
      <c r="T15" s="66">
        <f>IFERROR((PTF_Out!T81/PTF_In!T104),"")</f>
        <v>0.82427435955065409</v>
      </c>
      <c r="U15" s="66">
        <f>IFERROR((PTF_Out!U81/PTF_In!U104),"")</f>
        <v>0.87518959740928093</v>
      </c>
      <c r="V15" s="66">
        <f>IFERROR((PTF_Out!V81/PTF_In!V104),"")</f>
        <v>0.82769121576563798</v>
      </c>
      <c r="W15" s="4"/>
      <c r="X15" s="4"/>
      <c r="Y15" s="4"/>
      <c r="Z15" s="4"/>
    </row>
    <row r="16" spans="2:26" x14ac:dyDescent="0.25">
      <c r="B16" s="4" t="s">
        <v>66</v>
      </c>
      <c r="C16" s="66">
        <f>IFERROR((PTF_Out!C82/PTF_In!C105),"")</f>
        <v>0.99426167475435778</v>
      </c>
      <c r="D16" s="66">
        <f>IFERROR((PTF_Out!D82/PTF_In!D105),"")</f>
        <v>1.137199967897017</v>
      </c>
      <c r="E16" s="66">
        <f>IFERROR((PTF_Out!E82/PTF_In!E105),"")</f>
        <v>1.0269562306844178</v>
      </c>
      <c r="F16" s="66">
        <f>IFERROR((PTF_Out!F82/PTF_In!F105),"")</f>
        <v>1.1057253550058006</v>
      </c>
      <c r="G16" s="66">
        <f>IFERROR((PTF_Out!G82/PTF_In!G105),"")</f>
        <v>0.94941530216500758</v>
      </c>
      <c r="H16" s="66">
        <f>IFERROR((PTF_Out!H82/PTF_In!H105),"")</f>
        <v>1.0799445726245993</v>
      </c>
      <c r="I16" s="66">
        <f>IFERROR((PTF_Out!I82/PTF_In!I105),"")</f>
        <v>1.1319991521099058</v>
      </c>
      <c r="J16" s="66">
        <f>IFERROR((PTF_Out!J82/PTF_In!J105),"")</f>
        <v>0.73729585590220825</v>
      </c>
      <c r="K16" s="66">
        <f>IFERROR((PTF_Out!K82/PTF_In!K105),"")</f>
        <v>0.78699972769801629</v>
      </c>
      <c r="L16" s="66">
        <f>IFERROR((PTF_Out!L82/PTF_In!L105),"")</f>
        <v>1.009304475317411</v>
      </c>
      <c r="M16" s="66">
        <f>IFERROR((PTF_Out!M82/PTF_In!M105),"")</f>
        <v>0.96089460726062714</v>
      </c>
      <c r="N16" s="66">
        <f>IFERROR((PTF_Out!N82/PTF_In!N105),"")</f>
        <v>1.1097280649022607</v>
      </c>
      <c r="O16" s="66">
        <f>IFERROR((PTF_Out!O82/PTF_In!O105),"")</f>
        <v>0.97897502604617725</v>
      </c>
      <c r="P16" s="66">
        <f>IFERROR((PTF_Out!P82/PTF_In!P105),"")</f>
        <v>1.0490951016884604</v>
      </c>
      <c r="Q16" s="66">
        <f>IFERROR((PTF_Out!Q82/PTF_In!Q105),"")</f>
        <v>0.89663131875705582</v>
      </c>
      <c r="R16" s="66">
        <f>IFERROR((PTF_Out!R82/PTF_In!R105),"")</f>
        <v>0.8636577354024253</v>
      </c>
      <c r="S16" s="66">
        <f>IFERROR((PTF_Out!S82/PTF_In!S105),"")</f>
        <v>1.1346616547275141</v>
      </c>
      <c r="T16" s="66">
        <f>IFERROR((PTF_Out!T82/PTF_In!T105),"")</f>
        <v>0.88091446465045142</v>
      </c>
      <c r="U16" s="66">
        <f>IFERROR((PTF_Out!U82/PTF_In!U105),"")</f>
        <v>1.0756747907556667</v>
      </c>
      <c r="V16" s="66" t="str">
        <f>IFERROR((PTF_Out!V82/PTF_In!V105),"")</f>
        <v/>
      </c>
      <c r="W16" s="4"/>
      <c r="X16" s="4"/>
      <c r="Y16" s="4"/>
      <c r="Z16" s="4"/>
    </row>
    <row r="17" spans="2:26" x14ac:dyDescent="0.25">
      <c r="B17" s="4" t="s">
        <v>63</v>
      </c>
      <c r="C17" s="66" t="str">
        <f>IFERROR((PTF_Out!C83/PTF_In!C106),"")</f>
        <v/>
      </c>
      <c r="D17" s="66" t="str">
        <f>IFERROR((PTF_Out!D83/PTF_In!D106),"")</f>
        <v/>
      </c>
      <c r="E17" s="66">
        <f>IFERROR((PTF_Out!E83/PTF_In!E106),"")</f>
        <v>0.95992735156858211</v>
      </c>
      <c r="F17" s="66">
        <f>IFERROR((PTF_Out!F83/PTF_In!F106),"")</f>
        <v>0.9040020274814633</v>
      </c>
      <c r="G17" s="66">
        <f>IFERROR((PTF_Out!G83/PTF_In!G106),"")</f>
        <v>1.172377588037123</v>
      </c>
      <c r="H17" s="66">
        <f>IFERROR((PTF_Out!H83/PTF_In!H106),"")</f>
        <v>1.060979489213917</v>
      </c>
      <c r="I17" s="66" t="str">
        <f>IFERROR((PTF_Out!I83/PTF_In!I106),"")</f>
        <v/>
      </c>
      <c r="J17" s="66" t="str">
        <f>IFERROR((PTF_Out!J83/PTF_In!J106),"")</f>
        <v/>
      </c>
      <c r="K17" s="66" t="str">
        <f>IFERROR((PTF_Out!K83/PTF_In!K106),"")</f>
        <v/>
      </c>
      <c r="L17" s="66">
        <f>IFERROR((PTF_Out!L83/PTF_In!L106),"")</f>
        <v>0.82090994692451347</v>
      </c>
      <c r="M17" s="66">
        <f>IFERROR((PTF_Out!M83/PTF_In!M106),"")</f>
        <v>0.98417358003479105</v>
      </c>
      <c r="N17" s="66">
        <f>IFERROR((PTF_Out!N83/PTF_In!N106),"")</f>
        <v>0.74085406426986311</v>
      </c>
      <c r="O17" s="66">
        <f>IFERROR((PTF_Out!O83/PTF_In!O106),"")</f>
        <v>1.6587512734385184</v>
      </c>
      <c r="P17" s="66" t="str">
        <f>IFERROR((PTF_Out!P83/PTF_In!P106),"")</f>
        <v/>
      </c>
      <c r="Q17" s="66" t="str">
        <f>IFERROR((PTF_Out!Q83/PTF_In!Q106),"")</f>
        <v/>
      </c>
      <c r="R17" s="66" t="str">
        <f>IFERROR((PTF_Out!R83/PTF_In!R106),"")</f>
        <v/>
      </c>
      <c r="S17" s="66">
        <f>IFERROR((PTF_Out!S83/PTF_In!S106),"")</f>
        <v>1.0997560226498113</v>
      </c>
      <c r="T17" s="66" t="str">
        <f>IFERROR((PTF_Out!T83/PTF_In!T106),"")</f>
        <v/>
      </c>
      <c r="U17" s="66" t="str">
        <f>IFERROR((PTF_Out!U83/PTF_In!U106),"")</f>
        <v/>
      </c>
      <c r="V17" s="66" t="str">
        <f>IFERROR((PTF_Out!V83/PTF_In!V106),"")</f>
        <v/>
      </c>
      <c r="W17" s="4"/>
      <c r="X17" s="4"/>
      <c r="Y17" s="4"/>
      <c r="Z17" s="4"/>
    </row>
    <row r="18" spans="2:26" x14ac:dyDescent="0.25">
      <c r="B18" s="4" t="s">
        <v>40</v>
      </c>
      <c r="C18" s="66">
        <f>IFERROR((PTF_Out!C84/PTF_In!C107),"")</f>
        <v>1.0230626386902646</v>
      </c>
      <c r="D18" s="66">
        <f>IFERROR((PTF_Out!D84/PTF_In!D107),"")</f>
        <v>1.0230401558825439</v>
      </c>
      <c r="E18" s="66">
        <f>IFERROR((PTF_Out!E84/PTF_In!E107),"")</f>
        <v>1.0517495225851088</v>
      </c>
      <c r="F18" s="66">
        <f>IFERROR((PTF_Out!F84/PTF_In!F107),"")</f>
        <v>0.98995530878133942</v>
      </c>
      <c r="G18" s="66">
        <f>IFERROR((PTF_Out!G84/PTF_In!G107),"")</f>
        <v>0.97153842132680945</v>
      </c>
      <c r="H18" s="66">
        <f>IFERROR((PTF_Out!H84/PTF_In!H107),"")</f>
        <v>0.95196108199370533</v>
      </c>
      <c r="I18" s="66">
        <f>IFERROR((PTF_Out!I84/PTF_In!I107),"")</f>
        <v>0.81808875675072401</v>
      </c>
      <c r="J18" s="66">
        <f>IFERROR((PTF_Out!J84/PTF_In!J107),"")</f>
        <v>1.0605568620302113</v>
      </c>
      <c r="K18" s="66">
        <f>IFERROR((PTF_Out!K84/PTF_In!K107),"")</f>
        <v>1.1020615848123323</v>
      </c>
      <c r="L18" s="66">
        <f>IFERROR((PTF_Out!L84/PTF_In!L107),"")</f>
        <v>0.95589582266653195</v>
      </c>
      <c r="M18" s="66">
        <f>IFERROR((PTF_Out!M84/PTF_In!M107),"")</f>
        <v>0.92365908910131811</v>
      </c>
      <c r="N18" s="66">
        <f>IFERROR((PTF_Out!N84/PTF_In!N107),"")</f>
        <v>1.0289174072140994</v>
      </c>
      <c r="O18" s="66">
        <f>IFERROR((PTF_Out!O84/PTF_In!O107),"")</f>
        <v>0.96054328176942061</v>
      </c>
      <c r="P18" s="66">
        <f>IFERROR((PTF_Out!P84/PTF_In!P107),"")</f>
        <v>1.0709936143105701</v>
      </c>
      <c r="Q18" s="66">
        <f>IFERROR((PTF_Out!Q84/PTF_In!Q107),"")</f>
        <v>1.0383145111884837</v>
      </c>
      <c r="R18" s="66">
        <f>IFERROR((PTF_Out!R84/PTF_In!R107),"")</f>
        <v>0.99252959253389295</v>
      </c>
      <c r="S18" s="66">
        <f>IFERROR((PTF_Out!S84/PTF_In!S107),"")</f>
        <v>1.0735401787678867</v>
      </c>
      <c r="T18" s="66">
        <f>IFERROR((PTF_Out!T84/PTF_In!T107),"")</f>
        <v>0.83335664883730753</v>
      </c>
      <c r="U18" s="66">
        <f>IFERROR((PTF_Out!U84/PTF_In!U107),"")</f>
        <v>1.1194952896484025</v>
      </c>
      <c r="V18" s="66">
        <f>IFERROR((PTF_Out!V84/PTF_In!V107),"")</f>
        <v>1.0949168511776011</v>
      </c>
      <c r="W18" s="4"/>
      <c r="X18" s="4"/>
      <c r="Y18" s="4"/>
      <c r="Z18" s="4"/>
    </row>
    <row r="19" spans="2:26" x14ac:dyDescent="0.25">
      <c r="B19" s="4" t="s">
        <v>62</v>
      </c>
      <c r="C19" s="66">
        <f>IFERROR((PTF_Out!C85/PTF_In!C108),"")</f>
        <v>1.0771690666639815</v>
      </c>
      <c r="D19" s="66">
        <f>IFERROR((PTF_Out!D85/PTF_In!D108),"")</f>
        <v>0.98979627628518474</v>
      </c>
      <c r="E19" s="66">
        <f>IFERROR((PTF_Out!E85/PTF_In!E108),"")</f>
        <v>1.0888392994947096</v>
      </c>
      <c r="F19" s="66">
        <f>IFERROR((PTF_Out!F85/PTF_In!F108),"")</f>
        <v>1.0002950135613413</v>
      </c>
      <c r="G19" s="66">
        <f>IFERROR((PTF_Out!G85/PTF_In!G108),"")</f>
        <v>0.89753523257889878</v>
      </c>
      <c r="H19" s="66">
        <f>IFERROR((PTF_Out!H85/PTF_In!H108),"")</f>
        <v>0.90132239243563328</v>
      </c>
      <c r="I19" s="66">
        <f>IFERROR((PTF_Out!I85/PTF_In!I108),"")</f>
        <v>1.0714969598340396</v>
      </c>
      <c r="J19" s="66">
        <f>IFERROR((PTF_Out!J85/PTF_In!J108),"")</f>
        <v>0.99223251347060881</v>
      </c>
      <c r="K19" s="66">
        <f>IFERROR((PTF_Out!K85/PTF_In!K108),"")</f>
        <v>1.0128679432469858</v>
      </c>
      <c r="L19" s="66">
        <f>IFERROR((PTF_Out!L85/PTF_In!L108),"")</f>
        <v>1.013406956660154</v>
      </c>
      <c r="M19" s="66">
        <f>IFERROR((PTF_Out!M85/PTF_In!M108),"")</f>
        <v>0.95573059497011914</v>
      </c>
      <c r="N19" s="66">
        <f>IFERROR((PTF_Out!N85/PTF_In!N108),"")</f>
        <v>1.2560710713095928</v>
      </c>
      <c r="O19" s="66">
        <f>IFERROR((PTF_Out!O85/PTF_In!O108),"")</f>
        <v>0.8352799808816761</v>
      </c>
      <c r="P19" s="66">
        <f>IFERROR((PTF_Out!P85/PTF_In!P108),"")</f>
        <v>0.96659526303931542</v>
      </c>
      <c r="Q19" s="66">
        <f>IFERROR((PTF_Out!Q85/PTF_In!Q108),"")</f>
        <v>0.95347908070571041</v>
      </c>
      <c r="R19" s="66">
        <f>IFERROR((PTF_Out!R85/PTF_In!R108),"")</f>
        <v>0.8829040873214179</v>
      </c>
      <c r="S19" s="66">
        <f>IFERROR((PTF_Out!S85/PTF_In!S108),"")</f>
        <v>1.0717646333781914</v>
      </c>
      <c r="T19" s="66">
        <f>IFERROR((PTF_Out!T85/PTF_In!T108),"")</f>
        <v>0.96084990767858658</v>
      </c>
      <c r="U19" s="66">
        <f>IFERROR((PTF_Out!U85/PTF_In!U108),"")</f>
        <v>1.0210871724787487</v>
      </c>
      <c r="V19" s="66">
        <f>IFERROR((PTF_Out!V85/PTF_In!V108),"")</f>
        <v>0.88344719138540517</v>
      </c>
      <c r="W19" s="4"/>
      <c r="X19" s="4"/>
      <c r="Y19" s="4"/>
      <c r="Z19" s="4"/>
    </row>
    <row r="20" spans="2:26" x14ac:dyDescent="0.25">
      <c r="B20" s="4" t="s">
        <v>45</v>
      </c>
      <c r="C20" s="66">
        <f>IFERROR((PTF_Out!C86/PTF_In!C109),"")</f>
        <v>1.0890870656336014</v>
      </c>
      <c r="D20" s="66" t="str">
        <f>IFERROR((PTF_Out!D86/PTF_In!D109),"")</f>
        <v/>
      </c>
      <c r="E20" s="66" t="str">
        <f>IFERROR((PTF_Out!E86/PTF_In!E109),"")</f>
        <v/>
      </c>
      <c r="F20" s="66">
        <f>IFERROR((PTF_Out!F86/PTF_In!F109),"")</f>
        <v>1.0521375524367511</v>
      </c>
      <c r="G20" s="66">
        <f>IFERROR((PTF_Out!G86/PTF_In!G109),"")</f>
        <v>0.89163583281193215</v>
      </c>
      <c r="H20" s="66">
        <f>IFERROR((PTF_Out!H86/PTF_In!H109),"")</f>
        <v>0.96035562828121301</v>
      </c>
      <c r="I20" s="66">
        <f>IFERROR((PTF_Out!I86/PTF_In!I109),"")</f>
        <v>0.92998782797326862</v>
      </c>
      <c r="J20" s="66">
        <f>IFERROR((PTF_Out!J86/PTF_In!J109),"")</f>
        <v>1.0904168972008279</v>
      </c>
      <c r="K20" s="66">
        <f>IFERROR((PTF_Out!K86/PTF_In!K109),"")</f>
        <v>0.99135513454204538</v>
      </c>
      <c r="L20" s="66">
        <f>IFERROR((PTF_Out!L86/PTF_In!L109),"")</f>
        <v>0.99780987077226668</v>
      </c>
      <c r="M20" s="66">
        <f>IFERROR((PTF_Out!M86/PTF_In!M109),"")</f>
        <v>1.0022265080758848</v>
      </c>
      <c r="N20" s="66">
        <f>IFERROR((PTF_Out!N86/PTF_In!N109),"")</f>
        <v>1.0989844875444539</v>
      </c>
      <c r="O20" s="66">
        <f>IFERROR((PTF_Out!O86/PTF_In!O109),"")</f>
        <v>1.0757797836581102</v>
      </c>
      <c r="P20" s="66">
        <f>IFERROR((PTF_Out!P86/PTF_In!P109),"")</f>
        <v>1.0447128426184671</v>
      </c>
      <c r="Q20" s="66">
        <f>IFERROR((PTF_Out!Q86/PTF_In!Q109),"")</f>
        <v>0.92702984142641698</v>
      </c>
      <c r="R20" s="66">
        <f>IFERROR((PTF_Out!R86/PTF_In!R109),"")</f>
        <v>1.0455112622435374</v>
      </c>
      <c r="S20" s="66">
        <f>IFERROR((PTF_Out!S86/PTF_In!S109),"")</f>
        <v>1.0365420773859408</v>
      </c>
      <c r="T20" s="66">
        <f>IFERROR((PTF_Out!T86/PTF_In!T109),"")</f>
        <v>1.006236711932345</v>
      </c>
      <c r="U20" s="66">
        <f>IFERROR((PTF_Out!U86/PTF_In!U109),"")</f>
        <v>1.0757098157032865</v>
      </c>
      <c r="V20" s="66">
        <f>IFERROR((PTF_Out!V86/PTF_In!V109),"")</f>
        <v>0.91059844795587497</v>
      </c>
      <c r="W20" s="4"/>
      <c r="X20" s="4"/>
      <c r="Y20" s="4"/>
      <c r="Z20" s="4"/>
    </row>
    <row r="21" spans="2:26" x14ac:dyDescent="0.25">
      <c r="B21" s="4" t="s">
        <v>52</v>
      </c>
      <c r="C21" s="66" t="str">
        <f>IFERROR((PTF_Out!C87/PTF_In!C110),"")</f>
        <v/>
      </c>
      <c r="D21" s="66" t="str">
        <f>IFERROR((PTF_Out!D87/PTF_In!D110),"")</f>
        <v/>
      </c>
      <c r="E21" s="66" t="str">
        <f>IFERROR((PTF_Out!E87/PTF_In!E110),"")</f>
        <v/>
      </c>
      <c r="F21" s="66">
        <f>IFERROR((PTF_Out!F87/PTF_In!F110),"")</f>
        <v>1.1421087261517573</v>
      </c>
      <c r="G21" s="66">
        <f>IFERROR((PTF_Out!G87/PTF_In!G110),"")</f>
        <v>0.8197994974206998</v>
      </c>
      <c r="H21" s="66">
        <f>IFERROR((PTF_Out!H87/PTF_In!H110),"")</f>
        <v>1.1403341709476162</v>
      </c>
      <c r="I21" s="66">
        <f>IFERROR((PTF_Out!I87/PTF_In!I110),"")</f>
        <v>0.92075556488591759</v>
      </c>
      <c r="J21" s="66">
        <f>IFERROR((PTF_Out!J87/PTF_In!J110),"")</f>
        <v>0.98470408245417063</v>
      </c>
      <c r="K21" s="66" t="str">
        <f>IFERROR((PTF_Out!K87/PTF_In!K110),"")</f>
        <v/>
      </c>
      <c r="L21" s="66" t="str">
        <f>IFERROR((PTF_Out!L87/PTF_In!L110),"")</f>
        <v/>
      </c>
      <c r="M21" s="66">
        <f>IFERROR((PTF_Out!M87/PTF_In!M110),"")</f>
        <v>1.0099471075023017</v>
      </c>
      <c r="N21" s="66">
        <f>IFERROR((PTF_Out!N87/PTF_In!N110),"")</f>
        <v>1.2331212795668267</v>
      </c>
      <c r="O21" s="66" t="str">
        <f>IFERROR((PTF_Out!O87/PTF_In!O110),"")</f>
        <v/>
      </c>
      <c r="P21" s="66" t="str">
        <f>IFERROR((PTF_Out!P87/PTF_In!P110),"")</f>
        <v/>
      </c>
      <c r="Q21" s="66">
        <f>IFERROR((PTF_Out!Q87/PTF_In!Q110),"")</f>
        <v>1.03702339545121</v>
      </c>
      <c r="R21" s="66">
        <f>IFERROR((PTF_Out!R87/PTF_In!R110),"")</f>
        <v>0.90918442275678735</v>
      </c>
      <c r="S21" s="66">
        <f>IFERROR((PTF_Out!S87/PTF_In!S110),"")</f>
        <v>0.92353080443966296</v>
      </c>
      <c r="T21" s="66">
        <f>IFERROR((PTF_Out!T87/PTF_In!T110),"")</f>
        <v>0.83819620057421163</v>
      </c>
      <c r="U21" s="66" t="str">
        <f>IFERROR((PTF_Out!U87/PTF_In!U110),"")</f>
        <v/>
      </c>
      <c r="V21" s="66" t="str">
        <f>IFERROR((PTF_Out!V87/PTF_In!V110),"")</f>
        <v/>
      </c>
      <c r="W21" s="4"/>
      <c r="X21" s="4"/>
      <c r="Y21" s="4"/>
      <c r="Z21" s="4"/>
    </row>
    <row r="22" spans="2:26" x14ac:dyDescent="0.25">
      <c r="B22" s="4" t="s">
        <v>54</v>
      </c>
      <c r="C22" s="66">
        <f>IFERROR((PTF_Out!C88/PTF_In!C111),"")</f>
        <v>1.0610533487473244</v>
      </c>
      <c r="D22" s="66">
        <f>IFERROR((PTF_Out!D88/PTF_In!D111),"")</f>
        <v>0.97197375187782398</v>
      </c>
      <c r="E22" s="66">
        <f>IFERROR((PTF_Out!E88/PTF_In!E111),"")</f>
        <v>1.082663960778373</v>
      </c>
      <c r="F22" s="66">
        <f>IFERROR((PTF_Out!F88/PTF_In!F111),"")</f>
        <v>0.96587150570987479</v>
      </c>
      <c r="G22" s="66">
        <f>IFERROR((PTF_Out!G88/PTF_In!G111),"")</f>
        <v>0.8661416720929791</v>
      </c>
      <c r="H22" s="66">
        <f>IFERROR((PTF_Out!H88/PTF_In!H111),"")</f>
        <v>0.88184792960372493</v>
      </c>
      <c r="I22" s="66">
        <f>IFERROR((PTF_Out!I88/PTF_In!I111),"")</f>
        <v>0.88634220687933662</v>
      </c>
      <c r="J22" s="66">
        <f>IFERROR((PTF_Out!J88/PTF_In!J111),"")</f>
        <v>1.0403555797847228</v>
      </c>
      <c r="K22" s="66">
        <f>IFERROR((PTF_Out!K88/PTF_In!K111),"")</f>
        <v>0.92593651890669981</v>
      </c>
      <c r="L22" s="66">
        <f>IFERROR((PTF_Out!L88/PTF_In!L111),"")</f>
        <v>1.1843889356133568</v>
      </c>
      <c r="M22" s="66">
        <f>IFERROR((PTF_Out!M88/PTF_In!M111),"")</f>
        <v>1.0444233658861055</v>
      </c>
      <c r="N22" s="66">
        <f>IFERROR((PTF_Out!N88/PTF_In!N111),"")</f>
        <v>0.84200312989785886</v>
      </c>
      <c r="O22" s="66">
        <f>IFERROR((PTF_Out!O88/PTF_In!O111),"")</f>
        <v>1.1931490315391384</v>
      </c>
      <c r="P22" s="66">
        <f>IFERROR((PTF_Out!P88/PTF_In!P111),"")</f>
        <v>1.0581457467958415</v>
      </c>
      <c r="Q22" s="66">
        <f>IFERROR((PTF_Out!Q88/PTF_In!Q111),"")</f>
        <v>0.91552609021295206</v>
      </c>
      <c r="R22" s="66">
        <f>IFERROR((PTF_Out!R88/PTF_In!R111),"")</f>
        <v>1.005722354647042</v>
      </c>
      <c r="S22" s="66">
        <f>IFERROR((PTF_Out!S88/PTF_In!S111),"")</f>
        <v>1.0311119547270102</v>
      </c>
      <c r="T22" s="66">
        <f>IFERROR((PTF_Out!T88/PTF_In!T111),"")</f>
        <v>0.45650374153184065</v>
      </c>
      <c r="U22" s="66" t="str">
        <f>IFERROR((PTF_Out!U88/PTF_In!U111),"")</f>
        <v/>
      </c>
      <c r="V22" s="66" t="str">
        <f>IFERROR((PTF_Out!V88/PTF_In!V111),"")</f>
        <v/>
      </c>
      <c r="W22" s="4"/>
      <c r="X22" s="4"/>
      <c r="Y22" s="4"/>
      <c r="Z22" s="4"/>
    </row>
    <row r="23" spans="2:26" x14ac:dyDescent="0.25">
      <c r="B23" s="4" t="s">
        <v>35</v>
      </c>
      <c r="C23" s="66" t="str">
        <f>IFERROR((PTF_Out!C89/PTF_In!C112),"")</f>
        <v/>
      </c>
      <c r="D23" s="66">
        <f>IFERROR((PTF_Out!D89/PTF_In!D112),"")</f>
        <v>0.92815419788890363</v>
      </c>
      <c r="E23" s="66" t="str">
        <f>IFERROR((PTF_Out!E89/PTF_In!E112),"")</f>
        <v/>
      </c>
      <c r="F23" s="66">
        <f>IFERROR((PTF_Out!F89/PTF_In!F112),"")</f>
        <v>0.96870365894671018</v>
      </c>
      <c r="G23" s="66">
        <f>IFERROR((PTF_Out!G89/PTF_In!G112),"")</f>
        <v>1.0120301124371451</v>
      </c>
      <c r="H23" s="66">
        <f>IFERROR((PTF_Out!H89/PTF_In!H112),"")</f>
        <v>0.85916198528504273</v>
      </c>
      <c r="I23" s="66" t="str">
        <f>IFERROR((PTF_Out!I89/PTF_In!I112),"")</f>
        <v/>
      </c>
      <c r="J23" s="66" t="str">
        <f>IFERROR((PTF_Out!J89/PTF_In!J112),"")</f>
        <v/>
      </c>
      <c r="K23" s="66">
        <f>IFERROR((PTF_Out!K89/PTF_In!K112),"")</f>
        <v>1.3749232869496213</v>
      </c>
      <c r="L23" s="66">
        <f>IFERROR((PTF_Out!L89/PTF_In!L112),"")</f>
        <v>0.88594921948886352</v>
      </c>
      <c r="M23" s="66">
        <f>IFERROR((PTF_Out!M89/PTF_In!M112),"")</f>
        <v>1.0992361978909295</v>
      </c>
      <c r="N23" s="66">
        <f>IFERROR((PTF_Out!N89/PTF_In!N112),"")</f>
        <v>1.2094480915406565</v>
      </c>
      <c r="O23" s="66">
        <f>IFERROR((PTF_Out!O89/PTF_In!O112),"")</f>
        <v>0.96511707900186949</v>
      </c>
      <c r="P23" s="66">
        <f>IFERROR((PTF_Out!P89/PTF_In!P112),"")</f>
        <v>1.1158642373076471</v>
      </c>
      <c r="Q23" s="66">
        <f>IFERROR((PTF_Out!Q89/PTF_In!Q112),"")</f>
        <v>1.1477486674752055</v>
      </c>
      <c r="R23" s="66">
        <f>IFERROR((PTF_Out!R89/PTF_In!R112),"")</f>
        <v>1.022253439352979</v>
      </c>
      <c r="S23" s="66">
        <f>IFERROR((PTF_Out!S89/PTF_In!S112),"")</f>
        <v>0.99657239452576996</v>
      </c>
      <c r="T23" s="66" t="str">
        <f>IFERROR((PTF_Out!T89/PTF_In!T112),"")</f>
        <v/>
      </c>
      <c r="U23" s="66">
        <f>IFERROR((PTF_Out!U89/PTF_In!U112),"")</f>
        <v>0.96788934143232763</v>
      </c>
      <c r="V23" s="66" t="str">
        <f>IFERROR((PTF_Out!V89/PTF_In!V112),"")</f>
        <v/>
      </c>
      <c r="W23" s="4"/>
      <c r="X23" s="4"/>
      <c r="Y23" s="4"/>
      <c r="Z23" s="4"/>
    </row>
    <row r="24" spans="2:26" x14ac:dyDescent="0.25">
      <c r="B24" s="4" t="s">
        <v>42</v>
      </c>
      <c r="C24" s="66">
        <f>IFERROR((PTF_Out!C90/PTF_In!C113),"")</f>
        <v>0.96544296785973704</v>
      </c>
      <c r="D24" s="66">
        <f>IFERROR((PTF_Out!D90/PTF_In!D113),"")</f>
        <v>1.021481593987851</v>
      </c>
      <c r="E24" s="66">
        <f>IFERROR((PTF_Out!E90/PTF_In!E113),"")</f>
        <v>1.0567516845411173</v>
      </c>
      <c r="F24" s="66">
        <f>IFERROR((PTF_Out!F90/PTF_In!F113),"")</f>
        <v>1.1743688170943101</v>
      </c>
      <c r="G24" s="66" t="str">
        <f>IFERROR((PTF_Out!G90/PTF_In!G113),"")</f>
        <v/>
      </c>
      <c r="H24" s="66" t="str">
        <f>IFERROR((PTF_Out!H90/PTF_In!H113),"")</f>
        <v/>
      </c>
      <c r="I24" s="66">
        <f>IFERROR((PTF_Out!I90/PTF_In!I113),"")</f>
        <v>0.97848161133607481</v>
      </c>
      <c r="J24" s="66">
        <f>IFERROR((PTF_Out!J90/PTF_In!J113),"")</f>
        <v>0.99411972300695517</v>
      </c>
      <c r="K24" s="66">
        <f>IFERROR((PTF_Out!K90/PTF_In!K113),"")</f>
        <v>0.94949737970850867</v>
      </c>
      <c r="L24" s="66">
        <f>IFERROR((PTF_Out!L90/PTF_In!L113),"")</f>
        <v>1.0127885908922636</v>
      </c>
      <c r="M24" s="66">
        <f>IFERROR((PTF_Out!M90/PTF_In!M113),"")</f>
        <v>0.95633520708559761</v>
      </c>
      <c r="N24" s="66">
        <f>IFERROR((PTF_Out!N90/PTF_In!N113),"")</f>
        <v>0.96969458855859314</v>
      </c>
      <c r="O24" s="66">
        <f>IFERROR((PTF_Out!O90/PTF_In!O113),"")</f>
        <v>0.98647716363707461</v>
      </c>
      <c r="P24" s="66">
        <f>IFERROR((PTF_Out!P90/PTF_In!P113),"")</f>
        <v>1.0740309313137011</v>
      </c>
      <c r="Q24" s="66">
        <f>IFERROR((PTF_Out!Q90/PTF_In!Q113),"")</f>
        <v>0.89504766773853006</v>
      </c>
      <c r="R24" s="66">
        <f>IFERROR((PTF_Out!R90/PTF_In!R113),"")</f>
        <v>0.98832437738190915</v>
      </c>
      <c r="S24" s="66">
        <f>IFERROR((PTF_Out!S90/PTF_In!S113),"")</f>
        <v>1.0736649929131423</v>
      </c>
      <c r="T24" s="66">
        <f>IFERROR((PTF_Out!T90/PTF_In!T113),"")</f>
        <v>0.9706405360195578</v>
      </c>
      <c r="U24" s="66">
        <f>IFERROR((PTF_Out!U90/PTF_In!U113),"")</f>
        <v>1.0016926026569737</v>
      </c>
      <c r="V24" s="66">
        <f>IFERROR((PTF_Out!V90/PTF_In!V113),"")</f>
        <v>0.96252962275614629</v>
      </c>
      <c r="W24" s="4"/>
      <c r="X24" s="4"/>
      <c r="Y24" s="4"/>
      <c r="Z24" s="4"/>
    </row>
    <row r="25" spans="2:26" x14ac:dyDescent="0.25">
      <c r="B25" s="4" t="s">
        <v>57</v>
      </c>
      <c r="C25" s="66">
        <f>IFERROR((PTF_Out!C91/PTF_In!C114),"")</f>
        <v>1.1084395294389389</v>
      </c>
      <c r="D25" s="66">
        <f>IFERROR((PTF_Out!D91/PTF_In!D114),"")</f>
        <v>0.99792956264299093</v>
      </c>
      <c r="E25" s="66">
        <f>IFERROR((PTF_Out!E91/PTF_In!E114),"")</f>
        <v>1.097797266327982</v>
      </c>
      <c r="F25" s="66">
        <f>IFERROR((PTF_Out!F91/PTF_In!F114),"")</f>
        <v>1.0742798545649501</v>
      </c>
      <c r="G25" s="66">
        <f>IFERROR((PTF_Out!G91/PTF_In!G114),"")</f>
        <v>1.0103400008552121</v>
      </c>
      <c r="H25" s="66">
        <f>IFERROR((PTF_Out!H91/PTF_In!H114),"")</f>
        <v>0.90602422203820576</v>
      </c>
      <c r="I25" s="66">
        <f>IFERROR((PTF_Out!I91/PTF_In!I114),"")</f>
        <v>0.89318781145372028</v>
      </c>
      <c r="J25" s="66">
        <f>IFERROR((PTF_Out!J91/PTF_In!J114),"")</f>
        <v>0.99911076272465116</v>
      </c>
      <c r="K25" s="66">
        <f>IFERROR((PTF_Out!K91/PTF_In!K114),"")</f>
        <v>0.93085761643473375</v>
      </c>
      <c r="L25" s="66">
        <f>IFERROR((PTF_Out!L91/PTF_In!L114),"")</f>
        <v>1.0074464234155165</v>
      </c>
      <c r="M25" s="66">
        <f>IFERROR((PTF_Out!M91/PTF_In!M114),"")</f>
        <v>0.99445049682202691</v>
      </c>
      <c r="N25" s="66">
        <f>IFERROR((PTF_Out!N91/PTF_In!N114),"")</f>
        <v>1.0091781980972048</v>
      </c>
      <c r="O25" s="66">
        <f>IFERROR((PTF_Out!O91/PTF_In!O114),"")</f>
        <v>0.9880058116725825</v>
      </c>
      <c r="P25" s="66">
        <f>IFERROR((PTF_Out!P91/PTF_In!P114),"")</f>
        <v>1.0364422132891142</v>
      </c>
      <c r="Q25" s="66">
        <f>IFERROR((PTF_Out!Q91/PTF_In!Q114),"")</f>
        <v>1.0813606097080035</v>
      </c>
      <c r="R25" s="66">
        <f>IFERROR((PTF_Out!R91/PTF_In!R114),"")</f>
        <v>0.99094270300525056</v>
      </c>
      <c r="S25" s="66">
        <f>IFERROR((PTF_Out!S91/PTF_In!S114),"")</f>
        <v>0.93978883640698918</v>
      </c>
      <c r="T25" s="66">
        <f>IFERROR((PTF_Out!T91/PTF_In!T114),"")</f>
        <v>1.0600127184856887</v>
      </c>
      <c r="U25" s="66">
        <f>IFERROR((PTF_Out!U91/PTF_In!U114),"")</f>
        <v>0.94688965358272825</v>
      </c>
      <c r="V25" s="66" t="str">
        <f>IFERROR((PTF_Out!V91/PTF_In!V114),"")</f>
        <v/>
      </c>
      <c r="W25" s="4"/>
      <c r="X25" s="4"/>
      <c r="Y25" s="4"/>
      <c r="Z25" s="4"/>
    </row>
    <row r="26" spans="2:26" x14ac:dyDescent="0.25">
      <c r="B26" s="4" t="s">
        <v>64</v>
      </c>
      <c r="C26" s="66" t="str">
        <f>IFERROR((PTF_Out!C92/PTF_In!C115),"")</f>
        <v/>
      </c>
      <c r="D26" s="66" t="str">
        <f>IFERROR((PTF_Out!D92/PTF_In!D115),"")</f>
        <v/>
      </c>
      <c r="E26" s="66" t="str">
        <f>IFERROR((PTF_Out!E92/PTF_In!E115),"")</f>
        <v/>
      </c>
      <c r="F26" s="66" t="str">
        <f>IFERROR((PTF_Out!F92/PTF_In!F115),"")</f>
        <v/>
      </c>
      <c r="G26" s="66" t="str">
        <f>IFERROR((PTF_Out!G92/PTF_In!G115),"")</f>
        <v/>
      </c>
      <c r="H26" s="66" t="str">
        <f>IFERROR((PTF_Out!H92/PTF_In!H115),"")</f>
        <v/>
      </c>
      <c r="I26" s="66" t="str">
        <f>IFERROR((PTF_Out!I92/PTF_In!I115),"")</f>
        <v/>
      </c>
      <c r="J26" s="66" t="str">
        <f>IFERROR((PTF_Out!J92/PTF_In!J115),"")</f>
        <v/>
      </c>
      <c r="K26" s="66" t="str">
        <f>IFERROR((PTF_Out!K92/PTF_In!K115),"")</f>
        <v/>
      </c>
      <c r="L26" s="66" t="str">
        <f>IFERROR((PTF_Out!L92/PTF_In!L115),"")</f>
        <v/>
      </c>
      <c r="M26" s="66" t="str">
        <f>IFERROR((PTF_Out!M92/PTF_In!M115),"")</f>
        <v/>
      </c>
      <c r="N26" s="66" t="str">
        <f>IFERROR((PTF_Out!N92/PTF_In!N115),"")</f>
        <v/>
      </c>
      <c r="O26" s="66">
        <f>IFERROR((PTF_Out!O92/PTF_In!O115),"")</f>
        <v>1.5810986225949322</v>
      </c>
      <c r="P26" s="66">
        <f>IFERROR((PTF_Out!P92/PTF_In!P115),"")</f>
        <v>0.79254997387991699</v>
      </c>
      <c r="Q26" s="66">
        <f>IFERROR((PTF_Out!Q92/PTF_In!Q115),"")</f>
        <v>0.96639801771381428</v>
      </c>
      <c r="R26" s="66">
        <f>IFERROR((PTF_Out!R92/PTF_In!R115),"")</f>
        <v>1.1932290879447018</v>
      </c>
      <c r="S26" s="66">
        <f>IFERROR((PTF_Out!S92/PTF_In!S115),"")</f>
        <v>0.89834763448577637</v>
      </c>
      <c r="T26" s="66">
        <f>IFERROR((PTF_Out!T92/PTF_In!T115),"")</f>
        <v>0.71473812094273925</v>
      </c>
      <c r="U26" s="66">
        <f>IFERROR((PTF_Out!U92/PTF_In!U115),"")</f>
        <v>0.71409469478709964</v>
      </c>
      <c r="V26" s="66" t="str">
        <f>IFERROR((PTF_Out!V92/PTF_In!V115),"")</f>
        <v/>
      </c>
      <c r="W26" s="4"/>
      <c r="X26" s="4"/>
      <c r="Y26" s="4"/>
      <c r="Z26" s="4"/>
    </row>
    <row r="27" spans="2:26" x14ac:dyDescent="0.25">
      <c r="B27" s="4" t="s">
        <v>43</v>
      </c>
      <c r="C27" s="66">
        <f>IFERROR((PTF_Out!C93/PTF_In!C116),"")</f>
        <v>1.0233431190186173</v>
      </c>
      <c r="D27" s="66">
        <f>IFERROR((PTF_Out!D93/PTF_In!D116),"")</f>
        <v>1.0106704697947431</v>
      </c>
      <c r="E27" s="66">
        <f>IFERROR((PTF_Out!E93/PTF_In!E116),"")</f>
        <v>1.085521491314255</v>
      </c>
      <c r="F27" s="66">
        <f>IFERROR((PTF_Out!F93/PTF_In!F116),"")</f>
        <v>0.99644864158519297</v>
      </c>
      <c r="G27" s="66">
        <f>IFERROR((PTF_Out!G93/PTF_In!G116),"")</f>
        <v>0.88326883978107995</v>
      </c>
      <c r="H27" s="66">
        <f>IFERROR((PTF_Out!H93/PTF_In!H116),"")</f>
        <v>0.95731600566603792</v>
      </c>
      <c r="I27" s="66">
        <f>IFERROR((PTF_Out!I93/PTF_In!I116),"")</f>
        <v>0.69769987108042719</v>
      </c>
      <c r="J27" s="66">
        <f>IFERROR((PTF_Out!J93/PTF_In!J116),"")</f>
        <v>1.0113689130677463</v>
      </c>
      <c r="K27" s="66">
        <f>IFERROR((PTF_Out!K93/PTF_In!K116),"")</f>
        <v>1.0401060892342262</v>
      </c>
      <c r="L27" s="66">
        <f>IFERROR((PTF_Out!L93/PTF_In!L116),"")</f>
        <v>1.0040723062890338</v>
      </c>
      <c r="M27" s="66">
        <f>IFERROR((PTF_Out!M93/PTF_In!M116),"")</f>
        <v>1.0268752691346619</v>
      </c>
      <c r="N27" s="66">
        <f>IFERROR((PTF_Out!N93/PTF_In!N116),"")</f>
        <v>1.0284375006569568</v>
      </c>
      <c r="O27" s="66">
        <f>IFERROR((PTF_Out!O93/PTF_In!O116),"")</f>
        <v>1.0013193938757698</v>
      </c>
      <c r="P27" s="66" t="str">
        <f>IFERROR((PTF_Out!P93/PTF_In!P116),"")</f>
        <v/>
      </c>
      <c r="Q27" s="66" t="str">
        <f>IFERROR((PTF_Out!Q93/PTF_In!Q116),"")</f>
        <v/>
      </c>
      <c r="R27" s="66" t="str">
        <f>IFERROR((PTF_Out!R93/PTF_In!R116),"")</f>
        <v/>
      </c>
      <c r="S27" s="66">
        <f>IFERROR((PTF_Out!S93/PTF_In!S116),"")</f>
        <v>0.94031690746623942</v>
      </c>
      <c r="T27" s="66">
        <f>IFERROR((PTF_Out!T93/PTF_In!T116),"")</f>
        <v>1.0369541846461869</v>
      </c>
      <c r="U27" s="66">
        <f>IFERROR((PTF_Out!U93/PTF_In!U116),"")</f>
        <v>1.0530552510889597</v>
      </c>
      <c r="V27" s="66">
        <f>IFERROR((PTF_Out!V93/PTF_In!V116),"")</f>
        <v>0.83968324714845921</v>
      </c>
      <c r="W27" s="4"/>
      <c r="X27" s="4"/>
      <c r="Y27" s="4"/>
      <c r="Z27" s="4"/>
    </row>
    <row r="28" spans="2:26" x14ac:dyDescent="0.25">
      <c r="B28" s="4" t="s">
        <v>56</v>
      </c>
      <c r="C28" s="66">
        <f>IFERROR((PTF_Out!C94/PTF_In!C117),"")</f>
        <v>0.97974341513809715</v>
      </c>
      <c r="D28" s="66">
        <f>IFERROR((PTF_Out!D94/PTF_In!D117),"")</f>
        <v>0.9573824721337918</v>
      </c>
      <c r="E28" s="66">
        <f>IFERROR((PTF_Out!E94/PTF_In!E117),"")</f>
        <v>1.0761412923316331</v>
      </c>
      <c r="F28" s="66">
        <f>IFERROR((PTF_Out!F94/PTF_In!F117),"")</f>
        <v>1.0980425094267978</v>
      </c>
      <c r="G28" s="66">
        <f>IFERROR((PTF_Out!G94/PTF_In!G117),"")</f>
        <v>0.95445737522238594</v>
      </c>
      <c r="H28" s="66">
        <f>IFERROR((PTF_Out!H94/PTF_In!H117),"")</f>
        <v>1.7773598599072653</v>
      </c>
      <c r="I28" s="66">
        <f>IFERROR((PTF_Out!I94/PTF_In!I117),"")</f>
        <v>1.0386650935436337</v>
      </c>
      <c r="J28" s="66">
        <f>IFERROR((PTF_Out!J94/PTF_In!J117),"")</f>
        <v>1.093826556773801</v>
      </c>
      <c r="K28" s="66">
        <f>IFERROR((PTF_Out!K94/PTF_In!K117),"")</f>
        <v>0.99996099299587748</v>
      </c>
      <c r="L28" s="66">
        <f>IFERROR((PTF_Out!L94/PTF_In!L117),"")</f>
        <v>0.89797509231626982</v>
      </c>
      <c r="M28" s="66">
        <f>IFERROR((PTF_Out!M94/PTF_In!M117),"")</f>
        <v>0.83223068674061418</v>
      </c>
      <c r="N28" s="66">
        <f>IFERROR((PTF_Out!N94/PTF_In!N117),"")</f>
        <v>0.75092062051960728</v>
      </c>
      <c r="O28" s="66">
        <f>IFERROR((PTF_Out!O94/PTF_In!O117),"")</f>
        <v>0.86040112962516824</v>
      </c>
      <c r="P28" s="66">
        <f>IFERROR((PTF_Out!P94/PTF_In!P117),"")</f>
        <v>0.80965569607379539</v>
      </c>
      <c r="Q28" s="66">
        <f>IFERROR((PTF_Out!Q94/PTF_In!Q117),"")</f>
        <v>1.1540686446794524</v>
      </c>
      <c r="R28" s="66">
        <f>IFERROR((PTF_Out!R94/PTF_In!R117),"")</f>
        <v>1.4885135518362189</v>
      </c>
      <c r="S28" s="66">
        <f>IFERROR((PTF_Out!S94/PTF_In!S117),"")</f>
        <v>0.94813292390523296</v>
      </c>
      <c r="T28" s="66">
        <f>IFERROR((PTF_Out!T94/PTF_In!T117),"")</f>
        <v>0.99197086156808656</v>
      </c>
      <c r="U28" s="66">
        <f>IFERROR((PTF_Out!U94/PTF_In!U117),"")</f>
        <v>0.66978396795882711</v>
      </c>
      <c r="V28" s="66">
        <f>IFERROR((PTF_Out!V94/PTF_In!V117),"")</f>
        <v>0.97604424003059409</v>
      </c>
      <c r="W28" s="4"/>
      <c r="X28" s="4"/>
      <c r="Y28" s="4"/>
      <c r="Z28" s="4"/>
    </row>
    <row r="29" spans="2:26" x14ac:dyDescent="0.25">
      <c r="B29" s="4" t="s">
        <v>41</v>
      </c>
      <c r="C29" s="66" t="str">
        <f>IFERROR((PTF_Out!C95/PTF_In!C118),"")</f>
        <v/>
      </c>
      <c r="D29" s="66" t="str">
        <f>IFERROR((PTF_Out!D95/PTF_In!D118),"")</f>
        <v/>
      </c>
      <c r="E29" s="66" t="str">
        <f>IFERROR((PTF_Out!E95/PTF_In!E118),"")</f>
        <v/>
      </c>
      <c r="F29" s="66">
        <f>IFERROR((PTF_Out!F95/PTF_In!F118),"")</f>
        <v>1.0000350256178241</v>
      </c>
      <c r="G29" s="66">
        <f>IFERROR((PTF_Out!G95/PTF_In!G118),"")</f>
        <v>0.87623317133645073</v>
      </c>
      <c r="H29" s="66">
        <f>IFERROR((PTF_Out!H95/PTF_In!H118),"")</f>
        <v>1.0682433147342303</v>
      </c>
      <c r="I29" s="66" t="str">
        <f>IFERROR((PTF_Out!I95/PTF_In!I118),"")</f>
        <v/>
      </c>
      <c r="J29" s="66" t="str">
        <f>IFERROR((PTF_Out!J95/PTF_In!J118),"")</f>
        <v/>
      </c>
      <c r="K29" s="66">
        <f>IFERROR((PTF_Out!K95/PTF_In!K118),"")</f>
        <v>1.0397798918635748</v>
      </c>
      <c r="L29" s="66">
        <f>IFERROR((PTF_Out!L95/PTF_In!L118),"")</f>
        <v>1.0219432696534618</v>
      </c>
      <c r="M29" s="66">
        <f>IFERROR((PTF_Out!M95/PTF_In!M118),"")</f>
        <v>1.0864442785068456</v>
      </c>
      <c r="N29" s="66" t="str">
        <f>IFERROR((PTF_Out!N95/PTF_In!N118),"")</f>
        <v/>
      </c>
      <c r="O29" s="66" t="str">
        <f>IFERROR((PTF_Out!O95/PTF_In!O118),"")</f>
        <v/>
      </c>
      <c r="P29" s="66">
        <f>IFERROR((PTF_Out!P95/PTF_In!P118),"")</f>
        <v>1.1194994608942712</v>
      </c>
      <c r="Q29" s="66">
        <f>IFERROR((PTF_Out!Q95/PTF_In!Q118),"")</f>
        <v>1.1145132871785128</v>
      </c>
      <c r="R29" s="66">
        <f>IFERROR((PTF_Out!R95/PTF_In!R118),"")</f>
        <v>1.0341827814047058</v>
      </c>
      <c r="S29" s="66">
        <f>IFERROR((PTF_Out!S95/PTF_In!S118),"")</f>
        <v>0.97429407053557004</v>
      </c>
      <c r="T29" s="66">
        <f>IFERROR((PTF_Out!T95/PTF_In!T118),"")</f>
        <v>1.0094340707102976</v>
      </c>
      <c r="U29" s="66" t="str">
        <f>IFERROR((PTF_Out!U95/PTF_In!U118),"")</f>
        <v/>
      </c>
      <c r="V29" s="66" t="str">
        <f>IFERROR((PTF_Out!V95/PTF_In!V118),"")</f>
        <v/>
      </c>
      <c r="W29" s="4"/>
      <c r="X29" s="4"/>
      <c r="Y29" s="4"/>
      <c r="Z29" s="4"/>
    </row>
    <row r="30" spans="2:26" x14ac:dyDescent="0.25">
      <c r="B30" s="4" t="s">
        <v>53</v>
      </c>
      <c r="C30" s="66">
        <f>IFERROR((PTF_Out!C96/PTF_In!C119),"")</f>
        <v>0.97672936178786074</v>
      </c>
      <c r="D30" s="66">
        <f>IFERROR((PTF_Out!D96/PTF_In!D119),"")</f>
        <v>1.0073910455874331</v>
      </c>
      <c r="E30" s="66">
        <f>IFERROR((PTF_Out!E96/PTF_In!E119),"")</f>
        <v>1.00824055274174</v>
      </c>
      <c r="F30" s="66">
        <f>IFERROR((PTF_Out!F96/PTF_In!F119),"")</f>
        <v>1.037406744181842</v>
      </c>
      <c r="G30" s="66">
        <f>IFERROR((PTF_Out!G96/PTF_In!G119),"")</f>
        <v>0.94144477115656278</v>
      </c>
      <c r="H30" s="66">
        <f>IFERROR((PTF_Out!H96/PTF_In!H119),"")</f>
        <v>0.85082599355810662</v>
      </c>
      <c r="I30" s="66">
        <f>IFERROR((PTF_Out!I96/PTF_In!I119),"")</f>
        <v>1.0134474564018621</v>
      </c>
      <c r="J30" s="66">
        <f>IFERROR((PTF_Out!J96/PTF_In!J119),"")</f>
        <v>1.0624774214274106</v>
      </c>
      <c r="K30" s="66">
        <f>IFERROR((PTF_Out!K96/PTF_In!K119),"")</f>
        <v>0.93577855472423688</v>
      </c>
      <c r="L30" s="66">
        <f>IFERROR((PTF_Out!L96/PTF_In!L119),"")</f>
        <v>0.96855736603476639</v>
      </c>
      <c r="M30" s="66">
        <f>IFERROR((PTF_Out!M96/PTF_In!M119),"")</f>
        <v>0.94624986720430393</v>
      </c>
      <c r="N30" s="66">
        <f>IFERROR((PTF_Out!N96/PTF_In!N119),"")</f>
        <v>1.1854740446251937</v>
      </c>
      <c r="O30" s="66">
        <f>IFERROR((PTF_Out!O96/PTF_In!O119),"")</f>
        <v>1.0659993439453352</v>
      </c>
      <c r="P30" s="66">
        <f>IFERROR((PTF_Out!P96/PTF_In!P119),"")</f>
        <v>1.1128750179507445</v>
      </c>
      <c r="Q30" s="66">
        <f>IFERROR((PTF_Out!Q96/PTF_In!Q119),"")</f>
        <v>0.89357037014249796</v>
      </c>
      <c r="R30" s="66">
        <f>IFERROR((PTF_Out!R96/PTF_In!R119),"")</f>
        <v>0.97884471788350047</v>
      </c>
      <c r="S30" s="66">
        <f>IFERROR((PTF_Out!S96/PTF_In!S119),"")</f>
        <v>0.93777080274763058</v>
      </c>
      <c r="T30" s="66">
        <f>IFERROR((PTF_Out!T96/PTF_In!T119),"")</f>
        <v>0.91928599042148074</v>
      </c>
      <c r="U30" s="66">
        <f>IFERROR((PTF_Out!U96/PTF_In!U119),"")</f>
        <v>0.94890312556216461</v>
      </c>
      <c r="V30" s="66">
        <f>IFERROR((PTF_Out!V96/PTF_In!V119),"")</f>
        <v>0.99954791527343034</v>
      </c>
      <c r="W30" s="4"/>
      <c r="X30" s="4"/>
      <c r="Y30" s="4"/>
      <c r="Z30" s="4"/>
    </row>
    <row r="31" spans="2:26" x14ac:dyDescent="0.25">
      <c r="B31" s="4" t="s">
        <v>47</v>
      </c>
      <c r="C31" s="66">
        <f>IFERROR((PTF_Out!C97/PTF_In!C120),"")</f>
        <v>1.0264716073431344</v>
      </c>
      <c r="D31" s="66">
        <f>IFERROR((PTF_Out!D97/PTF_In!D120),"")</f>
        <v>1.0924318985036758</v>
      </c>
      <c r="E31" s="66">
        <f>IFERROR((PTF_Out!E97/PTF_In!E120),"")</f>
        <v>0.91542889995464405</v>
      </c>
      <c r="F31" s="66">
        <f>IFERROR((PTF_Out!F97/PTF_In!F120),"")</f>
        <v>1.3641488101113819</v>
      </c>
      <c r="G31" s="66">
        <f>IFERROR((PTF_Out!G97/PTF_In!G120),"")</f>
        <v>0.98503258877288358</v>
      </c>
      <c r="H31" s="66">
        <f>IFERROR((PTF_Out!H97/PTF_In!H120),"")</f>
        <v>0.98354553475172357</v>
      </c>
      <c r="I31" s="66">
        <f>IFERROR((PTF_Out!I97/PTF_In!I120),"")</f>
        <v>0.87693347981447112</v>
      </c>
      <c r="J31" s="66">
        <f>IFERROR((PTF_Out!J97/PTF_In!J120),"")</f>
        <v>1.0633691821420099</v>
      </c>
      <c r="K31" s="66">
        <f>IFERROR((PTF_Out!K97/PTF_In!K120),"")</f>
        <v>1.0548534521004422</v>
      </c>
      <c r="L31" s="66">
        <f>IFERROR((PTF_Out!L97/PTF_In!L120),"")</f>
        <v>1.0049059577744333</v>
      </c>
      <c r="M31" s="66">
        <f>IFERROR((PTF_Out!M97/PTF_In!M120),"")</f>
        <v>1.0077994278224411</v>
      </c>
      <c r="N31" s="66">
        <f>IFERROR((PTF_Out!N97/PTF_In!N120),"")</f>
        <v>0.92803328029425125</v>
      </c>
      <c r="O31" s="66">
        <f>IFERROR((PTF_Out!O97/PTF_In!O120),"")</f>
        <v>0.9299994953768278</v>
      </c>
      <c r="P31" s="66">
        <f>IFERROR((PTF_Out!P97/PTF_In!P120),"")</f>
        <v>1.0837307972120653</v>
      </c>
      <c r="Q31" s="66">
        <f>IFERROR((PTF_Out!Q97/PTF_In!Q120),"")</f>
        <v>1.0861990254058023</v>
      </c>
      <c r="R31" s="66">
        <f>IFERROR((PTF_Out!R97/PTF_In!R120),"")</f>
        <v>0.88697066177666128</v>
      </c>
      <c r="S31" s="66">
        <f>IFERROR((PTF_Out!S97/PTF_In!S120),"")</f>
        <v>1.2397105447029755</v>
      </c>
      <c r="T31" s="66">
        <f>IFERROR((PTF_Out!T97/PTF_In!T120),"")</f>
        <v>0.85065192209003493</v>
      </c>
      <c r="U31" s="66">
        <f>IFERROR((PTF_Out!U97/PTF_In!U120),"")</f>
        <v>0.76526455066071208</v>
      </c>
      <c r="V31" s="66">
        <f>IFERROR((PTF_Out!V97/PTF_In!V120),"")</f>
        <v>1.0227094961570538</v>
      </c>
      <c r="W31" s="4"/>
      <c r="X31" s="4"/>
      <c r="Y31" s="4"/>
      <c r="Z31" s="4"/>
    </row>
    <row r="32" spans="2:26" x14ac:dyDescent="0.25">
      <c r="B32" s="4" t="s">
        <v>37</v>
      </c>
      <c r="C32" s="66">
        <f>IFERROR((PTF_Out!C98/PTF_In!C121),"")</f>
        <v>1.006924168044055</v>
      </c>
      <c r="D32" s="66">
        <f>IFERROR((PTF_Out!D98/PTF_In!D121),"")</f>
        <v>0.98244510354031545</v>
      </c>
      <c r="E32" s="66">
        <f>IFERROR((PTF_Out!E98/PTF_In!E121),"")</f>
        <v>1.1133213242919819</v>
      </c>
      <c r="F32" s="66">
        <f>IFERROR((PTF_Out!F98/PTF_In!F121),"")</f>
        <v>1.0627387216206565</v>
      </c>
      <c r="G32" s="66">
        <f>IFERROR((PTF_Out!G98/PTF_In!G121),"")</f>
        <v>1.010758782859529</v>
      </c>
      <c r="H32" s="66">
        <f>IFERROR((PTF_Out!H98/PTF_In!H121),"")</f>
        <v>1.0411280589474414</v>
      </c>
      <c r="I32" s="66">
        <f>IFERROR((PTF_Out!I98/PTF_In!I121),"")</f>
        <v>1.0403569509080501</v>
      </c>
      <c r="J32" s="66">
        <f>IFERROR((PTF_Out!J98/PTF_In!J121),"")</f>
        <v>1.0132445707583877</v>
      </c>
      <c r="K32" s="66">
        <f>IFERROR((PTF_Out!K98/PTF_In!K121),"")</f>
        <v>1.0219125156258888</v>
      </c>
      <c r="L32" s="66">
        <f>IFERROR((PTF_Out!L98/PTF_In!L121),"")</f>
        <v>1.0341274590745768</v>
      </c>
      <c r="M32" s="66">
        <f>IFERROR((PTF_Out!M98/PTF_In!M121),"")</f>
        <v>1.0325730715863395</v>
      </c>
      <c r="N32" s="66">
        <f>IFERROR((PTF_Out!N98/PTF_In!N121),"")</f>
        <v>1.0200867498442021</v>
      </c>
      <c r="O32" s="66">
        <f>IFERROR((PTF_Out!O98/PTF_In!O121),"")</f>
        <v>1.0316626534220232</v>
      </c>
      <c r="P32" s="66">
        <f>IFERROR((PTF_Out!P98/PTF_In!P121),"")</f>
        <v>1.0506293536329174</v>
      </c>
      <c r="Q32" s="66">
        <f>IFERROR((PTF_Out!Q98/PTF_In!Q121),"")</f>
        <v>0.96943481868553549</v>
      </c>
      <c r="R32" s="66">
        <f>IFERROR((PTF_Out!R98/PTF_In!R121),"")</f>
        <v>1.1607258766971025</v>
      </c>
      <c r="S32" s="66">
        <f>IFERROR((PTF_Out!S98/PTF_In!S121),"")</f>
        <v>0.81827074752527251</v>
      </c>
      <c r="T32" s="66">
        <f>IFERROR((PTF_Out!T98/PTF_In!T121),"")</f>
        <v>1.0896645731973833</v>
      </c>
      <c r="U32" s="66">
        <f>IFERROR((PTF_Out!U98/PTF_In!U121),"")</f>
        <v>0.91558377184048456</v>
      </c>
      <c r="V32" s="66">
        <f>IFERROR((PTF_Out!V98/PTF_In!V121),"")</f>
        <v>0.91440087595807595</v>
      </c>
      <c r="W32" s="4"/>
      <c r="X32" s="4"/>
      <c r="Y32" s="4"/>
      <c r="Z32" s="4"/>
    </row>
    <row r="33" spans="2:26" x14ac:dyDescent="0.25">
      <c r="B33" s="4" t="s">
        <v>51</v>
      </c>
      <c r="C33" s="66">
        <f>IFERROR((PTF_Out!C99/PTF_In!C122),"")</f>
        <v>1.0564562328813176</v>
      </c>
      <c r="D33" s="66">
        <f>IFERROR((PTF_Out!D99/PTF_In!D122),"")</f>
        <v>1.0292127022763458</v>
      </c>
      <c r="E33" s="66">
        <f>IFERROR((PTF_Out!E99/PTF_In!E122),"")</f>
        <v>1.1341794046581495</v>
      </c>
      <c r="F33" s="66">
        <f>IFERROR((PTF_Out!F99/PTF_In!F122),"")</f>
        <v>0.8937141248646383</v>
      </c>
      <c r="G33" s="66">
        <f>IFERROR((PTF_Out!G99/PTF_In!G122),"")</f>
        <v>1.0065769603471513</v>
      </c>
      <c r="H33" s="66">
        <f>IFERROR((PTF_Out!H99/PTF_In!H122),"")</f>
        <v>0.99665389932882009</v>
      </c>
      <c r="I33" s="66">
        <f>IFERROR((PTF_Out!I99/PTF_In!I122),"")</f>
        <v>0.91623187495942504</v>
      </c>
      <c r="J33" s="66">
        <f>IFERROR((PTF_Out!J99/PTF_In!J122),"")</f>
        <v>1.0738814059444426</v>
      </c>
      <c r="K33" s="66">
        <f>IFERROR((PTF_Out!K99/PTF_In!K122),"")</f>
        <v>1.0241278960371791</v>
      </c>
      <c r="L33" s="66">
        <f>IFERROR((PTF_Out!L99/PTF_In!L122),"")</f>
        <v>1.00293362128636</v>
      </c>
      <c r="M33" s="66">
        <f>IFERROR((PTF_Out!M99/PTF_In!M122),"")</f>
        <v>1.1007522262726781</v>
      </c>
      <c r="N33" s="66">
        <f>IFERROR((PTF_Out!N99/PTF_In!N122),"")</f>
        <v>0.89246355958488521</v>
      </c>
      <c r="O33" s="66">
        <f>IFERROR((PTF_Out!O99/PTF_In!O122),"")</f>
        <v>1.1771393910308408</v>
      </c>
      <c r="P33" s="66">
        <f>IFERROR((PTF_Out!P99/PTF_In!P122),"")</f>
        <v>1.0321184490067516</v>
      </c>
      <c r="Q33" s="66">
        <f>IFERROR((PTF_Out!Q99/PTF_In!Q122),"")</f>
        <v>0.92411176727421795</v>
      </c>
      <c r="R33" s="66">
        <f>IFERROR((PTF_Out!R99/PTF_In!R122),"")</f>
        <v>0.92978281563473963</v>
      </c>
      <c r="S33" s="66">
        <f>IFERROR((PTF_Out!S99/PTF_In!S122),"")</f>
        <v>0.96556075886526482</v>
      </c>
      <c r="T33" s="66">
        <f>IFERROR((PTF_Out!T99/PTF_In!T122),"")</f>
        <v>1.0127070162224618</v>
      </c>
      <c r="U33" s="66">
        <f>IFERROR((PTF_Out!U99/PTF_In!U122),"")</f>
        <v>0.95711267491450991</v>
      </c>
      <c r="V33" s="66">
        <f>IFERROR((PTF_Out!V99/PTF_In!V122),"")</f>
        <v>0.86313779995481321</v>
      </c>
      <c r="W33" s="4"/>
      <c r="X33" s="4"/>
      <c r="Y33" s="4"/>
      <c r="Z33" s="4"/>
    </row>
    <row r="34" spans="2:26" x14ac:dyDescent="0.25">
      <c r="B34" s="4" t="s">
        <v>49</v>
      </c>
      <c r="C34" s="66" t="str">
        <f>IFERROR((PTF_Out!C100/PTF_In!C123),"")</f>
        <v/>
      </c>
      <c r="D34" s="66" t="str">
        <f>IFERROR((PTF_Out!D100/PTF_In!D123),"")</f>
        <v/>
      </c>
      <c r="E34" s="66" t="str">
        <f>IFERROR((PTF_Out!E100/PTF_In!E123),"")</f>
        <v/>
      </c>
      <c r="F34" s="66">
        <f>IFERROR((PTF_Out!F100/PTF_In!F123),"")</f>
        <v>0.97430019040203564</v>
      </c>
      <c r="G34" s="66" t="str">
        <f>IFERROR((PTF_Out!G100/PTF_In!G123),"")</f>
        <v/>
      </c>
      <c r="H34" s="66" t="str">
        <f>IFERROR((PTF_Out!H100/PTF_In!H123),"")</f>
        <v/>
      </c>
      <c r="I34" s="66" t="str">
        <f>IFERROR((PTF_Out!I100/PTF_In!I123),"")</f>
        <v/>
      </c>
      <c r="J34" s="66" t="str">
        <f>IFERROR((PTF_Out!J100/PTF_In!J123),"")</f>
        <v/>
      </c>
      <c r="K34" s="66" t="str">
        <f>IFERROR((PTF_Out!K100/PTF_In!K123),"")</f>
        <v/>
      </c>
      <c r="L34" s="66">
        <f>IFERROR((PTF_Out!L100/PTF_In!L123),"")</f>
        <v>0.97823959004463867</v>
      </c>
      <c r="M34" s="66">
        <f>IFERROR((PTF_Out!M100/PTF_In!M123),"")</f>
        <v>1.3622907019412476</v>
      </c>
      <c r="N34" s="66">
        <f>IFERROR((PTF_Out!N100/PTF_In!N123),"")</f>
        <v>1.1185499710809199</v>
      </c>
      <c r="O34" s="66">
        <f>IFERROR((PTF_Out!O100/PTF_In!O123),"")</f>
        <v>1.4160854488040393</v>
      </c>
      <c r="P34" s="66">
        <f>IFERROR((PTF_Out!P100/PTF_In!P123),"")</f>
        <v>0.76139156284193232</v>
      </c>
      <c r="Q34" s="66">
        <f>IFERROR((PTF_Out!Q100/PTF_In!Q123),"")</f>
        <v>1.0410406490784812</v>
      </c>
      <c r="R34" s="66">
        <f>IFERROR((PTF_Out!R100/PTF_In!R123),"")</f>
        <v>1.2096189962044741</v>
      </c>
      <c r="S34" s="66" t="str">
        <f>IFERROR((PTF_Out!S100/PTF_In!S123),"")</f>
        <v/>
      </c>
      <c r="T34" s="66" t="str">
        <f>IFERROR((PTF_Out!T100/PTF_In!T123),"")</f>
        <v/>
      </c>
      <c r="U34" s="66">
        <f>IFERROR((PTF_Out!U100/PTF_In!U123),"")</f>
        <v>1.1077460624585971</v>
      </c>
      <c r="V34" s="66" t="str">
        <f>IFERROR((PTF_Out!V100/PTF_In!V123),"")</f>
        <v/>
      </c>
      <c r="W34" s="4"/>
      <c r="X34" s="4"/>
      <c r="Y34" s="4"/>
      <c r="Z34" s="4"/>
    </row>
    <row r="35" spans="2:26" x14ac:dyDescent="0.25">
      <c r="B35" s="4" t="s">
        <v>39</v>
      </c>
      <c r="C35" s="66">
        <f>IFERROR((PTF_Out!C101/PTF_In!C124),"")</f>
        <v>1.104697419313015</v>
      </c>
      <c r="D35" s="66">
        <f>IFERROR((PTF_Out!D101/PTF_In!D124),"")</f>
        <v>0.96547190918274739</v>
      </c>
      <c r="E35" s="66">
        <f>IFERROR((PTF_Out!E101/PTF_In!E124),"")</f>
        <v>1.0422947474331177</v>
      </c>
      <c r="F35" s="66">
        <f>IFERROR((PTF_Out!F101/PTF_In!F124),"")</f>
        <v>1.0700720232685272</v>
      </c>
      <c r="G35" s="66">
        <f>IFERROR((PTF_Out!G101/PTF_In!G124),"")</f>
        <v>0.94172713515801276</v>
      </c>
      <c r="H35" s="66">
        <f>IFERROR((PTF_Out!H101/PTF_In!H124),"")</f>
        <v>0.97294020903411438</v>
      </c>
      <c r="I35" s="66">
        <f>IFERROR((PTF_Out!I101/PTF_In!I124),"")</f>
        <v>0.85811400959640394</v>
      </c>
      <c r="J35" s="66">
        <f>IFERROR((PTF_Out!J101/PTF_In!J124),"")</f>
        <v>1.1214640414719168</v>
      </c>
      <c r="K35" s="66">
        <f>IFERROR((PTF_Out!K101/PTF_In!K124),"")</f>
        <v>1.0612805455255745</v>
      </c>
      <c r="L35" s="66">
        <f>IFERROR((PTF_Out!L101/PTF_In!L124),"")</f>
        <v>1.0328814677071096</v>
      </c>
      <c r="M35" s="66">
        <f>IFERROR((PTF_Out!M101/PTF_In!M124),"")</f>
        <v>1.029059990840425</v>
      </c>
      <c r="N35" s="66">
        <f>IFERROR((PTF_Out!N101/PTF_In!N124),"")</f>
        <v>1.0358426281194808</v>
      </c>
      <c r="O35" s="66">
        <f>IFERROR((PTF_Out!O101/PTF_In!O124),"")</f>
        <v>1.0350767144567561</v>
      </c>
      <c r="P35" s="66">
        <f>IFERROR((PTF_Out!P101/PTF_In!P124),"")</f>
        <v>0.8989985364312354</v>
      </c>
      <c r="Q35" s="66">
        <f>IFERROR((PTF_Out!Q101/PTF_In!Q124),"")</f>
        <v>0.96956497690591081</v>
      </c>
      <c r="R35" s="66">
        <f>IFERROR((PTF_Out!R101/PTF_In!R124),"")</f>
        <v>0.9336769019724187</v>
      </c>
      <c r="S35" s="66">
        <f>IFERROR((PTF_Out!S101/PTF_In!S124),"")</f>
        <v>1.0083470143477757</v>
      </c>
      <c r="T35" s="66">
        <f>IFERROR((PTF_Out!T101/PTF_In!T124),"")</f>
        <v>0.88816805018966438</v>
      </c>
      <c r="U35" s="66">
        <f>IFERROR((PTF_Out!U101/PTF_In!U124),"")</f>
        <v>0.8866928834585841</v>
      </c>
      <c r="V35" s="66" t="str">
        <f>IFERROR((PTF_Out!V101/PTF_In!V124),"")</f>
        <v/>
      </c>
      <c r="W35" s="4"/>
      <c r="X35" s="4"/>
      <c r="Y35" s="4"/>
      <c r="Z35" s="4"/>
    </row>
    <row r="36" spans="2:26" x14ac:dyDescent="0.25">
      <c r="B36" s="4" t="s">
        <v>55</v>
      </c>
      <c r="C36" s="66">
        <f>IFERROR((PTF_Out!C102/PTF_In!C125),"")</f>
        <v>1.1051045436035722</v>
      </c>
      <c r="D36" s="66">
        <f>IFERROR((PTF_Out!D102/PTF_In!D125),"")</f>
        <v>1.1713295632963896</v>
      </c>
      <c r="E36" s="66">
        <f>IFERROR((PTF_Out!E102/PTF_In!E125),"")</f>
        <v>0.90940410201784461</v>
      </c>
      <c r="F36" s="66">
        <f>IFERROR((PTF_Out!F102/PTF_In!F125),"")</f>
        <v>1.4175685797482831</v>
      </c>
      <c r="G36" s="66">
        <f>IFERROR((PTF_Out!G102/PTF_In!G125),"")</f>
        <v>1.0089175073080048</v>
      </c>
      <c r="H36" s="66">
        <f>IFERROR((PTF_Out!H102/PTF_In!H125),"")</f>
        <v>1.0168914475704318</v>
      </c>
      <c r="I36" s="66">
        <f>IFERROR((PTF_Out!I102/PTF_In!I125),"")</f>
        <v>0.91019112275052516</v>
      </c>
      <c r="J36" s="66">
        <f>IFERROR((PTF_Out!J102/PTF_In!J125),"")</f>
        <v>0.7561502595391324</v>
      </c>
      <c r="K36" s="66">
        <f>IFERROR((PTF_Out!K102/PTF_In!K125),"")</f>
        <v>0.9368887349583841</v>
      </c>
      <c r="L36" s="66">
        <f>IFERROR((PTF_Out!L102/PTF_In!L125),"")</f>
        <v>0.99858524346942756</v>
      </c>
      <c r="M36" s="66">
        <f>IFERROR((PTF_Out!M102/PTF_In!M125),"")</f>
        <v>0.80689687400328391</v>
      </c>
      <c r="N36" s="66">
        <f>IFERROR((PTF_Out!N102/PTF_In!N125),"")</f>
        <v>1.1227087170236527</v>
      </c>
      <c r="O36" s="66">
        <f>IFERROR((PTF_Out!O102/PTF_In!O125),"")</f>
        <v>1.0058520938698912</v>
      </c>
      <c r="P36" s="66">
        <f>IFERROR((PTF_Out!P102/PTF_In!P125),"")</f>
        <v>1.0308477427409108</v>
      </c>
      <c r="Q36" s="66">
        <f>IFERROR((PTF_Out!Q102/PTF_In!Q125),"")</f>
        <v>0.81926657075509324</v>
      </c>
      <c r="R36" s="66">
        <f>IFERROR((PTF_Out!R102/PTF_In!R125),"")</f>
        <v>0.99975491571604214</v>
      </c>
      <c r="S36" s="66">
        <f>IFERROR((PTF_Out!S102/PTF_In!S125),"")</f>
        <v>0.92844619883688129</v>
      </c>
      <c r="T36" s="66">
        <f>IFERROR((PTF_Out!T102/PTF_In!T125),"")</f>
        <v>0.965657471310995</v>
      </c>
      <c r="U36" s="66">
        <f>IFERROR((PTF_Out!U102/PTF_In!U125),"")</f>
        <v>0.87939720780399677</v>
      </c>
      <c r="V36" s="66">
        <f>IFERROR((PTF_Out!V102/PTF_In!V125),"")</f>
        <v>1.0020775603641761</v>
      </c>
      <c r="W36" s="4"/>
      <c r="X36" s="4"/>
      <c r="Y36" s="4"/>
      <c r="Z36" s="4"/>
    </row>
    <row r="37" spans="2:26" ht="7.5" customHeight="1" x14ac:dyDescent="0.25">
      <c r="B37" s="4"/>
      <c r="C37" s="66" t="str">
        <f>IFERROR((PTF_Out!C103/PTF_In!C126),"")</f>
        <v/>
      </c>
      <c r="D37" s="66" t="str">
        <f>IFERROR((PTF_Out!D103/PTF_In!D126),"")</f>
        <v/>
      </c>
      <c r="E37" s="66" t="str">
        <f>IFERROR((PTF_Out!E103/PTF_In!E126),"")</f>
        <v/>
      </c>
      <c r="F37" s="66" t="str">
        <f>IFERROR((PTF_Out!F103/PTF_In!F126),"")</f>
        <v/>
      </c>
      <c r="G37" s="66" t="str">
        <f>IFERROR((PTF_Out!G103/PTF_In!G126),"")</f>
        <v/>
      </c>
      <c r="H37" s="66" t="str">
        <f>IFERROR((PTF_Out!H103/PTF_In!H126),"")</f>
        <v/>
      </c>
      <c r="I37" s="66" t="str">
        <f>IFERROR((PTF_Out!I103/PTF_In!I126),"")</f>
        <v/>
      </c>
      <c r="J37" s="66" t="str">
        <f>IFERROR((PTF_Out!J103/PTF_In!J126),"")</f>
        <v/>
      </c>
      <c r="K37" s="66" t="str">
        <f>IFERROR((PTF_Out!K103/PTF_In!K126),"")</f>
        <v/>
      </c>
      <c r="L37" s="66" t="str">
        <f>IFERROR((PTF_Out!L103/PTF_In!L126),"")</f>
        <v/>
      </c>
      <c r="M37" s="66" t="str">
        <f>IFERROR((PTF_Out!M103/PTF_In!M126),"")</f>
        <v/>
      </c>
      <c r="N37" s="66" t="str">
        <f>IFERROR((PTF_Out!N103/PTF_In!N126),"")</f>
        <v/>
      </c>
      <c r="O37" s="66" t="str">
        <f>IFERROR((PTF_Out!O103/PTF_In!O126),"")</f>
        <v/>
      </c>
      <c r="P37" s="66" t="str">
        <f>IFERROR((PTF_Out!P103/PTF_In!P126),"")</f>
        <v/>
      </c>
      <c r="Q37" s="66" t="str">
        <f>IFERROR((PTF_Out!Q103/PTF_In!Q126),"")</f>
        <v/>
      </c>
      <c r="R37" s="66" t="str">
        <f>IFERROR((PTF_Out!R103/PTF_In!R126),"")</f>
        <v/>
      </c>
      <c r="S37" s="66" t="str">
        <f>IFERROR((PTF_Out!S103/PTF_In!S126),"")</f>
        <v/>
      </c>
      <c r="T37" s="66" t="str">
        <f>IFERROR((PTF_Out!T103/PTF_In!T126),"")</f>
        <v/>
      </c>
      <c r="U37" s="66" t="str">
        <f>IFERROR((PTF_Out!U103/PTF_In!U126),"")</f>
        <v/>
      </c>
      <c r="V37" s="66" t="str">
        <f>IFERROR((PTF_Out!V103/PTF_In!V126),"")</f>
        <v/>
      </c>
      <c r="W37" s="4"/>
      <c r="X37" s="4"/>
      <c r="Y37" s="4"/>
      <c r="Z37" s="4"/>
    </row>
    <row r="38" spans="2:26" x14ac:dyDescent="0.25">
      <c r="B38" s="69" t="s">
        <v>117</v>
      </c>
      <c r="C38" s="70">
        <f>SUMPRODUCT(C12:C36,C70:C94)/SUM(C70:C94)</f>
        <v>1.0279750752338885</v>
      </c>
      <c r="D38" s="70">
        <f t="shared" ref="D38:V38" si="0">SUMPRODUCT(D12:D36,D70:D94)/SUM(D70:D94)</f>
        <v>0.99118267475084243</v>
      </c>
      <c r="E38" s="70">
        <f t="shared" si="0"/>
        <v>1.0791670049706974</v>
      </c>
      <c r="F38" s="70">
        <f t="shared" si="0"/>
        <v>1.0531908558563039</v>
      </c>
      <c r="G38" s="70">
        <f t="shared" si="0"/>
        <v>0.97617714254267618</v>
      </c>
      <c r="H38" s="70">
        <f t="shared" si="0"/>
        <v>1.0125608225633966</v>
      </c>
      <c r="I38" s="70">
        <f t="shared" si="0"/>
        <v>0.9446629500908823</v>
      </c>
      <c r="J38" s="70">
        <f t="shared" si="0"/>
        <v>1.0290966843251699</v>
      </c>
      <c r="K38" s="70">
        <f t="shared" si="0"/>
        <v>1.0673059293294234</v>
      </c>
      <c r="L38" s="70">
        <f t="shared" si="0"/>
        <v>0.99780305194239349</v>
      </c>
      <c r="M38" s="70">
        <f t="shared" si="0"/>
        <v>1.0209903790966173</v>
      </c>
      <c r="N38" s="70">
        <f t="shared" si="0"/>
        <v>1.0501259776577152</v>
      </c>
      <c r="O38" s="70">
        <f t="shared" si="0"/>
        <v>1.0115149549606159</v>
      </c>
      <c r="P38" s="70">
        <f t="shared" si="0"/>
        <v>1.0347618243510133</v>
      </c>
      <c r="Q38" s="70">
        <f t="shared" si="0"/>
        <v>1.0027463728608383</v>
      </c>
      <c r="R38" s="70">
        <f t="shared" si="0"/>
        <v>1.0574027393909788</v>
      </c>
      <c r="S38" s="70">
        <f t="shared" si="0"/>
        <v>0.9560764224310796</v>
      </c>
      <c r="T38" s="70">
        <f t="shared" si="0"/>
        <v>0.99044109547406189</v>
      </c>
      <c r="U38" s="70">
        <f t="shared" si="0"/>
        <v>0.93791893209584054</v>
      </c>
      <c r="V38" s="70">
        <f t="shared" si="0"/>
        <v>0.92337312798349447</v>
      </c>
      <c r="W38" s="68"/>
      <c r="X38" s="4"/>
      <c r="Y38" s="4"/>
      <c r="Z38" s="4"/>
    </row>
    <row r="39" spans="2:26" x14ac:dyDescent="0.25">
      <c r="B39" s="194"/>
      <c r="C39" s="66"/>
      <c r="D39" s="66"/>
      <c r="E39" s="66"/>
      <c r="F39" s="66"/>
      <c r="G39" s="66"/>
      <c r="H39" s="66"/>
      <c r="I39" s="66"/>
      <c r="J39" s="67"/>
      <c r="K39" s="66"/>
      <c r="L39" s="66"/>
      <c r="M39" s="66"/>
      <c r="N39" s="66"/>
      <c r="O39" s="66"/>
      <c r="P39" s="66"/>
      <c r="Q39" s="66"/>
      <c r="R39" s="66"/>
      <c r="S39" s="66"/>
      <c r="T39" s="66"/>
      <c r="U39" s="67"/>
      <c r="V39" s="67"/>
      <c r="W39" s="4"/>
      <c r="X39" s="4"/>
      <c r="Y39" s="4"/>
      <c r="Z39" s="4"/>
    </row>
    <row r="40" spans="2:26" s="51" customFormat="1" x14ac:dyDescent="0.25">
      <c r="B40" s="4"/>
      <c r="C40" s="66"/>
      <c r="D40" s="66"/>
      <c r="E40" s="66"/>
      <c r="F40" s="66"/>
      <c r="G40" s="66"/>
      <c r="H40" s="66"/>
      <c r="I40" s="66"/>
      <c r="J40" s="67"/>
      <c r="K40" s="66"/>
      <c r="L40" s="66"/>
      <c r="M40" s="66"/>
      <c r="N40" s="66"/>
      <c r="O40" s="66"/>
      <c r="P40" s="66"/>
      <c r="Q40" s="66"/>
      <c r="R40" s="66"/>
      <c r="S40" s="66"/>
      <c r="T40" s="66"/>
      <c r="U40" s="67"/>
      <c r="V40" s="67"/>
      <c r="W40" s="4"/>
      <c r="X40" s="4"/>
      <c r="Y40" s="4"/>
      <c r="Z40" s="4"/>
    </row>
    <row r="41" spans="2:26" ht="54" customHeight="1" x14ac:dyDescent="0.25">
      <c r="B41" s="102" t="s">
        <v>118</v>
      </c>
      <c r="C41" s="103">
        <f t="shared" ref="C41:U41" si="1">C10</f>
        <v>2000</v>
      </c>
      <c r="D41" s="103">
        <f t="shared" si="1"/>
        <v>2001</v>
      </c>
      <c r="E41" s="103">
        <f t="shared" si="1"/>
        <v>2002</v>
      </c>
      <c r="F41" s="103">
        <f t="shared" si="1"/>
        <v>2003</v>
      </c>
      <c r="G41" s="103">
        <f t="shared" si="1"/>
        <v>2004</v>
      </c>
      <c r="H41" s="103">
        <f t="shared" si="1"/>
        <v>2005</v>
      </c>
      <c r="I41" s="103">
        <f t="shared" si="1"/>
        <v>2006</v>
      </c>
      <c r="J41" s="103">
        <f t="shared" si="1"/>
        <v>2007</v>
      </c>
      <c r="K41" s="103">
        <f t="shared" si="1"/>
        <v>2008</v>
      </c>
      <c r="L41" s="103">
        <f t="shared" si="1"/>
        <v>2009</v>
      </c>
      <c r="M41" s="103">
        <f t="shared" si="1"/>
        <v>2010</v>
      </c>
      <c r="N41" s="103">
        <f t="shared" si="1"/>
        <v>2011</v>
      </c>
      <c r="O41" s="103">
        <f t="shared" si="1"/>
        <v>2012</v>
      </c>
      <c r="P41" s="103">
        <f t="shared" si="1"/>
        <v>2013</v>
      </c>
      <c r="Q41" s="103">
        <f t="shared" si="1"/>
        <v>2014</v>
      </c>
      <c r="R41" s="103">
        <f t="shared" si="1"/>
        <v>2015</v>
      </c>
      <c r="S41" s="103">
        <f t="shared" si="1"/>
        <v>2016</v>
      </c>
      <c r="T41" s="103">
        <f t="shared" si="1"/>
        <v>2017</v>
      </c>
      <c r="U41" s="103">
        <f t="shared" si="1"/>
        <v>2018</v>
      </c>
      <c r="V41" s="103">
        <v>2019</v>
      </c>
      <c r="W41" s="68"/>
      <c r="X41" s="4"/>
      <c r="Y41" s="4"/>
      <c r="Z41" s="4"/>
    </row>
    <row r="42" spans="2:26" x14ac:dyDescent="0.25">
      <c r="B42" s="4" t="s">
        <v>65</v>
      </c>
      <c r="C42" s="5">
        <f>qAg!C11+qEg!C11</f>
        <v>61137</v>
      </c>
      <c r="D42" s="5">
        <f>qAg!D11+qEg!D11</f>
        <v>69755</v>
      </c>
      <c r="E42" s="5">
        <f>qAg!E11+qEg!E11</f>
        <v>71251</v>
      </c>
      <c r="F42" s="5">
        <f>qAg!F11+qEg!F11</f>
        <v>70892</v>
      </c>
      <c r="G42" s="5">
        <f>qAg!G11+qEg!G11</f>
        <v>80387</v>
      </c>
      <c r="H42" s="5">
        <f>qAg!H11+qEg!H11</f>
        <v>87359</v>
      </c>
      <c r="I42" s="5">
        <f>qAg!I11+qEg!I11</f>
        <v>80440</v>
      </c>
      <c r="J42" s="5">
        <f>qAg!J11+qEg!J11</f>
        <v>88096.59</v>
      </c>
      <c r="K42" s="5">
        <f>qAg!K11+qEg!K11</f>
        <v>91683.91</v>
      </c>
      <c r="L42" s="5">
        <f>qAg!L11+qEg!L11</f>
        <v>91244</v>
      </c>
      <c r="M42" s="5">
        <f>qAg!M11+qEg!M11</f>
        <v>96134.849999999991</v>
      </c>
      <c r="N42" s="5">
        <f>qAg!N11+qEg!N11</f>
        <v>100401.17</v>
      </c>
      <c r="O42" s="5">
        <f>qAg!O11+qEg!O11</f>
        <v>110979.89</v>
      </c>
      <c r="P42" s="5">
        <f>qAg!P11+qEg!P11</f>
        <v>116062.78</v>
      </c>
      <c r="Q42" s="5">
        <f>qAg!Q11+qEg!Q11</f>
        <v>123042.64</v>
      </c>
      <c r="R42" s="5">
        <f>qAg!R11+qEg!R11</f>
        <v>127096.10999999999</v>
      </c>
      <c r="S42" s="5">
        <f>qAg!S11+qEg!S11</f>
        <v>125920.76</v>
      </c>
      <c r="T42" s="5">
        <f>qAg!T11+qEg!T11</f>
        <v>114341.1</v>
      </c>
      <c r="U42" s="5">
        <f>qAg!U11+qEg!U11</f>
        <v>68856.36</v>
      </c>
      <c r="V42" s="5">
        <f>qAg!V11+qEg!V11</f>
        <v>67279.92</v>
      </c>
      <c r="W42" s="4"/>
      <c r="X42" s="4"/>
      <c r="Y42" s="4"/>
      <c r="Z42" s="4"/>
    </row>
    <row r="43" spans="2:26" x14ac:dyDescent="0.25">
      <c r="B43" s="4" t="s">
        <v>61</v>
      </c>
      <c r="C43" s="5">
        <f>qAg!C12+qEg!C12</f>
        <v>74764</v>
      </c>
      <c r="D43" s="5">
        <f>qAg!D12+qEg!D12</f>
        <v>77631</v>
      </c>
      <c r="E43" s="5">
        <f>qAg!E12+qEg!E12</f>
        <v>112505</v>
      </c>
      <c r="F43" s="5">
        <f>qAg!F12+qEg!F12</f>
        <v>118660</v>
      </c>
      <c r="G43" s="5">
        <f>qAg!G12+qEg!G12</f>
        <v>117043.9</v>
      </c>
      <c r="H43" s="5">
        <f>qAg!H12+qEg!H12</f>
        <v>113900</v>
      </c>
      <c r="I43" s="5">
        <f>qAg!I12+qEg!I12</f>
        <v>106015</v>
      </c>
      <c r="J43" s="5">
        <f>qAg!J12+qEg!J12</f>
        <v>133271.57</v>
      </c>
      <c r="K43" s="5">
        <f>qAg!K12+qEg!K12</f>
        <v>81570.009999999995</v>
      </c>
      <c r="L43" s="5">
        <f>qAg!L12+qEg!L12</f>
        <v>91708.78</v>
      </c>
      <c r="M43" s="5">
        <f>qAg!M12+qEg!M12</f>
        <v>124088.31</v>
      </c>
      <c r="N43" s="5">
        <f>qAg!N12+qEg!N12</f>
        <v>125263.48999999999</v>
      </c>
      <c r="O43" s="5">
        <f>qAg!O12+qEg!O12</f>
        <v>34117.32</v>
      </c>
      <c r="P43" s="5">
        <f>qAg!P12+qEg!P12</f>
        <v>138658.91</v>
      </c>
      <c r="Q43" s="5">
        <f>qAg!Q12+qEg!Q12</f>
        <v>136849.68</v>
      </c>
      <c r="R43" s="5">
        <f>qAg!R12+qEg!R12</f>
        <v>136029.28999999998</v>
      </c>
      <c r="S43" s="5">
        <f>qAg!S12+qEg!S12</f>
        <v>139482.83000000002</v>
      </c>
      <c r="T43" s="5">
        <f>qAg!T12+qEg!T12</f>
        <v>138627.14000000001</v>
      </c>
      <c r="U43" s="5">
        <f>qAg!U12+qEg!U12</f>
        <v>136631.92000000001</v>
      </c>
      <c r="V43" s="5">
        <f>qAg!V12+qEg!V12</f>
        <v>133567.4</v>
      </c>
      <c r="W43" s="4"/>
      <c r="X43" s="4"/>
      <c r="Y43" s="4"/>
      <c r="Z43" s="4"/>
    </row>
    <row r="44" spans="2:26" x14ac:dyDescent="0.25">
      <c r="B44" s="4" t="s">
        <v>59</v>
      </c>
      <c r="C44" s="5">
        <f>qAg!C13+qEg!C13</f>
        <v>17581.09</v>
      </c>
      <c r="D44" s="5">
        <f>qAg!D13+qEg!D13</f>
        <v>17753.48</v>
      </c>
      <c r="E44" s="5">
        <f>qAg!E13+qEg!E13</f>
        <v>19187.3</v>
      </c>
      <c r="F44" s="5">
        <f>qAg!F13+qEg!F13</f>
        <v>19131.8</v>
      </c>
      <c r="G44" s="5">
        <f>qAg!G13+qEg!G13</f>
        <v>19169.099999999999</v>
      </c>
      <c r="H44" s="5">
        <f>qAg!H13+qEg!H13</f>
        <v>19546.400000000001</v>
      </c>
      <c r="I44" s="5">
        <f>qAg!I13+qEg!I13</f>
        <v>19435.900000000001</v>
      </c>
      <c r="J44" s="5">
        <f>qAg!J13+qEg!J13</f>
        <v>20237.32</v>
      </c>
      <c r="K44" s="5">
        <f>qAg!K13+qEg!K13</f>
        <v>20152.240000000002</v>
      </c>
      <c r="L44" s="5">
        <f>qAg!L13+qEg!L13</f>
        <v>20725.7</v>
      </c>
      <c r="M44" s="5">
        <f>qAg!M13+qEg!M13</f>
        <v>20301.16</v>
      </c>
      <c r="N44" s="5">
        <f>qAg!N13+qEg!N13</f>
        <v>20484.27</v>
      </c>
      <c r="O44" s="5">
        <f>qAg!O13+qEg!O13</f>
        <v>20992.829999999998</v>
      </c>
      <c r="P44" s="5">
        <f>qAg!P13+qEg!P13</f>
        <v>23033.410000000003</v>
      </c>
      <c r="Q44" s="5">
        <f>qAg!Q13+qEg!Q13</f>
        <v>26148.33</v>
      </c>
      <c r="R44" s="5">
        <f>qAg!R13+qEg!R13</f>
        <v>26124</v>
      </c>
      <c r="S44" s="5">
        <f>qAg!S13+qEg!S13</f>
        <v>27753.75</v>
      </c>
      <c r="T44" s="5">
        <f>qAg!T13+qEg!T13</f>
        <v>27565.63</v>
      </c>
      <c r="U44" s="5">
        <f>qAg!U13+qEg!U13</f>
        <v>19976.93</v>
      </c>
      <c r="V44" s="5">
        <f>qAg!V13+qEg!V13</f>
        <v>20072.41</v>
      </c>
      <c r="W44" s="4"/>
      <c r="X44" s="4"/>
      <c r="Y44" s="4"/>
      <c r="Z44" s="4"/>
    </row>
    <row r="45" spans="2:26" x14ac:dyDescent="0.25">
      <c r="B45" s="4" t="s">
        <v>67</v>
      </c>
      <c r="C45" s="5">
        <f>qAg!C14+qEg!C14</f>
        <v>15494.380000000001</v>
      </c>
      <c r="D45" s="5">
        <f>qAg!D14+qEg!D14</f>
        <v>16657.59</v>
      </c>
      <c r="E45" s="5">
        <f>qAg!E14+qEg!E14</f>
        <v>16145</v>
      </c>
      <c r="F45" s="5">
        <f>qAg!F14+qEg!F14</f>
        <v>17749.900000000001</v>
      </c>
      <c r="G45" s="5">
        <f>qAg!G14+qEg!G14</f>
        <v>19031.099999999999</v>
      </c>
      <c r="H45" s="5">
        <f>qAg!H14+qEg!H14</f>
        <v>19347.5</v>
      </c>
      <c r="I45" s="5">
        <f>qAg!I14+qEg!I14</f>
        <v>20906.7</v>
      </c>
      <c r="J45" s="5">
        <f>qAg!J14+qEg!J14</f>
        <v>21750</v>
      </c>
      <c r="K45" s="5">
        <f>qAg!K14+qEg!K14</f>
        <v>22193.599999999999</v>
      </c>
      <c r="L45" s="5">
        <f>qAg!L14+qEg!L14</f>
        <v>22868.1</v>
      </c>
      <c r="M45" s="5">
        <f>qAg!M14+qEg!M14</f>
        <v>26601.4</v>
      </c>
      <c r="N45" s="5">
        <f>qAg!N14+qEg!N14</f>
        <v>28052.02</v>
      </c>
      <c r="O45" s="5">
        <f>qAg!O14+qEg!O14</f>
        <v>28959.11</v>
      </c>
      <c r="P45" s="5">
        <f>qAg!P14+qEg!P14</f>
        <v>31039.48</v>
      </c>
      <c r="Q45" s="5">
        <f>qAg!Q14+qEg!Q14</f>
        <v>30985.8</v>
      </c>
      <c r="R45" s="5">
        <f>qAg!R14+qEg!R14</f>
        <v>32883.159999999996</v>
      </c>
      <c r="S45" s="5">
        <f>qAg!S14+qEg!S14</f>
        <v>34473</v>
      </c>
      <c r="T45" s="5">
        <f>qAg!T14+qEg!T14</f>
        <v>27750.16</v>
      </c>
      <c r="U45" s="5">
        <f>qAg!U14+qEg!U14</f>
        <v>25229.47</v>
      </c>
      <c r="V45" s="5">
        <f>qAg!V14+qEg!V14</f>
        <v>24598.639999999999</v>
      </c>
      <c r="W45" s="4"/>
      <c r="X45" s="4"/>
      <c r="Y45" s="4"/>
      <c r="Z45" s="4"/>
    </row>
    <row r="46" spans="2:26" x14ac:dyDescent="0.25">
      <c r="B46" s="4" t="s">
        <v>66</v>
      </c>
      <c r="C46" s="5">
        <f>qAg!C15+qEg!C15</f>
        <v>114538</v>
      </c>
      <c r="D46" s="5">
        <f>qAg!D15+qEg!D15</f>
        <v>121415.6</v>
      </c>
      <c r="E46" s="5">
        <f>qAg!E15+qEg!E15</f>
        <v>128286.6</v>
      </c>
      <c r="F46" s="5">
        <f>qAg!F15+qEg!F15</f>
        <v>133581.6</v>
      </c>
      <c r="G46" s="5">
        <f>qAg!G15+qEg!G15</f>
        <v>134938.79999999999</v>
      </c>
      <c r="H46" s="5">
        <f>qAg!H15+qEg!H15</f>
        <v>147533.79999999999</v>
      </c>
      <c r="I46" s="5">
        <f>qAg!I15+qEg!I15</f>
        <v>172884.4</v>
      </c>
      <c r="J46" s="5">
        <f>qAg!J15+qEg!J15</f>
        <v>142394.71</v>
      </c>
      <c r="K46" s="5">
        <f>qAg!K15+qEg!K15</f>
        <v>124263.34</v>
      </c>
      <c r="L46" s="5">
        <f>qAg!L15+qEg!L15</f>
        <v>127025.49</v>
      </c>
      <c r="M46" s="5">
        <f>qAg!M15+qEg!M15</f>
        <v>136135.89000000001</v>
      </c>
      <c r="N46" s="5">
        <f>qAg!N15+qEg!N15</f>
        <v>142853.29</v>
      </c>
      <c r="O46" s="5">
        <f>qAg!O15+qEg!O15</f>
        <v>144735.65</v>
      </c>
      <c r="P46" s="5">
        <f>qAg!P15+qEg!P15</f>
        <v>151965.79999999999</v>
      </c>
      <c r="Q46" s="5">
        <f>qAg!Q15+qEg!Q15</f>
        <v>157621.65</v>
      </c>
      <c r="R46" s="5">
        <f>qAg!R15+qEg!R15</f>
        <v>147673</v>
      </c>
      <c r="S46" s="5">
        <f>qAg!S15+qEg!S15</f>
        <v>157652.48000000001</v>
      </c>
      <c r="T46" s="5">
        <f>qAg!T15+qEg!T15</f>
        <v>151161.88</v>
      </c>
      <c r="U46" s="5">
        <f>qAg!U15+qEg!U15</f>
        <v>168844.93</v>
      </c>
      <c r="V46" s="5">
        <f>qAg!V15+qEg!V15</f>
        <v>129044.6</v>
      </c>
      <c r="W46" s="4"/>
      <c r="X46" s="4"/>
      <c r="Y46" s="4"/>
      <c r="Z46" s="4"/>
    </row>
    <row r="47" spans="2:26" x14ac:dyDescent="0.25">
      <c r="B47" s="4" t="s">
        <v>63</v>
      </c>
      <c r="C47" s="5">
        <f>qAg!C16+qEg!C16</f>
        <v>2464.92</v>
      </c>
      <c r="D47" s="5">
        <f>qAg!D16+qEg!D16</f>
        <v>16187.98</v>
      </c>
      <c r="E47" s="5">
        <f>qAg!E16+qEg!E16</f>
        <v>17640.099999999999</v>
      </c>
      <c r="F47" s="5">
        <f>qAg!F16+qEg!F16</f>
        <v>17685.3</v>
      </c>
      <c r="G47" s="5">
        <f>qAg!G16+qEg!G16</f>
        <v>18165.5</v>
      </c>
      <c r="H47" s="5">
        <f>qAg!H16+qEg!H16</f>
        <v>18726.300000000003</v>
      </c>
      <c r="I47" s="5">
        <f>qAg!I16+qEg!I16</f>
        <v>19046.399999999998</v>
      </c>
      <c r="J47" s="5">
        <f>qAg!J16+qEg!J16</f>
        <v>19262.210000000003</v>
      </c>
      <c r="K47" s="5">
        <f>qAg!K16+qEg!K16</f>
        <v>18492.419999999998</v>
      </c>
      <c r="L47" s="5">
        <f>qAg!L16+qEg!L16</f>
        <v>18358.439999999999</v>
      </c>
      <c r="M47" s="5">
        <f>qAg!M16+qEg!M16</f>
        <v>18363.04</v>
      </c>
      <c r="N47" s="5">
        <f>qAg!N16+qEg!N16</f>
        <v>18467.2</v>
      </c>
      <c r="O47" s="5">
        <f>qAg!O16+qEg!O16</f>
        <v>20050.309999999998</v>
      </c>
      <c r="P47" s="5">
        <f>qAg!P16+qEg!P16</f>
        <v>18641.509999999998</v>
      </c>
      <c r="Q47" s="5">
        <f>qAg!Q16+qEg!Q16</f>
        <v>17190</v>
      </c>
      <c r="R47" s="5">
        <f>qAg!R16+qEg!R16</f>
        <v>19336.54</v>
      </c>
      <c r="S47" s="5">
        <f>qAg!S16+qEg!S16</f>
        <v>21028.75</v>
      </c>
      <c r="T47" s="5">
        <f>qAg!T16+qEg!T16</f>
        <v>2668.18</v>
      </c>
      <c r="U47" s="5">
        <f>qAg!U16+qEg!U16</f>
        <v>0</v>
      </c>
      <c r="V47" s="5">
        <f>qAg!V16+qEg!V16</f>
        <v>0</v>
      </c>
      <c r="W47" s="4"/>
      <c r="X47" s="4"/>
      <c r="Y47" s="4"/>
      <c r="Z47" s="4"/>
    </row>
    <row r="48" spans="2:26" x14ac:dyDescent="0.25">
      <c r="B48" s="4" t="s">
        <v>40</v>
      </c>
      <c r="C48" s="5">
        <f>qAg!C17+qEg!C17</f>
        <v>268441</v>
      </c>
      <c r="D48" s="5">
        <f>qAg!D17+qEg!D17</f>
        <v>261725</v>
      </c>
      <c r="E48" s="5">
        <f>qAg!E17+qEg!E17</f>
        <v>270062</v>
      </c>
      <c r="F48" s="5">
        <f>qAg!F17+qEg!F17</f>
        <v>270530</v>
      </c>
      <c r="G48" s="5">
        <f>qAg!G17+qEg!G17</f>
        <v>274883.69999999995</v>
      </c>
      <c r="H48" s="5">
        <f>qAg!H17+qEg!H17</f>
        <v>280551</v>
      </c>
      <c r="I48" s="5">
        <f>qAg!I17+qEg!I17</f>
        <v>289033.09999999998</v>
      </c>
      <c r="J48" s="5">
        <f>qAg!J17+qEg!J17</f>
        <v>295619</v>
      </c>
      <c r="K48" s="5">
        <f>qAg!K17+qEg!K17</f>
        <v>302444.57999999996</v>
      </c>
      <c r="L48" s="5">
        <f>qAg!L17+qEg!L17</f>
        <v>307970.03000000003</v>
      </c>
      <c r="M48" s="5">
        <f>qAg!M17+qEg!M17</f>
        <v>323855</v>
      </c>
      <c r="N48" s="5">
        <f>qAg!N17+qEg!N17</f>
        <v>329209.19</v>
      </c>
      <c r="O48" s="5">
        <f>qAg!O17+qEg!O17</f>
        <v>338315.12</v>
      </c>
      <c r="P48" s="5">
        <f>qAg!P17+qEg!P17</f>
        <v>344063</v>
      </c>
      <c r="Q48" s="5">
        <f>qAg!Q17+qEg!Q17</f>
        <v>343673</v>
      </c>
      <c r="R48" s="5">
        <f>qAg!R17+qEg!R17</f>
        <v>340390</v>
      </c>
      <c r="S48" s="5">
        <f>qAg!S17+qEg!S17</f>
        <v>345069</v>
      </c>
      <c r="T48" s="5">
        <f>qAg!T17+qEg!T17</f>
        <v>320761</v>
      </c>
      <c r="U48" s="5">
        <f>qAg!U17+qEg!U17</f>
        <v>325372</v>
      </c>
      <c r="V48" s="5">
        <f>qAg!V17+qEg!V17</f>
        <v>341870</v>
      </c>
      <c r="W48" s="4"/>
      <c r="X48" s="4"/>
      <c r="Y48" s="4"/>
      <c r="Z48" s="4"/>
    </row>
    <row r="49" spans="2:26" x14ac:dyDescent="0.25">
      <c r="B49" s="4" t="s">
        <v>62</v>
      </c>
      <c r="C49" s="5">
        <f>qAg!C18+qEg!C18</f>
        <v>232266</v>
      </c>
      <c r="D49" s="5">
        <f>qAg!D18+qEg!D18</f>
        <v>241811</v>
      </c>
      <c r="E49" s="5">
        <f>qAg!E18+qEg!E18</f>
        <v>255527</v>
      </c>
      <c r="F49" s="5">
        <f>qAg!F18+qEg!F18</f>
        <v>265485</v>
      </c>
      <c r="G49" s="5">
        <f>qAg!G18+qEg!G18</f>
        <v>266145.74</v>
      </c>
      <c r="H49" s="5">
        <f>qAg!H18+qEg!H18</f>
        <v>267632</v>
      </c>
      <c r="I49" s="5">
        <f>qAg!I18+qEg!I18</f>
        <v>272022</v>
      </c>
      <c r="J49" s="5">
        <f>qAg!J18+qEg!J18</f>
        <v>299174</v>
      </c>
      <c r="K49" s="5">
        <f>qAg!K18+qEg!K18</f>
        <v>310860</v>
      </c>
      <c r="L49" s="5">
        <f>qAg!L18+qEg!L18</f>
        <v>323930</v>
      </c>
      <c r="M49" s="5">
        <f>qAg!M18+qEg!M18</f>
        <v>348810</v>
      </c>
      <c r="N49" s="5">
        <f>qAg!N18+qEg!N18</f>
        <v>324158</v>
      </c>
      <c r="O49" s="5">
        <f>qAg!O18+qEg!O18</f>
        <v>350321.8</v>
      </c>
      <c r="P49" s="5">
        <f>qAg!P18+qEg!P18</f>
        <v>374141.51</v>
      </c>
      <c r="Q49" s="5">
        <f>qAg!Q18+qEg!Q18</f>
        <v>370452.65</v>
      </c>
      <c r="R49" s="5">
        <f>qAg!R18+qEg!R18</f>
        <v>368340.64999999997</v>
      </c>
      <c r="S49" s="5">
        <f>qAg!S18+qEg!S18</f>
        <v>365075.84</v>
      </c>
      <c r="T49" s="5">
        <f>qAg!T18+qEg!T18</f>
        <v>362079.54000000004</v>
      </c>
      <c r="U49" s="5">
        <f>qAg!U18+qEg!U18</f>
        <v>368378.74</v>
      </c>
      <c r="V49" s="5">
        <f>qAg!V18+qEg!V18</f>
        <v>366322.96</v>
      </c>
      <c r="W49" s="4"/>
      <c r="X49" s="4"/>
      <c r="Y49" s="4"/>
      <c r="Z49" s="4"/>
    </row>
    <row r="50" spans="2:26" x14ac:dyDescent="0.25">
      <c r="B50" s="4" t="s">
        <v>45</v>
      </c>
      <c r="C50" s="5">
        <f>qAg!C19+qEg!C19</f>
        <v>122359</v>
      </c>
      <c r="D50" s="5">
        <f>qAg!D19+qEg!D19</f>
        <v>127656</v>
      </c>
      <c r="E50" s="5">
        <f>qAg!E19+qEg!E19</f>
        <v>134630</v>
      </c>
      <c r="F50" s="5">
        <f>qAg!F19+qEg!F19</f>
        <v>142540</v>
      </c>
      <c r="G50" s="5">
        <f>qAg!G19+qEg!G19</f>
        <v>146525</v>
      </c>
      <c r="H50" s="5">
        <f>qAg!H19+qEg!H19</f>
        <v>149815.9</v>
      </c>
      <c r="I50" s="5">
        <f>qAg!I19+qEg!I19</f>
        <v>150362.79999999999</v>
      </c>
      <c r="J50" s="5">
        <f>qAg!J19+qEg!J19</f>
        <v>157583.44</v>
      </c>
      <c r="K50" s="5">
        <f>qAg!K19+qEg!K19</f>
        <v>160116.75</v>
      </c>
      <c r="L50" s="5">
        <f>qAg!L19+qEg!L19</f>
        <v>165050.23999999999</v>
      </c>
      <c r="M50" s="5">
        <f>qAg!M19+qEg!M19</f>
        <v>167486.79</v>
      </c>
      <c r="N50" s="5">
        <f>qAg!N19+qEg!N19</f>
        <v>180069.12</v>
      </c>
      <c r="O50" s="5">
        <f>qAg!O19+qEg!O19</f>
        <v>184258.17</v>
      </c>
      <c r="P50" s="5">
        <f>qAg!P19+qEg!P19</f>
        <v>189524.42</v>
      </c>
      <c r="Q50" s="5">
        <f>qAg!Q19+qEg!Q19</f>
        <v>189091.96</v>
      </c>
      <c r="R50" s="5">
        <f>qAg!R19+qEg!R19</f>
        <v>187564.94999999998</v>
      </c>
      <c r="S50" s="5">
        <f>qAg!S19+qEg!S19</f>
        <v>188362.49</v>
      </c>
      <c r="T50" s="5">
        <f>qAg!T19+qEg!T19</f>
        <v>194865.85</v>
      </c>
      <c r="U50" s="5">
        <f>qAg!U19+qEg!U19</f>
        <v>208461.59000000003</v>
      </c>
      <c r="V50" s="5">
        <f>qAg!V19+qEg!V19</f>
        <v>210902.01</v>
      </c>
      <c r="W50" s="4"/>
      <c r="X50" s="4"/>
      <c r="Y50" s="4"/>
      <c r="Z50" s="4"/>
    </row>
    <row r="51" spans="2:26" x14ac:dyDescent="0.25">
      <c r="B51" s="4" t="s">
        <v>52</v>
      </c>
      <c r="C51" s="5">
        <f>qAg!C20+qEg!C20</f>
        <v>71007</v>
      </c>
      <c r="D51" s="5">
        <f>qAg!D20+qEg!D20</f>
        <v>60703</v>
      </c>
      <c r="E51" s="5">
        <f>qAg!E20+qEg!E20</f>
        <v>62285</v>
      </c>
      <c r="F51" s="5">
        <f>qAg!F20+qEg!F20</f>
        <v>62846</v>
      </c>
      <c r="G51" s="5">
        <f>qAg!G20+qEg!G20</f>
        <v>64602</v>
      </c>
      <c r="H51" s="5">
        <f>qAg!H20+qEg!H20</f>
        <v>65954.899999999994</v>
      </c>
      <c r="I51" s="5">
        <f>qAg!I20+qEg!I20</f>
        <v>65634</v>
      </c>
      <c r="J51" s="5">
        <f>qAg!J20+qEg!J20</f>
        <v>64376.93</v>
      </c>
      <c r="K51" s="5">
        <f>qAg!K20+qEg!K20</f>
        <v>65685.929999999993</v>
      </c>
      <c r="L51" s="5">
        <f>qAg!L20+qEg!L20</f>
        <v>65896.710000000006</v>
      </c>
      <c r="M51" s="5">
        <f>qAg!M20+qEg!M20</f>
        <v>68215.64</v>
      </c>
      <c r="N51" s="5">
        <f>qAg!N20+qEg!N20</f>
        <v>73047.3</v>
      </c>
      <c r="O51" s="5">
        <f>qAg!O20+qEg!O20</f>
        <v>13154.9</v>
      </c>
      <c r="P51" s="5">
        <f>qAg!P20+qEg!P20</f>
        <v>76343.63</v>
      </c>
      <c r="Q51" s="5">
        <f>qAg!Q20+qEg!Q20</f>
        <v>81085.77</v>
      </c>
      <c r="R51" s="5">
        <f>qAg!R20+qEg!R20</f>
        <v>80277.440000000002</v>
      </c>
      <c r="S51" s="5">
        <f>qAg!S20+qEg!S20</f>
        <v>80487.689999999988</v>
      </c>
      <c r="T51" s="5">
        <f>qAg!T20+qEg!T20</f>
        <v>76594.710000000006</v>
      </c>
      <c r="U51" s="5">
        <f>qAg!U20+qEg!U20</f>
        <v>68589.350000000006</v>
      </c>
      <c r="V51" s="5">
        <f>qAg!V20+qEg!V20</f>
        <v>68543.009999999995</v>
      </c>
      <c r="W51" s="4"/>
      <c r="X51" s="4"/>
      <c r="Y51" s="4"/>
      <c r="Z51" s="4"/>
    </row>
    <row r="52" spans="2:26" x14ac:dyDescent="0.25">
      <c r="B52" s="4" t="s">
        <v>54</v>
      </c>
      <c r="C52" s="5">
        <f>qAg!C21+qEg!C21</f>
        <v>207499.39</v>
      </c>
      <c r="D52" s="5">
        <f>qAg!D21+qEg!D21</f>
        <v>211886.59</v>
      </c>
      <c r="E52" s="5">
        <f>qAg!E21+qEg!E21</f>
        <v>216587.8</v>
      </c>
      <c r="F52" s="5">
        <f>qAg!F21+qEg!F21</f>
        <v>201925.6</v>
      </c>
      <c r="G52" s="5">
        <f>qAg!G21+qEg!G21</f>
        <v>194064.4</v>
      </c>
      <c r="H52" s="5">
        <f>qAg!H21+qEg!H21</f>
        <v>174439</v>
      </c>
      <c r="I52" s="5">
        <f>qAg!I21+qEg!I21</f>
        <v>161057.4</v>
      </c>
      <c r="J52" s="5">
        <f>qAg!J21+qEg!J21</f>
        <v>163383.29999999999</v>
      </c>
      <c r="K52" s="5">
        <f>qAg!K21+qEg!K21</f>
        <v>166692.81</v>
      </c>
      <c r="L52" s="5">
        <f>qAg!L21+qEg!L21</f>
        <v>172197.84</v>
      </c>
      <c r="M52" s="5">
        <f>qAg!M21+qEg!M21</f>
        <v>184527.73</v>
      </c>
      <c r="N52" s="5">
        <f>qAg!N21+qEg!N21</f>
        <v>186521.29</v>
      </c>
      <c r="O52" s="5">
        <f>qAg!O21+qEg!O21</f>
        <v>197279.02</v>
      </c>
      <c r="P52" s="5">
        <f>qAg!P21+qEg!P21</f>
        <v>205243.63</v>
      </c>
      <c r="Q52" s="5">
        <f>qAg!Q21+qEg!Q21</f>
        <v>214225.99000000002</v>
      </c>
      <c r="R52" s="5">
        <f>qAg!R21+qEg!R21</f>
        <v>216280.98</v>
      </c>
      <c r="S52" s="5">
        <f>qAg!S21+qEg!S21</f>
        <v>228317.41</v>
      </c>
      <c r="T52" s="5">
        <f>qAg!T21+qEg!T21</f>
        <v>231069.19</v>
      </c>
      <c r="U52" s="5">
        <f>qAg!U21+qEg!U21</f>
        <v>233464.59</v>
      </c>
      <c r="V52" s="5">
        <f>qAg!V21+qEg!V21</f>
        <v>181205.46</v>
      </c>
      <c r="W52" s="4"/>
      <c r="X52" s="4"/>
      <c r="Y52" s="4"/>
      <c r="Z52" s="4"/>
    </row>
    <row r="53" spans="2:26" x14ac:dyDescent="0.25">
      <c r="B53" s="4" t="s">
        <v>35</v>
      </c>
      <c r="C53" s="5">
        <f>qAg!C22+qEg!C22</f>
        <v>1189586.21</v>
      </c>
      <c r="D53" s="5">
        <f>qAg!D22+qEg!D22</f>
        <v>1170565.8700000001</v>
      </c>
      <c r="E53" s="5">
        <f>qAg!E22+qEg!E22</f>
        <v>1180663</v>
      </c>
      <c r="F53" s="5">
        <f>qAg!F22+qEg!F22</f>
        <v>1260231</v>
      </c>
      <c r="G53" s="5">
        <f>qAg!G22+qEg!G22</f>
        <v>1224420</v>
      </c>
      <c r="H53" s="5">
        <f>qAg!H22+qEg!H22</f>
        <v>1175155.7</v>
      </c>
      <c r="I53" s="5">
        <f>qAg!I22+qEg!I22</f>
        <v>1164776</v>
      </c>
      <c r="J53" s="5">
        <f>qAg!J22+qEg!J22</f>
        <v>1127466.69</v>
      </c>
      <c r="K53" s="5">
        <f>qAg!K22+qEg!K22</f>
        <v>1252374</v>
      </c>
      <c r="L53" s="5">
        <f>qAg!L22+qEg!L22</f>
        <v>1133565</v>
      </c>
      <c r="M53" s="5">
        <f>qAg!M22+qEg!M22</f>
        <v>1161505</v>
      </c>
      <c r="N53" s="5">
        <f>qAg!N22+qEg!N22</f>
        <v>1187584.05</v>
      </c>
      <c r="O53" s="5">
        <f>qAg!O22+qEg!O22</f>
        <v>1199405</v>
      </c>
      <c r="P53" s="5">
        <f>qAg!P22+qEg!P22</f>
        <v>1228633.3</v>
      </c>
      <c r="Q53" s="5">
        <f>qAg!Q22+qEg!Q22</f>
        <v>1214011.98</v>
      </c>
      <c r="R53" s="5">
        <f>qAg!R22+qEg!R22</f>
        <v>1202730</v>
      </c>
      <c r="S53" s="5">
        <f>qAg!S22+qEg!S22</f>
        <v>1176995</v>
      </c>
      <c r="T53" s="5">
        <f>qAg!T22+qEg!T22</f>
        <v>1182788</v>
      </c>
      <c r="U53" s="5">
        <f>qAg!U22+qEg!U22</f>
        <v>1244595</v>
      </c>
      <c r="V53" s="5">
        <f>qAg!V22+qEg!V22</f>
        <v>1089848</v>
      </c>
      <c r="W53" s="4"/>
      <c r="X53" s="4"/>
      <c r="Y53" s="4"/>
      <c r="Z53" s="4"/>
    </row>
    <row r="54" spans="2:26" x14ac:dyDescent="0.25">
      <c r="B54" s="4" t="s">
        <v>42</v>
      </c>
      <c r="C54" s="5">
        <f>qAg!C23+qEg!C23</f>
        <v>174172</v>
      </c>
      <c r="D54" s="5">
        <f>qAg!D23+qEg!D23</f>
        <v>173525</v>
      </c>
      <c r="E54" s="5">
        <f>qAg!E23+qEg!E23</f>
        <v>176439</v>
      </c>
      <c r="F54" s="5">
        <f>qAg!F23+qEg!F23</f>
        <v>182285</v>
      </c>
      <c r="G54" s="5">
        <f>qAg!G23+qEg!G23</f>
        <v>185276</v>
      </c>
      <c r="H54" s="5">
        <f>qAg!H23+qEg!H23</f>
        <v>191975</v>
      </c>
      <c r="I54" s="5">
        <f>qAg!I23+qEg!I23</f>
        <v>199460</v>
      </c>
      <c r="J54" s="5">
        <f>qAg!J23+qEg!J23</f>
        <v>202893.24</v>
      </c>
      <c r="K54" s="5">
        <f>qAg!K23+qEg!K23</f>
        <v>209546.41999999998</v>
      </c>
      <c r="L54" s="5">
        <f>qAg!L23+qEg!L23</f>
        <v>222117.08000000002</v>
      </c>
      <c r="M54" s="5">
        <f>qAg!M23+qEg!M23</f>
        <v>229324.66</v>
      </c>
      <c r="N54" s="5">
        <f>qAg!N23+qEg!N23</f>
        <v>232052.34</v>
      </c>
      <c r="O54" s="5">
        <f>qAg!O23+qEg!O23</f>
        <v>237028.98</v>
      </c>
      <c r="P54" s="5">
        <f>qAg!P23+qEg!P23</f>
        <v>248429.66999999998</v>
      </c>
      <c r="Q54" s="5">
        <f>qAg!Q23+qEg!Q23</f>
        <v>258049.3</v>
      </c>
      <c r="R54" s="5">
        <f>qAg!R23+qEg!R23</f>
        <v>250710.59000000003</v>
      </c>
      <c r="S54" s="5">
        <f>qAg!S23+qEg!S23</f>
        <v>254903.67999999999</v>
      </c>
      <c r="T54" s="5">
        <f>qAg!T23+qEg!T23</f>
        <v>255014.16</v>
      </c>
      <c r="U54" s="5">
        <f>qAg!U23+qEg!U23</f>
        <v>258828.76</v>
      </c>
      <c r="V54" s="5">
        <f>qAg!V23+qEg!V23</f>
        <v>260066.91999999998</v>
      </c>
      <c r="W54" s="4"/>
      <c r="X54" s="4"/>
      <c r="Y54" s="4"/>
      <c r="Z54" s="4"/>
    </row>
    <row r="55" spans="2:26" x14ac:dyDescent="0.25">
      <c r="B55" s="4" t="s">
        <v>57</v>
      </c>
      <c r="C55" s="5">
        <f>qAg!C24+qEg!C24</f>
        <v>245112</v>
      </c>
      <c r="D55" s="5">
        <f>qAg!D24+qEg!D24</f>
        <v>256677.79</v>
      </c>
      <c r="E55" s="5">
        <f>qAg!E24+qEg!E24</f>
        <v>259368</v>
      </c>
      <c r="F55" s="5">
        <f>qAg!F24+qEg!F24</f>
        <v>266624.2</v>
      </c>
      <c r="G55" s="5">
        <f>qAg!G24+qEg!G24</f>
        <v>271318.40000000002</v>
      </c>
      <c r="H55" s="5">
        <f>qAg!H24+qEg!H24</f>
        <v>275783.09999999998</v>
      </c>
      <c r="I55" s="5">
        <f>qAg!I24+qEg!I24</f>
        <v>279203.90000000002</v>
      </c>
      <c r="J55" s="5">
        <f>qAg!J24+qEg!J24</f>
        <v>283751.17</v>
      </c>
      <c r="K55" s="5">
        <f>qAg!K24+qEg!K24</f>
        <v>307088.53999999998</v>
      </c>
      <c r="L55" s="5">
        <f>qAg!L24+qEg!L24</f>
        <v>325349.77</v>
      </c>
      <c r="M55" s="5">
        <f>qAg!M24+qEg!M24</f>
        <v>330337.34999999998</v>
      </c>
      <c r="N55" s="5">
        <f>qAg!N24+qEg!N24</f>
        <v>345817.89</v>
      </c>
      <c r="O55" s="5">
        <f>qAg!O24+qEg!O24</f>
        <v>363869.58</v>
      </c>
      <c r="P55" s="5">
        <f>qAg!P24+qEg!P24</f>
        <v>373681.88</v>
      </c>
      <c r="Q55" s="5">
        <f>qAg!Q24+qEg!Q24</f>
        <v>407597.51</v>
      </c>
      <c r="R55" s="5">
        <f>qAg!R24+qEg!R24</f>
        <v>415894.24</v>
      </c>
      <c r="S55" s="5">
        <f>qAg!S24+qEg!S24</f>
        <v>401490.53</v>
      </c>
      <c r="T55" s="5">
        <f>qAg!T24+qEg!T24</f>
        <v>425749.68</v>
      </c>
      <c r="U55" s="5">
        <f>qAg!U24+qEg!U24</f>
        <v>425363.26</v>
      </c>
      <c r="V55" s="5">
        <f>qAg!V24+qEg!V24</f>
        <v>346561.9</v>
      </c>
      <c r="W55" s="4"/>
      <c r="X55" s="4"/>
      <c r="Y55" s="4"/>
      <c r="Z55" s="4"/>
    </row>
    <row r="56" spans="2:26" x14ac:dyDescent="0.25">
      <c r="B56" s="4" t="s">
        <v>64</v>
      </c>
      <c r="C56" s="5">
        <f>qAg!C25+qEg!C25</f>
        <v>0</v>
      </c>
      <c r="D56" s="5">
        <f>qAg!D25+qEg!D25</f>
        <v>0</v>
      </c>
      <c r="E56" s="5">
        <f>qAg!E25+qEg!E25</f>
        <v>0</v>
      </c>
      <c r="F56" s="5">
        <f>qAg!F25+qEg!F25</f>
        <v>0</v>
      </c>
      <c r="G56" s="5">
        <f>qAg!G25+qEg!G25</f>
        <v>0</v>
      </c>
      <c r="H56" s="5">
        <f>qAg!H25+qEg!H25</f>
        <v>0</v>
      </c>
      <c r="I56" s="5">
        <f>qAg!I25+qEg!I25</f>
        <v>0</v>
      </c>
      <c r="J56" s="5">
        <f>qAg!J25+qEg!J25</f>
        <v>0</v>
      </c>
      <c r="K56" s="5">
        <f>qAg!K25+qEg!K25</f>
        <v>0</v>
      </c>
      <c r="L56" s="5">
        <f>qAg!L25+qEg!L25</f>
        <v>159.32</v>
      </c>
      <c r="M56" s="5">
        <f>qAg!M25+qEg!M25</f>
        <v>4218</v>
      </c>
      <c r="N56" s="5">
        <f>qAg!N25+qEg!N25</f>
        <v>5571.8399999999992</v>
      </c>
      <c r="O56" s="5">
        <f>qAg!O25+qEg!O25</f>
        <v>9909.9</v>
      </c>
      <c r="P56" s="5">
        <f>qAg!P25+qEg!P25</f>
        <v>11106.33</v>
      </c>
      <c r="Q56" s="5">
        <f>qAg!Q25+qEg!Q25</f>
        <v>11534.32</v>
      </c>
      <c r="R56" s="5">
        <f>qAg!R25+qEg!R25</f>
        <v>11541.79</v>
      </c>
      <c r="S56" s="5">
        <f>qAg!S25+qEg!S25</f>
        <v>13020.720000000001</v>
      </c>
      <c r="T56" s="5">
        <f>qAg!T25+qEg!T25</f>
        <v>11371.39</v>
      </c>
      <c r="U56" s="5">
        <f>qAg!U25+qEg!U25</f>
        <v>12358.46</v>
      </c>
      <c r="V56" s="5">
        <f>qAg!V25+qEg!V25</f>
        <v>12895.74</v>
      </c>
      <c r="W56" s="4"/>
      <c r="X56" s="4"/>
      <c r="Y56" s="4"/>
      <c r="Z56" s="4"/>
    </row>
    <row r="57" spans="2:26" x14ac:dyDescent="0.25">
      <c r="B57" s="4" t="s">
        <v>43</v>
      </c>
      <c r="C57" s="5">
        <f>qAg!C26+qEg!C26</f>
        <v>882528</v>
      </c>
      <c r="D57" s="5">
        <f>qAg!D26+qEg!D26</f>
        <v>871031</v>
      </c>
      <c r="E57" s="5">
        <f>qAg!E26+qEg!E26</f>
        <v>904363</v>
      </c>
      <c r="F57" s="5">
        <f>qAg!F26+qEg!F26</f>
        <v>917860</v>
      </c>
      <c r="G57" s="5">
        <f>qAg!G26+qEg!G26</f>
        <v>914044</v>
      </c>
      <c r="H57" s="5">
        <f>qAg!H26+qEg!H26</f>
        <v>936456</v>
      </c>
      <c r="I57" s="5">
        <f>qAg!I26+qEg!I26</f>
        <v>879540</v>
      </c>
      <c r="J57" s="5">
        <f>qAg!J26+qEg!J26</f>
        <v>907445.3</v>
      </c>
      <c r="K57" s="5">
        <f>qAg!K26+qEg!K26</f>
        <v>921054.02</v>
      </c>
      <c r="L57" s="5">
        <f>qAg!L26+qEg!L26</f>
        <v>958718.29</v>
      </c>
      <c r="M57" s="5">
        <f>qAg!M26+qEg!M26</f>
        <v>1007092.21</v>
      </c>
      <c r="N57" s="5">
        <f>qAg!N26+qEg!N26</f>
        <v>1046211.32</v>
      </c>
      <c r="O57" s="5">
        <f>qAg!O26+qEg!O26</f>
        <v>1087711.6099999999</v>
      </c>
      <c r="P57" s="5">
        <f>qAg!P26+qEg!P26</f>
        <v>443527.21</v>
      </c>
      <c r="Q57" s="5">
        <f>qAg!Q26+qEg!Q26</f>
        <v>449500.41</v>
      </c>
      <c r="R57" s="5">
        <f>qAg!R26+qEg!R26</f>
        <v>1052681.7999999998</v>
      </c>
      <c r="S57" s="5">
        <f>qAg!S26+qEg!S26</f>
        <v>1017193.01</v>
      </c>
      <c r="T57" s="5">
        <f>qAg!T26+qEg!T26</f>
        <v>983431.69</v>
      </c>
      <c r="U57" s="5">
        <f>qAg!U26+qEg!U26</f>
        <v>975705.28</v>
      </c>
      <c r="V57" s="5">
        <f>qAg!V26+qEg!V26</f>
        <v>1013196.74</v>
      </c>
      <c r="W57" s="4"/>
      <c r="X57" s="4"/>
      <c r="Y57" s="4"/>
      <c r="Z57" s="4"/>
    </row>
    <row r="58" spans="2:26" x14ac:dyDescent="0.25">
      <c r="B58" s="4" t="s">
        <v>56</v>
      </c>
      <c r="C58" s="5">
        <f>qAg!C27+qEg!C27</f>
        <v>254454</v>
      </c>
      <c r="D58" s="5">
        <f>qAg!D27+qEg!D27</f>
        <v>256488</v>
      </c>
      <c r="E58" s="5">
        <f>qAg!E27+qEg!E27</f>
        <v>258583</v>
      </c>
      <c r="F58" s="5">
        <f>qAg!F27+qEg!F27</f>
        <v>262782.59999999998</v>
      </c>
      <c r="G58" s="5">
        <f>qAg!G27+qEg!G27</f>
        <v>264553</v>
      </c>
      <c r="H58" s="5">
        <f>qAg!H27+qEg!H27</f>
        <v>380583</v>
      </c>
      <c r="I58" s="5">
        <f>qAg!I27+qEg!I27</f>
        <v>386326</v>
      </c>
      <c r="J58" s="5">
        <f>qAg!J27+qEg!J27</f>
        <v>397712</v>
      </c>
      <c r="K58" s="5">
        <f>qAg!K27+qEg!K27</f>
        <v>404730</v>
      </c>
      <c r="L58" s="5">
        <f>qAg!L27+qEg!L27</f>
        <v>409126</v>
      </c>
      <c r="M58" s="5">
        <f>qAg!M27+qEg!M27</f>
        <v>420349</v>
      </c>
      <c r="N58" s="5">
        <f>qAg!N27+qEg!N27</f>
        <v>299144.2</v>
      </c>
      <c r="O58" s="5">
        <f>qAg!O27+qEg!O27</f>
        <v>303781.33</v>
      </c>
      <c r="P58" s="5">
        <f>qAg!P27+qEg!P27</f>
        <v>304026.84000000003</v>
      </c>
      <c r="Q58" s="5">
        <f>qAg!Q27+qEg!Q27</f>
        <v>324271</v>
      </c>
      <c r="R58" s="5">
        <f>qAg!R27+qEg!R27</f>
        <v>393693.86</v>
      </c>
      <c r="S58" s="5">
        <f>qAg!S27+qEg!S27</f>
        <v>398796.32</v>
      </c>
      <c r="T58" s="5">
        <f>qAg!T27+qEg!T27</f>
        <v>329971.82999999996</v>
      </c>
      <c r="U58" s="5">
        <f>qAg!U27+qEg!U27</f>
        <v>331924.74</v>
      </c>
      <c r="V58" s="5">
        <f>qAg!V27+qEg!V27</f>
        <v>339749.67</v>
      </c>
      <c r="W58" s="4"/>
      <c r="X58" s="4"/>
      <c r="Y58" s="4"/>
      <c r="Z58" s="4"/>
    </row>
    <row r="59" spans="2:26" x14ac:dyDescent="0.25">
      <c r="B59" s="4" t="s">
        <v>41</v>
      </c>
      <c r="C59" s="5">
        <f>qAg!C28+qEg!C28</f>
        <v>85706.689999999988</v>
      </c>
      <c r="D59" s="5">
        <f>qAg!D28+qEg!D28</f>
        <v>86658.38</v>
      </c>
      <c r="E59" s="5">
        <f>qAg!E28+qEg!E28</f>
        <v>86273</v>
      </c>
      <c r="F59" s="5">
        <f>qAg!F28+qEg!F28</f>
        <v>84475</v>
      </c>
      <c r="G59" s="5">
        <f>qAg!G28+qEg!G28</f>
        <v>82973.2</v>
      </c>
      <c r="H59" s="5">
        <f>qAg!H28+qEg!H28</f>
        <v>85817.4</v>
      </c>
      <c r="I59" s="5">
        <f>qAg!I28+qEg!I28</f>
        <v>86860.1</v>
      </c>
      <c r="J59" s="5">
        <f>qAg!J28+qEg!J28</f>
        <v>82605.97</v>
      </c>
      <c r="K59" s="5">
        <f>qAg!K28+qEg!K28</f>
        <v>86264.04</v>
      </c>
      <c r="L59" s="5">
        <f>qAg!L28+qEg!L28</f>
        <v>89928.55</v>
      </c>
      <c r="M59" s="5">
        <f>qAg!M28+qEg!M28</f>
        <v>93574.38</v>
      </c>
      <c r="N59" s="5">
        <f>qAg!N28+qEg!N28</f>
        <v>88427</v>
      </c>
      <c r="O59" s="5">
        <f>qAg!O28+qEg!O28</f>
        <v>87057</v>
      </c>
      <c r="P59" s="5">
        <f>qAg!P28+qEg!P28</f>
        <v>93614</v>
      </c>
      <c r="Q59" s="5">
        <f>qAg!Q28+qEg!Q28</f>
        <v>99598.89</v>
      </c>
      <c r="R59" s="5">
        <f>qAg!R28+qEg!R28</f>
        <v>100239.15</v>
      </c>
      <c r="S59" s="5">
        <f>qAg!S28+qEg!S28</f>
        <v>103193.03</v>
      </c>
      <c r="T59" s="5">
        <f>qAg!T28+qEg!T28</f>
        <v>106739.68</v>
      </c>
      <c r="U59" s="5">
        <f>qAg!U28+qEg!U28</f>
        <v>13661.27</v>
      </c>
      <c r="V59" s="5">
        <f>qAg!V28+qEg!V28</f>
        <v>111533.37</v>
      </c>
      <c r="W59" s="4"/>
      <c r="X59" s="4"/>
      <c r="Y59" s="4"/>
      <c r="Z59" s="4"/>
    </row>
    <row r="60" spans="2:26" x14ac:dyDescent="0.25">
      <c r="B60" s="4" t="s">
        <v>53</v>
      </c>
      <c r="C60" s="5">
        <f>qAg!C29+qEg!C29</f>
        <v>72299</v>
      </c>
      <c r="D60" s="5">
        <f>qAg!D29+qEg!D29</f>
        <v>71961</v>
      </c>
      <c r="E60" s="5">
        <f>qAg!E29+qEg!E29</f>
        <v>73322</v>
      </c>
      <c r="F60" s="5">
        <f>qAg!F29+qEg!F29</f>
        <v>75006</v>
      </c>
      <c r="G60" s="5">
        <f>qAg!G29+qEg!G29</f>
        <v>77572</v>
      </c>
      <c r="H60" s="5">
        <f>qAg!H29+qEg!H29</f>
        <v>78771</v>
      </c>
      <c r="I60" s="5">
        <f>qAg!I29+qEg!I29</f>
        <v>84908</v>
      </c>
      <c r="J60" s="5">
        <f>qAg!J29+qEg!J29</f>
        <v>86602</v>
      </c>
      <c r="K60" s="5">
        <f>qAg!K29+qEg!K29</f>
        <v>87598</v>
      </c>
      <c r="L60" s="5">
        <f>qAg!L29+qEg!L29</f>
        <v>90431.21</v>
      </c>
      <c r="M60" s="5">
        <f>qAg!M29+qEg!M29</f>
        <v>94272.79</v>
      </c>
      <c r="N60" s="5">
        <f>qAg!N29+qEg!N29</f>
        <v>100046</v>
      </c>
      <c r="O60" s="5">
        <f>qAg!O29+qEg!O29</f>
        <v>104420</v>
      </c>
      <c r="P60" s="5">
        <f>qAg!P29+qEg!P29</f>
        <v>108340.93</v>
      </c>
      <c r="Q60" s="5">
        <f>qAg!Q29+qEg!Q29</f>
        <v>110602</v>
      </c>
      <c r="R60" s="5">
        <f>qAg!R29+qEg!R29</f>
        <v>112786.53</v>
      </c>
      <c r="S60" s="5">
        <f>qAg!S29+qEg!S29</f>
        <v>115297.15</v>
      </c>
      <c r="T60" s="5">
        <f>qAg!T29+qEg!T29</f>
        <v>114173.23</v>
      </c>
      <c r="U60" s="5">
        <f>qAg!U29+qEg!U29</f>
        <v>116638.85999999999</v>
      </c>
      <c r="V60" s="5">
        <f>qAg!V29+qEg!V29</f>
        <v>116925.23</v>
      </c>
      <c r="W60" s="4"/>
      <c r="X60" s="4"/>
      <c r="Y60" s="4"/>
      <c r="Z60" s="4"/>
    </row>
    <row r="61" spans="2:26" x14ac:dyDescent="0.25">
      <c r="B61" s="4" t="s">
        <v>47</v>
      </c>
      <c r="C61" s="5">
        <f>qAg!C30+qEg!C30</f>
        <v>397710.5</v>
      </c>
      <c r="D61" s="5">
        <f>qAg!D30+qEg!D30</f>
        <v>403492.78</v>
      </c>
      <c r="E61" s="5">
        <f>qAg!E30+qEg!E30</f>
        <v>426775.10000000003</v>
      </c>
      <c r="F61" s="5">
        <f>qAg!F30+qEg!F30</f>
        <v>459457.2</v>
      </c>
      <c r="G61" s="5">
        <f>qAg!G30+qEg!G30</f>
        <v>480775.69999999995</v>
      </c>
      <c r="H61" s="5">
        <f>qAg!H30+qEg!H30</f>
        <v>511695.7</v>
      </c>
      <c r="I61" s="5">
        <f>qAg!I30+qEg!I30</f>
        <v>533957</v>
      </c>
      <c r="J61" s="5">
        <f>qAg!J30+qEg!J30</f>
        <v>559253</v>
      </c>
      <c r="K61" s="5">
        <f>qAg!K30+qEg!K30</f>
        <v>577409.36</v>
      </c>
      <c r="L61" s="5">
        <f>qAg!L30+qEg!L30</f>
        <v>590222.92999999993</v>
      </c>
      <c r="M61" s="5">
        <f>qAg!M30+qEg!M30</f>
        <v>623022.75</v>
      </c>
      <c r="N61" s="5">
        <f>qAg!N30+qEg!N30</f>
        <v>642914.43999999994</v>
      </c>
      <c r="O61" s="5">
        <f>qAg!O30+qEg!O30</f>
        <v>665987.17999999993</v>
      </c>
      <c r="P61" s="5">
        <f>qAg!P30+qEg!P30</f>
        <v>672207.35</v>
      </c>
      <c r="Q61" s="5">
        <f>qAg!Q30+qEg!Q30</f>
        <v>712690.95</v>
      </c>
      <c r="R61" s="5">
        <f>qAg!R30+qEg!R30</f>
        <v>646028.51</v>
      </c>
      <c r="S61" s="5">
        <f>qAg!S30+qEg!S30</f>
        <v>775021.74</v>
      </c>
      <c r="T61" s="5">
        <f>qAg!T30+qEg!T30</f>
        <v>712246.01</v>
      </c>
      <c r="U61" s="5">
        <f>qAg!U30+qEg!U30</f>
        <v>612264.06000000006</v>
      </c>
      <c r="V61" s="5">
        <f>qAg!V30+qEg!V30</f>
        <v>626499.43999999994</v>
      </c>
      <c r="W61" s="4"/>
      <c r="X61" s="4"/>
      <c r="Y61" s="4"/>
      <c r="Z61" s="4"/>
    </row>
    <row r="62" spans="2:26" x14ac:dyDescent="0.25">
      <c r="B62" s="4" t="s">
        <v>37</v>
      </c>
      <c r="C62" s="5">
        <f>qAg!C31+qEg!C31</f>
        <v>2799713</v>
      </c>
      <c r="D62" s="5">
        <f>qAg!D31+qEg!D31</f>
        <v>2751338.5</v>
      </c>
      <c r="E62" s="5">
        <f>qAg!E31+qEg!E31</f>
        <v>2875693.5</v>
      </c>
      <c r="F62" s="5">
        <f>qAg!F31+qEg!F31</f>
        <v>2874385.5</v>
      </c>
      <c r="G62" s="5">
        <f>qAg!G31+qEg!G31</f>
        <v>2833831.2</v>
      </c>
      <c r="H62" s="5">
        <f>qAg!H31+qEg!H31</f>
        <v>2956954</v>
      </c>
      <c r="I62" s="5">
        <f>qAg!I31+qEg!I31</f>
        <v>3052155.5</v>
      </c>
      <c r="J62" s="5">
        <f>qAg!J31+qEg!J31</f>
        <v>3146140.9699999997</v>
      </c>
      <c r="K62" s="5">
        <f>qAg!K31+qEg!K31</f>
        <v>3207525.38</v>
      </c>
      <c r="L62" s="5">
        <f>qAg!L31+qEg!L31</f>
        <v>3290265.71</v>
      </c>
      <c r="M62" s="5">
        <f>qAg!M31+qEg!M31</f>
        <v>3428712.04</v>
      </c>
      <c r="N62" s="5">
        <f>qAg!N31+qEg!N31</f>
        <v>3531031.13</v>
      </c>
      <c r="O62" s="5">
        <f>qAg!O31+qEg!O31</f>
        <v>3628887.39</v>
      </c>
      <c r="P62" s="5">
        <f>qAg!P31+qEg!P31</f>
        <v>3712760.88</v>
      </c>
      <c r="Q62" s="5">
        <f>qAg!Q31+qEg!Q31</f>
        <v>3620892.93</v>
      </c>
      <c r="R62" s="5">
        <f>qAg!R31+qEg!R31</f>
        <v>3378552.75</v>
      </c>
      <c r="S62" s="5">
        <f>qAg!S31+qEg!S31</f>
        <v>3532814.7800000003</v>
      </c>
      <c r="T62" s="5">
        <f>qAg!T31+qEg!T31</f>
        <v>3668618.09</v>
      </c>
      <c r="U62" s="5">
        <f>qAg!U31+qEg!U31</f>
        <v>3733119.09</v>
      </c>
      <c r="V62" s="5">
        <f>qAg!V31+qEg!V31</f>
        <v>3865929.5300000003</v>
      </c>
      <c r="W62" s="4"/>
      <c r="X62" s="4"/>
      <c r="Y62" s="4"/>
      <c r="Z62" s="4"/>
    </row>
    <row r="63" spans="2:26" x14ac:dyDescent="0.25">
      <c r="B63" s="4" t="s">
        <v>51</v>
      </c>
      <c r="C63" s="5">
        <f>qAg!C32+qEg!C32</f>
        <v>250882</v>
      </c>
      <c r="D63" s="5">
        <f>qAg!D32+qEg!D32</f>
        <v>252797</v>
      </c>
      <c r="E63" s="5">
        <f>qAg!E32+qEg!E32</f>
        <v>266362.5</v>
      </c>
      <c r="F63" s="5">
        <f>qAg!F32+qEg!F32</f>
        <v>257176.80000000002</v>
      </c>
      <c r="G63" s="5">
        <f>qAg!G32+qEg!G32</f>
        <v>261449.4</v>
      </c>
      <c r="H63" s="5">
        <f>qAg!H32+qEg!H32</f>
        <v>275741.30000000005</v>
      </c>
      <c r="I63" s="5">
        <f>qAg!I32+qEg!I32</f>
        <v>276550.7</v>
      </c>
      <c r="J63" s="5">
        <f>qAg!J32+qEg!J32</f>
        <v>296025.53000000003</v>
      </c>
      <c r="K63" s="5">
        <f>qAg!K32+qEg!K32</f>
        <v>304703.92</v>
      </c>
      <c r="L63" s="5">
        <f>qAg!L32+qEg!L32</f>
        <v>312596</v>
      </c>
      <c r="M63" s="5">
        <f>qAg!M32+qEg!M32</f>
        <v>340968.69</v>
      </c>
      <c r="N63" s="5">
        <f>qAg!N32+qEg!N32</f>
        <v>353585.17</v>
      </c>
      <c r="O63" s="5">
        <f>qAg!O32+qEg!O32</f>
        <v>377685.76000000001</v>
      </c>
      <c r="P63" s="5">
        <f>qAg!P32+qEg!P32</f>
        <v>393294.54000000004</v>
      </c>
      <c r="Q63" s="5">
        <f>qAg!Q32+qEg!Q32</f>
        <v>410517.98</v>
      </c>
      <c r="R63" s="5">
        <f>qAg!R32+qEg!R32</f>
        <v>405139.08</v>
      </c>
      <c r="S63" s="5">
        <f>qAg!S32+qEg!S32</f>
        <v>408306.76</v>
      </c>
      <c r="T63" s="5">
        <f>qAg!T32+qEg!T32</f>
        <v>412146.08</v>
      </c>
      <c r="U63" s="5">
        <f>qAg!U32+qEg!U32</f>
        <v>412724.91000000003</v>
      </c>
      <c r="V63" s="5">
        <f>qAg!V32+qEg!V32</f>
        <v>470291.95999999996</v>
      </c>
      <c r="W63" s="4"/>
      <c r="X63" s="4"/>
      <c r="Y63" s="4"/>
      <c r="Z63" s="4"/>
    </row>
    <row r="64" spans="2:26" x14ac:dyDescent="0.25">
      <c r="B64" s="4" t="s">
        <v>49</v>
      </c>
      <c r="C64" s="5">
        <f>qAg!C33+qEg!C33</f>
        <v>31655</v>
      </c>
      <c r="D64" s="5">
        <f>qAg!D33+qEg!D33</f>
        <v>33084.6</v>
      </c>
      <c r="E64" s="5">
        <f>qAg!E33+qEg!E33</f>
        <v>39667.4</v>
      </c>
      <c r="F64" s="5">
        <f>qAg!F33+qEg!F33</f>
        <v>41898.5</v>
      </c>
      <c r="G64" s="5">
        <f>qAg!G33+qEg!G33</f>
        <v>44789.3</v>
      </c>
      <c r="H64" s="5">
        <f>qAg!H33+qEg!H33</f>
        <v>45328.6</v>
      </c>
      <c r="I64" s="5">
        <f>qAg!I33+qEg!I33</f>
        <v>49214.200000000004</v>
      </c>
      <c r="J64" s="5">
        <f>qAg!J33+qEg!J33</f>
        <v>50495.53</v>
      </c>
      <c r="K64" s="5">
        <f>qAg!K33+qEg!K33</f>
        <v>55656.01</v>
      </c>
      <c r="L64" s="5">
        <f>qAg!L33+qEg!L33</f>
        <v>60521.009999999995</v>
      </c>
      <c r="M64" s="5">
        <f>qAg!M33+qEg!M33</f>
        <v>66480.52</v>
      </c>
      <c r="N64" s="5">
        <f>qAg!N33+qEg!N33</f>
        <v>68896.27</v>
      </c>
      <c r="O64" s="5">
        <f>qAg!O33+qEg!O33</f>
        <v>73330.3</v>
      </c>
      <c r="P64" s="5">
        <f>qAg!P33+qEg!P33</f>
        <v>69488.009999999995</v>
      </c>
      <c r="Q64" s="5">
        <f>qAg!Q33+qEg!Q33</f>
        <v>71542.87</v>
      </c>
      <c r="R64" s="5">
        <f>qAg!R33+qEg!R33</f>
        <v>77162.850000000006</v>
      </c>
      <c r="S64" s="5">
        <f>qAg!S33+qEg!S33</f>
        <v>80450.649999999994</v>
      </c>
      <c r="T64" s="5">
        <f>qAg!T33+qEg!T33</f>
        <v>81503.19</v>
      </c>
      <c r="U64" s="5">
        <f>qAg!U33+qEg!U33</f>
        <v>82191.86</v>
      </c>
      <c r="V64" s="5">
        <f>qAg!V33+qEg!V33</f>
        <v>85940.93</v>
      </c>
      <c r="W64" s="4"/>
      <c r="X64" s="4"/>
      <c r="Y64" s="4"/>
      <c r="Z64" s="4"/>
    </row>
    <row r="65" spans="2:26" x14ac:dyDescent="0.25">
      <c r="B65" s="4" t="s">
        <v>39</v>
      </c>
      <c r="C65" s="5">
        <f>qAg!C34+qEg!C34</f>
        <v>581652.31000000006</v>
      </c>
      <c r="D65" s="5">
        <f>qAg!D34+qEg!D34</f>
        <v>592315</v>
      </c>
      <c r="E65" s="5">
        <f>qAg!E34+qEg!E34</f>
        <v>607383.69999999995</v>
      </c>
      <c r="F65" s="5">
        <f>qAg!F34+qEg!F34</f>
        <v>621193</v>
      </c>
      <c r="G65" s="5">
        <f>qAg!G34+qEg!G34</f>
        <v>631841</v>
      </c>
      <c r="H65" s="5">
        <f>qAg!H34+qEg!H34</f>
        <v>655472</v>
      </c>
      <c r="I65" s="5">
        <f>qAg!I34+qEg!I34</f>
        <v>676839.09</v>
      </c>
      <c r="J65" s="5">
        <f>qAg!J34+qEg!J34</f>
        <v>706716.89</v>
      </c>
      <c r="K65" s="5">
        <f>qAg!K34+qEg!K34</f>
        <v>738343.09000000008</v>
      </c>
      <c r="L65" s="5">
        <f>qAg!L34+qEg!L34</f>
        <v>773282.12</v>
      </c>
      <c r="M65" s="5">
        <f>qAg!M34+qEg!M34</f>
        <v>813754.59</v>
      </c>
      <c r="N65" s="5">
        <f>qAg!N34+qEg!N34</f>
        <v>851517.62</v>
      </c>
      <c r="O65" s="5">
        <f>qAg!O34+qEg!O34</f>
        <v>895947.23</v>
      </c>
      <c r="P65" s="5">
        <f>qAg!P34+qEg!P34</f>
        <v>923433.94000000006</v>
      </c>
      <c r="Q65" s="5">
        <f>qAg!Q34+qEg!Q34</f>
        <v>966664.40999999992</v>
      </c>
      <c r="R65" s="5">
        <f>qAg!R34+qEg!R34</f>
        <v>970704.3600000001</v>
      </c>
      <c r="S65" s="5">
        <f>qAg!S34+qEg!S34</f>
        <v>994383.97</v>
      </c>
      <c r="T65" s="5">
        <f>qAg!T34+qEg!T34</f>
        <v>941222.71</v>
      </c>
      <c r="U65" s="5">
        <f>qAg!U34+qEg!U34</f>
        <v>891457.87000000011</v>
      </c>
      <c r="V65" s="5">
        <f>qAg!V34+qEg!V34</f>
        <v>927655.8899999999</v>
      </c>
      <c r="W65" s="4"/>
      <c r="X65" s="4"/>
      <c r="Y65" s="4"/>
      <c r="Z65" s="4"/>
    </row>
    <row r="66" spans="2:26" x14ac:dyDescent="0.25">
      <c r="B66" s="4" t="s">
        <v>55</v>
      </c>
      <c r="C66" s="5">
        <f>qAg!C35+qEg!C35</f>
        <v>53660.990000000005</v>
      </c>
      <c r="D66" s="5">
        <f>qAg!D35+qEg!D35</f>
        <v>57372.15</v>
      </c>
      <c r="E66" s="5">
        <f>qAg!E35+qEg!E35</f>
        <v>55480.7</v>
      </c>
      <c r="F66" s="5">
        <f>qAg!F35+qEg!F35</f>
        <v>56473</v>
      </c>
      <c r="G66" s="5">
        <f>qAg!G35+qEg!G35</f>
        <v>58707</v>
      </c>
      <c r="H66" s="5">
        <f>qAg!H35+qEg!H35</f>
        <v>61857.9</v>
      </c>
      <c r="I66" s="5">
        <f>qAg!I35+qEg!I35</f>
        <v>63795</v>
      </c>
      <c r="J66" s="5">
        <f>qAg!J35+qEg!J35</f>
        <v>66418</v>
      </c>
      <c r="K66" s="5">
        <f>qAg!K35+qEg!K35</f>
        <v>70245.399999999994</v>
      </c>
      <c r="L66" s="5">
        <f>qAg!L35+qEg!L35</f>
        <v>73099</v>
      </c>
      <c r="M66" s="5">
        <f>qAg!M35+qEg!M35</f>
        <v>78159.76999999999</v>
      </c>
      <c r="N66" s="5">
        <f>qAg!N35+qEg!N35</f>
        <v>83636.17</v>
      </c>
      <c r="O66" s="5">
        <f>qAg!O35+qEg!O35</f>
        <v>90307.74</v>
      </c>
      <c r="P66" s="5">
        <f>qAg!P35+qEg!P35</f>
        <v>94393.600000000006</v>
      </c>
      <c r="Q66" s="5">
        <f>qAg!Q35+qEg!Q35</f>
        <v>100700</v>
      </c>
      <c r="R66" s="5">
        <f>qAg!R35+qEg!R35</f>
        <v>103626.93000000001</v>
      </c>
      <c r="S66" s="5">
        <f>qAg!S35+qEg!S35</f>
        <v>107846.31000000001</v>
      </c>
      <c r="T66" s="5">
        <f>qAg!T35+qEg!T35</f>
        <v>112181.29000000001</v>
      </c>
      <c r="U66" s="5">
        <f>qAg!U35+qEg!U35</f>
        <v>114818.37</v>
      </c>
      <c r="V66" s="5">
        <f>qAg!V35+qEg!V35</f>
        <v>122195.76999999999</v>
      </c>
      <c r="W66" s="4"/>
      <c r="X66" s="4"/>
      <c r="Y66" s="4"/>
      <c r="Z66" s="4"/>
    </row>
    <row r="67" spans="2:26" x14ac:dyDescent="0.25">
      <c r="B67" s="4"/>
      <c r="C67" s="4"/>
      <c r="D67" s="4"/>
      <c r="E67" s="4"/>
      <c r="F67" s="4"/>
      <c r="G67" s="4"/>
      <c r="H67" s="4"/>
      <c r="I67" s="4"/>
      <c r="J67" s="55"/>
      <c r="K67" s="4"/>
      <c r="L67" s="4"/>
      <c r="M67" s="4"/>
      <c r="N67" s="4"/>
      <c r="O67" s="4"/>
      <c r="P67" s="4"/>
      <c r="Q67" s="4"/>
      <c r="R67" s="4"/>
      <c r="S67" s="4"/>
      <c r="T67" s="4"/>
      <c r="U67" s="55"/>
      <c r="V67" s="55"/>
      <c r="W67" s="4"/>
      <c r="X67" s="4"/>
      <c r="Y67" s="4"/>
      <c r="Z67" s="4"/>
    </row>
    <row r="68" spans="2:26" x14ac:dyDescent="0.25">
      <c r="B68" s="4"/>
      <c r="C68" s="4"/>
      <c r="D68" s="4"/>
      <c r="E68" s="4"/>
      <c r="F68" s="4"/>
      <c r="G68" s="4"/>
      <c r="H68" s="4"/>
      <c r="I68" s="4"/>
      <c r="J68" s="55"/>
      <c r="K68" s="4"/>
      <c r="L68" s="4"/>
      <c r="M68" s="4"/>
      <c r="N68" s="4"/>
      <c r="O68" s="4"/>
      <c r="P68" s="4"/>
      <c r="Q68" s="4"/>
      <c r="R68" s="4"/>
      <c r="S68" s="4"/>
      <c r="T68" s="4"/>
      <c r="U68" s="55"/>
      <c r="V68" s="55"/>
      <c r="W68" s="4"/>
      <c r="X68" s="4"/>
      <c r="Y68" s="4"/>
      <c r="Z68" s="4"/>
    </row>
    <row r="69" spans="2:26" ht="74.25" customHeight="1" x14ac:dyDescent="0.25">
      <c r="B69" s="102" t="s">
        <v>119</v>
      </c>
      <c r="C69" s="103">
        <v>2000</v>
      </c>
      <c r="D69" s="103">
        <v>2001</v>
      </c>
      <c r="E69" s="103">
        <v>2002</v>
      </c>
      <c r="F69" s="103">
        <v>2003</v>
      </c>
      <c r="G69" s="103">
        <v>2004</v>
      </c>
      <c r="H69" s="103">
        <v>2005</v>
      </c>
      <c r="I69" s="103">
        <v>2006</v>
      </c>
      <c r="J69" s="103">
        <v>2007</v>
      </c>
      <c r="K69" s="103">
        <v>2008</v>
      </c>
      <c r="L69" s="103">
        <v>2009</v>
      </c>
      <c r="M69" s="103">
        <v>2010</v>
      </c>
      <c r="N69" s="103">
        <v>2011</v>
      </c>
      <c r="O69" s="103">
        <v>2012</v>
      </c>
      <c r="P69" s="103">
        <v>2013</v>
      </c>
      <c r="Q69" s="103">
        <v>2014</v>
      </c>
      <c r="R69" s="103">
        <v>2015</v>
      </c>
      <c r="S69" s="103">
        <v>2016</v>
      </c>
      <c r="T69" s="103">
        <v>2017</v>
      </c>
      <c r="U69" s="103">
        <v>2018</v>
      </c>
      <c r="V69" s="103">
        <v>2019</v>
      </c>
      <c r="W69" s="4"/>
      <c r="X69" s="4"/>
      <c r="Y69" s="4"/>
      <c r="Z69" s="4"/>
    </row>
    <row r="70" spans="2:26" x14ac:dyDescent="0.25">
      <c r="B70" s="4" t="s">
        <v>65</v>
      </c>
      <c r="C70" s="5">
        <f>IF(C12="","",C42)</f>
        <v>61137</v>
      </c>
      <c r="D70" s="5">
        <f t="shared" ref="D70:V70" si="2">IF(D12="","",D42)</f>
        <v>69755</v>
      </c>
      <c r="E70" s="5">
        <f t="shared" si="2"/>
        <v>71251</v>
      </c>
      <c r="F70" s="5">
        <f t="shared" si="2"/>
        <v>70892</v>
      </c>
      <c r="G70" s="5">
        <f t="shared" si="2"/>
        <v>80387</v>
      </c>
      <c r="H70" s="5">
        <f t="shared" si="2"/>
        <v>87359</v>
      </c>
      <c r="I70" s="5">
        <f t="shared" si="2"/>
        <v>80440</v>
      </c>
      <c r="J70" s="5">
        <f t="shared" si="2"/>
        <v>88096.59</v>
      </c>
      <c r="K70" s="5">
        <f t="shared" si="2"/>
        <v>91683.91</v>
      </c>
      <c r="L70" s="5">
        <f t="shared" si="2"/>
        <v>91244</v>
      </c>
      <c r="M70" s="5">
        <f t="shared" si="2"/>
        <v>96134.849999999991</v>
      </c>
      <c r="N70" s="5">
        <f t="shared" si="2"/>
        <v>100401.17</v>
      </c>
      <c r="O70" s="5">
        <f t="shared" si="2"/>
        <v>110979.89</v>
      </c>
      <c r="P70" s="5">
        <f t="shared" si="2"/>
        <v>116062.78</v>
      </c>
      <c r="Q70" s="5">
        <f t="shared" si="2"/>
        <v>123042.64</v>
      </c>
      <c r="R70" s="5">
        <f t="shared" si="2"/>
        <v>127096.10999999999</v>
      </c>
      <c r="S70" s="5">
        <f t="shared" si="2"/>
        <v>125920.76</v>
      </c>
      <c r="T70" s="5" t="str">
        <f t="shared" si="2"/>
        <v/>
      </c>
      <c r="U70" s="5" t="str">
        <f t="shared" si="2"/>
        <v/>
      </c>
      <c r="V70" s="5" t="str">
        <f t="shared" si="2"/>
        <v/>
      </c>
      <c r="W70" s="4"/>
      <c r="X70" s="4"/>
      <c r="Y70" s="4"/>
      <c r="Z70" s="4"/>
    </row>
    <row r="71" spans="2:26" x14ac:dyDescent="0.25">
      <c r="B71" s="4" t="s">
        <v>61</v>
      </c>
      <c r="C71" s="5" t="str">
        <f t="shared" ref="C71:V71" si="3">IF(C13="","",C43)</f>
        <v/>
      </c>
      <c r="D71" s="5" t="str">
        <f t="shared" si="3"/>
        <v/>
      </c>
      <c r="E71" s="5" t="str">
        <f t="shared" si="3"/>
        <v/>
      </c>
      <c r="F71" s="5">
        <f t="shared" si="3"/>
        <v>118660</v>
      </c>
      <c r="G71" s="5" t="str">
        <f t="shared" si="3"/>
        <v/>
      </c>
      <c r="H71" s="5" t="str">
        <f t="shared" si="3"/>
        <v/>
      </c>
      <c r="I71" s="5">
        <f t="shared" si="3"/>
        <v>106015</v>
      </c>
      <c r="J71" s="5" t="str">
        <f t="shared" si="3"/>
        <v/>
      </c>
      <c r="K71" s="5" t="str">
        <f t="shared" si="3"/>
        <v/>
      </c>
      <c r="L71" s="5" t="str">
        <f t="shared" si="3"/>
        <v/>
      </c>
      <c r="M71" s="5" t="str">
        <f t="shared" si="3"/>
        <v/>
      </c>
      <c r="N71" s="5">
        <f t="shared" si="3"/>
        <v>125263.48999999999</v>
      </c>
      <c r="O71" s="5" t="str">
        <f t="shared" si="3"/>
        <v/>
      </c>
      <c r="P71" s="5" t="str">
        <f t="shared" si="3"/>
        <v/>
      </c>
      <c r="Q71" s="5">
        <f t="shared" si="3"/>
        <v>136849.68</v>
      </c>
      <c r="R71" s="5">
        <f t="shared" si="3"/>
        <v>136029.28999999998</v>
      </c>
      <c r="S71" s="5">
        <f t="shared" si="3"/>
        <v>139482.83000000002</v>
      </c>
      <c r="T71" s="5">
        <f t="shared" si="3"/>
        <v>138627.14000000001</v>
      </c>
      <c r="U71" s="5" t="str">
        <f t="shared" si="3"/>
        <v/>
      </c>
      <c r="V71" s="5" t="str">
        <f t="shared" si="3"/>
        <v/>
      </c>
      <c r="W71" s="4"/>
      <c r="X71" s="4"/>
      <c r="Y71" s="4"/>
      <c r="Z71" s="4"/>
    </row>
    <row r="72" spans="2:26" x14ac:dyDescent="0.25">
      <c r="B72" s="4" t="s">
        <v>59</v>
      </c>
      <c r="C72" s="5" t="str">
        <f t="shared" ref="C72:V72" si="4">IF(C14="","",C44)</f>
        <v/>
      </c>
      <c r="D72" s="5">
        <f t="shared" si="4"/>
        <v>17753.48</v>
      </c>
      <c r="E72" s="5">
        <f t="shared" si="4"/>
        <v>19187.3</v>
      </c>
      <c r="F72" s="5">
        <f t="shared" si="4"/>
        <v>19131.8</v>
      </c>
      <c r="G72" s="5">
        <f t="shared" si="4"/>
        <v>19169.099999999999</v>
      </c>
      <c r="H72" s="5">
        <f t="shared" si="4"/>
        <v>19546.400000000001</v>
      </c>
      <c r="I72" s="5">
        <f t="shared" si="4"/>
        <v>19435.900000000001</v>
      </c>
      <c r="J72" s="5">
        <f t="shared" si="4"/>
        <v>20237.32</v>
      </c>
      <c r="K72" s="5">
        <f t="shared" si="4"/>
        <v>20152.240000000002</v>
      </c>
      <c r="L72" s="5">
        <f t="shared" si="4"/>
        <v>20725.7</v>
      </c>
      <c r="M72" s="5">
        <f t="shared" si="4"/>
        <v>20301.16</v>
      </c>
      <c r="N72" s="5">
        <f t="shared" si="4"/>
        <v>20484.27</v>
      </c>
      <c r="O72" s="5">
        <f t="shared" si="4"/>
        <v>20992.829999999998</v>
      </c>
      <c r="P72" s="5">
        <f t="shared" si="4"/>
        <v>23033.410000000003</v>
      </c>
      <c r="Q72" s="5">
        <f t="shared" si="4"/>
        <v>26148.33</v>
      </c>
      <c r="R72" s="5">
        <f t="shared" si="4"/>
        <v>26124</v>
      </c>
      <c r="S72" s="5">
        <f t="shared" si="4"/>
        <v>27753.75</v>
      </c>
      <c r="T72" s="5">
        <f t="shared" si="4"/>
        <v>27565.63</v>
      </c>
      <c r="U72" s="5" t="str">
        <f t="shared" si="4"/>
        <v/>
      </c>
      <c r="V72" s="5" t="str">
        <f t="shared" si="4"/>
        <v/>
      </c>
      <c r="W72" s="4"/>
      <c r="X72" s="4"/>
      <c r="Y72" s="4"/>
      <c r="Z72" s="4"/>
    </row>
    <row r="73" spans="2:26" x14ac:dyDescent="0.25">
      <c r="B73" s="4" t="s">
        <v>67</v>
      </c>
      <c r="C73" s="5" t="str">
        <f t="shared" ref="C73:V73" si="5">IF(C15="","",C45)</f>
        <v/>
      </c>
      <c r="D73" s="5" t="str">
        <f t="shared" si="5"/>
        <v/>
      </c>
      <c r="E73" s="5" t="str">
        <f t="shared" si="5"/>
        <v/>
      </c>
      <c r="F73" s="5" t="str">
        <f t="shared" si="5"/>
        <v/>
      </c>
      <c r="G73" s="5">
        <f t="shared" si="5"/>
        <v>19031.099999999999</v>
      </c>
      <c r="H73" s="5" t="str">
        <f t="shared" si="5"/>
        <v/>
      </c>
      <c r="I73" s="5" t="str">
        <f t="shared" si="5"/>
        <v/>
      </c>
      <c r="J73" s="5" t="str">
        <f t="shared" si="5"/>
        <v/>
      </c>
      <c r="K73" s="5" t="str">
        <f t="shared" si="5"/>
        <v/>
      </c>
      <c r="L73" s="5">
        <f t="shared" si="5"/>
        <v>22868.1</v>
      </c>
      <c r="M73" s="5">
        <f t="shared" si="5"/>
        <v>26601.4</v>
      </c>
      <c r="N73" s="5">
        <f t="shared" si="5"/>
        <v>28052.02</v>
      </c>
      <c r="O73" s="5">
        <f t="shared" si="5"/>
        <v>28959.11</v>
      </c>
      <c r="P73" s="5">
        <f t="shared" si="5"/>
        <v>31039.48</v>
      </c>
      <c r="Q73" s="5">
        <f t="shared" si="5"/>
        <v>30985.8</v>
      </c>
      <c r="R73" s="5">
        <f t="shared" si="5"/>
        <v>32883.159999999996</v>
      </c>
      <c r="S73" s="5">
        <f t="shared" si="5"/>
        <v>34473</v>
      </c>
      <c r="T73" s="5">
        <f t="shared" si="5"/>
        <v>27750.16</v>
      </c>
      <c r="U73" s="5">
        <f t="shared" si="5"/>
        <v>25229.47</v>
      </c>
      <c r="V73" s="5">
        <f t="shared" si="5"/>
        <v>24598.639999999999</v>
      </c>
      <c r="W73" s="4"/>
      <c r="X73" s="4"/>
      <c r="Y73" s="4"/>
      <c r="Z73" s="4"/>
    </row>
    <row r="74" spans="2:26" x14ac:dyDescent="0.25">
      <c r="B74" s="4" t="s">
        <v>66</v>
      </c>
      <c r="C74" s="5">
        <f t="shared" ref="C74:V74" si="6">IF(C16="","",C46)</f>
        <v>114538</v>
      </c>
      <c r="D74" s="5">
        <f t="shared" si="6"/>
        <v>121415.6</v>
      </c>
      <c r="E74" s="5">
        <f t="shared" si="6"/>
        <v>128286.6</v>
      </c>
      <c r="F74" s="5">
        <f t="shared" si="6"/>
        <v>133581.6</v>
      </c>
      <c r="G74" s="5">
        <f t="shared" si="6"/>
        <v>134938.79999999999</v>
      </c>
      <c r="H74" s="5">
        <f t="shared" si="6"/>
        <v>147533.79999999999</v>
      </c>
      <c r="I74" s="5">
        <f t="shared" si="6"/>
        <v>172884.4</v>
      </c>
      <c r="J74" s="5">
        <f t="shared" si="6"/>
        <v>142394.71</v>
      </c>
      <c r="K74" s="5">
        <f t="shared" si="6"/>
        <v>124263.34</v>
      </c>
      <c r="L74" s="5">
        <f t="shared" si="6"/>
        <v>127025.49</v>
      </c>
      <c r="M74" s="5">
        <f t="shared" si="6"/>
        <v>136135.89000000001</v>
      </c>
      <c r="N74" s="5">
        <f t="shared" si="6"/>
        <v>142853.29</v>
      </c>
      <c r="O74" s="5">
        <f t="shared" si="6"/>
        <v>144735.65</v>
      </c>
      <c r="P74" s="5">
        <f t="shared" si="6"/>
        <v>151965.79999999999</v>
      </c>
      <c r="Q74" s="5">
        <f t="shared" si="6"/>
        <v>157621.65</v>
      </c>
      <c r="R74" s="5">
        <f t="shared" si="6"/>
        <v>147673</v>
      </c>
      <c r="S74" s="5">
        <f t="shared" si="6"/>
        <v>157652.48000000001</v>
      </c>
      <c r="T74" s="5">
        <f t="shared" si="6"/>
        <v>151161.88</v>
      </c>
      <c r="U74" s="5">
        <f t="shared" si="6"/>
        <v>168844.93</v>
      </c>
      <c r="V74" s="5" t="str">
        <f t="shared" si="6"/>
        <v/>
      </c>
      <c r="W74" s="4"/>
      <c r="X74" s="4"/>
      <c r="Y74" s="4"/>
      <c r="Z74" s="4"/>
    </row>
    <row r="75" spans="2:26" x14ac:dyDescent="0.25">
      <c r="B75" s="4" t="s">
        <v>63</v>
      </c>
      <c r="C75" s="5" t="str">
        <f t="shared" ref="C75:V75" si="7">IF(C17="","",C47)</f>
        <v/>
      </c>
      <c r="D75" s="5" t="str">
        <f t="shared" si="7"/>
        <v/>
      </c>
      <c r="E75" s="5">
        <f t="shared" si="7"/>
        <v>17640.099999999999</v>
      </c>
      <c r="F75" s="5">
        <f t="shared" si="7"/>
        <v>17685.3</v>
      </c>
      <c r="G75" s="5">
        <f t="shared" si="7"/>
        <v>18165.5</v>
      </c>
      <c r="H75" s="5">
        <f t="shared" si="7"/>
        <v>18726.300000000003</v>
      </c>
      <c r="I75" s="5" t="str">
        <f t="shared" si="7"/>
        <v/>
      </c>
      <c r="J75" s="5" t="str">
        <f t="shared" si="7"/>
        <v/>
      </c>
      <c r="K75" s="5" t="str">
        <f t="shared" si="7"/>
        <v/>
      </c>
      <c r="L75" s="5">
        <f t="shared" si="7"/>
        <v>18358.439999999999</v>
      </c>
      <c r="M75" s="5">
        <f t="shared" si="7"/>
        <v>18363.04</v>
      </c>
      <c r="N75" s="5">
        <f t="shared" si="7"/>
        <v>18467.2</v>
      </c>
      <c r="O75" s="5">
        <f t="shared" si="7"/>
        <v>20050.309999999998</v>
      </c>
      <c r="P75" s="5" t="str">
        <f t="shared" si="7"/>
        <v/>
      </c>
      <c r="Q75" s="5" t="str">
        <f t="shared" si="7"/>
        <v/>
      </c>
      <c r="R75" s="5" t="str">
        <f t="shared" si="7"/>
        <v/>
      </c>
      <c r="S75" s="5">
        <f t="shared" si="7"/>
        <v>21028.75</v>
      </c>
      <c r="T75" s="5" t="str">
        <f t="shared" si="7"/>
        <v/>
      </c>
      <c r="U75" s="5" t="str">
        <f t="shared" si="7"/>
        <v/>
      </c>
      <c r="V75" s="5" t="str">
        <f t="shared" si="7"/>
        <v/>
      </c>
      <c r="W75" s="4"/>
      <c r="X75" s="4"/>
      <c r="Y75" s="4"/>
      <c r="Z75" s="4"/>
    </row>
    <row r="76" spans="2:26" x14ac:dyDescent="0.25">
      <c r="B76" s="4" t="s">
        <v>40</v>
      </c>
      <c r="C76" s="5">
        <f t="shared" ref="C76:V76" si="8">IF(C18="","",C48)</f>
        <v>268441</v>
      </c>
      <c r="D76" s="5">
        <f t="shared" si="8"/>
        <v>261725</v>
      </c>
      <c r="E76" s="5">
        <f t="shared" si="8"/>
        <v>270062</v>
      </c>
      <c r="F76" s="5">
        <f t="shared" si="8"/>
        <v>270530</v>
      </c>
      <c r="G76" s="5">
        <f t="shared" si="8"/>
        <v>274883.69999999995</v>
      </c>
      <c r="H76" s="5">
        <f t="shared" si="8"/>
        <v>280551</v>
      </c>
      <c r="I76" s="5">
        <f t="shared" si="8"/>
        <v>289033.09999999998</v>
      </c>
      <c r="J76" s="5">
        <f t="shared" si="8"/>
        <v>295619</v>
      </c>
      <c r="K76" s="5">
        <f t="shared" si="8"/>
        <v>302444.57999999996</v>
      </c>
      <c r="L76" s="5">
        <f t="shared" si="8"/>
        <v>307970.03000000003</v>
      </c>
      <c r="M76" s="5">
        <f t="shared" si="8"/>
        <v>323855</v>
      </c>
      <c r="N76" s="5">
        <f t="shared" si="8"/>
        <v>329209.19</v>
      </c>
      <c r="O76" s="5">
        <f t="shared" si="8"/>
        <v>338315.12</v>
      </c>
      <c r="P76" s="5">
        <f t="shared" si="8"/>
        <v>344063</v>
      </c>
      <c r="Q76" s="5">
        <f t="shared" si="8"/>
        <v>343673</v>
      </c>
      <c r="R76" s="5">
        <f t="shared" si="8"/>
        <v>340390</v>
      </c>
      <c r="S76" s="5">
        <f t="shared" si="8"/>
        <v>345069</v>
      </c>
      <c r="T76" s="5">
        <f t="shared" si="8"/>
        <v>320761</v>
      </c>
      <c r="U76" s="5">
        <f t="shared" si="8"/>
        <v>325372</v>
      </c>
      <c r="V76" s="5">
        <f t="shared" si="8"/>
        <v>341870</v>
      </c>
      <c r="W76" s="4"/>
      <c r="X76" s="4"/>
      <c r="Y76" s="4"/>
      <c r="Z76" s="4"/>
    </row>
    <row r="77" spans="2:26" x14ac:dyDescent="0.25">
      <c r="B77" s="4" t="s">
        <v>62</v>
      </c>
      <c r="C77" s="5">
        <f t="shared" ref="C77:V77" si="9">IF(C19="","",C49)</f>
        <v>232266</v>
      </c>
      <c r="D77" s="5">
        <f t="shared" si="9"/>
        <v>241811</v>
      </c>
      <c r="E77" s="5">
        <f t="shared" si="9"/>
        <v>255527</v>
      </c>
      <c r="F77" s="5">
        <f t="shared" si="9"/>
        <v>265485</v>
      </c>
      <c r="G77" s="5">
        <f t="shared" si="9"/>
        <v>266145.74</v>
      </c>
      <c r="H77" s="5">
        <f t="shared" si="9"/>
        <v>267632</v>
      </c>
      <c r="I77" s="5">
        <f t="shared" si="9"/>
        <v>272022</v>
      </c>
      <c r="J77" s="5">
        <f t="shared" si="9"/>
        <v>299174</v>
      </c>
      <c r="K77" s="5">
        <f t="shared" si="9"/>
        <v>310860</v>
      </c>
      <c r="L77" s="5">
        <f t="shared" si="9"/>
        <v>323930</v>
      </c>
      <c r="M77" s="5">
        <f t="shared" si="9"/>
        <v>348810</v>
      </c>
      <c r="N77" s="5">
        <f t="shared" si="9"/>
        <v>324158</v>
      </c>
      <c r="O77" s="5">
        <f t="shared" si="9"/>
        <v>350321.8</v>
      </c>
      <c r="P77" s="5">
        <f t="shared" si="9"/>
        <v>374141.51</v>
      </c>
      <c r="Q77" s="5">
        <f t="shared" si="9"/>
        <v>370452.65</v>
      </c>
      <c r="R77" s="5">
        <f t="shared" si="9"/>
        <v>368340.64999999997</v>
      </c>
      <c r="S77" s="5">
        <f t="shared" si="9"/>
        <v>365075.84</v>
      </c>
      <c r="T77" s="5">
        <f t="shared" si="9"/>
        <v>362079.54000000004</v>
      </c>
      <c r="U77" s="5">
        <f t="shared" si="9"/>
        <v>368378.74</v>
      </c>
      <c r="V77" s="5">
        <f t="shared" si="9"/>
        <v>366322.96</v>
      </c>
      <c r="W77" s="4"/>
      <c r="X77" s="4"/>
      <c r="Y77" s="4"/>
      <c r="Z77" s="4"/>
    </row>
    <row r="78" spans="2:26" x14ac:dyDescent="0.25">
      <c r="B78" s="4" t="s">
        <v>45</v>
      </c>
      <c r="C78" s="5">
        <f t="shared" ref="C78:V78" si="10">IF(C20="","",C50)</f>
        <v>122359</v>
      </c>
      <c r="D78" s="5" t="str">
        <f t="shared" si="10"/>
        <v/>
      </c>
      <c r="E78" s="5" t="str">
        <f t="shared" si="10"/>
        <v/>
      </c>
      <c r="F78" s="5">
        <f t="shared" si="10"/>
        <v>142540</v>
      </c>
      <c r="G78" s="5">
        <f t="shared" si="10"/>
        <v>146525</v>
      </c>
      <c r="H78" s="5">
        <f t="shared" si="10"/>
        <v>149815.9</v>
      </c>
      <c r="I78" s="5">
        <f t="shared" si="10"/>
        <v>150362.79999999999</v>
      </c>
      <c r="J78" s="5">
        <f t="shared" si="10"/>
        <v>157583.44</v>
      </c>
      <c r="K78" s="5">
        <f t="shared" si="10"/>
        <v>160116.75</v>
      </c>
      <c r="L78" s="5">
        <f t="shared" si="10"/>
        <v>165050.23999999999</v>
      </c>
      <c r="M78" s="5">
        <f t="shared" si="10"/>
        <v>167486.79</v>
      </c>
      <c r="N78" s="5">
        <f t="shared" si="10"/>
        <v>180069.12</v>
      </c>
      <c r="O78" s="5">
        <f t="shared" si="10"/>
        <v>184258.17</v>
      </c>
      <c r="P78" s="5">
        <f t="shared" si="10"/>
        <v>189524.42</v>
      </c>
      <c r="Q78" s="5">
        <f t="shared" si="10"/>
        <v>189091.96</v>
      </c>
      <c r="R78" s="5">
        <f t="shared" si="10"/>
        <v>187564.94999999998</v>
      </c>
      <c r="S78" s="5">
        <f t="shared" si="10"/>
        <v>188362.49</v>
      </c>
      <c r="T78" s="5">
        <f t="shared" si="10"/>
        <v>194865.85</v>
      </c>
      <c r="U78" s="5">
        <f t="shared" si="10"/>
        <v>208461.59000000003</v>
      </c>
      <c r="V78" s="5">
        <f t="shared" si="10"/>
        <v>210902.01</v>
      </c>
      <c r="W78" s="4"/>
      <c r="X78" s="4"/>
      <c r="Y78" s="4"/>
      <c r="Z78" s="4"/>
    </row>
    <row r="79" spans="2:26" x14ac:dyDescent="0.25">
      <c r="B79" s="4" t="s">
        <v>52</v>
      </c>
      <c r="C79" s="5" t="str">
        <f t="shared" ref="C79:V79" si="11">IF(C21="","",C51)</f>
        <v/>
      </c>
      <c r="D79" s="5" t="str">
        <f t="shared" si="11"/>
        <v/>
      </c>
      <c r="E79" s="5" t="str">
        <f t="shared" si="11"/>
        <v/>
      </c>
      <c r="F79" s="5">
        <f t="shared" si="11"/>
        <v>62846</v>
      </c>
      <c r="G79" s="5">
        <f t="shared" si="11"/>
        <v>64602</v>
      </c>
      <c r="H79" s="5">
        <f t="shared" si="11"/>
        <v>65954.899999999994</v>
      </c>
      <c r="I79" s="5">
        <f t="shared" si="11"/>
        <v>65634</v>
      </c>
      <c r="J79" s="5">
        <f t="shared" si="11"/>
        <v>64376.93</v>
      </c>
      <c r="K79" s="5" t="str">
        <f t="shared" si="11"/>
        <v/>
      </c>
      <c r="L79" s="5" t="str">
        <f t="shared" si="11"/>
        <v/>
      </c>
      <c r="M79" s="5">
        <f t="shared" si="11"/>
        <v>68215.64</v>
      </c>
      <c r="N79" s="5">
        <f t="shared" si="11"/>
        <v>73047.3</v>
      </c>
      <c r="O79" s="5" t="str">
        <f t="shared" si="11"/>
        <v/>
      </c>
      <c r="P79" s="5" t="str">
        <f t="shared" si="11"/>
        <v/>
      </c>
      <c r="Q79" s="5">
        <f t="shared" si="11"/>
        <v>81085.77</v>
      </c>
      <c r="R79" s="5">
        <f t="shared" si="11"/>
        <v>80277.440000000002</v>
      </c>
      <c r="S79" s="5">
        <f t="shared" si="11"/>
        <v>80487.689999999988</v>
      </c>
      <c r="T79" s="5">
        <f t="shared" si="11"/>
        <v>76594.710000000006</v>
      </c>
      <c r="U79" s="5" t="str">
        <f t="shared" si="11"/>
        <v/>
      </c>
      <c r="V79" s="5" t="str">
        <f t="shared" si="11"/>
        <v/>
      </c>
      <c r="W79" s="4"/>
      <c r="X79" s="4"/>
      <c r="Y79" s="4"/>
      <c r="Z79" s="4"/>
    </row>
    <row r="80" spans="2:26" x14ac:dyDescent="0.25">
      <c r="B80" s="4" t="s">
        <v>54</v>
      </c>
      <c r="C80" s="5">
        <f t="shared" ref="C80:V80" si="12">IF(C22="","",C52)</f>
        <v>207499.39</v>
      </c>
      <c r="D80" s="5">
        <f t="shared" si="12"/>
        <v>211886.59</v>
      </c>
      <c r="E80" s="5">
        <f t="shared" si="12"/>
        <v>216587.8</v>
      </c>
      <c r="F80" s="5">
        <f t="shared" si="12"/>
        <v>201925.6</v>
      </c>
      <c r="G80" s="5">
        <f t="shared" si="12"/>
        <v>194064.4</v>
      </c>
      <c r="H80" s="5">
        <f t="shared" si="12"/>
        <v>174439</v>
      </c>
      <c r="I80" s="5">
        <f t="shared" si="12"/>
        <v>161057.4</v>
      </c>
      <c r="J80" s="5">
        <f t="shared" si="12"/>
        <v>163383.29999999999</v>
      </c>
      <c r="K80" s="5">
        <f t="shared" si="12"/>
        <v>166692.81</v>
      </c>
      <c r="L80" s="5">
        <f t="shared" si="12"/>
        <v>172197.84</v>
      </c>
      <c r="M80" s="5">
        <f t="shared" si="12"/>
        <v>184527.73</v>
      </c>
      <c r="N80" s="5">
        <f t="shared" si="12"/>
        <v>186521.29</v>
      </c>
      <c r="O80" s="5">
        <f t="shared" si="12"/>
        <v>197279.02</v>
      </c>
      <c r="P80" s="5">
        <f t="shared" si="12"/>
        <v>205243.63</v>
      </c>
      <c r="Q80" s="5">
        <f t="shared" si="12"/>
        <v>214225.99000000002</v>
      </c>
      <c r="R80" s="5">
        <f t="shared" si="12"/>
        <v>216280.98</v>
      </c>
      <c r="S80" s="5">
        <f t="shared" si="12"/>
        <v>228317.41</v>
      </c>
      <c r="T80" s="5">
        <f t="shared" si="12"/>
        <v>231069.19</v>
      </c>
      <c r="U80" s="5" t="str">
        <f t="shared" si="12"/>
        <v/>
      </c>
      <c r="V80" s="5" t="str">
        <f t="shared" si="12"/>
        <v/>
      </c>
      <c r="W80" s="4"/>
      <c r="X80" s="4"/>
      <c r="Y80" s="4"/>
      <c r="Z80" s="4"/>
    </row>
    <row r="81" spans="2:26" x14ac:dyDescent="0.25">
      <c r="B81" s="4" t="s">
        <v>35</v>
      </c>
      <c r="C81" s="5" t="str">
        <f t="shared" ref="C81:V81" si="13">IF(C23="","",C53)</f>
        <v/>
      </c>
      <c r="D81" s="5">
        <f t="shared" si="13"/>
        <v>1170565.8700000001</v>
      </c>
      <c r="E81" s="5" t="str">
        <f t="shared" si="13"/>
        <v/>
      </c>
      <c r="F81" s="5">
        <f t="shared" si="13"/>
        <v>1260231</v>
      </c>
      <c r="G81" s="5">
        <f t="shared" si="13"/>
        <v>1224420</v>
      </c>
      <c r="H81" s="5">
        <f t="shared" si="13"/>
        <v>1175155.7</v>
      </c>
      <c r="I81" s="5" t="str">
        <f t="shared" si="13"/>
        <v/>
      </c>
      <c r="J81" s="5" t="str">
        <f t="shared" si="13"/>
        <v/>
      </c>
      <c r="K81" s="5">
        <f t="shared" si="13"/>
        <v>1252374</v>
      </c>
      <c r="L81" s="5">
        <f t="shared" si="13"/>
        <v>1133565</v>
      </c>
      <c r="M81" s="5">
        <f t="shared" si="13"/>
        <v>1161505</v>
      </c>
      <c r="N81" s="5">
        <f t="shared" si="13"/>
        <v>1187584.05</v>
      </c>
      <c r="O81" s="5">
        <f t="shared" si="13"/>
        <v>1199405</v>
      </c>
      <c r="P81" s="5">
        <f t="shared" si="13"/>
        <v>1228633.3</v>
      </c>
      <c r="Q81" s="5">
        <f t="shared" si="13"/>
        <v>1214011.98</v>
      </c>
      <c r="R81" s="5">
        <f t="shared" si="13"/>
        <v>1202730</v>
      </c>
      <c r="S81" s="5">
        <f t="shared" si="13"/>
        <v>1176995</v>
      </c>
      <c r="T81" s="5" t="str">
        <f t="shared" si="13"/>
        <v/>
      </c>
      <c r="U81" s="5">
        <f t="shared" si="13"/>
        <v>1244595</v>
      </c>
      <c r="V81" s="5" t="str">
        <f t="shared" si="13"/>
        <v/>
      </c>
      <c r="W81" s="4"/>
      <c r="X81" s="4"/>
      <c r="Y81" s="4"/>
      <c r="Z81" s="4"/>
    </row>
    <row r="82" spans="2:26" x14ac:dyDescent="0.25">
      <c r="B82" s="4" t="s">
        <v>42</v>
      </c>
      <c r="C82" s="5">
        <f t="shared" ref="C82:V82" si="14">IF(C24="","",C54)</f>
        <v>174172</v>
      </c>
      <c r="D82" s="5">
        <f t="shared" si="14"/>
        <v>173525</v>
      </c>
      <c r="E82" s="5">
        <f t="shared" si="14"/>
        <v>176439</v>
      </c>
      <c r="F82" s="5">
        <f t="shared" si="14"/>
        <v>182285</v>
      </c>
      <c r="G82" s="5" t="str">
        <f t="shared" si="14"/>
        <v/>
      </c>
      <c r="H82" s="5" t="str">
        <f t="shared" si="14"/>
        <v/>
      </c>
      <c r="I82" s="5">
        <f t="shared" si="14"/>
        <v>199460</v>
      </c>
      <c r="J82" s="5">
        <f t="shared" si="14"/>
        <v>202893.24</v>
      </c>
      <c r="K82" s="5">
        <f t="shared" si="14"/>
        <v>209546.41999999998</v>
      </c>
      <c r="L82" s="5">
        <f t="shared" si="14"/>
        <v>222117.08000000002</v>
      </c>
      <c r="M82" s="5">
        <f t="shared" si="14"/>
        <v>229324.66</v>
      </c>
      <c r="N82" s="5">
        <f t="shared" si="14"/>
        <v>232052.34</v>
      </c>
      <c r="O82" s="5">
        <f t="shared" si="14"/>
        <v>237028.98</v>
      </c>
      <c r="P82" s="5">
        <f t="shared" si="14"/>
        <v>248429.66999999998</v>
      </c>
      <c r="Q82" s="5">
        <f t="shared" si="14"/>
        <v>258049.3</v>
      </c>
      <c r="R82" s="5">
        <f t="shared" si="14"/>
        <v>250710.59000000003</v>
      </c>
      <c r="S82" s="5">
        <f t="shared" si="14"/>
        <v>254903.67999999999</v>
      </c>
      <c r="T82" s="5">
        <f t="shared" si="14"/>
        <v>255014.16</v>
      </c>
      <c r="U82" s="5">
        <f t="shared" si="14"/>
        <v>258828.76</v>
      </c>
      <c r="V82" s="5">
        <f t="shared" si="14"/>
        <v>260066.91999999998</v>
      </c>
      <c r="W82" s="4"/>
      <c r="X82" s="4"/>
      <c r="Y82" s="4"/>
      <c r="Z82" s="4"/>
    </row>
    <row r="83" spans="2:26" x14ac:dyDescent="0.25">
      <c r="B83" s="4" t="s">
        <v>57</v>
      </c>
      <c r="C83" s="5">
        <f t="shared" ref="C83:V83" si="15">IF(C25="","",C55)</f>
        <v>245112</v>
      </c>
      <c r="D83" s="5">
        <f t="shared" si="15"/>
        <v>256677.79</v>
      </c>
      <c r="E83" s="5">
        <f t="shared" si="15"/>
        <v>259368</v>
      </c>
      <c r="F83" s="5">
        <f t="shared" si="15"/>
        <v>266624.2</v>
      </c>
      <c r="G83" s="5">
        <f t="shared" si="15"/>
        <v>271318.40000000002</v>
      </c>
      <c r="H83" s="5">
        <f t="shared" si="15"/>
        <v>275783.09999999998</v>
      </c>
      <c r="I83" s="5">
        <f t="shared" si="15"/>
        <v>279203.90000000002</v>
      </c>
      <c r="J83" s="5">
        <f t="shared" si="15"/>
        <v>283751.17</v>
      </c>
      <c r="K83" s="5">
        <f t="shared" si="15"/>
        <v>307088.53999999998</v>
      </c>
      <c r="L83" s="5">
        <f t="shared" si="15"/>
        <v>325349.77</v>
      </c>
      <c r="M83" s="5">
        <f t="shared" si="15"/>
        <v>330337.34999999998</v>
      </c>
      <c r="N83" s="5">
        <f t="shared" si="15"/>
        <v>345817.89</v>
      </c>
      <c r="O83" s="5">
        <f t="shared" si="15"/>
        <v>363869.58</v>
      </c>
      <c r="P83" s="5">
        <f t="shared" si="15"/>
        <v>373681.88</v>
      </c>
      <c r="Q83" s="5">
        <f t="shared" si="15"/>
        <v>407597.51</v>
      </c>
      <c r="R83" s="5">
        <f t="shared" si="15"/>
        <v>415894.24</v>
      </c>
      <c r="S83" s="5">
        <f t="shared" si="15"/>
        <v>401490.53</v>
      </c>
      <c r="T83" s="5">
        <f t="shared" si="15"/>
        <v>425749.68</v>
      </c>
      <c r="U83" s="5">
        <f t="shared" si="15"/>
        <v>425363.26</v>
      </c>
      <c r="V83" s="5" t="str">
        <f t="shared" si="15"/>
        <v/>
      </c>
      <c r="W83" s="4"/>
      <c r="X83" s="4"/>
      <c r="Y83" s="4"/>
      <c r="Z83" s="4"/>
    </row>
    <row r="84" spans="2:26" x14ac:dyDescent="0.25">
      <c r="B84" s="4" t="s">
        <v>64</v>
      </c>
      <c r="C84" s="5" t="str">
        <f t="shared" ref="C84:V84" si="16">IF(C26="","",C56)</f>
        <v/>
      </c>
      <c r="D84" s="5" t="str">
        <f t="shared" si="16"/>
        <v/>
      </c>
      <c r="E84" s="5" t="str">
        <f t="shared" si="16"/>
        <v/>
      </c>
      <c r="F84" s="5" t="str">
        <f t="shared" si="16"/>
        <v/>
      </c>
      <c r="G84" s="5" t="str">
        <f t="shared" si="16"/>
        <v/>
      </c>
      <c r="H84" s="5" t="str">
        <f t="shared" si="16"/>
        <v/>
      </c>
      <c r="I84" s="5" t="str">
        <f t="shared" si="16"/>
        <v/>
      </c>
      <c r="J84" s="5" t="str">
        <f t="shared" si="16"/>
        <v/>
      </c>
      <c r="K84" s="5" t="str">
        <f t="shared" si="16"/>
        <v/>
      </c>
      <c r="L84" s="5" t="str">
        <f t="shared" si="16"/>
        <v/>
      </c>
      <c r="M84" s="5" t="str">
        <f t="shared" si="16"/>
        <v/>
      </c>
      <c r="N84" s="5" t="str">
        <f t="shared" si="16"/>
        <v/>
      </c>
      <c r="O84" s="5">
        <f t="shared" si="16"/>
        <v>9909.9</v>
      </c>
      <c r="P84" s="5">
        <f t="shared" si="16"/>
        <v>11106.33</v>
      </c>
      <c r="Q84" s="5">
        <f t="shared" si="16"/>
        <v>11534.32</v>
      </c>
      <c r="R84" s="5">
        <f t="shared" si="16"/>
        <v>11541.79</v>
      </c>
      <c r="S84" s="5">
        <f t="shared" si="16"/>
        <v>13020.720000000001</v>
      </c>
      <c r="T84" s="5">
        <f t="shared" si="16"/>
        <v>11371.39</v>
      </c>
      <c r="U84" s="5">
        <f t="shared" si="16"/>
        <v>12358.46</v>
      </c>
      <c r="V84" s="5" t="str">
        <f t="shared" si="16"/>
        <v/>
      </c>
      <c r="W84" s="4"/>
      <c r="X84" s="4"/>
      <c r="Y84" s="4"/>
      <c r="Z84" s="4"/>
    </row>
    <row r="85" spans="2:26" x14ac:dyDescent="0.25">
      <c r="B85" s="4" t="s">
        <v>43</v>
      </c>
      <c r="C85" s="5">
        <f t="shared" ref="C85:V85" si="17">IF(C27="","",C57)</f>
        <v>882528</v>
      </c>
      <c r="D85" s="5">
        <f t="shared" si="17"/>
        <v>871031</v>
      </c>
      <c r="E85" s="5">
        <f t="shared" si="17"/>
        <v>904363</v>
      </c>
      <c r="F85" s="5">
        <f t="shared" si="17"/>
        <v>917860</v>
      </c>
      <c r="G85" s="5">
        <f t="shared" si="17"/>
        <v>914044</v>
      </c>
      <c r="H85" s="5">
        <f t="shared" si="17"/>
        <v>936456</v>
      </c>
      <c r="I85" s="5">
        <f t="shared" si="17"/>
        <v>879540</v>
      </c>
      <c r="J85" s="5">
        <f t="shared" si="17"/>
        <v>907445.3</v>
      </c>
      <c r="K85" s="5">
        <f t="shared" si="17"/>
        <v>921054.02</v>
      </c>
      <c r="L85" s="5">
        <f t="shared" si="17"/>
        <v>958718.29</v>
      </c>
      <c r="M85" s="5">
        <f t="shared" si="17"/>
        <v>1007092.21</v>
      </c>
      <c r="N85" s="5">
        <f t="shared" si="17"/>
        <v>1046211.32</v>
      </c>
      <c r="O85" s="5">
        <f t="shared" si="17"/>
        <v>1087711.6099999999</v>
      </c>
      <c r="P85" s="5" t="str">
        <f t="shared" si="17"/>
        <v/>
      </c>
      <c r="Q85" s="5" t="str">
        <f t="shared" si="17"/>
        <v/>
      </c>
      <c r="R85" s="5" t="str">
        <f t="shared" si="17"/>
        <v/>
      </c>
      <c r="S85" s="5">
        <f t="shared" si="17"/>
        <v>1017193.01</v>
      </c>
      <c r="T85" s="5">
        <f t="shared" si="17"/>
        <v>983431.69</v>
      </c>
      <c r="U85" s="5">
        <f t="shared" si="17"/>
        <v>975705.28</v>
      </c>
      <c r="V85" s="5">
        <f t="shared" si="17"/>
        <v>1013196.74</v>
      </c>
      <c r="W85" s="4"/>
      <c r="X85" s="4"/>
      <c r="Y85" s="4"/>
      <c r="Z85" s="4"/>
    </row>
    <row r="86" spans="2:26" x14ac:dyDescent="0.25">
      <c r="B86" s="4" t="s">
        <v>56</v>
      </c>
      <c r="C86" s="5">
        <f t="shared" ref="C86:V86" si="18">IF(C28="","",C58)</f>
        <v>254454</v>
      </c>
      <c r="D86" s="5">
        <f t="shared" si="18"/>
        <v>256488</v>
      </c>
      <c r="E86" s="5">
        <f t="shared" si="18"/>
        <v>258583</v>
      </c>
      <c r="F86" s="5">
        <f t="shared" si="18"/>
        <v>262782.59999999998</v>
      </c>
      <c r="G86" s="5">
        <f t="shared" si="18"/>
        <v>264553</v>
      </c>
      <c r="H86" s="5">
        <f t="shared" si="18"/>
        <v>380583</v>
      </c>
      <c r="I86" s="5">
        <f t="shared" si="18"/>
        <v>386326</v>
      </c>
      <c r="J86" s="5">
        <f t="shared" si="18"/>
        <v>397712</v>
      </c>
      <c r="K86" s="5">
        <f t="shared" si="18"/>
        <v>404730</v>
      </c>
      <c r="L86" s="5">
        <f t="shared" si="18"/>
        <v>409126</v>
      </c>
      <c r="M86" s="5">
        <f t="shared" si="18"/>
        <v>420349</v>
      </c>
      <c r="N86" s="5">
        <f t="shared" si="18"/>
        <v>299144.2</v>
      </c>
      <c r="O86" s="5">
        <f t="shared" si="18"/>
        <v>303781.33</v>
      </c>
      <c r="P86" s="5">
        <f t="shared" si="18"/>
        <v>304026.84000000003</v>
      </c>
      <c r="Q86" s="5">
        <f t="shared" si="18"/>
        <v>324271</v>
      </c>
      <c r="R86" s="5">
        <f t="shared" si="18"/>
        <v>393693.86</v>
      </c>
      <c r="S86" s="5">
        <f t="shared" si="18"/>
        <v>398796.32</v>
      </c>
      <c r="T86" s="5">
        <f t="shared" si="18"/>
        <v>329971.82999999996</v>
      </c>
      <c r="U86" s="5">
        <f t="shared" si="18"/>
        <v>331924.74</v>
      </c>
      <c r="V86" s="5">
        <f t="shared" si="18"/>
        <v>339749.67</v>
      </c>
      <c r="W86" s="4"/>
      <c r="X86" s="4"/>
      <c r="Y86" s="4"/>
      <c r="Z86" s="4"/>
    </row>
    <row r="87" spans="2:26" x14ac:dyDescent="0.25">
      <c r="B87" s="4" t="s">
        <v>41</v>
      </c>
      <c r="C87" s="5" t="str">
        <f t="shared" ref="C87:V87" si="19">IF(C29="","",C59)</f>
        <v/>
      </c>
      <c r="D87" s="5" t="str">
        <f t="shared" si="19"/>
        <v/>
      </c>
      <c r="E87" s="5" t="str">
        <f t="shared" si="19"/>
        <v/>
      </c>
      <c r="F87" s="5">
        <f t="shared" si="19"/>
        <v>84475</v>
      </c>
      <c r="G87" s="5">
        <f t="shared" si="19"/>
        <v>82973.2</v>
      </c>
      <c r="H87" s="5">
        <f t="shared" si="19"/>
        <v>85817.4</v>
      </c>
      <c r="I87" s="5" t="str">
        <f t="shared" si="19"/>
        <v/>
      </c>
      <c r="J87" s="5" t="str">
        <f t="shared" si="19"/>
        <v/>
      </c>
      <c r="K87" s="5">
        <f t="shared" si="19"/>
        <v>86264.04</v>
      </c>
      <c r="L87" s="5">
        <f t="shared" si="19"/>
        <v>89928.55</v>
      </c>
      <c r="M87" s="5">
        <f t="shared" si="19"/>
        <v>93574.38</v>
      </c>
      <c r="N87" s="5" t="str">
        <f t="shared" si="19"/>
        <v/>
      </c>
      <c r="O87" s="5" t="str">
        <f t="shared" si="19"/>
        <v/>
      </c>
      <c r="P87" s="5">
        <f t="shared" si="19"/>
        <v>93614</v>
      </c>
      <c r="Q87" s="5">
        <f t="shared" si="19"/>
        <v>99598.89</v>
      </c>
      <c r="R87" s="5">
        <f t="shared" si="19"/>
        <v>100239.15</v>
      </c>
      <c r="S87" s="5">
        <f t="shared" si="19"/>
        <v>103193.03</v>
      </c>
      <c r="T87" s="5">
        <f t="shared" si="19"/>
        <v>106739.68</v>
      </c>
      <c r="U87" s="5" t="str">
        <f t="shared" si="19"/>
        <v/>
      </c>
      <c r="V87" s="5" t="str">
        <f t="shared" si="19"/>
        <v/>
      </c>
      <c r="W87" s="4"/>
      <c r="X87" s="4"/>
      <c r="Y87" s="4"/>
      <c r="Z87" s="4"/>
    </row>
    <row r="88" spans="2:26" x14ac:dyDescent="0.25">
      <c r="B88" s="4" t="s">
        <v>53</v>
      </c>
      <c r="C88" s="5">
        <f t="shared" ref="C88:V88" si="20">IF(C30="","",C60)</f>
        <v>72299</v>
      </c>
      <c r="D88" s="5">
        <f t="shared" si="20"/>
        <v>71961</v>
      </c>
      <c r="E88" s="5">
        <f t="shared" si="20"/>
        <v>73322</v>
      </c>
      <c r="F88" s="5">
        <f t="shared" si="20"/>
        <v>75006</v>
      </c>
      <c r="G88" s="5">
        <f t="shared" si="20"/>
        <v>77572</v>
      </c>
      <c r="H88" s="5">
        <f t="shared" si="20"/>
        <v>78771</v>
      </c>
      <c r="I88" s="5">
        <f t="shared" si="20"/>
        <v>84908</v>
      </c>
      <c r="J88" s="5">
        <f t="shared" si="20"/>
        <v>86602</v>
      </c>
      <c r="K88" s="5">
        <f t="shared" si="20"/>
        <v>87598</v>
      </c>
      <c r="L88" s="5">
        <f t="shared" si="20"/>
        <v>90431.21</v>
      </c>
      <c r="M88" s="5">
        <f t="shared" si="20"/>
        <v>94272.79</v>
      </c>
      <c r="N88" s="5">
        <f t="shared" si="20"/>
        <v>100046</v>
      </c>
      <c r="O88" s="5">
        <f t="shared" si="20"/>
        <v>104420</v>
      </c>
      <c r="P88" s="5">
        <f t="shared" si="20"/>
        <v>108340.93</v>
      </c>
      <c r="Q88" s="5">
        <f t="shared" si="20"/>
        <v>110602</v>
      </c>
      <c r="R88" s="5">
        <f t="shared" si="20"/>
        <v>112786.53</v>
      </c>
      <c r="S88" s="5">
        <f t="shared" si="20"/>
        <v>115297.15</v>
      </c>
      <c r="T88" s="5">
        <f t="shared" si="20"/>
        <v>114173.23</v>
      </c>
      <c r="U88" s="5">
        <f t="shared" si="20"/>
        <v>116638.85999999999</v>
      </c>
      <c r="V88" s="5">
        <f t="shared" si="20"/>
        <v>116925.23</v>
      </c>
      <c r="W88" s="4"/>
      <c r="X88" s="4"/>
      <c r="Y88" s="4"/>
      <c r="Z88" s="4"/>
    </row>
    <row r="89" spans="2:26" x14ac:dyDescent="0.25">
      <c r="B89" s="4" t="s">
        <v>47</v>
      </c>
      <c r="C89" s="5">
        <f t="shared" ref="C89:V89" si="21">IF(C31="","",C61)</f>
        <v>397710.5</v>
      </c>
      <c r="D89" s="5">
        <f t="shared" si="21"/>
        <v>403492.78</v>
      </c>
      <c r="E89" s="5">
        <f t="shared" si="21"/>
        <v>426775.10000000003</v>
      </c>
      <c r="F89" s="5">
        <f t="shared" si="21"/>
        <v>459457.2</v>
      </c>
      <c r="G89" s="5">
        <f t="shared" si="21"/>
        <v>480775.69999999995</v>
      </c>
      <c r="H89" s="5">
        <f t="shared" si="21"/>
        <v>511695.7</v>
      </c>
      <c r="I89" s="5">
        <f t="shared" si="21"/>
        <v>533957</v>
      </c>
      <c r="J89" s="5">
        <f t="shared" si="21"/>
        <v>559253</v>
      </c>
      <c r="K89" s="5">
        <f t="shared" si="21"/>
        <v>577409.36</v>
      </c>
      <c r="L89" s="5">
        <f t="shared" si="21"/>
        <v>590222.92999999993</v>
      </c>
      <c r="M89" s="5">
        <f t="shared" si="21"/>
        <v>623022.75</v>
      </c>
      <c r="N89" s="5">
        <f t="shared" si="21"/>
        <v>642914.43999999994</v>
      </c>
      <c r="O89" s="5">
        <f t="shared" si="21"/>
        <v>665987.17999999993</v>
      </c>
      <c r="P89" s="5">
        <f t="shared" si="21"/>
        <v>672207.35</v>
      </c>
      <c r="Q89" s="5">
        <f t="shared" si="21"/>
        <v>712690.95</v>
      </c>
      <c r="R89" s="5">
        <f t="shared" si="21"/>
        <v>646028.51</v>
      </c>
      <c r="S89" s="5">
        <f t="shared" si="21"/>
        <v>775021.74</v>
      </c>
      <c r="T89" s="5">
        <f t="shared" si="21"/>
        <v>712246.01</v>
      </c>
      <c r="U89" s="5">
        <f t="shared" si="21"/>
        <v>612264.06000000006</v>
      </c>
      <c r="V89" s="5">
        <f t="shared" si="21"/>
        <v>626499.43999999994</v>
      </c>
      <c r="W89" s="4"/>
      <c r="X89" s="4"/>
      <c r="Y89" s="4"/>
      <c r="Z89" s="4"/>
    </row>
    <row r="90" spans="2:26" x14ac:dyDescent="0.25">
      <c r="B90" s="4" t="s">
        <v>37</v>
      </c>
      <c r="C90" s="5">
        <f t="shared" ref="C90:V90" si="22">IF(C32="","",C62)</f>
        <v>2799713</v>
      </c>
      <c r="D90" s="5">
        <f t="shared" si="22"/>
        <v>2751338.5</v>
      </c>
      <c r="E90" s="5">
        <f t="shared" si="22"/>
        <v>2875693.5</v>
      </c>
      <c r="F90" s="5">
        <f t="shared" si="22"/>
        <v>2874385.5</v>
      </c>
      <c r="G90" s="5">
        <f t="shared" si="22"/>
        <v>2833831.2</v>
      </c>
      <c r="H90" s="5">
        <f t="shared" si="22"/>
        <v>2956954</v>
      </c>
      <c r="I90" s="5">
        <f t="shared" si="22"/>
        <v>3052155.5</v>
      </c>
      <c r="J90" s="5">
        <f t="shared" si="22"/>
        <v>3146140.9699999997</v>
      </c>
      <c r="K90" s="5">
        <f t="shared" si="22"/>
        <v>3207525.38</v>
      </c>
      <c r="L90" s="5">
        <f t="shared" si="22"/>
        <v>3290265.71</v>
      </c>
      <c r="M90" s="5">
        <f t="shared" si="22"/>
        <v>3428712.04</v>
      </c>
      <c r="N90" s="5">
        <f t="shared" si="22"/>
        <v>3531031.13</v>
      </c>
      <c r="O90" s="5">
        <f t="shared" si="22"/>
        <v>3628887.39</v>
      </c>
      <c r="P90" s="5">
        <f t="shared" si="22"/>
        <v>3712760.88</v>
      </c>
      <c r="Q90" s="5">
        <f t="shared" si="22"/>
        <v>3620892.93</v>
      </c>
      <c r="R90" s="5">
        <f t="shared" si="22"/>
        <v>3378552.75</v>
      </c>
      <c r="S90" s="5">
        <f t="shared" si="22"/>
        <v>3532814.7800000003</v>
      </c>
      <c r="T90" s="5">
        <f t="shared" si="22"/>
        <v>3668618.09</v>
      </c>
      <c r="U90" s="5">
        <f t="shared" si="22"/>
        <v>3733119.09</v>
      </c>
      <c r="V90" s="5">
        <f t="shared" si="22"/>
        <v>3865929.5300000003</v>
      </c>
      <c r="W90" s="4"/>
      <c r="X90" s="4"/>
      <c r="Y90" s="4"/>
      <c r="Z90" s="4"/>
    </row>
    <row r="91" spans="2:26" x14ac:dyDescent="0.25">
      <c r="B91" s="4" t="s">
        <v>51</v>
      </c>
      <c r="C91" s="5">
        <f t="shared" ref="C91:V91" si="23">IF(C33="","",C63)</f>
        <v>250882</v>
      </c>
      <c r="D91" s="5">
        <f t="shared" si="23"/>
        <v>252797</v>
      </c>
      <c r="E91" s="5">
        <f t="shared" si="23"/>
        <v>266362.5</v>
      </c>
      <c r="F91" s="5">
        <f t="shared" si="23"/>
        <v>257176.80000000002</v>
      </c>
      <c r="G91" s="5">
        <f t="shared" si="23"/>
        <v>261449.4</v>
      </c>
      <c r="H91" s="5">
        <f t="shared" si="23"/>
        <v>275741.30000000005</v>
      </c>
      <c r="I91" s="5">
        <f t="shared" si="23"/>
        <v>276550.7</v>
      </c>
      <c r="J91" s="5">
        <f t="shared" si="23"/>
        <v>296025.53000000003</v>
      </c>
      <c r="K91" s="5">
        <f t="shared" si="23"/>
        <v>304703.92</v>
      </c>
      <c r="L91" s="5">
        <f t="shared" si="23"/>
        <v>312596</v>
      </c>
      <c r="M91" s="5">
        <f t="shared" si="23"/>
        <v>340968.69</v>
      </c>
      <c r="N91" s="5">
        <f t="shared" si="23"/>
        <v>353585.17</v>
      </c>
      <c r="O91" s="5">
        <f t="shared" si="23"/>
        <v>377685.76000000001</v>
      </c>
      <c r="P91" s="5">
        <f t="shared" si="23"/>
        <v>393294.54000000004</v>
      </c>
      <c r="Q91" s="5">
        <f t="shared" si="23"/>
        <v>410517.98</v>
      </c>
      <c r="R91" s="5">
        <f t="shared" si="23"/>
        <v>405139.08</v>
      </c>
      <c r="S91" s="5">
        <f t="shared" si="23"/>
        <v>408306.76</v>
      </c>
      <c r="T91" s="5">
        <f t="shared" si="23"/>
        <v>412146.08</v>
      </c>
      <c r="U91" s="5">
        <f t="shared" si="23"/>
        <v>412724.91000000003</v>
      </c>
      <c r="V91" s="5">
        <f t="shared" si="23"/>
        <v>470291.95999999996</v>
      </c>
      <c r="W91" s="4"/>
      <c r="X91" s="4"/>
      <c r="Y91" s="4"/>
      <c r="Z91" s="4"/>
    </row>
    <row r="92" spans="2:26" x14ac:dyDescent="0.25">
      <c r="B92" s="4" t="s">
        <v>49</v>
      </c>
      <c r="C92" s="5" t="str">
        <f t="shared" ref="C92:V92" si="24">IF(C34="","",C64)</f>
        <v/>
      </c>
      <c r="D92" s="5" t="str">
        <f t="shared" si="24"/>
        <v/>
      </c>
      <c r="E92" s="5" t="str">
        <f t="shared" si="24"/>
        <v/>
      </c>
      <c r="F92" s="5">
        <f t="shared" si="24"/>
        <v>41898.5</v>
      </c>
      <c r="G92" s="5" t="str">
        <f t="shared" si="24"/>
        <v/>
      </c>
      <c r="H92" s="5" t="str">
        <f t="shared" si="24"/>
        <v/>
      </c>
      <c r="I92" s="5" t="str">
        <f t="shared" si="24"/>
        <v/>
      </c>
      <c r="J92" s="5" t="str">
        <f t="shared" si="24"/>
        <v/>
      </c>
      <c r="K92" s="5" t="str">
        <f t="shared" si="24"/>
        <v/>
      </c>
      <c r="L92" s="5">
        <f t="shared" si="24"/>
        <v>60521.009999999995</v>
      </c>
      <c r="M92" s="5">
        <f t="shared" si="24"/>
        <v>66480.52</v>
      </c>
      <c r="N92" s="5">
        <f t="shared" si="24"/>
        <v>68896.27</v>
      </c>
      <c r="O92" s="5">
        <f t="shared" si="24"/>
        <v>73330.3</v>
      </c>
      <c r="P92" s="5">
        <f t="shared" si="24"/>
        <v>69488.009999999995</v>
      </c>
      <c r="Q92" s="5">
        <f t="shared" si="24"/>
        <v>71542.87</v>
      </c>
      <c r="R92" s="5">
        <f t="shared" si="24"/>
        <v>77162.850000000006</v>
      </c>
      <c r="S92" s="5" t="str">
        <f t="shared" si="24"/>
        <v/>
      </c>
      <c r="T92" s="5" t="str">
        <f t="shared" si="24"/>
        <v/>
      </c>
      <c r="U92" s="5">
        <f t="shared" si="24"/>
        <v>82191.86</v>
      </c>
      <c r="V92" s="5" t="str">
        <f t="shared" si="24"/>
        <v/>
      </c>
      <c r="W92" s="4"/>
      <c r="X92" s="4"/>
      <c r="Y92" s="4"/>
      <c r="Z92" s="4"/>
    </row>
    <row r="93" spans="2:26" x14ac:dyDescent="0.25">
      <c r="B93" s="4" t="s">
        <v>39</v>
      </c>
      <c r="C93" s="5">
        <f t="shared" ref="C93:V93" si="25">IF(C35="","",C65)</f>
        <v>581652.31000000006</v>
      </c>
      <c r="D93" s="5">
        <f t="shared" si="25"/>
        <v>592315</v>
      </c>
      <c r="E93" s="5">
        <f t="shared" si="25"/>
        <v>607383.69999999995</v>
      </c>
      <c r="F93" s="5">
        <f t="shared" si="25"/>
        <v>621193</v>
      </c>
      <c r="G93" s="5">
        <f t="shared" si="25"/>
        <v>631841</v>
      </c>
      <c r="H93" s="5">
        <f t="shared" si="25"/>
        <v>655472</v>
      </c>
      <c r="I93" s="5">
        <f t="shared" si="25"/>
        <v>676839.09</v>
      </c>
      <c r="J93" s="5">
        <f t="shared" si="25"/>
        <v>706716.89</v>
      </c>
      <c r="K93" s="5">
        <f t="shared" si="25"/>
        <v>738343.09000000008</v>
      </c>
      <c r="L93" s="5">
        <f t="shared" si="25"/>
        <v>773282.12</v>
      </c>
      <c r="M93" s="5">
        <f t="shared" si="25"/>
        <v>813754.59</v>
      </c>
      <c r="N93" s="5">
        <f t="shared" si="25"/>
        <v>851517.62</v>
      </c>
      <c r="O93" s="5">
        <f t="shared" si="25"/>
        <v>895947.23</v>
      </c>
      <c r="P93" s="5">
        <f t="shared" si="25"/>
        <v>923433.94000000006</v>
      </c>
      <c r="Q93" s="5">
        <f t="shared" si="25"/>
        <v>966664.40999999992</v>
      </c>
      <c r="R93" s="5">
        <f t="shared" si="25"/>
        <v>970704.3600000001</v>
      </c>
      <c r="S93" s="5">
        <f t="shared" si="25"/>
        <v>994383.97</v>
      </c>
      <c r="T93" s="5">
        <f t="shared" si="25"/>
        <v>941222.71</v>
      </c>
      <c r="U93" s="5">
        <f t="shared" si="25"/>
        <v>891457.87000000011</v>
      </c>
      <c r="V93" s="5" t="str">
        <f t="shared" si="25"/>
        <v/>
      </c>
      <c r="W93" s="4"/>
      <c r="X93" s="4"/>
      <c r="Y93" s="4"/>
      <c r="Z93" s="4"/>
    </row>
    <row r="94" spans="2:26" x14ac:dyDescent="0.25">
      <c r="B94" s="4" t="s">
        <v>55</v>
      </c>
      <c r="C94" s="5">
        <f t="shared" ref="C94:V94" si="26">IF(C36="","",C66)</f>
        <v>53660.990000000005</v>
      </c>
      <c r="D94" s="5">
        <f t="shared" si="26"/>
        <v>57372.15</v>
      </c>
      <c r="E94" s="5">
        <f t="shared" si="26"/>
        <v>55480.7</v>
      </c>
      <c r="F94" s="5">
        <f t="shared" si="26"/>
        <v>56473</v>
      </c>
      <c r="G94" s="5">
        <f t="shared" si="26"/>
        <v>58707</v>
      </c>
      <c r="H94" s="5">
        <f t="shared" si="26"/>
        <v>61857.9</v>
      </c>
      <c r="I94" s="5">
        <f t="shared" si="26"/>
        <v>63795</v>
      </c>
      <c r="J94" s="5">
        <f t="shared" si="26"/>
        <v>66418</v>
      </c>
      <c r="K94" s="5">
        <f t="shared" si="26"/>
        <v>70245.399999999994</v>
      </c>
      <c r="L94" s="5">
        <f t="shared" si="26"/>
        <v>73099</v>
      </c>
      <c r="M94" s="5">
        <f t="shared" si="26"/>
        <v>78159.76999999999</v>
      </c>
      <c r="N94" s="5">
        <f t="shared" si="26"/>
        <v>83636.17</v>
      </c>
      <c r="O94" s="5">
        <f t="shared" si="26"/>
        <v>90307.74</v>
      </c>
      <c r="P94" s="5">
        <f t="shared" si="26"/>
        <v>94393.600000000006</v>
      </c>
      <c r="Q94" s="5">
        <f t="shared" si="26"/>
        <v>100700</v>
      </c>
      <c r="R94" s="5">
        <f t="shared" si="26"/>
        <v>103626.93000000001</v>
      </c>
      <c r="S94" s="5">
        <f t="shared" si="26"/>
        <v>107846.31000000001</v>
      </c>
      <c r="T94" s="5">
        <f t="shared" si="26"/>
        <v>112181.29000000001</v>
      </c>
      <c r="U94" s="5">
        <f t="shared" si="26"/>
        <v>114818.37</v>
      </c>
      <c r="V94" s="5">
        <f t="shared" si="26"/>
        <v>122195.76999999999</v>
      </c>
      <c r="W94" s="4"/>
      <c r="X94" s="4"/>
      <c r="Y94" s="4"/>
      <c r="Z94" s="4"/>
    </row>
    <row r="95" spans="2:26" x14ac:dyDescent="0.25">
      <c r="B95" s="4"/>
      <c r="C95" s="4"/>
      <c r="D95" s="4"/>
      <c r="E95" s="4"/>
      <c r="F95" s="4"/>
      <c r="G95" s="4"/>
      <c r="H95" s="4"/>
      <c r="I95" s="4"/>
      <c r="J95" s="55"/>
      <c r="K95" s="4"/>
      <c r="L95" s="4"/>
      <c r="M95" s="4"/>
      <c r="N95" s="4"/>
      <c r="O95" s="4"/>
      <c r="P95" s="4"/>
      <c r="Q95" s="4"/>
      <c r="R95" s="4"/>
      <c r="S95" s="4"/>
      <c r="T95" s="4"/>
      <c r="U95" s="55"/>
      <c r="V95" s="55"/>
      <c r="W95" s="4"/>
      <c r="X95" s="4"/>
      <c r="Y95" s="4"/>
      <c r="Z95" s="4"/>
    </row>
    <row r="96" spans="2:26" hidden="1" x14ac:dyDescent="0.25">
      <c r="B96" s="4"/>
      <c r="C96" s="4"/>
      <c r="D96" s="4"/>
      <c r="E96" s="4"/>
      <c r="F96" s="4"/>
      <c r="G96" s="4"/>
      <c r="H96" s="4"/>
      <c r="I96" s="4"/>
      <c r="J96" s="55"/>
      <c r="K96" s="4"/>
      <c r="L96" s="4"/>
      <c r="M96" s="4"/>
      <c r="N96" s="4"/>
      <c r="O96" s="4"/>
      <c r="P96" s="4"/>
      <c r="Q96" s="4"/>
      <c r="R96" s="4"/>
      <c r="S96" s="4"/>
      <c r="T96" s="4"/>
      <c r="U96" s="55"/>
      <c r="V96" s="55"/>
      <c r="W96" s="4"/>
      <c r="X96" s="4"/>
      <c r="Y96" s="4"/>
      <c r="Z96" s="4"/>
    </row>
  </sheetData>
  <customSheetViews>
    <customSheetView guid="{9658BFCB-F494-4EC4-95C2-C125FDE12354}" scale="80" showGridLines="0" hiddenRows="1" hiddenColumns="1">
      <selection activeCell="C7" sqref="C7"/>
      <pageMargins left="0" right="0" top="0" bottom="0" header="0" footer="0"/>
      <pageSetup paperSize="9" orientation="portrait" r:id="rId1"/>
    </customSheetView>
  </customSheetViews>
  <mergeCells count="5">
    <mergeCell ref="B3:V3"/>
    <mergeCell ref="B4:V4"/>
    <mergeCell ref="B5:V5"/>
    <mergeCell ref="B8:D8"/>
    <mergeCell ref="B2:V2"/>
  </mergeCells>
  <pageMargins left="0" right="0" top="0" bottom="0" header="0" footer="0"/>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W108"/>
  <sheetViews>
    <sheetView showGridLines="0" zoomScale="90" zoomScaleNormal="90" workbookViewId="0">
      <pane ySplit="4" topLeftCell="A41" activePane="bottomLeft" state="frozen"/>
      <selection pane="bottomLeft" activeCell="B3" sqref="B3:V3"/>
    </sheetView>
  </sheetViews>
  <sheetFormatPr defaultColWidth="0" defaultRowHeight="15" zeroHeight="1" x14ac:dyDescent="0.25"/>
  <cols>
    <col min="1" max="1" width="1.42578125" style="97" customWidth="1"/>
    <col min="2" max="2" width="26.7109375" style="97" customWidth="1"/>
    <col min="3" max="21" width="8.7109375" style="97" customWidth="1"/>
    <col min="22" max="22" width="9.28515625" style="97" customWidth="1"/>
    <col min="23" max="23" width="8.7109375" style="97" customWidth="1"/>
    <col min="24" max="16384" width="8.7109375" style="97" hidden="1"/>
  </cols>
  <sheetData>
    <row r="1" spans="2:23" s="51" customFormat="1" x14ac:dyDescent="0.25">
      <c r="B1" s="37"/>
    </row>
    <row r="2" spans="2:23" s="51" customFormat="1" ht="20.25" x14ac:dyDescent="0.25">
      <c r="B2" s="373" t="s">
        <v>24</v>
      </c>
      <c r="C2" s="373"/>
      <c r="D2" s="373"/>
      <c r="E2" s="373"/>
      <c r="F2" s="373"/>
      <c r="G2" s="373"/>
      <c r="H2" s="373"/>
      <c r="I2" s="373"/>
      <c r="J2" s="373"/>
      <c r="K2" s="373"/>
      <c r="L2" s="373"/>
      <c r="M2" s="373"/>
      <c r="N2" s="373"/>
      <c r="O2" s="373"/>
      <c r="P2" s="373"/>
      <c r="Q2" s="373"/>
      <c r="R2" s="373"/>
      <c r="S2" s="373"/>
      <c r="T2" s="373"/>
      <c r="U2" s="373"/>
      <c r="V2" s="373"/>
    </row>
    <row r="3" spans="2:23" s="51" customFormat="1" ht="18" x14ac:dyDescent="0.25">
      <c r="B3" s="371" t="s">
        <v>25</v>
      </c>
      <c r="C3" s="371"/>
      <c r="D3" s="371"/>
      <c r="E3" s="371"/>
      <c r="F3" s="371"/>
      <c r="G3" s="371"/>
      <c r="H3" s="371"/>
      <c r="I3" s="371"/>
      <c r="J3" s="371"/>
      <c r="K3" s="371"/>
      <c r="L3" s="371"/>
      <c r="M3" s="371"/>
      <c r="N3" s="371"/>
      <c r="O3" s="371"/>
      <c r="P3" s="371"/>
      <c r="Q3" s="371"/>
      <c r="R3" s="371"/>
      <c r="S3" s="371"/>
      <c r="T3" s="371"/>
      <c r="U3" s="371"/>
      <c r="V3" s="371"/>
    </row>
    <row r="4" spans="2:23" s="51" customFormat="1" ht="18" x14ac:dyDescent="0.25">
      <c r="B4" s="371" t="s">
        <v>120</v>
      </c>
      <c r="C4" s="371"/>
      <c r="D4" s="371"/>
      <c r="E4" s="371"/>
      <c r="F4" s="371"/>
      <c r="G4" s="371"/>
      <c r="H4" s="371"/>
      <c r="I4" s="371"/>
      <c r="J4" s="371"/>
      <c r="K4" s="371"/>
      <c r="L4" s="371"/>
      <c r="M4" s="371"/>
      <c r="N4" s="371"/>
      <c r="O4" s="371"/>
      <c r="P4" s="371"/>
      <c r="Q4" s="371"/>
      <c r="R4" s="371"/>
      <c r="S4" s="371"/>
      <c r="T4" s="371"/>
      <c r="U4" s="371"/>
      <c r="V4" s="371"/>
    </row>
    <row r="5" spans="2:23" s="51" customFormat="1" ht="15.75" customHeight="1" x14ac:dyDescent="0.25">
      <c r="B5" s="371"/>
      <c r="C5" s="371"/>
      <c r="D5" s="371"/>
      <c r="E5" s="371"/>
      <c r="F5" s="371"/>
      <c r="G5" s="371"/>
      <c r="H5" s="371"/>
      <c r="I5" s="371"/>
      <c r="J5" s="371"/>
      <c r="K5" s="371"/>
      <c r="L5" s="371"/>
      <c r="M5" s="371"/>
      <c r="N5" s="371"/>
      <c r="O5" s="371"/>
      <c r="P5" s="371"/>
      <c r="Q5" s="371"/>
      <c r="R5" s="371"/>
      <c r="S5" s="371"/>
      <c r="T5" s="371"/>
      <c r="U5" s="371"/>
      <c r="V5" s="371"/>
    </row>
    <row r="6" spans="2:23" s="1" customFormat="1" ht="15.75" customHeight="1" x14ac:dyDescent="0.25">
      <c r="B6" s="144"/>
      <c r="C6" s="144"/>
      <c r="D6" s="144"/>
      <c r="E6" s="144"/>
      <c r="F6" s="144"/>
      <c r="G6" s="144"/>
      <c r="H6" s="144"/>
      <c r="I6" s="144"/>
      <c r="J6" s="144"/>
      <c r="K6" s="144"/>
      <c r="L6" s="144"/>
      <c r="M6" s="144"/>
      <c r="N6" s="144"/>
      <c r="O6" s="144"/>
      <c r="P6" s="144"/>
      <c r="Q6" s="144"/>
      <c r="R6" s="144"/>
      <c r="S6" s="144"/>
      <c r="T6" s="144"/>
      <c r="U6" s="144"/>
      <c r="V6" s="144"/>
    </row>
    <row r="7" spans="2:23" s="51" customFormat="1" x14ac:dyDescent="0.25">
      <c r="B7" s="104" t="s">
        <v>121</v>
      </c>
      <c r="C7" s="106"/>
      <c r="D7" s="106"/>
      <c r="E7" s="106"/>
      <c r="F7" s="106"/>
      <c r="G7" s="106"/>
      <c r="H7" s="106"/>
      <c r="I7" s="106"/>
      <c r="J7" s="106"/>
      <c r="K7" s="106"/>
      <c r="L7" s="106"/>
      <c r="M7" s="106"/>
      <c r="N7" s="106"/>
      <c r="O7" s="106"/>
      <c r="P7" s="106"/>
      <c r="Q7" s="106"/>
      <c r="R7" s="106"/>
      <c r="S7" s="106"/>
      <c r="T7" s="106"/>
      <c r="U7" s="106"/>
      <c r="V7" s="97"/>
    </row>
    <row r="8" spans="2:23" s="51" customFormat="1" x14ac:dyDescent="0.25">
      <c r="B8" s="97" t="s">
        <v>116</v>
      </c>
      <c r="C8" s="97">
        <v>2000</v>
      </c>
      <c r="D8" s="97">
        <v>2001</v>
      </c>
      <c r="E8" s="97">
        <v>2002</v>
      </c>
      <c r="F8" s="97">
        <v>2003</v>
      </c>
      <c r="G8" s="97">
        <v>2004</v>
      </c>
      <c r="H8" s="97">
        <v>2005</v>
      </c>
      <c r="I8" s="97">
        <v>2006</v>
      </c>
      <c r="J8" s="97">
        <v>2007</v>
      </c>
      <c r="K8" s="97">
        <v>2008</v>
      </c>
      <c r="L8" s="97">
        <v>2009</v>
      </c>
      <c r="M8" s="97">
        <v>2010</v>
      </c>
      <c r="N8" s="97">
        <v>2011</v>
      </c>
      <c r="O8" s="97">
        <v>2012</v>
      </c>
      <c r="P8" s="97">
        <v>2013</v>
      </c>
      <c r="Q8" s="97">
        <v>2014</v>
      </c>
      <c r="R8" s="97">
        <v>2015</v>
      </c>
      <c r="S8" s="97">
        <v>2016</v>
      </c>
      <c r="T8" s="97">
        <v>2017</v>
      </c>
      <c r="U8" s="97">
        <v>2018</v>
      </c>
      <c r="V8" s="97">
        <v>2019</v>
      </c>
    </row>
    <row r="9" spans="2:23" s="51" customFormat="1" x14ac:dyDescent="0.25">
      <c r="B9" s="97" t="s">
        <v>33</v>
      </c>
      <c r="C9" s="97"/>
      <c r="D9" s="97"/>
      <c r="E9" s="97"/>
      <c r="F9" s="97"/>
      <c r="G9" s="97"/>
      <c r="H9" s="97"/>
      <c r="I9" s="97"/>
      <c r="J9" s="97"/>
      <c r="K9" s="97"/>
      <c r="L9" s="97"/>
      <c r="M9" s="97"/>
      <c r="N9" s="97"/>
      <c r="O9" s="97"/>
      <c r="P9" s="97"/>
      <c r="Q9" s="97"/>
      <c r="R9" s="97"/>
      <c r="S9" s="97"/>
      <c r="T9" s="97"/>
      <c r="U9" s="97"/>
      <c r="V9" s="97"/>
    </row>
    <row r="10" spans="2:23" s="51" customFormat="1" x14ac:dyDescent="0.25">
      <c r="B10" s="105" t="s">
        <v>122</v>
      </c>
      <c r="C10" s="106">
        <f>IFERROR((qAg!C11/qAg!B11)^(0.5*((pAg!B11*qAg!B11)/((pAg!B11*qAg!B11)+(pEg!B12*qEg!B11)))+(pAg!C11*qAg!C11)/((qAg!C11*pAg!C11)+(qEg!C11*pEg!C12))),"")</f>
        <v>0.91919722894029643</v>
      </c>
      <c r="D10" s="106">
        <f>IFERROR((qAg!D11/qAg!C11)^(0.5*((pAg!C11*qAg!C11)/((pAg!C11*qAg!C11)+(pEg!C12*qEg!C11)))+(pAg!D11*qAg!D11)/((qAg!D11*pAg!D11)+(qEg!D11*pEg!D12))),"")</f>
        <v>1.259080483938223</v>
      </c>
      <c r="E10" s="106">
        <f>IFERROR((qAg!E11/qAg!D11)^(0.5*((pAg!D11*qAg!D11)/((pAg!D11*qAg!D11)+(pEg!D12*qEg!D11)))+(pAg!E11*qAg!E11)/((qAg!E11*pAg!E11)+(qEg!E11*pEg!E12))),"")</f>
        <v>1.0257955804085384</v>
      </c>
      <c r="F10" s="106">
        <f>IFERROR((qAg!F11/qAg!E11)^(0.5*((pAg!E11*qAg!E11)/((pAg!E11*qAg!E11)+(pEg!E12*qEg!E11)))+(pAg!F11*qAg!F11)/((qAg!F11*pAg!F11)+(qEg!F11*pEg!F12))),"")</f>
        <v>0.98972766379898869</v>
      </c>
      <c r="G10" s="106">
        <f>IFERROR((qAg!G11/qAg!F11)^(0.5*((pAg!F11*qAg!F11)/((pAg!F11*qAg!F11)+(pEg!F12*qEg!F11)))+(pAg!G11*qAg!G11)/((qAg!G11*pAg!G11)+(qEg!G11*pEg!G12))),"")</f>
        <v>1.2096014287428007</v>
      </c>
      <c r="H10" s="106">
        <f>IFERROR((qAg!H11/qAg!G11)^(0.5*((pAg!G11*qAg!G11)/((pAg!G11*qAg!G11)+(pEg!G12*qEg!G11)))+(pAg!H11*qAg!H11)/((qAg!H11*pAg!H11)+(qEg!H11*pEg!H12))),"")</f>
        <v>1.1181523872420314</v>
      </c>
      <c r="I10" s="106">
        <f>IFERROR((qAg!I11/qAg!H11)^(0.5*((pAg!H11*qAg!H11)/((pAg!H11*qAg!H11)+(pEg!H12*qEg!H11)))+(pAg!I11*qAg!I11)/((qAg!I11*pAg!I11)+(qEg!I11*pEg!I12))),"")</f>
        <v>0.86576292594545967</v>
      </c>
      <c r="J10" s="106">
        <f>IFERROR((qAg!J11/qAg!I11)^(0.5*((pAg!I11*qAg!I11)/((pAg!I11*qAg!I11)+(pEg!I12*qEg!I11)))+(pAg!J11*qAg!J11)/((qAg!J11*pAg!J11)+(qEg!J11*pEg!J12))),"")</f>
        <v>1.1514675360059519</v>
      </c>
      <c r="K10" s="106">
        <f>IFERROR((qAg!K11/qAg!J11)^(0.5*((pAg!J11*qAg!J11)/((pAg!J11*qAg!J11)+(pEg!J12*qEg!J11)))+(pAg!K11*qAg!K11)/((qAg!K11*pAg!K11)+(qEg!K11*pEg!K12))),"")</f>
        <v>1.0491757005143407</v>
      </c>
      <c r="L10" s="106">
        <f>IFERROR((qAg!L11/qAg!K11)^(0.5*((pAg!K11*qAg!K11)/((pAg!K11*qAg!K11)+(pEg!K12*qEg!K11)))+(pAg!L11*qAg!L11)/((qAg!L11*pAg!L11)+(qEg!L11*pEg!L12))),"")</f>
        <v>0.98754356213566263</v>
      </c>
      <c r="M10" s="106">
        <f>IFERROR((qAg!M11/qAg!L11)^(0.5*((pAg!L11*qAg!L11)/((pAg!L11*qAg!L11)+(pEg!L12*qEg!L11)))+(pAg!M11*qAg!M11)/((qAg!M11*pAg!M11)+(qEg!M11*pEg!M12))),"")</f>
        <v>1.0737046954744767</v>
      </c>
      <c r="N10" s="106">
        <f>IFERROR((qAg!N11/qAg!M11)^(0.5*((pAg!M11*qAg!M11)/((pAg!M11*qAg!M11)+(pEg!M12*qEg!M11)))+(pAg!N11*qAg!N11)/((qAg!N11*pAg!N11)+(qEg!N11*pEg!N12))),"")</f>
        <v>1.0611294476777917</v>
      </c>
      <c r="O10" s="106">
        <f>IFERROR((qAg!O11/qAg!N11)^(0.5*((pAg!N11*qAg!N11)/((pAg!N11*qAg!N11)+(pEg!N12*qEg!N11)))+(pAg!O11*qAg!O11)/((qAg!O11*pAg!O11)+(qEg!O11*pEg!O12))),"")</f>
        <v>1.1662124066131645</v>
      </c>
      <c r="P10" s="106">
        <f>IFERROR((qAg!P11/qAg!O11)^(0.5*((pAg!O11*qAg!O11)/((pAg!O11*qAg!O11)+(pEg!O12*qEg!O11)))+(pAg!P11*qAg!P11)/((qAg!P11*pAg!P11)+(qEg!P11*pEg!P12))),"")</f>
        <v>1.0647180321346534</v>
      </c>
      <c r="Q10" s="106">
        <f>IFERROR((qAg!Q11/qAg!P11)^(0.5*((pAg!P11*qAg!P11)/((pAg!P11*qAg!P11)+(pEg!P12*qEg!P11)))+(pAg!Q11*qAg!Q11)/((qAg!Q11*pAg!Q11)+(qEg!Q11*pEg!Q12))),"")</f>
        <v>1.0677440928571196</v>
      </c>
      <c r="R10" s="106">
        <f>IFERROR((qAg!R11/qAg!Q11)^(0.5*((pAg!Q11*qAg!Q11)/((pAg!Q11*qAg!Q11)+(pEg!Q12*qEg!Q11)))+(pAg!R11*qAg!R11)/((qAg!R11*pAg!R11)+(qEg!R11*pEg!R12))),"")</f>
        <v>1.0292691022715794</v>
      </c>
      <c r="S10" s="106">
        <f>IFERROR((qAg!S11/qAg!R11)^(0.5*((pAg!R11*qAg!R11)/((pAg!R11*qAg!R11)+(pEg!R12*qEg!R11)))+(pAg!S11*qAg!S11)/((qAg!S11*pAg!S11)+(qEg!S11*pEg!S12))),"")</f>
        <v>0.98465628953486717</v>
      </c>
      <c r="T10" s="106" t="str">
        <f>IFERROR((qAg!T11/qAg!S11)^(0.5*((pAg!S11*qAg!S11)/((pAg!S11*qAg!S11)+(pEg!S12*qEg!S11)))+(pAg!T11*qAg!T11)/((qAg!T11*pAg!T11)+(qEg!T11*pEg!T12))),"")</f>
        <v/>
      </c>
      <c r="U10" s="106" t="str">
        <f>IFERROR((qAg!U11/qAg!T11)^(0.5*((pAg!T11*qAg!T11)/((pAg!T11*qAg!T11)+(pEg!T12*qEg!T11)))+(pAg!U11*qAg!U11)/((qAg!U11*pAg!U11)+(qEg!U11*pEg!U12))),"")</f>
        <v/>
      </c>
      <c r="V10" s="106">
        <f>IFERROR((qAg!V11/qAg!U11)^(0.5*((pAg!U11*qAg!U11)/((pAg!U11*qAg!U11)+(pEg!U12*qEg!U11)))+(pAg!V11*qAg!V11)/((qAg!V11*pAg!V11)+(qEg!V11*pEg!V12))),"")</f>
        <v>0.99225249323168341</v>
      </c>
      <c r="W10" s="106"/>
    </row>
    <row r="11" spans="2:23" x14ac:dyDescent="0.25">
      <c r="B11" s="105" t="s">
        <v>61</v>
      </c>
      <c r="C11" s="106" t="str">
        <f>IFERROR((qAg!C12/qAg!B12)^(0.5*((pAg!B12*qAg!B12)/((pAg!B12*qAg!B12)+(pEg!B13*qEg!B12)))+(pAg!C12*qAg!C12)/((qAg!C12*pAg!C12)+(qEg!C12*pEg!C13))),"")</f>
        <v/>
      </c>
      <c r="D11" s="106" t="str">
        <f>IFERROR((qAg!D12/qAg!C12)^(0.5*((pAg!C12*qAg!C12)/((pAg!C12*qAg!C12)+(pEg!C13*qEg!C12)))+(pAg!D12*qAg!D12)/((qAg!D12*pAg!D12)+(qEg!D12*pEg!D13))),"")</f>
        <v/>
      </c>
      <c r="E11" s="106" t="str">
        <f>IFERROR((qAg!E12/qAg!D12)^(0.5*((pAg!D12*qAg!D12)/((pAg!D12*qAg!D12)+(pEg!D13*qEg!D12)))+(pAg!E12*qAg!E12)/((qAg!E12*pAg!E12)+(qEg!E12*pEg!E13))),"")</f>
        <v/>
      </c>
      <c r="F11" s="106">
        <f>IFERROR((qAg!F12/qAg!E12)^(0.5*((pAg!E12*qAg!E12)/((pAg!E12*qAg!E12)+(pEg!E13*qEg!E12)))+(pAg!F12*qAg!F12)/((qAg!F12*pAg!F12)+(qEg!F12*pEg!F13))),"")</f>
        <v>1.0722547770068773</v>
      </c>
      <c r="G11" s="106">
        <f>IFERROR((qAg!G12/qAg!F12)^(0.5*((pAg!F12*qAg!F12)/((pAg!F12*qAg!F12)+(pEg!F13*qEg!F12)))+(pAg!G12*qAg!G12)/((qAg!G12*pAg!G12)+(qEg!G12*pEg!G13))),"")</f>
        <v>0.98529755339417191</v>
      </c>
      <c r="H11" s="106">
        <f>IFERROR((qAg!H12/qAg!G12)^(0.5*((pAg!G12*qAg!G12)/((pAg!G12*qAg!G12)+(pEg!G13*qEg!G12)))+(pAg!H12*qAg!H12)/((qAg!H12*pAg!H12)+(qEg!H12*pEg!H13))),"")</f>
        <v>0.95907665552406662</v>
      </c>
      <c r="I11" s="106">
        <f>IFERROR((qAg!I12/qAg!H12)^(0.5*((pAg!H12*qAg!H12)/((pAg!H12*qAg!H12)+(pEg!H13*qEg!H12)))+(pAg!I12*qAg!I12)/((qAg!I12*pAg!I12)+(qEg!I12*pEg!I13))),"")</f>
        <v>0.90510622101053784</v>
      </c>
      <c r="J11" s="106">
        <f>IFERROR((qAg!J12/qAg!I12)^(0.5*((pAg!I12*qAg!I12)/((pAg!I12*qAg!I12)+(pEg!I13*qEg!I12)))+(pAg!J12*qAg!J12)/((qAg!J12*pAg!J12)+(qEg!J12*pEg!J13))),"")</f>
        <v>1.360983701265374</v>
      </c>
      <c r="K11" s="106" t="str">
        <f>IFERROR((qAg!K12/qAg!J12)^(0.5*((pAg!J12*qAg!J12)/((pAg!J12*qAg!J12)+(pEg!J13*qEg!J12)))+(pAg!K12*qAg!K12)/((qAg!K12*pAg!K12)+(qEg!K12*pEg!K13))),"")</f>
        <v/>
      </c>
      <c r="L11" s="106" t="str">
        <f>IFERROR((qAg!L12/qAg!K12)^(0.5*((pAg!K12*qAg!K12)/((pAg!K12*qAg!K12)+(pEg!K13*qEg!K12)))+(pAg!L12*qAg!L12)/((qAg!L12*pAg!L12)+(qEg!L12*pEg!L13))),"")</f>
        <v/>
      </c>
      <c r="M11" s="106" t="str">
        <f>IFERROR((qAg!M12/qAg!L12)^(0.5*((pAg!L12*qAg!L12)/((pAg!L12*qAg!L12)+(pEg!L13*qEg!L12)))+(pAg!M12*qAg!M12)/((qAg!M12*pAg!M12)+(qEg!M12*pEg!M13))),"")</f>
        <v/>
      </c>
      <c r="N11" s="106">
        <f>IFERROR((qAg!N12/qAg!M12)^(0.5*((pAg!M12*qAg!M12)/((pAg!M12*qAg!M12)+(pEg!M13*qEg!M12)))+(pAg!N12*qAg!N12)/((qAg!N12*pAg!N12)+(qEg!N12*pEg!N13))),"")</f>
        <v>1.0795711012440161</v>
      </c>
      <c r="O11" s="106" t="str">
        <f>IFERROR((qAg!O12/qAg!N12)^(0.5*((pAg!N12*qAg!N12)/((pAg!N12*qAg!N12)+(pEg!N13*qEg!N12)))+(pAg!O12*qAg!O12)/((qAg!O12*pAg!O12)+(qEg!O12*pEg!O13))),"")</f>
        <v/>
      </c>
      <c r="P11" s="106" t="str">
        <f>IFERROR((qAg!P12/qAg!O12)^(0.5*((pAg!O12*qAg!O12)/((pAg!O12*qAg!O12)+(pEg!O13*qEg!O12)))+(pAg!P12*qAg!P12)/((qAg!P12*pAg!P12)+(qEg!P12*pEg!P13))),"")</f>
        <v/>
      </c>
      <c r="Q11" s="106">
        <f>IFERROR((qAg!Q12/qAg!P12)^(0.5*((pAg!P12*qAg!P12)/((pAg!P12*qAg!P12)+(pEg!P13*qEg!P12)))+(pAg!Q12*qAg!Q12)/((qAg!Q12*pAg!Q12)+(qEg!Q12*pEg!Q13))),"")</f>
        <v>0.97463093252482669</v>
      </c>
      <c r="R11" s="106">
        <f>IFERROR((qAg!R12/qAg!Q12)^(0.5*((pAg!Q12*qAg!Q12)/((pAg!Q12*qAg!Q12)+(pEg!Q13*qEg!Q12)))+(pAg!R12*qAg!R12)/((qAg!R12*pAg!R12)+(qEg!R12*pEg!R13))),"")</f>
        <v>1.0037731362013376</v>
      </c>
      <c r="S11" s="106">
        <f>IFERROR((qAg!S12/qAg!R12)^(0.5*((pAg!R12*qAg!R12)/((pAg!R12*qAg!R12)+(pEg!R13*qEg!R12)))+(pAg!S12*qAg!S12)/((qAg!S12*pAg!S12)+(qEg!S12*pEg!S13))),"")</f>
        <v>1.0243117712720409</v>
      </c>
      <c r="T11" s="106">
        <f>IFERROR((qAg!T12/qAg!S12)^(0.5*((pAg!S12*qAg!S12)/((pAg!S12*qAg!S12)+(pEg!S13*qEg!S12)))+(pAg!T12*qAg!T12)/((qAg!T12*pAg!T12)+(qEg!T12*pEg!T13))),"")</f>
        <v>0.98755617139162732</v>
      </c>
      <c r="U11" s="106">
        <f>IFERROR((qAg!U12/qAg!T12)^(0.5*((pAg!T12*qAg!T12)/((pAg!T12*qAg!T12)+(pEg!T13*qEg!T12)))+(pAg!U12*qAg!U12)/((qAg!U12*pAg!U12)+(qEg!U12*pEg!U13))),"")</f>
        <v>0.97563282930829986</v>
      </c>
      <c r="V11" s="106">
        <f>IFERROR((qAg!V12/qAg!U12)^(0.5*((pAg!U12*qAg!U12)/((pAg!U12*qAg!U12)+(pEg!U13*qEg!U12)))+(pAg!V12*qAg!V12)/((qAg!V12*pAg!V12)+(qEg!V12*pEg!V13))),"")</f>
        <v>0.97420130412925199</v>
      </c>
    </row>
    <row r="12" spans="2:23" x14ac:dyDescent="0.25">
      <c r="B12" s="105" t="s">
        <v>59</v>
      </c>
      <c r="C12" s="106">
        <f>IFERROR((qAg!C13/qAg!B13)^(0.5*((pAg!B13*qAg!B13)/((pAg!B13*qAg!B13)+(pEg!B14*qEg!B13)))+(pAg!C13*qAg!C13)/((qAg!C13*pAg!C13)+(qEg!C13*pEg!C14))),"")</f>
        <v>1.0258684072916984</v>
      </c>
      <c r="D12" s="106">
        <f>IFERROR((qAg!D13/qAg!C13)^(0.5*((pAg!C13*qAg!C13)/((pAg!C13*qAg!C13)+(pEg!C14*qEg!C13)))+(pAg!D13*qAg!D13)/((qAg!D13*pAg!D13)+(qEg!D13*pEg!D14))),"")</f>
        <v>1.0226331049848545</v>
      </c>
      <c r="E12" s="106">
        <f>IFERROR((qAg!E13/qAg!D13)^(0.5*((pAg!D13*qAg!D13)/((pAg!D13*qAg!D13)+(pEg!D14*qEg!D13)))+(pAg!E13*qAg!E13)/((qAg!E13*pAg!E13)+(qEg!E13*pEg!E14))),"")</f>
        <v>1.0847014242543447</v>
      </c>
      <c r="F12" s="106">
        <f>IFERROR((qAg!F13/qAg!E13)^(0.5*((pAg!E13*qAg!E13)/((pAg!E13*qAg!E13)+(pEg!E14*qEg!E13)))+(pAg!F13*qAg!F13)/((qAg!F13*pAg!F13)+(qEg!F13*pEg!F14))),"")</f>
        <v>0.97799902003382666</v>
      </c>
      <c r="G12" s="106">
        <f>IFERROR((qAg!G13/qAg!F13)^(0.5*((pAg!F13*qAg!F13)/((pAg!F13*qAg!F13)+(pEg!F14*qEg!F13)))+(pAg!G13*qAg!G13)/((qAg!G13*pAg!G13)+(qEg!G13*pEg!G14))),"")</f>
        <v>0.97625274384646255</v>
      </c>
      <c r="H12" s="106">
        <f>IFERROR((qAg!H13/qAg!G13)^(0.5*((pAg!G13*qAg!G13)/((pAg!G13*qAg!G13)+(pEg!G14*qEg!G13)))+(pAg!H13*qAg!H13)/((qAg!H13*pAg!H13)+(qEg!H13*pEg!H14))),"")</f>
        <v>1.0230495771430335</v>
      </c>
      <c r="I12" s="106">
        <f>IFERROR((qAg!I13/qAg!H13)^(0.5*((pAg!H13*qAg!H13)/((pAg!H13*qAg!H13)+(pEg!H14*qEg!H13)))+(pAg!I13*qAg!I13)/((qAg!I13*pAg!I13)+(qEg!I13*pEg!I14))),"")</f>
        <v>1.0082379243242525</v>
      </c>
      <c r="J12" s="106">
        <f>IFERROR((qAg!J13/qAg!I13)^(0.5*((pAg!I13*qAg!I13)/((pAg!I13*qAg!I13)+(pEg!I14*qEg!I13)))+(pAg!J13*qAg!J13)/((qAg!J13*pAg!J13)+(qEg!J13*pEg!J14))),"")</f>
        <v>1.0403424572720088</v>
      </c>
      <c r="K12" s="106">
        <f>IFERROR((qAg!K13/qAg!J13)^(0.5*((pAg!J13*qAg!J13)/((pAg!J13*qAg!J13)+(pEg!J14*qEg!J13)))+(pAg!K13*qAg!K13)/((qAg!K13*pAg!K13)+(qEg!K13*pEg!K14))),"")</f>
        <v>1.003020136853418</v>
      </c>
      <c r="L12" s="106">
        <f>IFERROR((qAg!L13/qAg!K13)^(0.5*((pAg!K13*qAg!K13)/((pAg!K13*qAg!K13)+(pEg!K14*qEg!K13)))+(pAg!L13*qAg!L13)/((qAg!L13*pAg!L13)+(qEg!L13*pEg!L14))),"")</f>
        <v>1.0422477377339432</v>
      </c>
      <c r="M12" s="106">
        <f>IFERROR((qAg!M13/qAg!L13)^(0.5*((pAg!L13*qAg!L13)/((pAg!L13*qAg!L13)+(pEg!L14*qEg!L13)))+(pAg!M13*qAg!M13)/((qAg!M13*pAg!M13)+(qEg!M13*pEg!M14))),"")</f>
        <v>0.98658729488980657</v>
      </c>
      <c r="N12" s="106">
        <f>IFERROR((qAg!N13/qAg!M13)^(0.5*((pAg!M13*qAg!M13)/((pAg!M13*qAg!M13)+(pEg!M14*qEg!M13)))+(pAg!N13*qAg!N13)/((qAg!N13*pAg!N13)+(qEg!N13*pEg!N14))),"")</f>
        <v>1.019552928946291</v>
      </c>
      <c r="O12" s="106">
        <f>IFERROR((qAg!O13/qAg!N13)^(0.5*((pAg!N13*qAg!N13)/((pAg!N13*qAg!N13)+(pEg!N14*qEg!N13)))+(pAg!O13*qAg!O13)/((qAg!O13*pAg!O13)+(qEg!O13*pEg!O14))),"")</f>
        <v>1.029446985316679</v>
      </c>
      <c r="P12" s="106">
        <f>IFERROR((qAg!P13/qAg!O13)^(0.5*((pAg!O13*qAg!O13)/((pAg!O13*qAg!O13)+(pEg!O14*qEg!O13)))+(pAg!P13*qAg!P13)/((qAg!P13*pAg!P13)+(qEg!P13*pEg!P14))),"")</f>
        <v>1.1101814128584728</v>
      </c>
      <c r="Q12" s="106">
        <f>IFERROR((qAg!Q13/qAg!P13)^(0.5*((pAg!P13*qAg!P13)/((pAg!P13*qAg!P13)+(pEg!P14*qEg!P13)))+(pAg!Q13*qAg!Q13)/((qAg!Q13*pAg!Q13)+(qEg!Q13*pEg!Q14))),"")</f>
        <v>1.083151625291914</v>
      </c>
      <c r="R12" s="106">
        <f>IFERROR((qAg!R13/qAg!Q13)^(0.5*((pAg!Q13*qAg!Q13)/((pAg!Q13*qAg!Q13)+(pEg!Q14*qEg!Q13)))+(pAg!R13*qAg!R13)/((qAg!R13*pAg!R13)+(qEg!R13*pEg!R14))),"")</f>
        <v>0.98512393681806387</v>
      </c>
      <c r="S12" s="106">
        <f>IFERROR((qAg!S13/qAg!R13)^(0.5*((pAg!R13*qAg!R13)/((pAg!R13*qAg!R13)+(pEg!R14*qEg!R13)))+(pAg!S13*qAg!S13)/((qAg!S13*pAg!S13)+(qEg!S13*pEg!S14))),"")</f>
        <v>1.0562161863082684</v>
      </c>
      <c r="T12" s="106">
        <f>IFERROR((qAg!T13/qAg!S13)^(0.5*((pAg!S13*qAg!S13)/((pAg!S13*qAg!S13)+(pEg!S14*qEg!S13)))+(pAg!T13*qAg!T13)/((qAg!T13*pAg!T13)+(qEg!T13*pEg!T14))),"")</f>
        <v>0.97941537742284701</v>
      </c>
      <c r="U12" s="106" t="str">
        <f>IFERROR((qAg!U13/qAg!T13)^(0.5*((pAg!T13*qAg!T13)/((pAg!T13*qAg!T13)+(pEg!T14*qEg!T13)))+(pAg!U13*qAg!U13)/((qAg!U13*pAg!U13)+(qEg!U13*pEg!U14))),"")</f>
        <v/>
      </c>
      <c r="V12" s="106" t="str">
        <f>IFERROR((qAg!V13/qAg!U13)^(0.5*((pAg!U13*qAg!U13)/((pAg!U13*qAg!U13)+(pEg!U14*qEg!U13)))+(pAg!V13*qAg!V13)/((qAg!V13*pAg!V13)+(qEg!V13*pEg!V14))),"")</f>
        <v/>
      </c>
    </row>
    <row r="13" spans="2:23" x14ac:dyDescent="0.25">
      <c r="B13" s="105" t="s">
        <v>67</v>
      </c>
      <c r="C13" s="106">
        <f>IFERROR((qAg!C14/qAg!B14)^(0.5*((pAg!B14*qAg!B14)/((pAg!B14*qAg!B14)+(pEg!B15*qEg!B14)))+(pAg!C14*qAg!C14)/((qAg!C14*pAg!C14)+(qEg!C14*pEg!C15))),"")</f>
        <v>0.73595137711995073</v>
      </c>
      <c r="D13" s="106" t="str">
        <f>IFERROR((qAg!D14/qAg!C14)^(0.5*((pAg!C14*qAg!C14)/((pAg!C14*qAg!C14)+(pEg!C15*qEg!C14)))+(pAg!D14*qAg!D14)/((qAg!D14*pAg!D14)+(qEg!D14*pEg!D15))),"")</f>
        <v/>
      </c>
      <c r="E13" s="106" t="str">
        <f>IFERROR((qAg!E14/qAg!D14)^(0.5*((pAg!D14*qAg!D14)/((pAg!D14*qAg!D14)+(pEg!D15*qEg!D14)))+(pAg!E14*qAg!E14)/((qAg!E14*pAg!E14)+(qEg!E14*pEg!E15))),"")</f>
        <v/>
      </c>
      <c r="F13" s="106" t="str">
        <f>IFERROR((qAg!F14/qAg!E14)^(0.5*((pAg!E14*qAg!E14)/((pAg!E14*qAg!E14)+(pEg!E15*qEg!E14)))+(pAg!F14*qAg!F14)/((qAg!F14*pAg!F14)+(qEg!F14*pEg!F15))),"")</f>
        <v/>
      </c>
      <c r="G13" s="106">
        <f>IFERROR((qAg!G14/qAg!F14)^(0.5*((pAg!F14*qAg!F14)/((pAg!F14*qAg!F14)+(pEg!F15*qEg!F14)))+(pAg!G14*qAg!G14)/((qAg!G14*pAg!G14)+(qEg!G14*pEg!G15))),"")</f>
        <v>1.1118622394174933</v>
      </c>
      <c r="H13" s="106" t="str">
        <f>IFERROR((qAg!H14/qAg!G14)^(0.5*((pAg!G14*qAg!G14)/((pAg!G14*qAg!G14)+(pEg!G15*qEg!G14)))+(pAg!H14*qAg!H14)/((qAg!H14*pAg!H14)+(qEg!H14*pEg!H15))),"")</f>
        <v/>
      </c>
      <c r="I13" s="106" t="str">
        <f>IFERROR((qAg!I14/qAg!H14)^(0.5*((pAg!H14*qAg!H14)/((pAg!H14*qAg!H14)+(pEg!H15*qEg!H14)))+(pAg!I14*qAg!I14)/((qAg!I14*pAg!I14)+(qEg!I14*pEg!I15))),"")</f>
        <v/>
      </c>
      <c r="J13" s="106">
        <f>IFERROR((qAg!J14/qAg!I14)^(0.5*((pAg!I14*qAg!I14)/((pAg!I14*qAg!I14)+(pEg!I15*qEg!I14)))+(pAg!J14*qAg!J14)/((qAg!J14*pAg!J14)+(qEg!J14*pEg!J15))),"")</f>
        <v>1.0649265096928349</v>
      </c>
      <c r="K13" s="106">
        <f>IFERROR((qAg!K14/qAg!J14)^(0.5*((pAg!J14*qAg!J14)/((pAg!J14*qAg!J14)+(pEg!J15*qEg!J14)))+(pAg!K14*qAg!K14)/((qAg!K14*pAg!K14)+(qEg!K14*pEg!K15))),"")</f>
        <v>1.0343433135143449</v>
      </c>
      <c r="L13" s="106">
        <f>IFERROR((qAg!L14/qAg!K14)^(0.5*((pAg!K14*qAg!K14)/((pAg!K14*qAg!K14)+(pEg!K15*qEg!K14)))+(pAg!L14*qAg!L14)/((qAg!L14*pAg!L14)+(qEg!L14*pEg!L15))),"")</f>
        <v>1.0465087203810663</v>
      </c>
      <c r="M13" s="106">
        <f>IFERROR((qAg!M14/qAg!L14)^(0.5*((pAg!L14*qAg!L14)/((pAg!L14*qAg!L14)+(pEg!L15*qEg!L14)))+(pAg!M14*qAg!M14)/((qAg!M14*pAg!M14)+(qEg!M14*pEg!M15))),"")</f>
        <v>1.2482713514004597</v>
      </c>
      <c r="N13" s="106">
        <f>IFERROR((qAg!N14/qAg!M14)^(0.5*((pAg!M14*qAg!M14)/((pAg!M14*qAg!M14)+(pEg!M15*qEg!M14)))+(pAg!N14*qAg!N14)/((qAg!N14*pAg!N14)+(qEg!N14*pEg!N15))),"")</f>
        <v>1.0812295232507685</v>
      </c>
      <c r="O13" s="106">
        <f>IFERROR((qAg!O14/qAg!N14)^(0.5*((pAg!N14*qAg!N14)/((pAg!N14*qAg!N14)+(pEg!N15*qEg!N14)))+(pAg!O14*qAg!O14)/((qAg!O14*pAg!O14)+(qEg!O14*pEg!O15))),"")</f>
        <v>1.0420557123723062</v>
      </c>
      <c r="P13" s="106">
        <f>IFERROR((qAg!P14/qAg!O14)^(0.5*((pAg!O14*qAg!O14)/((pAg!O14*qAg!O14)+(pEg!O15*qEg!O14)))+(pAg!P14*qAg!P14)/((qAg!P14*pAg!P14)+(qEg!P14*pEg!P15))),"")</f>
        <v>1.1118067477441709</v>
      </c>
      <c r="Q13" s="106">
        <f>IFERROR((qAg!Q14/qAg!P14)^(0.5*((pAg!P14*qAg!P14)/((pAg!P14*qAg!P14)+(pEg!P15*qEg!P14)))+(pAg!Q14*qAg!Q14)/((qAg!Q14*pAg!Q14)+(qEg!Q14*pEg!Q15))),"")</f>
        <v>0.9944396357573605</v>
      </c>
      <c r="R13" s="106">
        <f>IFERROR((qAg!R14/qAg!Q14)^(0.5*((pAg!Q14*qAg!Q14)/((pAg!Q14*qAg!Q14)+(pEg!Q15*qEg!Q14)))+(pAg!R14*qAg!R14)/((qAg!R14*pAg!R14)+(qEg!R14*pEg!R15))),"")</f>
        <v>1.0958494580420719</v>
      </c>
      <c r="S13" s="106">
        <f>IFERROR((qAg!S14/qAg!R14)^(0.5*((pAg!R14*qAg!R14)/((pAg!R14*qAg!R14)+(pEg!R15*qEg!R14)))+(pAg!S14*qAg!S14)/((qAg!S14*pAg!S14)+(qEg!S14*pEg!S15))),"")</f>
        <v>1.0632113756212098</v>
      </c>
      <c r="T13" s="106">
        <f>IFERROR((qAg!T14/qAg!S14)^(0.5*((pAg!S14*qAg!S14)/((pAg!S14*qAg!S14)+(pEg!S15*qEg!S14)))+(pAg!T14*qAg!T14)/((qAg!T14*pAg!T14)+(qEg!T14*pEg!T15))),"")</f>
        <v>0.72701051766747338</v>
      </c>
      <c r="U13" s="106">
        <f>IFERROR((qAg!U14/qAg!T14)^(0.5*((pAg!T14*qAg!T14)/((pAg!T14*qAg!T14)+(pEg!T15*qEg!T14)))+(pAg!U14*qAg!U14)/((qAg!U14*pAg!U14)+(qEg!U14*pEg!U15))),"")</f>
        <v>0.86237426501529613</v>
      </c>
      <c r="V13" s="106">
        <f>IFERROR((qAg!V14/qAg!U14)^(0.5*((pAg!U14*qAg!U14)/((pAg!U14*qAg!U14)+(pEg!U15*qEg!U14)))+(pAg!V14*qAg!V14)/((qAg!V14*pAg!V14)+(qEg!V14*pEg!V15))),"")</f>
        <v>0.97796984757247885</v>
      </c>
    </row>
    <row r="14" spans="2:23" x14ac:dyDescent="0.25">
      <c r="B14" s="105" t="s">
        <v>66</v>
      </c>
      <c r="C14" s="106">
        <f>IFERROR((qAg!C15/qAg!B15)^(0.5*((pAg!B15*qAg!B15)/((pAg!B15*qAg!B15)+(pEg!B16*qEg!B15)))+(pAg!C15*qAg!C15)/((qAg!C15*pAg!C15)+(qEg!C15*pEg!C16))),"")</f>
        <v>1.0325166256935667</v>
      </c>
      <c r="D14" s="106">
        <f>IFERROR((qAg!D15/qAg!C15)^(0.5*((pAg!C15*qAg!C15)/((pAg!C15*qAg!C15)+(pEg!C16*qEg!C15)))+(pAg!D15*qAg!D15)/((qAg!D15*pAg!D15)+(qEg!D15*pEg!D16))),"")</f>
        <v>1.0618728236152217</v>
      </c>
      <c r="E14" s="106">
        <f>IFERROR((qAg!E15/qAg!D15)^(0.5*((pAg!D15*qAg!D15)/((pAg!D15*qAg!D15)+(pEg!D16*qEg!D15)))+(pAg!E15*qAg!E15)/((qAg!E15*pAg!E15)+(qEg!E15*pEg!E16))),"")</f>
        <v>1.0670659299457081</v>
      </c>
      <c r="F14" s="106">
        <f>IFERROR((qAg!F15/qAg!E15)^(0.5*((pAg!E15*qAg!E15)/((pAg!E15*qAg!E15)+(pEg!E16*qEg!E15)))+(pAg!F15*qAg!F15)/((qAg!F15*pAg!F15)+(qEg!F15*pEg!F16))),"")</f>
        <v>1.056523653165347</v>
      </c>
      <c r="G14" s="106">
        <f>IFERROR((qAg!G15/qAg!F15)^(0.5*((pAg!F15*qAg!F15)/((pAg!F15*qAg!F15)+(pEg!F16*qEg!F15)))+(pAg!G15*qAg!G15)/((qAg!G15*pAg!G15)+(qEg!G15*pEg!G16))),"")</f>
        <v>1.009214296951356</v>
      </c>
      <c r="H14" s="106">
        <f>IFERROR((qAg!H15/qAg!G15)^(0.5*((pAg!G15*qAg!G15)/((pAg!G15*qAg!G15)+(pEg!G16*qEg!G15)))+(pAg!H15*qAg!H15)/((qAg!H15*pAg!H15)+(qEg!H15*pEg!H16))),"")</f>
        <v>1.1156200227063662</v>
      </c>
      <c r="I14" s="106">
        <f>IFERROR((qAg!I15/qAg!H15)^(0.5*((pAg!H15*qAg!H15)/((pAg!H15*qAg!H15)+(pEg!H16*qEg!H15)))+(pAg!I15*qAg!I15)/((qAg!I15*pAg!I15)+(qEg!I15*pEg!I16))),"")</f>
        <v>1.2314697395524175</v>
      </c>
      <c r="J14" s="106">
        <f>IFERROR((qAg!J15/qAg!I15)^(0.5*((pAg!I15*qAg!I15)/((pAg!I15*qAg!I15)+(pEg!I16*qEg!I15)))+(pAg!J15*qAg!J15)/((qAg!J15*pAg!J15)+(qEg!J15*pEg!J16))),"")</f>
        <v>0.7650391183303904</v>
      </c>
      <c r="K14" s="106">
        <f>IFERROR((qAg!K15/qAg!J15)^(0.5*((pAg!J15*qAg!J15)/((pAg!J15*qAg!J15)+(pEg!J16*qEg!J15)))+(pAg!K15*qAg!K15)/((qAg!K15*pAg!K15)+(qEg!K15*pEg!K16))),"")</f>
        <v>0.81970765486938113</v>
      </c>
      <c r="L14" s="106">
        <f>IFERROR((qAg!L15/qAg!K15)^(0.5*((pAg!K15*qAg!K15)/((pAg!K15*qAg!K15)+(pEg!K16*qEg!K15)))+(pAg!L15*qAg!L15)/((qAg!L15*pAg!L15)+(qEg!L15*pEg!L16))),"")</f>
        <v>1.0217903110790245</v>
      </c>
      <c r="M14" s="106">
        <f>IFERROR((qAg!M15/qAg!L15)^(0.5*((pAg!L15*qAg!L15)/((pAg!L15*qAg!L15)+(pEg!L16*qEg!L15)))+(pAg!M15*qAg!M15)/((qAg!M15*pAg!M15)+(qEg!M15*pEg!M16))),"")</f>
        <v>1.0844600799942492</v>
      </c>
      <c r="N14" s="106">
        <f>IFERROR((qAg!N15/qAg!M15)^(0.5*((pAg!M15*qAg!M15)/((pAg!M15*qAg!M15)+(pEg!M16*qEg!M15)))+(pAg!N15*qAg!N15)/((qAg!N15*pAg!N15)+(qEg!N15*pEg!N16))),"")</f>
        <v>1.081039506476805</v>
      </c>
      <c r="O14" s="106">
        <f>IFERROR((qAg!O15/qAg!N15)^(0.5*((pAg!N15*qAg!N15)/((pAg!N15*qAg!N15)+(pEg!N16*qEg!N15)))+(pAg!O15*qAg!O15)/((qAg!O15*pAg!O15)+(qEg!O15*pEg!O16))),"")</f>
        <v>1.0352128731158383</v>
      </c>
      <c r="P14" s="106">
        <f>IFERROR((qAg!P15/qAg!O15)^(0.5*((pAg!O15*qAg!O15)/((pAg!O15*qAg!O15)+(pEg!O16*qEg!O15)))+(pAg!P15*qAg!P15)/((qAg!P15*pAg!P15)+(qEg!P15*pEg!P16))),"")</f>
        <v>1.0609395576989724</v>
      </c>
      <c r="Q14" s="106">
        <f>IFERROR((qAg!Q15/qAg!P15)^(0.5*((pAg!P15*qAg!P15)/((pAg!P15*qAg!P15)+(pEg!P16*qEg!P15)))+(pAg!Q15*qAg!Q15)/((qAg!Q15*pAg!Q15)+(qEg!Q15*pEg!Q16))),"")</f>
        <v>1.036555279416653</v>
      </c>
      <c r="R14" s="106">
        <f>IFERROR((qAg!R15/qAg!Q15)^(0.5*((pAg!Q15*qAg!Q15)/((pAg!Q15*qAg!Q15)+(pEg!Q16*qEg!Q15)))+(pAg!R15*qAg!R15)/((qAg!R15*pAg!R15)+(qEg!R15*pEg!R16))),"")</f>
        <v>0.90288313444231139</v>
      </c>
      <c r="S14" s="106">
        <f>IFERROR((qAg!S15/qAg!R15)^(0.5*((pAg!R15*qAg!R15)/((pAg!R15*qAg!R15)+(pEg!R16*qEg!R15)))+(pAg!S15*qAg!S15)/((qAg!S15*pAg!S15)+(qEg!S15*pEg!S16))),"")</f>
        <v>1.1066867418435742</v>
      </c>
      <c r="T14" s="106">
        <f>IFERROR((qAg!T15/qAg!S15)^(0.5*((pAg!S15*qAg!S15)/((pAg!S15*qAg!S15)+(pEg!S16*qEg!S15)))+(pAg!T15*qAg!T15)/((qAg!T15*pAg!T15)+(qEg!T15*pEg!T16))),"")</f>
        <v>0.93637022576413864</v>
      </c>
      <c r="U14" s="106">
        <f>IFERROR((qAg!U15/qAg!T15)^(0.5*((pAg!T15*qAg!T15)/((pAg!T15*qAg!T15)+(pEg!T16*qEg!T15)))+(pAg!U15*qAg!U15)/((qAg!U15*pAg!U15)+(qEg!U15*pEg!U16))),"")</f>
        <v>1.1098099120686744</v>
      </c>
      <c r="V14" s="106" t="str">
        <f>IFERROR((qAg!V15/qAg!U15)^(0.5*((pAg!U15*qAg!U15)/((pAg!U15*qAg!U15)+(pEg!U16*qEg!U15)))+(pAg!V15*qAg!V15)/((qAg!V15*pAg!V15)+(qEg!V15*pEg!V16))),"")</f>
        <v/>
      </c>
    </row>
    <row r="15" spans="2:23" x14ac:dyDescent="0.25">
      <c r="B15" s="105" t="s">
        <v>63</v>
      </c>
      <c r="C15" s="106" t="str">
        <f>IFERROR((qAg!C16/qAg!B16)^(0.5*((pAg!B16*qAg!B16)/((pAg!B16*qAg!B16)+(pEg!B17*qEg!B16)))+(pAg!C16*qAg!C16)/((qAg!C16*pAg!C16)+(qEg!C16*pEg!C17))),"")</f>
        <v/>
      </c>
      <c r="D15" s="106" t="str">
        <f>IFERROR((qAg!D16/qAg!C16)^(0.5*((pAg!C16*qAg!C16)/((pAg!C16*qAg!C16)+(pEg!C17*qEg!C16)))+(pAg!D16*qAg!D16)/((qAg!D16*pAg!D16)+(qEg!D16*pEg!D17))),"")</f>
        <v/>
      </c>
      <c r="E15" s="106">
        <f>IFERROR((qAg!E16/qAg!D16)^(0.5*((pAg!D16*qAg!D16)/((pAg!D16*qAg!D16)+(pEg!D17*qEg!D16)))+(pAg!E16*qAg!E16)/((qAg!E16*pAg!E16)+(qEg!E16*pEg!E17))),"")</f>
        <v>1.1229783511668239</v>
      </c>
      <c r="F15" s="106">
        <f>IFERROR((qAg!F16/qAg!E16)^(0.5*((pAg!E16*qAg!E16)/((pAg!E16*qAg!E16)+(pEg!E17*qEg!E16)))+(pAg!F16*qAg!F16)/((qAg!F16*pAg!F16)+(qEg!F16*pEg!F17))),"")</f>
        <v>1.019703157454434</v>
      </c>
      <c r="G15" s="106">
        <f>IFERROR((qAg!G16/qAg!F16)^(0.5*((pAg!F16*qAg!F16)/((pAg!F16*qAg!F16)+(pEg!F17*qEg!F16)))+(pAg!G16*qAg!G16)/((qAg!G16*pAg!G16)+(qEg!G16*pEg!G17))),"")</f>
        <v>1.021679989317688</v>
      </c>
      <c r="H15" s="106">
        <f>IFERROR((qAg!H16/qAg!G16)^(0.5*((pAg!G16*qAg!G16)/((pAg!G16*qAg!G16)+(pEg!G17*qEg!G16)))+(pAg!H16*qAg!H16)/((qAg!H16*pAg!H16)+(qEg!H16*pEg!H17))),"")</f>
        <v>1.0368118034424554</v>
      </c>
      <c r="I15" s="106">
        <f>IFERROR((qAg!I16/qAg!H16)^(0.5*((pAg!H16*qAg!H16)/((pAg!H16*qAg!H16)+(pEg!H17*qEg!H16)))+(pAg!I16*qAg!I16)/((qAg!I16*pAg!I16)+(qEg!I16*pEg!I17))),"")</f>
        <v>1.0213316508889061</v>
      </c>
      <c r="J15" s="106">
        <f>IFERROR((qAg!J16/qAg!I16)^(0.5*((pAg!I16*qAg!I16)/((pAg!I16*qAg!I16)+(pEg!I17*qEg!I16)))+(pAg!J16*qAg!J16)/((qAg!J16*pAg!J16)+(qEg!J16*pEg!J17))),"")</f>
        <v>1.020336425670372</v>
      </c>
      <c r="K15" s="106">
        <f>IFERROR((qAg!K16/qAg!J16)^(0.5*((pAg!J16*qAg!J16)/((pAg!J16*qAg!J16)+(pEg!J17*qEg!J16)))+(pAg!K16*qAg!K16)/((qAg!K16*pAg!K16)+(qEg!K16*pEg!K17))),"")</f>
        <v>0.94715184239812478</v>
      </c>
      <c r="L15" s="106">
        <f>IFERROR((qAg!L16/qAg!K16)^(0.5*((pAg!K16*qAg!K16)/((pAg!K16*qAg!K16)+(pEg!K17*qEg!K16)))+(pAg!L16*qAg!L16)/((qAg!L16*pAg!L16)+(qEg!L16*pEg!L17))),"")</f>
        <v>0.99058125717876377</v>
      </c>
      <c r="M15" s="106">
        <f>IFERROR((qAg!M16/qAg!L16)^(0.5*((pAg!L16*qAg!L16)/((pAg!L16*qAg!L16)+(pEg!L17*qEg!L16)))+(pAg!M16*qAg!M16)/((qAg!M16*pAg!M16)+(qEg!M16*pEg!M17))),"")</f>
        <v>0.99841255983810695</v>
      </c>
      <c r="N15" s="106">
        <f>IFERROR((qAg!N16/qAg!M16)^(0.5*((pAg!M16*qAg!M16)/((pAg!M16*qAg!M16)+(pEg!M17*qEg!M16)))+(pAg!N16*qAg!N16)/((qAg!N16*pAg!N16)+(qEg!N16*pEg!N17))),"")</f>
        <v>1.002149046232532</v>
      </c>
      <c r="O15" s="106">
        <f>IFERROR((qAg!O16/qAg!N16)^(0.5*((pAg!N16*qAg!N16)/((pAg!N16*qAg!N16)+(pEg!N17*qEg!N16)))+(pAg!O16*qAg!O16)/((qAg!O16*pAg!O16)+(qEg!O16*pEg!O17))),"")</f>
        <v>1.098115027088588</v>
      </c>
      <c r="P15" s="106" t="str">
        <f>IFERROR((qAg!P16/qAg!O16)^(0.5*((pAg!O16*qAg!O16)/((pAg!O16*qAg!O16)+(pEg!O17*qEg!O16)))+(pAg!P16*qAg!P16)/((qAg!P16*pAg!P16)+(qEg!P16*pEg!P17))),"")</f>
        <v/>
      </c>
      <c r="Q15" s="106" t="str">
        <f>IFERROR((qAg!Q16/qAg!P16)^(0.5*((pAg!P16*qAg!P16)/((pAg!P16*qAg!P16)+(pEg!P17*qEg!P16)))+(pAg!Q16*qAg!Q16)/((qAg!Q16*pAg!Q16)+(qEg!Q16*pEg!Q17))),"")</f>
        <v/>
      </c>
      <c r="R15" s="106" t="str">
        <f>IFERROR((qAg!R16/qAg!Q16)^(0.5*((pAg!Q16*qAg!Q16)/((pAg!Q16*qAg!Q16)+(pEg!Q17*qEg!Q16)))+(pAg!R16*qAg!R16)/((qAg!R16*pAg!R16)+(qEg!R16*pEg!R17))),"")</f>
        <v/>
      </c>
      <c r="S15" s="106">
        <f>IFERROR((qAg!S16/qAg!R16)^(0.5*((pAg!R16*qAg!R16)/((pAg!R16*qAg!R16)+(pEg!R17*qEg!R16)))+(pAg!S16*qAg!S16)/((qAg!S16*pAg!S16)+(qEg!S16*pEg!S17))),"")</f>
        <v>1.1186127137301745</v>
      </c>
      <c r="T15" s="106" t="str">
        <f>IFERROR((qAg!T16/qAg!S16)^(0.5*((pAg!S16*qAg!S16)/((pAg!S16*qAg!S16)+(pEg!S17*qEg!S16)))+(pAg!T16*qAg!T16)/((qAg!T16*pAg!T16)+(qEg!T16*pEg!T17))),"")</f>
        <v/>
      </c>
      <c r="U15" s="106" t="str">
        <f>IFERROR((qAg!U16/qAg!T16)^(0.5*((pAg!T16*qAg!T16)/((pAg!T16*qAg!T16)+(pEg!T17*qEg!T16)))+(pAg!U16*qAg!U16)/((qAg!U16*pAg!U16)+(qEg!U16*pEg!U17))),"")</f>
        <v/>
      </c>
      <c r="V15" s="106" t="str">
        <f>IFERROR((qAg!V16/qAg!U16)^(0.5*((pAg!U16*qAg!U16)/((pAg!U16*qAg!U16)+(pEg!U17*qEg!U16)))+(pAg!V16*qAg!V16)/((qAg!V16*pAg!V16)+(qEg!V16*pEg!V17))),"")</f>
        <v/>
      </c>
    </row>
    <row r="16" spans="2:23" x14ac:dyDescent="0.25">
      <c r="B16" s="105" t="s">
        <v>40</v>
      </c>
      <c r="C16" s="106">
        <f>IFERROR((qAg!C17/qAg!B17)^(0.5*((pAg!B17*qAg!B17)/((pAg!B17*qAg!B17)+(pEg!B18*qEg!B17)))+(pAg!C17*qAg!C17)/((qAg!C17*pAg!C17)+(qEg!C17*pEg!C18))),"")</f>
        <v>0.97546315392645488</v>
      </c>
      <c r="D16" s="106">
        <f>IFERROR((qAg!D17/qAg!C17)^(0.5*((pAg!C17*qAg!C17)/((pAg!C17*qAg!C17)+(pEg!C18*qEg!C17)))+(pAg!D17*qAg!D17)/((qAg!D17*pAg!D17)+(qEg!D17*pEg!D18))),"")</f>
        <v>0.97939829919870658</v>
      </c>
      <c r="E16" s="106">
        <f>IFERROR((qAg!E17/qAg!D17)^(0.5*((pAg!D17*qAg!D17)/((pAg!D17*qAg!D17)+(pEg!D18*qEg!D17)))+(pAg!E17*qAg!E17)/((qAg!E17*pAg!E17)+(qEg!E17*pEg!E18))),"")</f>
        <v>1.0315167348210421</v>
      </c>
      <c r="F16" s="106">
        <f>IFERROR((qAg!F17/qAg!E17)^(0.5*((pAg!E17*qAg!E17)/((pAg!E17*qAg!E17)+(pEg!E18*qEg!E17)))+(pAg!F17*qAg!F17)/((qAg!F17*pAg!F17)+(qEg!F17*pEg!F18))),"")</f>
        <v>1.0054643649203039</v>
      </c>
      <c r="G16" s="106">
        <f>IFERROR((qAg!G17/qAg!F17)^(0.5*((pAg!F17*qAg!F17)/((pAg!F17*qAg!F17)+(pEg!F18*qEg!F17)))+(pAg!G17*qAg!G17)/((qAg!G17*pAg!G17)+(qEg!G17*pEg!G18))),"")</f>
        <v>1.0183684660476779</v>
      </c>
      <c r="H16" s="106">
        <f>IFERROR((qAg!H17/qAg!G17)^(0.5*((pAg!G17*qAg!G17)/((pAg!G17*qAg!G17)+(pEg!G18*qEg!G17)))+(pAg!H17*qAg!H17)/((qAg!H17*pAg!H17)+(qEg!H17*pEg!H18))),"")</f>
        <v>1.0216860775353021</v>
      </c>
      <c r="I16" s="106">
        <f>IFERROR((qAg!I17/qAg!H17)^(0.5*((pAg!H17*qAg!H17)/((pAg!H17*qAg!H17)+(pEg!H18*qEg!H17)))+(pAg!I17*qAg!I17)/((qAg!I17*pAg!I17)+(qEg!I17*pEg!I18))),"")</f>
        <v>1.034840543948836</v>
      </c>
      <c r="J16" s="106">
        <f>IFERROR((qAg!J17/qAg!I17)^(0.5*((pAg!I17*qAg!I17)/((pAg!I17*qAg!I17)+(pEg!I18*qEg!I17)))+(pAg!J17*qAg!J17)/((qAg!J17*pAg!J17)+(qEg!J17*pEg!J18))),"")</f>
        <v>1.0243136355188101</v>
      </c>
      <c r="K16" s="106">
        <f>IFERROR((qAg!K17/qAg!J17)^(0.5*((pAg!J17*qAg!J17)/((pAg!J17*qAg!J17)+(pEg!J18*qEg!J17)))+(pAg!K17*qAg!K17)/((qAg!K17*pAg!K17)+(qEg!K17*pEg!K18))),"")</f>
        <v>1.0245829903606356</v>
      </c>
      <c r="L16" s="106">
        <f>IFERROR((qAg!L17/qAg!K17)^(0.5*((pAg!K17*qAg!K17)/((pAg!K17*qAg!K17)+(pEg!K18*qEg!K17)))+(pAg!L17*qAg!L17)/((qAg!L17*pAg!L17)+(qEg!L17*pEg!L18))),"")</f>
        <v>1.0128737351098933</v>
      </c>
      <c r="M16" s="106">
        <f>IFERROR((qAg!M17/qAg!L17)^(0.5*((pAg!L17*qAg!L17)/((pAg!L17*qAg!L17)+(pEg!L18*qEg!L17)))+(pAg!M17*qAg!M17)/((qAg!M17*pAg!M17)+(qEg!M17*pEg!M18))),"")</f>
        <v>1.0435032289064086</v>
      </c>
      <c r="N16" s="106">
        <f>IFERROR((qAg!N17/qAg!M17)^(0.5*((pAg!M17*qAg!M17)/((pAg!M17*qAg!M17)+(pEg!M18*qEg!M17)))+(pAg!N17*qAg!N17)/((qAg!N17*pAg!N17)+(qEg!N17*pEg!N18))),"")</f>
        <v>1.0117379525340302</v>
      </c>
      <c r="O16" s="106">
        <f>IFERROR((qAg!O17/qAg!N17)^(0.5*((pAg!N17*qAg!N17)/((pAg!N17*qAg!N17)+(pEg!N18*qEg!N17)))+(pAg!O17*qAg!O17)/((qAg!O17*pAg!O17)+(qEg!O17*pEg!O18))),"")</f>
        <v>1.0204670181959619</v>
      </c>
      <c r="P16" s="106">
        <f>IFERROR((qAg!P17/qAg!O17)^(0.5*((pAg!O17*qAg!O17)/((pAg!O17*qAg!O17)+(pEg!O18*qEg!O17)))+(pAg!P17*qAg!P17)/((qAg!P17*pAg!P17)+(qEg!P17*pEg!P18))),"")</f>
        <v>1.0120538173360829</v>
      </c>
      <c r="Q16" s="106">
        <f>IFERROR((qAg!Q17/qAg!P17)^(0.5*((pAg!P17*qAg!P17)/((pAg!P17*qAg!P17)+(pEg!P18*qEg!P17)))+(pAg!Q17*qAg!Q17)/((qAg!Q17*pAg!Q17)+(qEg!Q17*pEg!Q18))),"")</f>
        <v>1.0009455389692063</v>
      </c>
      <c r="R16" s="106">
        <f>IFERROR((qAg!R17/qAg!Q17)^(0.5*((pAg!Q17*qAg!Q17)/((pAg!Q17*qAg!Q17)+(pEg!Q18*qEg!Q17)))+(pAg!R17*qAg!R17)/((qAg!R17*pAg!R17)+(qEg!R17*pEg!R18))),"")</f>
        <v>0.99194575562422449</v>
      </c>
      <c r="S16" s="106">
        <f>IFERROR((qAg!S17/qAg!R17)^(0.5*((pAg!R17*qAg!R17)/((pAg!R17*qAg!R17)+(pEg!R18*qEg!R17)))+(pAg!S17*qAg!S17)/((qAg!S17*pAg!S17)+(qEg!S17*pEg!S18))),"")</f>
        <v>1.0109242477790594</v>
      </c>
      <c r="T16" s="106">
        <f>IFERROR((qAg!T17/qAg!S17)^(0.5*((pAg!S17*qAg!S17)/((pAg!S17*qAg!S17)+(pEg!S18*qEg!S17)))+(pAg!T17*qAg!T17)/((qAg!T17*pAg!T17)+(qEg!T17*pEg!T18))),"")</f>
        <v>0.94416094937509754</v>
      </c>
      <c r="U16" s="106">
        <f>IFERROR((qAg!U17/qAg!T17)^(0.5*((pAg!T17*qAg!T17)/((pAg!T17*qAg!T17)+(pEg!T18*qEg!T17)))+(pAg!U17*qAg!U17)/((qAg!U17*pAg!U17)+(qEg!U17*pEg!U18))),"")</f>
        <v>1.0087480515598775</v>
      </c>
      <c r="V16" s="106">
        <f>IFERROR((qAg!V17/qAg!U17)^(0.5*((pAg!U17*qAg!U17)/((pAg!U17*qAg!U17)+(pEg!U18*qEg!U17)))+(pAg!V17*qAg!V17)/((qAg!V17*pAg!V17)+(qEg!V17*pEg!V18))),"")</f>
        <v>1.037121263741573</v>
      </c>
    </row>
    <row r="17" spans="2:22" x14ac:dyDescent="0.25">
      <c r="B17" s="105" t="s">
        <v>62</v>
      </c>
      <c r="C17" s="106">
        <f>IFERROR((qAg!C18/qAg!B18)^(0.5*((pAg!B18*qAg!B18)/((pAg!B18*qAg!B18)+(pEg!B19*qEg!B18)))+(pAg!C18*qAg!C18)/((qAg!C18*pAg!C18)+(qEg!C18*pEg!C19))),"")</f>
        <v>0.984448879784523</v>
      </c>
      <c r="D17" s="106">
        <f>IFERROR((qAg!D18/qAg!C18)^(0.5*((pAg!C18*qAg!C18)/((pAg!C18*qAg!C18)+(pEg!C19*qEg!C18)))+(pAg!D18*qAg!D18)/((qAg!D18*pAg!D18)+(qEg!D18*pEg!D19))),"")</f>
        <v>1.0328295639279794</v>
      </c>
      <c r="E17" s="106">
        <f>IFERROR((qAg!E18/qAg!D18)^(0.5*((pAg!D18*qAg!D18)/((pAg!D18*qAg!D18)+(pEg!D19*qEg!D18)))+(pAg!E18*qAg!E18)/((qAg!E18*pAg!E18)+(qEg!E18*pEg!E19))),"")</f>
        <v>1.0561827783639741</v>
      </c>
      <c r="F17" s="106">
        <f>IFERROR((qAg!F18/qAg!E18)^(0.5*((pAg!E18*qAg!E18)/((pAg!E18*qAg!E18)+(pEg!E19*qEg!E18)))+(pAg!F18*qAg!F18)/((qAg!F18*pAg!F18)+(qEg!F18*pEg!F19))),"")</f>
        <v>1.0407247899857508</v>
      </c>
      <c r="G17" s="106">
        <f>IFERROR((qAg!G18/qAg!F18)^(0.5*((pAg!F18*qAg!F18)/((pAg!F18*qAg!F18)+(pEg!F19*qEg!F18)))+(pAg!G18*qAg!G18)/((qAg!G18*pAg!G18)+(qEg!G18*pEg!G19))),"")</f>
        <v>1.0172883387631109</v>
      </c>
      <c r="H17" s="106">
        <f>IFERROR((qAg!H18/qAg!G18)^(0.5*((pAg!G18*qAg!G18)/((pAg!G18*qAg!G18)+(pEg!G19*qEg!G18)))+(pAg!H18*qAg!H18)/((qAg!H18*pAg!H18)+(qEg!H18*pEg!H19))),"")</f>
        <v>1.0452950617488617</v>
      </c>
      <c r="I17" s="106">
        <f>IFERROR((qAg!I18/qAg!H18)^(0.5*((pAg!H18*qAg!H18)/((pAg!H18*qAg!H18)+(pEg!H19*qEg!H18)))+(pAg!I18*qAg!I18)/((qAg!I18*pAg!I18)+(qEg!I18*pEg!I19))),"")</f>
        <v>0.98069987044008522</v>
      </c>
      <c r="J17" s="106">
        <f>IFERROR((qAg!J18/qAg!I18)^(0.5*((pAg!I18*qAg!I18)/((pAg!I18*qAg!I18)+(pEg!I19*qEg!I18)))+(pAg!J18*qAg!J18)/((qAg!J18*pAg!J18)+(qEg!J18*pEg!J19))),"")</f>
        <v>1.120858694630966</v>
      </c>
      <c r="K17" s="106">
        <f>IFERROR((qAg!K18/qAg!J18)^(0.5*((pAg!J18*qAg!J18)/((pAg!J18*qAg!J18)+(pEg!J19*qEg!J18)))+(pAg!K18*qAg!K18)/((qAg!K18*pAg!K18)+(qEg!K18*pEg!K19))),"")</f>
        <v>1.0377900034385854</v>
      </c>
      <c r="L17" s="106">
        <f>IFERROR((qAg!L18/qAg!K18)^(0.5*((pAg!K18*qAg!K18)/((pAg!K18*qAg!K18)+(pEg!K19*qEg!K18)))+(pAg!L18*qAg!L18)/((qAg!L18*pAg!L18)+(qEg!L18*pEg!L19))),"")</f>
        <v>1.0425398973805999</v>
      </c>
      <c r="M17" s="106">
        <f>IFERROR((qAg!M18/qAg!L18)^(0.5*((pAg!L18*qAg!L18)/((pAg!L18*qAg!L18)+(pEg!L19*qEg!L18)))+(pAg!M18*qAg!M18)/((qAg!M18*pAg!M18)+(qEg!M18*pEg!M19))),"")</f>
        <v>1.0839098104798814</v>
      </c>
      <c r="N17" s="106">
        <f>IFERROR((qAg!N18/qAg!M18)^(0.5*((pAg!M18*qAg!M18)/((pAg!M18*qAg!M18)+(pEg!M19*qEg!M18)))+(pAg!N18*qAg!N18)/((qAg!N18*pAg!N18)+(qEg!N18*pEg!N19))),"")</f>
        <v>0.9969152880415354</v>
      </c>
      <c r="O17" s="106">
        <f>IFERROR((qAg!O18/qAg!N18)^(0.5*((pAg!N18*qAg!N18)/((pAg!N18*qAg!N18)+(pEg!N19*qEg!N18)))+(pAg!O18*qAg!O18)/((qAg!O18*pAg!O18)+(qEg!O18*pEg!O19))),"")</f>
        <v>1.0687616112038949</v>
      </c>
      <c r="P17" s="106">
        <f>IFERROR((qAg!P18/qAg!O18)^(0.5*((pAg!O18*qAg!O18)/((pAg!O18*qAg!O18)+(pEg!O19*qEg!O18)))+(pAg!P18*qAg!P18)/((qAg!P18*pAg!P18)+(qEg!P18*pEg!P19))),"")</f>
        <v>1.035015799651495</v>
      </c>
      <c r="Q17" s="106">
        <f>IFERROR((qAg!Q18/qAg!P18)^(0.5*((pAg!P18*qAg!P18)/((pAg!P18*qAg!P18)+(pEg!P19*qEg!P18)))+(pAg!Q18*qAg!Q18)/((qAg!Q18*pAg!Q18)+(qEg!Q18*pEg!Q19))),"")</f>
        <v>1.0142490338332222</v>
      </c>
      <c r="R17" s="106">
        <f>IFERROR((qAg!R18/qAg!Q18)^(0.5*((pAg!Q18*qAg!Q18)/((pAg!Q18*qAg!Q18)+(pEg!Q19*qEg!Q18)))+(pAg!R18*qAg!R18)/((qAg!R18*pAg!R18)+(qEg!R18*pEg!R19))),"")</f>
        <v>0.98883781756682254</v>
      </c>
      <c r="S17" s="106">
        <f>IFERROR((qAg!S18/qAg!R18)^(0.5*((pAg!R18*qAg!R18)/((pAg!R18*qAg!R18)+(pEg!R19*qEg!R18)))+(pAg!S18*qAg!S18)/((qAg!S18*pAg!S18)+(qEg!S18*pEg!S19))),"")</f>
        <v>0.98321805318747335</v>
      </c>
      <c r="T17" s="106">
        <f>IFERROR((qAg!T18/qAg!S18)^(0.5*((pAg!S18*qAg!S18)/((pAg!S18*qAg!S18)+(pEg!S19*qEg!S18)))+(pAg!T18*qAg!T18)/((qAg!T18*pAg!T18)+(qEg!T18*pEg!T19))),"")</f>
        <v>0.98134758714684678</v>
      </c>
      <c r="U17" s="106">
        <f>IFERROR((qAg!U18/qAg!T18)^(0.5*((pAg!T18*qAg!T18)/((pAg!T18*qAg!T18)+(pEg!T19*qEg!T18)))+(pAg!U18*qAg!U18)/((qAg!U18*pAg!U18)+(qEg!U18*pEg!U19))),"")</f>
        <v>0.99894737589155602</v>
      </c>
      <c r="V17" s="106">
        <f>IFERROR((qAg!V18/qAg!U18)^(0.5*((pAg!U18*qAg!U18)/((pAg!U18*qAg!U18)+(pEg!U19*qEg!U18)))+(pAg!V18*qAg!V18)/((qAg!V18*pAg!V18)+(qEg!V18*pEg!V19))),"")</f>
        <v>1.0032550542554752</v>
      </c>
    </row>
    <row r="18" spans="2:22" x14ac:dyDescent="0.25">
      <c r="B18" s="105" t="s">
        <v>45</v>
      </c>
      <c r="C18" s="106">
        <f>IFERROR((qAg!C19/qAg!B19)^(0.5*((pAg!B19*qAg!B19)/((pAg!B19*qAg!B19)+(pEg!B20*qEg!B19)))+(pAg!C19*qAg!C19)/((qAg!C19*pAg!C19)+(qEg!C19*pEg!C20))),"")</f>
        <v>1.0456288705280856</v>
      </c>
      <c r="D18" s="106">
        <f>IFERROR((qAg!D19/qAg!C19)^(0.5*((pAg!C19*qAg!C19)/((pAg!C19*qAg!C19)+(pEg!C20*qEg!C19)))+(pAg!D19*qAg!D19)/((qAg!D19*pAg!D19)+(qEg!D19*pEg!D20))),"")</f>
        <v>1.0531611907614742</v>
      </c>
      <c r="E18" s="106">
        <f>IFERROR((qAg!E19/qAg!D19)^(0.5*((pAg!D19*qAg!D19)/((pAg!D19*qAg!D19)+(pEg!D20*qEg!D19)))+(pAg!E19*qAg!E19)/((qAg!E19*pAg!E19)+(qEg!E19*pEg!E20))),"")</f>
        <v>1.054197108457481</v>
      </c>
      <c r="F18" s="106">
        <f>IFERROR((qAg!F19/qAg!E19)^(0.5*((pAg!E19*qAg!E19)/((pAg!E19*qAg!E19)+(pEg!E20*qEg!E19)))+(pAg!F19*qAg!F19)/((qAg!F19*pAg!F19)+(qEg!F19*pEg!F20))),"")</f>
        <v>1.0541344563547455</v>
      </c>
      <c r="G18" s="106">
        <f>IFERROR((qAg!G19/qAg!F19)^(0.5*((pAg!F19*qAg!F19)/((pAg!F19*qAg!F19)+(pEg!F20*qEg!F19)))+(pAg!G19*qAg!G19)/((qAg!G19*pAg!G19)+(qEg!G19*pEg!G20))),"")</f>
        <v>1.0368004717040833</v>
      </c>
      <c r="H18" s="106">
        <f>IFERROR((qAg!H19/qAg!G19)^(0.5*((pAg!G19*qAg!G19)/((pAg!G19*qAg!G19)+(pEg!G20*qEg!G19)))+(pAg!H19*qAg!H19)/((qAg!H19*pAg!H19)+(qEg!H19*pEg!H20))),"")</f>
        <v>1.0331455466018065</v>
      </c>
      <c r="I18" s="106">
        <f>IFERROR((qAg!I19/qAg!H19)^(0.5*((pAg!H19*qAg!H19)/((pAg!H19*qAg!H19)+(pEg!H20*qEg!H19)))+(pAg!I19*qAg!I19)/((qAg!I19*pAg!I19)+(qEg!I19*pEg!I20))),"")</f>
        <v>0.98773298991627922</v>
      </c>
      <c r="J18" s="106">
        <f>IFERROR((qAg!J19/qAg!I19)^(0.5*((pAg!I19*qAg!I19)/((pAg!I19*qAg!I19)+(pEg!I20*qEg!I19)))+(pAg!J19*qAg!J19)/((qAg!J19*pAg!J19)+(qEg!J19*pEg!J20))),"")</f>
        <v>1.0747728249673827</v>
      </c>
      <c r="K18" s="106">
        <f>IFERROR((qAg!K19/qAg!J19)^(0.5*((pAg!J19*qAg!J19)/((pAg!J19*qAg!J19)+(pEg!J20*qEg!J19)))+(pAg!K19*qAg!K19)/((qAg!K19*pAg!K19)+(qEg!K19*pEg!K20))),"")</f>
        <v>1.0132026231060793</v>
      </c>
      <c r="L18" s="106">
        <f>IFERROR((qAg!L19/qAg!K19)^(0.5*((pAg!K19*qAg!K19)/((pAg!K19*qAg!K19)+(pEg!K20*qEg!K19)))+(pAg!L19*qAg!L19)/((qAg!L19*pAg!L19)+(qEg!L19*pEg!L20))),"")</f>
        <v>1.0370742392814878</v>
      </c>
      <c r="M18" s="106">
        <f>IFERROR((qAg!M19/qAg!L19)^(0.5*((pAg!L19*qAg!L19)/((pAg!L19*qAg!L19)+(pEg!L20*qEg!L19)))+(pAg!M19*qAg!M19)/((qAg!M19*pAg!M19)+(qEg!M19*pEg!M20))),"")</f>
        <v>0.99451893656574619</v>
      </c>
      <c r="N18" s="106">
        <f>IFERROR((qAg!N19/qAg!M19)^(0.5*((pAg!M19*qAg!M19)/((pAg!M19*qAg!M19)+(pEg!M20*qEg!M19)))+(pAg!N19*qAg!N19)/((qAg!N19*pAg!N19)+(qEg!N19*pEg!N20))),"")</f>
        <v>1.0934300267388442</v>
      </c>
      <c r="O18" s="106">
        <f>IFERROR((qAg!O19/qAg!N19)^(0.5*((pAg!N19*qAg!N19)/((pAg!N19*qAg!N19)+(pEg!N20*qEg!N19)))+(pAg!O19*qAg!O19)/((qAg!O19*pAg!O19)+(qEg!O19*pEg!O20))),"")</f>
        <v>1.0141798388042322</v>
      </c>
      <c r="P18" s="106">
        <f>IFERROR((qAg!P19/qAg!O19)^(0.5*((pAg!O19*qAg!O19)/((pAg!O19*qAg!O19)+(pEg!O20*qEg!O19)))+(pAg!P19*qAg!P19)/((qAg!P19*pAg!P19)+(qEg!P19*pEg!P20))),"")</f>
        <v>1.0269072846525631</v>
      </c>
      <c r="Q18" s="106">
        <f>IFERROR((qAg!Q19/qAg!P19)^(0.5*((pAg!P19*qAg!P19)/((pAg!P19*qAg!P19)+(pEg!P20*qEg!P19)))+(pAg!Q19*qAg!Q19)/((qAg!Q19*pAg!Q19)+(qEg!Q19*pEg!Q20))),"")</f>
        <v>0.97376595869572347</v>
      </c>
      <c r="R18" s="106">
        <f>IFERROR((qAg!R19/qAg!Q19)^(0.5*((pAg!Q19*qAg!Q19)/((pAg!Q19*qAg!Q19)+(pEg!Q20*qEg!Q19)))+(pAg!R19*qAg!R19)/((qAg!R19*pAg!R19)+(qEg!R19*pEg!R20))),"")</f>
        <v>0.99322796907996858</v>
      </c>
      <c r="S18" s="106">
        <f>IFERROR((qAg!S19/qAg!R19)^(0.5*((pAg!R19*qAg!R19)/((pAg!R19*qAg!R19)+(pEg!R20*qEg!R19)))+(pAg!S19*qAg!S19)/((qAg!S19*pAg!S19)+(qEg!S19*pEg!S20))),"")</f>
        <v>0.98184997123879636</v>
      </c>
      <c r="T18" s="106">
        <f>IFERROR((qAg!T19/qAg!S19)^(0.5*((pAg!S19*qAg!S19)/((pAg!S19*qAg!S19)+(pEg!S20*qEg!S19)))+(pAg!T19*qAg!T19)/((qAg!T19*pAg!T19)+(qEg!T19*pEg!T20))),"")</f>
        <v>1.0410039093427339</v>
      </c>
      <c r="U18" s="106">
        <f>IFERROR((qAg!U19/qAg!T19)^(0.5*((pAg!T19*qAg!T19)/((pAg!T19*qAg!T19)+(pEg!T20*qEg!T19)))+(pAg!U19*qAg!U19)/((qAg!U19*pAg!U19)+(qEg!U19*pEg!U20))),"")</f>
        <v>1.1073423806246647</v>
      </c>
      <c r="V18" s="106">
        <f>IFERROR((qAg!V19/qAg!U19)^(0.5*((pAg!U19*qAg!U19)/((pAg!U19*qAg!U19)+(pEg!U20*qEg!U19)))+(pAg!V19*qAg!V19)/((qAg!V19*pAg!V19)+(qEg!V19*pEg!V20))),"")</f>
        <v>0.9853276325152398</v>
      </c>
    </row>
    <row r="19" spans="2:22" x14ac:dyDescent="0.25">
      <c r="B19" s="105" t="s">
        <v>52</v>
      </c>
      <c r="C19" s="106">
        <f>IFERROR((qAg!C20/qAg!B20)^(0.5*((pAg!B20*qAg!B20)/((pAg!B20*qAg!B20)+(pEg!B21*qEg!B20)))+(pAg!C20*qAg!C20)/((qAg!C20*pAg!C20)+(qEg!C20*pEg!C21))),"")</f>
        <v>1.2793135981649122</v>
      </c>
      <c r="D19" s="106">
        <f>IFERROR((qAg!D20/qAg!C20)^(0.5*((pAg!C20*qAg!C20)/((pAg!C20*qAg!C20)+(pEg!C21*qEg!C20)))+(pAg!D20*qAg!D20)/((qAg!D20*pAg!D20)+(qEg!D20*pEg!D21))),"")</f>
        <v>0.79777562995634577</v>
      </c>
      <c r="E19" s="106">
        <f>IFERROR((qAg!E20/qAg!D20)^(0.5*((pAg!D20*qAg!D20)/((pAg!D20*qAg!D20)+(pEg!D21*qEg!D20)))+(pAg!E20*qAg!E20)/((qAg!E20*pAg!E20)+(qEg!E20*pEg!E21))),"")</f>
        <v>1.0373891230157137</v>
      </c>
      <c r="F19" s="106">
        <f>IFERROR((qAg!F20/qAg!E20)^(0.5*((pAg!E20*qAg!E20)/((pAg!E20*qAg!E20)+(pEg!E21*qEg!E20)))+(pAg!F20*qAg!F20)/((qAg!F20*pAg!F20)+(qEg!F20*pEg!F21))),"")</f>
        <v>1.0214545992260491</v>
      </c>
      <c r="G19" s="106">
        <f>IFERROR((qAg!G20/qAg!F20)^(0.5*((pAg!F20*qAg!F20)/((pAg!F20*qAg!F20)+(pEg!F21*qEg!F20)))+(pAg!G20*qAg!G20)/((qAg!G20*pAg!G20)+(qEg!G20*pEg!G21))),"")</f>
        <v>1.039681078305182</v>
      </c>
      <c r="H19" s="106">
        <f>IFERROR((qAg!H20/qAg!G20)^(0.5*((pAg!G20*qAg!G20)/((pAg!G20*qAg!G20)+(pEg!G21*qEg!G20)))+(pAg!H20*qAg!H20)/((qAg!H20*pAg!H20)+(qEg!H20*pEg!H21))),"")</f>
        <v>1.0258763595416389</v>
      </c>
      <c r="I19" s="106">
        <f>IFERROR((qAg!I20/qAg!H20)^(0.5*((pAg!H20*qAg!H20)/((pAg!H20*qAg!H20)+(pEg!H21*qEg!H20)))+(pAg!I20*qAg!I20)/((qAg!I20*pAg!I20)+(qEg!I20*pEg!I21))),"")</f>
        <v>0.98896080716523405</v>
      </c>
      <c r="J19" s="106">
        <f>IFERROR((qAg!J20/qAg!I20)^(0.5*((pAg!I20*qAg!I20)/((pAg!I20*qAg!I20)+(pEg!I21*qEg!I20)))+(pAg!J20*qAg!J20)/((qAg!J20*pAg!J20)+(qEg!J20*pEg!J21))),"")</f>
        <v>0.97622041407185689</v>
      </c>
      <c r="K19" s="106">
        <f>IFERROR((qAg!K20/qAg!J20)^(0.5*((pAg!J20*qAg!J20)/((pAg!J20*qAg!J20)+(pEg!J21*qEg!J20)))+(pAg!K20*qAg!K20)/((qAg!K20*pAg!K20)+(qEg!K20*pEg!K21))),"")</f>
        <v>1.0071466161821423</v>
      </c>
      <c r="L19" s="106">
        <f>IFERROR((qAg!L20/qAg!K20)^(0.5*((pAg!K20*qAg!K20)/((pAg!K20*qAg!K20)+(pEg!K21*qEg!K20)))+(pAg!L20*qAg!L20)/((qAg!L20*pAg!L20)+(qEg!L20*pEg!L21))),"")</f>
        <v>1.0126117917462338</v>
      </c>
      <c r="M19" s="106">
        <f>IFERROR((qAg!M20/qAg!L20)^(0.5*((pAg!L20*qAg!L20)/((pAg!L20*qAg!L20)+(pEg!L21*qEg!L20)))+(pAg!M20*qAg!M20)/((qAg!M20*pAg!M20)+(qEg!M20*pEg!M21))),"")</f>
        <v>1.0349934522140412</v>
      </c>
      <c r="N19" s="106">
        <f>IFERROR((qAg!N20/qAg!M20)^(0.5*((pAg!M20*qAg!M20)/((pAg!M20*qAg!M20)+(pEg!M21*qEg!M20)))+(pAg!N20*qAg!N20)/((qAg!N20*pAg!N20)+(qEg!N20*pEg!N21))),"")</f>
        <v>1.093677757612141</v>
      </c>
      <c r="O19" s="106" t="str">
        <f>IFERROR((qAg!O20/qAg!N20)^(0.5*((pAg!N20*qAg!N20)/((pAg!N20*qAg!N20)+(pEg!N21*qEg!N20)))+(pAg!O20*qAg!O20)/((qAg!O20*pAg!O20)+(qEg!O20*pEg!O21))),"")</f>
        <v/>
      </c>
      <c r="P19" s="106" t="str">
        <f>IFERROR((qAg!P20/qAg!O20)^(0.5*((pAg!O20*qAg!O20)/((pAg!O20*qAg!O20)+(pEg!O21*qEg!O20)))+(pAg!P20*qAg!P20)/((qAg!P20*pAg!P20)+(qEg!P20*pEg!P21))),"")</f>
        <v/>
      </c>
      <c r="Q19" s="106">
        <f>IFERROR((qAg!Q20/qAg!P20)^(0.5*((pAg!P20*qAg!P20)/((pAg!P20*qAg!P20)+(pEg!P21*qEg!P20)))+(pAg!Q20*qAg!Q20)/((qAg!Q20*pAg!Q20)+(qEg!Q20*pEg!Q21))),"")</f>
        <v>1.0780103796521836</v>
      </c>
      <c r="R19" s="106">
        <f>IFERROR((qAg!R20/qAg!Q20)^(0.5*((pAg!Q20*qAg!Q20)/((pAg!Q20*qAg!Q20)+(pEg!Q21*qEg!Q20)))+(pAg!R20*qAg!R20)/((qAg!R20*pAg!R20)+(qEg!R20*pEg!R21))),"")</f>
        <v>0.97896325361170822</v>
      </c>
      <c r="S19" s="106">
        <f>IFERROR((qAg!S20/qAg!R20)^(0.5*((pAg!R20*qAg!R20)/((pAg!R20*qAg!R20)+(pEg!R21*qEg!R20)))+(pAg!S20*qAg!S20)/((qAg!S20*pAg!S20)+(qEg!S20*pEg!S21))),"")</f>
        <v>0.99068471609674846</v>
      </c>
      <c r="T19" s="106">
        <f>IFERROR((qAg!T20/qAg!S20)^(0.5*((pAg!S20*qAg!S20)/((pAg!S20*qAg!S20)+(pEg!S21*qEg!S20)))+(pAg!T20*qAg!T20)/((qAg!T20*pAg!T20)+(qEg!T20*pEg!T21))),"")</f>
        <v>0.97431848452874881</v>
      </c>
      <c r="U19" s="106" t="str">
        <f>IFERROR((qAg!U20/qAg!T20)^(0.5*((pAg!T20*qAg!T20)/((pAg!T20*qAg!T20)+(pEg!T21*qEg!T20)))+(pAg!U20*qAg!U20)/((qAg!U20*pAg!U20)+(qEg!U20*pEg!U21))),"")</f>
        <v/>
      </c>
      <c r="V19" s="106" t="str">
        <f>IFERROR((qAg!V20/qAg!U20)^(0.5*((pAg!U20*qAg!U20)/((pAg!U20*qAg!U20)+(pEg!U21*qEg!U20)))+(pAg!V20*qAg!V20)/((qAg!V20*pAg!V20)+(qEg!V20*pEg!V21))),"")</f>
        <v/>
      </c>
    </row>
    <row r="20" spans="2:22" x14ac:dyDescent="0.25">
      <c r="B20" s="105" t="s">
        <v>54</v>
      </c>
      <c r="C20" s="106">
        <f>IFERROR((qAg!C21/qAg!B21)^(0.5*((pAg!B21*qAg!B21)/((pAg!B21*qAg!B21)+(pEg!B22*qEg!B21)))+(pAg!C21*qAg!C21)/((qAg!C21*pAg!C21)+(qEg!C21*pEg!C22))),"")</f>
        <v>1.0519921172250601</v>
      </c>
      <c r="D20" s="106">
        <f>IFERROR((qAg!D21/qAg!C21)^(0.5*((pAg!C21*qAg!C21)/((pAg!C21*qAg!C21)+(pEg!C22*qEg!C21)))+(pAg!D21*qAg!D21)/((qAg!D21*pAg!D21)+(qEg!D21*pEg!D22))),"")</f>
        <v>1.0291462714906452</v>
      </c>
      <c r="E20" s="106">
        <f>IFERROR((qAg!E21/qAg!D21)^(0.5*((pAg!D21*qAg!D21)/((pAg!D21*qAg!D21)+(pEg!D22*qEg!D21)))+(pAg!E21*qAg!E21)/((qAg!E21*pAg!E21)+(qEg!E21*pEg!E22))),"")</f>
        <v>1.0196460751836711</v>
      </c>
      <c r="F20" s="106">
        <f>IFERROR((qAg!F21/qAg!E21)^(0.5*((pAg!E21*qAg!E21)/((pAg!E21*qAg!E21)+(pEg!E22*qEg!E21)))+(pAg!F21*qAg!F21)/((qAg!F21*pAg!F21)+(qEg!F21*pEg!F22))),"")</f>
        <v>0.89497207130994394</v>
      </c>
      <c r="G20" s="106">
        <f>IFERROR((qAg!G21/qAg!F21)^(0.5*((pAg!F21*qAg!F21)/((pAg!F21*qAg!F21)+(pEg!F22*qEg!F21)))+(pAg!G21*qAg!G21)/((qAg!G21*pAg!G21)+(qEg!G21*pEg!G22))),"")</f>
        <v>0.94145369290483882</v>
      </c>
      <c r="H20" s="106">
        <f>IFERROR((qAg!H21/qAg!G21)^(0.5*((pAg!G21*qAg!G21)/((pAg!G21*qAg!G21)+(pEg!G22*qEg!G21)))+(pAg!H21*qAg!H21)/((qAg!H21*pAg!H21)+(qEg!H21*pEg!H22))),"")</f>
        <v>0.87318830778970036</v>
      </c>
      <c r="I20" s="106">
        <f>IFERROR((qAg!I21/qAg!H21)^(0.5*((pAg!H21*qAg!H21)/((pAg!H21*qAg!H21)+(pEg!H22*qEg!H21)))+(pAg!I21*qAg!I21)/((qAg!I21*pAg!I21)+(qEg!I21*pEg!I22))),"")</f>
        <v>0.91908853899148468</v>
      </c>
      <c r="J20" s="106">
        <f>IFERROR((qAg!J21/qAg!I21)^(0.5*((pAg!I21*qAg!I21)/((pAg!I21*qAg!I21)+(pEg!I22*qEg!I21)))+(pAg!J21*qAg!J21)/((qAg!J21*pAg!J21)+(qEg!J21*pEg!J22))),"")</f>
        <v>1.0085688371722743</v>
      </c>
      <c r="K20" s="106">
        <f>IFERROR((qAg!K21/qAg!J21)^(0.5*((pAg!J21*qAg!J21)/((pAg!J21*qAg!J21)+(pEg!J22*qEg!J21)))+(pAg!K21*qAg!K21)/((qAg!K21*pAg!K21)+(qEg!K21*pEg!K22))),"")</f>
        <v>1.0225627823766177</v>
      </c>
      <c r="L20" s="106">
        <f>IFERROR((qAg!L21/qAg!K21)^(0.5*((pAg!K21*qAg!K21)/((pAg!K21*qAg!K21)+(pEg!K22*qEg!K21)))+(pAg!L21*qAg!L21)/((qAg!L21*pAg!L21)+(qEg!L21*pEg!L22))),"")</f>
        <v>1.0397230079385964</v>
      </c>
      <c r="M20" s="106">
        <f>IFERROR((qAg!M21/qAg!L21)^(0.5*((pAg!L21*qAg!L21)/((pAg!L21*qAg!L21)+(pEg!L22*qEg!L21)))+(pAg!M21*qAg!M21)/((qAg!M21*pAg!M21)+(qEg!M21*pEg!M22))),"")</f>
        <v>1.1023008095392428</v>
      </c>
      <c r="N20" s="106">
        <f>IFERROR((qAg!N21/qAg!M21)^(0.5*((pAg!M21*qAg!M21)/((pAg!M21*qAg!M21)+(pEg!M22*qEg!M21)))+(pAg!N21*qAg!N21)/((qAg!N21*pAg!N21)+(qEg!N21*pEg!N22))),"")</f>
        <v>0.97853795779994579</v>
      </c>
      <c r="O20" s="106">
        <f>IFERROR((qAg!O21/qAg!N21)^(0.5*((pAg!N21*qAg!N21)/((pAg!N21*qAg!N21)+(pEg!N22*qEg!N21)))+(pAg!O21*qAg!O21)/((qAg!O21*pAg!O21)+(qEg!O21*pEg!O22))),"")</f>
        <v>1.0713803497778576</v>
      </c>
      <c r="P20" s="106">
        <f>IFERROR((qAg!P21/qAg!O21)^(0.5*((pAg!O21*qAg!O21)/((pAg!O21*qAg!O21)+(pEg!O22*qEg!O21)))+(pAg!P21*qAg!P21)/((qAg!P21*pAg!P21)+(qEg!P21*pEg!P22))),"")</f>
        <v>1.0491718422924485</v>
      </c>
      <c r="Q20" s="106">
        <f>IFERROR((qAg!Q21/qAg!P21)^(0.5*((pAg!P21*qAg!P21)/((pAg!P21*qAg!P21)+(pEg!P22*qEg!P21)))+(pAg!Q21*qAg!Q21)/((qAg!Q21*pAg!Q21)+(qEg!Q21*pEg!Q22))),"")</f>
        <v>1.0516344844448251</v>
      </c>
      <c r="R20" s="106">
        <f>IFERROR((qAg!R21/qAg!Q21)^(0.5*((pAg!Q21*qAg!Q21)/((pAg!Q21*qAg!Q21)+(pEg!Q22*qEg!Q21)))+(pAg!R21*qAg!R21)/((qAg!R21*pAg!R21)+(qEg!R21*pEg!R22))),"")</f>
        <v>1.0090603499713351</v>
      </c>
      <c r="S20" s="106">
        <f>IFERROR((qAg!S21/qAg!R21)^(0.5*((pAg!R21*qAg!R21)/((pAg!R21*qAg!R21)+(pEg!R22*qEg!R21)))+(pAg!S21*qAg!S21)/((qAg!S21*pAg!S21)+(qEg!S21*pEg!S22))),"")</f>
        <v>1.0376932932857414</v>
      </c>
      <c r="T20" s="106">
        <f>IFERROR((qAg!T21/qAg!S21)^(0.5*((pAg!S21*qAg!S21)/((pAg!S21*qAg!S21)+(pEg!S22*qEg!S21)))+(pAg!T21*qAg!T21)/((qAg!T21*pAg!T21)+(qEg!T21*pEg!T22))),"")</f>
        <v>1.0288775818562101</v>
      </c>
      <c r="U20" s="106">
        <f>IFERROR((qAg!U21/qAg!T21)^(0.5*((pAg!T21*qAg!T21)/((pAg!T21*qAg!T21)+(pEg!T22*qEg!T21)))+(pAg!U21*qAg!U21)/((qAg!U21*pAg!U21)+(qEg!U21*pEg!U22))),"")</f>
        <v>1.0043733051213086</v>
      </c>
      <c r="V20" s="106">
        <f>IFERROR((qAg!V21/qAg!U21)^(0.5*((pAg!U21*qAg!U21)/((pAg!U21*qAg!U21)+(pEg!U22*qEg!U21)))+(pAg!V21*qAg!V21)/((qAg!V21*pAg!V21)+(qEg!V21*pEg!V22))),"")</f>
        <v>0.70411965444262903</v>
      </c>
    </row>
    <row r="21" spans="2:22" x14ac:dyDescent="0.25">
      <c r="B21" s="105" t="s">
        <v>35</v>
      </c>
      <c r="C21" s="106" t="str">
        <f>IFERROR((qAg!C22/qAg!B22)^(0.5*((pAg!B22*qAg!B22)/((pAg!B22*qAg!B22)+(pEg!B23*qEg!B22)))+(pAg!C22*qAg!C22)/((qAg!C22*pAg!C22)+(qEg!C22*pEg!C23))),"")</f>
        <v/>
      </c>
      <c r="D21" s="106">
        <f>IFERROR((qAg!D22/qAg!C22)^(0.5*((pAg!C22*qAg!C22)/((pAg!C22*qAg!C22)+(pEg!C23*qEg!C22)))+(pAg!D22*qAg!D22)/((qAg!D22*pAg!D22)+(qEg!D22*pEg!D23))),"")</f>
        <v>0.99712980447403754</v>
      </c>
      <c r="E21" s="106">
        <f>IFERROR((qAg!E22/qAg!D22)^(0.5*((pAg!D22*qAg!D22)/((pAg!D22*qAg!D22)+(pEg!D23*qEg!D22)))+(pAg!E22*qAg!E22)/((qAg!E22*pAg!E22)+(qEg!E22*pEg!E23))),"")</f>
        <v>1.029041066843382</v>
      </c>
      <c r="F21" s="106">
        <f>IFERROR((qAg!F22/qAg!E22)^(0.5*((pAg!E22*qAg!E22)/((pAg!E22*qAg!E22)+(pEg!E23*qEg!E22)))+(pAg!F22*qAg!F22)/((qAg!F22*pAg!F22)+(qEg!F22*pEg!F23))),"")</f>
        <v>1.1071256931534101</v>
      </c>
      <c r="G21" s="106">
        <f>IFERROR((qAg!G22/qAg!F22)^(0.5*((pAg!F22*qAg!F22)/((pAg!F22*qAg!F22)+(pEg!F23*qEg!F22)))+(pAg!G22*qAg!G22)/((qAg!G22*pAg!G22)+(qEg!G22*pEg!G23))),"")</f>
        <v>0.99587220330613579</v>
      </c>
      <c r="H21" s="106">
        <f>IFERROR((qAg!H22/qAg!G22)^(0.5*((pAg!G22*qAg!G22)/((pAg!G22*qAg!G22)+(pEg!G23*qEg!G22)))+(pAg!H22*qAg!H22)/((qAg!H22*pAg!H22)+(qEg!H22*pEg!H23))),"")</f>
        <v>0.96786200068926309</v>
      </c>
      <c r="I21" s="106">
        <f>IFERROR((qAg!I22/qAg!H22)^(0.5*((pAg!H22*qAg!H22)/((pAg!H22*qAg!H22)+(pEg!H23*qEg!H22)))+(pAg!I22*qAg!I22)/((qAg!I22*pAg!I22)+(qEg!I22*pEg!I23))),"")</f>
        <v>0.95943989315125189</v>
      </c>
      <c r="J21" s="106">
        <f>IFERROR((qAg!J22/qAg!I22)^(0.5*((pAg!I22*qAg!I22)/((pAg!I22*qAg!I22)+(pEg!I23*qEg!I22)))+(pAg!J22*qAg!J22)/((qAg!J22*pAg!J22)+(qEg!J22*pEg!J23))),"")</f>
        <v>0.9728073152228599</v>
      </c>
      <c r="K21" s="106">
        <f>IFERROR((qAg!K22/qAg!J22)^(0.5*((pAg!J22*qAg!J22)/((pAg!J22*qAg!J22)+(pEg!J23*qEg!J22)))+(pAg!K22*qAg!K22)/((qAg!K22*pAg!K22)+(qEg!K22*pEg!K23))),"")</f>
        <v>1.1266999723003801</v>
      </c>
      <c r="L21" s="106">
        <f>IFERROR((qAg!L22/qAg!K22)^(0.5*((pAg!K22*qAg!K22)/((pAg!K22*qAg!K22)+(pEg!K23*qEg!K22)))+(pAg!L22*qAg!L22)/((qAg!L22*pAg!L22)+(qEg!L22*pEg!L23))),"")</f>
        <v>0.91234498763225513</v>
      </c>
      <c r="M21" s="106">
        <f>IFERROR((qAg!M22/qAg!L22)^(0.5*((pAg!L22*qAg!L22)/((pAg!L22*qAg!L22)+(pEg!L23*qEg!L22)))+(pAg!M22*qAg!M22)/((qAg!M22*pAg!M22)+(qEg!M22*pEg!M23))),"")</f>
        <v>1.0219345057641898</v>
      </c>
      <c r="N21" s="106">
        <f>IFERROR((qAg!N22/qAg!M22)^(0.5*((pAg!M22*qAg!M22)/((pAg!M22*qAg!M22)+(pEg!M23*qEg!M22)))+(pAg!N22*qAg!N22)/((qAg!N22*pAg!N22)+(qEg!N22*pEg!N23))),"")</f>
        <v>1.0297494005123855</v>
      </c>
      <c r="O21" s="106">
        <f>IFERROR((qAg!O22/qAg!N22)^(0.5*((pAg!N22*qAg!N22)/((pAg!N22*qAg!N22)+(pEg!N23*qEg!N22)))+(pAg!O22*qAg!O22)/((qAg!O22*pAg!O22)+(qEg!O22*pEg!O23))),"")</f>
        <v>1.0196085461480922</v>
      </c>
      <c r="P21" s="106">
        <f>IFERROR((qAg!P22/qAg!O22)^(0.5*((pAg!O22*qAg!O22)/((pAg!O22*qAg!O22)+(pEg!O23*qEg!O22)))+(pAg!P22*qAg!P22)/((qAg!P22*pAg!P22)+(qEg!P22*pEg!P23))),"")</f>
        <v>1.0074552312673744</v>
      </c>
      <c r="Q21" s="106">
        <f>IFERROR((qAg!Q22/qAg!P22)^(0.5*((pAg!P22*qAg!P22)/((pAg!P22*qAg!P22)+(pEg!P23*qEg!P22)))+(pAg!Q22*qAg!Q22)/((qAg!Q22*pAg!Q22)+(qEg!Q22*pEg!Q23))),"")</f>
        <v>1.0050493237792366</v>
      </c>
      <c r="R21" s="106">
        <f>IFERROR((qAg!R22/qAg!Q22)^(0.5*((pAg!Q22*qAg!Q22)/((pAg!Q22*qAg!Q22)+(pEg!Q23*qEg!Q22)))+(pAg!R22*qAg!R22)/((qAg!R22*pAg!R22)+(qEg!R22*pEg!R23))),"")</f>
        <v>1.012481437726122</v>
      </c>
      <c r="S21" s="106">
        <f>IFERROR((qAg!S22/qAg!R22)^(0.5*((pAg!R22*qAg!R22)/((pAg!R22*qAg!R22)+(pEg!R23*qEg!R22)))+(pAg!S22*qAg!S22)/((qAg!S22*pAg!S22)+(qEg!S22*pEg!S23))),"")</f>
        <v>0.97304105679878694</v>
      </c>
      <c r="T21" s="106">
        <f>IFERROR((qAg!T22/qAg!S22)^(0.5*((pAg!S22*qAg!S22)/((pAg!S22*qAg!S22)+(pEg!S23*qEg!S22)))+(pAg!T22*qAg!T22)/((qAg!T22*pAg!T22)+(qEg!T22*pEg!T23))),"")</f>
        <v>1.0176056114607059</v>
      </c>
      <c r="U21" s="106">
        <f>IFERROR((qAg!U22/qAg!T22)^(0.5*((pAg!T22*qAg!T22)/((pAg!T22*qAg!T22)+(pEg!T23*qEg!T22)))+(pAg!U22*qAg!U22)/((qAg!U22*pAg!U22)+(qEg!U22*pEg!U23))),"")</f>
        <v>1.0602661001878659</v>
      </c>
      <c r="V21" s="106">
        <f>IFERROR((qAg!V22/qAg!U22)^(0.5*((pAg!U22*qAg!U22)/((pAg!U22*qAg!U22)+(pEg!U23*qEg!U22)))+(pAg!V22*qAg!V22)/((qAg!V22*pAg!V22)+(qEg!V22*pEg!V23))),"")</f>
        <v>0.77834993401833175</v>
      </c>
    </row>
    <row r="22" spans="2:22" x14ac:dyDescent="0.25">
      <c r="B22" s="105" t="s">
        <v>42</v>
      </c>
      <c r="C22" s="106">
        <f>IFERROR((qAg!C23/qAg!B23)^(0.5*((pAg!B23*qAg!B23)/((pAg!B23*qAg!B23)+(pEg!B24*qEg!B23)))+(pAg!C23*qAg!C23)/((qAg!C23*pAg!C23)+(qEg!C23*pEg!C24))),"")</f>
        <v>0.97511214791342793</v>
      </c>
      <c r="D22" s="106">
        <f>IFERROR((qAg!D23/qAg!C23)^(0.5*((pAg!C23*qAg!C23)/((pAg!C23*qAg!C23)+(pEg!C24*qEg!C23)))+(pAg!D23*qAg!D23)/((qAg!D23*pAg!D23)+(qEg!D23*pEg!D24))),"")</f>
        <v>0.98528171494385497</v>
      </c>
      <c r="E22" s="106">
        <f>IFERROR((qAg!E23/qAg!D23)^(0.5*((pAg!D23*qAg!D23)/((pAg!D23*qAg!D23)+(pEg!D24*qEg!D23)))+(pAg!E23*qAg!E23)/((qAg!E23*pAg!E23)+(qEg!E23*pEg!E24))),"")</f>
        <v>0.99657547101357447</v>
      </c>
      <c r="F22" s="106">
        <f>IFERROR((qAg!F23/qAg!E23)^(0.5*((pAg!E23*qAg!E23)/((pAg!E23*qAg!E23)+(pEg!E24*qEg!E23)))+(pAg!F23*qAg!F23)/((qAg!F23*pAg!F23)+(qEg!F23*pEg!F24))),"")</f>
        <v>1.0377600558427296</v>
      </c>
      <c r="G22" s="106">
        <f>IFERROR((qAg!G23/qAg!F23)^(0.5*((pAg!F23*qAg!F23)/((pAg!F23*qAg!F23)+(pEg!F24*qEg!F23)))+(pAg!G23*qAg!G23)/((qAg!G23*pAg!G23)+(qEg!G23*pEg!G24))),"")</f>
        <v>0.99888465496087731</v>
      </c>
      <c r="H22" s="106">
        <f>IFERROR((qAg!H23/qAg!G23)^(0.5*((pAg!G23*qAg!G23)/((pAg!G23*qAg!G23)+(pEg!G24*qEg!G23)))+(pAg!H23*qAg!H23)/((qAg!H23*pAg!H23)+(qEg!H23*pEg!H24))),"")</f>
        <v>1.0221494916480516</v>
      </c>
      <c r="I22" s="106">
        <f>IFERROR((qAg!I23/qAg!H23)^(0.5*((pAg!H23*qAg!H23)/((pAg!H23*qAg!H23)+(pEg!H24*qEg!H23)))+(pAg!I23*qAg!I23)/((qAg!I23*pAg!I23)+(qEg!I23*pEg!I24))),"")</f>
        <v>1.0360494662546451</v>
      </c>
      <c r="J22" s="106">
        <f>IFERROR((qAg!J23/qAg!I23)^(0.5*((pAg!I23*qAg!I23)/((pAg!I23*qAg!I23)+(pEg!I24*qEg!I23)))+(pAg!J23*qAg!J23)/((qAg!J23*pAg!J23)+(qEg!J23*pEg!J24))),"")</f>
        <v>1.0027654612958097</v>
      </c>
      <c r="K22" s="106">
        <f>IFERROR((qAg!K23/qAg!J23)^(0.5*((pAg!J23*qAg!J23)/((pAg!J23*qAg!J23)+(pEg!J24*qEg!J23)))+(pAg!K23*qAg!K23)/((qAg!K23*pAg!K23)+(qEg!K23*pEg!K24))),"")</f>
        <v>1.0338137612298002</v>
      </c>
      <c r="L22" s="106">
        <f>IFERROR((qAg!L23/qAg!K23)^(0.5*((pAg!K23*qAg!K23)/((pAg!K23*qAg!K23)+(pEg!K24*qEg!K23)))+(pAg!L23*qAg!L23)/((qAg!L23*pAg!L23)+(qEg!L23*pEg!L24))),"")</f>
        <v>1.0633576817553152</v>
      </c>
      <c r="M22" s="106">
        <f>IFERROR((qAg!M23/qAg!L23)^(0.5*((pAg!L23*qAg!L23)/((pAg!L23*qAg!L23)+(pEg!L24*qEg!L23)))+(pAg!M23*qAg!M23)/((qAg!M23*pAg!M23)+(qEg!M23*pEg!M24))),"")</f>
        <v>1.034610323956231</v>
      </c>
      <c r="N22" s="106">
        <f>IFERROR((qAg!N23/qAg!M23)^(0.5*((pAg!M23*qAg!M23)/((pAg!M23*qAg!M23)+(pEg!M24*qEg!M23)))+(pAg!N23*qAg!N23)/((qAg!N23*pAg!N23)+(qEg!N23*pEg!N24))),"")</f>
        <v>1.0048032105668649</v>
      </c>
      <c r="O22" s="106">
        <f>IFERROR((qAg!O23/qAg!N23)^(0.5*((pAg!N23*qAg!N23)/((pAg!N23*qAg!N23)+(pEg!N24*qEg!N23)))+(pAg!O23*qAg!O23)/((qAg!O23*pAg!O23)+(qEg!O23*pEg!O24))),"")</f>
        <v>1.0121364009166536</v>
      </c>
      <c r="P22" s="106">
        <f>IFERROR((qAg!P23/qAg!O23)^(0.5*((pAg!O23*qAg!O23)/((pAg!O23*qAg!O23)+(pEg!O24*qEg!O23)))+(pAg!P23*qAg!P23)/((qAg!P23*pAg!P23)+(qEg!P23*pEg!P24))),"")</f>
        <v>1.0289817944832116</v>
      </c>
      <c r="Q22" s="106">
        <f>IFERROR((qAg!Q23/qAg!P23)^(0.5*((pAg!P23*qAg!P23)/((pAg!P23*qAg!P23)+(pEg!P24*qEg!P23)))+(pAg!Q23*qAg!Q23)/((qAg!Q23*pAg!Q23)+(qEg!Q23*pEg!Q24))),"")</f>
        <v>1.0240221449799678</v>
      </c>
      <c r="R22" s="106">
        <f>IFERROR((qAg!R23/qAg!Q23)^(0.5*((pAg!Q23*qAg!Q23)/((pAg!Q23*qAg!Q23)+(pEg!Q24*qEg!Q23)))+(pAg!R23*qAg!R23)/((qAg!R23*pAg!R23)+(qEg!R23*pEg!R24))),"")</f>
        <v>0.95307032014006343</v>
      </c>
      <c r="S22" s="106">
        <f>IFERROR((qAg!S23/qAg!R23)^(0.5*((pAg!R23*qAg!R23)/((pAg!R23*qAg!R23)+(pEg!R24*qEg!R23)))+(pAg!S23*qAg!S23)/((qAg!S23*pAg!S23)+(qEg!S23*pEg!S24))),"")</f>
        <v>0.98169732666710441</v>
      </c>
      <c r="T22" s="106">
        <f>IFERROR((qAg!T23/qAg!S23)^(0.5*((pAg!S23*qAg!S23)/((pAg!S23*qAg!S23)+(pEg!S24*qEg!S23)))+(pAg!T23*qAg!T23)/((qAg!T23*pAg!T23)+(qEg!T23*pEg!T24))),"")</f>
        <v>0.97545025361293014</v>
      </c>
      <c r="U22" s="106">
        <f>IFERROR((qAg!U23/qAg!T23)^(0.5*((pAg!T23*qAg!T23)/((pAg!T23*qAg!T23)+(pEg!T24*qEg!T23)))+(pAg!U23*qAg!U23)/((qAg!U23*pAg!U23)+(qEg!U23*pEg!U24))),"")</f>
        <v>1.0001696405300222</v>
      </c>
      <c r="V22" s="106">
        <f>IFERROR((qAg!V23/qAg!U23)^(0.5*((pAg!U23*qAg!U23)/((pAg!U23*qAg!U23)+(pEg!U24*qEg!U23)))+(pAg!V23*qAg!V23)/((qAg!V23*pAg!V23)+(qEg!V23*pEg!V24))),"")</f>
        <v>0.99828015683952565</v>
      </c>
    </row>
    <row r="23" spans="2:22" x14ac:dyDescent="0.25">
      <c r="B23" s="105" t="s">
        <v>57</v>
      </c>
      <c r="C23" s="106">
        <f>IFERROR((qAg!C24/qAg!B24)^(0.5*((pAg!B24*qAg!B24)/((pAg!B24*qAg!B24)+(pEg!B25*qEg!B24)))+(pAg!C24*qAg!C24)/((qAg!C24*pAg!C24)+(qEg!C24*pEg!C25))),"")</f>
        <v>1.0379632188271908</v>
      </c>
      <c r="D23" s="106">
        <f>IFERROR((qAg!D24/qAg!C24)^(0.5*((pAg!C24*qAg!C24)/((pAg!C24*qAg!C24)+(pEg!C25*qEg!C24)))+(pAg!D24*qAg!D24)/((qAg!D24*pAg!D24)+(qEg!D24*pEg!D25))),"")</f>
        <v>1.0824529740084869</v>
      </c>
      <c r="E23" s="106">
        <f>IFERROR((qAg!E24/qAg!D24)^(0.5*((pAg!D24*qAg!D24)/((pAg!D24*qAg!D24)+(pEg!D25*qEg!D24)))+(pAg!E24*qAg!E24)/((qAg!E24*pAg!E24)+(qEg!E24*pEg!E25))),"")</f>
        <v>1.0283166924264759</v>
      </c>
      <c r="F23" s="106">
        <f>IFERROR((qAg!F24/qAg!E24)^(0.5*((pAg!E24*qAg!E24)/((pAg!E24*qAg!E24)+(pEg!E25*qEg!E24)))+(pAg!F24*qAg!F24)/((qAg!F24*pAg!F24)+(qEg!F24*pEg!F25))),"")</f>
        <v>1.0111319343058731</v>
      </c>
      <c r="G23" s="106">
        <f>IFERROR((qAg!G24/qAg!F24)^(0.5*((pAg!F24*qAg!F24)/((pAg!F24*qAg!F24)+(pEg!F25*qEg!F24)))+(pAg!G24*qAg!G24)/((qAg!G24*pAg!G24)+(qEg!G24*pEg!G25))),"")</f>
        <v>1.0251170674163923</v>
      </c>
      <c r="H23" s="106">
        <f>IFERROR((qAg!H24/qAg!G24)^(0.5*((pAg!G24*qAg!G24)/((pAg!G24*qAg!G24)+(pEg!G25*qEg!G24)))+(pAg!H24*qAg!H24)/((qAg!H24*pAg!H24)+(qEg!H24*pEg!H25))),"")</f>
        <v>0.99908200493476806</v>
      </c>
      <c r="I23" s="106">
        <f>IFERROR((qAg!I24/qAg!H24)^(0.5*((pAg!H24*qAg!H24)/((pAg!H24*qAg!H24)+(pEg!H25*qEg!H24)))+(pAg!I24*qAg!I24)/((qAg!I24*pAg!I24)+(qEg!I24*pEg!I25))),"")</f>
        <v>1.0100214429099936</v>
      </c>
      <c r="J23" s="106">
        <f>IFERROR((qAg!J24/qAg!I24)^(0.5*((pAg!I24*qAg!I24)/((pAg!I24*qAg!I24)+(pEg!I25*qEg!I24)))+(pAg!J24*qAg!J24)/((qAg!J24*pAg!J24)+(qEg!J24*pEg!J25))),"")</f>
        <v>1.0404916245219955</v>
      </c>
      <c r="K23" s="106">
        <f>IFERROR((qAg!K24/qAg!J24)^(0.5*((pAg!J24*qAg!J24)/((pAg!J24*qAg!J24)+(pEg!J25*qEg!J24)))+(pAg!K24*qAg!K24)/((qAg!K24*pAg!K24)+(qEg!K24*pEg!K25))),"")</f>
        <v>1.1085550108849012</v>
      </c>
      <c r="L23" s="106">
        <f>IFERROR((qAg!L24/qAg!K24)^(0.5*((pAg!K24*qAg!K24)/((pAg!K24*qAg!K24)+(pEg!K25*qEg!K24)))+(pAg!L24*qAg!L24)/((qAg!L24*pAg!L24)+(qEg!L24*pEg!L25))),"")</f>
        <v>1.0749800666473799</v>
      </c>
      <c r="M23" s="106">
        <f>IFERROR((qAg!M24/qAg!L24)^(0.5*((pAg!L24*qAg!L24)/((pAg!L24*qAg!L24)+(pEg!L25*qEg!L24)))+(pAg!M24*qAg!M24)/((qAg!M24*pAg!M24)+(qEg!M24*pEg!M25))),"")</f>
        <v>1.0532562173853348</v>
      </c>
      <c r="N23" s="106">
        <f>IFERROR((qAg!N24/qAg!M24)^(0.5*((pAg!M24*qAg!M24)/((pAg!M24*qAg!M24)+(pEg!M25*qEg!M24)))+(pAg!N24*qAg!N24)/((qAg!N24*pAg!N24)+(qEg!N24*pEg!N25))),"")</f>
        <v>1.0732671080140419</v>
      </c>
      <c r="O23" s="106">
        <f>IFERROR((qAg!O24/qAg!N24)^(0.5*((pAg!N24*qAg!N24)/((pAg!N24*qAg!N24)+(pEg!N25*qEg!N24)))+(pAg!O24*qAg!O24)/((qAg!O24*pAg!O24)+(qEg!O24*pEg!O25))),"")</f>
        <v>1.0628783657559386</v>
      </c>
      <c r="P23" s="106">
        <f>IFERROR((qAg!P24/qAg!O24)^(0.5*((pAg!O24*qAg!O24)/((pAg!O24*qAg!O24)+(pEg!O25*qEg!O24)))+(pAg!P24*qAg!P24)/((qAg!P24*pAg!P24)+(qEg!P24*pEg!P25))),"")</f>
        <v>1.0274617616085457</v>
      </c>
      <c r="Q23" s="106">
        <f>IFERROR((qAg!Q24/qAg!P24)^(0.5*((pAg!P24*qAg!P24)/((pAg!P24*qAg!P24)+(pEg!P25*qEg!P24)))+(pAg!Q24*qAg!Q24)/((qAg!Q24*pAg!Q24)+(qEg!Q24*pEg!Q25))),"")</f>
        <v>1.0863367733336029</v>
      </c>
      <c r="R23" s="106">
        <f>IFERROR((qAg!R24/qAg!Q24)^(0.5*((pAg!Q24*qAg!Q24)/((pAg!Q24*qAg!Q24)+(pEg!Q25*qEg!Q24)))+(pAg!R24*qAg!R24)/((qAg!R24*pAg!R24)+(qEg!R24*pEg!R25))),"")</f>
        <v>1.0133401625357115</v>
      </c>
      <c r="S23" s="106">
        <f>IFERROR((qAg!S24/qAg!R24)^(0.5*((pAg!R24*qAg!R24)/((pAg!R24*qAg!R24)+(pEg!R25*qEg!R24)))+(pAg!S24*qAg!S24)/((qAg!S24*pAg!S24)+(qEg!S24*pEg!S25))),"")</f>
        <v>0.92563065107747522</v>
      </c>
      <c r="T23" s="106">
        <f>IFERROR((qAg!T24/qAg!S24)^(0.5*((pAg!S24*qAg!S24)/((pAg!S24*qAg!S24)+(pEg!S25*qEg!S24)))+(pAg!T24*qAg!T24)/((qAg!T24*pAg!T24)+(qEg!T24*pEg!T25))),"")</f>
        <v>1.0600055354690667</v>
      </c>
      <c r="U23" s="106">
        <f>IFERROR((qAg!U24/qAg!T24)^(0.5*((pAg!T24*qAg!T24)/((pAg!T24*qAg!T24)+(pEg!T25*qEg!T24)))+(pAg!U24*qAg!U24)/((qAg!U24*pAg!U24)+(qEg!U24*pEg!U25))),"")</f>
        <v>0.9903048176791065</v>
      </c>
      <c r="V23" s="106" t="str">
        <f>IFERROR((qAg!V24/qAg!U24)^(0.5*((pAg!U24*qAg!U24)/((pAg!U24*qAg!U24)+(pEg!U25*qEg!U24)))+(pAg!V24*qAg!V24)/((qAg!V24*pAg!V24)+(qEg!V24*pEg!V25))),"")</f>
        <v/>
      </c>
    </row>
    <row r="24" spans="2:22" x14ac:dyDescent="0.25">
      <c r="B24" s="105" t="s">
        <v>64</v>
      </c>
      <c r="C24" s="106" t="str">
        <f>IFERROR((qAg!C25/qAg!B25)^(0.5*((pAg!B25*qAg!B25)/((pAg!B25*qAg!B25)+(pEg!B26*qEg!B25)))+(pAg!C25*qAg!C25)/((qAg!C25*pAg!C25)+(qEg!C25*pEg!C26))),"")</f>
        <v/>
      </c>
      <c r="D24" s="106" t="str">
        <f>IFERROR((qAg!D25/qAg!C25)^(0.5*((pAg!C25*qAg!C25)/((pAg!C25*qAg!C25)+(pEg!C26*qEg!C25)))+(pAg!D25*qAg!D25)/((qAg!D25*pAg!D25)+(qEg!D25*pEg!D26))),"")</f>
        <v/>
      </c>
      <c r="E24" s="106" t="str">
        <f>IFERROR((qAg!E25/qAg!D25)^(0.5*((pAg!D25*qAg!D25)/((pAg!D25*qAg!D25)+(pEg!D26*qEg!D25)))+(pAg!E25*qAg!E25)/((qAg!E25*pAg!E25)+(qEg!E25*pEg!E26))),"")</f>
        <v/>
      </c>
      <c r="F24" s="106" t="str">
        <f>IFERROR((qAg!F25/qAg!E25)^(0.5*((pAg!E25*qAg!E25)/((pAg!E25*qAg!E25)+(pEg!E26*qEg!E25)))+(pAg!F25*qAg!F25)/((qAg!F25*pAg!F25)+(qEg!F25*pEg!F26))),"")</f>
        <v/>
      </c>
      <c r="G24" s="106" t="str">
        <f>IFERROR((qAg!G25/qAg!F25)^(0.5*((pAg!F25*qAg!F25)/((pAg!F25*qAg!F25)+(pEg!F26*qEg!F25)))+(pAg!G25*qAg!G25)/((qAg!G25*pAg!G25)+(qEg!G25*pEg!G26))),"")</f>
        <v/>
      </c>
      <c r="H24" s="106" t="str">
        <f>IFERROR((qAg!H25/qAg!G25)^(0.5*((pAg!G25*qAg!G25)/((pAg!G25*qAg!G25)+(pEg!G26*qEg!G25)))+(pAg!H25*qAg!H25)/((qAg!H25*pAg!H25)+(qEg!H25*pEg!H26))),"")</f>
        <v/>
      </c>
      <c r="I24" s="106" t="str">
        <f>IFERROR((qAg!I25/qAg!H25)^(0.5*((pAg!H25*qAg!H25)/((pAg!H25*qAg!H25)+(pEg!H26*qEg!H25)))+(pAg!I25*qAg!I25)/((qAg!I25*pAg!I25)+(qEg!I25*pEg!I26))),"")</f>
        <v/>
      </c>
      <c r="J24" s="106" t="str">
        <f>IFERROR((qAg!J25/qAg!I25)^(0.5*((pAg!I25*qAg!I25)/((pAg!I25*qAg!I25)+(pEg!I26*qEg!I25)))+(pAg!J25*qAg!J25)/((qAg!J25*pAg!J25)+(qEg!J25*pEg!J26))),"")</f>
        <v/>
      </c>
      <c r="K24" s="106" t="str">
        <f>IFERROR((qAg!K25/qAg!J25)^(0.5*((pAg!J25*qAg!J25)/((pAg!J25*qAg!J25)+(pEg!J26*qEg!J25)))+(pAg!K25*qAg!K25)/((qAg!K25*pAg!K25)+(qEg!K25*pEg!K26))),"")</f>
        <v/>
      </c>
      <c r="L24" s="106" t="str">
        <f>IFERROR((qAg!L25/qAg!K25)^(0.5*((pAg!K25*qAg!K25)/((pAg!K25*qAg!K25)+(pEg!K26*qEg!K25)))+(pAg!L25*qAg!L25)/((qAg!L25*pAg!L25)+(qEg!L25*pEg!L26))),"")</f>
        <v/>
      </c>
      <c r="M24" s="106" t="str">
        <f>IFERROR((qAg!M25/qAg!L25)^(0.5*((pAg!L25*qAg!L25)/((pAg!L25*qAg!L25)+(pEg!L26*qEg!L25)))+(pAg!M25*qAg!M25)/((qAg!M25*pAg!M25)+(qEg!M25*pEg!M26))),"")</f>
        <v/>
      </c>
      <c r="N24" s="106" t="str">
        <f>IFERROR((qAg!N25/qAg!M25)^(0.5*((pAg!M25*qAg!M25)/((pAg!M25*qAg!M25)+(pEg!M26*qEg!M25)))+(pAg!N25*qAg!N25)/((qAg!N25*pAg!N25)+(qEg!N25*pEg!N26))),"")</f>
        <v/>
      </c>
      <c r="O24" s="106">
        <f>IFERROR((qAg!O25/qAg!N25)^(0.5*((pAg!N25*qAg!N25)/((pAg!N25*qAg!N25)+(pEg!N26*qEg!N25)))+(pAg!O25*qAg!O25)/((qAg!O25*pAg!O25)+(qEg!O25*pEg!O26))),"")</f>
        <v>1.9559361878927266</v>
      </c>
      <c r="P24" s="106">
        <f>IFERROR((qAg!P25/qAg!O25)^(0.5*((pAg!O25*qAg!O25)/((pAg!O25*qAg!O25)+(pEg!O26*qEg!O25)))+(pAg!P25*qAg!P25)/((qAg!P25*pAg!P25)+(qEg!P25*pEg!P26))),"")</f>
        <v>0.98107793550558731</v>
      </c>
      <c r="Q24" s="106">
        <f>IFERROR((qAg!Q25/qAg!P25)^(0.5*((pAg!P25*qAg!P25)/((pAg!P25*qAg!P25)+(pEg!P26*qEg!P25)))+(pAg!Q25*qAg!Q25)/((qAg!Q25*pAg!Q25)+(qEg!Q25*pEg!Q26))),"")</f>
        <v>0.98271433360897387</v>
      </c>
      <c r="R24" s="106">
        <f>IFERROR((qAg!R25/qAg!Q25)^(0.5*((pAg!Q25*qAg!Q25)/((pAg!Q25*qAg!Q25)+(pEg!Q26*qEg!Q25)))+(pAg!R25*qAg!R25)/((qAg!R25*pAg!R25)+(qEg!R25*pEg!R26))),"")</f>
        <v>0.98970561680003166</v>
      </c>
      <c r="S24" s="106">
        <f>IFERROR((qAg!S25/qAg!R25)^(0.5*((pAg!R25*qAg!R25)/((pAg!R25*qAg!R25)+(pEg!R26*qEg!R25)))+(pAg!S25*qAg!S25)/((qAg!S25*pAg!S25)+(qEg!S25*pEg!S26))),"")</f>
        <v>1.1767864418522418</v>
      </c>
      <c r="T24" s="106">
        <f>IFERROR((qAg!T25/qAg!S25)^(0.5*((pAg!S25*qAg!S25)/((pAg!S25*qAg!S25)+(pEg!S26*qEg!S25)))+(pAg!T25*qAg!T25)/((qAg!T25*pAg!T25)+(qEg!T25*pEg!T26))),"")</f>
        <v>0.8298734295730259</v>
      </c>
      <c r="U24" s="106">
        <f>IFERROR((qAg!U25/qAg!T25)^(0.5*((pAg!T25*qAg!T25)/((pAg!T25*qAg!T25)+(pEg!T26*qEg!T25)))+(pAg!U25*qAg!U25)/((qAg!U25*pAg!U25)+(qEg!U25*pEg!U26))),"")</f>
        <v>1.1116080581316259</v>
      </c>
      <c r="V24" s="106">
        <f>IFERROR((qAg!V25/qAg!U25)^(0.5*((pAg!U25*qAg!U25)/((pAg!U25*qAg!U25)+(pEg!U26*qEg!U25)))+(pAg!V25*qAg!V25)/((qAg!V25*pAg!V25)+(qEg!V25*pEg!V26))),"")</f>
        <v>1.0287072079967923</v>
      </c>
    </row>
    <row r="25" spans="2:22" x14ac:dyDescent="0.25">
      <c r="B25" s="105" t="s">
        <v>43</v>
      </c>
      <c r="C25" s="106">
        <f>IFERROR((qAg!C26/qAg!B26)^(0.5*((pAg!B26*qAg!B26)/((pAg!B26*qAg!B26)+(pEg!B27*qEg!B26)))+(pAg!C26*qAg!C26)/((qAg!C26*pAg!C26)+(qEg!C26*pEg!C27))),"")</f>
        <v>1.0053219817477925</v>
      </c>
      <c r="D25" s="106">
        <f>IFERROR((qAg!D26/qAg!C26)^(0.5*((pAg!C26*qAg!C26)/((pAg!C26*qAg!C26)+(pEg!C27*qEg!C26)))+(pAg!D26*qAg!D26)/((qAg!D26*pAg!D26)+(qEg!D26*pEg!D27))),"")</f>
        <v>0.98315067525933419</v>
      </c>
      <c r="E25" s="106">
        <f>IFERROR((qAg!E26/qAg!D26)^(0.5*((pAg!D26*qAg!D26)/((pAg!D26*qAg!D26)+(pEg!D27*qEg!D26)))+(pAg!E26*qAg!E26)/((qAg!E26*pAg!E26)+(qEg!E26*pEg!E27))),"")</f>
        <v>1.035696998376372</v>
      </c>
      <c r="F25" s="106">
        <f>IFERROR((qAg!F26/qAg!E26)^(0.5*((pAg!E26*qAg!E26)/((pAg!E26*qAg!E26)+(pEg!E27*qEg!E26)))+(pAg!F26*qAg!F26)/((qAg!F26*pAg!F26)+(qEg!F26*pEg!F27))),"")</f>
        <v>1.0091795023736734</v>
      </c>
      <c r="G25" s="106">
        <f>IFERROR((qAg!G26/qAg!F26)^(0.5*((pAg!F26*qAg!F26)/((pAg!F26*qAg!F26)+(pEg!F27*qEg!F26)))+(pAg!G26*qAg!G26)/((qAg!G26*pAg!G26)+(qEg!G26*pEg!G27))),"")</f>
        <v>0.98199042948995252</v>
      </c>
      <c r="H25" s="106">
        <f>IFERROR((qAg!H26/qAg!G26)^(0.5*((pAg!G26*qAg!G26)/((pAg!G26*qAg!G26)+(pEg!G27*qEg!G26)))+(pAg!H26*qAg!H26)/((qAg!H26*pAg!H26)+(qEg!H26*pEg!H27))),"")</f>
        <v>1.0153591811131768</v>
      </c>
      <c r="I25" s="106">
        <f>IFERROR((qAg!I26/qAg!H26)^(0.5*((pAg!H26*qAg!H26)/((pAg!H26*qAg!H26)+(pEg!H27*qEg!H26)))+(pAg!I26*qAg!I26)/((qAg!I26*pAg!I26)+(qEg!I26*pEg!I27))),"")</f>
        <v>0.92971654522502922</v>
      </c>
      <c r="J25" s="106">
        <f>IFERROR((qAg!J26/qAg!I26)^(0.5*((pAg!I26*qAg!I26)/((pAg!I26*qAg!I26)+(pEg!I27*qEg!I26)))+(pAg!J26*qAg!J26)/((qAg!J26*pAg!J26)+(qEg!J26*pEg!J27))),"")</f>
        <v>1.0266978076966675</v>
      </c>
      <c r="K25" s="106">
        <f>IFERROR((qAg!K26/qAg!J26)^(0.5*((pAg!J26*qAg!J26)/((pAg!J26*qAg!J26)+(pEg!J27*qEg!J26)))+(pAg!K26*qAg!K26)/((qAg!K26*pAg!K26)+(qEg!K26*pEg!K27))),"")</f>
        <v>1.0093885509303406</v>
      </c>
      <c r="L25" s="106">
        <f>IFERROR((qAg!L26/qAg!K26)^(0.5*((pAg!K26*qAg!K26)/((pAg!K26*qAg!K26)+(pEg!K27*qEg!K26)))+(pAg!L26*qAg!L26)/((qAg!L26*pAg!L26)+(qEg!L26*pEg!L27))),"")</f>
        <v>1.0134384178233902</v>
      </c>
      <c r="M25" s="106">
        <f>IFERROR((qAg!M26/qAg!L26)^(0.5*((pAg!L26*qAg!L26)/((pAg!L26*qAg!L26)+(pEg!L27*qEg!L26)))+(pAg!M26*qAg!M26)/((qAg!M26*pAg!M26)+(qEg!M26*pEg!M27))),"")</f>
        <v>1.0427335083259437</v>
      </c>
      <c r="N25" s="106">
        <f>IFERROR((qAg!N26/qAg!M26)^(0.5*((pAg!M26*qAg!M26)/((pAg!M26*qAg!M26)+(pEg!M27*qEg!M26)))+(pAg!N26*qAg!N26)/((qAg!N26*pAg!N26)+(qEg!N26*pEg!N27))),"")</f>
        <v>1.0322637506044723</v>
      </c>
      <c r="O25" s="106">
        <f>IFERROR((qAg!O26/qAg!N26)^(0.5*((pAg!N26*qAg!N26)/((pAg!N26*qAg!N26)+(pEg!N27*qEg!N26)))+(pAg!O26*qAg!O26)/((qAg!O26*pAg!O26)+(qEg!O26*pEg!O27))),"")</f>
        <v>1.0265791440137586</v>
      </c>
      <c r="P25" s="106" t="str">
        <f>IFERROR((qAg!P26/qAg!O26)^(0.5*((pAg!O26*qAg!O26)/((pAg!O26*qAg!O26)+(pEg!O27*qEg!O26)))+(pAg!P26*qAg!P26)/((qAg!P26*pAg!P26)+(qEg!P26*pEg!P27))),"")</f>
        <v/>
      </c>
      <c r="Q25" s="106" t="str">
        <f>IFERROR((qAg!Q26/qAg!P26)^(0.5*((pAg!P26*qAg!P26)/((pAg!P26*qAg!P26)+(pEg!P27*qEg!P26)))+(pAg!Q26*qAg!Q26)/((qAg!Q26*pAg!Q26)+(qEg!Q26*pEg!Q27))),"")</f>
        <v/>
      </c>
      <c r="R25" s="106" t="str">
        <f>IFERROR((qAg!R26/qAg!Q26)^(0.5*((pAg!Q26*qAg!Q26)/((pAg!Q26*qAg!Q26)+(pEg!Q27*qEg!Q26)))+(pAg!R26*qAg!R26)/((qAg!R26*pAg!R26)+(qEg!R26*pEg!R27))),"")</f>
        <v/>
      </c>
      <c r="S25" s="106">
        <f>IFERROR((qAg!S26/qAg!R26)^(0.5*((pAg!R26*qAg!R26)/((pAg!R26*qAg!R26)+(pEg!R27*qEg!R26)))+(pAg!S26*qAg!S26)/((qAg!S26*pAg!S26)+(qEg!S26*pEg!S27))),"")</f>
        <v>0.95873706442948825</v>
      </c>
      <c r="T25" s="106">
        <f>IFERROR((qAg!T26/qAg!S26)^(0.5*((pAg!S26*qAg!S26)/((pAg!S26*qAg!S26)+(pEg!S27*qEg!S26)))+(pAg!T26*qAg!T26)/((qAg!T26*pAg!T26)+(qEg!T26*pEg!T27))),"")</f>
        <v>0.96405752797402267</v>
      </c>
      <c r="U25" s="106">
        <f>IFERROR((qAg!U26/qAg!T26)^(0.5*((pAg!T26*qAg!T26)/((pAg!T26*qAg!T26)+(pEg!T27*qEg!T26)))+(pAg!U26*qAg!U26)/((qAg!U26*pAg!U26)+(qEg!U26*pEg!U27))),"")</f>
        <v>0.98903881095836677</v>
      </c>
      <c r="V25" s="106">
        <f>IFERROR((qAg!V26/qAg!U26)^(0.5*((pAg!U26*qAg!U26)/((pAg!U26*qAg!U26)+(pEg!U27*qEg!U26)))+(pAg!V26*qAg!V26)/((qAg!V26*pAg!V26)+(qEg!V26*pEg!V27))),"")</f>
        <v>1.0308923434346675</v>
      </c>
    </row>
    <row r="26" spans="2:22" x14ac:dyDescent="0.25">
      <c r="B26" s="105" t="s">
        <v>56</v>
      </c>
      <c r="C26" s="106">
        <f>IFERROR((qAg!C27/qAg!B27)^(0.5*((pAg!B27*qAg!B27)/((pAg!B27*qAg!B27)+(pEg!B28*qEg!B27)))+(pAg!C27*qAg!C27)/((qAg!C27*pAg!C27)+(qEg!C27*pEg!C28))),"")</f>
        <v>0.99709216516021359</v>
      </c>
      <c r="D26" s="106">
        <f>IFERROR((qAg!D27/qAg!C27)^(0.5*((pAg!C27*qAg!C27)/((pAg!C27*qAg!C27)+(pEg!C28*qEg!C27)))+(pAg!D27*qAg!D27)/((qAg!D27*pAg!D27)+(qEg!D27*pEg!D28))),"")</f>
        <v>1.0125895802150549</v>
      </c>
      <c r="E26" s="106">
        <f>IFERROR((qAg!E27/qAg!D27)^(0.5*((pAg!D27*qAg!D27)/((pAg!D27*qAg!D27)+(pEg!D28*qEg!D27)))+(pAg!E27*qAg!E27)/((qAg!E27*pAg!E27)+(qEg!E27*pEg!E28))),"")</f>
        <v>1.0106444107514838</v>
      </c>
      <c r="F26" s="106">
        <f>IFERROR((qAg!F27/qAg!E27)^(0.5*((pAg!E27*qAg!E27)/((pAg!E27*qAg!E27)+(pEg!E28*qEg!E27)))+(pAg!F27*qAg!F27)/((qAg!F27*pAg!F27)+(qEg!F27*pEg!F28))),"")</f>
        <v>1.0187607887285475</v>
      </c>
      <c r="G26" s="106">
        <f>IFERROR((qAg!G27/qAg!F27)^(0.5*((pAg!F27*qAg!F27)/((pAg!F27*qAg!F27)+(pEg!F28*qEg!F27)))+(pAg!G27*qAg!G27)/((qAg!G27*pAg!G27)+(qEg!G27*pEg!G28))),"")</f>
        <v>1.0147965368802121</v>
      </c>
      <c r="H26" s="106">
        <f>IFERROR((qAg!H27/qAg!G27)^(0.5*((pAg!G27*qAg!G27)/((pAg!G27*qAg!G27)+(pEg!G28*qEg!G27)))+(pAg!H27*qAg!H27)/((qAg!H27*pAg!H27)+(qEg!H27*pEg!H28))),"")</f>
        <v>1.7268507484804347</v>
      </c>
      <c r="I26" s="106">
        <f>IFERROR((qAg!I27/qAg!H27)^(0.5*((pAg!H27*qAg!H27)/((pAg!H27*qAg!H27)+(pEg!H28*qEg!H27)))+(pAg!I27*qAg!I27)/((qAg!I27*pAg!I27)+(qEg!I27*pEg!I28))),"")</f>
        <v>1.018275594025327</v>
      </c>
      <c r="J26" s="106">
        <f>IFERROR((qAg!J27/qAg!I27)^(0.5*((pAg!I27*qAg!I27)/((pAg!I27*qAg!I27)+(pEg!I28*qEg!I27)))+(pAg!J27*qAg!J27)/((qAg!J27*pAg!J27)+(qEg!J27*pEg!J28))),"")</f>
        <v>1.0293338731206134</v>
      </c>
      <c r="K26" s="106">
        <f>IFERROR((qAg!K27/qAg!J27)^(0.5*((pAg!J27*qAg!J27)/((pAg!J27*qAg!J27)+(pEg!J28*qEg!J27)))+(pAg!K27*qAg!K27)/((qAg!K27*pAg!K27)+(qEg!K27*pEg!K28))),"")</f>
        <v>1.0187393787924828</v>
      </c>
      <c r="L26" s="106">
        <f>IFERROR((qAg!L27/qAg!K27)^(0.5*((pAg!K27*qAg!K27)/((pAg!K27*qAg!K27)+(pEg!K28*qEg!K27)))+(pAg!L27*qAg!L27)/((qAg!L27*pAg!L27)+(qEg!L27*pEg!L28))),"")</f>
        <v>1.0155361257024063</v>
      </c>
      <c r="M26" s="106">
        <f>IFERROR((qAg!M27/qAg!L27)^(0.5*((pAg!L27*qAg!L27)/((pAg!L27*qAg!L27)+(pEg!L28*qEg!L27)))+(pAg!M27*qAg!M27)/((qAg!M27*pAg!M27)+(qEg!M27*pEg!M28))),"")</f>
        <v>1.0343546022487329</v>
      </c>
      <c r="N26" s="106">
        <f>IFERROR((qAg!N27/qAg!M27)^(0.5*((pAg!M27*qAg!M27)/((pAg!M27*qAg!M27)+(pEg!M28*qEg!M27)))+(pAg!N27*qAg!N27)/((qAg!N27*pAg!N27)+(qEg!N27*pEg!N28))),"")</f>
        <v>0.58935605815921199</v>
      </c>
      <c r="O26" s="106">
        <f>IFERROR((qAg!O27/qAg!N27)^(0.5*((pAg!N27*qAg!N27)/((pAg!N27*qAg!N27)+(pEg!N28*qEg!N27)))+(pAg!O27*qAg!O27)/((qAg!O27*pAg!O27)+(qEg!O27*pEg!O28))),"")</f>
        <v>1.0237364405004881</v>
      </c>
      <c r="P26" s="106">
        <f>IFERROR((qAg!P27/qAg!O27)^(0.5*((pAg!O27*qAg!O27)/((pAg!O27*qAg!O27)+(pEg!O28*qEg!O27)))+(pAg!P27*qAg!P27)/((qAg!P27*pAg!P27)+(qEg!P27*pEg!P28))),"")</f>
        <v>0.99604609998900573</v>
      </c>
      <c r="Q26" s="106">
        <f>IFERROR((qAg!Q27/qAg!P27)^(0.5*((pAg!P27*qAg!P27)/((pAg!P27*qAg!P27)+(pEg!P28*qEg!P27)))+(pAg!Q27*qAg!Q27)/((qAg!Q27*pAg!Q27)+(qEg!Q27*pEg!Q28))),"")</f>
        <v>1.092432244933383</v>
      </c>
      <c r="R26" s="106">
        <f>IFERROR((qAg!R27/qAg!Q27)^(0.5*((pAg!Q27*qAg!Q27)/((pAg!Q27*qAg!Q27)+(pEg!Q28*qEg!Q27)))+(pAg!R27*qAg!R27)/((qAg!R27*pAg!R27)+(qEg!R27*pEg!R28))),"")</f>
        <v>1.3560223639744737</v>
      </c>
      <c r="S26" s="106">
        <f>IFERROR((qAg!S27/qAg!R27)^(0.5*((pAg!R27*qAg!R27)/((pAg!R27*qAg!R27)+(pEg!R28*qEg!R27)))+(pAg!S27*qAg!S27)/((qAg!S27*pAg!S27)+(qEg!S27*pEg!S28))),"")</f>
        <v>1.0103525872622103</v>
      </c>
      <c r="T26" s="106">
        <f>IFERROR((qAg!T27/qAg!S27)^(0.5*((pAg!S27*qAg!S27)/((pAg!S27*qAg!S27)+(pEg!S28*qEg!S27)))+(pAg!T27*qAg!T27)/((qAg!T27*pAg!T27)+(qEg!T27*pEg!T28))),"")</f>
        <v>0.73639574361176796</v>
      </c>
      <c r="U26" s="106">
        <f>IFERROR((qAg!U27/qAg!T27)^(0.5*((pAg!T27*qAg!T27)/((pAg!T27*qAg!T27)+(pEg!T28*qEg!T27)))+(pAg!U27*qAg!U27)/((qAg!U27*pAg!U27)+(qEg!U27*pEg!U28))),"")</f>
        <v>1.0021157346168572</v>
      </c>
      <c r="V26" s="106">
        <f>IFERROR((qAg!V27/qAg!U27)^(0.5*((pAg!U27*qAg!U27)/((pAg!U27*qAg!U27)+(pEg!U28*qEg!U27)))+(pAg!V27*qAg!V27)/((qAg!V27*pAg!V27)+(qEg!V27*pEg!V28))),"")</f>
        <v>1.0249377598406393</v>
      </c>
    </row>
    <row r="27" spans="2:22" x14ac:dyDescent="0.25">
      <c r="B27" s="105" t="s">
        <v>41</v>
      </c>
      <c r="C27" s="106">
        <f>IFERROR((qAg!C28/qAg!B28)^(0.5*((pAg!B28*qAg!B28)/((pAg!B28*qAg!B28)+(pEg!B29*qEg!B28)))+(pAg!C28*qAg!C28)/((qAg!C28*pAg!C28)+(qEg!C28*pEg!C29))),"")</f>
        <v>0.98113383718052494</v>
      </c>
      <c r="D27" s="106">
        <f>IFERROR((qAg!D28/qAg!C28)^(0.5*((pAg!C28*qAg!C28)/((pAg!C28*qAg!C28)+(pEg!C29*qEg!C28)))+(pAg!D28*qAg!D28)/((qAg!D28*pAg!D28)+(qEg!D28*pEg!D29))),"")</f>
        <v>1.0215538848101711</v>
      </c>
      <c r="E27" s="106">
        <f>IFERROR((qAg!E28/qAg!D28)^(0.5*((pAg!D28*qAg!D28)/((pAg!D28*qAg!D28)+(pEg!D29*qEg!D28)))+(pAg!E28*qAg!E28)/((qAg!E28*pAg!E28)+(qEg!E28*pEg!E29))),"")</f>
        <v>0.99363427050192288</v>
      </c>
      <c r="F27" s="106">
        <f>IFERROR((qAg!F28/qAg!E28)^(0.5*((pAg!E28*qAg!E28)/((pAg!E28*qAg!E28)+(pEg!E29*qEg!E28)))+(pAg!F28*qAg!F28)/((qAg!F28*pAg!F28)+(qEg!F28*pEg!F29))),"")</f>
        <v>0.97414649115933982</v>
      </c>
      <c r="G27" s="106">
        <f>IFERROR((qAg!G28/qAg!F28)^(0.5*((pAg!F28*qAg!F28)/((pAg!F28*qAg!F28)+(pEg!F29*qEg!F28)))+(pAg!G28*qAg!G28)/((qAg!G28*pAg!G28)+(qEg!G28*pEg!G29))),"")</f>
        <v>0.97413270119130735</v>
      </c>
      <c r="H27" s="106">
        <f>IFERROR((qAg!H28/qAg!G28)^(0.5*((pAg!G28*qAg!G28)/((pAg!G28*qAg!G28)+(pEg!G29*qEg!G28)))+(pAg!H28*qAg!H28)/((qAg!H28*pAg!H28)+(qEg!H28*pEg!H29))),"")</f>
        <v>1.0432805764564319</v>
      </c>
      <c r="I27" s="106">
        <f>IFERROR((qAg!I28/qAg!H28)^(0.5*((pAg!H28*qAg!H28)/((pAg!H28*qAg!H28)+(pEg!H29*qEg!H28)))+(pAg!I28*qAg!I28)/((qAg!I28*pAg!I28)+(qEg!I28*pEg!I29))),"")</f>
        <v>1.0150500353911804</v>
      </c>
      <c r="J27" s="106">
        <f>IFERROR((qAg!J28/qAg!I28)^(0.5*((pAg!I28*qAg!I28)/((pAg!I28*qAg!I28)+(pEg!I29*qEg!I28)))+(pAg!J28*qAg!J28)/((qAg!J28*pAg!J28)+(qEg!J28*pEg!J29))),"")</f>
        <v>1.0077718291746951</v>
      </c>
      <c r="K27" s="106">
        <f>IFERROR((qAg!K28/qAg!J28)^(0.5*((pAg!J28*qAg!J28)/((pAg!J28*qAg!J28)+(pEg!J29*qEg!J28)))+(pAg!K28*qAg!K28)/((qAg!K28*pAg!K28)+(qEg!K28*pEg!K29))),"")</f>
        <v>1.020676380331315</v>
      </c>
      <c r="L27" s="106">
        <f>IFERROR((qAg!L28/qAg!K28)^(0.5*((pAg!K28*qAg!K28)/((pAg!K28*qAg!K28)+(pEg!K29*qEg!K28)))+(pAg!L28*qAg!L28)/((qAg!L28*pAg!L28)+(qEg!L28*pEg!L29))),"")</f>
        <v>1.0132998206802455</v>
      </c>
      <c r="M27" s="106">
        <f>IFERROR((qAg!M28/qAg!L28)^(0.5*((pAg!L28*qAg!L28)/((pAg!L28*qAg!L28)+(pEg!L29*qEg!L28)))+(pAg!M28*qAg!M28)/((qAg!M28*pAg!M28)+(qEg!M28*pEg!M29))),"")</f>
        <v>1.0596972860488956</v>
      </c>
      <c r="N27" s="106" t="str">
        <f>IFERROR((qAg!N28/qAg!M28)^(0.5*((pAg!M28*qAg!M28)/((pAg!M28*qAg!M28)+(pEg!M29*qEg!M28)))+(pAg!N28*qAg!N28)/((qAg!N28*pAg!N28)+(qEg!N28*pEg!N29))),"")</f>
        <v/>
      </c>
      <c r="O27" s="106" t="str">
        <f>IFERROR((qAg!O28/qAg!N28)^(0.5*((pAg!N28*qAg!N28)/((pAg!N28*qAg!N28)+(pEg!N29*qEg!N28)))+(pAg!O28*qAg!O28)/((qAg!O28*pAg!O28)+(qEg!O28*pEg!O29))),"")</f>
        <v/>
      </c>
      <c r="P27" s="106">
        <f>IFERROR((qAg!P28/qAg!O28)^(0.5*((pAg!O28*qAg!O28)/((pAg!O28*qAg!O28)+(pEg!O29*qEg!O28)))+(pAg!P28*qAg!P28)/((qAg!P28*pAg!P28)+(qEg!P28*pEg!P29))),"")</f>
        <v>1.0112274539456636</v>
      </c>
      <c r="Q27" s="106">
        <f>IFERROR((qAg!Q28/qAg!P28)^(0.5*((pAg!P28*qAg!P28)/((pAg!P28*qAg!P28)+(pEg!P29*qEg!P28)))+(pAg!Q28*qAg!Q28)/((qAg!Q28*pAg!Q28)+(qEg!Q28*pEg!Q29))),"")</f>
        <v>1.0445194478434165</v>
      </c>
      <c r="R27" s="106">
        <f>IFERROR((qAg!R28/qAg!Q28)^(0.5*((pAg!Q28*qAg!Q28)/((pAg!Q28*qAg!Q28)+(pEg!Q29*qEg!Q28)))+(pAg!R28*qAg!R28)/((qAg!R28*pAg!R28)+(qEg!R28*pEg!R29))),"")</f>
        <v>1.0099161288988523</v>
      </c>
      <c r="S27" s="106">
        <f>IFERROR((qAg!S28/qAg!R28)^(0.5*((pAg!R28*qAg!R28)/((pAg!R28*qAg!R28)+(pEg!R29*qEg!R28)))+(pAg!S28*qAg!S28)/((qAg!S28*pAg!S28)+(qEg!S28*pEg!S29))),"")</f>
        <v>1.0274571590799217</v>
      </c>
      <c r="T27" s="106">
        <f>IFERROR((qAg!T28/qAg!S28)^(0.5*((pAg!S28*qAg!S28)/((pAg!S28*qAg!S28)+(pEg!S29*qEg!S28)))+(pAg!T28*qAg!T28)/((qAg!T28*pAg!T28)+(qEg!T28*pEg!T29))),"")</f>
        <v>1.0450334761702498</v>
      </c>
      <c r="U27" s="106" t="str">
        <f>IFERROR((qAg!U28/qAg!T28)^(0.5*((pAg!T28*qAg!T28)/((pAg!T28*qAg!T28)+(pEg!T29*qEg!T28)))+(pAg!U28*qAg!U28)/((qAg!U28*pAg!U28)+(qEg!U28*pEg!U29))),"")</f>
        <v/>
      </c>
      <c r="V27" s="106" t="str">
        <f>IFERROR((qAg!V28/qAg!U28)^(0.5*((pAg!U28*qAg!U28)/((pAg!U28*qAg!U28)+(pEg!U29*qEg!U28)))+(pAg!V28*qAg!V28)/((qAg!V28*pAg!V28)+(qEg!V28*pEg!V29))),"")</f>
        <v/>
      </c>
    </row>
    <row r="28" spans="2:22" x14ac:dyDescent="0.25">
      <c r="B28" s="105" t="s">
        <v>53</v>
      </c>
      <c r="C28" s="106">
        <f>IFERROR((qAg!C29/qAg!B29)^(0.5*((pAg!B29*qAg!B29)/((pAg!B29*qAg!B29)+(pEg!B30*qEg!B29)))+(pAg!C29*qAg!C29)/((qAg!C29*pAg!C29)+(qEg!C29*pEg!C30))),"")</f>
        <v>1.0022907545608004</v>
      </c>
      <c r="D28" s="106">
        <f>IFERROR((qAg!D29/qAg!C29)^(0.5*((pAg!C29*qAg!C29)/((pAg!C29*qAg!C29)+(pEg!C30*qEg!C29)))+(pAg!D29*qAg!D29)/((qAg!D29*pAg!D29)+(qEg!D29*pEg!D30))),"")</f>
        <v>0.99750689297464312</v>
      </c>
      <c r="E28" s="106">
        <f>IFERROR((qAg!E29/qAg!D29)^(0.5*((pAg!D29*qAg!D29)/((pAg!D29*qAg!D29)+(pEg!D30*qEg!D29)))+(pAg!E29*qAg!E29)/((qAg!E29*pAg!E29)+(qEg!E29*pEg!E30))),"")</f>
        <v>1.0122865178742722</v>
      </c>
      <c r="F28" s="106">
        <f>IFERROR((qAg!F29/qAg!E29)^(0.5*((pAg!E29*qAg!E29)/((pAg!E29*qAg!E29)+(pEg!E30*qEg!E29)))+(pAg!F29*qAg!F29)/((qAg!F29*pAg!F29)+(qEg!F29*pEg!F30))),"")</f>
        <v>1.030439961503504</v>
      </c>
      <c r="G28" s="106">
        <f>IFERROR((qAg!G29/qAg!F29)^(0.5*((pAg!F29*qAg!F29)/((pAg!F29*qAg!F29)+(pEg!F30*qEg!F29)))+(pAg!G29*qAg!G29)/((qAg!G29*pAg!G29)+(qEg!G29*pEg!G30))),"")</f>
        <v>1.0360365571489925</v>
      </c>
      <c r="H28" s="106">
        <f>IFERROR((qAg!H29/qAg!G29)^(0.5*((pAg!G29*qAg!G29)/((pAg!G29*qAg!G29)+(pEg!G30*qEg!G29)))+(pAg!H29*qAg!H29)/((qAg!H29*pAg!H29)+(qEg!H29*pEg!H30))),"")</f>
        <v>1.02567124728609</v>
      </c>
      <c r="I28" s="106">
        <f>IFERROR((qAg!I29/qAg!H29)^(0.5*((pAg!H29*qAg!H29)/((pAg!H29*qAg!H29)+(pEg!H30*qEg!H29)))+(pAg!I29*qAg!I29)/((qAg!I29*pAg!I29)+(qEg!I29*pEg!I30))),"")</f>
        <v>1.0969915833119404</v>
      </c>
      <c r="J28" s="106">
        <f>IFERROR((qAg!J29/qAg!I29)^(0.5*((pAg!I29*qAg!I29)/((pAg!I29*qAg!I29)+(pEg!I30*qEg!I29)))+(pAg!J29*qAg!J29)/((qAg!J29*pAg!J29)+(qEg!J29*pEg!J30))),"")</f>
        <v>1.0214661586653291</v>
      </c>
      <c r="K28" s="106">
        <f>IFERROR((qAg!K29/qAg!J29)^(0.5*((pAg!J29*qAg!J29)/((pAg!J29*qAg!J29)+(pEg!J30*qEg!J29)))+(pAg!K29*qAg!K29)/((qAg!K29*pAg!K29)+(qEg!K29*pEg!K30))),"")</f>
        <v>1.0123541784643759</v>
      </c>
      <c r="L28" s="106">
        <f>IFERROR((qAg!L29/qAg!K29)^(0.5*((pAg!K29*qAg!K29)/((pAg!K29*qAg!K29)+(pEg!K30*qEg!K29)))+(pAg!L29*qAg!L29)/((qAg!L29*pAg!L29)+(qEg!L29*pEg!L30))),"")</f>
        <v>1.0410202436878275</v>
      </c>
      <c r="M28" s="106">
        <f>IFERROR((qAg!M29/qAg!L29)^(0.5*((pAg!L29*qAg!L29)/((pAg!L29*qAg!L29)+(pEg!L30*qEg!L29)))+(pAg!M29*qAg!M29)/((qAg!M29*pAg!M29)+(qEg!M29*pEg!M30))),"")</f>
        <v>1.0539971863967925</v>
      </c>
      <c r="N28" s="106">
        <f>IFERROR((qAg!N29/qAg!M29)^(0.5*((pAg!M29*qAg!M29)/((pAg!M29*qAg!M29)+(pEg!M30*qEg!M29)))+(pAg!N29*qAg!N29)/((qAg!N29*pAg!N29)+(qEg!N29*pEg!N30))),"")</f>
        <v>1.0792026553071692</v>
      </c>
      <c r="O28" s="106">
        <f>IFERROR((qAg!O29/qAg!N29)^(0.5*((pAg!N29*qAg!N29)/((pAg!N29*qAg!N29)+(pEg!N30*qEg!N29)))+(pAg!O29*qAg!O29)/((qAg!O29*pAg!O29)+(qEg!O29*pEg!O30))),"")</f>
        <v>1.0602827522918936</v>
      </c>
      <c r="P28" s="106">
        <f>IFERROR((qAg!P29/qAg!O29)^(0.5*((pAg!O29*qAg!O29)/((pAg!O29*qAg!O29)+(pEg!O30*qEg!O29)))+(pAg!P29*qAg!P29)/((qAg!P29*pAg!P29)+(qEg!P29*pEg!P30))),"")</f>
        <v>1.0413928028699604</v>
      </c>
      <c r="Q28" s="106">
        <f>IFERROR((qAg!Q29/qAg!P29)^(0.5*((pAg!P29*qAg!P29)/((pAg!P29*qAg!P29)+(pEg!P30*qEg!P29)))+(pAg!Q29*qAg!Q29)/((qAg!Q29*pAg!Q29)+(qEg!Q29*pEg!Q30))),"")</f>
        <v>1.0220375324956268</v>
      </c>
      <c r="R28" s="106">
        <f>IFERROR((qAg!R29/qAg!Q29)^(0.5*((pAg!Q29*qAg!Q29)/((pAg!Q29*qAg!Q29)+(pEg!Q30*qEg!Q29)))+(pAg!R29*qAg!R29)/((qAg!R29*pAg!R29)+(qEg!R29*pEg!R30))),"")</f>
        <v>1.0125433828664647</v>
      </c>
      <c r="S28" s="106">
        <f>IFERROR((qAg!S29/qAg!R29)^(0.5*((pAg!R29*qAg!R29)/((pAg!R29*qAg!R29)+(pEg!R30*qEg!R29)))+(pAg!S29*qAg!S29)/((qAg!S29*pAg!S29)+(qEg!S29*pEg!S30))),"")</f>
        <v>0.99110490694383391</v>
      </c>
      <c r="T28" s="106">
        <f>IFERROR((qAg!T29/qAg!S29)^(0.5*((pAg!S29*qAg!S29)/((pAg!S29*qAg!S29)+(pEg!S30*qEg!S29)))+(pAg!T29*qAg!T29)/((qAg!T29*pAg!T29)+(qEg!T29*pEg!T30))),"")</f>
        <v>0.9786360212506835</v>
      </c>
      <c r="U28" s="106">
        <f>IFERROR((qAg!U29/qAg!T29)^(0.5*((pAg!T29*qAg!T29)/((pAg!T29*qAg!T29)+(pEg!T30*qEg!T29)))+(pAg!U29*qAg!U29)/((qAg!U29*pAg!U29)+(qEg!U29*pEg!U30))),"")</f>
        <v>1.0215769636282996</v>
      </c>
      <c r="V28" s="106">
        <f>IFERROR((qAg!V29/qAg!U29)^(0.5*((pAg!U29*qAg!U29)/((pAg!U29*qAg!U29)+(pEg!U30*qEg!U29)))+(pAg!V29*qAg!V29)/((qAg!V29*pAg!V29)+(qEg!V29*pEg!V30))),"")</f>
        <v>0.99077438575936672</v>
      </c>
    </row>
    <row r="29" spans="2:22" x14ac:dyDescent="0.25">
      <c r="B29" s="105" t="s">
        <v>47</v>
      </c>
      <c r="C29" s="106">
        <f>IFERROR((qAg!C30/qAg!B30)^(0.5*((pAg!B30*qAg!B30)/((pAg!B30*qAg!B30)+(pEg!B31*qEg!B30)))+(pAg!C30*qAg!C30)/((qAg!C30*pAg!C30)+(qEg!C30*pEg!C31))),"")</f>
        <v>1.0303529170755317</v>
      </c>
      <c r="D29" s="106">
        <f>IFERROR((qAg!D30/qAg!C30)^(0.5*((pAg!C30*qAg!C30)/((pAg!C30*qAg!C30)+(pEg!C31*qEg!C30)))+(pAg!D30*qAg!D30)/((qAg!D30*pAg!D30)+(qEg!D30*pEg!D31))),"")</f>
        <v>0.99939854052603116</v>
      </c>
      <c r="E29" s="106">
        <f>IFERROR((qAg!E30/qAg!D30)^(0.5*((pAg!D30*qAg!D30)/((pAg!D30*qAg!D30)+(pEg!D31*qEg!D30)))+(pAg!E30*qAg!E30)/((qAg!E30*pAg!E30)+(qEg!E30*pEg!E31))),"")</f>
        <v>1.0626037713495324</v>
      </c>
      <c r="F29" s="106">
        <f>IFERROR((qAg!F30/qAg!E30)^(0.5*((pAg!E30*qAg!E30)/((pAg!E30*qAg!E30)+(pEg!E31*qEg!E30)))+(pAg!F30*qAg!F30)/((qAg!F30*pAg!F30)+(qEg!F30*pEg!F31))),"")</f>
        <v>1.0829705982169919</v>
      </c>
      <c r="G29" s="106">
        <f>IFERROR((qAg!G30/qAg!F30)^(0.5*((pAg!F30*qAg!F30)/((pAg!F30*qAg!F30)+(pEg!F31*qEg!F30)))+(pAg!G30*qAg!G30)/((qAg!G30*pAg!G30)+(qEg!G30*pEg!G31))),"")</f>
        <v>1.0278657904660919</v>
      </c>
      <c r="H29" s="106">
        <f>IFERROR((qAg!H30/qAg!G30)^(0.5*((pAg!G30*qAg!G30)/((pAg!G30*qAg!G30)+(pEg!G31*qEg!G30)))+(pAg!H30*qAg!H30)/((qAg!H30*pAg!H30)+(qEg!H30*pEg!H31))),"")</f>
        <v>1.0335515266940445</v>
      </c>
      <c r="I29" s="106">
        <f>IFERROR((qAg!I30/qAg!H30)^(0.5*((pAg!H30*qAg!H30)/((pAg!H30*qAg!H30)+(pEg!H31*qEg!H30)))+(pAg!I30*qAg!I30)/((qAg!I30*pAg!I30)+(qEg!I30*pEg!I31))),"")</f>
        <v>1.0509186601342346</v>
      </c>
      <c r="J29" s="106">
        <f>IFERROR((qAg!J30/qAg!I30)^(0.5*((pAg!I30*qAg!I30)/((pAg!I30*qAg!I30)+(pEg!I31*qEg!I30)))+(pAg!J30*qAg!J30)/((qAg!J30*pAg!J30)+(qEg!J30*pEg!J31))),"")</f>
        <v>1.0470342042690568</v>
      </c>
      <c r="K29" s="106">
        <f>IFERROR((qAg!K30/qAg!J30)^(0.5*((pAg!J30*qAg!J30)/((pAg!J30*qAg!J30)+(pEg!J31*qEg!J30)))+(pAg!K30*qAg!K30)/((qAg!K30*pAg!K30)+(qEg!K30*pEg!K31))),"")</f>
        <v>1.0253333927566917</v>
      </c>
      <c r="L29" s="106">
        <f>IFERROR((qAg!L30/qAg!K30)^(0.5*((pAg!K30*qAg!K30)/((pAg!K30*qAg!K30)+(pEg!K31*qEg!K30)))+(pAg!L30*qAg!L30)/((qAg!L30*pAg!L30)+(qEg!L30*pEg!L31))),"")</f>
        <v>1.0180067780330935</v>
      </c>
      <c r="M29" s="106">
        <f>IFERROR((qAg!M30/qAg!L30)^(0.5*((pAg!L30*qAg!L30)/((pAg!L30*qAg!L30)+(pEg!L31*qEg!L30)))+(pAg!M30*qAg!M30)/((qAg!M30*pAg!M30)+(qEg!M30*pEg!M31))),"")</f>
        <v>1.0604488547432578</v>
      </c>
      <c r="N29" s="106">
        <f>IFERROR((qAg!N30/qAg!M30)^(0.5*((pAg!M30*qAg!M30)/((pAg!M30*qAg!M30)+(pEg!M31*qEg!M30)))+(pAg!N30*qAg!N30)/((qAg!N30*pAg!N30)+(qEg!N30*pEg!N31))),"")</f>
        <v>1.0357938684397043</v>
      </c>
      <c r="O29" s="106">
        <f>IFERROR((qAg!O30/qAg!N30)^(0.5*((pAg!N30*qAg!N30)/((pAg!N30*qAg!N30)+(pEg!N31*qEg!N30)))+(pAg!O30*qAg!O30)/((qAg!O30*pAg!O30)+(qEg!O30*pEg!O31))),"")</f>
        <v>1.036398757462192</v>
      </c>
      <c r="P29" s="106">
        <f>IFERROR((qAg!P30/qAg!O30)^(0.5*((pAg!O30*qAg!O30)/((pAg!O30*qAg!O30)+(pEg!O31*qEg!O30)))+(pAg!P30*qAg!P30)/((qAg!P30*pAg!P30)+(qEg!P30*pEg!P31))),"")</f>
        <v>0.99488011679077881</v>
      </c>
      <c r="Q29" s="106">
        <f>IFERROR((qAg!Q30/qAg!P30)^(0.5*((pAg!P30*qAg!P30)/((pAg!P30*qAg!P30)+(pEg!P31*qEg!P30)))+(pAg!Q30*qAg!Q30)/((qAg!Q30*pAg!Q30)+(qEg!Q30*pEg!Q31))),"")</f>
        <v>1.0598870106634175</v>
      </c>
      <c r="R29" s="106">
        <f>IFERROR((qAg!R30/qAg!Q30)^(0.5*((pAg!Q30*qAg!Q30)/((pAg!Q30*qAg!Q30)+(pEg!Q31*qEg!Q30)))+(pAg!R30*qAg!R30)/((qAg!R30*pAg!R30)+(qEg!R30*pEg!R31))),"")</f>
        <v>0.91057740743240001</v>
      </c>
      <c r="S29" s="106">
        <f>IFERROR((qAg!S30/qAg!R30)^(0.5*((pAg!R30*qAg!R30)/((pAg!R30*qAg!R30)+(pEg!R31*qEg!R30)))+(pAg!S30*qAg!S30)/((qAg!S30*pAg!S30)+(qEg!S30*pEg!S31))),"")</f>
        <v>1.1967837098132508</v>
      </c>
      <c r="T29" s="106">
        <f>IFERROR((qAg!T30/qAg!S30)^(0.5*((pAg!S30*qAg!S30)/((pAg!S30*qAg!S30)+(pEg!S31*qEg!S30)))+(pAg!T30*qAg!T30)/((qAg!T30*pAg!T30)+(qEg!T30*pEg!T31))),"")</f>
        <v>0.90882564394185894</v>
      </c>
      <c r="U29" s="106">
        <f>IFERROR((qAg!U30/qAg!T30)^(0.5*((pAg!T30*qAg!T30)/((pAg!T30*qAg!T30)+(pEg!T31*qEg!T30)))+(pAg!U30*qAg!U30)/((qAg!U30*pAg!U30)+(qEg!U30*pEg!U31))),"")</f>
        <v>0.81349697198164628</v>
      </c>
      <c r="V29" s="106">
        <f>IFERROR((qAg!V30/qAg!U30)^(0.5*((pAg!U30*qAg!U30)/((pAg!U30*qAg!U30)+(pEg!U31*qEg!U30)))+(pAg!V30*qAg!V30)/((qAg!V30*pAg!V30)+(qEg!V30*pEg!V31))),"")</f>
        <v>1.0212516335759636</v>
      </c>
    </row>
    <row r="30" spans="2:22" x14ac:dyDescent="0.25">
      <c r="B30" s="105" t="s">
        <v>37</v>
      </c>
      <c r="C30" s="106">
        <f>IFERROR((qAg!C31/qAg!B31)^(0.5*((pAg!B31*qAg!B31)/((pAg!B31*qAg!B31)+(pEg!B32*qEg!B31)))+(pAg!C31*qAg!C31)/((qAg!C31*pAg!C31)+(qEg!C31*pEg!C32))),"")</f>
        <v>0.97497019953811292</v>
      </c>
      <c r="D30" s="106">
        <f>IFERROR((qAg!D31/qAg!C31)^(0.5*((pAg!C31*qAg!C31)/((pAg!C31*qAg!C31)+(pEg!C32*qEg!C31)))+(pAg!D31*qAg!D31)/((qAg!D31*pAg!D31)+(qEg!D31*pEg!D32))),"")</f>
        <v>0.9842367801720846</v>
      </c>
      <c r="E30" s="106">
        <f>IFERROR((qAg!E31/qAg!D31)^(0.5*((pAg!D31*qAg!D31)/((pAg!D31*qAg!D31)+(pEg!D32*qEg!D31)))+(pAg!E31*qAg!E31)/((qAg!E31*pAg!E31)+(qEg!E31*pEg!E32))),"")</f>
        <v>1.0359311396071338</v>
      </c>
      <c r="F30" s="106">
        <f>IFERROR((qAg!F31/qAg!E31)^(0.5*((pAg!E31*qAg!E31)/((pAg!E31*qAg!E31)+(pEg!E32*qEg!E31)))+(pAg!F31*qAg!F31)/((qAg!F31*pAg!F31)+(qEg!F31*pEg!F32))),"")</f>
        <v>0.99743791207451349</v>
      </c>
      <c r="G30" s="106">
        <f>IFERROR((qAg!G31/qAg!F31)^(0.5*((pAg!F31*qAg!F31)/((pAg!F31*qAg!F31)+(pEg!F32*qEg!F31)))+(pAg!G31*qAg!G31)/((qAg!G31*pAg!G31)+(qEg!G31*pEg!G32))),"")</f>
        <v>0.9658145543113128</v>
      </c>
      <c r="H30" s="106">
        <f>IFERROR((qAg!H31/qAg!G31)^(0.5*((pAg!G31*qAg!G31)/((pAg!G31*qAg!G31)+(pEg!G32*qEg!G31)))+(pAg!H31*qAg!H31)/((qAg!H31*pAg!H31)+(qEg!H31*pEg!H32))),"")</f>
        <v>1.032402081915422</v>
      </c>
      <c r="I30" s="106">
        <f>IFERROR((qAg!I31/qAg!H31)^(0.5*((pAg!H31*qAg!H31)/((pAg!H31*qAg!H31)+(pEg!H32*qEg!H31)))+(pAg!I31*qAg!I31)/((qAg!I31*pAg!I31)+(qEg!I31*pEg!I32))),"")</f>
        <v>1.0222593572904788</v>
      </c>
      <c r="J30" s="106">
        <f>IFERROR((qAg!J31/qAg!I31)^(0.5*((pAg!I31*qAg!I31)/((pAg!I31*qAg!I31)+(pEg!I32*qEg!I31)))+(pAg!J31*qAg!J31)/((qAg!J31*pAg!J31)+(qEg!J31*pEg!J32))),"")</f>
        <v>1.0182607292656247</v>
      </c>
      <c r="K30" s="106">
        <f>IFERROR((qAg!K31/qAg!J31)^(0.5*((pAg!J31*qAg!J31)/((pAg!J31*qAg!J31)+(pEg!J32*qEg!J31)))+(pAg!K31*qAg!K31)/((qAg!K31*pAg!K31)+(qEg!K31*pEg!K32))),"")</f>
        <v>1.013896975652135</v>
      </c>
      <c r="L30" s="106">
        <f>IFERROR((qAg!L31/qAg!K31)^(0.5*((pAg!K31*qAg!K31)/((pAg!K31*qAg!K31)+(pEg!K32*qEg!K31)))+(pAg!L31*qAg!L31)/((qAg!L31*pAg!L31)+(qEg!L31*pEg!L32))),"")</f>
        <v>1.0172474862202023</v>
      </c>
      <c r="M30" s="106">
        <f>IFERROR((qAg!M31/qAg!L31)^(0.5*((pAg!L31*qAg!L31)/((pAg!L31*qAg!L31)+(pEg!L32*qEg!L31)))+(pAg!M31*qAg!M31)/((qAg!M31*pAg!M31)+(qEg!M31*pEg!M32))),"")</f>
        <v>1.0327328463659742</v>
      </c>
      <c r="N30" s="106">
        <f>IFERROR((qAg!N31/qAg!M31)^(0.5*((pAg!M31*qAg!M31)/((pAg!M31*qAg!M31)+(pEg!M32*qEg!M31)))+(pAg!N31*qAg!N31)/((qAg!N31*pAg!N31)+(qEg!N31*pEg!N32))),"")</f>
        <v>1.0204989688960178</v>
      </c>
      <c r="O30" s="106">
        <f>IFERROR((qAg!O31/qAg!N31)^(0.5*((pAg!N31*qAg!N31)/((pAg!N31*qAg!N31)+(pEg!N32*qEg!N31)))+(pAg!O31*qAg!O31)/((qAg!O31*pAg!O31)+(qEg!O31*pEg!O32))),"")</f>
        <v>1.0195223004156078</v>
      </c>
      <c r="P30" s="106">
        <f>IFERROR((qAg!P31/qAg!O31)^(0.5*((pAg!O31*qAg!O31)/((pAg!O31*qAg!O31)+(pEg!O32*qEg!O31)))+(pAg!P31*qAg!P31)/((qAg!P31*pAg!P31)+(qEg!P31*pEg!P32))),"")</f>
        <v>1.0158022712042467</v>
      </c>
      <c r="Q30" s="106">
        <f>IFERROR((qAg!Q31/qAg!P31)^(0.5*((pAg!P31*qAg!P31)/((pAg!P31*qAg!P31)+(pEg!P32*qEg!P31)))+(pAg!Q31*qAg!Q31)/((qAg!Q31*pAg!Q31)+(qEg!Q31*pEg!Q32))),"")</f>
        <v>0.97101133547941187</v>
      </c>
      <c r="R30" s="106">
        <f>IFERROR((qAg!R31/qAg!Q31)^(0.5*((pAg!Q31*qAg!Q31)/((pAg!Q31*qAg!Q31)+(pEg!Q32*qEg!Q31)))+(pAg!R31*qAg!R31)/((qAg!R31*pAg!R31)+(qEg!R31*pEg!R32))),"")</f>
        <v>0.93484381361128932</v>
      </c>
      <c r="S30" s="106">
        <f>IFERROR((qAg!S31/qAg!R31)^(0.5*((pAg!R31*qAg!R31)/((pAg!R31*qAg!R31)+(pEg!R32*qEg!R31)))+(pAg!S31*qAg!S31)/((qAg!S31*pAg!S31)+(qEg!S31*pEg!S32))),"")</f>
        <v>1.0361644145018156</v>
      </c>
      <c r="T30" s="106">
        <f>IFERROR((qAg!T31/qAg!S31)^(0.5*((pAg!S31*qAg!S31)/((pAg!S31*qAg!S31)+(pEg!S32*qEg!S31)))+(pAg!T31*qAg!T31)/((qAg!T31*pAg!T31)+(qEg!T31*pEg!T32))),"")</f>
        <v>1.032490521686201</v>
      </c>
      <c r="U30" s="106">
        <f>IFERROR((qAg!U31/qAg!T31)^(0.5*((pAg!T31*qAg!T31)/((pAg!T31*qAg!T31)+(pEg!T32*qEg!T31)))+(pAg!U31*qAg!U31)/((qAg!U31*pAg!U31)+(qEg!U31*pEg!U32))),"")</f>
        <v>1.0124476387089858</v>
      </c>
      <c r="V30" s="106">
        <f>IFERROR((qAg!V31/qAg!U31)^(0.5*((pAg!U31*qAg!U31)/((pAg!U31*qAg!U31)+(pEg!U32*qEg!U31)))+(pAg!V31*qAg!V31)/((qAg!V31*pAg!V31)+(qEg!V31*pEg!V32))),"")</f>
        <v>1.0032356182402897</v>
      </c>
    </row>
    <row r="31" spans="2:22" x14ac:dyDescent="0.25">
      <c r="B31" s="105" t="s">
        <v>51</v>
      </c>
      <c r="C31" s="106">
        <f>IFERROR((qAg!C32/qAg!B32)^(0.5*((pAg!B32*qAg!B32)/((pAg!B32*qAg!B32)+(pEg!B33*qEg!B32)))+(pAg!C32*qAg!C32)/((qAg!C32*pAg!C32)+(qEg!C32*pEg!C33))),"")</f>
        <v>1.0044727508029148</v>
      </c>
      <c r="D31" s="106">
        <f>IFERROR((qAg!D32/qAg!C32)^(0.5*((pAg!C32*qAg!C32)/((pAg!C32*qAg!C32)+(pEg!C33*qEg!C32)))+(pAg!D32*qAg!D32)/((qAg!D32*pAg!D32)+(qEg!D32*pEg!D33))),"")</f>
        <v>1.0035053600726382</v>
      </c>
      <c r="E31" s="106">
        <f>IFERROR((qAg!E32/qAg!D32)^(0.5*((pAg!D32*qAg!D32)/((pAg!D32*qAg!D32)+(pEg!D33*qEg!D32)))+(pAg!E32*qAg!E32)/((qAg!E32*pAg!E32)+(qEg!E32*pEg!E33))),"")</f>
        <v>1.0599669575875594</v>
      </c>
      <c r="F31" s="106">
        <f>IFERROR((qAg!F32/qAg!E32)^(0.5*((pAg!E32*qAg!E32)/((pAg!E32*qAg!E32)+(pEg!E33*qEg!E32)))+(pAg!F32*qAg!F32)/((qAg!F32*pAg!F32)+(qEg!F32*pEg!F33))),"")</f>
        <v>0.96618371715036022</v>
      </c>
      <c r="G31" s="106">
        <f>IFERROR((qAg!G32/qAg!F32)^(0.5*((pAg!F32*qAg!F32)/((pAg!F32*qAg!F32)+(pEg!F33*qEg!F32)))+(pAg!G32*qAg!G32)/((qAg!G32*pAg!G32)+(qEg!G32*pEg!G33))),"")</f>
        <v>1.0218389094291573</v>
      </c>
      <c r="H31" s="106">
        <f>IFERROR((qAg!H32/qAg!G32)^(0.5*((pAg!G32*qAg!G32)/((pAg!G32*qAg!G32)+(pEg!G33*qEg!G32)))+(pAg!H32*qAg!H32)/((qAg!H32*pAg!H32)+(qEg!H32*pEg!H33))),"")</f>
        <v>1.0723560193902921</v>
      </c>
      <c r="I31" s="106">
        <f>IFERROR((qAg!I32/qAg!H32)^(0.5*((pAg!H32*qAg!H32)/((pAg!H32*qAg!H32)+(pEg!H33*qEg!H32)))+(pAg!I32*qAg!I32)/((qAg!I32*pAg!I32)+(qEg!I32*pEg!I33))),"")</f>
        <v>0.99552593626597174</v>
      </c>
      <c r="J31" s="106">
        <f>IFERROR((qAg!J32/qAg!I32)^(0.5*((pAg!I32*qAg!I32)/((pAg!I32*qAg!I32)+(pEg!I33*qEg!I32)))+(pAg!J32*qAg!J32)/((qAg!J32*pAg!J32)+(qEg!J32*pEg!J33))),"")</f>
        <v>1.0773753951684917</v>
      </c>
      <c r="K31" s="106">
        <f>IFERROR((qAg!K32/qAg!J32)^(0.5*((pAg!J32*qAg!J32)/((pAg!J32*qAg!J32)+(pEg!J33*qEg!J32)))+(pAg!K32*qAg!K32)/((qAg!K32*pAg!K32)+(qEg!K32*pEg!K33))),"")</f>
        <v>1.0255323189182122</v>
      </c>
      <c r="L31" s="106">
        <f>IFERROR((qAg!L32/qAg!K32)^(0.5*((pAg!K32*qAg!K32)/((pAg!K32*qAg!K32)+(pEg!K33*qEg!K32)))+(pAg!L32*qAg!L32)/((qAg!L32*pAg!L32)+(qEg!L32*pEg!L33))),"")</f>
        <v>1.0262268956355574</v>
      </c>
      <c r="M31" s="106">
        <f>IFERROR((qAg!M32/qAg!L32)^(0.5*((pAg!L32*qAg!L32)/((pAg!L32*qAg!L32)+(pEg!L33*qEg!L32)))+(pAg!M32*qAg!M32)/((qAg!M32*pAg!M32)+(qEg!M32*pEg!M33))),"")</f>
        <v>1.1031968207768117</v>
      </c>
      <c r="N31" s="106">
        <f>IFERROR((qAg!N32/qAg!M32)^(0.5*((pAg!M32*qAg!M32)/((pAg!M32*qAg!M32)+(pEg!M33*qEg!M32)))+(pAg!N32*qAg!N32)/((qAg!N32*pAg!N32)+(qEg!N32*pEg!N33))),"")</f>
        <v>1.0374206445697505</v>
      </c>
      <c r="O31" s="106">
        <f>IFERROR((qAg!O32/qAg!N32)^(0.5*((pAg!N32*qAg!N32)/((pAg!N32*qAg!N32)+(pEg!N33*qEg!N32)))+(pAg!O32*qAg!O32)/((qAg!O32*pAg!O32)+(qEg!O32*pEg!O33))),"")</f>
        <v>1.0697207430164468</v>
      </c>
      <c r="P31" s="106">
        <f>IFERROR((qAg!P32/qAg!O32)^(0.5*((pAg!O32*qAg!O32)/((pAg!O32*qAg!O32)+(pEg!O33*qEg!O32)))+(pAg!P32*qAg!P32)/((qAg!P32*pAg!P32)+(qEg!P32*pEg!P33))),"")</f>
        <v>1.0379962497311408</v>
      </c>
      <c r="Q31" s="106">
        <f>IFERROR((qAg!Q32/qAg!P32)^(0.5*((pAg!P32*qAg!P32)/((pAg!P32*qAg!P32)+(pEg!P33*qEg!P32)))+(pAg!Q32*qAg!Q32)/((qAg!Q32*pAg!Q32)+(qEg!Q32*pEg!Q33))),"")</f>
        <v>1.0369713657966815</v>
      </c>
      <c r="R31" s="106">
        <f>IFERROR((qAg!R32/qAg!Q32)^(0.5*((pAg!Q32*qAg!Q32)/((pAg!Q32*qAg!Q32)+(pEg!Q33*qEg!Q32)))+(pAg!R32*qAg!R32)/((qAg!R32*pAg!R32)+(qEg!R32*pEg!R33))),"")</f>
        <v>0.97451077636709493</v>
      </c>
      <c r="S31" s="106">
        <f>IFERROR((qAg!S32/qAg!R32)^(0.5*((pAg!R32*qAg!R32)/((pAg!R32*qAg!R32)+(pEg!R33*qEg!R32)))+(pAg!S32*qAg!S32)/((qAg!S32*pAg!S32)+(qEg!S32*pEg!S33))),"")</f>
        <v>0.9999266651694857</v>
      </c>
      <c r="T31" s="106">
        <f>IFERROR((qAg!T32/qAg!S32)^(0.5*((pAg!S32*qAg!S32)/((pAg!S32*qAg!S32)+(pEg!S33*qEg!S32)))+(pAg!T32*qAg!T32)/((qAg!T32*pAg!T32)+(qEg!T32*pEg!T33))),"")</f>
        <v>0.99990096591989319</v>
      </c>
      <c r="U31" s="106">
        <f>IFERROR((qAg!U32/qAg!T32)^(0.5*((pAg!T32*qAg!T32)/((pAg!T32*qAg!T32)+(pEg!T33*qEg!T32)))+(pAg!U32*qAg!U32)/((qAg!U32*pAg!U32)+(qEg!U32*pEg!U33))),"")</f>
        <v>0.99089306909849817</v>
      </c>
      <c r="V31" s="106">
        <f>IFERROR((qAg!V32/qAg!U32)^(0.5*((pAg!U32*qAg!U32)/((pAg!U32*qAg!U32)+(pEg!U33*qEg!U32)))+(pAg!V32*qAg!V32)/((qAg!V32*pAg!V32)+(qEg!V32*pEg!V33))),"")</f>
        <v>1.2512531499237853</v>
      </c>
    </row>
    <row r="32" spans="2:22" x14ac:dyDescent="0.25">
      <c r="B32" s="105" t="s">
        <v>49</v>
      </c>
      <c r="C32" s="106" t="str">
        <f>IFERROR((qAg!C33/qAg!B33)^(0.5*((pAg!B33*qAg!B33)/((pAg!B33*qAg!B33)+(pEg!B34*qEg!B33)))+(pAg!C33*qAg!C33)/((qAg!C33*pAg!C33)+(qEg!C33*pEg!C34))),"")</f>
        <v/>
      </c>
      <c r="D32" s="106" t="str">
        <f>IFERROR((qAg!D33/qAg!C33)^(0.5*((pAg!C33*qAg!C33)/((pAg!C33*qAg!C33)+(pEg!C34*qEg!C33)))+(pAg!D33*qAg!D33)/((qAg!D33*pAg!D33)+(qEg!D33*pEg!D34))),"")</f>
        <v/>
      </c>
      <c r="E32" s="106">
        <f>IFERROR((qAg!E33/qAg!D33)^(0.5*((pAg!D33*qAg!D33)/((pAg!D33*qAg!D33)+(pEg!D34*qEg!D33)))+(pAg!E33*qAg!E33)/((qAg!E33*pAg!E33)+(qEg!E33*pEg!E34))),"")</f>
        <v>1.1998580055618711</v>
      </c>
      <c r="F32" s="106">
        <f>IFERROR((qAg!F33/qAg!E33)^(0.5*((pAg!E33*qAg!E33)/((pAg!E33*qAg!E33)+(pEg!E34*qEg!E33)))+(pAg!F33*qAg!F33)/((qAg!F33*pAg!F33)+(qEg!F33*pEg!F34))),"")</f>
        <v>1.0477082138568417</v>
      </c>
      <c r="G32" s="106">
        <f>IFERROR((qAg!G33/qAg!F33)^(0.5*((pAg!F33*qAg!F33)/((pAg!F33*qAg!F33)+(pEg!F34*qEg!F33)))+(pAg!G33*qAg!G33)/((qAg!G33*pAg!G33)+(qEg!G33*pEg!G34))),"")</f>
        <v>1.0944430047477529</v>
      </c>
      <c r="H32" s="106">
        <f>IFERROR((qAg!H33/qAg!G33)^(0.5*((pAg!G33*qAg!G33)/((pAg!G33*qAg!G33)+(pEg!G34*qEg!G33)))+(pAg!H33*qAg!H33)/((qAg!H33*pAg!H33)+(qEg!H33*pEg!H34))),"")</f>
        <v>1.001159899433085</v>
      </c>
      <c r="I32" s="106">
        <f>IFERROR((qAg!I33/qAg!H33)^(0.5*((pAg!H33*qAg!H33)/((pAg!H33*qAg!H33)+(pEg!H34*qEg!H33)))+(pAg!I33*qAg!I33)/((qAg!I33*pAg!I33)+(qEg!I33*pEg!I34))),"")</f>
        <v>1.1062282286116032</v>
      </c>
      <c r="J32" s="106">
        <f>IFERROR((qAg!J33/qAg!I33)^(0.5*((pAg!I33*qAg!I33)/((pAg!I33*qAg!I33)+(pEg!I34*qEg!I33)))+(pAg!J33*qAg!J33)/((qAg!J33*pAg!J33)+(qEg!J33*pEg!J34))),"")</f>
        <v>1.0567805700052466</v>
      </c>
      <c r="K32" s="106">
        <f>IFERROR((qAg!K33/qAg!J33)^(0.5*((pAg!J33*qAg!J33)/((pAg!J33*qAg!J33)+(pEg!J34*qEg!J33)))+(pAg!K33*qAg!K33)/((qAg!K33*pAg!K33)+(qEg!K33*pEg!K34))),"")</f>
        <v>1.0948992932424852</v>
      </c>
      <c r="L32" s="106">
        <f>IFERROR((qAg!L33/qAg!K33)^(0.5*((pAg!K33*qAg!K33)/((pAg!K33*qAg!K33)+(pEg!K34*qEg!K33)))+(pAg!L33*qAg!L33)/((qAg!L33*pAg!L33)+(qEg!L33*pEg!L34))),"")</f>
        <v>1.0737518537912887</v>
      </c>
      <c r="M32" s="106">
        <f>IFERROR((qAg!M33/qAg!L33)^(0.5*((pAg!L33*qAg!L33)/((pAg!L33*qAg!L33)+(pEg!L34*qEg!L33)))+(pAg!M33*qAg!M33)/((qAg!M33*pAg!M33)+(qEg!M33*pEg!M34))),"")</f>
        <v>1.1042554576561041</v>
      </c>
      <c r="N32" s="106">
        <f>IFERROR((qAg!N33/qAg!M33)^(0.5*((pAg!M33*qAg!M33)/((pAg!M33*qAg!M33)+(pEg!M34*qEg!M33)))+(pAg!N33*qAg!N33)/((qAg!N33*pAg!N33)+(qEg!N33*pEg!N34))),"")</f>
        <v>1.039830563087027</v>
      </c>
      <c r="O32" s="106">
        <f>IFERROR((qAg!O33/qAg!N33)^(0.5*((pAg!N33*qAg!N33)/((pAg!N33*qAg!N33)+(pEg!N34*qEg!N33)))+(pAg!O33*qAg!O33)/((qAg!O33*pAg!O33)+(qEg!O33*pEg!O34))),"")</f>
        <v>1.0811743859493723</v>
      </c>
      <c r="P32" s="106">
        <f>IFERROR((qAg!P33/qAg!O33)^(0.5*((pAg!O33*qAg!O33)/((pAg!O33*qAg!O33)+(pEg!O34*qEg!O33)))+(pAg!P33*qAg!P33)/((qAg!P33*pAg!P33)+(qEg!P33*pEg!P34))),"")</f>
        <v>0.87931164015638164</v>
      </c>
      <c r="Q32" s="106">
        <f>IFERROR((qAg!Q33/qAg!P33)^(0.5*((pAg!P33*qAg!P33)/((pAg!P33*qAg!P33)+(pEg!P34*qEg!P33)))+(pAg!Q33*qAg!Q33)/((qAg!Q33*pAg!Q33)+(qEg!Q33*pEg!Q34))),"")</f>
        <v>1.0237815087863451</v>
      </c>
      <c r="R32" s="106">
        <f>IFERROR((qAg!R33/qAg!Q33)^(0.5*((pAg!Q33*qAg!Q33)/((pAg!Q33*qAg!Q33)+(pEg!Q34*qEg!Q33)))+(pAg!R33*qAg!R33)/((qAg!R33*pAg!R33)+(qEg!R33*pEg!R34))),"")</f>
        <v>1.0603139156330006</v>
      </c>
      <c r="S32" s="106">
        <f>IFERROR((qAg!S33/qAg!R33)^(0.5*((pAg!R33*qAg!R33)/((pAg!R33*qAg!R33)+(pEg!R34*qEg!R33)))+(pAg!S33*qAg!S33)/((qAg!S33*pAg!S33)+(qEg!S33*pEg!S34))),"")</f>
        <v>1.0245057514583233</v>
      </c>
      <c r="T32" s="106">
        <f>IFERROR((qAg!T33/qAg!S33)^(0.5*((pAg!S33*qAg!S33)/((pAg!S33*qAg!S33)+(pEg!S34*qEg!S33)))+(pAg!T33*qAg!T33)/((qAg!T33*pAg!T33)+(qEg!T33*pEg!T34))),"")</f>
        <v>0.98237778619014038</v>
      </c>
      <c r="U32" s="106">
        <f>IFERROR((qAg!U33/qAg!T33)^(0.5*((pAg!T33*qAg!T33)/((pAg!T33*qAg!T33)+(pEg!T34*qEg!T33)))+(pAg!U33*qAg!U33)/((qAg!U33*pAg!U33)+(qEg!U33*pEg!U34))),"")</f>
        <v>1.0121577247384297</v>
      </c>
      <c r="V32" s="106">
        <f>IFERROR((qAg!V33/qAg!U33)^(0.5*((pAg!U33*qAg!U33)/((pAg!U33*qAg!U33)+(pEg!U34*qEg!U33)))+(pAg!V33*qAg!V33)/((qAg!V33*pAg!V33)+(qEg!V33*pEg!V34))),"")</f>
        <v>1.0495512704482626</v>
      </c>
    </row>
    <row r="33" spans="2:22" x14ac:dyDescent="0.25">
      <c r="B33" s="105" t="s">
        <v>39</v>
      </c>
      <c r="C33" s="106">
        <f>IFERROR((qAg!C34/qAg!B34)^(0.5*((pAg!B34*qAg!B34)/((pAg!B34*qAg!B34)+(pEg!B35*qEg!B34)))+(pAg!C34*qAg!C34)/((qAg!C34*pAg!C34)+(qEg!C34*pEg!C35))),"")</f>
        <v>1.0238228488726491</v>
      </c>
      <c r="D33" s="106">
        <f>IFERROR((qAg!D34/qAg!C34)^(0.5*((pAg!C34*qAg!C34)/((pAg!C34*qAg!C34)+(pEg!C35*qEg!C34)))+(pAg!D34*qAg!D34)/((qAg!D34*pAg!D34)+(qEg!D34*pEg!D35))),"")</f>
        <v>1.0057651205511622</v>
      </c>
      <c r="E33" s="106">
        <f>IFERROR((qAg!E34/qAg!D34)^(0.5*((pAg!D34*qAg!D34)/((pAg!D34*qAg!D34)+(pEg!D35*qEg!D34)))+(pAg!E34*qAg!E34)/((qAg!E34*pAg!E34)+(qEg!E34*pEg!E35))),"")</f>
        <v>1.0175198435034847</v>
      </c>
      <c r="F33" s="106">
        <f>IFERROR((qAg!F34/qAg!E34)^(0.5*((pAg!E34*qAg!E34)/((pAg!E34*qAg!E34)+(pEg!E35*qEg!E34)))+(pAg!F34*qAg!F34)/((qAg!F34*pAg!F34)+(qEg!F34*pEg!F35))),"")</f>
        <v>1.0100720549429953</v>
      </c>
      <c r="G33" s="106">
        <f>IFERROR((qAg!G34/qAg!F34)^(0.5*((pAg!F34*qAg!F34)/((pAg!F34*qAg!F34)+(pEg!F35*qEg!F34)))+(pAg!G34*qAg!G34)/((qAg!G34*pAg!G34)+(qEg!G34*pEg!G35))),"")</f>
        <v>1.0166250923865257</v>
      </c>
      <c r="H33" s="106">
        <f>IFERROR((qAg!H34/qAg!G34)^(0.5*((pAg!G34*qAg!G34)/((pAg!G34*qAg!G34)+(pEg!G35*qEg!G34)))+(pAg!H34*qAg!H34)/((qAg!H34*pAg!H34)+(qEg!H34*pEg!H35))),"")</f>
        <v>1.0317838819157357</v>
      </c>
      <c r="I33" s="106">
        <f>IFERROR((qAg!I34/qAg!H34)^(0.5*((pAg!H34*qAg!H34)/((pAg!H34*qAg!H34)+(pEg!H35*qEg!H34)))+(pAg!I34*qAg!I34)/((qAg!I34*pAg!I34)+(qEg!I34*pEg!I35))),"")</f>
        <v>1.0217786542280645</v>
      </c>
      <c r="J33" s="106">
        <f>IFERROR((qAg!J34/qAg!I34)^(0.5*((pAg!I34*qAg!I34)/((pAg!I34*qAg!I34)+(pEg!I35*qEg!I34)))+(pAg!J34*qAg!J34)/((qAg!J34*pAg!J34)+(qEg!J34*pEg!J35))),"")</f>
        <v>1.0307356329238149</v>
      </c>
      <c r="K33" s="106">
        <f>IFERROR((qAg!K34/qAg!J34)^(0.5*((pAg!J34*qAg!J34)/((pAg!J34*qAg!J34)+(pEg!J35*qEg!J34)))+(pAg!K34*qAg!K34)/((qAg!K34*pAg!K34)+(qEg!K34*pEg!K35))),"")</f>
        <v>1.0276223369391271</v>
      </c>
      <c r="L33" s="106">
        <f>IFERROR((qAg!L34/qAg!K34)^(0.5*((pAg!K34*qAg!K34)/((pAg!K34*qAg!K34)+(pEg!K35*qEg!K34)))+(pAg!L34*qAg!L34)/((qAg!L34*pAg!L34)+(qEg!L34*pEg!L35))),"")</f>
        <v>1.0324432308276577</v>
      </c>
      <c r="M33" s="106">
        <f>IFERROR((qAg!M34/qAg!L34)^(0.5*((pAg!L34*qAg!L34)/((pAg!L34*qAg!L34)+(pEg!L35*qEg!L34)))+(pAg!M34*qAg!M34)/((qAg!M34*pAg!M34)+(qEg!M34*pEg!M35))),"")</f>
        <v>1.0408044177159432</v>
      </c>
      <c r="N33" s="106">
        <f>IFERROR((qAg!N34/qAg!M34)^(0.5*((pAg!M34*qAg!M34)/((pAg!M34*qAg!M34)+(pEg!M35*qEg!M34)))+(pAg!N34*qAg!N34)/((qAg!N34*pAg!N34)+(qEg!N34*pEg!N35))),"")</f>
        <v>1.0380787151477151</v>
      </c>
      <c r="O33" s="106">
        <f>IFERROR((qAg!O34/qAg!N34)^(0.5*((pAg!N34*qAg!N34)/((pAg!N34*qAg!N34)+(pEg!N35*qEg!N34)))+(pAg!O34*qAg!O34)/((qAg!O34*pAg!O34)+(qEg!O34*pEg!O35))),"")</f>
        <v>1.0430520845803135</v>
      </c>
      <c r="P33" s="106">
        <f>IFERROR((qAg!P34/qAg!O34)^(0.5*((pAg!O34*qAg!O34)/((pAg!O34*qAg!O34)+(pEg!O35*qEg!O34)))+(pAg!P34*qAg!P34)/((qAg!P34*pAg!P34)+(qEg!P34*pEg!P35))),"")</f>
        <v>1.0193849579603891</v>
      </c>
      <c r="Q33" s="106">
        <f>IFERROR((qAg!Q34/qAg!P34)^(0.5*((pAg!P34*qAg!P34)/((pAg!P34*qAg!P34)+(pEg!P35*qEg!P34)))+(pAg!Q34*qAg!Q34)/((qAg!Q34*pAg!Q34)+(qEg!Q34*pEg!Q35))),"")</f>
        <v>1.0384018325566262</v>
      </c>
      <c r="R33" s="106">
        <f>IFERROR((qAg!R34/qAg!Q34)^(0.5*((pAg!Q34*qAg!Q34)/((pAg!Q34*qAg!Q34)+(pEg!Q35*qEg!Q34)))+(pAg!R34*qAg!R34)/((qAg!R34*pAg!R34)+(qEg!R34*pEg!R35))),"")</f>
        <v>0.99438396548775376</v>
      </c>
      <c r="S33" s="106">
        <f>IFERROR((qAg!S34/qAg!R34)^(0.5*((pAg!R34*qAg!R34)/((pAg!R34*qAg!R34)+(pEg!R35*qEg!R34)))+(pAg!S34*qAg!S34)/((qAg!S34*pAg!S34)+(qEg!S34*pEg!S35))),"")</f>
        <v>1.0127586704465614</v>
      </c>
      <c r="T33" s="106">
        <f>IFERROR((qAg!T34/qAg!S34)^(0.5*((pAg!S34*qAg!S34)/((pAg!S34*qAg!S34)+(pEg!S35*qEg!S34)))+(pAg!T34*qAg!T34)/((qAg!T34*pAg!T34)+(qEg!T34*pEg!T35))),"")</f>
        <v>0.93715506075143162</v>
      </c>
      <c r="U33" s="106">
        <f>IFERROR((qAg!U34/qAg!T34)^(0.5*((pAg!T34*qAg!T34)/((pAg!T34*qAg!T34)+(pEg!T35*qEg!T34)))+(pAg!U34*qAg!U34)/((qAg!U34*pAg!U34)+(qEg!U34*pEg!U35))),"")</f>
        <v>0.93904642624968115</v>
      </c>
      <c r="V33" s="106" t="str">
        <f>IFERROR((qAg!V34/qAg!U34)^(0.5*((pAg!U34*qAg!U34)/((pAg!U34*qAg!U34)+(pEg!U35*qEg!U34)))+(pAg!V34*qAg!V34)/((qAg!V34*pAg!V34)+(qEg!V34*pEg!V35))),"")</f>
        <v/>
      </c>
    </row>
    <row r="34" spans="2:22" x14ac:dyDescent="0.25">
      <c r="B34" s="105" t="s">
        <v>55</v>
      </c>
      <c r="C34" s="106">
        <f>IFERROR((qAg!C35/qAg!B35)^(0.5*((pAg!B35*qAg!B35)/((pAg!B35*qAg!B35)+(pEg!B36*qEg!B35)))+(pAg!C35*qAg!C35)/((qAg!C35*pAg!C35)+(qEg!C35*pEg!C36))),"")</f>
        <v>0.71582657824186047</v>
      </c>
      <c r="D34" s="106">
        <f>IFERROR((qAg!D35/qAg!C35)^(0.5*((pAg!C35*qAg!C35)/((pAg!C35*qAg!C35)+(pEg!C36*qEg!C35)))+(pAg!D35*qAg!D35)/((qAg!D35*pAg!D35)+(qEg!D35*pEg!D36))),"")</f>
        <v>1.1074407625687852</v>
      </c>
      <c r="E34" s="106">
        <f>IFERROR((qAg!E35/qAg!D35)^(0.5*((pAg!D35*qAg!D35)/((pAg!D35*qAg!D35)+(pEg!D36*qEg!D35)))+(pAg!E35*qAg!E35)/((qAg!E35*pAg!E35)+(qEg!E35*pEg!E36))),"")</f>
        <v>0.9307410990702667</v>
      </c>
      <c r="F34" s="106">
        <f>IFERROR((qAg!F35/qAg!E35)^(0.5*((pAg!E35*qAg!E35)/((pAg!E35*qAg!E35)+(pEg!E36*qEg!E35)))+(pAg!F35*qAg!F35)/((qAg!F35*pAg!F35)+(qEg!F35*pEg!F36))),"")</f>
        <v>1.0007819638331341</v>
      </c>
      <c r="G34" s="106">
        <f>IFERROR((qAg!G35/qAg!F35)^(0.5*((pAg!F35*qAg!F35)/((pAg!F35*qAg!F35)+(pEg!F36*qEg!F35)))+(pAg!G35*qAg!G35)/((qAg!G35*pAg!G35)+(qEg!G35*pEg!G36))),"")</f>
        <v>1.0406505519713714</v>
      </c>
      <c r="H34" s="106">
        <f>IFERROR((qAg!H35/qAg!G35)^(0.5*((pAg!G35*qAg!G35)/((pAg!G35*qAg!G35)+(pEg!G36*qEg!G35)))+(pAg!H35*qAg!H35)/((qAg!H35*pAg!H35)+(qEg!H35*pEg!H36))),"")</f>
        <v>1.0849330408385149</v>
      </c>
      <c r="I34" s="106">
        <f>IFERROR((qAg!I35/qAg!H35)^(0.5*((pAg!H35*qAg!H35)/((pAg!H35*qAg!H35)+(pEg!H36*qEg!H35)))+(pAg!I35*qAg!I35)/((qAg!I35*pAg!I35)+(qEg!I35*pEg!I36))),"")</f>
        <v>1.0351221841725349</v>
      </c>
      <c r="J34" s="106">
        <f>IFERROR((qAg!J35/qAg!I35)^(0.5*((pAg!I35*qAg!I35)/((pAg!I35*qAg!I35)+(pEg!I36*qEg!I35)))+(pAg!J35*qAg!J35)/((qAg!J35*pAg!J35)+(qEg!J35*pEg!J36))),"")</f>
        <v>1.0531488590460774</v>
      </c>
      <c r="K34" s="106">
        <f>IFERROR((qAg!K35/qAg!J35)^(0.5*((pAg!J35*qAg!J35)/((pAg!J35*qAg!J35)+(pEg!J36*qEg!J35)))+(pAg!K35*qAg!K35)/((qAg!K35*pAg!K35)+(qEg!K35*pEg!K36))),"")</f>
        <v>1.0757681068130027</v>
      </c>
      <c r="L34" s="106">
        <f>IFERROR((qAg!L35/qAg!K35)^(0.5*((pAg!K35*qAg!K35)/((pAg!K35*qAg!K35)+(pEg!K36*qEg!K35)))+(pAg!L35*qAg!L35)/((qAg!L35*pAg!L35)+(qEg!L35*pEg!L36))),"")</f>
        <v>1.0524440568468407</v>
      </c>
      <c r="M34" s="106">
        <f>IFERROR((qAg!M35/qAg!L35)^(0.5*((pAg!L35*qAg!L35)/((pAg!L35*qAg!L35)+(pEg!L36*qEg!L35)))+(pAg!M35*qAg!M35)/((qAg!M35*pAg!M35)+(qEg!M35*pEg!M36))),"")</f>
        <v>1.0770908816683193</v>
      </c>
      <c r="N34" s="106">
        <f>IFERROR((qAg!N35/qAg!M35)^(0.5*((pAg!M35*qAg!M35)/((pAg!M35*qAg!M35)+(pEg!M36*qEg!M35)))+(pAg!N35*qAg!N35)/((qAg!N35*pAg!N35)+(qEg!N35*pEg!N36))),"")</f>
        <v>1.0560317134342259</v>
      </c>
      <c r="O34" s="106">
        <f>IFERROR((qAg!O35/qAg!N35)^(0.5*((pAg!N35*qAg!N35)/((pAg!N35*qAg!N35)+(pEg!N36*qEg!N35)))+(pAg!O35*qAg!O35)/((qAg!O35*pAg!O35)+(qEg!O35*pEg!O36))),"")</f>
        <v>1.0739428633503367</v>
      </c>
      <c r="P34" s="106">
        <f>IFERROR((qAg!P35/qAg!O35)^(0.5*((pAg!O35*qAg!O35)/((pAg!O35*qAg!O35)+(pEg!O36*qEg!O35)))+(pAg!P35*qAg!P35)/((qAg!P35*pAg!P35)+(qEg!P35*pEg!P36))),"")</f>
        <v>1.0310946481445749</v>
      </c>
      <c r="Q34" s="106">
        <f>IFERROR((qAg!Q35/qAg!P35)^(0.5*((pAg!P35*qAg!P35)/((pAg!P35*qAg!P35)+(pEg!P36*qEg!P35)))+(pAg!Q35*qAg!Q35)/((qAg!Q35*pAg!Q35)+(qEg!Q35*pEg!Q36))),"")</f>
        <v>1.0445737200141145</v>
      </c>
      <c r="R34" s="106">
        <f>IFERROR((qAg!R35/qAg!Q35)^(0.5*((pAg!Q35*qAg!Q35)/((pAg!Q35*qAg!Q35)+(pEg!Q36*qEg!Q35)))+(pAg!R35*qAg!R35)/((qAg!R35*pAg!R35)+(qEg!R35*pEg!R36))),"")</f>
        <v>1.0019794158433546</v>
      </c>
      <c r="S34" s="106">
        <f>IFERROR((qAg!S35/qAg!R35)^(0.5*((pAg!R35*qAg!R35)/((pAg!R35*qAg!R35)+(pEg!R36*qEg!R35)))+(pAg!S35*qAg!S35)/((qAg!S35*pAg!S35)+(qEg!S35*pEg!S36))),"")</f>
        <v>1.0167698140547088</v>
      </c>
      <c r="T34" s="106">
        <f>IFERROR((qAg!T35/qAg!S35)^(0.5*((pAg!S35*qAg!S35)/((pAg!S35*qAg!S35)+(pEg!S36*qEg!S35)))+(pAg!T35*qAg!T35)/((qAg!T35*pAg!T35)+(qEg!T35*pEg!T36))),"")</f>
        <v>1.031816611607854</v>
      </c>
      <c r="U34" s="106">
        <f>IFERROR((qAg!U35/qAg!T35)^(0.5*((pAg!T35*qAg!T35)/((pAg!T35*qAg!T35)+(pEg!T36*qEg!T35)))+(pAg!U35*qAg!U35)/((qAg!U35*pAg!U35)+(qEg!U35*pEg!U36))),"")</f>
        <v>1.0112280359412578</v>
      </c>
      <c r="V34" s="106">
        <f>IFERROR((qAg!V35/qAg!U35)^(0.5*((pAg!U35*qAg!U35)/((pAg!U35*qAg!U35)+(pEg!U36*qEg!U35)))+(pAg!V35*qAg!V35)/((qAg!V35*pAg!V35)+(qEg!V35*pEg!V36))),"")</f>
        <v>1.0618951046836973</v>
      </c>
    </row>
    <row r="35" spans="2:22" x14ac:dyDescent="0.25">
      <c r="C35" s="106"/>
      <c r="D35" s="106"/>
      <c r="E35" s="106"/>
      <c r="F35" s="106"/>
      <c r="G35" s="106"/>
      <c r="H35" s="106"/>
      <c r="I35" s="106"/>
      <c r="J35" s="106"/>
      <c r="K35" s="106"/>
      <c r="L35" s="106"/>
      <c r="M35" s="106"/>
      <c r="N35" s="106"/>
      <c r="O35" s="106"/>
      <c r="P35" s="106"/>
      <c r="Q35" s="106"/>
      <c r="R35" s="106"/>
      <c r="S35" s="106"/>
      <c r="T35" s="106"/>
      <c r="U35" s="106"/>
    </row>
    <row r="36" spans="2:22" x14ac:dyDescent="0.25">
      <c r="C36" s="106"/>
      <c r="D36" s="106"/>
      <c r="E36" s="106"/>
      <c r="F36" s="106"/>
      <c r="G36" s="106"/>
      <c r="H36" s="106"/>
      <c r="I36" s="106"/>
      <c r="J36" s="106"/>
      <c r="K36" s="106"/>
      <c r="L36" s="106"/>
      <c r="M36" s="106"/>
      <c r="N36" s="106"/>
      <c r="O36" s="106"/>
      <c r="P36" s="106"/>
      <c r="Q36" s="106"/>
      <c r="R36" s="106"/>
      <c r="S36" s="106"/>
      <c r="T36" s="106"/>
      <c r="U36" s="106"/>
    </row>
    <row r="37" spans="2:22" x14ac:dyDescent="0.25">
      <c r="C37" s="106"/>
      <c r="D37" s="106"/>
      <c r="E37" s="106"/>
      <c r="F37" s="106"/>
      <c r="G37" s="106"/>
      <c r="H37" s="106"/>
      <c r="I37" s="106"/>
      <c r="J37" s="106"/>
      <c r="K37" s="106"/>
      <c r="L37" s="106"/>
      <c r="M37" s="106"/>
      <c r="N37" s="106"/>
      <c r="O37" s="106"/>
      <c r="P37" s="106"/>
      <c r="Q37" s="106"/>
      <c r="R37" s="106"/>
      <c r="S37" s="106"/>
      <c r="T37" s="106"/>
      <c r="U37" s="106"/>
    </row>
    <row r="38" spans="2:22" x14ac:dyDescent="0.25">
      <c r="C38" s="106"/>
      <c r="D38" s="106"/>
      <c r="E38" s="106"/>
      <c r="F38" s="106"/>
      <c r="G38" s="106"/>
      <c r="H38" s="106"/>
      <c r="I38" s="106"/>
      <c r="J38" s="106"/>
      <c r="K38" s="106"/>
      <c r="L38" s="106"/>
      <c r="M38" s="106"/>
      <c r="N38" s="106"/>
      <c r="O38" s="106"/>
      <c r="P38" s="106"/>
      <c r="Q38" s="106"/>
      <c r="R38" s="106"/>
      <c r="S38" s="106"/>
      <c r="T38" s="106"/>
      <c r="U38" s="106"/>
    </row>
    <row r="39" spans="2:22" x14ac:dyDescent="0.25">
      <c r="C39" s="106"/>
      <c r="D39" s="106"/>
      <c r="E39" s="106"/>
      <c r="F39" s="106"/>
      <c r="G39" s="106"/>
      <c r="H39" s="106"/>
      <c r="I39" s="106"/>
      <c r="J39" s="106"/>
      <c r="K39" s="106"/>
      <c r="L39" s="106"/>
      <c r="M39" s="106"/>
      <c r="N39" s="106"/>
      <c r="O39" s="106"/>
      <c r="P39" s="106"/>
      <c r="Q39" s="106"/>
      <c r="R39" s="106"/>
      <c r="S39" s="106"/>
      <c r="T39" s="106"/>
      <c r="U39" s="106"/>
    </row>
    <row r="40" spans="2:22" x14ac:dyDescent="0.25">
      <c r="C40" s="106"/>
      <c r="D40" s="106"/>
      <c r="E40" s="106"/>
      <c r="F40" s="106"/>
      <c r="G40" s="106"/>
      <c r="H40" s="106"/>
      <c r="I40" s="106"/>
      <c r="J40" s="106"/>
      <c r="K40" s="106"/>
      <c r="L40" s="106"/>
      <c r="M40" s="106"/>
      <c r="N40" s="106"/>
      <c r="O40" s="106"/>
      <c r="P40" s="106"/>
      <c r="Q40" s="106"/>
      <c r="R40" s="106"/>
      <c r="S40" s="106"/>
      <c r="T40" s="106"/>
      <c r="U40" s="106"/>
    </row>
    <row r="41" spans="2:22" x14ac:dyDescent="0.25">
      <c r="B41" s="104" t="s">
        <v>123</v>
      </c>
      <c r="C41" s="106"/>
      <c r="D41" s="106"/>
      <c r="E41" s="106"/>
      <c r="F41" s="106"/>
      <c r="G41" s="106"/>
      <c r="H41" s="106"/>
      <c r="I41" s="106"/>
      <c r="J41" s="106"/>
      <c r="K41" s="106"/>
      <c r="L41" s="106"/>
      <c r="M41" s="106"/>
      <c r="N41" s="106"/>
      <c r="O41" s="106"/>
      <c r="P41" s="106"/>
      <c r="Q41" s="106"/>
      <c r="R41" s="106"/>
      <c r="S41" s="106"/>
      <c r="T41" s="106"/>
      <c r="U41" s="106"/>
    </row>
    <row r="42" spans="2:22" x14ac:dyDescent="0.25">
      <c r="B42" s="97" t="s">
        <v>116</v>
      </c>
      <c r="C42" s="97">
        <v>2000</v>
      </c>
      <c r="D42" s="97">
        <v>2001</v>
      </c>
      <c r="E42" s="97">
        <v>2002</v>
      </c>
      <c r="F42" s="97">
        <v>2003</v>
      </c>
      <c r="G42" s="97">
        <v>2004</v>
      </c>
      <c r="H42" s="97">
        <v>2005</v>
      </c>
      <c r="I42" s="97">
        <v>2006</v>
      </c>
      <c r="J42" s="97">
        <v>2007</v>
      </c>
      <c r="K42" s="97">
        <v>2008</v>
      </c>
      <c r="L42" s="97">
        <v>2009</v>
      </c>
      <c r="M42" s="97">
        <v>2010</v>
      </c>
      <c r="N42" s="97">
        <v>2011</v>
      </c>
      <c r="O42" s="97">
        <v>2012</v>
      </c>
      <c r="P42" s="97">
        <v>2013</v>
      </c>
      <c r="Q42" s="97">
        <v>2014</v>
      </c>
      <c r="R42" s="97">
        <v>2015</v>
      </c>
      <c r="S42" s="97">
        <v>2016</v>
      </c>
      <c r="T42" s="97">
        <v>2017</v>
      </c>
      <c r="U42" s="97">
        <v>2018</v>
      </c>
      <c r="V42" s="97">
        <v>2019</v>
      </c>
    </row>
    <row r="43" spans="2:22" x14ac:dyDescent="0.25">
      <c r="B43" s="97" t="s">
        <v>33</v>
      </c>
      <c r="C43" s="106"/>
      <c r="D43" s="106"/>
      <c r="E43" s="106"/>
      <c r="F43" s="106"/>
      <c r="G43" s="106"/>
      <c r="H43" s="106"/>
      <c r="I43" s="106"/>
      <c r="J43" s="106"/>
      <c r="K43" s="106"/>
      <c r="L43" s="106"/>
      <c r="M43" s="106"/>
      <c r="N43" s="106"/>
      <c r="O43" s="106"/>
      <c r="P43" s="106"/>
      <c r="Q43" s="106"/>
      <c r="R43" s="106"/>
      <c r="S43" s="106"/>
      <c r="T43" s="106"/>
      <c r="U43" s="106"/>
    </row>
    <row r="44" spans="2:22" x14ac:dyDescent="0.25">
      <c r="B44" s="105" t="s">
        <v>65</v>
      </c>
      <c r="C44" s="106">
        <f>IFERROR((qEg!C11/qEg!B11)^(0.5*((pEg!B12*qEg!B11)/((pAg!B11*qAg!B11)+(pEg!B12*qEg!B11)))+(pEg!C12*qEg!C11)/((pAg!C11*qAg!C11)+(pEg!C12*qEg!C11))),"")</f>
        <v>1.0170894879039836</v>
      </c>
      <c r="D44" s="106">
        <f>IFERROR((qEg!D11/qEg!C11)^(0.5*((pEg!C12*qEg!C11)/((pAg!C11*qAg!C11)+(pEg!C12*qEg!C11)))+(pEg!D12*qEg!D11)/((pAg!D11*qAg!D11)+(pEg!D12*qEg!D11))),"")</f>
        <v>0.98103796344679961</v>
      </c>
      <c r="E44" s="106">
        <f>IFERROR((qEg!E11/qEg!D11)^(0.5*((pEg!D12*qEg!D11)/((pAg!D11*qAg!D11)+(pEg!D12*qEg!D11)))+(pEg!E12*qEg!E11)/((pAg!E11*qAg!E11)+(pEg!E12*qEg!E11))),"")</f>
        <v>1.0056202128736</v>
      </c>
      <c r="F44" s="106">
        <f>IFERROR((qEg!F11/qEg!E11)^(0.5*((pEg!E12*qEg!E11)/((pAg!E11*qAg!E11)+(pEg!E12*qEg!E11)))+(pEg!F12*qEg!F11)/((pAg!F11*qAg!F11)+(pEg!F12*qEg!F11))),"")</f>
        <v>1.0020836867482568</v>
      </c>
      <c r="G44" s="106">
        <f>IFERROR((qEg!G11/qEg!F11)^(0.5*((pEg!F12*qEg!F11)/((pAg!F11*qAg!F11)+(pEg!F12*qEg!F11)))+(pEg!G12*qEg!G11)/((pAg!G11*qAg!G11)+(pEg!G12*qEg!G11))),"")</f>
        <v>1.0004369582644415</v>
      </c>
      <c r="H44" s="106">
        <f>IFERROR((qEg!H11/qEg!G11)^(0.5*((pEg!G12*qEg!G11)/((pAg!G11*qAg!G11)+(pEg!G12*qEg!G11)))+(pEg!H12*qEg!H11)/((pAg!H11*qAg!H11)+(pEg!H12*qEg!H11))),"")</f>
        <v>1.0126694572157966</v>
      </c>
      <c r="I44" s="106">
        <f>IFERROR((qEg!I11/qEg!H11)^(0.5*((pEg!H12*qEg!H11)/((pAg!H11*qAg!H11)+(pEg!H12*qEg!H11)))+(pEg!I12*qEg!I11)/((pAg!I11*qAg!I11)+(pEg!I12*qEg!I11))),"")</f>
        <v>1.0125313754323884</v>
      </c>
      <c r="J44" s="106">
        <f>IFERROR((qEg!J11/qEg!I11)^(0.5*((pEg!I12*qEg!I11)/((pAg!I11*qAg!I11)+(pEg!I12*qEg!I11)))+(pEg!J12*qEg!J11)/((pAg!J11*qAg!J11)+(pEg!J12*qEg!J11))),"")</f>
        <v>0.99946975399690363</v>
      </c>
      <c r="K44" s="106">
        <f>IFERROR((qEg!K11/qEg!J11)^(0.5*((pEg!J12*qEg!J11)/((pAg!J11*qAg!J11)+(pEg!J12*qEg!J11)))+(pEg!K12*qEg!K11)/((pAg!K11*qAg!K11)+(pEg!K12*qEg!K11))),"")</f>
        <v>1.0102914187876944</v>
      </c>
      <c r="L44" s="106">
        <f>IFERROR((qEg!L11/qEg!K11)^(0.5*((pEg!K12*qEg!K11)/((pAg!K11*qAg!K11)+(pEg!K12*qEg!K11)))+(pEg!L12*qEg!L11)/((pAg!L11*qAg!L11)+(pEg!L12*qEg!L11))),"")</f>
        <v>1.0038720038648343</v>
      </c>
      <c r="M44" s="106">
        <f>IFERROR((qEg!M11/qEg!L11)^(0.5*((pEg!L12*qEg!L11)/((pAg!L11*qAg!L11)+(pEg!L12*qEg!L11)))+(pEg!M12*qEg!M11)/((pAg!M11*qAg!M11)+(pEg!M12*qEg!M11))),"")</f>
        <v>1.0069894503728689</v>
      </c>
      <c r="N44" s="106">
        <f>IFERROR((qEg!N11/qEg!M11)^(0.5*((pEg!M12*qEg!M11)/((pAg!M11*qAg!M11)+(pEg!M12*qEg!M11)))+(pEg!N12*qEg!N11)/((pAg!N11*qAg!N11)+(pEg!N12*qEg!N11))),"")</f>
        <v>1.0056912969576239</v>
      </c>
      <c r="O44" s="106">
        <f>IFERROR((qEg!O11/qEg!N11)^(0.5*((pEg!N12*qEg!N11)/((pAg!N11*qAg!N11)+(pEg!N12*qEg!N11)))+(pEg!O12*qEg!O11)/((pAg!O11*qAg!O11)+(pEg!O12*qEg!O11))),"")</f>
        <v>0.99979818397460041</v>
      </c>
      <c r="P44" s="106">
        <f>IFERROR((qEg!P11/qEg!O11)^(0.5*((pEg!O12*qEg!O11)/((pAg!O11*qAg!O11)+(pEg!O12*qEg!O11)))+(pEg!P12*qEg!P11)/((pAg!P11*qAg!P11)+(pEg!P12*qEg!P11))),"")</f>
        <v>1.0046310417356026</v>
      </c>
      <c r="Q44" s="106">
        <f>IFERROR((qEg!Q11/qEg!P11)^(0.5*((pEg!P12*qEg!P11)/((pAg!P11*qAg!P11)+(pEg!P12*qEg!P11)))+(pEg!Q12*qEg!Q11)/((pAg!Q11*qAg!Q11)+(pEg!Q12*qEg!Q11))),"")</f>
        <v>1.0205138544833625</v>
      </c>
      <c r="R44" s="106">
        <f>IFERROR((qEg!R11/qEg!Q11)^(0.5*((pEg!Q12*qEg!Q11)/((pAg!Q11*qAg!Q11)+(pEg!Q12*qEg!Q11)))+(pEg!R12*qEg!R11)/((pAg!R11*qAg!R11)+(pEg!R12*qEg!R11))),"")</f>
        <v>1.0171053778295163</v>
      </c>
      <c r="S44" s="106">
        <f>IFERROR((qEg!S11/qEg!R11)^(0.5*((pEg!R12*qEg!R11)/((pAg!R11*qAg!R11)+(pEg!R12*qEg!R11)))+(pEg!S12*qEg!S11)/((pAg!S11*qAg!S11)+(pEg!S12*qEg!S11))),"")</f>
        <v>1.0009450389275587</v>
      </c>
      <c r="T44" s="106" t="str">
        <f>IFERROR((qEg!T11/qEg!S11)^(0.5*((pEg!S12*qEg!S11)/((pAg!S11*qAg!S11)+(pEg!S12*qEg!S11)))+(pEg!T12*qEg!T11)/((pAg!T11*qAg!T11)+(pEg!T12*qEg!T11))),"")</f>
        <v/>
      </c>
      <c r="U44" s="106" t="str">
        <f>IFERROR((qEg!U11/qEg!T11)^(0.5*((pEg!T12*qEg!T11)/((pAg!T11*qAg!T11)+(pEg!T12*qEg!T11)))+(pEg!U12*qEg!U11)/((pAg!U11*qAg!U11)+(pEg!U12*qEg!U11))),"")</f>
        <v/>
      </c>
      <c r="V44" s="106">
        <f>IFERROR((qEg!V11/qEg!U11)^(0.5*((pEg!U12*qEg!U11)/((pAg!U11*qAg!U11)+(pEg!U12*qEg!U11)))+(pEg!V12*qEg!V11)/((pAg!V11*qAg!V11)+(pEg!V12*qEg!V11))),"")</f>
        <v>0.98124211148257368</v>
      </c>
    </row>
    <row r="45" spans="2:22" x14ac:dyDescent="0.25">
      <c r="B45" s="105" t="s">
        <v>61</v>
      </c>
      <c r="C45" s="106" t="str">
        <f>IFERROR((qEg!C12/qEg!B12)^(0.5*((pEg!B13*qEg!B12)/((pAg!B12*qAg!B12)+(pEg!B13*qEg!B12)))+(pEg!C13*qEg!C12)/((pAg!C12*qAg!C12)+(pEg!C13*qEg!C12))),"")</f>
        <v/>
      </c>
      <c r="D45" s="106" t="str">
        <f>IFERROR((qEg!D12/qEg!C12)^(0.5*((pEg!C13*qEg!C12)/((pAg!C12*qAg!C12)+(pEg!C13*qEg!C12)))+(pEg!D13*qEg!D12)/((pAg!D12*qAg!D12)+(pEg!D13*qEg!D12))),"")</f>
        <v/>
      </c>
      <c r="E45" s="106" t="str">
        <f>IFERROR((qEg!E12/qEg!D12)^(0.5*((pEg!D13*qEg!D12)/((pAg!D12*qAg!D12)+(pEg!D13*qEg!D12)))+(pEg!E13*qEg!E12)/((pAg!E12*qAg!E12)+(pEg!E13*qEg!E12))),"")</f>
        <v/>
      </c>
      <c r="F45" s="106">
        <f>IFERROR((qEg!F12/qEg!E12)^(0.5*((pEg!E13*qEg!E12)/((pAg!E12*qAg!E12)+(pEg!E13*qEg!E12)))+(pEg!F13*qEg!F12)/((pAg!F12*qAg!F12)+(pEg!F13*qEg!F12))),"")</f>
        <v>1.0090711561499903</v>
      </c>
      <c r="G45" s="106">
        <f>IFERROR((qEg!G12/qEg!F12)^(0.5*((pEg!F13*qEg!F12)/((pAg!F12*qAg!F12)+(pEg!F13*qEg!F12)))+(pEg!G13*qEg!G12)/((pAg!G12*qAg!G12)+(pEg!G13*qEg!G12))),"")</f>
        <v>0.99423244965057167</v>
      </c>
      <c r="H45" s="106">
        <f>IFERROR((qEg!H12/qEg!G12)^(0.5*((pEg!G13*qEg!G12)/((pAg!G12*qAg!G12)+(pEg!G13*qEg!G12)))+(pEg!H13*qEg!H12)/((pAg!H12*qAg!H12)+(pEg!H13*qEg!H12))),"")</f>
        <v>1.0037077974044215</v>
      </c>
      <c r="I45" s="106">
        <f>IFERROR((qEg!I12/qEg!H12)^(0.5*((pEg!H13*qEg!H12)/((pAg!H12*qAg!H12)+(pEg!H13*qEg!H12)))+(pEg!I13*qEg!I12)/((pAg!I12*qAg!I12)+(pEg!I13*qEg!I12))),"")</f>
        <v>0.9961124551475008</v>
      </c>
      <c r="J45" s="106">
        <f>IFERROR((qEg!J12/qEg!I12)^(0.5*((pEg!I13*qEg!I12)/((pAg!I12*qAg!I12)+(pEg!I13*qEg!I12)))+(pEg!J13*qEg!J12)/((pAg!J12*qAg!J12)+(pEg!J13*qEg!J12))),"")</f>
        <v>1.0255688948118782</v>
      </c>
      <c r="K45" s="106" t="str">
        <f>IFERROR((qEg!K12/qEg!J12)^(0.5*((pEg!J13*qEg!J12)/((pAg!J12*qAg!J12)+(pEg!J13*qEg!J12)))+(pEg!K13*qEg!K12)/((pAg!K12*qAg!K12)+(pEg!K13*qEg!K12))),"")</f>
        <v/>
      </c>
      <c r="L45" s="106" t="str">
        <f>IFERROR((qEg!L12/qEg!K12)^(0.5*((pEg!K13*qEg!K12)/((pAg!K12*qAg!K12)+(pEg!K13*qEg!K12)))+(pEg!L13*qEg!L12)/((pAg!L12*qAg!L12)+(pEg!L13*qEg!L12))),"")</f>
        <v/>
      </c>
      <c r="M45" s="106" t="str">
        <f>IFERROR((qEg!M12/qEg!L12)^(0.5*((pEg!L13*qEg!L12)/((pAg!L12*qAg!L12)+(pEg!L13*qEg!L12)))+(pEg!M13*qEg!M12)/((pAg!M12*qAg!M12)+(pEg!M13*qEg!M12))),"")</f>
        <v/>
      </c>
      <c r="N45" s="106">
        <f>IFERROR((qEg!N12/qEg!M12)^(0.5*((pEg!M13*qEg!M12)/((pAg!M12*qAg!M12)+(pEg!M13*qEg!M12)))+(pEg!N13*qEg!N12)/((pAg!N12*qAg!N12)+(pEg!N13*qEg!N12))),"")</f>
        <v>0.92950054746494937</v>
      </c>
      <c r="O45" s="106" t="str">
        <f>IFERROR((qEg!O12/qEg!N12)^(0.5*((pEg!N13*qEg!N12)/((pAg!N12*qAg!N12)+(pEg!N13*qEg!N12)))+(pEg!O13*qEg!O12)/((pAg!O12*qAg!O12)+(pEg!O13*qEg!O12))),"")</f>
        <v/>
      </c>
      <c r="P45" s="106" t="str">
        <f>IFERROR((qEg!P12/qEg!O12)^(0.5*((pEg!O13*qEg!O12)/((pAg!O12*qAg!O12)+(pEg!O13*qEg!O12)))+(pEg!P13*qEg!P12)/((pAg!P12*qAg!P12)+(pEg!P13*qEg!P12))),"")</f>
        <v/>
      </c>
      <c r="Q45" s="106">
        <f>IFERROR((qEg!Q12/qEg!P12)^(0.5*((pEg!P13*qEg!P12)/((pAg!P12*qAg!P12)+(pEg!P13*qEg!P12)))+(pEg!Q13*qEg!Q12)/((pAg!Q12*qAg!Q12)+(pEg!Q13*qEg!Q12))),"")</f>
        <v>1.0040177312478378</v>
      </c>
      <c r="R45" s="106">
        <f>IFERROR((qEg!R12/qEg!Q12)^(0.5*((pEg!Q13*qEg!Q12)/((pAg!Q12*qAg!Q12)+(pEg!Q13*qEg!Q12)))+(pEg!R13*qEg!R12)/((pAg!R12*qAg!R12)+(pEg!R13*qEg!R12))),"")</f>
        <v>0.98506555031432441</v>
      </c>
      <c r="S45" s="106">
        <f>IFERROR((qEg!S12/qEg!R12)^(0.5*((pEg!R13*qEg!R12)/((pAg!R12*qAg!R12)+(pEg!R13*qEg!R12)))+(pEg!S13*qEg!S12)/((pAg!S12*qAg!S12)+(pEg!S13*qEg!S12))),"")</f>
        <v>1.0143670779912095</v>
      </c>
      <c r="T45" s="106">
        <f>IFERROR((qEg!T12/qEg!S12)^(0.5*((pEg!S13*qEg!S12)/((pAg!S12*qAg!S12)+(pEg!S13*qEg!S12)))+(pEg!T13*qEg!T12)/((pAg!T12*qAg!T12)+(pEg!T13*qEg!T12))),"")</f>
        <v>1.0049556261772461</v>
      </c>
      <c r="U45" s="106">
        <f>IFERROR((qEg!U12/qEg!T12)^(0.5*((pEg!T13*qEg!T12)/((pAg!T12*qAg!T12)+(pEg!T13*qEg!T12)))+(pEg!U13*qEg!U12)/((pAg!U12*qAg!U12)+(pEg!U13*qEg!U12))),"")</f>
        <v>1.0055005946321769</v>
      </c>
      <c r="V45" s="106">
        <f>IFERROR((qEg!V12/qEg!U12)^(0.5*((pEg!U13*qEg!U12)/((pAg!U12*qAg!U12)+(pEg!U13*qEg!U12)))+(pEg!V13*qEg!V12)/((pAg!V12*qAg!V12)+(pEg!V13*qEg!V12))),"")</f>
        <v>0.99275705895608246</v>
      </c>
    </row>
    <row r="46" spans="2:22" x14ac:dyDescent="0.25">
      <c r="B46" s="105" t="s">
        <v>59</v>
      </c>
      <c r="C46" s="106">
        <f>IFERROR((qEg!C13/qEg!B13)^(0.5*((pEg!B14*qEg!B13)/((pAg!B13*qAg!B13)+(pEg!B14*qEg!B13)))+(pEg!C14*qEg!C13)/((pAg!C13*qAg!C13)+(pEg!C14*qEg!C13))),"")</f>
        <v>0.98542589064373254</v>
      </c>
      <c r="D46" s="106">
        <f>IFERROR((qEg!D13/qEg!C13)^(0.5*((pEg!C14*qEg!C13)/((pAg!C13*qAg!C13)+(pEg!C14*qEg!C13)))+(pEg!D14*qEg!D13)/((pAg!D13*qAg!D13)+(pEg!D14*qEg!D13))),"")</f>
        <v>0.99144043632202383</v>
      </c>
      <c r="E46" s="106">
        <f>IFERROR((qEg!E13/qEg!D13)^(0.5*((pEg!D14*qEg!D13)/((pAg!D13*qAg!D13)+(pEg!D14*qEg!D13)))+(pEg!E14*qEg!E13)/((pAg!E13*qAg!E13)+(pEg!E14*qEg!E13))),"")</f>
        <v>1.0370811338687709</v>
      </c>
      <c r="F46" s="106">
        <f>IFERROR((qEg!F13/qEg!E13)^(0.5*((pEg!E14*qEg!E13)/((pAg!E13*qAg!E13)+(pEg!E14*qEg!E13)))+(pEg!F14*qEg!F13)/((pAg!F13*qAg!F13)+(pEg!F14*qEg!F13))),"")</f>
        <v>1.018014206349189</v>
      </c>
      <c r="G46" s="106">
        <f>IFERROR((qEg!G13/qEg!F13)^(0.5*((pEg!F14*qEg!F13)/((pAg!F13*qAg!F13)+(pEg!F14*qEg!F13)))+(pEg!G14*qEg!G13)/((pAg!G13*qAg!G13)+(pEg!G14*qEg!G13))),"")</f>
        <v>1.0263491842454699</v>
      </c>
      <c r="H46" s="106">
        <f>IFERROR((qEg!H13/qEg!G13)^(0.5*((pEg!G14*qEg!G13)/((pAg!G13*qAg!G13)+(pEg!G14*qEg!G13)))+(pEg!H14*qEg!H13)/((pAg!H13*qAg!H13)+(pEg!H14*qEg!H13))),"")</f>
        <v>1.0064748482494585</v>
      </c>
      <c r="I46" s="106">
        <f>IFERROR((qEg!I13/qEg!H13)^(0.5*((pEg!H14*qEg!H13)/((pAg!H13*qAg!H13)+(pEg!H14*qEg!H13)))+(pEg!I14*qEg!I13)/((pAg!I13*qAg!I13)+(pEg!I14*qEg!I13))),"")</f>
        <v>0.98315809383871799</v>
      </c>
      <c r="J46" s="106">
        <f>IFERROR((qEg!J13/qEg!I13)^(0.5*((pEg!I14*qEg!I13)/((pAg!I13*qAg!I13)+(pEg!I14*qEg!I13)))+(pEg!J14*qEg!J13)/((pAg!J13*qAg!J13)+(pEg!J14*qEg!J13))),"")</f>
        <v>1.0215987687272001</v>
      </c>
      <c r="K46" s="106">
        <f>IFERROR((qEg!K13/qEg!J13)^(0.5*((pEg!J14*qEg!J13)/((pAg!J13*qAg!J13)+(pEg!J14*qEg!J13)))+(pEg!K14*qEg!K13)/((pAg!K13*qAg!K13)+(pEg!K14*qEg!K13))),"")</f>
        <v>0.99085444569003556</v>
      </c>
      <c r="L46" s="106">
        <f>IFERROR((qEg!L13/qEg!K13)^(0.5*((pEg!K14*qEg!K13)/((pAg!K13*qAg!K13)+(pEg!K14*qEg!K13)))+(pEg!L14*qEg!L13)/((pAg!L13*qAg!L13)+(pEg!L14*qEg!L13))),"")</f>
        <v>1.0010193553736586</v>
      </c>
      <c r="M46" s="106">
        <f>IFERROR((qEg!M13/qEg!L13)^(0.5*((pEg!L14*qEg!L13)/((pAg!L13*qAg!L13)+(pEg!L14*qEg!L13)))+(pEg!M14*qEg!M13)/((pAg!M13*qAg!M13)+(pEg!M14*qEg!M13))),"")</f>
        <v>0.98286721782271302</v>
      </c>
      <c r="N46" s="106">
        <f>IFERROR((qEg!N13/qEg!M13)^(0.5*((pEg!M14*qEg!M13)/((pAg!M13*qAg!M13)+(pEg!M14*qEg!M13)))+(pEg!N14*qEg!N13)/((pAg!N13*qAg!N13)+(pEg!N14*qEg!N13))),"")</f>
        <v>0.99420718016054432</v>
      </c>
      <c r="O46" s="106">
        <f>IFERROR((qEg!O13/qEg!N13)^(0.5*((pEg!N14*qEg!N13)/((pAg!N13*qAg!N13)+(pEg!N14*qEg!N13)))+(pEg!O14*qEg!O13)/((pAg!O13*qAg!O13)+(pEg!O14*qEg!O13))),"")</f>
        <v>1.0077762178507235</v>
      </c>
      <c r="P46" s="106">
        <f>IFERROR((qEg!P13/qEg!O13)^(0.5*((pEg!O14*qEg!O13)/((pAg!O13*qAg!O13)+(pEg!O14*qEg!O13)))+(pEg!P14*qEg!P13)/((pAg!P13*qAg!P13)+(pEg!P14*qEg!P13))),"")</f>
        <v>1.0333330026502376</v>
      </c>
      <c r="Q46" s="106">
        <f>IFERROR((qEg!Q13/qEg!P13)^(0.5*((pEg!P14*qEg!P13)/((pAg!P13*qAg!P13)+(pEg!P14*qEg!P13)))+(pEg!Q14*qEg!Q13)/((pAg!Q13*qAg!Q13)+(pEg!Q14*qEg!Q13))),"")</f>
        <v>1.1109552276053192</v>
      </c>
      <c r="R46" s="106">
        <f>IFERROR((qEg!R13/qEg!Q13)^(0.5*((pEg!Q14*qEg!Q13)/((pAg!Q13*qAg!Q13)+(pEg!Q14*qEg!Q13)))+(pEg!R14*qEg!R13)/((pAg!R13*qAg!R13)+(pEg!R14*qEg!R13))),"")</f>
        <v>1.0135519162407927</v>
      </c>
      <c r="S46" s="106">
        <f>IFERROR((qEg!S13/qEg!R13)^(0.5*((pEg!R14*qEg!R13)/((pAg!R13*qAg!R13)+(pEg!R14*qEg!R13)))+(pEg!S14*qEg!S13)/((pAg!S13*qAg!S13)+(pEg!S14*qEg!S13))),"")</f>
        <v>1.0370501522155071</v>
      </c>
      <c r="T46" s="106">
        <f>IFERROR((qEg!T13/qEg!S13)^(0.5*((pEg!S14*qEg!S13)/((pAg!S13*qAg!S13)+(pEg!S14*qEg!S13)))+(pEg!T14*qEg!T13)/((pAg!T13*qAg!T13)+(pEg!T14*qEg!T13))),"")</f>
        <v>1.01071932206714</v>
      </c>
      <c r="U46" s="106" t="str">
        <f>IFERROR((qEg!U13/qEg!T13)^(0.5*((pEg!T14*qEg!T13)/((pAg!T13*qAg!T13)+(pEg!T14*qEg!T13)))+(pEg!U14*qEg!U13)/((pAg!U13*qAg!U13)+(pEg!U14*qEg!U13))),"")</f>
        <v/>
      </c>
      <c r="V46" s="106" t="str">
        <f>IFERROR((qEg!V13/qEg!U13)^(0.5*((pEg!U14*qEg!U13)/((pAg!U13*qAg!U13)+(pEg!U14*qEg!U13)))+(pEg!V14*qEg!V13)/((pAg!V13*qAg!V13)+(pEg!V14*qEg!V13))),"")</f>
        <v/>
      </c>
    </row>
    <row r="47" spans="2:22" x14ac:dyDescent="0.25">
      <c r="B47" s="105" t="s">
        <v>67</v>
      </c>
      <c r="C47" s="106">
        <f>IFERROR((qEg!C14/qEg!B14)^(0.5*((pEg!B15*qEg!B14)/((pAg!B14*qAg!B14)+(pEg!B15*qEg!B14)))+(pEg!C15*qEg!C14)/((pAg!C14*qAg!C14)+(pEg!C15*qEg!C14))),"")</f>
        <v>0.99797599514939961</v>
      </c>
      <c r="D47" s="106" t="str">
        <f>IFERROR((qEg!D14/qEg!C14)^(0.5*((pEg!C15*qEg!C14)/((pAg!C14*qAg!C14)+(pEg!C15*qEg!C14)))+(pEg!D15*qEg!D14)/((pAg!D14*qAg!D14)+(pEg!D15*qEg!D14))),"")</f>
        <v/>
      </c>
      <c r="E47" s="106" t="str">
        <f>IFERROR((qEg!E14/qEg!D14)^(0.5*((pEg!D15*qEg!D14)/((pAg!D14*qAg!D14)+(pEg!D15*qEg!D14)))+(pEg!E15*qEg!E14)/((pAg!E14*qAg!E14)+(pEg!E15*qEg!E14))),"")</f>
        <v/>
      </c>
      <c r="F47" s="106" t="str">
        <f>IFERROR((qEg!F14/qEg!E14)^(0.5*((pEg!E15*qEg!E14)/((pAg!E14*qAg!E14)+(pEg!E15*qEg!E14)))+(pEg!F15*qEg!F14)/((pAg!F14*qAg!F14)+(pEg!F15*qEg!F14))),"")</f>
        <v/>
      </c>
      <c r="G47" s="106">
        <f>IFERROR((qEg!G14/qEg!F14)^(0.5*((pEg!F15*qEg!F14)/((pAg!F14*qAg!F14)+(pEg!F15*qEg!F14)))+(pEg!G15*qEg!G14)/((pAg!G14*qAg!G14)+(pEg!G15*qEg!G14))),"")</f>
        <v>1.0005095769929153</v>
      </c>
      <c r="H47" s="106" t="str">
        <f>IFERROR((qEg!H14/qEg!G14)^(0.5*((pEg!G15*qEg!G14)/((pAg!G14*qAg!G14)+(pEg!G15*qEg!G14)))+(pEg!H15*qEg!H14)/((pAg!H14*qAg!H14)+(pEg!H15*qEg!H14))),"")</f>
        <v/>
      </c>
      <c r="I47" s="106" t="str">
        <f>IFERROR((qEg!I14/qEg!H14)^(0.5*((pEg!H15*qEg!H14)/((pAg!H14*qAg!H14)+(pEg!H15*qEg!H14)))+(pEg!I15*qEg!I14)/((pAg!I14*qAg!I14)+(pEg!I15*qEg!I14))),"")</f>
        <v/>
      </c>
      <c r="J47" s="106">
        <f>IFERROR((qEg!J14/qEg!I14)^(0.5*((pEg!I15*qEg!I14)/((pAg!I14*qAg!I14)+(pEg!I15*qEg!I14)))+(pEg!J15*qEg!J14)/((pAg!J14*qAg!J14)+(pEg!J15*qEg!J14))),"")</f>
        <v>0.99864379896366917</v>
      </c>
      <c r="K47" s="106">
        <f>IFERROR((qEg!K14/qEg!J14)^(0.5*((pEg!J15*qEg!J14)/((pAg!J14*qAg!J14)+(pEg!J15*qEg!J14)))+(pEg!K15*qEg!K14)/((pAg!K14*qAg!K14)+(pEg!K15*qEg!K14))),"")</f>
        <v>0.99833770471180527</v>
      </c>
      <c r="L47" s="106">
        <f>IFERROR((qEg!L14/qEg!K14)^(0.5*((pEg!K15*qEg!K14)/((pAg!K14*qAg!K14)+(pEg!K15*qEg!K14)))+(pEg!L15*qEg!L14)/((pAg!L14*qAg!L14)+(pEg!L15*qEg!L14))),"")</f>
        <v>1.0000902394502162</v>
      </c>
      <c r="M47" s="106">
        <f>IFERROR((qEg!M14/qEg!L14)^(0.5*((pEg!L15*qEg!L14)/((pAg!L14*qAg!L14)+(pEg!L15*qEg!L14)))+(pEg!M15*qEg!M14)/((pAg!M14*qAg!M14)+(pEg!M15*qEg!M14))),"")</f>
        <v>1.004926913371742</v>
      </c>
      <c r="N47" s="106">
        <f>IFERROR((qEg!N14/qEg!M14)^(0.5*((pEg!M15*qEg!M14)/((pAg!M14*qAg!M14)+(pEg!M15*qEg!M14)))+(pEg!N15*qEg!N14)/((pAg!N14*qAg!N14)+(pEg!N15*qEg!N14))),"")</f>
        <v>1.0015937417357803</v>
      </c>
      <c r="O47" s="106">
        <f>IFERROR((qEg!O14/qEg!N14)^(0.5*((pEg!N15*qEg!N14)/((pAg!N14*qAg!N14)+(pEg!N15*qEg!N14)))+(pEg!O15*qEg!O14)/((pAg!O14*qAg!O14)+(pEg!O15*qEg!O14))),"")</f>
        <v>1.0039878929371908</v>
      </c>
      <c r="P47" s="106">
        <f>IFERROR((qEg!P14/qEg!O14)^(0.5*((pEg!O15*qEg!O14)/((pAg!O14*qAg!O14)+(pEg!O15*qEg!O14)))+(pEg!P15*qEg!P14)/((pAg!P14*qAg!P14)+(pEg!P15*qEg!P14))),"")</f>
        <v>1.0000059421507184</v>
      </c>
      <c r="Q47" s="106">
        <f>IFERROR((qEg!Q14/qEg!P14)^(0.5*((pEg!P15*qEg!P14)/((pAg!P14*qAg!P14)+(pEg!P15*qEg!P14)))+(pEg!Q15*qEg!Q14)/((pAg!Q14*qAg!Q14)+(pEg!Q15*qEg!Q14))),"")</f>
        <v>1.0015985113178387</v>
      </c>
      <c r="R47" s="106">
        <f>IFERROR((qEg!R14/qEg!Q14)^(0.5*((pEg!Q15*qEg!Q14)/((pAg!Q14*qAg!Q14)+(pEg!Q15*qEg!Q14)))+(pEg!R15*qEg!R14)/((pAg!R14*qAg!R14)+(pEg!R15*qEg!R14))),"")</f>
        <v>0.99963474365597971</v>
      </c>
      <c r="S47" s="106">
        <f>IFERROR((qEg!S14/qEg!R14)^(0.5*((pEg!R15*qEg!R14)/((pAg!R14*qAg!R14)+(pEg!R15*qEg!R14)))+(pEg!S15*qEg!S14)/((pAg!S14*qAg!S14)+(pEg!S15*qEg!S14))),"")</f>
        <v>1.0068207833659031</v>
      </c>
      <c r="T47" s="106">
        <f>IFERROR((qEg!T14/qEg!S14)^(0.5*((pEg!S15*qEg!S14)/((pAg!S14*qAg!S14)+(pEg!S15*qEg!S14)))+(pEg!T15*qEg!T14)/((pAg!T14*qAg!T14)+(pEg!T15*qEg!T14))),"")</f>
        <v>0.99252873945982967</v>
      </c>
      <c r="U47" s="106">
        <f>IFERROR((qEg!U14/qEg!T14)^(0.5*((pEg!T15*qEg!T14)/((pAg!T14*qAg!T14)+(pEg!T15*qEg!T14)))+(pEg!U15*qEg!U14)/((pAg!U14*qAg!U14)+(pEg!U15*qEg!U14))),"")</f>
        <v>1.0013802445875968</v>
      </c>
      <c r="V47" s="106">
        <f>IFERROR((qEg!V14/qEg!U14)^(0.5*((pEg!U15*qEg!U14)/((pAg!U14*qAg!U14)+(pEg!U15*qEg!U14)))+(pEg!V15*qEg!V14)/((pAg!V14*qAg!V14)+(pEg!V15*qEg!V14))),"")</f>
        <v>0.99057968731574386</v>
      </c>
    </row>
    <row r="48" spans="2:22" x14ac:dyDescent="0.25">
      <c r="B48" s="105" t="s">
        <v>66</v>
      </c>
      <c r="C48" s="106">
        <f>IFERROR((qEg!C15/qEg!B15)^(0.5*((pEg!B16*qEg!B15)/((pAg!B15*qAg!B15)+(pEg!B16*qEg!B15)))+(pEg!C16*qEg!C15)/((pAg!C15*qAg!C15)+(pEg!C16*qEg!C15))),"")</f>
        <v>1.0062912102378108</v>
      </c>
      <c r="D48" s="106">
        <f>IFERROR((qEg!D15/qEg!C15)^(0.5*((pEg!C16*qEg!C15)/((pAg!C15*qAg!C15)+(pEg!C16*qEg!C15)))+(pEg!D16*qEg!D15)/((pAg!D15*qAg!D15)+(pEg!D16*qEg!D15))),"")</f>
        <v>1.0212564052412558</v>
      </c>
      <c r="E48" s="106">
        <f>IFERROR((qEg!E15/qEg!D15)^(0.5*((pEg!D16*qEg!D15)/((pAg!D15*qAg!D15)+(pEg!D16*qEg!D15)))+(pEg!E16*qEg!E15)/((pAg!E15*qAg!E15)+(pEg!E16*qEg!E15))),"")</f>
        <v>1.014635394676292</v>
      </c>
      <c r="F48" s="106">
        <f>IFERROR((qEg!F15/qEg!E15)^(0.5*((pEg!E16*qEg!E15)/((pAg!E15*qAg!E15)+(pEg!E16*qEg!E15)))+(pEg!F16*qEg!F15)/((pAg!F15*qAg!F15)+(pEg!F16*qEg!F15))),"")</f>
        <v>1.0062851530937011</v>
      </c>
      <c r="G48" s="106">
        <f>IFERROR((qEg!G15/qEg!F15)^(0.5*((pEg!F16*qEg!F15)/((pAg!F15*qAg!F15)+(pEg!F16*qEg!F15)))+(pEg!G16*qEg!G15)/((pAg!G15*qAg!G15)+(pEg!G16*qEg!G15))),"")</f>
        <v>1.0046807045453305</v>
      </c>
      <c r="H48" s="106">
        <f>IFERROR((qEg!H15/qEg!G15)^(0.5*((pEg!G16*qEg!G15)/((pAg!G15*qAg!G15)+(pEg!G16*qEg!G15)))+(pEg!H16*qEg!H15)/((pAg!H15*qAg!H15)+(pEg!H16*qEg!H15))),"")</f>
        <v>1.0227875925253513</v>
      </c>
      <c r="I48" s="106">
        <f>IFERROR((qEg!I15/qEg!H15)^(0.5*((pEg!H16*qEg!H15)/((pAg!H15*qAg!H15)+(pEg!H16*qEg!H15)))+(pEg!I16*qEg!I15)/((pAg!I15*qAg!I15)+(pEg!I16*qEg!I15))),"")</f>
        <v>1.0308695957791485</v>
      </c>
      <c r="J48" s="106">
        <f>IFERROR((qEg!J15/qEg!I15)^(0.5*((pEg!I16*qEg!I15)/((pAg!I15*qAg!I15)+(pEg!I16*qEg!I15)))+(pEg!J16*qEg!J15)/((pAg!J15*qAg!J15)+(pEg!J16*qEg!J15))),"")</f>
        <v>0.9722899610031559</v>
      </c>
      <c r="K48" s="106">
        <f>IFERROR((qEg!K15/qEg!J15)^(0.5*((pEg!J16*qEg!J15)/((pAg!J15*qAg!J15)+(pEg!J16*qEg!J15)))+(pEg!K16*qEg!K15)/((pAg!K15*qAg!K15)+(pEg!K16*qEg!K15))),"")</f>
        <v>0.98737242716032669</v>
      </c>
      <c r="L48" s="106">
        <f>IFERROR((qEg!L15/qEg!K15)^(0.5*((pEg!K16*qEg!K15)/((pAg!K15*qAg!K15)+(pEg!K16*qEg!K15)))+(pEg!L16*qEg!L15)/((pAg!L15*qAg!L15)+(pEg!L16*qEg!L15))),"")</f>
        <v>1.0098546467935723</v>
      </c>
      <c r="M48" s="106">
        <f>IFERROR((qEg!M15/qEg!L15)^(0.5*((pEg!L16*qEg!L15)/((pAg!L15*qAg!L15)+(pEg!L16*qEg!L15)))+(pEg!M16*qEg!M15)/((pAg!M15*qAg!M15)+(pEg!M16*qEg!M15))),"")</f>
        <v>1.0213706646755893</v>
      </c>
      <c r="N48" s="106">
        <f>IFERROR((qEg!N15/qEg!M15)^(0.5*((pEg!M16*qEg!M15)/((pAg!M15*qAg!M15)+(pEg!M16*qEg!M15)))+(pEg!N16*qEg!N15)/((pAg!N15*qAg!N15)+(pEg!N16*qEg!N15))),"")</f>
        <v>0.99885229380404317</v>
      </c>
      <c r="O48" s="106">
        <f>IFERROR((qEg!O15/qEg!N15)^(0.5*((pEg!N16*qEg!N15)/((pAg!N15*qAg!N15)+(pEg!N16*qEg!N15)))+(pEg!O16*qEg!O15)/((pAg!O15*qAg!O15)+(pEg!O16*qEg!O15))),"")</f>
        <v>0.98849797451883115</v>
      </c>
      <c r="P48" s="106">
        <f>IFERROR((qEg!P15/qEg!O15)^(0.5*((pEg!O16*qEg!O15)/((pAg!O15*qAg!O15)+(pEg!O16*qEg!O15)))+(pEg!P16*qEg!P15)/((pAg!P15*qAg!P15)+(pEg!P16*qEg!P15))),"")</f>
        <v>1.0137269612833864</v>
      </c>
      <c r="Q48" s="106">
        <f>IFERROR((qEg!Q15/qEg!P15)^(0.5*((pEg!P16*qEg!P15)/((pAg!P15*qAg!P15)+(pEg!P16*qEg!P15)))+(pEg!Q16*qEg!Q15)/((pAg!Q15*qAg!Q15)+(pEg!Q16*qEg!Q15))),"")</f>
        <v>1.0172152589703194</v>
      </c>
      <c r="R48" s="106">
        <f>IFERROR((qEg!R15/qEg!Q15)^(0.5*((pEg!Q16*qEg!Q15)/((pAg!Q15*qAg!Q15)+(pEg!Q16*qEg!Q15)))+(pEg!R16*qEg!R15)/((pAg!R15*qAg!R15)+(pEg!R16*qEg!R15))),"")</f>
        <v>0.99987457242385225</v>
      </c>
      <c r="S48" s="106">
        <f>IFERROR((qEg!S15/qEg!R15)^(0.5*((pEg!R16*qEg!R15)/((pAg!R15*qAg!R15)+(pEg!R16*qEg!R15)))+(pEg!S16*qEg!S15)/((pAg!S15*qAg!S15)+(pEg!S16*qEg!S15))),"")</f>
        <v>1.0010718859118291</v>
      </c>
      <c r="T48" s="106">
        <f>IFERROR((qEg!T15/qEg!S15)^(0.5*((pEg!S16*qEg!S15)/((pAg!S15*qAg!S15)+(pEg!S16*qEg!S15)))+(pEg!T16*qEg!T15)/((pAg!T15*qAg!T15)+(pEg!T16*qEg!T15))),"")</f>
        <v>0.9998758376374518</v>
      </c>
      <c r="U48" s="106">
        <f>IFERROR((qEg!U15/qEg!T15)^(0.5*((pEg!T16*qEg!T15)/((pAg!T15*qAg!T15)+(pEg!T16*qEg!T15)))+(pEg!U16*qEg!U15)/((pAg!U15*qAg!U15)+(pEg!U16*qEg!U15))),"")</f>
        <v>1.0543916835591838</v>
      </c>
      <c r="V48" s="106" t="str">
        <f>IFERROR((qEg!V15/qEg!U15)^(0.5*((pEg!U16*qEg!U15)/((pAg!U15*qAg!U15)+(pEg!U16*qEg!U15)))+(pEg!V16*qEg!V15)/((pAg!V15*qAg!V15)+(pEg!V16*qEg!V15))),"")</f>
        <v/>
      </c>
    </row>
    <row r="49" spans="2:22" x14ac:dyDescent="0.25">
      <c r="B49" s="105" t="s">
        <v>63</v>
      </c>
      <c r="C49" s="106" t="str">
        <f>IFERROR((qEg!C16/qEg!B16)^(0.5*((pEg!B17*qEg!B16)/((pAg!B16*qAg!B16)+(pEg!B17*qEg!B16)))+(pEg!C17*qEg!C16)/((pAg!C16*qAg!C16)+(pEg!C17*qEg!C16))),"")</f>
        <v/>
      </c>
      <c r="D49" s="106" t="str">
        <f>IFERROR((qEg!D16/qEg!C16)^(0.5*((pEg!C17*qEg!C16)/((pAg!C16*qAg!C16)+(pEg!C17*qEg!C16)))+(pEg!D17*qEg!D16)/((pAg!D16*qAg!D16)+(pEg!D17*qEg!D16))),"")</f>
        <v/>
      </c>
      <c r="E49" s="106">
        <f>IFERROR((qEg!E16/qEg!D16)^(0.5*((pEg!D17*qEg!D16)/((pAg!D16*qAg!D16)+(pEg!D17*qEg!D16)))+(pEg!E17*qEg!E16)/((pAg!E16*qAg!E16)+(pEg!E17*qEg!E16))),"")</f>
        <v>1.0097639457877325</v>
      </c>
      <c r="F49" s="106">
        <f>IFERROR((qEg!F16/qEg!E16)^(0.5*((pEg!E17*qEg!E16)/((pAg!E16*qAg!E16)+(pEg!E17*qEg!E16)))+(pEg!F17*qEg!F16)/((pAg!F16*qAg!F16)+(pEg!F17*qEg!F16))),"")</f>
        <v>0.97320152219557454</v>
      </c>
      <c r="G49" s="106">
        <f>IFERROR((qEg!G16/qEg!F16)^(0.5*((pEg!F17*qEg!F16)/((pAg!F16*qAg!F16)+(pEg!F17*qEg!F16)))+(pEg!G17*qEg!G16)/((pAg!G16*qAg!G16)+(pEg!G17*qEg!G16))),"")</f>
        <v>1.0273069623693309</v>
      </c>
      <c r="H49" s="106">
        <f>IFERROR((qEg!H16/qEg!G16)^(0.5*((pEg!G17*qEg!G16)/((pAg!G16*qAg!G16)+(pEg!G17*qEg!G16)))+(pEg!H17*qEg!H16)/((pAg!H16*qAg!H16)+(pEg!H17*qEg!H16))),"")</f>
        <v>1.0106057288994226</v>
      </c>
      <c r="I49" s="106">
        <f>IFERROR((qEg!I16/qEg!H16)^(0.5*((pEg!H17*qEg!H16)/((pAg!H16*qAg!H16)+(pEg!H17*qEg!H16)))+(pEg!I17*qEg!I16)/((pAg!I16*qAg!I16)+(pEg!I17*qEg!I16))),"")</f>
        <v>1.0044397525602426</v>
      </c>
      <c r="J49" s="106">
        <f>IFERROR((qEg!J16/qEg!I16)^(0.5*((pEg!I17*qEg!I16)/((pAg!I16*qAg!I16)+(pEg!I17*qEg!I16)))+(pEg!J17*qEg!J16)/((pAg!J16*qAg!J16)+(pEg!J17*qEg!J16))),"")</f>
        <v>0.99447837136387152</v>
      </c>
      <c r="K49" s="106">
        <f>IFERROR((qEg!K16/qEg!J16)^(0.5*((pEg!J17*qEg!J16)/((pAg!J16*qAg!J16)+(pEg!J17*qEg!J16)))+(pEg!K17*qEg!K16)/((pAg!K16*qAg!K16)+(pEg!K17*qEg!K16))),"")</f>
        <v>0.99374296916848626</v>
      </c>
      <c r="L49" s="106">
        <f>IFERROR((qEg!L16/qEg!K16)^(0.5*((pEg!K17*qEg!K16)/((pAg!K16*qAg!K16)+(pEg!K17*qEg!K16)))+(pEg!L17*qEg!L16)/((pAg!L16*qAg!L16)+(pEg!L17*qEg!L16))),"")</f>
        <v>0.99863058730722254</v>
      </c>
      <c r="M49" s="106">
        <f>IFERROR((qEg!M16/qEg!L16)^(0.5*((pEg!L17*qEg!L16)/((pAg!L16*qAg!L16)+(pEg!L17*qEg!L16)))+(pEg!M17*qEg!M16)/((pAg!M16*qAg!M16)+(pEg!M17*qEg!M16))),"")</f>
        <v>1.0028094110948411</v>
      </c>
      <c r="N49" s="106">
        <f>IFERROR((qEg!N16/qEg!M16)^(0.5*((pEg!M17*qEg!M16)/((pAg!M16*qAg!M16)+(pEg!M17*qEg!M16)))+(pEg!N17*qEg!N16)/((pAg!N16*qAg!N16)+(pEg!N17*qEg!N16))),"")</f>
        <v>1.0090127132967253</v>
      </c>
      <c r="O49" s="106">
        <f>IFERROR((qEg!O16/qEg!N16)^(0.5*((pEg!N17*qEg!N16)/((pAg!N16*qAg!N16)+(pEg!N17*qEg!N16)))+(pEg!O17*qEg!O16)/((pAg!O16*qAg!O16)+(pEg!O17*qEg!O16))),"")</f>
        <v>1.0350719782398772</v>
      </c>
      <c r="P49" s="106" t="str">
        <f>IFERROR((qEg!P16/qEg!O16)^(0.5*((pEg!O17*qEg!O16)/((pAg!O16*qAg!O16)+(pEg!O17*qEg!O16)))+(pEg!P17*qEg!P16)/((pAg!P16*qAg!P16)+(pEg!P17*qEg!P16))),"")</f>
        <v/>
      </c>
      <c r="Q49" s="106" t="str">
        <f>IFERROR((qEg!Q16/qEg!P16)^(0.5*((pEg!P17*qEg!P16)/((pAg!P16*qAg!P16)+(pEg!P17*qEg!P16)))+(pEg!Q17*qEg!Q16)/((pAg!Q16*qAg!Q16)+(pEg!Q17*qEg!Q16))),"")</f>
        <v/>
      </c>
      <c r="R49" s="106" t="str">
        <f>IFERROR((qEg!R16/qEg!Q16)^(0.5*((pEg!Q17*qEg!Q16)/((pAg!Q16*qAg!Q16)+(pEg!Q17*qEg!Q16)))+(pEg!R17*qEg!R16)/((pAg!R16*qAg!R16)+(pEg!R17*qEg!R16))),"")</f>
        <v/>
      </c>
      <c r="S49" s="106">
        <f>IFERROR((qEg!S16/qEg!R16)^(0.5*((pEg!R17*qEg!R16)/((pAg!R16*qAg!R16)+(pEg!R17*qEg!R16)))+(pEg!S17*qEg!S16)/((pAg!S16*qAg!S16)+(pEg!S17*qEg!S16))),"")</f>
        <v>1.0103199828843152</v>
      </c>
      <c r="T49" s="106" t="str">
        <f>IFERROR((qEg!T16/qEg!S16)^(0.5*((pEg!S17*qEg!S16)/((pAg!S16*qAg!S16)+(pEg!S17*qEg!S16)))+(pEg!T17*qEg!T16)/((pAg!T16*qAg!T16)+(pEg!T17*qEg!T16))),"")</f>
        <v/>
      </c>
      <c r="U49" s="106" t="str">
        <f>IFERROR((qEg!U16/qEg!T16)^(0.5*((pEg!T17*qEg!T16)/((pAg!T16*qAg!T16)+(pEg!T17*qEg!T16)))+(pEg!U17*qEg!U16)/((pAg!U16*qAg!U16)+(pEg!U17*qEg!U16))),"")</f>
        <v/>
      </c>
      <c r="V49" s="106" t="str">
        <f>IFERROR((qEg!V16/qEg!U16)^(0.5*((pEg!U17*qEg!U16)/((pAg!U16*qAg!U16)+(pEg!U17*qEg!U16)))+(pEg!V17*qEg!V16)/((pAg!V16*qAg!V16)+(pEg!V17*qEg!V16))),"")</f>
        <v/>
      </c>
    </row>
    <row r="50" spans="2:22" x14ac:dyDescent="0.25">
      <c r="B50" s="105" t="s">
        <v>40</v>
      </c>
      <c r="C50" s="106">
        <f>IFERROR((qEg!C17/qEg!B17)^(0.5*((pEg!B18*qEg!B17)/((pAg!B17*qAg!B17)+(pEg!B18*qEg!B17)))+(pEg!C18*qEg!C17)/((pAg!C17*qAg!C17)+(pEg!C18*qEg!C17))),"")</f>
        <v>0.99387226638011983</v>
      </c>
      <c r="D50" s="106">
        <f>IFERROR((qEg!D17/qEg!C17)^(0.5*((pEg!C18*qEg!C17)/((pAg!C17*qAg!C17)+(pEg!C18*qEg!C17)))+(pEg!D18*qEg!D17)/((pAg!D17*qAg!D17)+(pEg!D18*qEg!D17))),"")</f>
        <v>0.98293913455398663</v>
      </c>
      <c r="E50" s="106">
        <f>IFERROR((qEg!E17/qEg!D17)^(0.5*((pEg!D18*qEg!D17)/((pAg!D17*qAg!D17)+(pEg!D18*qEg!D17)))+(pEg!E18*qEg!E17)/((pAg!E17*qAg!E17)+(pEg!E18*qEg!E17))),"")</f>
        <v>1.0165135714566726</v>
      </c>
      <c r="F50" s="106">
        <f>IFERROR((qEg!F17/qEg!E17)^(0.5*((pEg!E18*qEg!E17)/((pAg!E17*qAg!E17)+(pEg!E18*qEg!E17)))+(pEg!F18*qEg!F17)/((pAg!F17*qAg!F17)+(pEg!F18*qEg!F17))),"")</f>
        <v>0.99733439712600702</v>
      </c>
      <c r="G50" s="106">
        <f>IFERROR((qEg!G17/qEg!F17)^(0.5*((pEg!F18*qEg!F17)/((pAg!F17*qAg!F17)+(pEg!F18*qEg!F17)))+(pEg!G18*qEg!G17)/((pAg!G17*qAg!G17)+(pEg!G18*qEg!G17))),"")</f>
        <v>1.0060411064027537</v>
      </c>
      <c r="H50" s="106">
        <f>IFERROR((qEg!H17/qEg!G17)^(0.5*((pEg!G18*qEg!G17)/((pAg!G17*qAg!G17)+(pEg!G18*qEg!G17)))+(pEg!H18*qEg!H17)/((pAg!H17*qAg!H17)+(pEg!H18*qEg!H17))),"")</f>
        <v>1.0094762641286243</v>
      </c>
      <c r="I50" s="106">
        <f>IFERROR((qEg!I17/qEg!H17)^(0.5*((pEg!H18*qEg!H17)/((pAg!H17*qAg!H17)+(pEg!H18*qEg!H17)))+(pEg!I18*qEg!I17)/((pAg!I17*qAg!I17)+(pEg!I18*qEg!I17))),"")</f>
        <v>1.010969585125032</v>
      </c>
      <c r="J50" s="106">
        <f>IFERROR((qEg!J17/qEg!I17)^(0.5*((pEg!I18*qEg!I17)/((pAg!I17*qAg!I17)+(pEg!I18*qEg!I17)))+(pEg!J18*qEg!J17)/((pAg!J17*qAg!J17)+(pEg!J18*qEg!J17))),"")</f>
        <v>1.0100305765612319</v>
      </c>
      <c r="K50" s="106">
        <f>IFERROR((qEg!K17/qEg!J17)^(0.5*((pEg!J18*qEg!J17)/((pAg!J17*qAg!J17)+(pEg!J18*qEg!J17)))+(pEg!K18*qEg!K17)/((pAg!K17*qAg!K17)+(pEg!K18*qEg!K17))),"")</f>
        <v>1.0101841480313494</v>
      </c>
      <c r="L50" s="106">
        <f>IFERROR((qEg!L17/qEg!K17)^(0.5*((pEg!K18*qEg!K17)/((pAg!K17*qAg!K17)+(pEg!K18*qEg!K17)))+(pEg!L18*qEg!L17)/((pAg!L17*qAg!L17)+(pEg!L18*qEg!L17))),"")</f>
        <v>1.0143917946733629</v>
      </c>
      <c r="M50" s="106">
        <f>IFERROR((qEg!M17/qEg!L17)^(0.5*((pEg!L18*qEg!L17)/((pAg!L17*qAg!L17)+(pEg!L18*qEg!L17)))+(pEg!M18*qEg!M17)/((pAg!M17*qAg!M17)+(pEg!M18*qEg!M17))),"")</f>
        <v>1.0334240614716559</v>
      </c>
      <c r="N50" s="106">
        <f>IFERROR((qEg!N17/qEg!M17)^(0.5*((pEg!M18*qEg!M17)/((pAg!M17*qAg!M17)+(pEg!M18*qEg!M17)))+(pEg!N18*qEg!N17)/((pAg!N17*qAg!N17)+(pEg!N18*qEg!N17))),"")</f>
        <v>1.0129359748280213</v>
      </c>
      <c r="O50" s="106">
        <f>IFERROR((qEg!O17/qEg!N17)^(0.5*((pEg!N18*qEg!N17)/((pAg!N17*qAg!N17)+(pEg!N18*qEg!N17)))+(pEg!O18*qEg!O17)/((pAg!O17*qAg!O17)+(pEg!O18*qEg!O17))),"")</f>
        <v>1.0208056152958445</v>
      </c>
      <c r="P50" s="106">
        <f>IFERROR((qEg!P17/qEg!O17)^(0.5*((pEg!O18*qEg!O17)/((pAg!O17*qAg!O17)+(pEg!O18*qEg!O17)))+(pEg!P18*qEg!P17)/((pAg!P17*qAg!P17)+(pEg!P18*qEg!P17))),"")</f>
        <v>1.0133164226286049</v>
      </c>
      <c r="Q50" s="106">
        <f>IFERROR((qEg!Q17/qEg!P17)^(0.5*((pEg!P18*qEg!P17)/((pAg!P17*qAg!P17)+(pEg!P18*qEg!P17)))+(pEg!Q18*qEg!Q17)/((pAg!Q17*qAg!Q17)+(pEg!Q18*qEg!Q17))),"")</f>
        <v>0.99742680288958496</v>
      </c>
      <c r="R50" s="106">
        <f>IFERROR((qEg!R17/qEg!Q17)^(0.5*((pEg!Q18*qEg!Q17)/((pAg!Q17*qAg!Q17)+(pEg!Q18*qEg!Q17)))+(pEg!R18*qEg!R17)/((pAg!R17*qAg!R17)+(pEg!R18*qEg!R17))),"")</f>
        <v>0.99370482604411392</v>
      </c>
      <c r="S50" s="106">
        <f>IFERROR((qEg!S17/qEg!R17)^(0.5*((pEg!R18*qEg!R17)/((pAg!R17*qAg!R17)+(pEg!R18*qEg!R17)))+(pEg!S18*qEg!S17)/((pAg!S17*qAg!S17)+(pEg!S18*qEg!S17))),"")</f>
        <v>1.0096565140977181</v>
      </c>
      <c r="T50" s="106">
        <f>IFERROR((qEg!T17/qEg!S17)^(0.5*((pEg!S18*qEg!S17)/((pAg!S17*qAg!S17)+(pEg!S18*qEg!S17)))+(pEg!T18*qEg!T17)/((pAg!T17*qAg!T17)+(pEg!T18*qEg!T17))),"")</f>
        <v>0.94922283984340272</v>
      </c>
      <c r="U50" s="106">
        <f>IFERROR((qEg!U17/qEg!T17)^(0.5*((pEg!T18*qEg!T17)/((pAg!T17*qAg!T17)+(pEg!T18*qEg!T17)))+(pEg!U18*qEg!U17)/((pAg!U17*qAg!U17)+(pEg!U18*qEg!U17))),"")</f>
        <v>1.0128248362020233</v>
      </c>
      <c r="V50" s="106">
        <f>IFERROR((qEg!V17/qEg!U17)^(0.5*((pEg!U18*qEg!U17)/((pAg!U17*qAg!U17)+(pEg!U18*qEg!U17)))+(pEg!V18*qEg!V17)/((pAg!V17*qAg!V17)+(pEg!V18*qEg!V17))),"")</f>
        <v>1.0385116608366025</v>
      </c>
    </row>
    <row r="51" spans="2:22" x14ac:dyDescent="0.25">
      <c r="B51" s="105" t="s">
        <v>62</v>
      </c>
      <c r="C51" s="106">
        <f>IFERROR((qEg!C18/qEg!B18)^(0.5*((pEg!B19*qEg!B18)/((pAg!B18*qAg!B18)+(pEg!B19*qEg!B18)))+(pEg!C19*qEg!C18)/((pAg!C18*qAg!C18)+(pEg!C19*qEg!C18))),"")</f>
        <v>1.0187594042948438</v>
      </c>
      <c r="D51" s="106">
        <f>IFERROR((qEg!D18/qEg!C18)^(0.5*((pEg!C19*qEg!C18)/((pAg!C18*qAg!C18)+(pEg!C19*qEg!C18)))+(pEg!D19*qEg!D18)/((pAg!D18*qAg!D18)+(pEg!D19*qEg!D18))),"")</f>
        <v>1.0297335136704406</v>
      </c>
      <c r="E51" s="106">
        <f>IFERROR((qEg!E18/qEg!D18)^(0.5*((pEg!D19*qEg!D18)/((pAg!D18*qAg!D18)+(pEg!D19*qEg!D18)))+(pEg!E19*qEg!E18)/((pAg!E18*qAg!E18)+(pEg!E19*qEg!E18))),"")</f>
        <v>1.0286650432849955</v>
      </c>
      <c r="F51" s="106">
        <f>IFERROR((qEg!F18/qEg!E18)^(0.5*((pEg!E19*qEg!E18)/((pAg!E18*qAg!E18)+(pEg!E19*qEg!E18)))+(pEg!F19*qEg!F18)/((pAg!F18*qAg!F18)+(pEg!F19*qEg!F18))),"")</f>
        <v>1.0175124055150482</v>
      </c>
      <c r="G51" s="106">
        <f>IFERROR((qEg!G18/qEg!F18)^(0.5*((pEg!F19*qEg!F18)/((pAg!F18*qAg!F18)+(pEg!F19*qEg!F18)))+(pEg!G19*qEg!G18)/((pAg!G18*qAg!G18)+(pEg!G19*qEg!G18))),"")</f>
        <v>0.98522155013682566</v>
      </c>
      <c r="H51" s="106">
        <f>IFERROR((qEg!H18/qEg!G18)^(0.5*((pEg!G19*qEg!G18)/((pAg!G18*qAg!G18)+(pEg!G19*qEg!G18)))+(pEg!H19*qEg!H18)/((pAg!H18*qAg!H18)+(pEg!H19*qEg!H18))),"")</f>
        <v>0.96295207093761293</v>
      </c>
      <c r="I51" s="106">
        <f>IFERROR((qEg!I18/qEg!H18)^(0.5*((pEg!H19*qEg!H18)/((pAg!H18*qAg!H18)+(pEg!H19*qEg!H18)))+(pEg!I19*qEg!I18)/((pAg!I18*qAg!I18)+(pEg!I19*qEg!I18))),"")</f>
        <v>1.0481182559658884</v>
      </c>
      <c r="J51" s="106">
        <f>IFERROR((qEg!J18/qEg!I18)^(0.5*((pEg!I19*qEg!I18)/((pAg!I18*qAg!I18)+(pEg!I19*qEg!I18)))+(pEg!J19*qEg!J18)/((pAg!J18*qAg!J18)+(pEg!J19*qEg!J18))),"")</f>
        <v>1.0281345864981399</v>
      </c>
      <c r="K51" s="106">
        <f>IFERROR((qEg!K18/qEg!J18)^(0.5*((pEg!J19*qEg!J18)/((pAg!J18*qAg!J18)+(pEg!J19*qEg!J18)))+(pEg!K19*qEg!K18)/((pAg!K18*qAg!K18)+(pEg!K19*qEg!K18))),"")</f>
        <v>1.0208875358908427</v>
      </c>
      <c r="L51" s="106">
        <f>IFERROR((qEg!L18/qEg!K18)^(0.5*((pEg!K19*qEg!K18)/((pAg!K18*qAg!K18)+(pEg!K19*qEg!K18)))+(pEg!L19*qEg!L18)/((pAg!L18*qAg!L18)+(pEg!L19*qEg!L18))),"")</f>
        <v>1.0204321627496056</v>
      </c>
      <c r="M51" s="106">
        <f>IFERROR((qEg!M18/qEg!L18)^(0.5*((pEg!L19*qEg!L18)/((pAg!L18*qAg!L18)+(pEg!L19*qEg!L18)))+(pEg!M19*qEg!M18)/((pAg!M18*qAg!M18)+(pEg!M19*qEg!M18))),"")</f>
        <v>1.0308116412073702</v>
      </c>
      <c r="N51" s="106">
        <f>IFERROR((qEg!N18/qEg!M18)^(0.5*((pEg!M19*qEg!M18)/((pAg!M18*qAg!M18)+(pEg!M19*qEg!M18)))+(pEg!N19*qEg!N18)/((pAg!N18*qAg!N18)+(pEg!N19*qEg!N18))),"")</f>
        <v>0.89610168639099286</v>
      </c>
      <c r="O51" s="106">
        <f>IFERROR((qEg!O18/qEg!N18)^(0.5*((pEg!N19*qEg!N18)/((pAg!N18*qAg!N18)+(pEg!N19*qEg!N18)))+(pEg!O19*qEg!O18)/((pAg!O18*qAg!O18)+(pEg!O19*qEg!O18))),"")</f>
        <v>1.0535779062459247</v>
      </c>
      <c r="P51" s="106">
        <f>IFERROR((qEg!P18/qEg!O18)^(0.5*((pEg!O19*qEg!O18)/((pAg!O18*qAg!O18)+(pEg!O19*qEg!O18)))+(pEg!P19*qEg!P18)/((pAg!P18*qAg!P18)+(pEg!P19*qEg!P18))),"")</f>
        <v>1.0672857868594294</v>
      </c>
      <c r="Q51" s="106">
        <f>IFERROR((qEg!Q18/qEg!P18)^(0.5*((pEg!P19*qEg!P18)/((pAg!P18*qAg!P18)+(pEg!P19*qEg!P18)))+(pEg!Q19*qEg!Q18)/((pAg!Q18*qAg!Q18)+(pEg!Q19*qEg!Q18))),"")</f>
        <v>0.97039442324595937</v>
      </c>
      <c r="R51" s="106">
        <f>IFERROR((qEg!R18/qEg!Q18)^(0.5*((pEg!Q19*qEg!Q18)/((pAg!Q18*qAg!Q18)+(pEg!Q19*qEg!Q18)))+(pEg!R19*qEg!R18)/((pAg!R18*qAg!R18)+(pEg!R19*qEg!R18))),"")</f>
        <v>1.0032277244956207</v>
      </c>
      <c r="S51" s="106">
        <f>IFERROR((qEg!S18/qEg!R18)^(0.5*((pEg!R19*qEg!R18)/((pAg!R18*qAg!R18)+(pEg!R19*qEg!R18)))+(pEg!S19*qEg!S18)/((pAg!S18*qAg!S18)+(pEg!S19*qEg!S18))),"")</f>
        <v>1.0044917561659761</v>
      </c>
      <c r="T51" s="106">
        <f>IFERROR((qEg!T18/qEg!S18)^(0.5*((pEg!S19*qEg!S18)/((pAg!S18*qAg!S18)+(pEg!S19*qEg!S18)))+(pEg!T19*qEg!T18)/((pAg!T18*qAg!T18)+(pEg!T19*qEg!T18))),"")</f>
        <v>1.0078697830680194</v>
      </c>
      <c r="U51" s="106">
        <f>IFERROR((qEg!U18/qEg!T18)^(0.5*((pEg!T19*qEg!T18)/((pAg!T18*qAg!T18)+(pEg!T19*qEg!T18)))+(pEg!U19*qEg!U18)/((pAg!U18*qAg!U18)+(pEg!U19*qEg!U18))),"")</f>
        <v>1.0300999954612666</v>
      </c>
      <c r="V51" s="106">
        <f>IFERROR((qEg!V18/qEg!U18)^(0.5*((pEg!U19*qEg!U18)/((pAg!U18*qAg!U18)+(pEg!U19*qEg!U18)))+(pEg!V19*qEg!V18)/((pAg!V18*qAg!V18)+(pEg!V19*qEg!V18))),"")</f>
        <v>0.99596904481328752</v>
      </c>
    </row>
    <row r="52" spans="2:22" x14ac:dyDescent="0.25">
      <c r="B52" s="105" t="s">
        <v>45</v>
      </c>
      <c r="C52" s="106">
        <f>IFERROR((qEg!C19/qEg!B19)^(0.5*((pEg!B20*qEg!B19)/((pAg!B19*qAg!B19)+(pEg!B20*qEg!B19)))+(pEg!C20*qEg!C19)/((pAg!C19*qAg!C19)+(pEg!C20*qEg!C19))),"")</f>
        <v>1.0195512858994491</v>
      </c>
      <c r="D52" s="106">
        <f>IFERROR((qEg!D19/qEg!C19)^(0.5*((pEg!C20*qEg!C19)/((pAg!C19*qAg!C19)+(pEg!C20*qEg!C19)))+(pEg!D20*qEg!D19)/((pAg!D19*qAg!D19)+(pEg!D20*qEg!D19))),"")</f>
        <v>1.011622531932107</v>
      </c>
      <c r="E52" s="106">
        <f>IFERROR((qEg!E19/qEg!D19)^(0.5*((pEg!D20*qEg!D19)/((pAg!D19*qAg!D19)+(pEg!D20*qEg!D19)))+(pEg!E20*qEg!E19)/((pAg!E19*qAg!E19)+(pEg!E20*qEg!E19))),"")</f>
        <v>1.0277447441549519</v>
      </c>
      <c r="F52" s="106">
        <f>IFERROR((qEg!F19/qEg!E19)^(0.5*((pEg!E20*qEg!E19)/((pAg!E19*qAg!E19)+(pEg!E20*qEg!E19)))+(pEg!F20*qEg!F19)/((pAg!F19*qAg!F19)+(pEg!F20*qEg!F19))),"")</f>
        <v>1.0328933605014339</v>
      </c>
      <c r="G52" s="106">
        <f>IFERROR((qEg!G19/qEg!F19)^(0.5*((pEg!F20*qEg!F19)/((pAg!F19*qAg!F19)+(pEg!F20*qEg!F19)))+(pEg!G20*qEg!G19)/((pAg!G19*qAg!G19)+(pEg!G20*qEg!G19))),"")</f>
        <v>1.0057226923822227</v>
      </c>
      <c r="H52" s="106">
        <f>IFERROR((qEg!H19/qEg!G19)^(0.5*((pEg!G20*qEg!G19)/((pAg!G19*qAg!G19)+(pEg!G20*qEg!G19)))+(pEg!H20*qEg!H19)/((pAg!H19*qAg!H19)+(pEg!H20*qEg!H19))),"")</f>
        <v>1.0014222009677287</v>
      </c>
      <c r="I52" s="106">
        <f>IFERROR((qEg!I19/qEg!H19)^(0.5*((pEg!H20*qEg!H19)/((pAg!H19*qAg!H19)+(pEg!H20*qEg!H19)))+(pEg!I20*qEg!I19)/((pAg!I19*qAg!I19)+(pEg!I20*qEg!I19))),"")</f>
        <v>1.0164254515771933</v>
      </c>
      <c r="J52" s="106">
        <f>IFERROR((qEg!J19/qEg!I19)^(0.5*((pEg!I20*qEg!I19)/((pAg!I19*qAg!I19)+(pEg!I20*qEg!I19)))+(pEg!J20*qEg!J19)/((pAg!J19*qAg!J19)+(pEg!J20*qEg!J19))),"")</f>
        <v>1.0000107991582743</v>
      </c>
      <c r="K52" s="106">
        <f>IFERROR((qEg!K19/qEg!J19)^(0.5*((pEg!J20*qEg!J19)/((pAg!J19*qAg!J19)+(pEg!J20*qEg!J19)))+(pEg!K20*qEg!K19)/((pAg!K19*qAg!K19)+(pEg!K20*qEg!K19))),"")</f>
        <v>1.0105970413918073</v>
      </c>
      <c r="L52" s="106">
        <f>IFERROR((qEg!L19/qEg!K19)^(0.5*((pEg!K20*qEg!K19)/((pAg!K19*qAg!K19)+(pEg!K20*qEg!K19)))+(pEg!L20*qEg!L19)/((pAg!L19*qAg!L19)+(pEg!L20*qEg!L19))),"")</f>
        <v>1.0091489905301108</v>
      </c>
      <c r="M52" s="106">
        <f>IFERROR((qEg!M19/qEg!L19)^(0.5*((pEg!L20*qEg!L19)/((pAg!L19*qAg!L19)+(pEg!L20*qEg!L19)))+(pEg!M20*qEg!M19)/((pAg!M19*qAg!M19)+(pEg!M20*qEg!M19))),"")</f>
        <v>1.0278012108130641</v>
      </c>
      <c r="N52" s="106">
        <f>IFERROR((qEg!N19/qEg!M19)^(0.5*((pEg!M20*qEg!M19)/((pAg!M19*qAg!M19)+(pEg!M20*qEg!M19)))+(pEg!N20*qEg!N19)/((pAg!N19*qAg!N19)+(pEg!N20*qEg!N19))),"")</f>
        <v>1.0195674782587594</v>
      </c>
      <c r="O52" s="106">
        <f>IFERROR((qEg!O19/qEg!N19)^(0.5*((pEg!N20*qEg!N19)/((pAg!N19*qAg!N19)+(pEg!N20*qEg!N19)))+(pEg!O20*qEg!O19)/((pAg!O19*qAg!O19)+(pEg!O20*qEg!O19))),"")</f>
        <v>1.0208590768196009</v>
      </c>
      <c r="P52" s="106">
        <f>IFERROR((qEg!P19/qEg!O19)^(0.5*((pEg!O20*qEg!O19)/((pAg!O19*qAg!O19)+(pEg!O20*qEg!O19)))+(pEg!P20*qEg!P19)/((pAg!P19*qAg!P19)+(pEg!P20*qEg!P19))),"")</f>
        <v>1.0158902692209393</v>
      </c>
      <c r="Q52" s="106">
        <f>IFERROR((qEg!Q19/qEg!P19)^(0.5*((pEg!P20*qEg!P19)/((pAg!P19*qAg!P19)+(pEg!P20*qEg!P19)))+(pEg!Q20*qEg!Q19)/((pAg!Q19*qAg!Q19)+(pEg!Q20*qEg!Q19))),"")</f>
        <v>1.0224404092875994</v>
      </c>
      <c r="R52" s="106">
        <f>IFERROR((qEg!R19/qEg!Q19)^(0.5*((pEg!Q20*qEg!Q19)/((pAg!Q19*qAg!Q19)+(pEg!Q20*qEg!Q19)))+(pEg!R20*qEg!R19)/((pAg!R19*qAg!R19)+(pEg!R20*qEg!R19))),"")</f>
        <v>0.99475061053370462</v>
      </c>
      <c r="S52" s="106">
        <f>IFERROR((qEg!S19/qEg!R19)^(0.5*((pEg!R20*qEg!R19)/((pAg!R19*qAg!R19)+(pEg!R20*qEg!R19)))+(pEg!S20*qEg!S19)/((pAg!S19*qAg!S19)+(pEg!S20*qEg!S19))),"")</f>
        <v>1.0237807937510854</v>
      </c>
      <c r="T52" s="106">
        <f>IFERROR((qEg!T19/qEg!S19)^(0.5*((pEg!S20*qEg!S19)/((pAg!S19*qAg!S19)+(pEg!S20*qEg!S19)))+(pEg!T20*qEg!T19)/((pAg!T19*qAg!T19)+(pEg!T20*qEg!T19))),"")</f>
        <v>1.0110039185313981</v>
      </c>
      <c r="U52" s="106">
        <f>IFERROR((qEg!U19/qEg!T19)^(0.5*((pEg!T20*qEg!T19)/((pAg!T19*qAg!T19)+(pEg!T20*qEg!T19)))+(pEg!U20*qEg!U19)/((pAg!U19*qAg!U19)+(pEg!U20*qEg!U19))),"")</f>
        <v>0.99931127765458094</v>
      </c>
      <c r="V52" s="106">
        <f>IFERROR((qEg!V19/qEg!U19)^(0.5*((pEg!U20*qEg!U19)/((pAg!U19*qAg!U19)+(pEg!U20*qEg!U19)))+(pEg!V20*qEg!V19)/((pAg!V19*qAg!V19)+(pEg!V20*qEg!V19))),"")</f>
        <v>1.0325544722549629</v>
      </c>
    </row>
    <row r="53" spans="2:22" x14ac:dyDescent="0.25">
      <c r="B53" s="105" t="s">
        <v>52</v>
      </c>
      <c r="C53" s="106">
        <f>IFERROR((qEg!C20/qEg!B20)^(0.5*((pEg!B21*qEg!B20)/((pAg!B20*qAg!B20)+(pEg!B21*qEg!B20)))+(pEg!C21*qEg!C20)/((pAg!C20*qAg!C20)+(pEg!C21*qEg!C20))),"")</f>
        <v>0.9984685152167514</v>
      </c>
      <c r="D53" s="106">
        <f>IFERROR((qEg!D20/qEg!C20)^(0.5*((pEg!C21*qEg!C20)/((pAg!C20*qAg!C20)+(pEg!C21*qEg!C20)))+(pEg!D21*qEg!D20)/((pAg!D20*qAg!D20)+(pEg!D21*qEg!D20))),"")</f>
        <v>0.9890505863457949</v>
      </c>
      <c r="E53" s="106">
        <f>IFERROR((qEg!E20/qEg!D20)^(0.5*((pEg!D21*qEg!D20)/((pAg!D20*qAg!D20)+(pEg!D21*qEg!D20)))+(pEg!E21*qEg!E20)/((pAg!E20*qAg!E20)+(pEg!E21*qEg!E20))),"")</f>
        <v>1.0024554588241079</v>
      </c>
      <c r="F53" s="106">
        <f>IFERROR((qEg!F20/qEg!E20)^(0.5*((pEg!E21*qEg!E20)/((pAg!E20*qAg!E20)+(pEg!E21*qEg!E20)))+(pEg!F21*qEg!F20)/((pAg!F20*qAg!F20)+(pEg!F21*qEg!F20))),"")</f>
        <v>0.99385388559827192</v>
      </c>
      <c r="G53" s="106">
        <f>IFERROR((qEg!G20/qEg!F20)^(0.5*((pEg!F21*qEg!F20)/((pAg!F20*qAg!F20)+(pEg!F21*qEg!F20)))+(pEg!G21*qEg!G20)/((pAg!G20*qAg!G20)+(pEg!G21*qEg!G20))),"")</f>
        <v>1.0029631520865798</v>
      </c>
      <c r="H53" s="106">
        <f>IFERROR((qEg!H20/qEg!G20)^(0.5*((pEg!G21*qEg!G20)/((pAg!G20*qAg!G20)+(pEg!G21*qEg!G20)))+(pEg!H21*qEg!H20)/((pAg!H20*qAg!H20)+(pEg!H21*qEg!H20))),"")</f>
        <v>1.005410832866674</v>
      </c>
      <c r="I53" s="106">
        <f>IFERROR((qEg!I20/qEg!H20)^(0.5*((pEg!H21*qEg!H20)/((pAg!H20*qAg!H20)+(pEg!H21*qEg!H20)))+(pEg!I21*qEg!I20)/((pAg!I20*qAg!I20)+(pEg!I21*qEg!I20))),"")</f>
        <v>1.0031473232036086</v>
      </c>
      <c r="J53" s="106">
        <f>IFERROR((qEg!J20/qEg!I20)^(0.5*((pEg!I21*qEg!I20)/((pAg!I20*qAg!I20)+(pEg!I21*qEg!I20)))+(pEg!J21*qEg!J20)/((pAg!J20*qAg!J20)+(pEg!J21*qEg!J20))),"")</f>
        <v>0.99512952961743606</v>
      </c>
      <c r="K53" s="106">
        <f>IFERROR((qEg!K20/qEg!J20)^(0.5*((pEg!J21*qEg!J20)/((pAg!J20*qAg!J20)+(pEg!J21*qEg!J20)))+(pEg!K21*qEg!K20)/((pAg!K20*qAg!K20)+(pEg!K21*qEg!K20))),"")</f>
        <v>1.0211472324637727</v>
      </c>
      <c r="L53" s="106">
        <f>IFERROR((qEg!L20/qEg!K20)^(0.5*((pEg!K21*qEg!K20)/((pAg!K20*qAg!K20)+(pEg!K21*qEg!K20)))+(pEg!L21*qEg!L20)/((pAg!L20*qAg!L20)+(pEg!L21*qEg!L20))),"")</f>
        <v>0.99350329835929418</v>
      </c>
      <c r="M53" s="106">
        <f>IFERROR((qEg!M20/qEg!L20)^(0.5*((pEg!L21*qEg!L20)/((pAg!L20*qAg!L20)+(pEg!L21*qEg!L20)))+(pEg!M21*qEg!M20)/((pAg!M20*qAg!M20)+(pEg!M21*qEg!M20))),"")</f>
        <v>1.0160257860374684</v>
      </c>
      <c r="N53" s="106">
        <f>IFERROR((qEg!N20/qEg!M20)^(0.5*((pEg!M21*qEg!M20)/((pAg!M20*qAg!M20)+(pEg!M21*qEg!M20)))+(pEg!N21*qEg!N20)/((pAg!N20*qAg!N20)+(pEg!N21*qEg!N20))),"")</f>
        <v>1.0135934450613606</v>
      </c>
      <c r="O53" s="106" t="str">
        <f>IFERROR((qEg!O20/qEg!N20)^(0.5*((pEg!N21*qEg!N20)/((pAg!N20*qAg!N20)+(pEg!N21*qEg!N20)))+(pEg!O21*qEg!O20)/((pAg!O20*qAg!O20)+(pEg!O21*qEg!O20))),"")</f>
        <v/>
      </c>
      <c r="P53" s="106" t="str">
        <f>IFERROR((qEg!P20/qEg!O20)^(0.5*((pEg!O21*qEg!O20)/((pAg!O20*qAg!O20)+(pEg!O21*qEg!O20)))+(pEg!P21*qEg!P20)/((pAg!P20*qAg!P20)+(pEg!P21*qEg!P20))),"")</f>
        <v/>
      </c>
      <c r="Q53" s="106">
        <f>IFERROR((qEg!Q20/qEg!P20)^(0.5*((pEg!P21*qEg!P20)/((pAg!P20*qAg!P20)+(pEg!P21*qEg!P20)))+(pEg!Q21*qEg!Q20)/((pAg!Q20*qAg!Q20)+(pEg!Q21*qEg!Q20))),"")</f>
        <v>1.0150564811790797</v>
      </c>
      <c r="R53" s="106">
        <f>IFERROR((qEg!R20/qEg!Q20)^(0.5*((pEg!Q21*qEg!Q20)/((pAg!Q20*qAg!Q20)+(pEg!Q21*qEg!Q20)))+(pEg!R21*qEg!R20)/((pAg!R20*qAg!R20)+(pEg!R21*qEg!R20))),"")</f>
        <v>1.0077327547866011</v>
      </c>
      <c r="S53" s="106">
        <f>IFERROR((qEg!S20/qEg!R20)^(0.5*((pEg!R21*qEg!R20)/((pAg!R20*qAg!R20)+(pEg!R21*qEg!R20)))+(pEg!S21*qEg!S20)/((pAg!S20*qAg!S20)+(pEg!S21*qEg!S20))),"")</f>
        <v>1.0146012271554838</v>
      </c>
      <c r="T53" s="106">
        <f>IFERROR((qEg!T20/qEg!S20)^(0.5*((pEg!S21*qEg!S20)/((pAg!S20*qAg!S20)+(pEg!S21*qEg!S20)))+(pEg!T21*qEg!T20)/((pAg!T20*qAg!T20)+(pEg!T21*qEg!T20))),"")</f>
        <v>0.94745563121854426</v>
      </c>
      <c r="U53" s="106" t="str">
        <f>IFERROR((qEg!U20/qEg!T20)^(0.5*((pEg!T21*qEg!T20)/((pAg!T20*qAg!T20)+(pEg!T21*qEg!T20)))+(pEg!U21*qEg!U20)/((pAg!U20*qAg!U20)+(pEg!U21*qEg!U20))),"")</f>
        <v/>
      </c>
      <c r="V53" s="106" t="str">
        <f>IFERROR((qEg!V20/qEg!U20)^(0.5*((pEg!U21*qEg!U20)/((pAg!U20*qAg!U20)+(pEg!U21*qEg!U20)))+(pEg!V21*qEg!V20)/((pAg!V20*qAg!V20)+(pEg!V21*qEg!V20))),"")</f>
        <v/>
      </c>
    </row>
    <row r="54" spans="2:22" x14ac:dyDescent="0.25">
      <c r="B54" s="105" t="s">
        <v>54</v>
      </c>
      <c r="C54" s="106">
        <f>IFERROR((qEg!C21/qEg!B21)^(0.5*((pEg!B22*qEg!B21)/((pAg!B21*qAg!B21)+(pEg!B22*qEg!B21)))+(pEg!C22*qEg!C21)/((pAg!C21*qAg!C21)+(pEg!C22*qEg!C21))),"")</f>
        <v>0.99951030011497344</v>
      </c>
      <c r="D54" s="106">
        <f>IFERROR((qEg!D21/qEg!C21)^(0.5*((pEg!C22*qEg!C21)/((pAg!C21*qAg!C21)+(pEg!C22*qEg!C21)))+(pEg!D22*qEg!D21)/((pAg!D21*qAg!D21)+(pEg!D22*qEg!D21))),"")</f>
        <v>1.0027068697496215</v>
      </c>
      <c r="E54" s="106">
        <f>IFERROR((qEg!E21/qEg!D21)^(0.5*((pEg!D22*qEg!D21)/((pAg!D21*qAg!D21)+(pEg!D22*qEg!D21)))+(pEg!E22*qEg!E21)/((pAg!E21*qAg!E21)+(pEg!E22*qEg!E21))),"")</f>
        <v>1.0118105297420095</v>
      </c>
      <c r="F54" s="106">
        <f>IFERROR((qEg!F21/qEg!E21)^(0.5*((pEg!E22*qEg!E21)/((pAg!E21*qAg!E21)+(pEg!E22*qEg!E21)))+(pEg!F22*qEg!F21)/((pAg!F21*qAg!F21)+(pEg!F22*qEg!F21))),"")</f>
        <v>1.003506153663299</v>
      </c>
      <c r="G54" s="106">
        <f>IFERROR((qEg!G21/qEg!F21)^(0.5*((pEg!F22*qEg!F21)/((pAg!F21*qAg!F21)+(pEg!F22*qEg!F21)))+(pEg!G22*qEg!G21)/((pAg!G21*qAg!G21)+(pEg!G22*qEg!G21))),"")</f>
        <v>0.99973947802439445</v>
      </c>
      <c r="H54" s="106">
        <f>IFERROR((qEg!H21/qEg!G21)^(0.5*((pEg!G22*qEg!G21)/((pAg!G21*qAg!G21)+(pEg!G22*qEg!G21)))+(pEg!H22*qEg!H21)/((pAg!H21*qAg!H21)+(pEg!H22*qEg!H21))),"")</f>
        <v>0.97674361854475267</v>
      </c>
      <c r="I54" s="106">
        <f>IFERROR((qEg!I21/qEg!H21)^(0.5*((pEg!H22*qEg!H21)/((pAg!H21*qAg!H21)+(pEg!H22*qEg!H21)))+(pEg!I22*qEg!I21)/((pAg!I21*qAg!I21)+(pEg!I22*qEg!I21))),"")</f>
        <v>0.96851423378129797</v>
      </c>
      <c r="J54" s="106">
        <f>IFERROR((qEg!J21/qEg!I21)^(0.5*((pEg!I22*qEg!I21)/((pAg!I21*qAg!I21)+(pEg!I22*qEg!I21)))+(pEg!J22*qEg!J21)/((pAg!J21*qAg!J21)+(pEg!J22*qEg!J21))),"")</f>
        <v>1.0121728054316044</v>
      </c>
      <c r="K54" s="106">
        <f>IFERROR((qEg!K21/qEg!J21)^(0.5*((pEg!J22*qEg!J21)/((pAg!J21*qAg!J21)+(pEg!J22*qEg!J21)))+(pEg!K22*qEg!K21)/((pAg!K21*qAg!K21)+(pEg!K22*qEg!K21))),"")</f>
        <v>1.0079544404186926</v>
      </c>
      <c r="L54" s="106">
        <f>IFERROR((qEg!L21/qEg!K21)^(0.5*((pEg!K22*qEg!K21)/((pAg!K21*qAg!K21)+(pEg!K22*qEg!K21)))+(pEg!L22*qEg!L21)/((pAg!L21*qAg!L21)+(pEg!L22*qEg!L21))),"")</f>
        <v>1.0102175589274509</v>
      </c>
      <c r="M54" s="106">
        <f>IFERROR((qEg!M21/qEg!L21)^(0.5*((pEg!L22*qEg!L21)/((pAg!L21*qAg!L21)+(pEg!L22*qEg!L21)))+(pEg!M22*qEg!M21)/((pAg!M21*qAg!M21)+(pEg!M22*qEg!M21))),"")</f>
        <v>1.0046028691940714</v>
      </c>
      <c r="N54" s="106">
        <f>IFERROR((qEg!N21/qEg!M21)^(0.5*((pEg!M22*qEg!M21)/((pAg!M21*qAg!M21)+(pEg!M22*qEg!M21)))+(pEg!N22*qEg!N21)/((pAg!N21*qAg!N21)+(pEg!N22*qEg!N21))),"")</f>
        <v>1.0468555383847593</v>
      </c>
      <c r="O54" s="106">
        <f>IFERROR((qEg!O21/qEg!N21)^(0.5*((pEg!N22*qEg!N21)/((pAg!N21*qAg!N21)+(pEg!N22*qEg!N21)))+(pEg!O22*qEg!O21)/((pAg!O21*qAg!O21)+(pEg!O22*qEg!O21))),"")</f>
        <v>1.0154532886037848</v>
      </c>
      <c r="P54" s="106">
        <f>IFERROR((qEg!P21/qEg!O21)^(0.5*((pEg!O22*qEg!O21)/((pAg!O21*qAg!O21)+(pEg!O22*qEg!O21)))+(pEg!P22*qEg!P21)/((pAg!P21*qAg!P21)+(pEg!P22*qEg!P21))),"")</f>
        <v>1.0116551501856559</v>
      </c>
      <c r="Q54" s="106">
        <f>IFERROR((qEg!Q21/qEg!P21)^(0.5*((pEg!P22*qEg!P21)/((pAg!P21*qAg!P21)+(pEg!P22*qEg!P21)))+(pEg!Q22*qEg!Q21)/((pAg!Q21*qAg!Q21)+(pEg!Q22*qEg!Q21))),"")</f>
        <v>1.0144841989080058</v>
      </c>
      <c r="R54" s="106">
        <f>IFERROR((qEg!R21/qEg!Q21)^(0.5*((pEg!Q22*qEg!Q21)/((pAg!Q21*qAg!Q21)+(pEg!Q22*qEg!Q21)))+(pEg!R22*qEg!R21)/((pAg!R21*qAg!R21)+(pEg!R22*qEg!R21))),"")</f>
        <v>1.0057604225591563</v>
      </c>
      <c r="S54" s="106">
        <f>IFERROR((qEg!S21/qEg!R21)^(0.5*((pEg!R22*qEg!R21)/((pAg!R21*qAg!R21)+(pEg!R22*qEg!R21)))+(pEg!S22*qEg!S21)/((pAg!S21*qAg!S21)+(pEg!S22*qEg!S21))),"")</f>
        <v>1.047715493143073</v>
      </c>
      <c r="T54" s="106">
        <f>IFERROR((qEg!T21/qEg!S21)^(0.5*((pEg!S22*qEg!S21)/((pAg!S21*qAg!S21)+(pEg!S22*qEg!S21)))+(pEg!T22*qEg!T21)/((pAg!T21*qAg!T21)+(pEg!T22*qEg!T21))),"")</f>
        <v>0.98828202996462888</v>
      </c>
      <c r="U54" s="106">
        <f>IFERROR((qEg!U21/qEg!T21)^(0.5*((pEg!T22*qEg!T21)/((pAg!T21*qAg!T21)+(pEg!T22*qEg!T21)))+(pEg!U22*qEg!U21)/((pAg!U21*qAg!U21)+(pEg!U22*qEg!U21))),"")</f>
        <v>1.0125200361406199</v>
      </c>
      <c r="V54" s="106">
        <f>IFERROR((qEg!V21/qEg!U21)^(0.5*((pEg!U22*qEg!U21)/((pAg!U21*qAg!U21)+(pEg!U22*qEg!U21)))+(pEg!V22*qEg!V21)/((pAg!V21*qAg!V21)+(pEg!V22*qEg!V21))),"")</f>
        <v>0.97421153787198966</v>
      </c>
    </row>
    <row r="55" spans="2:22" x14ac:dyDescent="0.25">
      <c r="B55" s="105" t="s">
        <v>35</v>
      </c>
      <c r="C55" s="106" t="str">
        <f>IFERROR((qEg!C22/qEg!B22)^(0.5*((pEg!B23*qEg!B22)/((pAg!B22*qAg!B22)+(pEg!B23*qEg!B22)))+(pEg!C23*qEg!C22)/((pAg!C22*qAg!C22)+(pEg!C23*qEg!C22))),"")</f>
        <v/>
      </c>
      <c r="D55" s="106">
        <f>IFERROR((qEg!D22/qEg!C22)^(0.5*((pEg!C23*qEg!C22)/((pAg!C22*qAg!C22)+(pEg!C23*qEg!C22)))+(pEg!D23*qEg!D22)/((pAg!D22*qAg!D22)+(pEg!D23*qEg!D22))),"")</f>
        <v>0.97803517349978286</v>
      </c>
      <c r="E55" s="106">
        <f>IFERROR((qEg!E22/qEg!D22)^(0.5*((pEg!D23*qEg!D22)/((pAg!D22*qAg!D22)+(pEg!D23*qEg!D22)))+(pEg!E23*qEg!E22)/((pAg!E22*qAg!E22)+(pEg!E23*qEg!E22))),"")</f>
        <v>0.98281480329679216</v>
      </c>
      <c r="F55" s="106">
        <f>IFERROR((qEg!F22/qEg!E22)^(0.5*((pEg!E23*qEg!E22)/((pAg!E22*qAg!E22)+(pEg!E23*qEg!E22)))+(pEg!F23*qEg!F22)/((pAg!F22*qAg!F22)+(pEg!F23*qEg!F22))),"")</f>
        <v>0.99463010389182571</v>
      </c>
      <c r="G55" s="106">
        <f>IFERROR((qEg!G22/qEg!F22)^(0.5*((pEg!F23*qEg!F22)/((pAg!F22*qAg!F22)+(pEg!F23*qEg!F22)))+(pEg!G23*qEg!G22)/((pAg!G22*qAg!G22)+(pEg!G23*qEg!G22))),"")</f>
        <v>0.95898159235383418</v>
      </c>
      <c r="H55" s="106">
        <f>IFERROR((qEg!H22/qEg!G22)^(0.5*((pEg!G23*qEg!G22)/((pAg!G22*qAg!G22)+(pEg!G23*qEg!G22)))+(pEg!H23*qEg!H22)/((pAg!H22*qAg!H22)+(pEg!H23*qEg!H22))),"")</f>
        <v>0.97027716475050885</v>
      </c>
      <c r="I55" s="106">
        <f>IFERROR((qEg!I22/qEg!H22)^(0.5*((pEg!H23*qEg!H22)/((pAg!H22*qAg!H22)+(pEg!H23*qEg!H22)))+(pEg!I23*qEg!I22)/((pAg!I22*qAg!I22)+(pEg!I23*qEg!I22))),"")</f>
        <v>1.0333925814016387</v>
      </c>
      <c r="J55" s="106">
        <f>IFERROR((qEg!J22/qEg!I22)^(0.5*((pEg!I23*qEg!I22)/((pAg!I22*qAg!I22)+(pEg!I23*qEg!I22)))+(pEg!J23*qEg!J22)/((pAg!J22*qAg!J22)+(pEg!J23*qEg!J22))),"")</f>
        <v>0.97838809714824748</v>
      </c>
      <c r="K55" s="106">
        <f>IFERROR((qEg!K22/qEg!J22)^(0.5*((pEg!J23*qEg!J22)/((pAg!J22*qAg!J22)+(pEg!J23*qEg!J22)))+(pEg!K23*qEg!K22)/((pAg!K22*qAg!K22)+(pEg!K23*qEg!K22))),"")</f>
        <v>1.0342238014248897</v>
      </c>
      <c r="L55" s="106">
        <f>IFERROR((qEg!L22/qEg!K22)^(0.5*((pEg!K23*qEg!K22)/((pAg!K22*qAg!K22)+(pEg!K23*qEg!K22)))+(pEg!L23*qEg!L22)/((pAg!L22*qAg!L22)+(pEg!L23*qEg!L22))),"")</f>
        <v>0.94304523123410755</v>
      </c>
      <c r="M55" s="106">
        <f>IFERROR((qEg!M22/qEg!L22)^(0.5*((pEg!L23*qEg!L22)/((pAg!L22*qAg!L22)+(pEg!L23*qEg!L22)))+(pEg!M23*qEg!M22)/((pAg!M22*qAg!M22)+(pEg!M23*qEg!M22))),"")</f>
        <v>1.0153951285134337</v>
      </c>
      <c r="N55" s="106">
        <f>IFERROR((qEg!N22/qEg!M22)^(0.5*((pEg!M23*qEg!M22)/((pAg!M22*qAg!M22)+(pEg!M23*qEg!M22)))+(pEg!N23*qEg!N22)/((pAg!N22*qAg!N22)+(pEg!N23*qEg!N22))),"")</f>
        <v>1.0000895579240563</v>
      </c>
      <c r="O55" s="106">
        <f>IFERROR((qEg!O22/qEg!N22)^(0.5*((pEg!N23*qEg!N22)/((pAg!N22*qAg!N22)+(pEg!N23*qEg!N22)))+(pEg!O23*qEg!O22)/((pAg!O22*qAg!O22)+(pEg!O23*qEg!O22))),"")</f>
        <v>0.99135254582444121</v>
      </c>
      <c r="P55" s="106">
        <f>IFERROR((qEg!P22/qEg!O22)^(0.5*((pEg!O23*qEg!O22)/((pAg!O22*qAg!O22)+(pEg!O23*qEg!O22)))+(pEg!P23*qEg!P22)/((pAg!P22*qAg!P22)+(pEg!P23*qEg!P22))),"")</f>
        <v>1.03405771035189</v>
      </c>
      <c r="Q55" s="106">
        <f>IFERROR((qEg!Q22/qEg!P22)^(0.5*((pEg!P23*qEg!P22)/((pAg!P22*qAg!P22)+(pEg!P23*qEg!P22)))+(pEg!Q23*qEg!Q22)/((pAg!Q22*qAg!Q22)+(pEg!Q23*qEg!Q22))),"")</f>
        <v>0.97311812187811308</v>
      </c>
      <c r="R55" s="106">
        <f>IFERROR((qEg!R22/qEg!Q22)^(0.5*((pEg!Q23*qEg!Q22)/((pAg!Q22*qAg!Q22)+(pEg!Q23*qEg!Q22)))+(pEg!R23*qEg!R22)/((pAg!R22*qAg!R22)+(pEg!R23*qEg!R22))),"")</f>
        <v>0.96707246994936269</v>
      </c>
      <c r="S55" s="106">
        <f>IFERROR((qEg!S22/qEg!R22)^(0.5*((pEg!R23*qEg!R22)/((pAg!R22*qAg!R22)+(pEg!R23*qEg!R22)))+(pEg!S23*qEg!S22)/((pAg!S22*qAg!S22)+(pEg!S23*qEg!S22))),"")</f>
        <v>0.99726944295862241</v>
      </c>
      <c r="T55" s="106">
        <f>IFERROR((qEg!T22/qEg!S22)^(0.5*((pEg!S23*qEg!S22)/((pAg!S22*qAg!S22)+(pEg!S23*qEg!S22)))+(pEg!T23*qEg!T22)/((pAg!T22*qAg!T22)+(pEg!T23*qEg!T22))),"")</f>
        <v>0.98481775859704002</v>
      </c>
      <c r="U55" s="106">
        <f>IFERROR((qEg!U22/qEg!T22)^(0.5*((pEg!T23*qEg!T22)/((pAg!T22*qAg!T22)+(pEg!T23*qEg!T22)))+(pEg!U23*qEg!U22)/((pAg!U22*qAg!U22)+(pEg!U23*qEg!U22))),"")</f>
        <v>1.0134048630317232</v>
      </c>
      <c r="V55" s="106">
        <f>IFERROR((qEg!V22/qEg!U22)^(0.5*((pEg!U23*qEg!U22)/((pAg!U22*qAg!U22)+(pEg!U23*qEg!U22)))+(pEg!V23*qEg!V22)/((pAg!V22*qAg!V22)+(pEg!V23*qEg!V22))),"")</f>
        <v>1.0838139454465117</v>
      </c>
    </row>
    <row r="56" spans="2:22" x14ac:dyDescent="0.25">
      <c r="B56" s="105" t="s">
        <v>42</v>
      </c>
      <c r="C56" s="106">
        <f>IFERROR((qEg!C23/qEg!B23)^(0.5*((pEg!B24*qEg!B23)/((pAg!B23*qAg!B23)+(pEg!B24*qEg!B23)))+(pEg!C24*qEg!C23)/((pAg!C23*qAg!C23)+(pEg!C24*qEg!C23))),"")</f>
        <v>0.99523213123246446</v>
      </c>
      <c r="D56" s="106">
        <f>IFERROR((qEg!D23/qEg!C23)^(0.5*((pEg!C24*qEg!C23)/((pAg!C23*qAg!C23)+(pEg!C24*qEg!C23)))+(pEg!D24*qEg!D23)/((pAg!D23*qAg!D23)+(pEg!D24*qEg!D23))),"")</f>
        <v>1.0069956142557253</v>
      </c>
      <c r="E56" s="106">
        <f>IFERROR((qEg!E23/qEg!D23)^(0.5*((pEg!D24*qEg!D23)/((pAg!D23*qAg!D23)+(pEg!D24*qEg!D23)))+(pEg!E24*qEg!E23)/((pAg!E23*qAg!E23)+(pEg!E24*qEg!E23))),"")</f>
        <v>1.0229235881337237</v>
      </c>
      <c r="F56" s="106">
        <f>IFERROR((qEg!F23/qEg!E23)^(0.5*((pEg!E24*qEg!E23)/((pAg!E23*qAg!E23)+(pEg!E24*qEg!E23)))+(pEg!F24*qEg!F23)/((pAg!F23*qAg!F23)+(pEg!F24*qEg!F23))),"")</f>
        <v>1.0104069055400435</v>
      </c>
      <c r="G56" s="106">
        <f>IFERROR((qEg!G23/qEg!F23)^(0.5*((pEg!F24*qEg!F23)/((pAg!F23*qAg!F23)+(pEg!F24*qEg!F23)))+(pEg!G24*qEg!G23)/((pAg!G23*qAg!G23)+(pEg!G24*qEg!G23))),"")</f>
        <v>1.0191090185783631</v>
      </c>
      <c r="H56" s="106">
        <f>IFERROR((qEg!H23/qEg!G23)^(0.5*((pEg!G24*qEg!G23)/((pAg!G23*qAg!G23)+(pEg!G24*qEg!G23)))+(pEg!H24*qEg!H23)/((pAg!H23*qAg!H23)+(pEg!H24*qEg!H23))),"")</f>
        <v>1.0242660226692255</v>
      </c>
      <c r="I56" s="106">
        <f>IFERROR((qEg!I23/qEg!H23)^(0.5*((pEg!H24*qEg!H23)/((pAg!H23*qAg!H23)+(pEg!H24*qEg!H23)))+(pEg!I24*qEg!I23)/((pAg!I23*qAg!I23)+(pEg!I24*qEg!I23))),"")</f>
        <v>1.0180785752260098</v>
      </c>
      <c r="J56" s="106">
        <f>IFERROR((qEg!J23/qEg!I23)^(0.5*((pEg!I24*qEg!I23)/((pAg!I23*qAg!I23)+(pEg!I24*qEg!I23)))+(pEg!J24*qEg!J23)/((pAg!J23*qAg!J23)+(pEg!J24*qEg!J23))),"")</f>
        <v>1.0172180387992786</v>
      </c>
      <c r="K56" s="106">
        <f>IFERROR((qEg!K23/qEg!J23)^(0.5*((pEg!J24*qEg!J23)/((pAg!J23*qAg!J23)+(pEg!J24*qEg!J23)))+(pEg!K24*qEg!K23)/((pAg!K23*qAg!K23)+(pEg!K24*qEg!K23))),"")</f>
        <v>1.0126849190389444</v>
      </c>
      <c r="L56" s="106">
        <f>IFERROR((qEg!L23/qEg!K23)^(0.5*((pEg!K24*qEg!K23)/((pAg!K23*qAg!K23)+(pEg!K24*qEg!K23)))+(pEg!L24*qEg!L23)/((pAg!L23*qAg!L23)+(pEg!L24*qEg!L23))),"")</f>
        <v>1.0223723762175563</v>
      </c>
      <c r="M56" s="106">
        <f>IFERROR((qEg!M23/qEg!L23)^(0.5*((pEg!L24*qEg!L23)/((pAg!L23*qAg!L23)+(pEg!L24*qEg!L23)))+(pEg!M24*qEg!M23)/((pAg!M23*qAg!M23)+(pEg!M24*qEg!M23))),"")</f>
        <v>1.012028546233148</v>
      </c>
      <c r="N56" s="106">
        <f>IFERROR((qEg!N23/qEg!M23)^(0.5*((pEg!M24*qEg!M23)/((pAg!M23*qAg!M23)+(pEg!M24*qEg!M23)))+(pEg!N24*qEg!N23)/((pAg!N23*qAg!N23)+(pEg!N24*qEg!N23))),"")</f>
        <v>1.0096698483926831</v>
      </c>
      <c r="O56" s="106">
        <f>IFERROR((qEg!O23/qEg!N23)^(0.5*((pEg!N24*qEg!N23)/((pAg!N23*qAg!N23)+(pEg!N24*qEg!N23)))+(pEg!O24*qEg!O23)/((pAg!O23*qAg!O23)+(pEg!O24*qEg!O23))),"")</f>
        <v>1.0158366322292744</v>
      </c>
      <c r="P56" s="106">
        <f>IFERROR((qEg!P23/qEg!O23)^(0.5*((pEg!O24*qEg!O23)/((pAg!O23*qAg!O23)+(pEg!O24*qEg!O23)))+(pEg!P24*qEg!P23)/((pAg!P23*qAg!P23)+(pEg!P24*qEg!P23))),"")</f>
        <v>1.036197091022746</v>
      </c>
      <c r="Q56" s="106">
        <f>IFERROR((qEg!Q23/qEg!P23)^(0.5*((pEg!P24*qEg!P23)/((pAg!P23*qAg!P23)+(pEg!P24*qEg!P23)))+(pEg!Q24*qEg!Q23)/((pAg!Q23*qAg!Q23)+(pEg!Q24*qEg!Q23))),"")</f>
        <v>1.030042404727372</v>
      </c>
      <c r="R56" s="106">
        <f>IFERROR((qEg!R23/qEg!Q23)^(0.5*((pEg!Q24*qEg!Q23)/((pAg!Q23*qAg!Q23)+(pEg!Q24*qEg!Q23)))+(pEg!R24*qEg!R23)/((pAg!R23*qAg!R23)+(pEg!R24*qEg!R23))),"")</f>
        <v>1.0028935802274721</v>
      </c>
      <c r="S56" s="106">
        <f>IFERROR((qEg!S23/qEg!R23)^(0.5*((pEg!R24*qEg!R23)/((pAg!R23*qAg!R23)+(pEg!R24*qEg!R23)))+(pEg!S24*qEg!S23)/((pAg!S23*qAg!S23)+(pEg!S24*qEg!S23))),"")</f>
        <v>1.0407344733122934</v>
      </c>
      <c r="T56" s="106">
        <f>IFERROR((qEg!T23/qEg!S23)^(0.5*((pEg!S24*qEg!S23)/((pAg!S23*qAg!S23)+(pEg!S24*qEg!S23)))+(pEg!T24*qEg!T23)/((pAg!T23*qAg!T23)+(pEg!T24*qEg!T23))),"")</f>
        <v>1.0235484304861735</v>
      </c>
      <c r="U56" s="106">
        <f>IFERROR((qEg!U23/qEg!T23)^(0.5*((pEg!T24*qEg!T23)/((pAg!T23*qAg!T23)+(pEg!T24*qEg!T23)))+(pEg!U24*qEg!U23)/((pAg!U23*qAg!U23)+(pEg!U24*qEg!U23))),"")</f>
        <v>1.0212106580306584</v>
      </c>
      <c r="V56" s="106">
        <f>IFERROR((qEg!V23/qEg!U23)^(0.5*((pEg!U24*qEg!U23)/((pAg!U23*qAg!U23)+(pEg!U24*qEg!U23)))+(pEg!V24*qEg!V23)/((pAg!V23*qAg!V23)+(pEg!V24*qEg!V23))),"")</f>
        <v>1.0084921699759222</v>
      </c>
    </row>
    <row r="57" spans="2:22" x14ac:dyDescent="0.25">
      <c r="B57" s="105" t="s">
        <v>57</v>
      </c>
      <c r="C57" s="106">
        <f>IFERROR((qEg!C24/qEg!B24)^(0.5*((pEg!B25*qEg!B24)/((pAg!B24*qAg!B24)+(pEg!B25*qEg!B24)))+(pEg!C25*qEg!C24)/((pAg!C24*qAg!C24)+(pEg!C25*qEg!C24))),"")</f>
        <v>1.0190241809701479</v>
      </c>
      <c r="D57" s="106">
        <f>IFERROR((qEg!D24/qEg!C24)^(0.5*((pEg!C25*qEg!C24)/((pAg!C24*qAg!C24)+(pEg!C25*qEg!C24)))+(pEg!D25*qEg!D24)/((pAg!D24*qAg!D24)+(pEg!D25*qEg!D24))),"")</f>
        <v>0.98854340432465537</v>
      </c>
      <c r="E57" s="106">
        <f>IFERROR((qEg!E24/qEg!D24)^(0.5*((pEg!D25*qEg!D24)/((pAg!D24*qAg!D24)+(pEg!D25*qEg!D24)))+(pEg!E25*qEg!E24)/((pAg!E24*qAg!E24)+(pEg!E25*qEg!E24))),"")</f>
        <v>0.9862618798311994</v>
      </c>
      <c r="F57" s="106">
        <f>IFERROR((qEg!F24/qEg!E24)^(0.5*((pEg!E25*qEg!E24)/((pAg!E24*qAg!E24)+(pEg!E25*qEg!E24)))+(pEg!F25*qEg!F24)/((pAg!F24*qAg!F24)+(pEg!F25*qEg!F24))),"")</f>
        <v>1.0333620704967283</v>
      </c>
      <c r="G57" s="106">
        <f>IFERROR((qEg!G24/qEg!F24)^(0.5*((pEg!F25*qEg!F24)/((pAg!F24*qAg!F24)+(pEg!F25*qEg!F24)))+(pEg!G25*qEg!G24)/((pAg!G24*qAg!G24)+(pEg!G25*qEg!G24))),"")</f>
        <v>1.0011393511681734</v>
      </c>
      <c r="H57" s="106">
        <f>IFERROR((qEg!H24/qEg!G24)^(0.5*((pEg!G25*qEg!G24)/((pAg!G24*qAg!G24)+(pEg!G25*qEg!G24)))+(pEg!H25*qEg!H24)/((pAg!H24*qAg!H24)+(pEg!H25*qEg!H24))),"")</f>
        <v>1.0254700496272116</v>
      </c>
      <c r="I57" s="106">
        <f>IFERROR((qEg!I24/qEg!H24)^(0.5*((pEg!H25*qEg!H24)/((pAg!H24*qAg!H24)+(pEg!H25*qEg!H24)))+(pEg!I25*qEg!I24)/((pAg!I24*qAg!I24)+(pEg!I25*qEg!I24))),"")</f>
        <v>1.0083078560334349</v>
      </c>
      <c r="J57" s="106">
        <f>IFERROR((qEg!J24/qEg!I24)^(0.5*((pEg!I25*qEg!I24)/((pAg!I24*qAg!I24)+(pEg!I25*qEg!I24)))+(pEg!J25*qEg!J24)/((pAg!J24*qAg!J24)+(pEg!J25*qEg!J24))),"")</f>
        <v>0.98547587180760687</v>
      </c>
      <c r="K57" s="106">
        <f>IFERROR((qEg!K24/qEg!J24)^(0.5*((pEg!J25*qEg!J24)/((pAg!J24*qAg!J24)+(pEg!J25*qEg!J24)))+(pEg!K25*qEg!K24)/((pAg!K24*qAg!K24)+(pEg!K25*qEg!K24))),"")</f>
        <v>1.0157339577670754</v>
      </c>
      <c r="L57" s="106">
        <f>IFERROR((qEg!L24/qEg!K24)^(0.5*((pEg!K25*qEg!K24)/((pAg!K24*qAg!K24)+(pEg!K25*qEg!K24)))+(pEg!L25*qEg!L24)/((pAg!L24*qAg!L24)+(pEg!L25*qEg!L24))),"")</f>
        <v>1.0145623991604293</v>
      </c>
      <c r="M57" s="106">
        <f>IFERROR((qEg!M24/qEg!L24)^(0.5*((pEg!L25*qEg!L24)/((pAg!L24*qAg!L24)+(pEg!L25*qEg!L24)))+(pEg!M25*qEg!M24)/((pAg!M24*qAg!M24)+(pEg!M25*qEg!M24))),"")</f>
        <v>0.97048710826022522</v>
      </c>
      <c r="N57" s="106">
        <f>IFERROR((qEg!N24/qEg!M24)^(0.5*((pEg!M25*qEg!M24)/((pAg!M24*qAg!M24)+(pEg!M25*qEg!M24)))+(pEg!N25*qEg!N24)/((pAg!N24*qAg!N24)+(pEg!N25*qEg!N24))),"")</f>
        <v>0.99544872846367183</v>
      </c>
      <c r="O57" s="106">
        <f>IFERROR((qEg!O24/qEg!N24)^(0.5*((pEg!N25*qEg!N24)/((pAg!N24*qAg!N24)+(pEg!N25*qEg!N24)))+(pEg!O25*qEg!O24)/((pAg!O24*qAg!O24)+(pEg!O25*qEg!O24))),"")</f>
        <v>1.0155075933460274</v>
      </c>
      <c r="P57" s="106">
        <f>IFERROR((qEg!P24/qEg!O24)^(0.5*((pEg!O25*qEg!O24)/((pAg!O24*qAg!O24)+(pEg!O25*qEg!O24)))+(pEg!P25*qEg!P24)/((pAg!P24*qAg!P24)+(pEg!P25*qEg!P24))),"")</f>
        <v>1.0134639523978237</v>
      </c>
      <c r="Q57" s="106">
        <f>IFERROR((qEg!Q24/qEg!P24)^(0.5*((pEg!P25*qEg!P24)/((pAg!P24*qAg!P24)+(pEg!P25*qEg!P24)))+(pEg!Q25*qEg!Q24)/((pAg!Q24*qAg!Q24)+(pEg!Q25*qEg!Q24))),"")</f>
        <v>1.0500547514200607</v>
      </c>
      <c r="R57" s="106">
        <f>IFERROR((qEg!R24/qEg!Q24)^(0.5*((pEg!Q25*qEg!Q24)/((pAg!Q24*qAg!Q24)+(pEg!Q25*qEg!Q24)))+(pEg!R25*qEg!R24)/((pAg!R24*qAg!R24)+(pEg!R25*qEg!R24))),"")</f>
        <v>1.0174447874236601</v>
      </c>
      <c r="S57" s="106">
        <f>IFERROR((qEg!S24/qEg!R24)^(0.5*((pEg!R25*qEg!R24)/((pAg!R24*qAg!R24)+(pEg!R25*qEg!R24)))+(pEg!S25*qEg!S24)/((pAg!S24*qAg!S24)+(pEg!S25*qEg!S24))),"")</f>
        <v>1.0253261901655795</v>
      </c>
      <c r="T57" s="106">
        <f>IFERROR((qEg!T24/qEg!S24)^(0.5*((pEg!S25*qEg!S24)/((pAg!S24*qAg!S24)+(pEg!S25*qEg!S24)))+(pEg!T25*qEg!T24)/((pAg!T24*qAg!T24)+(pEg!T25*qEg!T24))),"")</f>
        <v>1.030119027899673</v>
      </c>
      <c r="U57" s="106">
        <f>IFERROR((qEg!U24/qEg!T24)^(0.5*((pEg!T25*qEg!T24)/((pAg!T24*qAg!T24)+(pEg!T25*qEg!T24)))+(pEg!U25*qEg!U24)/((pAg!U24*qAg!U24)+(pEg!U25*qEg!U24))),"")</f>
        <v>1.0080613323907954</v>
      </c>
      <c r="V57" s="106" t="str">
        <f>IFERROR((qEg!V24/qEg!U24)^(0.5*((pEg!U25*qEg!U24)/((pAg!U24*qAg!U24)+(pEg!U25*qEg!U24)))+(pEg!V25*qEg!V24)/((pAg!V24*qAg!V24)+(pEg!V25*qEg!V24))),"")</f>
        <v/>
      </c>
    </row>
    <row r="58" spans="2:22" x14ac:dyDescent="0.25">
      <c r="B58" s="105" t="s">
        <v>64</v>
      </c>
      <c r="C58" s="106" t="str">
        <f>IFERROR((qEg!C25/qEg!B25)^(0.5*((pEg!B26*qEg!B25)/((pAg!B25*qAg!B25)+(pEg!B26*qEg!B25)))+(pEg!C26*qEg!C25)/((pAg!C25*qAg!C25)+(pEg!C26*qEg!C25))),"")</f>
        <v/>
      </c>
      <c r="D58" s="106" t="str">
        <f>IFERROR((qEg!D25/qEg!C25)^(0.5*((pEg!C26*qEg!C25)/((pAg!C25*qAg!C25)+(pEg!C26*qEg!C25)))+(pEg!D26*qEg!D25)/((pAg!D25*qAg!D25)+(pEg!D26*qEg!D25))),"")</f>
        <v/>
      </c>
      <c r="E58" s="106" t="str">
        <f>IFERROR((qEg!E25/qEg!D25)^(0.5*((pEg!D26*qEg!D25)/((pAg!D25*qAg!D25)+(pEg!D26*qEg!D25)))+(pEg!E26*qEg!E25)/((pAg!E25*qAg!E25)+(pEg!E26*qEg!E25))),"")</f>
        <v/>
      </c>
      <c r="F58" s="106" t="str">
        <f>IFERROR((qEg!F25/qEg!E25)^(0.5*((pEg!E26*qEg!E25)/((pAg!E25*qAg!E25)+(pEg!E26*qEg!E25)))+(pEg!F26*qEg!F25)/((pAg!F25*qAg!F25)+(pEg!F26*qEg!F25))),"")</f>
        <v/>
      </c>
      <c r="G58" s="106" t="str">
        <f>IFERROR((qEg!G25/qEg!F25)^(0.5*((pEg!F26*qEg!F25)/((pAg!F25*qAg!F25)+(pEg!F26*qEg!F25)))+(pEg!G26*qEg!G25)/((pAg!G25*qAg!G25)+(pEg!G26*qEg!G25))),"")</f>
        <v/>
      </c>
      <c r="H58" s="106" t="str">
        <f>IFERROR((qEg!H25/qEg!G25)^(0.5*((pEg!G26*qEg!G25)/((pAg!G25*qAg!G25)+(pEg!G26*qEg!G25)))+(pEg!H26*qEg!H25)/((pAg!H25*qAg!H25)+(pEg!H26*qEg!H25))),"")</f>
        <v/>
      </c>
      <c r="I58" s="106" t="str">
        <f>IFERROR((qEg!I25/qEg!H25)^(0.5*((pEg!H26*qEg!H25)/((pAg!H25*qAg!H25)+(pEg!H26*qEg!H25)))+(pEg!I26*qEg!I25)/((pAg!I25*qAg!I25)+(pEg!I26*qEg!I25))),"")</f>
        <v/>
      </c>
      <c r="J58" s="106" t="str">
        <f>IFERROR((qEg!J25/qEg!I25)^(0.5*((pEg!I26*qEg!I25)/((pAg!I25*qAg!I25)+(pEg!I26*qEg!I25)))+(pEg!J26*qEg!J25)/((pAg!J25*qAg!J25)+(pEg!J26*qEg!J25))),"")</f>
        <v/>
      </c>
      <c r="K58" s="106" t="str">
        <f>IFERROR((qEg!K25/qEg!J25)^(0.5*((pEg!J26*qEg!J25)/((pAg!J25*qAg!J25)+(pEg!J26*qEg!J25)))+(pEg!K26*qEg!K25)/((pAg!K25*qAg!K25)+(pEg!K26*qEg!K25))),"")</f>
        <v/>
      </c>
      <c r="L58" s="106" t="str">
        <f>IFERROR((qEg!L25/qEg!K25)^(0.5*((pEg!K26*qEg!K25)/((pAg!K25*qAg!K25)+(pEg!K26*qEg!K25)))+(pEg!L26*qEg!L25)/((pAg!L25*qAg!L25)+(pEg!L26*qEg!L25))),"")</f>
        <v/>
      </c>
      <c r="M58" s="106" t="str">
        <f>IFERROR((qEg!M25/qEg!L25)^(0.5*((pEg!L26*qEg!L25)/((pAg!L25*qAg!L25)+(pEg!L26*qEg!L25)))+(pEg!M26*qEg!M25)/((pAg!M25*qAg!M25)+(pEg!M26*qEg!M25))),"")</f>
        <v/>
      </c>
      <c r="N58" s="106" t="str">
        <f>IFERROR((qEg!N25/qEg!M25)^(0.5*((pEg!M26*qEg!M25)/((pAg!M25*qAg!M25)+(pEg!M26*qEg!M25)))+(pEg!N26*qEg!N25)/((pAg!N25*qAg!N25)+(pEg!N26*qEg!N25))),"")</f>
        <v/>
      </c>
      <c r="O58" s="106">
        <f>IFERROR((qEg!O25/qEg!N25)^(0.5*((pEg!N26*qEg!N25)/((pAg!N25*qAg!N25)+(pEg!N26*qEg!N25)))+(pEg!O26*qEg!O25)/((pAg!O25*qAg!O25)+(pEg!O26*qEg!O25))),"")</f>
        <v>1.0963480925975662</v>
      </c>
      <c r="P58" s="106">
        <f>IFERROR((qEg!P25/qEg!O25)^(0.5*((pEg!O26*qEg!O25)/((pAg!O25*qAg!O25)+(pEg!O26*qEg!O25)))+(pEg!P26*qEg!P25)/((pAg!P25*qAg!P25)+(pEg!P26*qEg!P25))),"")</f>
        <v>1.1238244190486997</v>
      </c>
      <c r="Q58" s="106">
        <f>IFERROR((qEg!Q25/qEg!P25)^(0.5*((pEg!P26*qEg!P25)/((pAg!P25*qAg!P25)+(pEg!P26*qEg!P25)))+(pEg!Q26*qEg!Q25)/((pAg!Q25*qAg!Q25)+(pEg!Q26*qEg!Q25))),"")</f>
        <v>1.0585594685538382</v>
      </c>
      <c r="R58" s="106">
        <f>IFERROR((qEg!R25/qEg!Q25)^(0.5*((pEg!Q26*qEg!Q25)/((pAg!Q25*qAg!Q25)+(pEg!Q26*qEg!Q25)))+(pEg!R26*qEg!R25)/((pAg!R25*qAg!R25)+(pEg!R26*qEg!R25))),"")</f>
        <v>1.0070365788975115</v>
      </c>
      <c r="S58" s="106">
        <f>IFERROR((qEg!S25/qEg!R25)^(0.5*((pEg!R26*qEg!R25)/((pAg!R25*qAg!R25)+(pEg!R26*qEg!R25)))+(pEg!S26*qEg!S25)/((pAg!S25*qAg!S25)+(pEg!S26*qEg!S25))),"")</f>
        <v>1.0260859601364123</v>
      </c>
      <c r="T58" s="106">
        <f>IFERROR((qEg!T25/qEg!S25)^(0.5*((pEg!S26*qEg!S25)/((pAg!S25*qAg!S25)+(pEg!S26*qEg!S25)))+(pEg!T26*qEg!T25)/((pAg!T25*qAg!T25)+(pEg!T26*qEg!T25))),"")</f>
        <v>0.97402684985959942</v>
      </c>
      <c r="U58" s="106">
        <f>IFERROR((qEg!U25/qEg!T25)^(0.5*((pEg!T26*qEg!T25)/((pAg!T25*qAg!T25)+(pEg!T26*qEg!T25)))+(pEg!U26*qEg!U25)/((pAg!U25*qAg!U25)+(pEg!U26*qEg!U25))),"")</f>
        <v>1.0217701442131317</v>
      </c>
      <c r="V58" s="106">
        <f>IFERROR((qEg!V25/qEg!U25)^(0.5*((pEg!U26*qEg!U25)/((pAg!U25*qAg!U25)+(pEg!U26*qEg!U25)))+(pEg!V26*qEg!V25)/((pAg!V25*qAg!V25)+(pEg!V26*qEg!V25))),"")</f>
        <v>1.0280398695106778</v>
      </c>
    </row>
    <row r="59" spans="2:22" x14ac:dyDescent="0.25">
      <c r="B59" s="105" t="s">
        <v>43</v>
      </c>
      <c r="C59" s="106">
        <f>IFERROR((qEg!C26/qEg!B26)^(0.5*((pEg!B27*qEg!B26)/((pAg!B26*qAg!B26)+(pEg!B27*qEg!B26)))+(pEg!C27*qEg!C26)/((pAg!C26*qAg!C26)+(pEg!C27*qEg!C26))),"")</f>
        <v>1.0070084355540523</v>
      </c>
      <c r="D59" s="106">
        <f>IFERROR((qEg!D26/qEg!C26)^(0.5*((pEg!C27*qEg!C26)/((pAg!C26*qAg!C26)+(pEg!C27*qEg!C26)))+(pEg!D27*qEg!D26)/((pAg!D26*qAg!D26)+(pEg!D27*qEg!D26))),"")</f>
        <v>0.99713260752939326</v>
      </c>
      <c r="E59" s="106">
        <f>IFERROR((qEg!E26/qEg!D26)^(0.5*((pEg!D27*qEg!D26)/((pAg!D26*qAg!D26)+(pEg!D27*qEg!D26)))+(pEg!E27*qEg!E26)/((pAg!E26*qAg!E26)+(pEg!E27*qEg!E26))),"")</f>
        <v>1.0212716969665345</v>
      </c>
      <c r="F59" s="106">
        <f>IFERROR((qEg!F26/qEg!E26)^(0.5*((pEg!E27*qEg!E26)/((pAg!E26*qAg!E26)+(pEg!E27*qEg!E26)))+(pEg!F27*qEg!F26)/((pAg!F26*qAg!F26)+(pEg!F27*qEg!F26))),"")</f>
        <v>1.0128312431672144</v>
      </c>
      <c r="G59" s="106">
        <f>IFERROR((qEg!G26/qEg!F26)^(0.5*((pEg!F27*qEg!F26)/((pAg!F26*qAg!F26)+(pEg!F27*qEg!F26)))+(pEg!G27*qEg!G26)/((pAg!G26*qAg!G26)+(pEg!G27*qEg!G26))),"")</f>
        <v>1.0111765681884108</v>
      </c>
      <c r="H59" s="106">
        <f>IFERROR((qEg!H26/qEg!G26)^(0.5*((pEg!G27*qEg!G26)/((pAg!G26*qAg!G26)+(pEg!G27*qEg!G26)))+(pEg!H27*qEg!H26)/((pAg!H26*qAg!H26)+(pEg!H27*qEg!H26))),"")</f>
        <v>1.0206146886759757</v>
      </c>
      <c r="I59" s="106">
        <f>IFERROR((qEg!I26/qEg!H26)^(0.5*((pEg!H27*qEg!H26)/((pAg!H26*qAg!H26)+(pEg!H27*qEg!H26)))+(pEg!I27*qEg!I26)/((pAg!I26*qAg!I26)+(pEg!I27*qEg!I26))),"")</f>
        <v>0.97793605094651681</v>
      </c>
      <c r="J59" s="106">
        <f>IFERROR((qEg!J26/qEg!I26)^(0.5*((pEg!I27*qEg!I26)/((pAg!I26*qAg!I26)+(pEg!I27*qEg!I26)))+(pEg!J27*qEg!J26)/((pAg!J26*qAg!J26)+(pEg!J27*qEg!J26))),"")</f>
        <v>1.018323007879409</v>
      </c>
      <c r="K59" s="106">
        <f>IFERROR((qEg!K26/qEg!J26)^(0.5*((pEg!J27*qEg!J26)/((pAg!J26*qAg!J26)+(pEg!J27*qEg!J26)))+(pEg!K27*qEg!K26)/((pAg!K26*qAg!K26)+(pEg!K27*qEg!K26))),"")</f>
        <v>1.0102185908188712</v>
      </c>
      <c r="L59" s="106">
        <f>IFERROR((qEg!L26/qEg!K26)^(0.5*((pEg!K27*qEg!K26)/((pAg!K26*qAg!K26)+(pEg!K27*qEg!K26)))+(pEg!L27*qEg!L26)/((pAg!L26*qAg!L26)+(pEg!L27*qEg!L26))),"")</f>
        <v>1.0350211689183808</v>
      </c>
      <c r="M59" s="106">
        <f>IFERROR((qEg!M26/qEg!L26)^(0.5*((pEg!L27*qEg!L26)/((pAg!L26*qAg!L26)+(pEg!L27*qEg!L26)))+(pEg!M27*qEg!M26)/((pAg!M26*qAg!M26)+(pEg!M27*qEg!M26))),"")</f>
        <v>1.0272499710508871</v>
      </c>
      <c r="N59" s="106">
        <f>IFERROR((qEg!N26/qEg!M26)^(0.5*((pEg!M27*qEg!M26)/((pAg!M26*qAg!M26)+(pEg!M27*qEg!M26)))+(pEg!N27*qEg!N26)/((pAg!N26*qAg!N26)+(pEg!N27*qEg!N26))),"")</f>
        <v>1.0223645369168364</v>
      </c>
      <c r="O59" s="106">
        <f>IFERROR((qEg!O26/qEg!N26)^(0.5*((pEg!N27*qEg!N26)/((pAg!N26*qAg!N26)+(pEg!N27*qEg!N26)))+(pEg!O27*qEg!O26)/((pAg!O26*qAg!O26)+(pEg!O27*qEg!O26))),"")</f>
        <v>1.0290190920016944</v>
      </c>
      <c r="P59" s="106" t="str">
        <f>IFERROR((qEg!P26/qEg!O26)^(0.5*((pEg!O27*qEg!O26)/((pAg!O26*qAg!O26)+(pEg!O27*qEg!O26)))+(pEg!P27*qEg!P26)/((pAg!P26*qAg!P26)+(pEg!P27*qEg!P26))),"")</f>
        <v/>
      </c>
      <c r="Q59" s="106" t="str">
        <f>IFERROR((qEg!Q26/qEg!P26)^(0.5*((pEg!P27*qEg!P26)/((pAg!P26*qAg!P26)+(pEg!P27*qEg!P26)))+(pEg!Q27*qEg!Q26)/((pAg!Q26*qAg!Q26)+(pEg!Q27*qEg!Q26))),"")</f>
        <v/>
      </c>
      <c r="R59" s="106" t="str">
        <f>IFERROR((qEg!R26/qEg!Q26)^(0.5*((pEg!Q27*qEg!Q26)/((pAg!Q26*qAg!Q26)+(pEg!Q27*qEg!Q26)))+(pEg!R27*qEg!R26)/((pAg!R26*qAg!R26)+(pEg!R27*qEg!R26))),"")</f>
        <v/>
      </c>
      <c r="S59" s="106">
        <f>IFERROR((qEg!S26/qEg!R26)^(0.5*((pEg!R27*qEg!R26)/((pAg!R26*qAg!R26)+(pEg!R27*qEg!R26)))+(pEg!S27*qEg!S26)/((pAg!S26*qAg!S26)+(pEg!S27*qEg!S26))),"")</f>
        <v>0.98913548798332684</v>
      </c>
      <c r="T59" s="106">
        <f>IFERROR((qEg!T26/qEg!S26)^(0.5*((pEg!S27*qEg!S26)/((pAg!S26*qAg!S26)+(pEg!S27*qEg!S26)))+(pEg!T27*qEg!T26)/((pAg!T26*qAg!T26)+(pEg!T27*qEg!T26))),"")</f>
        <v>0.98534589840908682</v>
      </c>
      <c r="U59" s="106">
        <f>IFERROR((qEg!U26/qEg!T26)^(0.5*((pEg!T27*qEg!T26)/((pAg!T26*qAg!T26)+(pEg!T27*qEg!T26)))+(pEg!U27*qEg!U26)/((pAg!U26*qAg!U26)+(pEg!U27*qEg!U26))),"")</f>
        <v>0.99857091738512194</v>
      </c>
      <c r="V59" s="106">
        <f>IFERROR((qEg!V26/qEg!U26)^(0.5*((pEg!U27*qEg!U26)/((pAg!U26*qAg!U26)+(pEg!U27*qEg!U26)))+(pEg!V27*qEg!V26)/((pAg!V26*qAg!V26)+(pEg!V27*qEg!V26))),"")</f>
        <v>1.0254673056056656</v>
      </c>
    </row>
    <row r="60" spans="2:22" x14ac:dyDescent="0.25">
      <c r="B60" s="105" t="s">
        <v>56</v>
      </c>
      <c r="C60" s="106">
        <f>IFERROR((qEg!C27/qEg!B27)^(0.5*((pEg!B28*qEg!B27)/((pAg!B27*qAg!B27)+(pEg!B28*qEg!B27)))+(pEg!C28*qEg!C27)/((pAg!C27*qAg!C27)+(pEg!C28*qEg!C27))),"")</f>
        <v>0.99880835293947101</v>
      </c>
      <c r="D60" s="106">
        <f>IFERROR((qEg!D27/qEg!C27)^(0.5*((pEg!C28*qEg!C27)/((pAg!C27*qAg!C27)+(pEg!C28*qEg!C27)))+(pEg!D28*qEg!D27)/((pAg!D27*qAg!D27)+(pEg!D28*qEg!D27))),"")</f>
        <v>0.99899313557475433</v>
      </c>
      <c r="E60" s="106">
        <f>IFERROR((qEg!E27/qEg!D27)^(0.5*((pEg!D28*qEg!D27)/((pAg!D27*qAg!D27)+(pEg!D28*qEg!D27)))+(pEg!E28*qEg!E27)/((pAg!E27*qAg!E27)+(pEg!E28*qEg!E27))),"")</f>
        <v>1.0015869065927976</v>
      </c>
      <c r="F60" s="106">
        <f>IFERROR((qEg!F27/qEg!E27)^(0.5*((pEg!E28*qEg!E27)/((pAg!E27*qAg!E27)+(pEg!E28*qEg!E27)))+(pEg!F28*qEg!F27)/((pAg!F27*qAg!F27)+(pEg!F28*qEg!F27))),"")</f>
        <v>1.0045033151326339</v>
      </c>
      <c r="G60" s="106">
        <f>IFERROR((qEg!G27/qEg!F27)^(0.5*((pEg!F28*qEg!F27)/((pAg!F27*qAg!F27)+(pEg!F28*qEg!F27)))+(pEg!G28*qEg!G27)/((pAg!G27*qAg!G27)+(pEg!G28*qEg!G27))),"")</f>
        <v>0.99656449040455553</v>
      </c>
      <c r="H60" s="106">
        <f>IFERROR((qEg!H27/qEg!G27)^(0.5*((pEg!G28*qEg!G27)/((pAg!G27*qAg!G27)+(pEg!G28*qEg!G27)))+(pEg!H28*qEg!H27)/((pAg!H27*qAg!H27)+(pEg!H28*qEg!H27))),"")</f>
        <v>1.0021517999505503</v>
      </c>
      <c r="I60" s="106">
        <f>IFERROR((qEg!I27/qEg!H27)^(0.5*((pEg!H28*qEg!H27)/((pAg!H27*qAg!H27)+(pEg!H28*qEg!H27)))+(pEg!I28*qEg!I27)/((pAg!I27*qAg!I27)+(pEg!I28*qEg!I27))),"")</f>
        <v>1.0047378986286082</v>
      </c>
      <c r="J60" s="106">
        <f>IFERROR((qEg!J27/qEg!I27)^(0.5*((pEg!I28*qEg!I27)/((pAg!I27*qAg!I27)+(pEg!I28*qEg!I27)))+(pEg!J28*qEg!J27)/((pAg!J27*qAg!J27)+(pEg!J28*qEg!J27))),"")</f>
        <v>1.0151202207295034</v>
      </c>
      <c r="K60" s="106">
        <f>IFERROR((qEg!K27/qEg!J27)^(0.5*((pEg!J28*qEg!J27)/((pAg!J27*qAg!J27)+(pEg!J28*qEg!J27)))+(pEg!K28*qEg!K27)/((pAg!K27*qAg!K27)+(pEg!K28*qEg!K27))),"")</f>
        <v>1.0069307937543608</v>
      </c>
      <c r="L60" s="106">
        <f>IFERROR((qEg!L27/qEg!K27)^(0.5*((pEg!K28*qEg!K27)/((pAg!K27*qAg!K27)+(pEg!K28*qEg!K27)))+(pEg!L28*qEg!L27)/((pAg!L27*qAg!L27)+(pEg!L28*qEg!L27))),"")</f>
        <v>1.0008053095853922</v>
      </c>
      <c r="M60" s="106">
        <f>IFERROR((qEg!M27/qEg!L27)^(0.5*((pEg!L28*qEg!L27)/((pAg!L27*qAg!L27)+(pEg!L28*qEg!L27)))+(pEg!M28*qEg!M27)/((pAg!M27*qAg!M27)+(pEg!M28*qEg!M27))),"")</f>
        <v>1.0051535122555566</v>
      </c>
      <c r="N60" s="106">
        <f>IFERROR((qEg!N27/qEg!M27)^(0.5*((pEg!M28*qEg!M27)/((pAg!M27*qAg!M27)+(pEg!M28*qEg!M27)))+(pEg!N28*qEg!N27)/((pAg!N27*qAg!N27)+(pEg!N28*qEg!N27))),"")</f>
        <v>0.99823458637147044</v>
      </c>
      <c r="O60" s="106">
        <f>IFERROR((qEg!O27/qEg!N27)^(0.5*((pEg!N28*qEg!N27)/((pAg!N27*qAg!N27)+(pEg!N28*qEg!N27)))+(pEg!O28*qEg!O27)/((pAg!O27*qAg!O27)+(pEg!O28*qEg!O27))),"")</f>
        <v>1.0003912588347921</v>
      </c>
      <c r="P60" s="106">
        <f>IFERROR((qEg!P27/qEg!O27)^(0.5*((pEg!O28*qEg!O27)/((pAg!O27*qAg!O27)+(pEg!O28*qEg!O27)))+(pEg!P28*qEg!P27)/((pAg!P27*qAg!P27)+(pEg!P28*qEg!P27))),"")</f>
        <v>1.0022722548663632</v>
      </c>
      <c r="Q60" s="106">
        <f>IFERROR((qEg!Q27/qEg!P27)^(0.5*((pEg!P28*qEg!P27)/((pAg!P27*qAg!P27)+(pEg!P28*qEg!P27)))+(pEg!Q28*qEg!Q27)/((pAg!Q27*qAg!Q27)+(pEg!Q28*qEg!Q27))),"")</f>
        <v>1.0060481797525735</v>
      </c>
      <c r="R60" s="106">
        <f>IFERROR((qEg!R27/qEg!Q27)^(0.5*((pEg!Q28*qEg!Q27)/((pAg!Q27*qAg!Q27)+(pEg!Q28*qEg!Q27)))+(pEg!R28*qEg!R27)/((pAg!R27*qAg!R27)+(pEg!R28*qEg!R27))),"")</f>
        <v>0.99863083691522148</v>
      </c>
      <c r="S60" s="106">
        <f>IFERROR((qEg!S27/qEg!R27)^(0.5*((pEg!R28*qEg!R27)/((pAg!R27*qAg!R27)+(pEg!R28*qEg!R27)))+(pEg!S28*qEg!S27)/((pAg!S27*qAg!S27)+(pEg!S28*qEg!S27))),"")</f>
        <v>1.0066700205948969</v>
      </c>
      <c r="T60" s="106">
        <f>IFERROR((qEg!T27/qEg!S27)^(0.5*((pEg!S28*qEg!S27)/((pAg!S27*qAg!S27)+(pEg!S28*qEg!S27)))+(pEg!T28*qEg!T27)/((pAg!T27*qAg!T27)+(pEg!T28*qEg!T27))),"")</f>
        <v>1.0062844528137109</v>
      </c>
      <c r="U60" s="106">
        <f>IFERROR((qEg!U27/qEg!T27)^(0.5*((pEg!T28*qEg!T27)/((pAg!T27*qAg!T27)+(pEg!T28*qEg!T27)))+(pEg!U28*qEg!U27)/((pAg!U27*qAg!U27)+(pEg!U28*qEg!U27))),"")</f>
        <v>1.0012656296176032</v>
      </c>
      <c r="V60" s="106">
        <f>IFERROR((qEg!V27/qEg!U27)^(0.5*((pEg!U28*qEg!U27)/((pAg!U27*qAg!U27)+(pEg!U28*qEg!U27)))+(pEg!V28*qEg!V27)/((pAg!V27*qAg!V27)+(pEg!V28*qEg!V27))),"")</f>
        <v>1</v>
      </c>
    </row>
    <row r="61" spans="2:22" x14ac:dyDescent="0.25">
      <c r="B61" s="105" t="s">
        <v>41</v>
      </c>
      <c r="C61" s="106">
        <f>IFERROR((qEg!C28/qEg!B28)^(0.5*((pEg!B29*qEg!B28)/((pAg!B28*qAg!B28)+(pEg!B29*qEg!B28)))+(pEg!C29*qEg!C28)/((pAg!C28*qAg!C28)+(pEg!C29*qEg!C28))),"")</f>
        <v>0.99388002901725581</v>
      </c>
      <c r="D61" s="106">
        <f>IFERROR((qEg!D28/qEg!C28)^(0.5*((pEg!C29*qEg!C28)/((pAg!C28*qAg!C28)+(pEg!C29*qEg!C28)))+(pEg!D29*qEg!D28)/((pAg!D28*qAg!D28)+(pEg!D29*qEg!D28))),"")</f>
        <v>0.99648610438526575</v>
      </c>
      <c r="E61" s="106">
        <f>IFERROR((qEg!E28/qEg!D28)^(0.5*((pEg!D29*qEg!D28)/((pAg!D28*qAg!D28)+(pEg!D29*qEg!D28)))+(pEg!E29*qEg!E28)/((pAg!E28*qAg!E28)+(pEg!E29*qEg!E28))),"")</f>
        <v>0.99969221750282189</v>
      </c>
      <c r="F61" s="106">
        <f>IFERROR((qEg!F28/qEg!E28)^(0.5*((pEg!E29*qEg!E28)/((pAg!E28*qAg!E28)+(pEg!E29*qEg!E28)))+(pEg!F29*qEg!F28)/((pAg!F28*qAg!F28)+(pEg!F29*qEg!F28))),"")</f>
        <v>0.99532742212934489</v>
      </c>
      <c r="G61" s="106">
        <f>IFERROR((qEg!G28/qEg!F28)^(0.5*((pEg!F29*qEg!F28)/((pAg!F28*qAg!F28)+(pEg!F29*qEg!F28)))+(pEg!G29*qEg!G28)/((pAg!G28*qAg!G28)+(pEg!G29*qEg!G28))),"")</f>
        <v>0.99916842079482227</v>
      </c>
      <c r="H61" s="106">
        <f>IFERROR((qEg!H28/qEg!G28)^(0.5*((pEg!G29*qEg!G28)/((pAg!G28*qAg!G28)+(pEg!G29*qEg!G28)))+(pEg!H29*qEg!H28)/((pAg!H28*qAg!H28)+(pEg!H29*qEg!H28))),"")</f>
        <v>1.0070986803275275</v>
      </c>
      <c r="I61" s="106">
        <f>IFERROR((qEg!I28/qEg!H28)^(0.5*((pEg!H29*qEg!H28)/((pAg!H28*qAg!H28)+(pEg!H29*qEg!H28)))+(pEg!I29*qEg!I28)/((pAg!I28*qAg!I28)+(pEg!I29*qEg!I28))),"")</f>
        <v>1.0027967088999614</v>
      </c>
      <c r="J61" s="106">
        <f>IFERROR((qEg!J28/qEg!I28)^(0.5*((pEg!I29*qEg!I28)/((pAg!I28*qAg!I28)+(pEg!I29*qEg!I28)))+(pEg!J29*qEg!J28)/((pAg!J28*qAg!J28)+(pEg!J29*qEg!J28))),"")</f>
        <v>0.8699303106376034</v>
      </c>
      <c r="K61" s="106">
        <f>IFERROR((qEg!K28/qEg!J28)^(0.5*((pEg!J29*qEg!J28)/((pAg!J28*qAg!J28)+(pEg!J29*qEg!J28)))+(pEg!K29*qEg!K28)/((pAg!K28*qAg!K28)+(pEg!K29*qEg!K28))),"")</f>
        <v>1.1074856586745239</v>
      </c>
      <c r="L61" s="106">
        <f>IFERROR((qEg!L28/qEg!K28)^(0.5*((pEg!K29*qEg!K28)/((pAg!K28*qAg!K28)+(pEg!K29*qEg!K28)))+(pEg!L29*qEg!L28)/((pAg!L28*qAg!L28)+(pEg!L29*qEg!L28))),"")</f>
        <v>1.0520921477908138</v>
      </c>
      <c r="M61" s="106">
        <f>IFERROR((qEg!M28/qEg!L28)^(0.5*((pEg!L29*qEg!L28)/((pAg!L28*qAg!L28)+(pEg!L29*qEg!L28)))+(pEg!M29*qEg!M28)/((pAg!M28*qAg!M28)+(pEg!M29*qEg!M28))),"")</f>
        <v>1.0019869625310684</v>
      </c>
      <c r="N61" s="106" t="str">
        <f>IFERROR((qEg!N28/qEg!M28)^(0.5*((pEg!M29*qEg!M28)/((pAg!M28*qAg!M28)+(pEg!M29*qEg!M28)))+(pEg!N29*qEg!N28)/((pAg!N28*qAg!N28)+(pEg!N29*qEg!N28))),"")</f>
        <v/>
      </c>
      <c r="O61" s="106" t="str">
        <f>IFERROR((qEg!O28/qEg!N28)^(0.5*((pEg!N29*qEg!N28)/((pAg!N28*qAg!N28)+(pEg!N29*qEg!N28)))+(pEg!O29*qEg!O28)/((pAg!O28*qAg!O28)+(pEg!O29*qEg!O28))),"")</f>
        <v/>
      </c>
      <c r="P61" s="106">
        <f>IFERROR((qEg!P28/qEg!O28)^(0.5*((pEg!O29*qEg!O28)/((pAg!O28*qAg!O28)+(pEg!O29*qEg!O28)))+(pEg!P29*qEg!P28)/((pAg!P28*qAg!P28)+(pEg!P29*qEg!P28))),"")</f>
        <v>1.1571456516210621</v>
      </c>
      <c r="Q61" s="106">
        <f>IFERROR((qEg!Q28/qEg!P28)^(0.5*((pEg!P29*qEg!P28)/((pAg!P28*qAg!P28)+(pEg!P29*qEg!P28)))+(pEg!Q29*qEg!Q28)/((pAg!Q28*qAg!Q28)+(pEg!Q29*qEg!Q28))),"")</f>
        <v>1.0416113500537929</v>
      </c>
      <c r="R61" s="106">
        <f>IFERROR((qEg!R28/qEg!Q28)^(0.5*((pEg!Q29*qEg!Q28)/((pAg!Q28*qAg!Q28)+(pEg!Q29*qEg!Q28)))+(pEg!R29*qEg!R28)/((pAg!R28*qAg!R28)+(pEg!R29*qEg!R28))),"")</f>
        <v>1</v>
      </c>
      <c r="S61" s="106">
        <f>IFERROR((qEg!S28/qEg!R28)^(0.5*((pEg!R29*qEg!R28)/((pAg!R28*qAg!R28)+(pEg!R29*qEg!R28)))+(pEg!S29*qEg!S28)/((pAg!S28*qAg!S28)+(pEg!S29*qEg!S28))),"")</f>
        <v>1.0129520438726682</v>
      </c>
      <c r="T61" s="106">
        <f>IFERROR((qEg!T28/qEg!S28)^(0.5*((pEg!S29*qEg!S28)/((pAg!S28*qAg!S28)+(pEg!S29*qEg!S28)))+(pEg!T29*qEg!T28)/((pAg!T28*qAg!T28)+(pEg!T29*qEg!T28))),"")</f>
        <v>1.0059217961932465</v>
      </c>
      <c r="U61" s="106" t="str">
        <f>IFERROR((qEg!U28/qEg!T28)^(0.5*((pEg!T29*qEg!T28)/((pAg!T28*qAg!T28)+(pEg!T29*qEg!T28)))+(pEg!U29*qEg!U28)/((pAg!U28*qAg!U28)+(pEg!U29*qEg!U28))),"")</f>
        <v/>
      </c>
      <c r="V61" s="106" t="str">
        <f>IFERROR((qEg!V28/qEg!U28)^(0.5*((pEg!U29*qEg!U28)/((pAg!U28*qAg!U28)+(pEg!U29*qEg!U28)))+(pEg!V29*qEg!V28)/((pAg!V28*qAg!V28)+(pEg!V29*qEg!V28))),"")</f>
        <v/>
      </c>
    </row>
    <row r="62" spans="2:22" x14ac:dyDescent="0.25">
      <c r="B62" s="105" t="s">
        <v>53</v>
      </c>
      <c r="C62" s="106">
        <f>IFERROR((qEg!C29/qEg!B29)^(0.5*((pEg!B30*qEg!B29)/((pAg!B29*qAg!B29)+(pEg!B30*qEg!B29)))+(pEg!C30*qEg!C29)/((pAg!C29*qAg!C29)+(pEg!C30*qEg!C29))),"")</f>
        <v>1.0137184582096139</v>
      </c>
      <c r="D62" s="106">
        <f>IFERROR((qEg!D29/qEg!C29)^(0.5*((pEg!C30*qEg!C29)/((pAg!C29*qAg!C29)+(pEg!C30*qEg!C29)))+(pEg!D30*qEg!D29)/((pAg!D29*qAg!D29)+(pEg!D30*qEg!D29))),"")</f>
        <v>0.99592847343574409</v>
      </c>
      <c r="E62" s="106">
        <f>IFERROR((qEg!E29/qEg!D29)^(0.5*((pEg!D30*qEg!D29)/((pAg!D29*qAg!D29)+(pEg!D30*qEg!D29)))+(pEg!E30*qEg!E29)/((pAg!E29*qAg!E29)+(pEg!E30*qEg!E29))),"")</f>
        <v>1.0142963579927071</v>
      </c>
      <c r="F62" s="106">
        <f>IFERROR((qEg!F29/qEg!E29)^(0.5*((pEg!E30*qEg!E29)/((pAg!E29*qAg!E29)+(pEg!E30*qEg!E29)))+(pEg!F30*qEg!F29)/((pAg!F29*qAg!F29)+(pEg!F30*qEg!F29))),"")</f>
        <v>1.0041011228000605</v>
      </c>
      <c r="G62" s="106">
        <f>IFERROR((qEg!G29/qEg!F29)^(0.5*((pEg!F30*qEg!F29)/((pAg!F29*qAg!F29)+(pEg!F30*qEg!F29)))+(pEg!G30*qEg!G29)/((pAg!G29*qAg!G29)+(pEg!G30*qEg!G29))),"")</f>
        <v>1.0138371673966606</v>
      </c>
      <c r="H62" s="106">
        <f>IFERROR((qEg!H29/qEg!G29)^(0.5*((pEg!G30*qEg!G29)/((pAg!G29*qAg!G29)+(pEg!G30*qEg!G29)))+(pEg!H30*qEg!H29)/((pAg!H29*qAg!H29)+(pEg!H30*qEg!H29))),"")</f>
        <v>0.99873212743128936</v>
      </c>
      <c r="I62" s="106">
        <f>IFERROR((qEg!I29/qEg!H29)^(0.5*((pEg!H30*qEg!H29)/((pAg!H29*qAg!H29)+(pEg!H30*qEg!H29)))+(pEg!I30*qEg!I29)/((pAg!I29*qAg!I29)+(pEg!I30*qEg!I29))),"")</f>
        <v>1.0188895087862966</v>
      </c>
      <c r="J62" s="106">
        <f>IFERROR((qEg!J29/qEg!I29)^(0.5*((pEg!I30*qEg!I29)/((pAg!I29*qAg!I29)+(pEg!I30*qEg!I29)))+(pEg!J30*qEg!J29)/((pAg!J29*qAg!J29)+(pEg!J30*qEg!J29))),"")</f>
        <v>1.007478094803445</v>
      </c>
      <c r="K62" s="106">
        <f>IFERROR((qEg!K29/qEg!J29)^(0.5*((pEg!J30*qEg!J29)/((pAg!J29*qAg!J29)+(pEg!J30*qEg!J29)))+(pEg!K30*qEg!K29)/((pAg!K29*qAg!K29)+(pEg!K30*qEg!K29))),"")</f>
        <v>1.0043190936426445</v>
      </c>
      <c r="L62" s="106">
        <f>IFERROR((qEg!L29/qEg!K29)^(0.5*((pEg!K30*qEg!K29)/((pAg!K29*qAg!K29)+(pEg!K30*qEg!K29)))+(pEg!L30*qEg!L29)/((pAg!L29*qAg!L29)+(pEg!L30*qEg!L29))),"")</f>
        <v>1.0072538411709537</v>
      </c>
      <c r="M62" s="106">
        <f>IFERROR((qEg!M29/qEg!L29)^(0.5*((pEg!L30*qEg!L29)/((pAg!L29*qAg!L29)+(pEg!L30*qEg!L29)))+(pEg!M30*qEg!M29)/((pAg!M29*qAg!M29)+(pEg!M30*qEg!M29))),"")</f>
        <v>1.0094396566956443</v>
      </c>
      <c r="N62" s="106">
        <f>IFERROR((qEg!N29/qEg!M29)^(0.5*((pEg!M30*qEg!M29)/((pAg!M29*qAg!M29)+(pEg!M30*qEg!M29)))+(pEg!N30*qEg!N29)/((pAg!N29*qAg!N29)+(pEg!N30*qEg!N29))),"")</f>
        <v>1.0127263861896389</v>
      </c>
      <c r="O62" s="106">
        <f>IFERROR((qEg!O29/qEg!N29)^(0.5*((pEg!N30*qEg!N29)/((pAg!N29*qAg!N29)+(pEg!N30*qEg!N29)))+(pEg!O30*qEg!O29)/((pAg!O29*qAg!O29)+(pEg!O30*qEg!O29))),"")</f>
        <v>1.006219954856072</v>
      </c>
      <c r="P62" s="106">
        <f>IFERROR((qEg!P29/qEg!O29)^(0.5*((pEg!O30*qEg!O29)/((pAg!O29*qAg!O29)+(pEg!O30*qEg!O29)))+(pEg!P30*qEg!P29)/((pAg!P29*qAg!P29)+(pEg!P30*qEg!P29))),"")</f>
        <v>1.0130739009701009</v>
      </c>
      <c r="Q62" s="106">
        <f>IFERROR((qEg!Q29/qEg!P29)^(0.5*((pEg!P30*qEg!P29)/((pAg!P29*qAg!P29)+(pEg!P30*qEg!P29)))+(pEg!Q30*qEg!Q29)/((pAg!Q29*qAg!Q29)+(pEg!Q30*qEg!Q29))),"")</f>
        <v>1.0079377245561791</v>
      </c>
      <c r="R62" s="106">
        <f>IFERROR((qEg!R29/qEg!Q29)^(0.5*((pEg!Q30*qEg!Q29)/((pAg!Q29*qAg!Q29)+(pEg!Q30*qEg!Q29)))+(pEg!R30*qEg!R29)/((pAg!R29*qAg!R29)+(pEg!R30*qEg!R29))),"")</f>
        <v>1.0143601037404382</v>
      </c>
      <c r="S62" s="106">
        <f>IFERROR((qEg!S29/qEg!R29)^(0.5*((pEg!R30*qEg!R29)/((pAg!R29*qAg!R29)+(pEg!R30*qEg!R29)))+(pEg!S30*qEg!S29)/((pAg!S29*qAg!S29)+(pEg!S30*qEg!S29))),"")</f>
        <v>1.0347057168094491</v>
      </c>
      <c r="T62" s="106">
        <f>IFERROR((qEg!T29/qEg!S29)^(0.5*((pEg!S30*qEg!S29)/((pAg!S29*qAg!S29)+(pEg!S30*qEg!S29)))+(pEg!T30*qEg!T29)/((pAg!T29*qAg!T29)+(pEg!T30*qEg!T29))),"")</f>
        <v>1.0050249613009326</v>
      </c>
      <c r="U62" s="106">
        <f>IFERROR((qEg!U29/qEg!T29)^(0.5*((pEg!T30*qEg!T29)/((pAg!T29*qAg!T29)+(pEg!T30*qEg!T29)))+(pEg!U30*qEg!U29)/((pAg!U29*qAg!U29)+(pEg!U30*qEg!U29))),"")</f>
        <v>1.0039254330791516</v>
      </c>
      <c r="V62" s="106">
        <f>IFERROR((qEg!V29/qEg!U29)^(0.5*((pEg!U30*qEg!U29)/((pAg!U29*qAg!U29)+(pEg!U30*qEg!U29)))+(pEg!V30*qEg!V29)/((pAg!V29*qAg!V29)+(pEg!V30*qEg!V29))),"")</f>
        <v>1</v>
      </c>
    </row>
    <row r="63" spans="2:22" x14ac:dyDescent="0.25">
      <c r="B63" s="105" t="s">
        <v>47</v>
      </c>
      <c r="C63" s="106">
        <f>IFERROR((qEg!C30/qEg!B30)^(0.5*((pEg!B31*qEg!B30)/((pAg!B30*qAg!B30)+(pEg!B31*qEg!B30)))+(pEg!C31*qEg!C30)/((pAg!C30*qAg!C30)+(pEg!C31*qEg!C30))),"")</f>
        <v>1.0081763502914627</v>
      </c>
      <c r="D63" s="106">
        <f>IFERROR((qEg!D30/qEg!C30)^(0.5*((pEg!C31*qEg!C30)/((pAg!C30*qAg!C30)+(pEg!C31*qEg!C30)))+(pEg!D31*qEg!D30)/((pAg!D30*qAg!D30)+(pEg!D31*qEg!D30))),"")</f>
        <v>1.0169488287019173</v>
      </c>
      <c r="E63" s="106">
        <f>IFERROR((qEg!E30/qEg!D30)^(0.5*((pEg!D31*qEg!D30)/((pAg!D30*qAg!D30)+(pEg!D31*qEg!D30)))+(pEg!E31*qEg!E30)/((pAg!E30*qAg!E30)+(pEg!E31*qEg!E30))),"")</f>
        <v>1.0210749108676176</v>
      </c>
      <c r="F63" s="106">
        <f>IFERROR((qEg!F30/qEg!E30)^(0.5*((pEg!E31*qEg!E30)/((pAg!E30*qAg!E30)+(pEg!E31*qEg!E30)))+(pEg!F31*qEg!F30)/((pAg!F30*qAg!F30)+(pEg!F31*qEg!F30))),"")</f>
        <v>1.0282010002252253</v>
      </c>
      <c r="G63" s="106">
        <f>IFERROR((qEg!G30/qEg!F30)^(0.5*((pEg!F31*qEg!F30)/((pAg!F30*qAg!F30)+(pEg!F31*qEg!F30)))+(pEg!G31*qEg!G30)/((pAg!G30*qAg!G30)+(pEg!G31*qEg!G30))),"")</f>
        <v>1.0341720042546145</v>
      </c>
      <c r="H63" s="106">
        <f>IFERROR((qEg!H30/qEg!G30)^(0.5*((pEg!G31*qEg!G30)/((pAg!G30*qAg!G30)+(pEg!G31*qEg!G30)))+(pEg!H31*qEg!H30)/((pAg!H30*qAg!H30)+(pEg!H31*qEg!H30))),"")</f>
        <v>1.0498823926558019</v>
      </c>
      <c r="I63" s="106">
        <f>IFERROR((qEg!I30/qEg!H30)^(0.5*((pEg!H31*qEg!H30)/((pAg!H30*qAg!H30)+(pEg!H31*qEg!H30)))+(pEg!I31*qEg!I30)/((pAg!I30*qAg!I30)+(pEg!I31*qEg!I30))),"")</f>
        <v>1.0138516017609458</v>
      </c>
      <c r="J63" s="106">
        <f>IFERROR((qEg!J30/qEg!I30)^(0.5*((pEg!I31*qEg!I30)/((pAg!I30*qAg!I30)+(pEg!I31*qEg!I30)))+(pEg!J31*qEg!J30)/((pAg!J30*qAg!J30)+(pEg!J31*qEg!J30))),"")</f>
        <v>1.0213225930942629</v>
      </c>
      <c r="K63" s="106">
        <f>IFERROR((qEg!K30/qEg!J30)^(0.5*((pEg!J31*qEg!J30)/((pAg!J30*qAg!J30)+(pEg!J31*qEg!J30)))+(pEg!K31*qEg!K30)/((pAg!K30*qAg!K30)+(pEg!K31*qEg!K30))),"")</f>
        <v>1.0199581351857621</v>
      </c>
      <c r="L63" s="106">
        <f>IFERROR((qEg!L30/qEg!K30)^(0.5*((pEg!K31*qEg!K30)/((pAg!K30*qAg!K30)+(pEg!K31*qEg!K30)))+(pEg!L31*qEg!L30)/((pAg!L30*qAg!L30)+(pEg!L31*qEg!L30))),"")</f>
        <v>1.0131999087678456</v>
      </c>
      <c r="M63" s="106">
        <f>IFERROR((qEg!M30/qEg!L30)^(0.5*((pEg!L31*qEg!L30)/((pAg!L30*qAg!L30)+(pEg!L31*qEg!L30)))+(pEg!M31*qEg!M30)/((pAg!M30*qAg!M30)+(pEg!M31*qEg!M30))),"")</f>
        <v>1.0215801454742892</v>
      </c>
      <c r="N63" s="106">
        <f>IFERROR((qEg!N30/qEg!M30)^(0.5*((pEg!M31*qEg!M30)/((pAg!M30*qAg!M30)+(pEg!M31*qEg!M30)))+(pEg!N31*qEg!N30)/((pAg!N30*qAg!N30)+(pEg!N31*qEg!N30))),"")</f>
        <v>1.0116485604832923</v>
      </c>
      <c r="O63" s="106">
        <f>IFERROR((qEg!O30/qEg!N30)^(0.5*((pEg!N31*qEg!N30)/((pAg!N30*qAg!N30)+(pEg!N31*qEg!N30)))+(pEg!O31*qEg!O30)/((pAg!O30*qAg!O30)+(pEg!O31*qEg!O30))),"")</f>
        <v>1.0159297950021269</v>
      </c>
      <c r="P63" s="106">
        <f>IFERROR((qEg!P30/qEg!O30)^(0.5*((pEg!O31*qEg!O30)/((pAg!O30*qAg!O30)+(pEg!O31*qEg!O30)))+(pEg!P31*qEg!P30)/((pAg!P30*qAg!P30)+(pEg!P31*qEg!P30))),"")</f>
        <v>1.0154384016452402</v>
      </c>
      <c r="Q63" s="106">
        <f>IFERROR((qEg!Q30/qEg!P30)^(0.5*((pEg!P31*qEg!P30)/((pAg!P30*qAg!P30)+(pEg!P31*qEg!P30)))+(pEg!Q31*qEg!Q30)/((pAg!Q30*qAg!Q30)+(pEg!Q31*qEg!Q30))),"")</f>
        <v>1.0278116341412129</v>
      </c>
      <c r="R63" s="106">
        <f>IFERROR((qEg!R30/qEg!Q30)^(0.5*((pEg!Q31*qEg!Q30)/((pAg!Q30*qAg!Q30)+(pEg!Q31*qEg!Q30)))+(pEg!R31*qEg!R30)/((pAg!R30*qAg!R30)+(pEg!R31*qEg!R30))),"")</f>
        <v>0.95098355084299324</v>
      </c>
      <c r="S63" s="106">
        <f>IFERROR((qEg!S30/qEg!R30)^(0.5*((pEg!R31*qEg!R30)/((pAg!R30*qAg!R30)+(pEg!R31*qEg!R30)))+(pEg!S31*qEg!S30)/((pAg!S30*qAg!S30)+(pEg!S31*qEg!S30))),"")</f>
        <v>1.0939428454869018</v>
      </c>
      <c r="T63" s="106">
        <f>IFERROR((qEg!T30/qEg!S30)^(0.5*((pEg!S31*qEg!S30)/((pAg!S30*qAg!S30)+(pEg!S31*qEg!S30)))+(pEg!T31*qEg!T30)/((pAg!T30*qAg!T30)+(pEg!T31*qEg!T30))),"")</f>
        <v>0.96902624057071052</v>
      </c>
      <c r="U63" s="106">
        <f>IFERROR((qEg!U30/qEg!T30)^(0.5*((pEg!T31*qEg!T30)/((pAg!T30*qAg!T30)+(pEg!T31*qEg!T30)))+(pEg!U31*qEg!U30)/((pAg!U30*qAg!U30)+(pEg!U31*qEg!U30))),"")</f>
        <v>0.97217416656705458</v>
      </c>
      <c r="V63" s="106">
        <f>IFERROR((qEg!V30/qEg!U30)^(0.5*((pEg!U31*qEg!U30)/((pAg!U30*qAg!U30)+(pEg!U31*qEg!U30)))+(pEg!V31*qEg!V30)/((pAg!V30*qAg!V30)+(pEg!V31*qEg!V30))),"")</f>
        <v>1.0125579699386851</v>
      </c>
    </row>
    <row r="64" spans="2:22" x14ac:dyDescent="0.25">
      <c r="B64" s="105" t="s">
        <v>37</v>
      </c>
      <c r="C64" s="106">
        <f>IFERROR((qEg!C31/qEg!B31)^(0.5*((pEg!B32*qEg!B31)/((pAg!B31*qAg!B31)+(pEg!B32*qEg!B31)))+(pEg!C32*qEg!C31)/((pAg!C31*qAg!C31)+(pEg!C32*qEg!C31))),"")</f>
        <v>1.00727006875309</v>
      </c>
      <c r="D64" s="106">
        <f>IFERROR((qEg!D31/qEg!C31)^(0.5*((pEg!C32*qEg!C31)/((pAg!C31*qAg!C31)+(pEg!C32*qEg!C31)))+(pEg!D32*qEg!D31)/((pAg!D31*qAg!D31)+(pEg!D32*qEg!D31))),"")</f>
        <v>0.99005981670169108</v>
      </c>
      <c r="E64" s="106">
        <f>IFERROR((qEg!E31/qEg!D31)^(0.5*((pEg!D32*qEg!D31)/((pAg!D31*qAg!D31)+(pEg!D32*qEg!D31)))+(pEg!E32*qEg!E31)/((pAg!E31*qAg!E31)+(pEg!E32*qEg!E31))),"")</f>
        <v>1.0320004143694941</v>
      </c>
      <c r="F64" s="106">
        <f>IFERROR((qEg!F31/qEg!E31)^(0.5*((pEg!E32*qEg!E31)/((pAg!E31*qAg!E31)+(pEg!E32*qEg!E31)))+(pEg!F32*qEg!F31)/((pAg!F31*qAg!F31)+(pEg!F32*qEg!F31))),"")</f>
        <v>1.0024796424298954</v>
      </c>
      <c r="G64" s="106">
        <f>IFERROR((qEg!G31/qEg!F31)^(0.5*((pEg!F32*qEg!F31)/((pAg!F31*qAg!F31)+(pEg!F32*qEg!F31)))+(pEg!G32*qEg!G31)/((pAg!G31*qAg!G31)+(pEg!G32*qEg!G31))),"")</f>
        <v>1.0191475793098628</v>
      </c>
      <c r="H64" s="106">
        <f>IFERROR((qEg!H31/qEg!G31)^(0.5*((pEg!G32*qEg!G31)/((pAg!G31*qAg!G31)+(pEg!G32*qEg!G31)))+(pEg!H32*qEg!H31)/((pAg!H31*qAg!H31)+(pEg!H32*qEg!H31))),"")</f>
        <v>1.0331008015957366</v>
      </c>
      <c r="I64" s="106">
        <f>IFERROR((qEg!I31/qEg!H31)^(0.5*((pEg!H32*qEg!H31)/((pAg!H31*qAg!H31)+(pEg!H32*qEg!H31)))+(pEg!I32*qEg!I31)/((pAg!I31*qAg!I31)+(pEg!I32*qEg!I31))),"")</f>
        <v>1.0266635135832163</v>
      </c>
      <c r="J64" s="106">
        <f>IFERROR((qEg!J31/qEg!I31)^(0.5*((pEg!I32*qEg!I31)/((pAg!I31*qAg!I31)+(pEg!I32*qEg!I31)))+(pEg!J32*qEg!J31)/((pAg!J31*qAg!J31)+(pEg!J32*qEg!J31))),"")</f>
        <v>1.0290240832547788</v>
      </c>
      <c r="K64" s="106">
        <f>IFERROR((qEg!K31/qEg!J31)^(0.5*((pEg!J32*qEg!J31)/((pAg!J31*qAg!J31)+(pEg!J32*qEg!J31)))+(pEg!K32*qEg!K31)/((pAg!K31*qAg!K31)+(pEg!K32*qEg!K31))),"")</f>
        <v>1.0156525091742488</v>
      </c>
      <c r="L64" s="106">
        <f>IFERROR((qEg!L31/qEg!K31)^(0.5*((pEg!K32*qEg!K31)/((pAg!K31*qAg!K31)+(pEg!K32*qEg!K31)))+(pEg!L32*qEg!L31)/((pAg!L31*qAg!L31)+(pEg!L32*qEg!L31))),"")</f>
        <v>1.0219636168566031</v>
      </c>
      <c r="M64" s="106">
        <f>IFERROR((qEg!M31/qEg!L31)^(0.5*((pEg!L32*qEg!L31)/((pAg!L31*qAg!L31)+(pEg!L32*qEg!L31)))+(pEg!M32*qEg!M31)/((pAg!M31*qAg!M31)+(pEg!M32*qEg!M31))),"")</f>
        <v>1.0303087092599663</v>
      </c>
      <c r="N64" s="106">
        <f>IFERROR((qEg!N31/qEg!M31)^(0.5*((pEg!M32*qEg!M31)/((pAg!M31*qAg!M31)+(pEg!M32*qEg!M31)))+(pEg!N32*qEg!N31)/((pAg!N31*qAg!N31)+(pEg!N32*qEg!N31))),"")</f>
        <v>1.0247124798477578</v>
      </c>
      <c r="O64" s="106">
        <f>IFERROR((qEg!O31/qEg!N31)^(0.5*((pEg!N32*qEg!N31)/((pAg!N31*qAg!N31)+(pEg!N32*qEg!N31)))+(pEg!O32*qEg!O31)/((pAg!O31*qAg!O31)+(pEg!O32*qEg!O31))),"")</f>
        <v>1.0223614016254607</v>
      </c>
      <c r="P64" s="106">
        <f>IFERROR((qEg!P31/qEg!O31)^(0.5*((pEg!O32*qEg!O31)/((pAg!O31*qAg!O31)+(pEg!O32*qEg!O31)))+(pEg!P32*qEg!P31)/((pAg!P31*qAg!P31)+(pEg!P32*qEg!P31))),"")</f>
        <v>1.0191959568175488</v>
      </c>
      <c r="Q64" s="106">
        <f>IFERROR((qEg!Q31/qEg!P31)^(0.5*((pEg!P32*qEg!P31)/((pAg!P31*qAg!P31)+(pEg!P32*qEg!P31)))+(pEg!Q32*qEg!Q31)/((pAg!Q31*qAg!Q31)+(pEg!Q32*qEg!Q31))),"")</f>
        <v>0.99300971447812214</v>
      </c>
      <c r="R64" s="106">
        <f>IFERROR((qEg!R31/qEg!Q31)^(0.5*((pEg!Q32*qEg!Q31)/((pAg!Q31*qAg!Q31)+(pEg!Q32*qEg!Q31)))+(pEg!R32*qEg!R31)/((pAg!R31*qAg!R31)+(pEg!R32*qEg!R31))),"")</f>
        <v>0.96455701788562909</v>
      </c>
      <c r="S64" s="106">
        <f>IFERROR((qEg!S31/qEg!R31)^(0.5*((pEg!R32*qEg!R31)/((pAg!R31*qAg!R31)+(pEg!R32*qEg!R31)))+(pEg!S32*qEg!S31)/((pAg!S31*qAg!S31)+(pEg!S32*qEg!S31))),"")</f>
        <v>1.0320114869610457</v>
      </c>
      <c r="T64" s="106">
        <f>IFERROR((qEg!T31/qEg!S31)^(0.5*((pEg!S32*qEg!S31)/((pAg!S31*qAg!S31)+(pEg!S32*qEg!S31)))+(pEg!T32*qEg!T31)/((pAg!T31*qAg!T31)+(pEg!T32*qEg!T31))),"")</f>
        <v>1.0247285657521479</v>
      </c>
      <c r="U64" s="106">
        <f>IFERROR((qEg!U31/qEg!T31)^(0.5*((pEg!T32*qEg!T31)/((pAg!T31*qAg!T31)+(pEg!T32*qEg!T31)))+(pEg!U32*qEg!U31)/((pAg!U31*qAg!U31)+(pEg!U32*qEg!U31))),"")</f>
        <v>1.0140592626029095</v>
      </c>
      <c r="V64" s="106">
        <f>IFERROR((qEg!V31/qEg!U31)^(0.5*((pEg!U32*qEg!U31)/((pAg!U31*qAg!U31)+(pEg!U32*qEg!U31)))+(pEg!V32*qEg!V31)/((pAg!V31*qAg!V31)+(pEg!V32*qEg!V31))),"")</f>
        <v>1.0175933266306625</v>
      </c>
    </row>
    <row r="65" spans="2:22" x14ac:dyDescent="0.25">
      <c r="B65" s="105" t="s">
        <v>51</v>
      </c>
      <c r="C65" s="106">
        <f>IFERROR((qEg!C32/qEg!B32)^(0.5*((pEg!B33*qEg!B32)/((pAg!B32*qAg!B32)+(pEg!B33*qEg!B32)))+(pEg!C33*qEg!C32)/((pAg!C32*qAg!C32)+(pEg!C33*qEg!C32))),"")</f>
        <v>1.0086404735249803</v>
      </c>
      <c r="D65" s="106">
        <f>IFERROR((qEg!D32/qEg!C32)^(0.5*((pEg!C33*qEg!C32)/((pAg!C32*qAg!C32)+(pEg!C33*qEg!C32)))+(pEg!D33*qEg!D32)/((pAg!D32*qAg!D32)+(pEg!D33*qEg!D32))),"")</f>
        <v>1.0072269204093294</v>
      </c>
      <c r="E65" s="106">
        <f>IFERROR((qEg!E32/qEg!D32)^(0.5*((pEg!D33*qEg!D32)/((pAg!D32*qAg!D32)+(pEg!D33*qEg!D32)))+(pEg!E33*qEg!E32)/((pAg!E32*qAg!E32)+(pEg!E33*qEg!E32))),"")</f>
        <v>1.0208670919986049</v>
      </c>
      <c r="F65" s="106">
        <f>IFERROR((qEg!F32/qEg!E32)^(0.5*((pEg!E33*qEg!E32)/((pAg!E32*qAg!E32)+(pEg!E33*qEg!E32)))+(pEg!F33*qEg!F32)/((pAg!F32*qAg!F32)+(pEg!F33*qEg!F32))),"")</f>
        <v>0.98227718158721311</v>
      </c>
      <c r="G65" s="106">
        <f>IFERROR((qEg!G32/qEg!F32)^(0.5*((pEg!F33*qEg!F32)/((pAg!F32*qAg!F32)+(pEg!F33*qEg!F32)))+(pEg!G33*qEg!G32)/((pAg!G32*qAg!G32)+(pEg!G33*qEg!G32))),"")</f>
        <v>1.0037224488000782</v>
      </c>
      <c r="H65" s="106">
        <f>IFERROR((qEg!H32/qEg!G32)^(0.5*((pEg!G33*qEg!G32)/((pAg!G32*qAg!G32)+(pEg!G33*qEg!G32)))+(pEg!H33*qEg!H32)/((pAg!H32*qAg!H32)+(pEg!H33*qEg!H32))),"")</f>
        <v>1.0112255207706984</v>
      </c>
      <c r="I65" s="106">
        <f>IFERROR((qEg!I32/qEg!H32)^(0.5*((pEg!H33*qEg!H32)/((pAg!H32*qAg!H32)+(pEg!H33*qEg!H32)))+(pEg!I33*qEg!I32)/((pAg!I32*qAg!I32)+(pEg!I33*qEg!I32))),"")</f>
        <v>1.0073945299642579</v>
      </c>
      <c r="J65" s="106">
        <f>IFERROR((qEg!J32/qEg!I32)^(0.5*((pEg!I33*qEg!I32)/((pAg!I32*qAg!I32)+(pEg!I33*qEg!I32)))+(pEg!J33*qEg!J32)/((pAg!J32*qAg!J32)+(pEg!J33*qEg!J32))),"")</f>
        <v>1.0275536321854049</v>
      </c>
      <c r="K65" s="106">
        <f>IFERROR((qEg!K32/qEg!J32)^(0.5*((pEg!J33*qEg!J32)/((pAg!J32*qAg!J32)+(pEg!J33*qEg!J32)))+(pEg!K33*qEg!K32)/((pAg!K32*qAg!K32)+(pEg!K33*qEg!K32))),"")</f>
        <v>1.0164309039118027</v>
      </c>
      <c r="L65" s="106">
        <f>IFERROR((qEg!L32/qEg!K32)^(0.5*((pEg!K33*qEg!K32)/((pAg!K32*qAg!K32)+(pEg!K33*qEg!K32)))+(pEg!L33*qEg!L32)/((pAg!L32*qAg!L32)+(pEg!L33*qEg!L32))),"")</f>
        <v>1.0119342187030425</v>
      </c>
      <c r="M65" s="106">
        <f>IFERROR((qEg!M32/qEg!L32)^(0.5*((pEg!L33*qEg!L32)/((pAg!L32*qAg!L32)+(pEg!L33*qEg!L32)))+(pEg!M33*qEg!M32)/((pAg!M32*qAg!M32)+(pEg!M33*qEg!M32))),"")</f>
        <v>1.0334372326121726</v>
      </c>
      <c r="N65" s="106">
        <f>IFERROR((qEg!N32/qEg!M32)^(0.5*((pEg!M33*qEg!M32)/((pAg!M32*qAg!M32)+(pEg!M33*qEg!M32)))+(pEg!N33*qEg!N32)/((pAg!N32*qAg!N32)+(pEg!N33*qEg!N32))),"")</f>
        <v>1.0172628679223774</v>
      </c>
      <c r="O65" s="106">
        <f>IFERROR((qEg!O32/qEg!N32)^(0.5*((pEg!N33*qEg!N32)/((pAg!N32*qAg!N32)+(pEg!N33*qEg!N32)))+(pEg!O33*qEg!O32)/((pAg!O32*qAg!O32)+(pEg!O33*qEg!O32))),"")</f>
        <v>1.0309797185463168</v>
      </c>
      <c r="P65" s="106">
        <f>IFERROR((qEg!P32/qEg!O32)^(0.5*((pEg!O33*qEg!O32)/((pAg!O32*qAg!O32)+(pEg!O33*qEg!O32)))+(pEg!P33*qEg!P32)/((pAg!P32*qAg!P32)+(pEg!P33*qEg!P32))),"")</f>
        <v>1.0221741287468951</v>
      </c>
      <c r="Q65" s="106">
        <f>IFERROR((qEg!Q32/qEg!P32)^(0.5*((pEg!P33*qEg!P32)/((pAg!P32*qAg!P32)+(pEg!P33*qEg!P32)))+(pEg!Q33*qEg!Q32)/((pAg!Q32*qAg!Q32)+(pEg!Q33*qEg!Q32))),"")</f>
        <v>1.026206373027382</v>
      </c>
      <c r="R65" s="106">
        <f>IFERROR((qEg!R32/qEg!Q32)^(0.5*((pEg!Q33*qEg!Q32)/((pAg!Q32*qAg!Q32)+(pEg!Q33*qEg!Q32)))+(pEg!R33*qEg!R32)/((pAg!R32*qAg!R32)+(pEg!R33*qEg!R32))),"")</f>
        <v>1.0035673146797564</v>
      </c>
      <c r="S65" s="106">
        <f>IFERROR((qEg!S32/qEg!R32)^(0.5*((pEg!R33*qEg!R32)/((pAg!R32*qAg!R32)+(pEg!R33*qEg!R32)))+(pEg!S33*qEg!S32)/((pAg!S32*qAg!S32)+(pEg!S33*qEg!S32))),"")</f>
        <v>1.0101451638806906</v>
      </c>
      <c r="T65" s="106">
        <f>IFERROR((qEg!T32/qEg!S32)^(0.5*((pEg!S33*qEg!S32)/((pAg!S32*qAg!S32)+(pEg!S33*qEg!S32)))+(pEg!T33*qEg!T32)/((pAg!T32*qAg!T32)+(pEg!T33*qEg!T32))),"")</f>
        <v>1.0122747918326593</v>
      </c>
      <c r="U65" s="106">
        <f>IFERROR((qEg!U32/qEg!T32)^(0.5*((pEg!T33*qEg!T32)/((pAg!T32*qAg!T32)+(pEg!T33*qEg!T32)))+(pEg!U33*qEg!U32)/((pAg!U32*qAg!U32)+(pEg!U33*qEg!U32))),"")</f>
        <v>1.0093769558546728</v>
      </c>
      <c r="V65" s="106">
        <f>IFERROR((qEg!V32/qEg!U32)^(0.5*((pEg!U33*qEg!U32)/((pAg!U32*qAg!U32)+(pEg!U33*qEg!U32)))+(pEg!V33*qEg!V32)/((pAg!V32*qAg!V32)+(pEg!V33*qEg!V32))),"")</f>
        <v>1.0103338876481147</v>
      </c>
    </row>
    <row r="66" spans="2:22" x14ac:dyDescent="0.25">
      <c r="B66" s="105" t="s">
        <v>49</v>
      </c>
      <c r="C66" s="106" t="str">
        <f>IFERROR((qEg!C33/qEg!B33)^(0.5*((pEg!B34*qEg!B33)/((pAg!B33*qAg!B33)+(pEg!B34*qEg!B33)))+(pEg!C34*qEg!C33)/((pAg!C33*qAg!C33)+(pEg!C34*qEg!C33))),"")</f>
        <v/>
      </c>
      <c r="D66" s="106" t="str">
        <f>IFERROR((qEg!D33/qEg!C33)^(0.5*((pEg!C34*qEg!C33)/((pAg!C33*qAg!C33)+(pEg!C34*qEg!C33)))+(pEg!D34*qEg!D33)/((pAg!D33*qAg!D33)+(pEg!D34*qEg!D33))),"")</f>
        <v/>
      </c>
      <c r="E66" s="106">
        <f>IFERROR((qEg!E33/qEg!D33)^(0.5*((pEg!D34*qEg!D33)/((pAg!D33*qAg!D33)+(pEg!D34*qEg!D33)))+(pEg!E34*qEg!E33)/((pAg!E33*qAg!E33)+(pEg!E34*qEg!E33))),"")</f>
        <v>1.1772461715674658</v>
      </c>
      <c r="F66" s="106">
        <f>IFERROR((qEg!F33/qEg!E33)^(0.5*((pEg!E34*qEg!E33)/((pAg!E33*qAg!E33)+(pEg!E34*qEg!E33)))+(pEg!F34*qEg!F33)/((pAg!F33*qAg!F33)+(pEg!F34*qEg!F33))),"")</f>
        <v>1.0353356908786573</v>
      </c>
      <c r="G66" s="106">
        <f>IFERROR((qEg!G33/qEg!F33)^(0.5*((pEg!F34*qEg!F33)/((pAg!F33*qAg!F33)+(pEg!F34*qEg!F33)))+(pEg!G34*qEg!G33)/((pAg!G33*qAg!G33)+(pEg!G34*qEg!G33))),"")</f>
        <v>1.0096520658222565</v>
      </c>
      <c r="H66" s="106">
        <f>IFERROR((qEg!H33/qEg!G33)^(0.5*((pEg!G34*qEg!G33)/((pAg!G33*qAg!G33)+(pEg!G34*qEg!G33)))+(pEg!H34*qEg!H33)/((pAg!H33*qAg!H33)+(pEg!H34*qEg!H33))),"")</f>
        <v>1.0163103991207572</v>
      </c>
      <c r="I66" s="106">
        <f>IFERROR((qEg!I33/qEg!H33)^(0.5*((pEg!H34*qEg!H33)/((pAg!H33*qAg!H33)+(pEg!H34*qEg!H33)))+(pEg!I34*qEg!I33)/((pAg!I33*qAg!I33)+(pEg!I34*qEg!I33))),"")</f>
        <v>1.0225474558902221</v>
      </c>
      <c r="J66" s="106">
        <f>IFERROR((qEg!J33/qEg!I33)^(0.5*((pEg!I34*qEg!I33)/((pAg!I33*qAg!I33)+(pEg!I34*qEg!I33)))+(pEg!J34*qEg!J33)/((pAg!J33*qAg!J33)+(pEg!J34*qEg!J33))),"")</f>
        <v>0.9814431565777767</v>
      </c>
      <c r="K66" s="106">
        <f>IFERROR((qEg!K33/qEg!J33)^(0.5*((pEg!J34*qEg!J33)/((pAg!J33*qAg!J33)+(pEg!J34*qEg!J33)))+(pEg!K34*qEg!K33)/((pAg!K33*qAg!K33)+(pEg!K34*qEg!K33))),"")</f>
        <v>1.0611106068523546</v>
      </c>
      <c r="L66" s="106">
        <f>IFERROR((qEg!L33/qEg!K33)^(0.5*((pEg!K34*qEg!K33)/((pAg!K33*qAg!K33)+(pEg!K34*qEg!K33)))+(pEg!L34*qEg!L33)/((pAg!L33*qAg!L33)+(pEg!L34*qEg!L33))),"")</f>
        <v>1.0529204264837797</v>
      </c>
      <c r="M66" s="106">
        <f>IFERROR((qEg!M33/qEg!L33)^(0.5*((pEg!L34*qEg!L33)/((pAg!L33*qAg!L33)+(pEg!L34*qEg!L33)))+(pEg!M34*qEg!M33)/((pAg!M33*qAg!M33)+(pEg!M34*qEg!M33))),"")</f>
        <v>1.0401526272655746</v>
      </c>
      <c r="N66" s="106">
        <f>IFERROR((qEg!N33/qEg!M33)^(0.5*((pEg!M34*qEg!M33)/((pAg!M33*qAg!M33)+(pEg!M34*qEg!M33)))+(pEg!N34*qEg!N33)/((pAg!N33*qAg!N33)+(pEg!N34*qEg!N33))),"")</f>
        <v>1.0138686546521469</v>
      </c>
      <c r="O66" s="106">
        <f>IFERROR((qEg!O33/qEg!N33)^(0.5*((pEg!N34*qEg!N33)/((pAg!N33*qAg!N33)+(pEg!N34*qEg!N33)))+(pEg!O34*qEg!O33)/((pAg!O33*qAg!O33)+(pEg!O34*qEg!O33))),"")</f>
        <v>1.0154773789575422</v>
      </c>
      <c r="P66" s="106">
        <f>IFERROR((qEg!P33/qEg!O33)^(0.5*((pEg!O34*qEg!O33)/((pAg!O33*qAg!O33)+(pEg!O34*qEg!O33)))+(pEg!P34*qEg!P33)/((pAg!P33*qAg!P33)+(pEg!P34*qEg!P33))),"")</f>
        <v>1.0455553900077537</v>
      </c>
      <c r="Q66" s="106">
        <f>IFERROR((qEg!Q33/qEg!P33)^(0.5*((pEg!P34*qEg!P33)/((pAg!P33*qAg!P33)+(pEg!P34*qEg!P33)))+(pEg!Q34*qEg!Q33)/((pAg!Q33*qAg!Q33)+(pEg!Q34*qEg!Q33))),"")</f>
        <v>1.0188775772806555</v>
      </c>
      <c r="R66" s="106">
        <f>IFERROR((qEg!R33/qEg!Q33)^(0.5*((pEg!Q34*qEg!Q33)/((pAg!Q33*qAg!Q33)+(pEg!Q34*qEg!Q33)))+(pEg!R34*qEg!R33)/((pAg!R33*qAg!R33)+(pEg!R34*qEg!R33))),"")</f>
        <v>1.0527042433363214</v>
      </c>
      <c r="S66" s="106">
        <f>IFERROR((qEg!S33/qEg!R33)^(0.5*((pEg!R34*qEg!R33)/((pAg!R33*qAg!R33)+(pEg!R34*qEg!R33)))+(pEg!S34*qEg!S33)/((pAg!S33*qAg!S33)+(pEg!S34*qEg!S33))),"")</f>
        <v>1.0364092996946546</v>
      </c>
      <c r="T66" s="106">
        <f>IFERROR((qEg!T33/qEg!S33)^(0.5*((pEg!S34*qEg!S33)/((pAg!S33*qAg!S33)+(pEg!S34*qEg!S33)))+(pEg!T34*qEg!T33)/((pAg!T33*qAg!T33)+(pEg!T34*qEg!T33))),"")</f>
        <v>1.0340161678636777</v>
      </c>
      <c r="U66" s="106">
        <f>IFERROR((qEg!U33/qEg!T33)^(0.5*((pEg!T34*qEg!T33)/((pAg!T33*qAg!T33)+(pEg!T34*qEg!T33)))+(pEg!U34*qEg!U33)/((pAg!U33*qAg!U33)+(pEg!U34*qEg!U33))),"")</f>
        <v>1.000885012003464</v>
      </c>
      <c r="V66" s="106">
        <f>IFERROR((qEg!V33/qEg!U33)^(0.5*((pEg!U34*qEg!U33)/((pAg!U33*qAg!U33)+(pEg!U34*qEg!U33)))+(pEg!V34*qEg!V33)/((pAg!V33*qAg!V33)+(pEg!V34*qEg!V33))),"")</f>
        <v>1</v>
      </c>
    </row>
    <row r="67" spans="2:22" x14ac:dyDescent="0.25">
      <c r="B67" s="105" t="s">
        <v>39</v>
      </c>
      <c r="C67" s="106">
        <f>IFERROR((qEg!C34/qEg!B34)^(0.5*((pEg!B35*qEg!B34)/((pAg!B34*qAg!B34)+(pEg!B35*qEg!B34)))+(pEg!C35*qEg!C34)/((pAg!C34*qAg!C34)+(pEg!C35*qEg!C34))),"")</f>
        <v>1.0426171229825489</v>
      </c>
      <c r="D67" s="106">
        <f>IFERROR((qEg!D34/qEg!C34)^(0.5*((pEg!C35*qEg!C34)/((pAg!C34*qAg!C34)+(pEg!C35*qEg!C34)))+(pEg!D35*qEg!D34)/((pAg!D34*qAg!D34)+(pEg!D35*qEg!D34))),"")</f>
        <v>1.0188803416056047</v>
      </c>
      <c r="E67" s="106">
        <f>IFERROR((qEg!E34/qEg!D34)^(0.5*((pEg!D35*qEg!D34)/((pAg!D34*qAg!D34)+(pEg!D35*qEg!D34)))+(pEg!E35*qEg!E34)/((pAg!E34*qAg!E34)+(pEg!E35*qEg!E34))),"")</f>
        <v>1.018508313505389</v>
      </c>
      <c r="F67" s="106">
        <f>IFERROR((qEg!F34/qEg!E34)^(0.5*((pEg!E35*qEg!E34)/((pAg!E34*qAg!E34)+(pEg!E35*qEg!E34)))+(pEg!F35*qEg!F34)/((pAg!F34*qAg!F34)+(pEg!F35*qEg!F34))),"")</f>
        <v>1.0210110624809232</v>
      </c>
      <c r="G67" s="106">
        <f>IFERROR((qEg!G34/qEg!F34)^(0.5*((pEg!F35*qEg!F34)/((pAg!F34*qAg!F34)+(pEg!F35*qEg!F34)))+(pEg!G35*qEg!G34)/((pAg!G34*qAg!G34)+(pEg!G35*qEg!G34))),"")</f>
        <v>1.0086717915961647</v>
      </c>
      <c r="H67" s="106">
        <f>IFERROR((qEg!H34/qEg!G34)^(0.5*((pEg!G35*qEg!G34)/((pAg!G34*qAg!G34)+(pEg!G35*qEg!G34)))+(pEg!H35*qEg!H34)/((pAg!H34*qAg!H34)+(pEg!H35*qEg!H34))),"")</f>
        <v>1.0226388400169732</v>
      </c>
      <c r="I67" s="106">
        <f>IFERROR((qEg!I34/qEg!H34)^(0.5*((pEg!H35*qEg!H34)/((pAg!H34*qAg!H34)+(pEg!H35*qEg!H34)))+(pEg!I35*qEg!I34)/((pAg!I34*qAg!I34)+(pEg!I35*qEg!I34))),"")</f>
        <v>1.0246925890335468</v>
      </c>
      <c r="J67" s="106">
        <f>IFERROR((qEg!J34/qEg!I34)^(0.5*((pEg!I35*qEg!I34)/((pAg!I34*qAg!I34)+(pEg!I35*qEg!I34)))+(pEg!J35*qEg!J34)/((pAg!J34*qAg!J34)+(pEg!J35*qEg!J34))),"")</f>
        <v>1.0324426617783728</v>
      </c>
      <c r="K67" s="106">
        <f>IFERROR((qEg!K34/qEg!J34)^(0.5*((pEg!J35*qEg!J34)/((pAg!J34*qAg!J34)+(pEg!J35*qEg!J34)))+(pEg!K35*qEg!K34)/((pAg!K34*qAg!K34)+(pEg!K35*qEg!K34))),"")</f>
        <v>1.0359053649063077</v>
      </c>
      <c r="L67" s="106">
        <f>IFERROR((qEg!L34/qEg!K34)^(0.5*((pEg!K35*qEg!K34)/((pAg!K34*qAg!K34)+(pEg!K35*qEg!K34)))+(pEg!L35*qEg!L34)/((pAg!L34*qAg!L34)+(pEg!L35*qEg!L34))),"")</f>
        <v>1.0352652610574673</v>
      </c>
      <c r="M67" s="106">
        <f>IFERROR((qEg!M34/qEg!L34)^(0.5*((pEg!L35*qEg!L34)/((pAg!L34*qAg!L34)+(pEg!L35*qEg!L34)))+(pEg!M35*qEg!M34)/((pAg!M34*qAg!M34)+(pEg!M35*qEg!M34))),"")</f>
        <v>1.0349974583782839</v>
      </c>
      <c r="N67" s="106">
        <f>IFERROR((qEg!N34/qEg!M34)^(0.5*((pEg!M35*qEg!M34)/((pAg!M34*qAg!M34)+(pEg!M35*qEg!M34)))+(pEg!N35*qEg!N34)/((pAg!N34*qAg!N34)+(pEg!N35*qEg!N34))),"")</f>
        <v>1.0295149351679289</v>
      </c>
      <c r="O67" s="106">
        <f>IFERROR((qEg!O34/qEg!N34)^(0.5*((pEg!N35*qEg!N34)/((pAg!N34*qAg!N34)+(pEg!N35*qEg!N34)))+(pEg!O35*qEg!O34)/((pAg!O34*qAg!O34)+(pEg!O35*qEg!O34))),"")</f>
        <v>1.032817303836828</v>
      </c>
      <c r="P67" s="106">
        <f>IFERROR((qEg!P34/qEg!O34)^(0.5*((pEg!O35*qEg!O34)/((pAg!O34*qAg!O34)+(pEg!O35*qEg!O34)))+(pEg!P35*qEg!P34)/((pAg!P34*qAg!P34)+(pEg!P35*qEg!P34))),"")</f>
        <v>1.0241966124981943</v>
      </c>
      <c r="Q67" s="106">
        <f>IFERROR((qEg!Q34/qEg!P34)^(0.5*((pEg!P35*qEg!P34)/((pAg!P34*qAg!P34)+(pEg!P35*qEg!P34)))+(pEg!Q35*qEg!Q34)/((pAg!Q34*qAg!Q34)+(pEg!Q35*qEg!Q34))),"")</f>
        <v>1.029860572376126</v>
      </c>
      <c r="R67" s="106">
        <f>IFERROR((qEg!R34/qEg!Q34)^(0.5*((pEg!Q35*qEg!Q34)/((pAg!Q34*qAg!Q34)+(pEg!Q35*qEg!Q34)))+(pEg!R35*qEg!R34)/((pAg!R34*qAg!R34)+(pEg!R35*qEg!R34))),"")</f>
        <v>1.0099398545168552</v>
      </c>
      <c r="S67" s="106">
        <f>IFERROR((qEg!S34/qEg!R34)^(0.5*((pEg!R35*qEg!R34)/((pAg!R34*qAg!R34)+(pEg!R35*qEg!R34)))+(pEg!S35*qEg!S34)/((pAg!S34*qAg!S34)+(pEg!S35*qEg!S34))),"")</f>
        <v>1.0214890008273865</v>
      </c>
      <c r="T67" s="106">
        <f>IFERROR((qEg!T34/qEg!S34)^(0.5*((pEg!S35*qEg!S34)/((pAg!S34*qAg!S34)+(pEg!S35*qEg!S34)))+(pEg!T35*qEg!T34)/((pAg!T34*qAg!T34)+(pEg!T35*qEg!T34))),"")</f>
        <v>0.98019109247485015</v>
      </c>
      <c r="U67" s="106">
        <f>IFERROR((qEg!U34/qEg!T34)^(0.5*((pEg!T35*qEg!T34)/((pAg!T34*qAg!T34)+(pEg!T35*qEg!T34)))+(pEg!U35*qEg!U34)/((pAg!U34*qAg!U34)+(pEg!U35*qEg!U34))),"")</f>
        <v>0.97927426170896625</v>
      </c>
      <c r="V67" s="106" t="str">
        <f>IFERROR((qEg!V34/qEg!U34)^(0.5*((pEg!U35*qEg!U34)/((pAg!U34*qAg!U34)+(pEg!U35*qEg!U34)))+(pEg!V35*qEg!V34)/((pAg!V34*qAg!V34)+(pEg!V35*qEg!V34))),"")</f>
        <v/>
      </c>
    </row>
    <row r="68" spans="2:22" x14ac:dyDescent="0.25">
      <c r="B68" s="105" t="s">
        <v>55</v>
      </c>
      <c r="C68" s="106">
        <f>IFERROR((qEg!C35/qEg!B35)^(0.5*((pEg!B36*qEg!B35)/((pAg!B35*qAg!B35)+(pEg!B36*qEg!B35)))+(pEg!C36*qEg!C35)/((pAg!C35*qAg!C35)+(pEg!C36*qEg!C35))),"")</f>
        <v>0.94529014169034709</v>
      </c>
      <c r="D68" s="106">
        <f>IFERROR((qEg!D35/qEg!C35)^(0.5*((pEg!C36*qEg!C35)/((pAg!C35*qAg!C35)+(pEg!C36*qEg!C35)))+(pEg!D36*qEg!D35)/((pAg!D35*qAg!D35)+(pEg!D36*qEg!D35))),"")</f>
        <v>1.0002078798991516</v>
      </c>
      <c r="E68" s="106">
        <f>IFERROR((qEg!E35/qEg!D35)^(0.5*((pEg!D36*qEg!D35)/((pAg!D35*qAg!D35)+(pEg!D36*qEg!D35)))+(pEg!E36*qEg!E35)/((pAg!E35*qAg!E35)+(pEg!E36*qEg!E35))),"")</f>
        <v>1.0146868108844971</v>
      </c>
      <c r="F68" s="106">
        <f>IFERROR((qEg!F35/qEg!E35)^(0.5*((pEg!E36*qEg!E35)/((pAg!E35*qAg!E35)+(pEg!E36*qEg!E35)))+(pEg!F36*qEg!F35)/((pAg!F35*qAg!F35)+(pEg!F36*qEg!F35))),"")</f>
        <v>1.0180875249687358</v>
      </c>
      <c r="G68" s="106">
        <f>IFERROR((qEg!G35/qEg!F35)^(0.5*((pEg!F36*qEg!F35)/((pAg!F35*qAg!F35)+(pEg!F36*qEg!F35)))+(pEg!G36*qEg!G35)/((pAg!G35*qAg!G35)+(pEg!G36*qEg!G35))),"")</f>
        <v>1.0131843613293829</v>
      </c>
      <c r="H68" s="106">
        <f>IFERROR((qEg!H35/qEg!G35)^(0.5*((pEg!G36*qEg!G35)/((pAg!G35*qAg!G35)+(pEg!G36*qEg!G35)))+(pEg!H36*qEg!H35)/((pAg!H35*qAg!H35)+(pEg!H36*qEg!H35))),"")</f>
        <v>1.0000965423611721</v>
      </c>
      <c r="I68" s="106">
        <f>IFERROR((qEg!I35/qEg!H35)^(0.5*((pEg!H36*qEg!H35)/((pAg!H35*qAg!H35)+(pEg!H36*qEg!H35)))+(pEg!I36*qEg!I35)/((pAg!I35*qAg!I35)+(pEg!I36*qEg!I35))),"")</f>
        <v>1.00858029840068</v>
      </c>
      <c r="J68" s="106">
        <f>IFERROR((qEg!J35/qEg!I35)^(0.5*((pEg!I36*qEg!I35)/((pAg!I35*qAg!I35)+(pEg!I36*qEg!I35)))+(pEg!J36*qEg!J35)/((pAg!J35*qAg!J35)+(pEg!J36*qEg!J35))),"")</f>
        <v>1.0068969508642087</v>
      </c>
      <c r="K68" s="106">
        <f>IFERROR((qEg!K35/qEg!J35)^(0.5*((pEg!J36*qEg!J35)/((pAg!J35*qAg!J35)+(pEg!J36*qEg!J35)))+(pEg!K36*qEg!K35)/((pAg!K35*qAg!K35)+(pEg!K36*qEg!K35))),"")</f>
        <v>1.008665639315691</v>
      </c>
      <c r="L68" s="106">
        <f>IFERROR((qEg!L35/qEg!K35)^(0.5*((pEg!K36*qEg!K35)/((pAg!K35*qAg!K35)+(pEg!K36*qEg!K35)))+(pEg!L36*qEg!L35)/((pAg!L35*qAg!L35)+(pEg!L36*qEg!L35))),"")</f>
        <v>1.0064112557718026</v>
      </c>
      <c r="M68" s="106">
        <f>IFERROR((qEg!M35/qEg!L35)^(0.5*((pEg!L36*qEg!L35)/((pAg!L35*qAg!L35)+(pEg!L36*qEg!L35)))+(pEg!M36*qEg!M35)/((pAg!M35*qAg!M35)+(pEg!M36*qEg!M35))),"")</f>
        <v>1.0178900367285471</v>
      </c>
      <c r="N68" s="106">
        <f>IFERROR((qEg!N35/qEg!M35)^(0.5*((pEg!M36*qEg!M35)/((pAg!M35*qAg!M35)+(pEg!M36*qEg!M35)))+(pEg!N36*qEg!N35)/((pAg!N35*qAg!N35)+(pEg!N36*qEg!N35))),"")</f>
        <v>1.0318069689974263</v>
      </c>
      <c r="O68" s="106">
        <f>IFERROR((qEg!O35/qEg!N35)^(0.5*((pEg!N36*qEg!N35)/((pAg!N35*qAg!N35)+(pEg!N36*qEg!N35)))+(pEg!O36*qEg!O35)/((pAg!O35*qAg!O35)+(pEg!O36*qEg!O35))),"")</f>
        <v>1.0312953578244215</v>
      </c>
      <c r="P68" s="106">
        <f>IFERROR((qEg!P35/qEg!O35)^(0.5*((pEg!O36*qEg!O35)/((pAg!O35*qAg!O35)+(pEg!O36*qEg!O35)))+(pEg!P36*qEg!P35)/((pAg!P35*qAg!P35)+(pEg!P36*qEg!P35))),"")</f>
        <v>1.0251834757966554</v>
      </c>
      <c r="Q68" s="106">
        <f>IFERROR((qEg!Q35/qEg!P35)^(0.5*((pEg!P36*qEg!P35)/((pAg!P35*qAg!P35)+(pEg!P36*qEg!P35)))+(pEg!Q36*qEg!Q35)/((pAg!Q35*qAg!Q35)+(pEg!Q36*qEg!Q35))),"")</f>
        <v>1.0388152359364857</v>
      </c>
      <c r="R68" s="106">
        <f>IFERROR((qEg!R35/qEg!Q35)^(0.5*((pEg!Q36*qEg!Q35)/((pAg!Q35*qAg!Q35)+(pEg!Q36*qEg!Q35)))+(pEg!R36*qEg!R35)/((pAg!R35*qAg!R35)+(pEg!R36*qEg!R35))),"")</f>
        <v>1.0280785782338042</v>
      </c>
      <c r="S68" s="106">
        <f>IFERROR((qEg!S35/qEg!R35)^(0.5*((pEg!R36*qEg!R35)/((pAg!R35*qAg!R35)+(pEg!R36*qEg!R35)))+(pEg!S36*qEg!S35)/((pAg!S35*qAg!S35)+(pEg!S36*qEg!S35))),"")</f>
        <v>1.0305088794677462</v>
      </c>
      <c r="T68" s="106">
        <f>IFERROR((qEg!T35/qEg!S35)^(0.5*((pEg!S36*qEg!S35)/((pAg!S35*qAg!S35)+(pEg!S36*qEg!S35)))+(pEg!T36*qEg!T35)/((pAg!T35*qAg!T35)+(pEg!T36*qEg!T35))),"")</f>
        <v>1.0209014224621178</v>
      </c>
      <c r="U68" s="106">
        <f>IFERROR((qEg!U35/qEg!T35)^(0.5*((pEg!T36*qEg!T35)/((pAg!T35*qAg!T35)+(pEg!T36*qEg!T35)))+(pEg!U36*qEg!U35)/((pAg!U35*qAg!U35)+(pEg!U36*qEg!U35))),"")</f>
        <v>1.0056740961468578</v>
      </c>
      <c r="V68" s="106">
        <f>IFERROR((qEg!V35/qEg!U35)^(0.5*((pEg!U36*qEg!U35)/((pAg!U35*qAg!U35)+(pEg!U36*qEg!U35)))+(pEg!V36*qEg!V35)/((pAg!V35*qAg!V35)+(pEg!V36*qEg!V35))),"")</f>
        <v>1</v>
      </c>
    </row>
    <row r="69" spans="2:22" x14ac:dyDescent="0.25">
      <c r="C69" s="106"/>
      <c r="D69" s="106"/>
      <c r="E69" s="106"/>
      <c r="F69" s="106"/>
      <c r="G69" s="106"/>
      <c r="H69" s="106"/>
      <c r="I69" s="106"/>
      <c r="J69" s="106"/>
      <c r="K69" s="106"/>
      <c r="L69" s="106"/>
      <c r="M69" s="106"/>
      <c r="N69" s="106"/>
      <c r="O69" s="106"/>
      <c r="P69" s="106"/>
      <c r="Q69" s="106"/>
      <c r="R69" s="106"/>
      <c r="S69" s="106"/>
      <c r="T69" s="106"/>
      <c r="U69" s="106"/>
    </row>
    <row r="70" spans="2:22" x14ac:dyDescent="0.25">
      <c r="C70" s="106"/>
      <c r="D70" s="106"/>
      <c r="E70" s="106"/>
      <c r="F70" s="106"/>
      <c r="G70" s="106"/>
      <c r="H70" s="106"/>
      <c r="I70" s="106"/>
      <c r="J70" s="106"/>
      <c r="K70" s="106"/>
      <c r="L70" s="106"/>
      <c r="M70" s="106"/>
      <c r="N70" s="106"/>
      <c r="O70" s="106"/>
      <c r="P70" s="106"/>
      <c r="Q70" s="106"/>
      <c r="R70" s="106"/>
      <c r="S70" s="106"/>
      <c r="T70" s="106"/>
      <c r="U70" s="106"/>
    </row>
    <row r="71" spans="2:22" x14ac:dyDescent="0.25">
      <c r="C71" s="106"/>
      <c r="D71" s="106"/>
      <c r="E71" s="106"/>
      <c r="F71" s="106"/>
      <c r="G71" s="106"/>
      <c r="H71" s="106"/>
      <c r="I71" s="106"/>
      <c r="J71" s="106"/>
      <c r="K71" s="106"/>
      <c r="L71" s="106"/>
      <c r="M71" s="106"/>
      <c r="N71" s="106"/>
      <c r="O71" s="106"/>
      <c r="P71" s="106"/>
      <c r="Q71" s="106"/>
      <c r="R71" s="106"/>
      <c r="S71" s="106"/>
      <c r="T71" s="106"/>
      <c r="U71" s="106"/>
    </row>
    <row r="72" spans="2:22" x14ac:dyDescent="0.25">
      <c r="C72" s="106"/>
      <c r="D72" s="106"/>
      <c r="E72" s="106"/>
      <c r="F72" s="106"/>
      <c r="G72" s="106"/>
      <c r="H72" s="106"/>
      <c r="I72" s="106"/>
      <c r="J72" s="106"/>
      <c r="K72" s="106"/>
      <c r="L72" s="106"/>
      <c r="M72" s="106"/>
      <c r="N72" s="106"/>
      <c r="O72" s="106"/>
      <c r="P72" s="106"/>
      <c r="Q72" s="106"/>
      <c r="R72" s="106"/>
      <c r="S72" s="106"/>
      <c r="T72" s="106"/>
      <c r="U72" s="106"/>
    </row>
    <row r="73" spans="2:22" x14ac:dyDescent="0.25">
      <c r="C73" s="106"/>
      <c r="D73" s="106"/>
      <c r="E73" s="106"/>
      <c r="F73" s="106"/>
      <c r="G73" s="106"/>
      <c r="H73" s="106"/>
      <c r="I73" s="106"/>
      <c r="J73" s="106"/>
      <c r="K73" s="106"/>
      <c r="L73" s="106"/>
      <c r="M73" s="106"/>
      <c r="N73" s="106"/>
      <c r="O73" s="106"/>
      <c r="P73" s="106"/>
      <c r="Q73" s="106"/>
      <c r="R73" s="106"/>
      <c r="S73" s="106"/>
      <c r="T73" s="106"/>
      <c r="U73" s="106"/>
    </row>
    <row r="74" spans="2:22" x14ac:dyDescent="0.25">
      <c r="C74" s="106"/>
      <c r="D74" s="106"/>
      <c r="E74" s="106"/>
      <c r="F74" s="106"/>
      <c r="G74" s="106"/>
      <c r="H74" s="106"/>
      <c r="I74" s="106"/>
      <c r="J74" s="106"/>
      <c r="K74" s="106"/>
      <c r="L74" s="106"/>
      <c r="M74" s="106"/>
      <c r="N74" s="106"/>
      <c r="O74" s="106"/>
      <c r="P74" s="106"/>
      <c r="Q74" s="106"/>
      <c r="R74" s="106"/>
      <c r="S74" s="106"/>
      <c r="T74" s="106"/>
      <c r="U74" s="106"/>
    </row>
    <row r="75" spans="2:22" x14ac:dyDescent="0.25">
      <c r="B75" s="104" t="s">
        <v>124</v>
      </c>
      <c r="C75" s="106"/>
      <c r="D75" s="106"/>
      <c r="E75" s="106"/>
      <c r="F75" s="106"/>
      <c r="G75" s="106"/>
      <c r="H75" s="106"/>
      <c r="I75" s="106"/>
      <c r="J75" s="106"/>
      <c r="K75" s="106"/>
      <c r="L75" s="106"/>
      <c r="M75" s="106"/>
      <c r="N75" s="106"/>
      <c r="O75" s="106"/>
      <c r="P75" s="106"/>
      <c r="Q75" s="106"/>
      <c r="R75" s="106"/>
      <c r="S75" s="106"/>
      <c r="T75" s="106"/>
      <c r="U75" s="106"/>
    </row>
    <row r="76" spans="2:22" x14ac:dyDescent="0.25">
      <c r="B76" s="97" t="s">
        <v>116</v>
      </c>
      <c r="C76" s="97">
        <v>2000</v>
      </c>
      <c r="D76" s="97">
        <v>2001</v>
      </c>
      <c r="E76" s="97">
        <v>2002</v>
      </c>
      <c r="F76" s="97">
        <v>2003</v>
      </c>
      <c r="G76" s="97">
        <v>2004</v>
      </c>
      <c r="H76" s="97">
        <v>2005</v>
      </c>
      <c r="I76" s="97">
        <v>2006</v>
      </c>
      <c r="J76" s="97">
        <v>2007</v>
      </c>
      <c r="K76" s="97">
        <v>2008</v>
      </c>
      <c r="L76" s="97">
        <v>2009</v>
      </c>
      <c r="M76" s="97">
        <v>2010</v>
      </c>
      <c r="N76" s="97">
        <v>2011</v>
      </c>
      <c r="O76" s="97">
        <v>2012</v>
      </c>
      <c r="P76" s="97">
        <v>2013</v>
      </c>
      <c r="Q76" s="97">
        <v>2014</v>
      </c>
      <c r="R76" s="97">
        <v>2015</v>
      </c>
      <c r="S76" s="97">
        <v>2016</v>
      </c>
      <c r="T76" s="97">
        <v>2017</v>
      </c>
      <c r="U76" s="97">
        <v>2018</v>
      </c>
      <c r="V76" s="97">
        <v>2019</v>
      </c>
    </row>
    <row r="77" spans="2:22" x14ac:dyDescent="0.25">
      <c r="B77" s="97" t="s">
        <v>33</v>
      </c>
      <c r="C77" s="106"/>
      <c r="D77" s="106"/>
      <c r="E77" s="106"/>
      <c r="F77" s="106"/>
      <c r="G77" s="106"/>
      <c r="H77" s="106"/>
      <c r="I77" s="106"/>
      <c r="J77" s="106"/>
      <c r="K77" s="106"/>
      <c r="L77" s="106"/>
      <c r="M77" s="106"/>
      <c r="N77" s="106"/>
      <c r="O77" s="106"/>
      <c r="P77" s="106"/>
      <c r="Q77" s="106"/>
      <c r="R77" s="106"/>
      <c r="S77" s="106"/>
      <c r="T77" s="106"/>
      <c r="U77" s="106"/>
    </row>
    <row r="78" spans="2:22" x14ac:dyDescent="0.25">
      <c r="B78" s="105" t="s">
        <v>65</v>
      </c>
      <c r="C78" s="106">
        <f>IFERROR(C10*C44,"")</f>
        <v>0.93490583886564682</v>
      </c>
      <c r="D78" s="106">
        <f t="shared" ref="D78:V78" si="0">IFERROR(D10*D44,"")</f>
        <v>1.2352057537783652</v>
      </c>
      <c r="E78" s="106">
        <f t="shared" si="0"/>
        <v>1.0315607699352325</v>
      </c>
      <c r="F78" s="106">
        <f t="shared" si="0"/>
        <v>0.9917899462164298</v>
      </c>
      <c r="G78" s="106">
        <f t="shared" si="0"/>
        <v>1.2101299740837701</v>
      </c>
      <c r="H78" s="106">
        <f t="shared" si="0"/>
        <v>1.1323187710729352</v>
      </c>
      <c r="I78" s="106">
        <f t="shared" si="0"/>
        <v>0.87661212620592521</v>
      </c>
      <c r="J78" s="106">
        <f t="shared" si="0"/>
        <v>1.1508569749472894</v>
      </c>
      <c r="K78" s="106">
        <f t="shared" si="0"/>
        <v>1.0599732070302064</v>
      </c>
      <c r="L78" s="106">
        <f t="shared" si="0"/>
        <v>0.9913673346249442</v>
      </c>
      <c r="M78" s="106">
        <f t="shared" si="0"/>
        <v>1.0812093011586119</v>
      </c>
      <c r="N78" s="106">
        <f t="shared" si="0"/>
        <v>1.0671686504750055</v>
      </c>
      <c r="O78" s="106">
        <f t="shared" si="0"/>
        <v>1.1659770462604901</v>
      </c>
      <c r="P78" s="106">
        <f t="shared" si="0"/>
        <v>1.0696487857781176</v>
      </c>
      <c r="Q78" s="106">
        <f t="shared" si="0"/>
        <v>1.0896476398034605</v>
      </c>
      <c r="R78" s="106">
        <f t="shared" si="0"/>
        <v>1.0468751391541817</v>
      </c>
      <c r="S78" s="106">
        <f t="shared" si="0"/>
        <v>0.98558682805874309</v>
      </c>
      <c r="T78" s="106" t="str">
        <f t="shared" si="0"/>
        <v/>
      </c>
      <c r="U78" s="106" t="str">
        <f t="shared" si="0"/>
        <v/>
      </c>
      <c r="V78" s="106">
        <f t="shared" si="0"/>
        <v>0.97363993158250517</v>
      </c>
    </row>
    <row r="79" spans="2:22" x14ac:dyDescent="0.25">
      <c r="B79" s="105" t="s">
        <v>61</v>
      </c>
      <c r="C79" s="106" t="str">
        <f t="shared" ref="C79:V79" si="1">IFERROR(C11*C45,"")</f>
        <v/>
      </c>
      <c r="D79" s="106" t="str">
        <f t="shared" si="1"/>
        <v/>
      </c>
      <c r="E79" s="106" t="str">
        <f t="shared" si="1"/>
        <v/>
      </c>
      <c r="F79" s="106">
        <f t="shared" si="1"/>
        <v>1.0819813675216798</v>
      </c>
      <c r="G79" s="106">
        <f t="shared" si="1"/>
        <v>0.97961480014580249</v>
      </c>
      <c r="H79" s="106">
        <f t="shared" si="1"/>
        <v>0.96263271745806001</v>
      </c>
      <c r="I79" s="106">
        <f t="shared" si="1"/>
        <v>0.90158757998008332</v>
      </c>
      <c r="J79" s="106">
        <f t="shared" si="1"/>
        <v>1.3957825503637091</v>
      </c>
      <c r="K79" s="106" t="str">
        <f t="shared" si="1"/>
        <v/>
      </c>
      <c r="L79" s="106" t="str">
        <f t="shared" si="1"/>
        <v/>
      </c>
      <c r="M79" s="106" t="str">
        <f t="shared" si="1"/>
        <v/>
      </c>
      <c r="N79" s="106">
        <f t="shared" si="1"/>
        <v>1.0034619296336513</v>
      </c>
      <c r="O79" s="106" t="str">
        <f t="shared" si="1"/>
        <v/>
      </c>
      <c r="P79" s="106" t="str">
        <f t="shared" si="1"/>
        <v/>
      </c>
      <c r="Q79" s="106">
        <f t="shared" si="1"/>
        <v>0.97854673767754097</v>
      </c>
      <c r="R79" s="106">
        <f t="shared" si="1"/>
        <v>0.98878233680290595</v>
      </c>
      <c r="S79" s="106">
        <f t="shared" si="1"/>
        <v>1.0390281383772202</v>
      </c>
      <c r="T79" s="106">
        <f t="shared" si="1"/>
        <v>0.99245013060607656</v>
      </c>
      <c r="U79" s="106">
        <f t="shared" si="1"/>
        <v>0.98099939001216863</v>
      </c>
      <c r="V79" s="106">
        <f t="shared" si="1"/>
        <v>0.96714522151853621</v>
      </c>
    </row>
    <row r="80" spans="2:22" x14ac:dyDescent="0.25">
      <c r="B80" s="105" t="s">
        <v>59</v>
      </c>
      <c r="C80" s="106">
        <f t="shared" ref="C80:V80" si="2">IFERROR(C12*C46,"")</f>
        <v>1.0109172889386893</v>
      </c>
      <c r="D80" s="106">
        <f t="shared" si="2"/>
        <v>1.0138798118035302</v>
      </c>
      <c r="E80" s="106">
        <f t="shared" si="2"/>
        <v>1.1249233829747665</v>
      </c>
      <c r="F80" s="106">
        <f t="shared" si="2"/>
        <v>0.99561689619002069</v>
      </c>
      <c r="G80" s="106">
        <f t="shared" si="2"/>
        <v>1.0019762072642187</v>
      </c>
      <c r="H80" s="106">
        <f t="shared" si="2"/>
        <v>1.0296736679067073</v>
      </c>
      <c r="I80" s="106">
        <f t="shared" si="2"/>
        <v>0.99125727581453771</v>
      </c>
      <c r="J80" s="106">
        <f t="shared" si="2"/>
        <v>1.0628125734037139</v>
      </c>
      <c r="K80" s="106">
        <f t="shared" si="2"/>
        <v>0.99384696171783704</v>
      </c>
      <c r="L80" s="106">
        <f t="shared" si="2"/>
        <v>1.0433101585660858</v>
      </c>
      <c r="M80" s="106">
        <f t="shared" si="2"/>
        <v>0.96968430966758068</v>
      </c>
      <c r="N80" s="106">
        <f t="shared" si="2"/>
        <v>1.0136468425121159</v>
      </c>
      <c r="O80" s="106">
        <f t="shared" si="2"/>
        <v>1.0374521893402719</v>
      </c>
      <c r="P80" s="106">
        <f t="shared" si="2"/>
        <v>1.1471870928355288</v>
      </c>
      <c r="Q80" s="106">
        <f t="shared" si="2"/>
        <v>1.2033329604072498</v>
      </c>
      <c r="R80" s="106">
        <f t="shared" si="2"/>
        <v>0.99847425389662214</v>
      </c>
      <c r="S80" s="106">
        <f t="shared" si="2"/>
        <v>1.0953491567834721</v>
      </c>
      <c r="T80" s="106">
        <f t="shared" si="2"/>
        <v>0.98991404629095203</v>
      </c>
      <c r="U80" s="106" t="str">
        <f t="shared" si="2"/>
        <v/>
      </c>
      <c r="V80" s="106" t="str">
        <f t="shared" si="2"/>
        <v/>
      </c>
    </row>
    <row r="81" spans="2:22" x14ac:dyDescent="0.25">
      <c r="B81" s="105" t="s">
        <v>67</v>
      </c>
      <c r="C81" s="106">
        <f t="shared" ref="C81:V81" si="3">IFERROR(C13*C47,"")</f>
        <v>0.73446180796285387</v>
      </c>
      <c r="D81" s="106" t="str">
        <f t="shared" si="3"/>
        <v/>
      </c>
      <c r="E81" s="106" t="str">
        <f t="shared" si="3"/>
        <v/>
      </c>
      <c r="F81" s="106" t="str">
        <f t="shared" si="3"/>
        <v/>
      </c>
      <c r="G81" s="106">
        <f t="shared" si="3"/>
        <v>1.1124288188339917</v>
      </c>
      <c r="H81" s="106" t="str">
        <f t="shared" si="3"/>
        <v/>
      </c>
      <c r="I81" s="106" t="str">
        <f t="shared" si="3"/>
        <v/>
      </c>
      <c r="J81" s="106">
        <f t="shared" si="3"/>
        <v>1.0634822552567733</v>
      </c>
      <c r="K81" s="106">
        <f t="shared" si="3"/>
        <v>1.0326239294979143</v>
      </c>
      <c r="L81" s="106">
        <f t="shared" si="3"/>
        <v>1.0466031567526402</v>
      </c>
      <c r="M81" s="106">
        <f t="shared" si="3"/>
        <v>1.2544214762132371</v>
      </c>
      <c r="N81" s="106">
        <f t="shared" si="3"/>
        <v>1.0829527238679311</v>
      </c>
      <c r="O81" s="106">
        <f t="shared" si="3"/>
        <v>1.046211318987835</v>
      </c>
      <c r="P81" s="106">
        <f t="shared" si="3"/>
        <v>1.1118133542674358</v>
      </c>
      <c r="Q81" s="106">
        <f t="shared" si="3"/>
        <v>0.99602925877002602</v>
      </c>
      <c r="R81" s="106">
        <f t="shared" si="3"/>
        <v>1.0954491920754308</v>
      </c>
      <c r="S81" s="106">
        <f t="shared" si="3"/>
        <v>1.070463310086486</v>
      </c>
      <c r="T81" s="106">
        <f t="shared" si="3"/>
        <v>0.7215788326745356</v>
      </c>
      <c r="U81" s="106">
        <f t="shared" si="3"/>
        <v>0.8635645524270662</v>
      </c>
      <c r="V81" s="106">
        <f t="shared" si="3"/>
        <v>0.96875706581257182</v>
      </c>
    </row>
    <row r="82" spans="2:22" x14ac:dyDescent="0.25">
      <c r="B82" s="105" t="s">
        <v>66</v>
      </c>
      <c r="C82" s="106">
        <f t="shared" ref="C82:V82" si="4">IFERROR(C14*C48,"")</f>
        <v>1.0390124048598399</v>
      </c>
      <c r="D82" s="106">
        <f t="shared" si="4"/>
        <v>1.0844444226686634</v>
      </c>
      <c r="E82" s="106">
        <f t="shared" si="4"/>
        <v>1.0826828609760881</v>
      </c>
      <c r="F82" s="106">
        <f t="shared" si="4"/>
        <v>1.0631640660726076</v>
      </c>
      <c r="G82" s="106">
        <f t="shared" si="4"/>
        <v>1.0139381308983089</v>
      </c>
      <c r="H82" s="106">
        <f t="shared" si="4"/>
        <v>1.141042317196922</v>
      </c>
      <c r="I82" s="106">
        <f t="shared" si="4"/>
        <v>1.269484712626654</v>
      </c>
      <c r="J82" s="106">
        <f t="shared" si="4"/>
        <v>0.74383985452734402</v>
      </c>
      <c r="K82" s="106">
        <f t="shared" si="4"/>
        <v>0.80935673675028019</v>
      </c>
      <c r="L82" s="106">
        <f t="shared" si="4"/>
        <v>1.0318596936918027</v>
      </c>
      <c r="M82" s="106">
        <f t="shared" si="4"/>
        <v>1.1076357127178691</v>
      </c>
      <c r="N82" s="106">
        <f t="shared" si="4"/>
        <v>1.0797987907371476</v>
      </c>
      <c r="O82" s="106">
        <f t="shared" si="4"/>
        <v>1.0233058282708258</v>
      </c>
      <c r="P82" s="106">
        <f t="shared" si="4"/>
        <v>1.0755030339315192</v>
      </c>
      <c r="Q82" s="106">
        <f t="shared" si="4"/>
        <v>1.0543998469888625</v>
      </c>
      <c r="R82" s="106">
        <f t="shared" si="4"/>
        <v>0.90276988799921365</v>
      </c>
      <c r="S82" s="106">
        <f t="shared" si="4"/>
        <v>1.1078729837709642</v>
      </c>
      <c r="T82" s="106">
        <f t="shared" si="4"/>
        <v>0.93625396382468795</v>
      </c>
      <c r="U82" s="106">
        <f t="shared" si="4"/>
        <v>1.1701743416167594</v>
      </c>
      <c r="V82" s="106" t="str">
        <f t="shared" si="4"/>
        <v/>
      </c>
    </row>
    <row r="83" spans="2:22" x14ac:dyDescent="0.25">
      <c r="B83" s="105" t="s">
        <v>63</v>
      </c>
      <c r="C83" s="106" t="str">
        <f t="shared" ref="C83:V83" si="5">IFERROR(C15*C49,"")</f>
        <v/>
      </c>
      <c r="D83" s="106" t="str">
        <f t="shared" si="5"/>
        <v/>
      </c>
      <c r="E83" s="106">
        <f t="shared" si="5"/>
        <v>1.1339430509084141</v>
      </c>
      <c r="F83" s="106">
        <f t="shared" si="5"/>
        <v>0.99237666502228872</v>
      </c>
      <c r="G83" s="106">
        <f t="shared" si="5"/>
        <v>1.0495789663394846</v>
      </c>
      <c r="H83" s="106">
        <f t="shared" si="5"/>
        <v>1.0478079483494875</v>
      </c>
      <c r="I83" s="106">
        <f t="shared" si="5"/>
        <v>1.0258661107007969</v>
      </c>
      <c r="J83" s="106">
        <f t="shared" si="5"/>
        <v>1.0147025068439055</v>
      </c>
      <c r="K83" s="106">
        <f t="shared" si="5"/>
        <v>0.94122548411811469</v>
      </c>
      <c r="L83" s="106">
        <f t="shared" si="5"/>
        <v>0.9892247426319557</v>
      </c>
      <c r="M83" s="106">
        <f t="shared" si="5"/>
        <v>1.0012175111609449</v>
      </c>
      <c r="N83" s="106">
        <f t="shared" si="5"/>
        <v>1.0111811282668124</v>
      </c>
      <c r="O83" s="106">
        <f t="shared" si="5"/>
        <v>1.1366280934235211</v>
      </c>
      <c r="P83" s="106" t="str">
        <f t="shared" si="5"/>
        <v/>
      </c>
      <c r="Q83" s="106" t="str">
        <f t="shared" si="5"/>
        <v/>
      </c>
      <c r="R83" s="106" t="str">
        <f t="shared" si="5"/>
        <v/>
      </c>
      <c r="S83" s="106">
        <f t="shared" si="5"/>
        <v>1.1301567777900472</v>
      </c>
      <c r="T83" s="106" t="str">
        <f t="shared" si="5"/>
        <v/>
      </c>
      <c r="U83" s="106" t="str">
        <f t="shared" si="5"/>
        <v/>
      </c>
      <c r="V83" s="106" t="str">
        <f t="shared" si="5"/>
        <v/>
      </c>
    </row>
    <row r="84" spans="2:22" x14ac:dyDescent="0.25">
      <c r="B84" s="105" t="s">
        <v>40</v>
      </c>
      <c r="C84" s="106">
        <f t="shared" ref="C84:V84" si="6">IFERROR(C16*C50,"")</f>
        <v>0.96948577556318538</v>
      </c>
      <c r="D84" s="106">
        <f t="shared" si="6"/>
        <v>0.96268891659802314</v>
      </c>
      <c r="E84" s="106">
        <f t="shared" si="6"/>
        <v>1.048550760130263</v>
      </c>
      <c r="F84" s="106">
        <f t="shared" si="6"/>
        <v>1.0027841962194748</v>
      </c>
      <c r="G84" s="106">
        <f t="shared" si="6"/>
        <v>1.0245205383082809</v>
      </c>
      <c r="H84" s="106">
        <f t="shared" si="6"/>
        <v>1.0313678446625647</v>
      </c>
      <c r="I84" s="106">
        <f t="shared" si="6"/>
        <v>1.0461923153865171</v>
      </c>
      <c r="J84" s="106">
        <f t="shared" si="6"/>
        <v>1.0345880918625951</v>
      </c>
      <c r="K84" s="106">
        <f t="shared" si="6"/>
        <v>1.035017495204871</v>
      </c>
      <c r="L84" s="106">
        <f t="shared" si="6"/>
        <v>1.0274508059356371</v>
      </c>
      <c r="M84" s="106">
        <f t="shared" si="6"/>
        <v>1.0783813449752477</v>
      </c>
      <c r="N84" s="106">
        <f t="shared" si="6"/>
        <v>1.0248257692205642</v>
      </c>
      <c r="O84" s="106">
        <f t="shared" si="6"/>
        <v>1.0416984623986445</v>
      </c>
      <c r="P84" s="106">
        <f t="shared" si="6"/>
        <v>1.0255307536906231</v>
      </c>
      <c r="Q84" s="106">
        <f t="shared" si="6"/>
        <v>0.99836990880064802</v>
      </c>
      <c r="R84" s="106">
        <f t="shared" si="6"/>
        <v>0.98570128453776718</v>
      </c>
      <c r="S84" s="106">
        <f t="shared" si="6"/>
        <v>1.0206862520294628</v>
      </c>
      <c r="T84" s="106">
        <f t="shared" si="6"/>
        <v>0.89621913763507333</v>
      </c>
      <c r="U84" s="106">
        <f t="shared" si="6"/>
        <v>1.0216850800902431</v>
      </c>
      <c r="V84" s="106">
        <f t="shared" si="6"/>
        <v>1.0770625260972171</v>
      </c>
    </row>
    <row r="85" spans="2:22" x14ac:dyDescent="0.25">
      <c r="B85" s="105" t="s">
        <v>62</v>
      </c>
      <c r="C85" s="106">
        <f t="shared" ref="C85:V85" si="7">IFERROR(C17*C51,"")</f>
        <v>1.002916554328007</v>
      </c>
      <c r="D85" s="106">
        <f t="shared" si="7"/>
        <v>1.0635392158862673</v>
      </c>
      <c r="E85" s="106">
        <f t="shared" si="7"/>
        <v>1.0864583034226443</v>
      </c>
      <c r="F85" s="106">
        <f t="shared" si="7"/>
        <v>1.0589503845375445</v>
      </c>
      <c r="G85" s="106">
        <f t="shared" si="7"/>
        <v>1.0022543940523083</v>
      </c>
      <c r="H85" s="106">
        <f t="shared" si="7"/>
        <v>1.0065690444519264</v>
      </c>
      <c r="I85" s="106">
        <f t="shared" si="7"/>
        <v>1.0278894378316348</v>
      </c>
      <c r="J85" s="106">
        <f t="shared" si="7"/>
        <v>1.1523935905272531</v>
      </c>
      <c r="K85" s="106">
        <f t="shared" si="7"/>
        <v>1.0594668793825666</v>
      </c>
      <c r="L85" s="106">
        <f t="shared" si="7"/>
        <v>1.0638412422368375</v>
      </c>
      <c r="M85" s="106">
        <f t="shared" si="7"/>
        <v>1.1173068506615362</v>
      </c>
      <c r="N85" s="106">
        <f t="shared" si="7"/>
        <v>0.89333747080298231</v>
      </c>
      <c r="O85" s="106">
        <f t="shared" si="7"/>
        <v>1.1260236206082206</v>
      </c>
      <c r="P85" s="106">
        <f t="shared" si="7"/>
        <v>1.1046576521429874</v>
      </c>
      <c r="Q85" s="106">
        <f t="shared" si="7"/>
        <v>0.98422160621436117</v>
      </c>
      <c r="R85" s="106">
        <f t="shared" si="7"/>
        <v>0.99202951361277913</v>
      </c>
      <c r="S85" s="106">
        <f t="shared" si="7"/>
        <v>0.98763442894037723</v>
      </c>
      <c r="T85" s="106">
        <f t="shared" si="7"/>
        <v>0.98907057977201673</v>
      </c>
      <c r="U85" s="106">
        <f t="shared" si="7"/>
        <v>1.029015687371936</v>
      </c>
      <c r="V85" s="106">
        <f t="shared" si="7"/>
        <v>0.99921097809092863</v>
      </c>
    </row>
    <row r="86" spans="2:22" x14ac:dyDescent="0.25">
      <c r="B86" s="105" t="s">
        <v>45</v>
      </c>
      <c r="C86" s="106">
        <f t="shared" ref="C86:V86" si="8">IFERROR(C18*C52,"")</f>
        <v>1.0660722595204983</v>
      </c>
      <c r="D86" s="106">
        <f t="shared" si="8"/>
        <v>1.0654015903307552</v>
      </c>
      <c r="E86" s="106">
        <f t="shared" si="8"/>
        <v>1.0834455375205239</v>
      </c>
      <c r="F86" s="106">
        <f t="shared" si="8"/>
        <v>1.088808481044605</v>
      </c>
      <c r="G86" s="106">
        <f t="shared" si="8"/>
        <v>1.0427337618653891</v>
      </c>
      <c r="H86" s="106">
        <f t="shared" si="8"/>
        <v>1.0346148871979881</v>
      </c>
      <c r="I86" s="106">
        <f t="shared" si="8"/>
        <v>1.0039569503133454</v>
      </c>
      <c r="J86" s="106">
        <f t="shared" si="8"/>
        <v>1.0747844316092283</v>
      </c>
      <c r="K86" s="106">
        <f t="shared" si="8"/>
        <v>1.0239395732414223</v>
      </c>
      <c r="L86" s="106">
        <f t="shared" si="8"/>
        <v>1.0465624216756959</v>
      </c>
      <c r="M86" s="106">
        <f t="shared" si="8"/>
        <v>1.0221677671787948</v>
      </c>
      <c r="N86" s="106">
        <f t="shared" si="8"/>
        <v>1.1148256950145312</v>
      </c>
      <c r="O86" s="106">
        <f t="shared" si="8"/>
        <v>1.0353346939707402</v>
      </c>
      <c r="P86" s="106">
        <f t="shared" si="8"/>
        <v>1.043225117870636</v>
      </c>
      <c r="Q86" s="106">
        <f t="shared" si="8"/>
        <v>0.99561766535918705</v>
      </c>
      <c r="R86" s="106">
        <f t="shared" si="8"/>
        <v>0.98801412864145022</v>
      </c>
      <c r="S86" s="106">
        <f t="shared" si="8"/>
        <v>1.0051991428993354</v>
      </c>
      <c r="T86" s="106">
        <f t="shared" si="8"/>
        <v>1.0524590315520084</v>
      </c>
      <c r="U86" s="106">
        <f t="shared" si="8"/>
        <v>1.106579729183099</v>
      </c>
      <c r="V86" s="106">
        <f t="shared" si="8"/>
        <v>1.0174044535900055</v>
      </c>
    </row>
    <row r="87" spans="2:22" x14ac:dyDescent="0.25">
      <c r="B87" s="105" t="s">
        <v>52</v>
      </c>
      <c r="C87" s="106">
        <f t="shared" ref="C87:V87" si="9">IFERROR(C19*C53,"")</f>
        <v>1.2773543488563197</v>
      </c>
      <c r="D87" s="106">
        <f t="shared" si="9"/>
        <v>0.7890404545807097</v>
      </c>
      <c r="E87" s="106">
        <f t="shared" si="9"/>
        <v>1.0399363892918563</v>
      </c>
      <c r="F87" s="106">
        <f t="shared" si="9"/>
        <v>1.0151766224030345</v>
      </c>
      <c r="G87" s="106">
        <f t="shared" si="9"/>
        <v>1.0427618114617396</v>
      </c>
      <c r="H87" s="106">
        <f t="shared" si="9"/>
        <v>1.0314272050649906</v>
      </c>
      <c r="I87" s="106">
        <f t="shared" si="9"/>
        <v>0.99207338646108467</v>
      </c>
      <c r="J87" s="106">
        <f t="shared" si="9"/>
        <v>0.97146576145826558</v>
      </c>
      <c r="K87" s="106">
        <f t="shared" si="9"/>
        <v>1.0284449797996482</v>
      </c>
      <c r="L87" s="106">
        <f t="shared" si="9"/>
        <v>1.006033155057398</v>
      </c>
      <c r="M87" s="106">
        <f t="shared" si="9"/>
        <v>1.0515800358294041</v>
      </c>
      <c r="N87" s="106">
        <f t="shared" si="9"/>
        <v>1.1085446061250737</v>
      </c>
      <c r="O87" s="106" t="str">
        <f t="shared" si="9"/>
        <v/>
      </c>
      <c r="P87" s="106" t="str">
        <f t="shared" si="9"/>
        <v/>
      </c>
      <c r="Q87" s="106">
        <f t="shared" si="9"/>
        <v>1.0942414226442692</v>
      </c>
      <c r="R87" s="106">
        <f t="shared" si="9"/>
        <v>0.98653333639698071</v>
      </c>
      <c r="S87" s="106">
        <f t="shared" si="9"/>
        <v>1.0051499286759431</v>
      </c>
      <c r="T87" s="106">
        <f t="shared" si="9"/>
        <v>0.9231235347670812</v>
      </c>
      <c r="U87" s="106" t="str">
        <f t="shared" si="9"/>
        <v/>
      </c>
      <c r="V87" s="106" t="str">
        <f t="shared" si="9"/>
        <v/>
      </c>
    </row>
    <row r="88" spans="2:22" x14ac:dyDescent="0.25">
      <c r="B88" s="105" t="s">
        <v>54</v>
      </c>
      <c r="C88" s="106">
        <f t="shared" ref="C88:V88" si="10">IFERROR(C20*C54,"")</f>
        <v>1.0514769568062061</v>
      </c>
      <c r="D88" s="106">
        <f t="shared" si="10"/>
        <v>1.031932036400879</v>
      </c>
      <c r="E88" s="106">
        <f t="shared" si="10"/>
        <v>1.0316886354809511</v>
      </c>
      <c r="F88" s="106">
        <f t="shared" si="10"/>
        <v>0.89810998091631755</v>
      </c>
      <c r="G88" s="106">
        <f t="shared" si="10"/>
        <v>0.94120842352882206</v>
      </c>
      <c r="H88" s="106">
        <f t="shared" si="10"/>
        <v>0.85288110742148115</v>
      </c>
      <c r="I88" s="106">
        <f t="shared" si="10"/>
        <v>0.89015033211851036</v>
      </c>
      <c r="J88" s="106">
        <f t="shared" si="10"/>
        <v>1.0208459493915518</v>
      </c>
      <c r="K88" s="106">
        <f t="shared" si="10"/>
        <v>1.0306966971034051</v>
      </c>
      <c r="L88" s="106">
        <f t="shared" si="10"/>
        <v>1.0503464390404356</v>
      </c>
      <c r="M88" s="106">
        <f t="shared" si="10"/>
        <v>1.107374555978071</v>
      </c>
      <c r="N88" s="106">
        <f t="shared" si="10"/>
        <v>1.0243878806425852</v>
      </c>
      <c r="O88" s="106">
        <f t="shared" si="10"/>
        <v>1.0879366995273987</v>
      </c>
      <c r="P88" s="106">
        <f t="shared" si="10"/>
        <v>1.0614000976849283</v>
      </c>
      <c r="Q88" s="106">
        <f t="shared" si="10"/>
        <v>1.066866567496042</v>
      </c>
      <c r="R88" s="106">
        <f t="shared" si="10"/>
        <v>1.0148729639748602</v>
      </c>
      <c r="S88" s="106">
        <f t="shared" si="10"/>
        <v>1.08720734050613</v>
      </c>
      <c r="T88" s="106">
        <f t="shared" si="10"/>
        <v>1.0168212251819539</v>
      </c>
      <c r="U88" s="106">
        <f t="shared" si="10"/>
        <v>1.0169480952001013</v>
      </c>
      <c r="V88" s="106">
        <f t="shared" si="10"/>
        <v>0.6859614914004476</v>
      </c>
    </row>
    <row r="89" spans="2:22" x14ac:dyDescent="0.25">
      <c r="B89" s="105" t="s">
        <v>35</v>
      </c>
      <c r="C89" s="106" t="str">
        <f t="shared" ref="C89:V89" si="11">IFERROR(C21*C55,"")</f>
        <v/>
      </c>
      <c r="D89" s="106">
        <f t="shared" si="11"/>
        <v>0.97522802132056985</v>
      </c>
      <c r="E89" s="106">
        <f t="shared" si="11"/>
        <v>1.0113567936939998</v>
      </c>
      <c r="F89" s="106">
        <f t="shared" si="11"/>
        <v>1.1011805432024859</v>
      </c>
      <c r="G89" s="106">
        <f t="shared" si="11"/>
        <v>0.95502311130743944</v>
      </c>
      <c r="H89" s="106">
        <f t="shared" si="11"/>
        <v>0.93909439789853322</v>
      </c>
      <c r="I89" s="106">
        <f t="shared" si="11"/>
        <v>0.99147806788328463</v>
      </c>
      <c r="J89" s="106">
        <f t="shared" si="11"/>
        <v>0.95178309803278927</v>
      </c>
      <c r="K89" s="106">
        <f t="shared" si="11"/>
        <v>1.1652599284178171</v>
      </c>
      <c r="L89" s="106">
        <f t="shared" si="11"/>
        <v>0.86038258982693905</v>
      </c>
      <c r="M89" s="106">
        <f t="shared" si="11"/>
        <v>1.0376673188127419</v>
      </c>
      <c r="N89" s="106">
        <f t="shared" si="11"/>
        <v>1.0298416227309937</v>
      </c>
      <c r="O89" s="106">
        <f t="shared" si="11"/>
        <v>1.0107915279682684</v>
      </c>
      <c r="P89" s="106">
        <f t="shared" si="11"/>
        <v>1.041766849726375</v>
      </c>
      <c r="Q89" s="106">
        <f t="shared" si="11"/>
        <v>0.97803171035091829</v>
      </c>
      <c r="R89" s="106">
        <f t="shared" si="11"/>
        <v>0.97914292475968268</v>
      </c>
      <c r="S89" s="106">
        <f t="shared" si="11"/>
        <v>0.97038411268959557</v>
      </c>
      <c r="T89" s="106">
        <f t="shared" si="11"/>
        <v>1.0021560774145029</v>
      </c>
      <c r="U89" s="106">
        <f t="shared" si="11"/>
        <v>1.0744788220380634</v>
      </c>
      <c r="V89" s="106">
        <f t="shared" si="11"/>
        <v>0.84358651292644016</v>
      </c>
    </row>
    <row r="90" spans="2:22" x14ac:dyDescent="0.25">
      <c r="B90" s="105" t="s">
        <v>42</v>
      </c>
      <c r="C90" s="106">
        <f t="shared" ref="C90:V90" si="12">IFERROR(C22*C56,"")</f>
        <v>0.97046294115854703</v>
      </c>
      <c r="D90" s="106">
        <f t="shared" si="12"/>
        <v>0.99217436575482165</v>
      </c>
      <c r="E90" s="106">
        <f t="shared" si="12"/>
        <v>1.0194205566552614</v>
      </c>
      <c r="F90" s="106">
        <f t="shared" si="12"/>
        <v>1.0485599267171151</v>
      </c>
      <c r="G90" s="106">
        <f t="shared" si="12"/>
        <v>1.0179723603901665</v>
      </c>
      <c r="H90" s="106">
        <f t="shared" si="12"/>
        <v>1.0469529943837206</v>
      </c>
      <c r="I90" s="106">
        <f t="shared" si="12"/>
        <v>1.0547797644681969</v>
      </c>
      <c r="J90" s="106">
        <f t="shared" si="12"/>
        <v>1.0200311159149775</v>
      </c>
      <c r="K90" s="106">
        <f t="shared" si="12"/>
        <v>1.0469276050923468</v>
      </c>
      <c r="L90" s="106">
        <f t="shared" si="12"/>
        <v>1.0871475198653735</v>
      </c>
      <c r="M90" s="106">
        <f t="shared" si="12"/>
        <v>1.0470551820712306</v>
      </c>
      <c r="N90" s="106">
        <f t="shared" si="12"/>
        <v>1.0145195052775278</v>
      </c>
      <c r="O90" s="106">
        <f t="shared" si="12"/>
        <v>1.028165232863832</v>
      </c>
      <c r="P90" s="106">
        <f t="shared" si="12"/>
        <v>1.066227942158869</v>
      </c>
      <c r="Q90" s="106">
        <f t="shared" si="12"/>
        <v>1.0547862327092477</v>
      </c>
      <c r="R90" s="106">
        <f t="shared" si="12"/>
        <v>0.95582810557381126</v>
      </c>
      <c r="S90" s="106">
        <f t="shared" si="12"/>
        <v>1.0216862502209754</v>
      </c>
      <c r="T90" s="106">
        <f t="shared" si="12"/>
        <v>0.99842057610285451</v>
      </c>
      <c r="U90" s="106">
        <f t="shared" si="12"/>
        <v>1.0213838967479509</v>
      </c>
      <c r="V90" s="106">
        <f t="shared" si="12"/>
        <v>1.0067577216149972</v>
      </c>
    </row>
    <row r="91" spans="2:22" x14ac:dyDescent="0.25">
      <c r="B91" s="105" t="s">
        <v>57</v>
      </c>
      <c r="C91" s="106">
        <f t="shared" ref="C91:V91" si="13">IFERROR(C23*C57,"")</f>
        <v>1.0577096189425166</v>
      </c>
      <c r="D91" s="106">
        <f t="shared" si="13"/>
        <v>1.0700517479476974</v>
      </c>
      <c r="E91" s="106">
        <f t="shared" si="13"/>
        <v>1.0141895541343375</v>
      </c>
      <c r="F91" s="106">
        <f t="shared" si="13"/>
        <v>1.0448653891796789</v>
      </c>
      <c r="G91" s="106">
        <f t="shared" si="13"/>
        <v>1.0262850357446678</v>
      </c>
      <c r="H91" s="106">
        <f t="shared" si="13"/>
        <v>1.0245286731821106</v>
      </c>
      <c r="I91" s="106">
        <f t="shared" si="13"/>
        <v>1.0184125556483721</v>
      </c>
      <c r="J91" s="106">
        <f t="shared" si="13"/>
        <v>1.0253793907843267</v>
      </c>
      <c r="K91" s="106">
        <f t="shared" si="13"/>
        <v>1.125996968608644</v>
      </c>
      <c r="L91" s="106">
        <f t="shared" si="13"/>
        <v>1.0906343554674041</v>
      </c>
      <c r="M91" s="106">
        <f t="shared" si="13"/>
        <v>1.0221715806673968</v>
      </c>
      <c r="N91" s="106">
        <f t="shared" si="13"/>
        <v>1.0683823779744603</v>
      </c>
      <c r="O91" s="106">
        <f t="shared" si="13"/>
        <v>1.0793610512283718</v>
      </c>
      <c r="P91" s="106">
        <f t="shared" si="13"/>
        <v>1.0412954578574274</v>
      </c>
      <c r="Q91" s="106">
        <f t="shared" si="13"/>
        <v>1.1407130904812872</v>
      </c>
      <c r="R91" s="106">
        <f t="shared" si="13"/>
        <v>1.031017666259004</v>
      </c>
      <c r="S91" s="106">
        <f t="shared" si="13"/>
        <v>0.94907334896975248</v>
      </c>
      <c r="T91" s="106">
        <f t="shared" si="13"/>
        <v>1.0919318717656674</v>
      </c>
      <c r="U91" s="106">
        <f t="shared" si="13"/>
        <v>0.9982879939826238</v>
      </c>
      <c r="V91" s="106" t="str">
        <f t="shared" si="13"/>
        <v/>
      </c>
    </row>
    <row r="92" spans="2:22" x14ac:dyDescent="0.25">
      <c r="B92" s="105" t="s">
        <v>64</v>
      </c>
      <c r="C92" s="106" t="str">
        <f t="shared" ref="C92:V92" si="14">IFERROR(C24*C58,"")</f>
        <v/>
      </c>
      <c r="D92" s="106" t="str">
        <f t="shared" si="14"/>
        <v/>
      </c>
      <c r="E92" s="106" t="str">
        <f t="shared" si="14"/>
        <v/>
      </c>
      <c r="F92" s="106" t="str">
        <f t="shared" si="14"/>
        <v/>
      </c>
      <c r="G92" s="106" t="str">
        <f t="shared" si="14"/>
        <v/>
      </c>
      <c r="H92" s="106" t="str">
        <f t="shared" si="14"/>
        <v/>
      </c>
      <c r="I92" s="106" t="str">
        <f t="shared" si="14"/>
        <v/>
      </c>
      <c r="J92" s="106" t="str">
        <f t="shared" si="14"/>
        <v/>
      </c>
      <c r="K92" s="106" t="str">
        <f t="shared" si="14"/>
        <v/>
      </c>
      <c r="L92" s="106" t="str">
        <f t="shared" si="14"/>
        <v/>
      </c>
      <c r="M92" s="106" t="str">
        <f t="shared" si="14"/>
        <v/>
      </c>
      <c r="N92" s="106" t="str">
        <f t="shared" si="14"/>
        <v/>
      </c>
      <c r="O92" s="106">
        <f t="shared" si="14"/>
        <v>2.1443869088387455</v>
      </c>
      <c r="P92" s="106">
        <f t="shared" si="14"/>
        <v>1.1025593409110643</v>
      </c>
      <c r="Q92" s="106">
        <f t="shared" si="14"/>
        <v>1.0402615627253546</v>
      </c>
      <c r="R92" s="106">
        <f t="shared" si="14"/>
        <v>0.99666975845795536</v>
      </c>
      <c r="S92" s="106">
        <f t="shared" si="14"/>
        <v>1.2074840460634699</v>
      </c>
      <c r="T92" s="106">
        <f t="shared" si="14"/>
        <v>0.80831900238919652</v>
      </c>
      <c r="U92" s="106">
        <f t="shared" si="14"/>
        <v>1.1358079258656306</v>
      </c>
      <c r="V92" s="106">
        <f t="shared" si="14"/>
        <v>1.0575520238737159</v>
      </c>
    </row>
    <row r="93" spans="2:22" x14ac:dyDescent="0.25">
      <c r="B93" s="105" t="s">
        <v>43</v>
      </c>
      <c r="C93" s="106">
        <f t="shared" ref="C93:V93" si="15">IFERROR(C25*C59,"")</f>
        <v>1.0123677160679441</v>
      </c>
      <c r="D93" s="106">
        <f t="shared" si="15"/>
        <v>0.98033159641562362</v>
      </c>
      <c r="E93" s="106">
        <f t="shared" si="15"/>
        <v>1.0577280310749835</v>
      </c>
      <c r="F93" s="106">
        <f t="shared" si="15"/>
        <v>1.0221285299679983</v>
      </c>
      <c r="G93" s="106">
        <f t="shared" si="15"/>
        <v>0.9929657124855138</v>
      </c>
      <c r="H93" s="106">
        <f t="shared" si="15"/>
        <v>1.0362904945261187</v>
      </c>
      <c r="I93" s="106">
        <f t="shared" si="15"/>
        <v>0.90920332673700377</v>
      </c>
      <c r="J93" s="106">
        <f t="shared" si="15"/>
        <v>1.0455099997168655</v>
      </c>
      <c r="K93" s="106">
        <f t="shared" si="15"/>
        <v>1.0197030795095512</v>
      </c>
      <c r="L93" s="106">
        <f t="shared" si="15"/>
        <v>1.0489302158423597</v>
      </c>
      <c r="M93" s="106">
        <f t="shared" si="15"/>
        <v>1.0711479662416157</v>
      </c>
      <c r="N93" s="106">
        <f t="shared" si="15"/>
        <v>1.0553498513627779</v>
      </c>
      <c r="O93" s="106">
        <f t="shared" si="15"/>
        <v>1.0563695386409147</v>
      </c>
      <c r="P93" s="106" t="str">
        <f t="shared" si="15"/>
        <v/>
      </c>
      <c r="Q93" s="106" t="str">
        <f t="shared" si="15"/>
        <v/>
      </c>
      <c r="R93" s="106" t="str">
        <f t="shared" si="15"/>
        <v/>
      </c>
      <c r="S93" s="106">
        <f t="shared" si="15"/>
        <v>0.94832085407216415</v>
      </c>
      <c r="T93" s="106">
        <f t="shared" si="15"/>
        <v>0.94993013101960666</v>
      </c>
      <c r="U93" s="106">
        <f t="shared" si="15"/>
        <v>0.98762539278818651</v>
      </c>
      <c r="V93" s="106">
        <f t="shared" si="15"/>
        <v>1.0571463937914589</v>
      </c>
    </row>
    <row r="94" spans="2:22" x14ac:dyDescent="0.25">
      <c r="B94" s="105" t="s">
        <v>56</v>
      </c>
      <c r="C94" s="106">
        <f t="shared" ref="C94:V94" si="16">IFERROR(C26*C60,"")</f>
        <v>0.99590398321252394</v>
      </c>
      <c r="D94" s="106">
        <f t="shared" si="16"/>
        <v>1.0115700397893619</v>
      </c>
      <c r="E94" s="106">
        <f t="shared" si="16"/>
        <v>1.0122482090298794</v>
      </c>
      <c r="F94" s="106">
        <f t="shared" si="16"/>
        <v>1.0233485896049628</v>
      </c>
      <c r="G94" s="106">
        <f t="shared" si="16"/>
        <v>1.0113101936403364</v>
      </c>
      <c r="H94" s="106">
        <f t="shared" si="16"/>
        <v>1.7305665858356225</v>
      </c>
      <c r="I94" s="106">
        <f t="shared" si="16"/>
        <v>1.0231000805658048</v>
      </c>
      <c r="J94" s="106">
        <f t="shared" si="16"/>
        <v>1.0448976284865517</v>
      </c>
      <c r="K94" s="106">
        <f t="shared" si="16"/>
        <v>1.025800051316339</v>
      </c>
      <c r="L94" s="106">
        <f t="shared" si="16"/>
        <v>1.0163539466787463</v>
      </c>
      <c r="M94" s="106">
        <f t="shared" si="16"/>
        <v>1.0396851613680131</v>
      </c>
      <c r="N94" s="106">
        <f t="shared" si="16"/>
        <v>0.58831560094208124</v>
      </c>
      <c r="O94" s="106">
        <f t="shared" si="16"/>
        <v>1.0241369864273324</v>
      </c>
      <c r="P94" s="106">
        <f t="shared" si="16"/>
        <v>0.99830937058682778</v>
      </c>
      <c r="Q94" s="106">
        <f t="shared" si="16"/>
        <v>1.0990394715182474</v>
      </c>
      <c r="R94" s="106">
        <f t="shared" si="16"/>
        <v>1.3541657482115859</v>
      </c>
      <c r="S94" s="106">
        <f t="shared" si="16"/>
        <v>1.0170916598273565</v>
      </c>
      <c r="T94" s="106">
        <f t="shared" si="16"/>
        <v>0.74102358791471368</v>
      </c>
      <c r="U94" s="106">
        <f t="shared" si="16"/>
        <v>1.0033840419708546</v>
      </c>
      <c r="V94" s="106">
        <f t="shared" si="16"/>
        <v>1.0249377598406393</v>
      </c>
    </row>
    <row r="95" spans="2:22" x14ac:dyDescent="0.25">
      <c r="B95" s="105" t="s">
        <v>41</v>
      </c>
      <c r="C95" s="106">
        <f t="shared" ref="C95:V95" si="17">IFERROR(C27*C61,"")</f>
        <v>0.97512932656679163</v>
      </c>
      <c r="D95" s="106">
        <f t="shared" si="17"/>
        <v>1.0179642510941218</v>
      </c>
      <c r="E95" s="106">
        <f t="shared" si="17"/>
        <v>0.99332844726486602</v>
      </c>
      <c r="F95" s="106">
        <f t="shared" si="17"/>
        <v>0.96959471582197232</v>
      </c>
      <c r="G95" s="106">
        <f t="shared" si="17"/>
        <v>0.97332263269391306</v>
      </c>
      <c r="H95" s="106">
        <f t="shared" si="17"/>
        <v>1.0506864917606147</v>
      </c>
      <c r="I95" s="106">
        <f t="shared" si="17"/>
        <v>1.0178888348590651</v>
      </c>
      <c r="J95" s="106">
        <f t="shared" si="17"/>
        <v>0.87669126040576828</v>
      </c>
      <c r="K95" s="106">
        <f t="shared" si="17"/>
        <v>1.1303844533647553</v>
      </c>
      <c r="L95" s="106">
        <f t="shared" si="17"/>
        <v>1.0660847846955259</v>
      </c>
      <c r="M95" s="106">
        <f t="shared" si="17"/>
        <v>1.0618028648505498</v>
      </c>
      <c r="N95" s="106" t="str">
        <f t="shared" si="17"/>
        <v/>
      </c>
      <c r="O95" s="106" t="str">
        <f t="shared" si="17"/>
        <v/>
      </c>
      <c r="P95" s="106">
        <f t="shared" si="17"/>
        <v>1.1701374511330624</v>
      </c>
      <c r="Q95" s="106">
        <f t="shared" si="17"/>
        <v>1.0879833122256235</v>
      </c>
      <c r="R95" s="106">
        <f t="shared" si="17"/>
        <v>1.0099161288988523</v>
      </c>
      <c r="S95" s="106">
        <f t="shared" si="17"/>
        <v>1.0407648292816121</v>
      </c>
      <c r="T95" s="106">
        <f t="shared" si="17"/>
        <v>1.05122195143125</v>
      </c>
      <c r="U95" s="106" t="str">
        <f t="shared" si="17"/>
        <v/>
      </c>
      <c r="V95" s="106" t="str">
        <f t="shared" si="17"/>
        <v/>
      </c>
    </row>
    <row r="96" spans="2:22" x14ac:dyDescent="0.25">
      <c r="B96" s="105" t="s">
        <v>53</v>
      </c>
      <c r="C96" s="106">
        <f t="shared" ref="C96:V96" si="18">IFERROR(C28*C62,"")</f>
        <v>1.0160406383911251</v>
      </c>
      <c r="D96" s="106">
        <f t="shared" si="18"/>
        <v>0.99344551716186846</v>
      </c>
      <c r="E96" s="106">
        <f t="shared" si="18"/>
        <v>1.0267585283249936</v>
      </c>
      <c r="F96" s="106">
        <f t="shared" si="18"/>
        <v>1.0346659223237196</v>
      </c>
      <c r="G96" s="106">
        <f t="shared" si="18"/>
        <v>1.0503723684193231</v>
      </c>
      <c r="H96" s="106">
        <f t="shared" si="18"/>
        <v>1.0243708268471408</v>
      </c>
      <c r="I96" s="106">
        <f t="shared" si="18"/>
        <v>1.1177132154634046</v>
      </c>
      <c r="J96" s="106">
        <f t="shared" si="18"/>
        <v>1.0291047794383392</v>
      </c>
      <c r="K96" s="106">
        <f t="shared" si="18"/>
        <v>1.0167266309606859</v>
      </c>
      <c r="L96" s="106">
        <f t="shared" si="18"/>
        <v>1.0485716391912865</v>
      </c>
      <c r="M96" s="106">
        <f t="shared" si="18"/>
        <v>1.0639465579945533</v>
      </c>
      <c r="N96" s="106">
        <f t="shared" si="18"/>
        <v>1.0929370050754921</v>
      </c>
      <c r="O96" s="106">
        <f t="shared" si="18"/>
        <v>1.066877663145821</v>
      </c>
      <c r="P96" s="106">
        <f t="shared" si="18"/>
        <v>1.0550078692456579</v>
      </c>
      <c r="Q96" s="106">
        <f t="shared" si="18"/>
        <v>1.0301501849146542</v>
      </c>
      <c r="R96" s="106">
        <f t="shared" si="18"/>
        <v>1.0270836108861214</v>
      </c>
      <c r="S96" s="106">
        <f t="shared" si="18"/>
        <v>1.0255019131726821</v>
      </c>
      <c r="T96" s="106">
        <f t="shared" si="18"/>
        <v>0.98355362938516677</v>
      </c>
      <c r="U96" s="106">
        <f t="shared" si="18"/>
        <v>1.0255870956342255</v>
      </c>
      <c r="V96" s="106">
        <f t="shared" si="18"/>
        <v>0.99077438575936672</v>
      </c>
    </row>
    <row r="97" spans="2:22" x14ac:dyDescent="0.25">
      <c r="B97" s="105" t="s">
        <v>47</v>
      </c>
      <c r="C97" s="106">
        <f t="shared" ref="C97:V97" si="19">IFERROR(C29*C63,"")</f>
        <v>1.0387774434493717</v>
      </c>
      <c r="D97" s="106">
        <f t="shared" si="19"/>
        <v>1.0163371751943531</v>
      </c>
      <c r="E97" s="106">
        <f t="shared" si="19"/>
        <v>1.0849980511183182</v>
      </c>
      <c r="F97" s="106">
        <f t="shared" si="19"/>
        <v>1.1135114523012217</v>
      </c>
      <c r="G97" s="106">
        <f t="shared" si="19"/>
        <v>1.062990024631072</v>
      </c>
      <c r="H97" s="106">
        <f t="shared" si="19"/>
        <v>1.0851075497786002</v>
      </c>
      <c r="I97" s="106">
        <f t="shared" si="19"/>
        <v>1.0654755668975608</v>
      </c>
      <c r="J97" s="106">
        <f t="shared" si="19"/>
        <v>1.0693596885624612</v>
      </c>
      <c r="K97" s="106">
        <f t="shared" si="19"/>
        <v>1.0457971352198059</v>
      </c>
      <c r="L97" s="106">
        <f t="shared" si="19"/>
        <v>1.0314443746281787</v>
      </c>
      <c r="M97" s="106">
        <f t="shared" si="19"/>
        <v>1.0833334952966607</v>
      </c>
      <c r="N97" s="106">
        <f t="shared" si="19"/>
        <v>1.0478593759644477</v>
      </c>
      <c r="O97" s="106">
        <f t="shared" si="19"/>
        <v>1.0529083772090237</v>
      </c>
      <c r="P97" s="106">
        <f t="shared" si="19"/>
        <v>1.0102394756226585</v>
      </c>
      <c r="Q97" s="106">
        <f t="shared" si="19"/>
        <v>1.0893642004350124</v>
      </c>
      <c r="R97" s="106">
        <f t="shared" si="19"/>
        <v>0.8659441362374708</v>
      </c>
      <c r="S97" s="106">
        <f t="shared" si="19"/>
        <v>1.3092129769454781</v>
      </c>
      <c r="T97" s="106">
        <f t="shared" si="19"/>
        <v>0.88067589708323468</v>
      </c>
      <c r="U97" s="106">
        <f t="shared" si="19"/>
        <v>0.79086074074107948</v>
      </c>
      <c r="V97" s="106">
        <f t="shared" si="19"/>
        <v>1.0340764808902436</v>
      </c>
    </row>
    <row r="98" spans="2:22" x14ac:dyDescent="0.25">
      <c r="B98" s="105" t="s">
        <v>37</v>
      </c>
      <c r="C98" s="106">
        <f t="shared" ref="C98:V98" si="20">IFERROR(C30*C64,"")</f>
        <v>0.98205829992096882</v>
      </c>
      <c r="D98" s="106">
        <f t="shared" si="20"/>
        <v>0.97445328616823668</v>
      </c>
      <c r="E98" s="106">
        <f t="shared" si="20"/>
        <v>1.0690813653328244</v>
      </c>
      <c r="F98" s="106">
        <f t="shared" si="20"/>
        <v>0.99991120144247969</v>
      </c>
      <c r="G98" s="106">
        <f t="shared" si="20"/>
        <v>0.98430756508860839</v>
      </c>
      <c r="H98" s="106">
        <f t="shared" si="20"/>
        <v>1.0665754183959297</v>
      </c>
      <c r="I98" s="106">
        <f t="shared" si="20"/>
        <v>1.0495163835491634</v>
      </c>
      <c r="J98" s="106">
        <f t="shared" si="20"/>
        <v>1.0478148134469021</v>
      </c>
      <c r="K98" s="106">
        <f t="shared" si="20"/>
        <v>1.0297670073652732</v>
      </c>
      <c r="L98" s="106">
        <f t="shared" si="20"/>
        <v>1.0395899202558856</v>
      </c>
      <c r="M98" s="106">
        <f t="shared" si="20"/>
        <v>1.064033645949698</v>
      </c>
      <c r="N98" s="106">
        <f t="shared" si="20"/>
        <v>1.0457180290995183</v>
      </c>
      <c r="O98" s="106">
        <f t="shared" si="20"/>
        <v>1.0423202480413147</v>
      </c>
      <c r="P98" s="106">
        <f t="shared" si="20"/>
        <v>1.0353015677374515</v>
      </c>
      <c r="Q98" s="106">
        <f t="shared" si="20"/>
        <v>0.96422368899943089</v>
      </c>
      <c r="R98" s="106">
        <f t="shared" si="20"/>
        <v>0.90171016104573409</v>
      </c>
      <c r="S98" s="106">
        <f t="shared" si="20"/>
        <v>1.0693335781461402</v>
      </c>
      <c r="T98" s="106">
        <f t="shared" si="20"/>
        <v>1.0580225314401877</v>
      </c>
      <c r="U98" s="106">
        <f t="shared" si="20"/>
        <v>1.026681905933291</v>
      </c>
      <c r="V98" s="106">
        <f t="shared" si="20"/>
        <v>1.0208858701595058</v>
      </c>
    </row>
    <row r="99" spans="2:22" x14ac:dyDescent="0.25">
      <c r="B99" s="105" t="s">
        <v>51</v>
      </c>
      <c r="C99" s="106">
        <f t="shared" ref="C99:V99" si="21">IFERROR(C31*C65,"")</f>
        <v>1.0131518710127916</v>
      </c>
      <c r="D99" s="106">
        <f t="shared" si="21"/>
        <v>1.0107576134402185</v>
      </c>
      <c r="E99" s="106">
        <f t="shared" si="21"/>
        <v>1.0820853856070205</v>
      </c>
      <c r="F99" s="106">
        <f t="shared" si="21"/>
        <v>0.9490602185779129</v>
      </c>
      <c r="G99" s="106">
        <f t="shared" si="21"/>
        <v>1.025642652451435</v>
      </c>
      <c r="H99" s="106">
        <f t="shared" si="21"/>
        <v>1.0843937741595413</v>
      </c>
      <c r="I99" s="106">
        <f t="shared" si="21"/>
        <v>1.0028873826318865</v>
      </c>
      <c r="J99" s="106">
        <f t="shared" si="21"/>
        <v>1.1070610005325694</v>
      </c>
      <c r="K99" s="106">
        <f t="shared" si="21"/>
        <v>1.0423827419088054</v>
      </c>
      <c r="L99" s="106">
        <f t="shared" si="21"/>
        <v>1.0384741118470164</v>
      </c>
      <c r="M99" s="106">
        <f t="shared" si="21"/>
        <v>1.1400846694901352</v>
      </c>
      <c r="N99" s="106">
        <f t="shared" si="21"/>
        <v>1.0553295001369056</v>
      </c>
      <c r="O99" s="106">
        <f t="shared" si="21"/>
        <v>1.1028603905582532</v>
      </c>
      <c r="P99" s="106">
        <f t="shared" si="21"/>
        <v>1.0610129122114733</v>
      </c>
      <c r="Q99" s="106">
        <f t="shared" si="21"/>
        <v>1.0641466242274631</v>
      </c>
      <c r="R99" s="106">
        <f t="shared" si="21"/>
        <v>0.97798716296521004</v>
      </c>
      <c r="S99" s="106">
        <f t="shared" si="21"/>
        <v>1.0100710850563026</v>
      </c>
      <c r="T99" s="106">
        <f t="shared" si="21"/>
        <v>1.0121745421298349</v>
      </c>
      <c r="U99" s="106">
        <f t="shared" si="21"/>
        <v>1.0001846296641361</v>
      </c>
      <c r="V99" s="106">
        <f t="shared" si="21"/>
        <v>1.2641834593944474</v>
      </c>
    </row>
    <row r="100" spans="2:22" x14ac:dyDescent="0.25">
      <c r="B100" s="105" t="s">
        <v>49</v>
      </c>
      <c r="C100" s="106" t="str">
        <f t="shared" ref="C100:V100" si="22">IFERROR(C32*C66,"")</f>
        <v/>
      </c>
      <c r="D100" s="106" t="str">
        <f t="shared" si="22"/>
        <v/>
      </c>
      <c r="E100" s="106">
        <f t="shared" si="22"/>
        <v>1.4125282434722879</v>
      </c>
      <c r="F100" s="106">
        <f t="shared" si="22"/>
        <v>1.0847297074327171</v>
      </c>
      <c r="G100" s="106">
        <f t="shared" si="22"/>
        <v>1.1050066406682864</v>
      </c>
      <c r="H100" s="106">
        <f t="shared" si="22"/>
        <v>1.0174892169765357</v>
      </c>
      <c r="I100" s="106">
        <f t="shared" si="22"/>
        <v>1.1311708608007418</v>
      </c>
      <c r="J100" s="106">
        <f t="shared" si="22"/>
        <v>1.0371700584360113</v>
      </c>
      <c r="K100" s="106">
        <f t="shared" si="22"/>
        <v>1.1618092534947477</v>
      </c>
      <c r="L100" s="106">
        <f t="shared" si="22"/>
        <v>1.1305752598316727</v>
      </c>
      <c r="M100" s="106">
        <f t="shared" si="22"/>
        <v>1.1485942154533462</v>
      </c>
      <c r="N100" s="106">
        <f t="shared" si="22"/>
        <v>1.0542516140632285</v>
      </c>
      <c r="O100" s="106">
        <f t="shared" si="22"/>
        <v>1.0979081316398986</v>
      </c>
      <c r="P100" s="106">
        <f t="shared" si="22"/>
        <v>0.91936902486206318</v>
      </c>
      <c r="Q100" s="106">
        <f t="shared" si="22"/>
        <v>1.0431080233369654</v>
      </c>
      <c r="R100" s="106">
        <f t="shared" si="22"/>
        <v>1.1161969582554101</v>
      </c>
      <c r="S100" s="106">
        <f t="shared" si="22"/>
        <v>1.0618072884020666</v>
      </c>
      <c r="T100" s="106">
        <f t="shared" si="22"/>
        <v>1.0157945138707323</v>
      </c>
      <c r="U100" s="106">
        <f t="shared" si="22"/>
        <v>1.0130534964742219</v>
      </c>
      <c r="V100" s="106">
        <f t="shared" si="22"/>
        <v>1.0495512704482626</v>
      </c>
    </row>
    <row r="101" spans="2:22" x14ac:dyDescent="0.25">
      <c r="B101" s="105" t="s">
        <v>39</v>
      </c>
      <c r="C101" s="106">
        <f t="shared" ref="C101:V101" si="23">IFERROR(C33*C67,"")</f>
        <v>1.0674552331353984</v>
      </c>
      <c r="D101" s="106">
        <f t="shared" si="23"/>
        <v>1.0247543096021703</v>
      </c>
      <c r="E101" s="106">
        <f t="shared" si="23"/>
        <v>1.0363524197650014</v>
      </c>
      <c r="F101" s="106">
        <f t="shared" si="23"/>
        <v>1.0312947419996372</v>
      </c>
      <c r="G101" s="106">
        <f t="shared" si="23"/>
        <v>1.0254410533191334</v>
      </c>
      <c r="H101" s="106">
        <f t="shared" si="23"/>
        <v>1.0551422721505177</v>
      </c>
      <c r="I101" s="106">
        <f t="shared" si="23"/>
        <v>1.0470090146201685</v>
      </c>
      <c r="J101" s="106">
        <f t="shared" si="23"/>
        <v>1.0641754404456794</v>
      </c>
      <c r="K101" s="106">
        <f t="shared" si="23"/>
        <v>1.0645194919327992</v>
      </c>
      <c r="L101" s="106">
        <f t="shared" si="23"/>
        <v>1.06885261088981</v>
      </c>
      <c r="M101" s="106">
        <f t="shared" si="23"/>
        <v>1.0772299270048911</v>
      </c>
      <c r="N101" s="106">
        <f t="shared" si="23"/>
        <v>1.0687175411245069</v>
      </c>
      <c r="O101" s="106">
        <f t="shared" si="23"/>
        <v>1.0772822417576224</v>
      </c>
      <c r="P101" s="106">
        <f t="shared" si="23"/>
        <v>1.0440506207746447</v>
      </c>
      <c r="Q101" s="106">
        <f t="shared" si="23"/>
        <v>1.0694091056331854</v>
      </c>
      <c r="R101" s="106">
        <f t="shared" si="23"/>
        <v>1.0042679974385955</v>
      </c>
      <c r="S101" s="106">
        <f t="shared" si="23"/>
        <v>1.0345218423537303</v>
      </c>
      <c r="T101" s="106">
        <f t="shared" si="23"/>
        <v>0.91859104281628035</v>
      </c>
      <c r="U101" s="106">
        <f t="shared" si="23"/>
        <v>0.91958399577609973</v>
      </c>
      <c r="V101" s="106" t="str">
        <f t="shared" si="23"/>
        <v/>
      </c>
    </row>
    <row r="102" spans="2:22" x14ac:dyDescent="0.25">
      <c r="B102" s="105" t="s">
        <v>55</v>
      </c>
      <c r="C102" s="106">
        <f t="shared" ref="C102:V102" si="24">IFERROR(C34*C68,"")</f>
        <v>0.67666380757196465</v>
      </c>
      <c r="D102" s="106">
        <f t="shared" si="24"/>
        <v>1.1076709772428244</v>
      </c>
      <c r="E102" s="106">
        <f t="shared" si="24"/>
        <v>0.94441071757474071</v>
      </c>
      <c r="F102" s="106">
        <f t="shared" si="24"/>
        <v>1.0188836325922264</v>
      </c>
      <c r="G102" s="106">
        <f t="shared" si="24"/>
        <v>1.0543708648661838</v>
      </c>
      <c r="H102" s="106">
        <f t="shared" si="24"/>
        <v>1.0850377828359912</v>
      </c>
      <c r="I102" s="106">
        <f t="shared" si="24"/>
        <v>1.0440038413938988</v>
      </c>
      <c r="J102" s="106">
        <f t="shared" si="24"/>
        <v>1.0604123749796157</v>
      </c>
      <c r="K102" s="106">
        <f t="shared" si="24"/>
        <v>1.0850903252139679</v>
      </c>
      <c r="L102" s="106">
        <f t="shared" si="24"/>
        <v>1.0591915448807994</v>
      </c>
      <c r="M102" s="106">
        <f t="shared" si="24"/>
        <v>1.0963600771013486</v>
      </c>
      <c r="N102" s="106">
        <f t="shared" si="24"/>
        <v>1.0896208814037271</v>
      </c>
      <c r="O102" s="106">
        <f t="shared" si="24"/>
        <v>1.1075522895418692</v>
      </c>
      <c r="P102" s="106">
        <f t="shared" si="24"/>
        <v>1.0570611952601847</v>
      </c>
      <c r="Q102" s="106">
        <f t="shared" si="24"/>
        <v>1.0851190954095149</v>
      </c>
      <c r="R102" s="106">
        <f t="shared" si="24"/>
        <v>1.0301135732597737</v>
      </c>
      <c r="S102" s="106">
        <f t="shared" si="24"/>
        <v>1.0477903217581466</v>
      </c>
      <c r="T102" s="106">
        <f t="shared" si="24"/>
        <v>1.0533830465105007</v>
      </c>
      <c r="U102" s="106">
        <f t="shared" si="24"/>
        <v>1.0169658410435867</v>
      </c>
      <c r="V102" s="106">
        <f t="shared" si="24"/>
        <v>1.0618951046836973</v>
      </c>
    </row>
    <row r="103" spans="2:22" x14ac:dyDescent="0.25">
      <c r="C103" s="106"/>
      <c r="D103" s="106"/>
      <c r="E103" s="106"/>
      <c r="F103" s="106"/>
      <c r="G103" s="106"/>
      <c r="H103" s="106"/>
      <c r="I103" s="106"/>
      <c r="J103" s="106"/>
      <c r="K103" s="106"/>
      <c r="L103" s="106"/>
      <c r="M103" s="106"/>
      <c r="N103" s="106"/>
      <c r="O103" s="106"/>
      <c r="P103" s="106"/>
      <c r="Q103" s="106"/>
      <c r="R103" s="106"/>
      <c r="S103" s="106"/>
      <c r="T103" s="106"/>
      <c r="U103" s="106"/>
    </row>
    <row r="104" spans="2:22" x14ac:dyDescent="0.25">
      <c r="C104" s="106"/>
      <c r="D104" s="106"/>
      <c r="E104" s="106"/>
      <c r="F104" s="106"/>
      <c r="G104" s="106"/>
      <c r="H104" s="106"/>
      <c r="I104" s="106"/>
      <c r="J104" s="106"/>
      <c r="K104" s="106"/>
      <c r="L104" s="106"/>
      <c r="M104" s="106"/>
      <c r="N104" s="106"/>
      <c r="O104" s="106"/>
      <c r="P104" s="106"/>
      <c r="Q104" s="106"/>
      <c r="R104" s="106"/>
      <c r="S104" s="106"/>
      <c r="T104" s="106"/>
      <c r="U104" s="106"/>
    </row>
    <row r="105" spans="2:22" x14ac:dyDescent="0.25">
      <c r="C105" s="106"/>
      <c r="D105" s="106"/>
      <c r="E105" s="106"/>
      <c r="F105" s="106"/>
      <c r="G105" s="106"/>
      <c r="H105" s="106"/>
      <c r="I105" s="106"/>
      <c r="J105" s="106"/>
      <c r="K105" s="106"/>
      <c r="L105" s="106"/>
      <c r="M105" s="106"/>
      <c r="N105" s="106"/>
      <c r="O105" s="106"/>
      <c r="P105" s="106"/>
      <c r="Q105" s="106"/>
      <c r="R105" s="106"/>
      <c r="S105" s="106"/>
      <c r="T105" s="106"/>
      <c r="U105" s="106"/>
    </row>
    <row r="106" spans="2:22" x14ac:dyDescent="0.25"/>
    <row r="107" spans="2:22" x14ac:dyDescent="0.25"/>
    <row r="108" spans="2:22" x14ac:dyDescent="0.25"/>
  </sheetData>
  <customSheetViews>
    <customSheetView guid="{9658BFCB-F494-4EC4-95C2-C125FDE12354}" scale="70" showGridLines="0" hiddenRows="1" hiddenColumns="1">
      <pane ySplit="4" topLeftCell="A5" activePane="bottomLeft" state="frozen"/>
      <selection pane="bottomLeft" sqref="A1:AA7"/>
      <pageMargins left="0" right="0" top="0" bottom="0" header="0" footer="0"/>
      <pageSetup paperSize="9" orientation="portrait" horizontalDpi="0" verticalDpi="0" r:id="rId1"/>
    </customSheetView>
  </customSheetViews>
  <mergeCells count="4">
    <mergeCell ref="B2:V2"/>
    <mergeCell ref="B3:V3"/>
    <mergeCell ref="B4:V4"/>
    <mergeCell ref="B5:V5"/>
  </mergeCells>
  <pageMargins left="0" right="0" top="0" bottom="0" header="0" footer="0"/>
  <pageSetup paperSize="9" orientation="portrait" horizontalDpi="0"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AT130"/>
  <sheetViews>
    <sheetView showGridLines="0" zoomScale="70" zoomScaleNormal="50" workbookViewId="0">
      <selection activeCell="E125" sqref="E125"/>
    </sheetView>
  </sheetViews>
  <sheetFormatPr defaultColWidth="0" defaultRowHeight="15" zeroHeight="1" x14ac:dyDescent="0.25"/>
  <cols>
    <col min="1" max="1" width="1.5703125" style="97" customWidth="1"/>
    <col min="2" max="2" width="29.28515625" style="97" customWidth="1"/>
    <col min="3" max="3" width="11.7109375" style="97" customWidth="1"/>
    <col min="4" max="4" width="10.85546875" style="97" customWidth="1"/>
    <col min="5" max="5" width="11.85546875" style="97" customWidth="1"/>
    <col min="6" max="6" width="12.5703125" style="97" customWidth="1"/>
    <col min="7" max="7" width="10.7109375" style="97" customWidth="1"/>
    <col min="8" max="8" width="11.7109375" style="97" customWidth="1"/>
    <col min="9" max="9" width="12.42578125" style="97" customWidth="1"/>
    <col min="10" max="10" width="13.42578125" style="97" customWidth="1"/>
    <col min="11" max="11" width="11" style="97" customWidth="1"/>
    <col min="12" max="22" width="8.7109375" style="97" customWidth="1"/>
    <col min="23" max="23" width="4.85546875" style="97" customWidth="1"/>
    <col min="24" max="24" width="9.140625" style="97" hidden="1" customWidth="1"/>
    <col min="25" max="46" width="0" style="97" hidden="1" customWidth="1"/>
    <col min="47" max="16384" width="9.140625" style="97" hidden="1"/>
  </cols>
  <sheetData>
    <row r="1" spans="2:24" x14ac:dyDescent="0.25">
      <c r="B1" s="37"/>
      <c r="C1" s="51"/>
      <c r="D1" s="51"/>
      <c r="E1" s="51"/>
      <c r="F1" s="51"/>
      <c r="G1" s="51"/>
      <c r="H1" s="51"/>
      <c r="I1" s="51"/>
      <c r="J1" s="51"/>
      <c r="K1" s="51"/>
      <c r="L1" s="51"/>
      <c r="M1" s="51"/>
      <c r="N1" s="51"/>
      <c r="O1" s="51"/>
      <c r="P1" s="51"/>
      <c r="Q1" s="51"/>
      <c r="R1" s="51"/>
      <c r="S1" s="51"/>
      <c r="T1" s="51"/>
      <c r="U1" s="51"/>
      <c r="V1" s="51"/>
      <c r="W1" s="51"/>
    </row>
    <row r="2" spans="2:24" ht="20.25" x14ac:dyDescent="0.25">
      <c r="B2" s="373" t="s">
        <v>24</v>
      </c>
      <c r="C2" s="373"/>
      <c r="D2" s="373"/>
      <c r="E2" s="373"/>
      <c r="F2" s="373"/>
      <c r="G2" s="373"/>
      <c r="H2" s="373"/>
      <c r="I2" s="373"/>
      <c r="J2" s="373"/>
      <c r="K2" s="373"/>
      <c r="L2" s="373"/>
      <c r="M2" s="373"/>
      <c r="N2" s="373"/>
      <c r="O2" s="373"/>
      <c r="P2" s="373"/>
      <c r="Q2" s="373"/>
      <c r="R2" s="373"/>
      <c r="S2" s="373"/>
      <c r="T2" s="373"/>
      <c r="U2" s="373"/>
      <c r="V2" s="373"/>
      <c r="W2" s="51"/>
    </row>
    <row r="3" spans="2:24" ht="18" x14ac:dyDescent="0.25">
      <c r="B3" s="371" t="s">
        <v>25</v>
      </c>
      <c r="C3" s="371"/>
      <c r="D3" s="371"/>
      <c r="E3" s="371"/>
      <c r="F3" s="371"/>
      <c r="G3" s="371"/>
      <c r="H3" s="371"/>
      <c r="I3" s="371"/>
      <c r="J3" s="371"/>
      <c r="K3" s="371"/>
      <c r="L3" s="371"/>
      <c r="M3" s="371"/>
      <c r="N3" s="371"/>
      <c r="O3" s="371"/>
      <c r="P3" s="371"/>
      <c r="Q3" s="371"/>
      <c r="R3" s="371"/>
      <c r="S3" s="371"/>
      <c r="T3" s="371"/>
      <c r="U3" s="371"/>
      <c r="V3" s="371"/>
      <c r="W3" s="51"/>
    </row>
    <row r="4" spans="2:24" ht="18" x14ac:dyDescent="0.25">
      <c r="B4" s="371" t="s">
        <v>125</v>
      </c>
      <c r="C4" s="371"/>
      <c r="D4" s="371"/>
      <c r="E4" s="371"/>
      <c r="F4" s="371"/>
      <c r="G4" s="371"/>
      <c r="H4" s="371"/>
      <c r="I4" s="371"/>
      <c r="J4" s="371"/>
      <c r="K4" s="371"/>
      <c r="L4" s="371"/>
      <c r="M4" s="371"/>
      <c r="N4" s="371"/>
      <c r="O4" s="371"/>
      <c r="P4" s="371"/>
      <c r="Q4" s="371"/>
      <c r="R4" s="371"/>
      <c r="S4" s="371"/>
      <c r="T4" s="371"/>
      <c r="U4" s="371"/>
      <c r="V4" s="371"/>
      <c r="W4" s="51"/>
    </row>
    <row r="5" spans="2:24" ht="18" x14ac:dyDescent="0.25">
      <c r="B5" s="371"/>
      <c r="C5" s="371"/>
      <c r="D5" s="371"/>
      <c r="E5" s="371"/>
      <c r="F5" s="371"/>
      <c r="G5" s="371"/>
      <c r="H5" s="371"/>
      <c r="I5" s="371"/>
      <c r="J5" s="371"/>
      <c r="K5" s="371"/>
      <c r="L5" s="371"/>
      <c r="M5" s="371"/>
      <c r="N5" s="371"/>
      <c r="O5" s="371"/>
      <c r="P5" s="371"/>
      <c r="Q5" s="371"/>
      <c r="R5" s="371"/>
      <c r="S5" s="371"/>
      <c r="T5" s="371"/>
      <c r="U5" s="371"/>
      <c r="V5" s="371"/>
      <c r="W5" s="51"/>
    </row>
    <row r="6" spans="2:24" x14ac:dyDescent="0.25">
      <c r="B6" s="37"/>
      <c r="C6" s="51"/>
      <c r="D6" s="51"/>
      <c r="E6" s="51"/>
      <c r="F6" s="51"/>
      <c r="G6" s="51"/>
      <c r="H6" s="51"/>
      <c r="I6" s="51"/>
      <c r="J6" s="51"/>
      <c r="K6" s="51"/>
      <c r="L6" s="51"/>
      <c r="M6" s="51"/>
      <c r="N6" s="51"/>
      <c r="O6" s="51"/>
      <c r="P6" s="51"/>
      <c r="Q6" s="51"/>
      <c r="R6" s="51"/>
      <c r="S6" s="51"/>
      <c r="T6" s="51"/>
      <c r="U6" s="51"/>
      <c r="V6" s="51"/>
      <c r="W6" s="51"/>
    </row>
    <row r="7" spans="2:24" x14ac:dyDescent="0.25">
      <c r="B7" s="37"/>
      <c r="C7" s="51"/>
      <c r="D7" s="51"/>
      <c r="E7" s="51"/>
      <c r="F7" s="51"/>
      <c r="G7" s="51"/>
      <c r="H7" s="51"/>
      <c r="I7" s="51"/>
      <c r="J7" s="51"/>
      <c r="K7" s="51"/>
      <c r="L7" s="51"/>
      <c r="M7" s="51"/>
      <c r="N7" s="51"/>
      <c r="O7" s="51"/>
      <c r="P7" s="51"/>
      <c r="Q7" s="51"/>
      <c r="R7" s="51"/>
      <c r="S7" s="51"/>
      <c r="T7" s="51"/>
      <c r="U7" s="51"/>
      <c r="V7" s="51"/>
      <c r="W7" s="51"/>
    </row>
    <row r="8" spans="2:24" x14ac:dyDescent="0.25">
      <c r="B8" s="104" t="s">
        <v>126</v>
      </c>
    </row>
    <row r="9" spans="2:24" x14ac:dyDescent="0.25">
      <c r="B9" s="97" t="s">
        <v>116</v>
      </c>
      <c r="C9" s="97">
        <v>2000</v>
      </c>
      <c r="D9" s="97">
        <v>2001</v>
      </c>
      <c r="E9" s="97">
        <v>2002</v>
      </c>
      <c r="F9" s="97">
        <v>2003</v>
      </c>
      <c r="G9" s="97">
        <v>2004</v>
      </c>
      <c r="H9" s="97">
        <v>2005</v>
      </c>
      <c r="I9" s="97">
        <v>2006</v>
      </c>
      <c r="J9" s="97">
        <v>2007</v>
      </c>
      <c r="K9" s="97">
        <v>2008</v>
      </c>
      <c r="L9" s="97">
        <v>2009</v>
      </c>
      <c r="M9" s="97">
        <v>2010</v>
      </c>
      <c r="N9" s="97">
        <v>2001</v>
      </c>
      <c r="O9" s="97">
        <v>2012</v>
      </c>
      <c r="P9" s="97">
        <v>2013</v>
      </c>
      <c r="Q9" s="97">
        <v>2014</v>
      </c>
      <c r="R9" s="97">
        <v>2015</v>
      </c>
      <c r="S9" s="97">
        <v>2016</v>
      </c>
      <c r="T9" s="97">
        <v>2017</v>
      </c>
      <c r="U9" s="97">
        <v>2018</v>
      </c>
      <c r="V9" s="97">
        <v>2019</v>
      </c>
    </row>
    <row r="10" spans="2:24" x14ac:dyDescent="0.25">
      <c r="B10" s="97" t="s">
        <v>33</v>
      </c>
    </row>
    <row r="11" spans="2:24" x14ac:dyDescent="0.25">
      <c r="B11" s="105" t="s">
        <v>65</v>
      </c>
      <c r="C11" s="106">
        <f>IFERROR((qPes!D11/qPes!C11)^(0.5*((pPes!B11*qPes!C11)/((pPes!B11*qPes!C11)+(pCAPEX!B11*Ativo!B11)+(IPCA!B13*qOG!B11)))+(pPes!C11*qPes!D11)/((qPes!D11*pPes!C11)+(pCAPEX!C11*Ativo!C11)+(IPCA!C13*qOG!C11))),"")</f>
        <v>0.97643928270151592</v>
      </c>
      <c r="D11" s="106">
        <f>IFERROR((qPes!E11/qPes!D11)^(0.5*((pPes!C11*qPes!D11)/((pPes!C11*qPes!D11)+(pCAPEX!C11*Ativo!C11)+(IPCA!C13*qOG!C11)))+(pPes!D11*qPes!E11)/((qPes!E11*pPes!D11)+(pCAPEX!D11*Ativo!D11)+(IPCA!D13*qOG!D11))),"")</f>
        <v>1.0154953371625131</v>
      </c>
      <c r="E11" s="106">
        <f>IFERROR((qPes!F11/qPes!E11)^(0.5*((pPes!D11*qPes!E11)/((pPes!D11*qPes!E11)+(pCAPEX!D11*Ativo!D11)+(IPCA!D13*qOG!D11)))+(pPes!E11*qPes!F11)/((qPes!F11*pPes!E11)+(pCAPEX!E11*Ativo!E11)+(IPCA!E13*qOG!E11))),"")</f>
        <v>0.98284915347389401</v>
      </c>
      <c r="F11" s="106">
        <f>IFERROR((qPes!G11/qPes!F11)^(0.5*((pPes!E11*qPes!F11)/((pPes!E11*qPes!F11)+(pCAPEX!E11*Ativo!E11)+(IPCA!E13*qOG!E11)))+(pPes!F11*qPes!G11)/((qPes!G11*pPes!F11)+(pCAPEX!F11*Ativo!F11)+(IPCA!F13*qOG!F11))),"")</f>
        <v>0.9953898833161875</v>
      </c>
      <c r="G11" s="106">
        <f>IFERROR((qPes!H11/qPes!G11)^(0.5*((pPes!F11*qPes!G11)/((pPes!F11*qPes!G11)+(pCAPEX!F11*Ativo!F11)+(IPCA!F13*qOG!F11)))+(pPes!G11*qPes!H11)/((qPes!H11*pPes!G11)+(pCAPEX!G11*Ativo!G11)+(IPCA!G13*qOG!G11))),"")</f>
        <v>0.96353393752123051</v>
      </c>
      <c r="H11" s="106">
        <f>IFERROR((qPes!I11/qPes!H11)^(0.5*((pPes!G11*qPes!H11)/((pPes!G11*qPes!H11)+(pCAPEX!G11*Ativo!G11)+(IPCA!G13*qOG!G11)))+(pPes!H11*qPes!I11)/((qPes!I11*pPes!H11)+(pCAPEX!H11*Ativo!H11)+(IPCA!H13*qOG!H11))),"")</f>
        <v>1.01336607368453</v>
      </c>
      <c r="I11" s="106">
        <f>IFERROR((qPes!J11/qPes!I11)^(0.5*((pPes!H11*qPes!I11)/((pPes!H11*qPes!I11)+(pCAPEX!H11*Ativo!H11)+(IPCA!H13*qOG!H11)))+(pPes!I11*qPes!J11)/((qPes!J11*pPes!I11)+(pCAPEX!I11*Ativo!I11)+(IPCA!I13*qOG!I11))),"")</f>
        <v>0.97249953968208158</v>
      </c>
      <c r="J11" s="106">
        <f>IFERROR((qPes!K11/qPes!J11)^(0.5*((pPes!I11*qPes!J11)/((pPes!I11*qPes!J11)+(pCAPEX!I11*Ativo!I11)+(IPCA!I13*qOG!I11)))+(pPes!J11*qPes!K11)/((qPes!K11*pPes!J11)+(pCAPEX!J11*Ativo!J11)+(IPCA!J13*qOG!J11))),"")</f>
        <v>0.99875692138314698</v>
      </c>
      <c r="K11" s="106">
        <f>IFERROR((qPes!L11/qPes!K11)^(0.5*((pPes!J11*qPes!K11)/((pPes!J11*qPes!K11)+(pCAPEX!J11*Ativo!J11)+(IPCA!J13*qOG!J11)))+(pPes!K11*qPes!L11)/((qPes!L11*pPes!K11)+(pCAPEX!K11*Ativo!K11)+(IPCA!K13*qOG!K11))),"")</f>
        <v>0.97711884490517242</v>
      </c>
      <c r="L11" s="106">
        <f>IFERROR((qPes!M11/qPes!L11)^(0.5*((pPes!K11*qPes!L11)/((pPes!K11*qPes!L11)+(pCAPEX!K11*Ativo!K11)+(IPCA!K13*qOG!K11)))+(pPes!L11*qPes!M11)/((qPes!M11*pPes!L11)+(pCAPEX!L11*Ativo!L11)+(IPCA!L13*qOG!L11))),"")</f>
        <v>0.98014977274927495</v>
      </c>
      <c r="M11" s="106">
        <f>IFERROR((qPes!N11/qPes!M11)^(0.5*((pPes!L11*qPes!M11)/((pPes!L11*qPes!M11)+(pCAPEX!L11*Ativo!L11)+(IPCA!L13*qOG!L11)))+(pPes!M11*qPes!N11)/((qPes!N11*pPes!M11)+(pCAPEX!M11*Ativo!M11)+(IPCA!M13*qOG!M11))),"")</f>
        <v>1.0180318796586463</v>
      </c>
      <c r="N11" s="106">
        <f>IFERROR((qPes!O11/qPes!N11)^(0.5*((pPes!M11*qPes!N11)/((pPes!M11*qPes!N11)+(pCAPEX!M11*Ativo!M11)+(IPCA!M13*qOG!M11)))+(pPes!N11*qPes!O11)/((qPes!O11*pPes!N11)+(pCAPEX!N11*Ativo!N11)+(IPCA!N13*qOG!N11))),"")</f>
        <v>0.95353652541839928</v>
      </c>
      <c r="O11" s="106">
        <f>IFERROR((qPes!P11/qPes!O11)^(0.5*((pPes!N11*qPes!O11)/((pPes!N11*qPes!O11)+(pCAPEX!N11*Ativo!N11)+(IPCA!N13*qOG!N11)))+(pPes!O11*qPes!P11)/((qPes!P11*pPes!O11)+(pCAPEX!O11*Ativo!O11)+(IPCA!O13*qOG!O11))),"")</f>
        <v>1.0398994134123247</v>
      </c>
      <c r="P11" s="106">
        <f>IFERROR((qPes!Q11/qPes!P11)^(0.5*((pPes!O11*qPes!P11)/((pPes!O11*qPes!P11)+(pCAPEX!O11*Ativo!O11)+(IPCA!O13*qOG!O11)))+(pPes!P11*qPes!Q11)/((qPes!Q11*pPes!P11)+(pCAPEX!P11*Ativo!P11)+(IPCA!P13*qOG!P11))),"")</f>
        <v>0.95589708342026625</v>
      </c>
      <c r="Q11" s="106">
        <f>IFERROR((qPes!R11/qPes!Q11)^(0.5*((pPes!P11*qPes!Q11)/((pPes!P11*qPes!Q11)+(pCAPEX!P11*Ativo!P11)+(IPCA!P13*qOG!P11)))+(pPes!Q11*qPes!R11)/((qPes!R11*pPes!Q11)+(pCAPEX!Q11*Ativo!Q11)+(IPCA!Q13*qOG!Q11))),"")</f>
        <v>1.0282223192316717</v>
      </c>
      <c r="R11" s="106">
        <f>IFERROR((qPes!S11/qPes!R11)^(0.5*((pPes!Q11*qPes!R11)/((pPes!Q11*qPes!R11)+(pCAPEX!Q11*Ativo!Q11)+(IPCA!Q13*qOG!Q11)))+(pPes!R11*qPes!S11)/((qPes!S11*pPes!R11)+(pCAPEX!R11*Ativo!R11)+(IPCA!R13*qOG!R11))),"")</f>
        <v>0.96096377482375617</v>
      </c>
      <c r="S11" s="106">
        <f>IFERROR((qPes!T11/qPes!S11)^(0.5*((pPes!R11*qPes!S11)/((pPes!R11*qPes!S11)+(pCAPEX!R11*Ativo!R11)+(IPCA!R13*qOG!R11)))+(pPes!S11*qPes!T11)/((qPes!T11*pPes!S11)+(pCAPEX!S11*Ativo!S11)+(IPCA!S13*qOG!S11))),"")</f>
        <v>1.056749344413763</v>
      </c>
      <c r="T11" s="106">
        <f>IFERROR((qPes!U11/qPes!T11)^(0.5*((pPes!S11*qPes!T11)/((pPes!S11*qPes!T11)+(pCAPEX!S11*Ativo!S11)+(IPCA!S13*qOG!S11)))+(pPes!T11*qPes!U11)/((qPes!U11*pPes!T11)+(pCAPEX!T11*Ativo!T11)+(IPCA!T13*qOG!T11))),"")</f>
        <v>0.9443784233740099</v>
      </c>
      <c r="U11" s="106">
        <f>IFERROR((qPes!V11/qPes!U11)^(0.5*((pPes!T11*qPes!U11)/((pPes!T11*qPes!U11)+(pCAPEX!T11*Ativo!T11)+(IPCA!T13*qOG!T11)))+(pPes!U11*qPes!V11)/((qPes!V11*pPes!U11)+(pCAPEX!U11*Ativo!U11)+(IPCA!U13*qOG!U11))),"")</f>
        <v>0.99656571605221045</v>
      </c>
      <c r="V11" s="106" t="str">
        <f>IFERROR((qPes!W11/qPes!V11)^(0.5*((pPes!U11*qPes!V11)/((pPes!U11*qPes!V11)+(pCAPEX!U11*Ativo!U11)+(IPCA!U13*qOG!U11)))+(pPes!V11*qPes!W11)/((qPes!W11*pPes!V11)+(pCAPEX!V11*Ativo!V11)+(IPCA!V13*qOG!V11))),"")</f>
        <v/>
      </c>
      <c r="W11" s="106"/>
      <c r="X11" s="110"/>
    </row>
    <row r="12" spans="2:24" x14ac:dyDescent="0.25">
      <c r="B12" s="105" t="s">
        <v>61</v>
      </c>
      <c r="C12" s="106">
        <f>IFERROR((qPes!D12/qPes!C12)^(0.5*((pPes!B12*qPes!C12)/((pPes!B12*qPes!C12)+(pCAPEX!B12*Ativo!B12)+(IPCA!B14*qOG!B12)))+(pPes!C12*qPes!D12)/((qPes!D12*pPes!C12)+(pCAPEX!C12*Ativo!C12)+(IPCA!C14*qOG!C12))),"")</f>
        <v>0.89852040679850398</v>
      </c>
      <c r="D12" s="106">
        <f>IFERROR((qPes!E12/qPes!D12)^(0.5*((pPes!C12*qPes!D12)/((pPes!C12*qPes!D12)+(pCAPEX!C12*Ativo!C12)+(IPCA!C14*qOG!C12)))+(pPes!D12*qPes!E12)/((qPes!E12*pPes!D12)+(pCAPEX!D12*Ativo!D12)+(IPCA!D14*qOG!D12))),"")</f>
        <v>0.93371695804149746</v>
      </c>
      <c r="E12" s="106">
        <f>IFERROR((qPes!F12/qPes!E12)^(0.5*((pPes!D12*qPes!E12)/((pPes!D12*qPes!E12)+(pCAPEX!D12*Ativo!D12)+(IPCA!D14*qOG!D12)))+(pPes!E12*qPes!F12)/((qPes!F12*pPes!E12)+(pCAPEX!E12*Ativo!E12)+(IPCA!E14*qOG!E12))),"")</f>
        <v>0.96270732977795037</v>
      </c>
      <c r="F12" s="106">
        <f>IFERROR((qPes!G12/qPes!F12)^(0.5*((pPes!E12*qPes!F12)/((pPes!E12*qPes!F12)+(pCAPEX!E12*Ativo!E12)+(IPCA!E14*qOG!E12)))+(pPes!F12*qPes!G12)/((qPes!G12*pPes!F12)+(pCAPEX!F12*Ativo!F12)+(IPCA!F14*qOG!F12))),"")</f>
        <v>0.99278116959382479</v>
      </c>
      <c r="G12" s="106" t="str">
        <f>IFERROR((qPes!H12/qPes!G12)^(0.5*((pPes!F12*qPes!G12)/((pPes!F12*qPes!G12)+(pCAPEX!F12*Ativo!F12)+(IPCA!F14*qOG!F12)))+(pPes!G12*qPes!H12)/((qPes!H12*pPes!G12)+(pCAPEX!G12*Ativo!G12)+(IPCA!G14*qOG!G12))),"")</f>
        <v/>
      </c>
      <c r="H12" s="106" t="str">
        <f>IFERROR((qPes!I12/qPes!H12)^(0.5*((pPes!G12*qPes!H12)/((pPes!G12*qPes!H12)+(pCAPEX!G12*Ativo!G12)+(IPCA!G14*qOG!G12)))+(pPes!H12*qPes!I12)/((qPes!I12*pPes!H12)+(pCAPEX!H12*Ativo!H12)+(IPCA!H14*qOG!H12))),"")</f>
        <v/>
      </c>
      <c r="I12" s="106">
        <f>IFERROR((qPes!J12/qPes!I12)^(0.5*((pPes!H12*qPes!I12)/((pPes!H12*qPes!I12)+(pCAPEX!H12*Ativo!H12)+(IPCA!H14*qOG!H12)))+(pPes!I12*qPes!J12)/((qPes!J12*pPes!I12)+(pCAPEX!I12*Ativo!I12)+(IPCA!I14*qOG!I12))),"")</f>
        <v>1.0893264982820716</v>
      </c>
      <c r="J12" s="106" t="str">
        <f>IFERROR((qPes!K12/qPes!J12)^(0.5*((pPes!I12*qPes!J12)/((pPes!I12*qPes!J12)+(pCAPEX!I12*Ativo!I12)+(IPCA!I14*qOG!I12)))+(pPes!J12*qPes!K12)/((qPes!K12*pPes!J12)+(pCAPEX!J12*Ativo!J12)+(IPCA!J14*qOG!J12))),"")</f>
        <v/>
      </c>
      <c r="K12" s="106" t="str">
        <f>IFERROR((qPes!L12/qPes!K12)^(0.5*((pPes!J12*qPes!K12)/((pPes!J12*qPes!K12)+(pCAPEX!J12*Ativo!J12)+(IPCA!J14*qOG!J12)))+(pPes!K12*qPes!L12)/((qPes!L12*pPes!K12)+(pCAPEX!K12*Ativo!K12)+(IPCA!K14*qOG!K12))),"")</f>
        <v/>
      </c>
      <c r="L12" s="106">
        <f>IFERROR((qPes!M12/qPes!L12)^(0.5*((pPes!K12*qPes!L12)/((pPes!K12*qPes!L12)+(pCAPEX!K12*Ativo!K12)+(IPCA!K14*qOG!K12)))+(pPes!L12*qPes!M12)/((qPes!M12*pPes!L12)+(pCAPEX!L12*Ativo!L12)+(IPCA!L14*qOG!L12))),"")</f>
        <v>0.76095514185926905</v>
      </c>
      <c r="M12" s="106">
        <f>IFERROR((qPes!N12/qPes!M12)^(0.5*((pPes!L12*qPes!M12)/((pPes!L12*qPes!M12)+(pCAPEX!L12*Ativo!L12)+(IPCA!L14*qOG!L12)))+(pPes!M12*qPes!N12)/((qPes!N12*pPes!M12)+(pCAPEX!M12*Ativo!M12)+(IPCA!M14*qOG!M12))),"")</f>
        <v>1.0776267007644695</v>
      </c>
      <c r="N12" s="106">
        <f>IFERROR((qPes!O12/qPes!N12)^(0.5*((pPes!M12*qPes!N12)/((pPes!M12*qPes!N12)+(pCAPEX!M12*Ativo!M12)+(IPCA!M14*qOG!M12)))+(pPes!N12*qPes!O12)/((qPes!O12*pPes!N12)+(pCAPEX!N12*Ativo!N12)+(IPCA!N14*qOG!N12))),"")</f>
        <v>1.1041007325649441</v>
      </c>
      <c r="O12" s="106">
        <f>IFERROR((qPes!P12/qPes!O12)^(0.5*((pPes!N12*qPes!O12)/((pPes!N12*qPes!O12)+(pCAPEX!N12*Ativo!N12)+(IPCA!N14*qOG!N12)))+(pPes!O12*qPes!P12)/((qPes!P12*pPes!O12)+(pCAPEX!O12*Ativo!O12)+(IPCA!O14*qOG!O12))),"")</f>
        <v>1.0030254250626964</v>
      </c>
      <c r="P12" s="106">
        <f>IFERROR((qPes!Q12/qPes!P12)^(0.5*((pPes!O12*qPes!P12)/((pPes!O12*qPes!P12)+(pCAPEX!O12*Ativo!O12)+(IPCA!O14*qOG!O12)))+(pPes!P12*qPes!Q12)/((qPes!Q12*pPes!P12)+(pCAPEX!P12*Ativo!P12)+(IPCA!P14*qOG!P12))),"")</f>
        <v>0.97454685639440264</v>
      </c>
      <c r="Q12" s="106">
        <f>IFERROR((qPes!R12/qPes!Q12)^(0.5*((pPes!P12*qPes!Q12)/((pPes!P12*qPes!Q12)+(pCAPEX!P12*Ativo!P12)+(IPCA!P14*qOG!P12)))+(pPes!Q12*qPes!R12)/((qPes!R12*pPes!Q12)+(pCAPEX!Q12*Ativo!Q12)+(IPCA!Q14*qOG!Q12))),"")</f>
        <v>0.98321469491540947</v>
      </c>
      <c r="R12" s="106">
        <f>IFERROR((qPes!S12/qPes!R12)^(0.5*((pPes!Q12*qPes!R12)/((pPes!Q12*qPes!R12)+(pCAPEX!Q12*Ativo!Q12)+(IPCA!Q14*qOG!Q12)))+(pPes!R12*qPes!S12)/((qPes!S12*pPes!R12)+(pCAPEX!R12*Ativo!R12)+(IPCA!R14*qOG!R12))),"")</f>
        <v>1.1095815341880275</v>
      </c>
      <c r="S12" s="106">
        <f>IFERROR((qPes!T12/qPes!S12)^(0.5*((pPes!R12*qPes!S12)/((pPes!R12*qPes!S12)+(pCAPEX!R12*Ativo!R12)+(IPCA!R14*qOG!R12)))+(pPes!S12*qPes!T12)/((qPes!T12*pPes!S12)+(pCAPEX!S12*Ativo!S12)+(IPCA!S14*qOG!S12))),"")</f>
        <v>0.97835412368850683</v>
      </c>
      <c r="T12" s="106">
        <f>IFERROR((qPes!U12/qPes!T12)^(0.5*((pPes!S12*qPes!T12)/((pPes!S12*qPes!T12)+(pCAPEX!S12*Ativo!S12)+(IPCA!S14*qOG!S12)))+(pPes!T12*qPes!U12)/((qPes!U12*pPes!T12)+(pCAPEX!T12*Ativo!T12)+(IPCA!T14*qOG!T12))),"")</f>
        <v>1.0046865696529743</v>
      </c>
      <c r="U12" s="106" t="str">
        <f>IFERROR((qPes!V12/qPes!U12)^(0.5*((pPes!T12*qPes!U12)/((pPes!T12*qPes!U12)+(pCAPEX!T12*Ativo!T12)+(IPCA!T14*qOG!T12)))+(pPes!U12*qPes!V12)/((qPes!V12*pPes!U12)+(pCAPEX!U12*Ativo!U12)+(IPCA!U14*qOG!U12))),"")</f>
        <v/>
      </c>
      <c r="V12" s="106" t="str">
        <f>IFERROR((qPes!W12/qPes!V12)^(0.5*((pPes!U12*qPes!V12)/((pPes!U12*qPes!V12)+(pCAPEX!U12*Ativo!U12)+(IPCA!U14*qOG!U12)))+(pPes!V12*qPes!W12)/((qPes!W12*pPes!V12)+(pCAPEX!V12*Ativo!V12)+(IPCA!V14*qOG!V12))),"")</f>
        <v/>
      </c>
    </row>
    <row r="13" spans="2:24" x14ac:dyDescent="0.25">
      <c r="B13" s="105" t="s">
        <v>59</v>
      </c>
      <c r="C13" s="106" t="str">
        <f>IFERROR((qPes!D13/qPes!C13)^(0.5*((pPes!B13*qPes!C13)/((pPes!B13*qPes!C13)+(pCAPEX!B13*Ativo!B13)+(IPCA!B15*qOG!B13)))+(pPes!C13*qPes!D13)/((qPes!D13*pPes!C13)+(pCAPEX!C13*Ativo!C13)+(IPCA!C15*qOG!C13))),"")</f>
        <v/>
      </c>
      <c r="D13" s="106">
        <f>IFERROR((qPes!E13/qPes!D13)^(0.5*((pPes!C13*qPes!D13)/((pPes!C13*qPes!D13)+(pCAPEX!C13*Ativo!C13)+(IPCA!C15*qOG!C13)))+(pPes!D13*qPes!E13)/((qPes!E13*pPes!D13)+(pCAPEX!D13*Ativo!D13)+(IPCA!D15*qOG!D13))),"")</f>
        <v>1.0531929794198878</v>
      </c>
      <c r="E13" s="106">
        <f>IFERROR((qPes!F13/qPes!E13)^(0.5*((pPes!D13*qPes!E13)/((pPes!D13*qPes!E13)+(pCAPEX!D13*Ativo!D13)+(IPCA!D15*qOG!D13)))+(pPes!E13*qPes!F13)/((qPes!F13*pPes!E13)+(pCAPEX!E13*Ativo!E13)+(IPCA!E15*qOG!E13))),"")</f>
        <v>1.0326835043739648</v>
      </c>
      <c r="F13" s="106">
        <f>IFERROR((qPes!G13/qPes!F13)^(0.5*((pPes!E13*qPes!F13)/((pPes!E13*qPes!F13)+(pCAPEX!E13*Ativo!E13)+(IPCA!E15*qOG!E13)))+(pPes!F13*qPes!G13)/((qPes!G13*pPes!F13)+(pCAPEX!F13*Ativo!F13)+(IPCA!F15*qOG!F13))),"")</f>
        <v>0.9684024398884935</v>
      </c>
      <c r="G13" s="106">
        <f>IFERROR((qPes!H13/qPes!G13)^(0.5*((pPes!F13*qPes!G13)/((pPes!F13*qPes!G13)+(pCAPEX!F13*Ativo!F13)+(IPCA!F15*qOG!F13)))+(pPes!G13*qPes!H13)/((qPes!H13*pPes!G13)+(pCAPEX!G13*Ativo!G13)+(IPCA!G15*qOG!G13))),"")</f>
        <v>0.93467301058927499</v>
      </c>
      <c r="H13" s="106">
        <f>IFERROR((qPes!I13/qPes!H13)^(0.5*((pPes!G13*qPes!H13)/((pPes!G13*qPes!H13)+(pCAPEX!G13*Ativo!G13)+(IPCA!G15*qOG!G13)))+(pPes!H13*qPes!I13)/((qPes!I13*pPes!H13)+(pCAPEX!H13*Ativo!H13)+(IPCA!H15*qOG!H13))),"")</f>
        <v>0.94528812273648244</v>
      </c>
      <c r="I13" s="106">
        <f>IFERROR((qPes!J13/qPes!I13)^(0.5*((pPes!H13*qPes!I13)/((pPes!H13*qPes!I13)+(pCAPEX!H13*Ativo!H13)+(IPCA!H15*qOG!H13)))+(pPes!I13*qPes!J13)/((qPes!J13*pPes!I13)+(pCAPEX!I13*Ativo!I13)+(IPCA!I15*qOG!I13))),"")</f>
        <v>1.0144787576740557</v>
      </c>
      <c r="J13" s="106">
        <f>IFERROR((qPes!K13/qPes!J13)^(0.5*((pPes!I13*qPes!J13)/((pPes!I13*qPes!J13)+(pCAPEX!I13*Ativo!I13)+(IPCA!I15*qOG!I13)))+(pPes!J13*qPes!K13)/((qPes!K13*pPes!J13)+(pCAPEX!J13*Ativo!J13)+(IPCA!J15*qOG!J13))),"")</f>
        <v>1.1190846892928374</v>
      </c>
      <c r="K13" s="106">
        <f>IFERROR((qPes!L13/qPes!K13)^(0.5*((pPes!J13*qPes!K13)/((pPes!J13*qPes!K13)+(pCAPEX!J13*Ativo!J13)+(IPCA!J15*qOG!J13)))+(pPes!K13*qPes!L13)/((qPes!L13*pPes!K13)+(pCAPEX!K13*Ativo!K13)+(IPCA!K15*qOG!K13))),"")</f>
        <v>1.0137838085949724</v>
      </c>
      <c r="L13" s="106">
        <f>IFERROR((qPes!M13/qPes!L13)^(0.5*((pPes!K13*qPes!L13)/((pPes!K13*qPes!L13)+(pCAPEX!K13*Ativo!K13)+(IPCA!K15*qOG!K13)))+(pPes!L13*qPes!M13)/((qPes!M13*pPes!L13)+(pCAPEX!L13*Ativo!L13)+(IPCA!L15*qOG!L13))),"")</f>
        <v>0.98599881295988523</v>
      </c>
      <c r="M13" s="106">
        <f>IFERROR((qPes!N13/qPes!M13)^(0.5*((pPes!L13*qPes!M13)/((pPes!L13*qPes!M13)+(pCAPEX!L13*Ativo!L13)+(IPCA!L15*qOG!L13)))+(pPes!M13*qPes!N13)/((qPes!N13*pPes!M13)+(pCAPEX!M13*Ativo!M13)+(IPCA!M15*qOG!M13))),"")</f>
        <v>1.0241933658575451</v>
      </c>
      <c r="N13" s="106">
        <f>IFERROR((qPes!O13/qPes!N13)^(0.5*((pPes!M13*qPes!N13)/((pPes!M13*qPes!N13)+(pCAPEX!M13*Ativo!M13)+(IPCA!M15*qOG!M13)))+(pPes!N13*qPes!O13)/((qPes!O13*pPes!N13)+(pCAPEX!N13*Ativo!N13)+(IPCA!N15*qOG!N13))),"")</f>
        <v>1.0518168826406302</v>
      </c>
      <c r="O13" s="106">
        <f>IFERROR((qPes!P13/qPes!O13)^(0.5*((pPes!N13*qPes!O13)/((pPes!N13*qPes!O13)+(pCAPEX!N13*Ativo!N13)+(IPCA!N15*qOG!N13)))+(pPes!O13*qPes!P13)/((qPes!P13*pPes!O13)+(pCAPEX!O13*Ativo!O13)+(IPCA!O15*qOG!O13))),"")</f>
        <v>1.0305488326860825</v>
      </c>
      <c r="P13" s="106">
        <f>IFERROR((qPes!Q13/qPes!P13)^(0.5*((pPes!O13*qPes!P13)/((pPes!O13*qPes!P13)+(pCAPEX!O13*Ativo!O13)+(IPCA!O15*qOG!O13)))+(pPes!P13*qPes!Q13)/((qPes!Q13*pPes!P13)+(pCAPEX!P13*Ativo!P13)+(IPCA!P15*qOG!P13))),"")</f>
        <v>1.0480889240672573</v>
      </c>
      <c r="Q13" s="106">
        <f>IFERROR((qPes!R13/qPes!Q13)^(0.5*((pPes!P13*qPes!Q13)/((pPes!P13*qPes!Q13)+(pCAPEX!P13*Ativo!P13)+(IPCA!P15*qOG!P13)))+(pPes!Q13*qPes!R13)/((qPes!R13*pPes!Q13)+(pCAPEX!Q13*Ativo!Q13)+(IPCA!Q15*qOG!Q13))),"")</f>
        <v>1.202227450946554</v>
      </c>
      <c r="R13" s="106">
        <f>IFERROR((qPes!S13/qPes!R13)^(0.5*((pPes!Q13*qPes!R13)/((pPes!Q13*qPes!R13)+(pCAPEX!Q13*Ativo!Q13)+(IPCA!Q15*qOG!Q13)))+(pPes!R13*qPes!S13)/((qPes!S13*pPes!R13)+(pCAPEX!R13*Ativo!R13)+(IPCA!R15*qOG!R13))),"")</f>
        <v>0.99159194677027396</v>
      </c>
      <c r="S13" s="106">
        <f>IFERROR((qPes!T13/qPes!S13)^(0.5*((pPes!R13*qPes!S13)/((pPes!R13*qPes!S13)+(pCAPEX!R13*Ativo!R13)+(IPCA!R15*qOG!R13)))+(pPes!S13*qPes!T13)/((qPes!T13*pPes!S13)+(pCAPEX!S13*Ativo!S13)+(IPCA!S15*qOG!S13))),"")</f>
        <v>0.9910817340706608</v>
      </c>
      <c r="T13" s="106">
        <f>IFERROR((qPes!U13/qPes!T13)^(0.5*((pPes!S13*qPes!T13)/((pPes!S13*qPes!T13)+(pCAPEX!S13*Ativo!S13)+(IPCA!S15*qOG!S13)))+(pPes!T13*qPes!U13)/((qPes!U13*pPes!T13)+(pCAPEX!T13*Ativo!T13)+(IPCA!T15*qOG!T13))),"")</f>
        <v>1.1293421720937531</v>
      </c>
      <c r="U13" s="106">
        <f>IFERROR((qPes!V13/qPes!U13)^(0.5*((pPes!T13*qPes!U13)/((pPes!T13*qPes!U13)+(pCAPEX!T13*Ativo!T13)+(IPCA!T15*qOG!T13)))+(pPes!U13*qPes!V13)/((qPes!V13*pPes!U13)+(pCAPEX!U13*Ativo!U13)+(IPCA!U15*qOG!U13))),"")</f>
        <v>0.98828323133993556</v>
      </c>
      <c r="V13" s="106">
        <f>IFERROR((qPes!W13/qPes!V13)^(0.5*((pPes!U13*qPes!V13)/((pPes!U13*qPes!V13)+(pCAPEX!U13*Ativo!U13)+(IPCA!U15*qOG!U13)))+(pPes!V13*qPes!W13)/((qPes!W13*pPes!V13)+(pCAPEX!V13*Ativo!V13)+(IPCA!V15*qOG!V13))),"")</f>
        <v>1.0904708310208373</v>
      </c>
    </row>
    <row r="14" spans="2:24" x14ac:dyDescent="0.25">
      <c r="B14" s="105" t="s">
        <v>67</v>
      </c>
      <c r="C14" s="106" t="str">
        <f>IFERROR((qPes!D14/qPes!C14)^(0.5*((pPes!B14*qPes!C14)/((pPes!B14*qPes!C14)+(pCAPEX!B14*Ativo!B14)+(IPCA!B16*qOG!B14)))+(pPes!C14*qPes!D14)/((qPes!D14*pPes!C14)+(pCAPEX!C14*Ativo!C14)+(IPCA!C16*qOG!C14))),"")</f>
        <v/>
      </c>
      <c r="D14" s="106" t="str">
        <f>IFERROR((qPes!E14/qPes!D14)^(0.5*((pPes!C14*qPes!D14)/((pPes!C14*qPes!D14)+(pCAPEX!C14*Ativo!C14)+(IPCA!C16*qOG!C14)))+(pPes!D14*qPes!E14)/((qPes!E14*pPes!D14)+(pCAPEX!D14*Ativo!D14)+(IPCA!D16*qOG!D14))),"")</f>
        <v/>
      </c>
      <c r="E14" s="106" t="str">
        <f>IFERROR((qPes!F14/qPes!E14)^(0.5*((pPes!D14*qPes!E14)/((pPes!D14*qPes!E14)+(pCAPEX!D14*Ativo!D14)+(IPCA!D16*qOG!D14)))+(pPes!E14*qPes!F14)/((qPes!F14*pPes!E14)+(pCAPEX!E14*Ativo!E14)+(IPCA!E16*qOG!E14))),"")</f>
        <v/>
      </c>
      <c r="F14" s="106">
        <f>IFERROR((qPes!G14/qPes!F14)^(0.5*((pPes!E14*qPes!F14)/((pPes!E14*qPes!F14)+(pCAPEX!E14*Ativo!E14)+(IPCA!E16*qOG!E14)))+(pPes!F14*qPes!G14)/((qPes!G14*pPes!F14)+(pCAPEX!F14*Ativo!F14)+(IPCA!F16*qOG!F14))),"")</f>
        <v>0.99680515766022293</v>
      </c>
      <c r="G14" s="106">
        <f>IFERROR((qPes!H14/qPes!G14)^(0.5*((pPes!F14*qPes!G14)/((pPes!F14*qPes!G14)+(pCAPEX!F14*Ativo!F14)+(IPCA!F16*qOG!F14)))+(pPes!G14*qPes!H14)/((qPes!H14*pPes!G14)+(pCAPEX!G14*Ativo!G14)+(IPCA!G16*qOG!G14))),"")</f>
        <v>0.987430940621421</v>
      </c>
      <c r="H14" s="106">
        <f>IFERROR((qPes!I14/qPes!H14)^(0.5*((pPes!G14*qPes!H14)/((pPes!G14*qPes!H14)+(pCAPEX!G14*Ativo!G14)+(IPCA!G16*qOG!G14)))+(pPes!H14*qPes!I14)/((qPes!I14*pPes!H14)+(pCAPEX!H14*Ativo!H14)+(IPCA!H16*qOG!H14))),"")</f>
        <v>0.97884571674282261</v>
      </c>
      <c r="I14" s="106">
        <f>IFERROR((qPes!J14/qPes!I14)^(0.5*((pPes!H14*qPes!I14)/((pPes!H14*qPes!I14)+(pCAPEX!H14*Ativo!H14)+(IPCA!H16*qOG!H14)))+(pPes!I14*qPes!J14)/((qPes!J14*pPes!I14)+(pCAPEX!I14*Ativo!I14)+(IPCA!I16*qOG!I14))),"")</f>
        <v>0.98714908450876482</v>
      </c>
      <c r="J14" s="106" t="str">
        <f>IFERROR((qPes!K14/qPes!J14)^(0.5*((pPes!I14*qPes!J14)/((pPes!I14*qPes!J14)+(pCAPEX!I14*Ativo!I14)+(IPCA!I16*qOG!I14)))+(pPes!J14*qPes!K14)/((qPes!K14*pPes!J14)+(pCAPEX!J14*Ativo!J14)+(IPCA!J16*qOG!J14))),"")</f>
        <v/>
      </c>
      <c r="K14" s="106" t="str">
        <f>IFERROR((qPes!L14/qPes!K14)^(0.5*((pPes!J14*qPes!K14)/((pPes!J14*qPes!K14)+(pCAPEX!J14*Ativo!J14)+(IPCA!J16*qOG!J14)))+(pPes!K14*qPes!L14)/((qPes!L14*pPes!K14)+(pCAPEX!K14*Ativo!K14)+(IPCA!K16*qOG!K14))),"")</f>
        <v/>
      </c>
      <c r="L14" s="106">
        <f>IFERROR((qPes!M14/qPes!L14)^(0.5*((pPes!K14*qPes!L14)/((pPes!K14*qPes!L14)+(pCAPEX!K14*Ativo!K14)+(IPCA!K16*qOG!K14)))+(pPes!L14*qPes!M14)/((qPes!M14*pPes!L14)+(pCAPEX!L14*Ativo!L14)+(IPCA!L16*qOG!L14))),"")</f>
        <v>0.98049128931257601</v>
      </c>
      <c r="M14" s="106">
        <f>IFERROR((qPes!N14/qPes!M14)^(0.5*((pPes!L14*qPes!M14)/((pPes!L14*qPes!M14)+(pCAPEX!L14*Ativo!L14)+(IPCA!L16*qOG!L14)))+(pPes!M14*qPes!N14)/((qPes!N14*pPes!M14)+(pCAPEX!M14*Ativo!M14)+(IPCA!M16*qOG!M14))),"")</f>
        <v>0.99744819717530464</v>
      </c>
      <c r="N14" s="106">
        <f>IFERROR((qPes!O14/qPes!N14)^(0.5*((pPes!M14*qPes!N14)/((pPes!M14*qPes!N14)+(pCAPEX!M14*Ativo!M14)+(IPCA!M16*qOG!M14)))+(pPes!N14*qPes!O14)/((qPes!O14*pPes!N14)+(pCAPEX!N14*Ativo!N14)+(IPCA!N16*qOG!N14))),"")</f>
        <v>0.99398915004206323</v>
      </c>
      <c r="O14" s="106">
        <f>IFERROR((qPes!P14/qPes!O14)^(0.5*((pPes!N14*qPes!O14)/((pPes!N14*qPes!O14)+(pCAPEX!N14*Ativo!N14)+(IPCA!N16*qOG!N14)))+(pPes!O14*qPes!P14)/((qPes!P14*pPes!O14)+(pCAPEX!O14*Ativo!O14)+(IPCA!O16*qOG!O14))),"")</f>
        <v>0.98662208779941118</v>
      </c>
      <c r="P14" s="106">
        <f>IFERROR((qPes!Q14/qPes!P14)^(0.5*((pPes!O14*qPes!P14)/((pPes!O14*qPes!P14)+(pCAPEX!O14*Ativo!O14)+(IPCA!O16*qOG!O14)))+(pPes!P14*qPes!Q14)/((qPes!Q14*pPes!P14)+(pCAPEX!P14*Ativo!P14)+(IPCA!P16*qOG!P14))),"")</f>
        <v>1.242566459242191</v>
      </c>
      <c r="Q14" s="106">
        <f>IFERROR((qPes!R14/qPes!Q14)^(0.5*((pPes!P14*qPes!Q14)/((pPes!P14*qPes!Q14)+(pCAPEX!P14*Ativo!P14)+(IPCA!P16*qOG!P14)))+(pPes!Q14*qPes!R14)/((qPes!R14*pPes!Q14)+(pCAPEX!Q14*Ativo!Q14)+(IPCA!Q16*qOG!Q14))),"")</f>
        <v>0.98735525984807859</v>
      </c>
      <c r="R14" s="106">
        <f>IFERROR((qPes!S14/qPes!R14)^(0.5*((pPes!Q14*qPes!R14)/((pPes!Q14*qPes!R14)+(pCAPEX!Q14*Ativo!Q14)+(IPCA!Q16*qOG!Q14)))+(pPes!R14*qPes!S14)/((qPes!S14*pPes!R14)+(pCAPEX!R14*Ativo!R14)+(IPCA!R16*qOG!R14))),"")</f>
        <v>0.91925428028556078</v>
      </c>
      <c r="S14" s="106">
        <f>IFERROR((qPes!T14/qPes!S14)^(0.5*((pPes!R14*qPes!S14)/((pPes!R14*qPes!S14)+(pCAPEX!R14*Ativo!R14)+(IPCA!R16*qOG!R14)))+(pPes!S14*qPes!T14)/((qPes!T14*pPes!S14)+(pCAPEX!S14*Ativo!S14)+(IPCA!S16*qOG!S14))),"")</f>
        <v>1.1133804071494335</v>
      </c>
      <c r="T14" s="106">
        <f>IFERROR((qPes!U14/qPes!T14)^(0.5*((pPes!S14*qPes!T14)/((pPes!S14*qPes!T14)+(pCAPEX!S14*Ativo!S14)+(IPCA!S16*qOG!S14)))+(pPes!T14*qPes!U14)/((qPes!U14*pPes!T14)+(pCAPEX!T14*Ativo!T14)+(IPCA!T16*qOG!T14))),"")</f>
        <v>0.89837389613102503</v>
      </c>
      <c r="U14" s="106">
        <f>IFERROR((qPes!V14/qPes!U14)^(0.5*((pPes!T14*qPes!U14)/((pPes!T14*qPes!U14)+(pCAPEX!T14*Ativo!T14)+(IPCA!T16*qOG!T14)))+(pPes!U14*qPes!V14)/((qPes!V14*pPes!U14)+(pCAPEX!U14*Ativo!U14)+(IPCA!U16*qOG!U14))),"")</f>
        <v>0.97215975414550293</v>
      </c>
      <c r="V14" s="106">
        <f>IFERROR((qPes!W14/qPes!V14)^(0.5*((pPes!U14*qPes!V14)/((pPes!U14*qPes!V14)+(pCAPEX!U14*Ativo!U14)+(IPCA!U16*qOG!U14)))+(pPes!V14*qPes!W14)/((qPes!W14*pPes!V14)+(pCAPEX!V14*Ativo!V14)+(IPCA!V16*qOG!V14))),"")</f>
        <v>0.97572565087402185</v>
      </c>
    </row>
    <row r="15" spans="2:24" x14ac:dyDescent="0.25">
      <c r="B15" s="105" t="s">
        <v>66</v>
      </c>
      <c r="C15" s="106">
        <f>IFERROR((qPes!D15/qPes!C15)^(0.5*((pPes!B15*qPes!C15)/((pPes!B15*qPes!C15)+(pCAPEX!B15*Ativo!B15)+(IPCA!B17*qOG!B15)))+(pPes!C15*qPes!D15)/((qPes!D15*pPes!C15)+(pCAPEX!C15*Ativo!C15)+(IPCA!C17*qOG!C15))),"")</f>
        <v>0.98512678322955383</v>
      </c>
      <c r="D15" s="106">
        <f>IFERROR((qPes!E15/qPes!D15)^(0.5*((pPes!C15*qPes!D15)/((pPes!C15*qPes!D15)+(pCAPEX!C15*Ativo!C15)+(IPCA!C17*qOG!C15)))+(pPes!D15*qPes!E15)/((qPes!E15*pPes!D15)+(pCAPEX!D15*Ativo!D15)+(IPCA!D17*qOG!D15))),"")</f>
        <v>0.94283606007054255</v>
      </c>
      <c r="E15" s="106">
        <f>IFERROR((qPes!F15/qPes!E15)^(0.5*((pPes!D15*qPes!E15)/((pPes!D15*qPes!E15)+(pCAPEX!D15*Ativo!D15)+(IPCA!D17*qOG!D15)))+(pPes!E15*qPes!F15)/((qPes!F15*pPes!E15)+(pCAPEX!E15*Ativo!E15)+(IPCA!E17*qOG!E15))),"")</f>
        <v>1.0464064769324828</v>
      </c>
      <c r="F15" s="106">
        <f>IFERROR((qPes!G15/qPes!F15)^(0.5*((pPes!E15*qPes!F15)/((pPes!E15*qPes!F15)+(pCAPEX!E15*Ativo!E15)+(IPCA!E17*qOG!E15)))+(pPes!F15*qPes!G15)/((qPes!G15*pPes!F15)+(pCAPEX!F15*Ativo!F15)+(IPCA!F17*qOG!F15))),"")</f>
        <v>0.99482402657804669</v>
      </c>
      <c r="G15" s="106">
        <f>IFERROR((qPes!H15/qPes!G15)^(0.5*((pPes!F15*qPes!G15)/((pPes!F15*qPes!G15)+(pCAPEX!F15*Ativo!F15)+(IPCA!F17*qOG!F15)))+(pPes!G15*qPes!H15)/((qPes!H15*pPes!G15)+(pCAPEX!G15*Ativo!G15)+(IPCA!G17*qOG!G15))),"")</f>
        <v>1.0115233628739706</v>
      </c>
      <c r="H15" s="106">
        <f>IFERROR((qPes!I15/qPes!H15)^(0.5*((pPes!G15*qPes!H15)/((pPes!G15*qPes!H15)+(pCAPEX!G15*Ativo!G15)+(IPCA!G17*qOG!G15)))+(pPes!H15*qPes!I15)/((qPes!I15*pPes!H15)+(pCAPEX!H15*Ativo!H15)+(IPCA!H17*qOG!H15))),"")</f>
        <v>1.0217254874082349</v>
      </c>
      <c r="I15" s="106">
        <f>IFERROR((qPes!J15/qPes!I15)^(0.5*((pPes!H15*qPes!I15)/((pPes!H15*qPes!I15)+(pCAPEX!H15*Ativo!H15)+(IPCA!H17*qOG!H15)))+(pPes!I15*qPes!J15)/((qPes!J15*pPes!I15)+(pCAPEX!I15*Ativo!I15)+(IPCA!I17*qOG!I15))),"")</f>
        <v>1.0224861823682203</v>
      </c>
      <c r="J15" s="106">
        <f>IFERROR((qPes!K15/qPes!J15)^(0.5*((pPes!I15*qPes!J15)/((pPes!I15*qPes!J15)+(pCAPEX!I15*Ativo!I15)+(IPCA!I17*qOG!I15)))+(pPes!J15*qPes!K15)/((qPes!K15*pPes!J15)+(pCAPEX!J15*Ativo!J15)+(IPCA!J17*qOG!J15))),"")</f>
        <v>0.99036419130019904</v>
      </c>
      <c r="K15" s="106">
        <f>IFERROR((qPes!L15/qPes!K15)^(0.5*((pPes!J15*qPes!K15)/((pPes!J15*qPes!K15)+(pCAPEX!J15*Ativo!J15)+(IPCA!J17*qOG!J15)))+(pPes!K15*qPes!L15)/((qPes!L15*pPes!K15)+(pCAPEX!K15*Ativo!K15)+(IPCA!K17*qOG!K15))),"")</f>
        <v>1.00475818899072</v>
      </c>
      <c r="L15" s="106">
        <f>IFERROR((qPes!M15/qPes!L15)^(0.5*((pPes!K15*qPes!L15)/((pPes!K15*qPes!L15)+(pCAPEX!K15*Ativo!K15)+(IPCA!K17*qOG!K15)))+(pPes!L15*qPes!M15)/((qPes!M15*pPes!L15)+(pCAPEX!L15*Ativo!L15)+(IPCA!L17*qOG!L15))),"")</f>
        <v>1.0135306389148342</v>
      </c>
      <c r="M15" s="106">
        <f>IFERROR((qPes!N15/qPes!M15)^(0.5*((pPes!L15*qPes!M15)/((pPes!L15*qPes!M15)+(pCAPEX!L15*Ativo!L15)+(IPCA!L17*qOG!L15)))+(pPes!M15*qPes!N15)/((qPes!N15*pPes!M15)+(pCAPEX!M15*Ativo!M15)+(IPCA!M17*qOG!M15))),"")</f>
        <v>1.0374816813532357</v>
      </c>
      <c r="N15" s="106">
        <f>IFERROR((qPes!O15/qPes!N15)^(0.5*((pPes!M15*qPes!N15)/((pPes!M15*qPes!N15)+(pCAPEX!M15*Ativo!M15)+(IPCA!M17*qOG!M15)))+(pPes!N15*qPes!O15)/((qPes!O15*pPes!N15)+(pCAPEX!N15*Ativo!N15)+(IPCA!N17*qOG!N15))),"")</f>
        <v>1.0031039387412632</v>
      </c>
      <c r="O15" s="106">
        <f>IFERROR((qPes!P15/qPes!O15)^(0.5*((pPes!N15*qPes!O15)/((pPes!N15*qPes!O15)+(pCAPEX!N15*Ativo!N15)+(IPCA!N17*qOG!N15)))+(pPes!O15*qPes!P15)/((qPes!P15*pPes!O15)+(pCAPEX!O15*Ativo!O15)+(IPCA!O17*qOG!O15))),"")</f>
        <v>1.029345289183113</v>
      </c>
      <c r="P15" s="106">
        <f>IFERROR((qPes!Q15/qPes!P15)^(0.5*((pPes!O15*qPes!P15)/((pPes!O15*qPes!P15)+(pCAPEX!O15*Ativo!O15)+(IPCA!O17*qOG!O15)))+(pPes!P15*qPes!Q15)/((qPes!Q15*pPes!P15)+(pCAPEX!P15*Ativo!P15)+(IPCA!P17*qOG!P15))),"")</f>
        <v>1.0220607723583022</v>
      </c>
      <c r="Q15" s="106">
        <f>IFERROR((qPes!R15/qPes!Q15)^(0.5*((pPes!P15*qPes!Q15)/((pPes!P15*qPes!Q15)+(pCAPEX!P15*Ativo!P15)+(IPCA!P17*qOG!P15)))+(pPes!Q15*qPes!R15)/((qPes!R15*pPes!Q15)+(pCAPEX!Q15*Ativo!Q15)+(IPCA!Q17*qOG!Q15))),"")</f>
        <v>1.0801502246717063</v>
      </c>
      <c r="R15" s="106">
        <f>IFERROR((qPes!S15/qPes!R15)^(0.5*((pPes!Q15*qPes!R15)/((pPes!Q15*qPes!R15)+(pCAPEX!Q15*Ativo!Q15)+(IPCA!Q17*qOG!Q15)))+(pPes!R15*qPes!S15)/((qPes!S15*pPes!R15)+(pCAPEX!R15*Ativo!R15)+(IPCA!R17*qOG!R15))),"")</f>
        <v>1.041656591106489</v>
      </c>
      <c r="S15" s="106">
        <f>IFERROR((qPes!T15/qPes!S15)^(0.5*((pPes!R15*qPes!S15)/((pPes!R15*qPes!S15)+(pCAPEX!R15*Ativo!R15)+(IPCA!R17*qOG!R15)))+(pPes!S15*qPes!T15)/((qPes!T15*pPes!S15)+(pCAPEX!S15*Ativo!S15)+(IPCA!S17*qOG!S15))),"")</f>
        <v>0.98314721396740967</v>
      </c>
      <c r="T15" s="106">
        <f>IFERROR((qPes!U15/qPes!T15)^(0.5*((pPes!S15*qPes!T15)/((pPes!S15*qPes!T15)+(pCAPEX!S15*Ativo!S15)+(IPCA!S17*qOG!S15)))+(pPes!T15*qPes!U15)/((qPes!U15*pPes!T15)+(pCAPEX!T15*Ativo!T15)+(IPCA!T17*qOG!T15))),"")</f>
        <v>1.0189798814091038</v>
      </c>
      <c r="U15" s="106">
        <f>IFERROR((qPes!V15/qPes!U15)^(0.5*((pPes!T15*qPes!U15)/((pPes!T15*qPes!U15)+(pCAPEX!T15*Ativo!T15)+(IPCA!T17*qOG!T15)))+(pPes!U15*qPes!V15)/((qPes!V15*pPes!U15)+(pCAPEX!U15*Ativo!U15)+(IPCA!U17*qOG!U15))),"")</f>
        <v>0.99215560522428781</v>
      </c>
      <c r="V15" s="106" t="str">
        <f>IFERROR((qPes!W15/qPes!V15)^(0.5*((pPes!U15*qPes!V15)/((pPes!U15*qPes!V15)+(pCAPEX!U15*Ativo!U15)+(IPCA!U17*qOG!U15)))+(pPes!V15*qPes!W15)/((qPes!W15*pPes!V15)+(pCAPEX!V15*Ativo!V15)+(IPCA!V17*qOG!V15))),"")</f>
        <v/>
      </c>
    </row>
    <row r="16" spans="2:24" x14ac:dyDescent="0.25">
      <c r="B16" s="105" t="s">
        <v>63</v>
      </c>
      <c r="C16" s="106" t="str">
        <f>IFERROR((qPes!D16/qPes!C16)^(0.5*((pPes!B16*qPes!C16)/((pPes!B16*qPes!C16)+(pCAPEX!B16*Ativo!B16)+(IPCA!B18*qOG!B16)))+(pPes!C16*qPes!D16)/((qPes!D16*pPes!C16)+(pCAPEX!C16*Ativo!C16)+(IPCA!C18*qOG!C16))),"")</f>
        <v/>
      </c>
      <c r="D16" s="106">
        <f>IFERROR((qPes!E16/qPes!D16)^(0.5*((pPes!C16*qPes!D16)/((pPes!C16*qPes!D16)+(pCAPEX!C16*Ativo!C16)+(IPCA!C18*qOG!C16)))+(pPes!D16*qPes!E16)/((qPes!E16*pPes!D16)+(pCAPEX!D16*Ativo!D16)+(IPCA!D18*qOG!D16))),"")</f>
        <v>0.92777248707563764</v>
      </c>
      <c r="E16" s="106">
        <f>IFERROR((qPes!F16/qPes!E16)^(0.5*((pPes!D16*qPes!E16)/((pPes!D16*qPes!E16)+(pCAPEX!D16*Ativo!D16)+(IPCA!D18*qOG!D16)))+(pPes!E16*qPes!F16)/((qPes!F16*pPes!E16)+(pCAPEX!E16*Ativo!E16)+(IPCA!E18*qOG!E16))),"")</f>
        <v>1.124677535388477</v>
      </c>
      <c r="F16" s="106">
        <f>IFERROR((qPes!G16/qPes!F16)^(0.5*((pPes!E16*qPes!F16)/((pPes!E16*qPes!F16)+(pCAPEX!E16*Ativo!E16)+(IPCA!E18*qOG!E16)))+(pPes!F16*qPes!G16)/((qPes!G16*pPes!F16)+(pCAPEX!F16*Ativo!F16)+(IPCA!F18*qOG!F16))),"")</f>
        <v>0.97248277607527001</v>
      </c>
      <c r="G16" s="106">
        <f>IFERROR((qPes!H16/qPes!G16)^(0.5*((pPes!F16*qPes!G16)/((pPes!F16*qPes!G16)+(pCAPEX!F16*Ativo!F16)+(IPCA!F18*qOG!F16)))+(pPes!G16*qPes!H16)/((qPes!H16*pPes!G16)+(pCAPEX!G16*Ativo!G16)+(IPCA!G18*qOG!G16))),"")</f>
        <v>1.1925442436331875</v>
      </c>
      <c r="H16" s="106">
        <f>IFERROR((qPes!I16/qPes!H16)^(0.5*((pPes!G16*qPes!H16)/((pPes!G16*qPes!H16)+(pCAPEX!G16*Ativo!G16)+(IPCA!G18*qOG!G16)))+(pPes!H16*qPes!I16)/((qPes!I16*pPes!H16)+(pCAPEX!H16*Ativo!H16)+(IPCA!H18*qOG!H16))),"")</f>
        <v>1.1006971423758976</v>
      </c>
      <c r="I16" s="106" t="str">
        <f>IFERROR((qPes!J16/qPes!I16)^(0.5*((pPes!H16*qPes!I16)/((pPes!H16*qPes!I16)+(pCAPEX!H16*Ativo!H16)+(IPCA!H18*qOG!H16)))+(pPes!I16*qPes!J16)/((qPes!J16*pPes!I16)+(pCAPEX!I16*Ativo!I16)+(IPCA!I18*qOG!I16))),"")</f>
        <v/>
      </c>
      <c r="J16" s="106" t="str">
        <f>IFERROR((qPes!K16/qPes!J16)^(0.5*((pPes!I16*qPes!J16)/((pPes!I16*qPes!J16)+(pCAPEX!I16*Ativo!I16)+(IPCA!I18*qOG!I16)))+(pPes!J16*qPes!K16)/((qPes!K16*pPes!J16)+(pCAPEX!J16*Ativo!J16)+(IPCA!J18*qOG!J16))),"")</f>
        <v/>
      </c>
      <c r="K16" s="106" t="str">
        <f>IFERROR((qPes!L16/qPes!K16)^(0.5*((pPes!J16*qPes!K16)/((pPes!J16*qPes!K16)+(pCAPEX!J16*Ativo!J16)+(IPCA!J18*qOG!J16)))+(pPes!K16*qPes!L16)/((qPes!L16*pPes!K16)+(pCAPEX!K16*Ativo!K16)+(IPCA!K18*qOG!K16))),"")</f>
        <v/>
      </c>
      <c r="L16" s="106">
        <f>IFERROR((qPes!M16/qPes!L16)^(0.5*((pPes!K16*qPes!L16)/((pPes!K16*qPes!L16)+(pCAPEX!K16*Ativo!K16)+(IPCA!K18*qOG!K16)))+(pPes!L16*qPes!M16)/((qPes!M16*pPes!L16)+(pCAPEX!L16*Ativo!L16)+(IPCA!L18*qOG!L16))),"")</f>
        <v>0.99274261379135131</v>
      </c>
      <c r="M16" s="106">
        <f>IFERROR((qPes!N16/qPes!M16)^(0.5*((pPes!L16*qPes!M16)/((pPes!L16*qPes!M16)+(pCAPEX!L16*Ativo!L16)+(IPCA!L18*qOG!L16)))+(pPes!M16*qPes!N16)/((qPes!N16*pPes!M16)+(pCAPEX!M16*Ativo!M16)+(IPCA!M18*qOG!M16))),"")</f>
        <v>1.0838061565907633</v>
      </c>
      <c r="N16" s="106">
        <f>IFERROR((qPes!O16/qPes!N16)^(0.5*((pPes!M16*qPes!N16)/((pPes!M16*qPes!N16)+(pCAPEX!M16*Ativo!M16)+(IPCA!M18*qOG!M16)))+(pPes!N16*qPes!O16)/((qPes!O16*pPes!N16)+(pCAPEX!N16*Ativo!N16)+(IPCA!N18*qOG!N16))),"")</f>
        <v>1.0509165088860819</v>
      </c>
      <c r="O16" s="106">
        <f>IFERROR((qPes!P16/qPes!O16)^(0.5*((pPes!N16*qPes!O16)/((pPes!N16*qPes!O16)+(pCAPEX!N16*Ativo!N16)+(IPCA!N18*qOG!N16)))+(pPes!O16*qPes!P16)/((qPes!P16*pPes!O16)+(pCAPEX!O16*Ativo!O16)+(IPCA!O18*qOG!O16))),"")</f>
        <v>0.91746965438874362</v>
      </c>
      <c r="P16" s="106">
        <f>IFERROR((qPes!Q16/qPes!P16)^(0.5*((pPes!O16*qPes!P16)/((pPes!O16*qPes!P16)+(pCAPEX!O16*Ativo!O16)+(IPCA!O18*qOG!O16)))+(pPes!P16*qPes!Q16)/((qPes!Q16*pPes!P16)+(pCAPEX!P16*Ativo!P16)+(IPCA!P18*qOG!P16))),"")</f>
        <v>1</v>
      </c>
      <c r="Q16" s="106">
        <f>IFERROR((qPes!R16/qPes!Q16)^(0.5*((pPes!P16*qPes!Q16)/((pPes!P16*qPes!Q16)+(pCAPEX!P16*Ativo!P16)+(IPCA!P18*qOG!P16)))+(pPes!Q16*qPes!R16)/((qPes!R16*pPes!Q16)+(pCAPEX!Q16*Ativo!Q16)+(IPCA!Q18*qOG!Q16))),"")</f>
        <v>0.99320668276008117</v>
      </c>
      <c r="R16" s="106">
        <f>IFERROR((qPes!S16/qPes!R16)^(0.5*((pPes!Q16*qPes!R16)/((pPes!Q16*qPes!R16)+(pCAPEX!Q16*Ativo!Q16)+(IPCA!Q18*qOG!Q16)))+(pPes!R16*qPes!S16)/((qPes!S16*pPes!R16)+(pCAPEX!R16*Ativo!R16)+(IPCA!R18*qOG!R16))),"")</f>
        <v>0.7983482836802267</v>
      </c>
      <c r="S16" s="106">
        <f>IFERROR((qPes!T16/qPes!S16)^(0.5*((pPes!R16*qPes!S16)/((pPes!R16*qPes!S16)+(pCAPEX!R16*Ativo!R16)+(IPCA!R18*qOG!R16)))+(pPes!S16*qPes!T16)/((qPes!T16*pPes!S16)+(pCAPEX!S16*Ativo!S16)+(IPCA!S18*qOG!S16))),"")</f>
        <v>1.117628445060139</v>
      </c>
      <c r="T16" s="106">
        <f>IFERROR((qPes!U16/qPes!T16)^(0.5*((pPes!S16*qPes!T16)/((pPes!S16*qPes!T16)+(pCAPEX!S16*Ativo!S16)+(IPCA!S18*qOG!S16)))+(pPes!T16*qPes!U16)/((qPes!U16*pPes!T16)+(pCAPEX!T16*Ativo!T16)+(IPCA!T18*qOG!T16))),"")</f>
        <v>1.0778785974301914</v>
      </c>
      <c r="U16" s="106" t="str">
        <f>IFERROR((qPes!V16/qPes!U16)^(0.5*((pPes!T16*qPes!U16)/((pPes!T16*qPes!U16)+(pCAPEX!T16*Ativo!T16)+(IPCA!T18*qOG!T16)))+(pPes!U16*qPes!V16)/((qPes!V16*pPes!U16)+(pCAPEX!U16*Ativo!U16)+(IPCA!U18*qOG!U16))),"")</f>
        <v/>
      </c>
      <c r="V16" s="106" t="str">
        <f>IFERROR((qPes!W16/qPes!V16)^(0.5*((pPes!U16*qPes!V16)/((pPes!U16*qPes!V16)+(pCAPEX!U16*Ativo!U16)+(IPCA!U18*qOG!U16)))+(pPes!V16*qPes!W16)/((qPes!W16*pPes!V16)+(pCAPEX!V16*Ativo!V16)+(IPCA!V18*qOG!V16))),"")</f>
        <v/>
      </c>
    </row>
    <row r="17" spans="2:22" x14ac:dyDescent="0.25">
      <c r="B17" s="105" t="s">
        <v>40</v>
      </c>
      <c r="C17" s="106">
        <f>IFERROR((qPes!D17/qPes!C17)^(0.5*((pPes!B17*qPes!C17)/((pPes!B17*qPes!C17)+(pCAPEX!B17*Ativo!B17)+(IPCA!B19*qOG!B17)))+(pPes!C17*qPes!D17)/((qPes!D17*pPes!C17)+(pCAPEX!C17*Ativo!C17)+(IPCA!C19*qOG!C17))),"")</f>
        <v>0.92164833178982397</v>
      </c>
      <c r="D17" s="106">
        <f>IFERROR((qPes!E17/qPes!D17)^(0.5*((pPes!C17*qPes!D17)/((pPes!C17*qPes!D17)+(pCAPEX!C17*Ativo!C17)+(IPCA!C19*qOG!C17)))+(pPes!D17*qPes!E17)/((qPes!E17*pPes!D17)+(pCAPEX!D17*Ativo!D17)+(IPCA!D19*qOG!D17))),"")</f>
        <v>0.98384743652113349</v>
      </c>
      <c r="E17" s="106">
        <f>IFERROR((qPes!F17/qPes!E17)^(0.5*((pPes!D17*qPes!E17)/((pPes!D17*qPes!E17)+(pCAPEX!D17*Ativo!D17)+(IPCA!D19*qOG!D17)))+(pPes!E17*qPes!F17)/((qPes!F17*pPes!E17)+(pCAPEX!E17*Ativo!E17)+(IPCA!E19*qOG!E17))),"")</f>
        <v>0.97387718789819899</v>
      </c>
      <c r="F17" s="106">
        <f>IFERROR((qPes!G17/qPes!F17)^(0.5*((pPes!E17*qPes!F17)/((pPes!E17*qPes!F17)+(pCAPEX!E17*Ativo!E17)+(IPCA!E19*qOG!E17)))+(pPes!F17*qPes!G17)/((qPes!G17*pPes!F17)+(pCAPEX!F17*Ativo!F17)+(IPCA!F19*qOG!F17))),"")</f>
        <v>0.96119424832206402</v>
      </c>
      <c r="G17" s="106">
        <f>IFERROR((qPes!H17/qPes!G17)^(0.5*((pPes!F17*qPes!G17)/((pPes!F17*qPes!G17)+(pCAPEX!F17*Ativo!F17)+(IPCA!F19*qOG!F17)))+(pPes!G17*qPes!H17)/((qPes!H17*pPes!G17)+(pCAPEX!G17*Ativo!G17)+(IPCA!G19*qOG!G17))),"")</f>
        <v>0.97625437324167319</v>
      </c>
      <c r="H17" s="106">
        <f>IFERROR((qPes!I17/qPes!H17)^(0.5*((pPes!G17*qPes!H17)/((pPes!G17*qPes!H17)+(pCAPEX!G17*Ativo!G17)+(IPCA!G19*qOG!G17)))+(pPes!H17*qPes!I17)/((qPes!I17*pPes!H17)+(pCAPEX!H17*Ativo!H17)+(IPCA!H19*qOG!H17))),"")</f>
        <v>0.98860653984572933</v>
      </c>
      <c r="I17" s="106">
        <f>IFERROR((qPes!J17/qPes!I17)^(0.5*((pPes!H17*qPes!I17)/((pPes!H17*qPes!I17)+(pCAPEX!H17*Ativo!H17)+(IPCA!H19*qOG!H17)))+(pPes!I17*qPes!J17)/((qPes!J17*pPes!I17)+(pCAPEX!I17*Ativo!I17)+(IPCA!I19*qOG!I17))),"")</f>
        <v>1.0901819105164254</v>
      </c>
      <c r="J17" s="106">
        <f>IFERROR((qPes!K17/qPes!J17)^(0.5*((pPes!I17*qPes!J17)/((pPes!I17*qPes!J17)+(pCAPEX!I17*Ativo!I17)+(IPCA!I19*qOG!I17)))+(pPes!J17*qPes!K17)/((qPes!K17*pPes!J17)+(pCAPEX!J17*Ativo!J17)+(IPCA!J19*qOG!J17))),"")</f>
        <v>1.0325150687078422</v>
      </c>
      <c r="K17" s="106">
        <f>IFERROR((qPes!L17/qPes!K17)^(0.5*((pPes!J17*qPes!K17)/((pPes!J17*qPes!K17)+(pCAPEX!J17*Ativo!J17)+(IPCA!J19*qOG!J17)))+(pPes!K17*qPes!L17)/((qPes!L17*pPes!K17)+(pCAPEX!K17*Ativo!K17)+(IPCA!K19*qOG!K17))),"")</f>
        <v>1.0008926299910836</v>
      </c>
      <c r="L17" s="106">
        <f>IFERROR((qPes!M17/qPes!L17)^(0.5*((pPes!K17*qPes!L17)/((pPes!K17*qPes!L17)+(pCAPEX!K17*Ativo!K17)+(IPCA!K19*qOG!K17)))+(pPes!L17*qPes!M17)/((qPes!M17*pPes!L17)+(pCAPEX!L17*Ativo!L17)+(IPCA!L19*qOG!L17))),"")</f>
        <v>1.0033841613794199</v>
      </c>
      <c r="M17" s="106">
        <f>IFERROR((qPes!N17/qPes!M17)^(0.5*((pPes!L17*qPes!M17)/((pPes!L17*qPes!M17)+(pCAPEX!L17*Ativo!L17)+(IPCA!L19*qOG!L17)))+(pPes!M17*qPes!N17)/((qPes!N17*pPes!M17)+(pCAPEX!M17*Ativo!M17)+(IPCA!M19*qOG!M17))),"")</f>
        <v>1.048771471709637</v>
      </c>
      <c r="N17" s="106">
        <f>IFERROR((qPes!O17/qPes!N17)^(0.5*((pPes!M17*qPes!N17)/((pPes!M17*qPes!N17)+(pCAPEX!M17*Ativo!M17)+(IPCA!M19*qOG!M17)))+(pPes!N17*qPes!O17)/((qPes!O17*pPes!N17)+(pCAPEX!N17*Ativo!N17)+(IPCA!N19*qOG!N17))),"")</f>
        <v>0.9979233860372716</v>
      </c>
      <c r="O17" s="106">
        <f>IFERROR((qPes!P17/qPes!O17)^(0.5*((pPes!N17*qPes!O17)/((pPes!N17*qPes!O17)+(pCAPEX!N17*Ativo!N17)+(IPCA!N19*qOG!N17)))+(pPes!O17*qPes!P17)/((qPes!P17*pPes!O17)+(pCAPEX!O17*Ativo!O17)+(IPCA!O19*qOG!O17))),"")</f>
        <v>1.0403405731421076</v>
      </c>
      <c r="P17" s="106">
        <f>IFERROR((qPes!Q17/qPes!P17)^(0.5*((pPes!O17*qPes!P17)/((pPes!O17*qPes!P17)+(pCAPEX!O17*Ativo!O17)+(IPCA!O19*qOG!O17)))+(pPes!P17*qPes!Q17)/((qPes!Q17*pPes!P17)+(pCAPEX!P17*Ativo!P17)+(IPCA!P19*qOG!P17))),"")</f>
        <v>1.005454266403595</v>
      </c>
      <c r="Q17" s="106">
        <f>IFERROR((qPes!R17/qPes!Q17)^(0.5*((pPes!P17*qPes!Q17)/((pPes!P17*qPes!Q17)+(pCAPEX!P17*Ativo!P17)+(IPCA!P19*qOG!P17)))+(pPes!Q17*qPes!R17)/((qPes!R17*pPes!Q17)+(pCAPEX!Q17*Ativo!Q17)+(IPCA!Q19*qOG!Q17))),"")</f>
        <v>0.95345358052296203</v>
      </c>
      <c r="R17" s="106">
        <f>IFERROR((qPes!S17/qPes!R17)^(0.5*((pPes!Q17*qPes!R17)/((pPes!Q17*qPes!R17)+(pCAPEX!Q17*Ativo!Q17)+(IPCA!Q19*qOG!Q17)))+(pPes!R17*qPes!S17)/((qPes!S17*pPes!R17)+(pCAPEX!R17*Ativo!R17)+(IPCA!R19*qOG!R17))),"")</f>
        <v>0.98075076892165247</v>
      </c>
      <c r="S17" s="106">
        <f>IFERROR((qPes!T17/qPes!S17)^(0.5*((pPes!R17*qPes!S17)/((pPes!R17*qPes!S17)+(pCAPEX!R17*Ativo!R17)+(IPCA!R19*qOG!R17)))+(pPes!S17*qPes!T17)/((qPes!T17*pPes!S17)+(pCAPEX!S17*Ativo!S17)+(IPCA!S19*qOG!S17))),"")</f>
        <v>0.9966396591794614</v>
      </c>
      <c r="T17" s="106">
        <f>IFERROR((qPes!U17/qPes!T17)^(0.5*((pPes!S17*qPes!T17)/((pPes!S17*qPes!T17)+(pCAPEX!S17*Ativo!S17)+(IPCA!S19*qOG!S17)))+(pPes!T17*qPes!U17)/((qPes!U17*pPes!T17)+(pCAPEX!T17*Ativo!T17)+(IPCA!T19*qOG!T17))),"")</f>
        <v>1.0183747938279604</v>
      </c>
      <c r="U17" s="106">
        <f>IFERROR((qPes!V17/qPes!U17)^(0.5*((pPes!T17*qPes!U17)/((pPes!T17*qPes!U17)+(pCAPEX!T17*Ativo!T17)+(IPCA!T19*qOG!T17)))+(pPes!U17*qPes!V17)/((qPes!V17*pPes!U17)+(pCAPEX!U17*Ativo!U17)+(IPCA!U19*qOG!U17))),"")</f>
        <v>0.90361116065796832</v>
      </c>
      <c r="V17" s="106">
        <f>IFERROR((qPes!W17/qPes!V17)^(0.5*((pPes!U17*qPes!V17)/((pPes!U17*qPes!V17)+(pCAPEX!U17*Ativo!U17)+(IPCA!U19*qOG!U17)))+(pPes!V17*qPes!W17)/((qPes!W17*pPes!V17)+(pCAPEX!V17*Ativo!V17)+(IPCA!V19*qOG!V17))),"")</f>
        <v>1.0125436140671331</v>
      </c>
    </row>
    <row r="18" spans="2:22" x14ac:dyDescent="0.25">
      <c r="B18" s="105" t="s">
        <v>62</v>
      </c>
      <c r="C18" s="106">
        <f>IFERROR((qPes!D18/qPes!C18)^(0.5*((pPes!B18*qPes!C18)/((pPes!B18*qPes!C18)+(pCAPEX!B18*Ativo!B18)+(IPCA!B20*qOG!B18)))+(pPes!C18*qPes!D18)/((qPes!D18*pPes!C18)+(pCAPEX!C18*Ativo!C18)+(IPCA!C20*qOG!C18))),"")</f>
        <v>0.87017049303228888</v>
      </c>
      <c r="D18" s="106">
        <f>IFERROR((qPes!E18/qPes!D18)^(0.5*((pPes!C18*qPes!D18)/((pPes!C18*qPes!D18)+(pCAPEX!C18*Ativo!C18)+(IPCA!C20*qOG!C18)))+(pPes!D18*qPes!E18)/((qPes!E18*pPes!D18)+(pCAPEX!D18*Ativo!D18)+(IPCA!D20*qOG!D18))),"")</f>
        <v>0.99516514079220209</v>
      </c>
      <c r="E18" s="106">
        <f>IFERROR((qPes!F18/qPes!E18)^(0.5*((pPes!D18*qPes!E18)/((pPes!D18*qPes!E18)+(pCAPEX!D18*Ativo!D18)+(IPCA!D20*qOG!D18)))+(pPes!E18*qPes!F18)/((qPes!F18*pPes!E18)+(pCAPEX!E18*Ativo!E18)+(IPCA!E20*qOG!E18))),"")</f>
        <v>1.0305799777738511</v>
      </c>
      <c r="F18" s="106">
        <f>IFERROR((qPes!G18/qPes!F18)^(0.5*((pPes!E18*qPes!F18)/((pPes!E18*qPes!F18)+(pCAPEX!E18*Ativo!E18)+(IPCA!E20*qOG!E18)))+(pPes!F18*qPes!G18)/((qPes!G18*pPes!F18)+(pCAPEX!F18*Ativo!F18)+(IPCA!F20*qOG!F18))),"")</f>
        <v>0.99929121976935853</v>
      </c>
      <c r="G18" s="106">
        <f>IFERROR((qPes!H18/qPes!G18)^(0.5*((pPes!F18*qPes!G18)/((pPes!F18*qPes!G18)+(pCAPEX!F18*Ativo!F18)+(IPCA!F20*qOG!F18)))+(pPes!G18*qPes!H18)/((qPes!H18*pPes!G18)+(pCAPEX!G18*Ativo!G18)+(IPCA!G20*qOG!G18))),"")</f>
        <v>0.98792334263829529</v>
      </c>
      <c r="H18" s="106">
        <f>IFERROR((qPes!I18/qPes!H18)^(0.5*((pPes!G18*qPes!H18)/((pPes!G18*qPes!H18)+(pCAPEX!G18*Ativo!G18)+(IPCA!G20*qOG!G18)))+(pPes!H18*qPes!I18)/((qPes!I18*pPes!H18)+(pCAPEX!H18*Ativo!H18)+(IPCA!H20*qOG!H18))),"")</f>
        <v>1.0620203538723816</v>
      </c>
      <c r="I18" s="106">
        <f>IFERROR((qPes!J18/qPes!I18)^(0.5*((pPes!H18*qPes!I18)/((pPes!H18*qPes!I18)+(pCAPEX!H18*Ativo!H18)+(IPCA!H20*qOG!H18)))+(pPes!I18*qPes!J18)/((qPes!J18*pPes!I18)+(pCAPEX!I18*Ativo!I18)+(IPCA!I20*qOG!I18))),"")</f>
        <v>0.99097148279599356</v>
      </c>
      <c r="J18" s="106">
        <f>IFERROR((qPes!K18/qPes!J18)^(0.5*((pPes!I18*qPes!J18)/((pPes!I18*qPes!J18)+(pCAPEX!I18*Ativo!I18)+(IPCA!I20*qOG!I18)))+(pPes!J18*qPes!K18)/((qPes!K18*pPes!J18)+(pCAPEX!J18*Ativo!J18)+(IPCA!J20*qOG!J18))),"")</f>
        <v>1.0129890794279597</v>
      </c>
      <c r="K18" s="106">
        <f>IFERROR((qPes!L18/qPes!K18)^(0.5*((pPes!J18*qPes!K18)/((pPes!J18*qPes!K18)+(pCAPEX!J18*Ativo!J18)+(IPCA!J20*qOG!J18)))+(pPes!K18*qPes!L18)/((qPes!L18*pPes!K18)+(pCAPEX!K18*Ativo!K18)+(IPCA!K20*qOG!K18))),"")</f>
        <v>0.97216843560520139</v>
      </c>
      <c r="L18" s="106">
        <f>IFERROR((qPes!M18/qPes!L18)^(0.5*((pPes!K18*qPes!L18)/((pPes!K18*qPes!L18)+(pCAPEX!K18*Ativo!K18)+(IPCA!K20*qOG!K18)))+(pPes!L18*qPes!M18)/((qPes!M18*pPes!L18)+(pCAPEX!L18*Ativo!L18)+(IPCA!L20*qOG!L18))),"")</f>
        <v>0.99048878433267418</v>
      </c>
      <c r="M18" s="106">
        <f>IFERROR((qPes!N18/qPes!M18)^(0.5*((pPes!L18*qPes!M18)/((pPes!L18*qPes!M18)+(pCAPEX!L18*Ativo!L18)+(IPCA!L20*qOG!L18)))+(pPes!M18*qPes!N18)/((qPes!N18*pPes!M18)+(pCAPEX!M18*Ativo!M18)+(IPCA!M20*qOG!M18))),"")</f>
        <v>1.1946045129209439</v>
      </c>
      <c r="N18" s="106">
        <f>IFERROR((qPes!O18/qPes!N18)^(0.5*((pPes!M18*qPes!N18)/((pPes!M18*qPes!N18)+(pCAPEX!M18*Ativo!M18)+(IPCA!M20*qOG!M18)))+(pPes!N18*qPes!O18)/((qPes!O18*pPes!N18)+(pCAPEX!N18*Ativo!N18)+(IPCA!N20*qOG!N18))),"")</f>
        <v>0.90187242996458616</v>
      </c>
      <c r="O18" s="106">
        <f>IFERROR((qPes!P18/qPes!O18)^(0.5*((pPes!N18*qPes!O18)/((pPes!N18*qPes!O18)+(pCAPEX!N18*Ativo!N18)+(IPCA!N20*qOG!N18)))+(pPes!O18*qPes!P18)/((qPes!P18*pPes!O18)+(pCAPEX!O18*Ativo!O18)+(IPCA!O20*qOG!O18))),"")</f>
        <v>1.0149127063482781</v>
      </c>
      <c r="P18" s="106">
        <f>IFERROR((qPes!Q18/qPes!P18)^(0.5*((pPes!O18*qPes!P18)/((pPes!O18*qPes!P18)+(pCAPEX!O18*Ativo!O18)+(IPCA!O20*qOG!O18)))+(pPes!P18*qPes!Q18)/((qPes!Q18*pPes!P18)+(pCAPEX!P18*Ativo!P18)+(IPCA!P20*qOG!P18))),"")</f>
        <v>1.039823035511827</v>
      </c>
      <c r="Q18" s="106">
        <f>IFERROR((qPes!R18/qPes!Q18)^(0.5*((pPes!P18*qPes!Q18)/((pPes!P18*qPes!Q18)+(pCAPEX!P18*Ativo!P18)+(IPCA!P20*qOG!P18)))+(pPes!Q18*qPes!R18)/((qPes!R18*pPes!Q18)+(pCAPEX!Q18*Ativo!Q18)+(IPCA!Q20*qOG!Q18))),"")</f>
        <v>1.0164488246391363</v>
      </c>
      <c r="R18" s="106">
        <f>IFERROR((qPes!S18/qPes!R18)^(0.5*((pPes!Q18*qPes!R18)/((pPes!Q18*qPes!R18)+(pCAPEX!Q18*Ativo!Q18)+(IPCA!Q20*qOG!Q18)))+(pPes!R18*qPes!S18)/((qPes!S18*pPes!R18)+(pCAPEX!R18*Ativo!R18)+(IPCA!R20*qOG!R18))),"")</f>
        <v>0.99623006703707551</v>
      </c>
      <c r="S18" s="106">
        <f>IFERROR((qPes!T18/qPes!S18)^(0.5*((pPes!R18*qPes!S18)/((pPes!R18*qPes!S18)+(pCAPEX!R18*Ativo!R18)+(IPCA!R20*qOG!R18)))+(pPes!S18*qPes!T18)/((qPes!T18*pPes!S18)+(pCAPEX!S18*Ativo!S18)+(IPCA!S20*qOG!S18))),"")</f>
        <v>0.99104847010969721</v>
      </c>
      <c r="T18" s="106">
        <f>IFERROR((qPes!U18/qPes!T18)^(0.5*((pPes!S18*qPes!T18)/((pPes!S18*qPes!T18)+(pCAPEX!S18*Ativo!S18)+(IPCA!S20*qOG!S18)))+(pPes!T18*qPes!U18)/((qPes!U18*pPes!T18)+(pCAPEX!T18*Ativo!T18)+(IPCA!T20*qOG!T18))),"")</f>
        <v>0.9947635343972816</v>
      </c>
      <c r="U18" s="106">
        <f>IFERROR((qPes!V18/qPes!U18)^(0.5*((pPes!T18*qPes!U18)/((pPes!T18*qPes!U18)+(pCAPEX!T18*Ativo!T18)+(IPCA!T20*qOG!T18)))+(pPes!U18*qPes!V18)/((qPes!V18*pPes!U18)+(pCAPEX!U18*Ativo!U18)+(IPCA!U20*qOG!U18))),"")</f>
        <v>0.98134431841175962</v>
      </c>
      <c r="V18" s="106">
        <f>IFERROR((qPes!W18/qPes!V18)^(0.5*((pPes!U18*qPes!V18)/((pPes!U18*qPes!V18)+(pCAPEX!U18*Ativo!U18)+(IPCA!U20*qOG!U18)))+(pPes!V18*qPes!W18)/((qPes!W18*pPes!V18)+(pCAPEX!V18*Ativo!V18)+(IPCA!V20*qOG!V18))),"")</f>
        <v>0.9344439340950258</v>
      </c>
    </row>
    <row r="19" spans="2:22" x14ac:dyDescent="0.25">
      <c r="B19" s="105" t="s">
        <v>45</v>
      </c>
      <c r="C19" s="106">
        <f>IFERROR((qPes!D19/qPes!C19)^(0.5*((pPes!B19*qPes!C19)/((pPes!B19*qPes!C19)+(pCAPEX!B19*Ativo!B19)+(IPCA!B21*qOG!B19)))+(pPes!C19*qPes!D19)/((qPes!D19*pPes!C19)+(pCAPEX!C19*Ativo!C19)+(IPCA!C21*qOG!C19))),"")</f>
        <v>0.95887435943765842</v>
      </c>
      <c r="D19" s="106" t="str">
        <f>IFERROR((qPes!E19/qPes!D19)^(0.5*((pPes!C19*qPes!D19)/((pPes!C19*qPes!D19)+(pCAPEX!C19*Ativo!C19)+(IPCA!C21*qOG!C19)))+(pPes!D19*qPes!E19)/((qPes!E19*pPes!D19)+(pCAPEX!D19*Ativo!D19)+(IPCA!D21*qOG!D19))),"")</f>
        <v/>
      </c>
      <c r="E19" s="106" t="str">
        <f>IFERROR((qPes!F19/qPes!E19)^(0.5*((pPes!D19*qPes!E19)/((pPes!D19*qPes!E19)+(pCAPEX!D19*Ativo!D19)+(IPCA!D21*qOG!D19)))+(pPes!E19*qPes!F19)/((qPes!F19*pPes!E19)+(pCAPEX!E19*Ativo!E19)+(IPCA!E21*qOG!E19))),"")</f>
        <v/>
      </c>
      <c r="F19" s="106">
        <f>IFERROR((qPes!G19/qPes!F19)^(0.5*((pPes!E19*qPes!F19)/((pPes!E19*qPes!F19)+(pCAPEX!E19*Ativo!E19)+(IPCA!E21*qOG!E19)))+(pPes!F19*qPes!G19)/((qPes!G19*pPes!F19)+(pCAPEX!F19*Ativo!F19)+(IPCA!F21*qOG!F19))),"")</f>
        <v>1.0719325303903806</v>
      </c>
      <c r="G19" s="106">
        <f>IFERROR((qPes!H19/qPes!G19)^(0.5*((pPes!F19*qPes!G19)/((pPes!F19*qPes!G19)+(pCAPEX!F19*Ativo!F19)+(IPCA!F21*qOG!F19)))+(pPes!G19*qPes!H19)/((qPes!H19*pPes!G19)+(pCAPEX!G19*Ativo!G19)+(IPCA!G21*qOG!G19))),"")</f>
        <v>1.0614570960971044</v>
      </c>
      <c r="H19" s="106">
        <f>IFERROR((qPes!I19/qPes!H19)^(0.5*((pPes!G19*qPes!H19)/((pPes!G19*qPes!H19)+(pCAPEX!G19*Ativo!G19)+(IPCA!G21*qOG!G19)))+(pPes!H19*qPes!I19)/((qPes!I19*pPes!H19)+(pCAPEX!H19*Ativo!H19)+(IPCA!H21*qOG!H19))),"")</f>
        <v>1.0622354392924924</v>
      </c>
      <c r="I19" s="106">
        <f>IFERROR((qPes!J19/qPes!I19)^(0.5*((pPes!H19*qPes!I19)/((pPes!H19*qPes!I19)+(pCAPEX!H19*Ativo!H19)+(IPCA!H21*qOG!H19)))+(pPes!I19*qPes!J19)/((qPes!J19*pPes!I19)+(pCAPEX!I19*Ativo!I19)+(IPCA!I21*qOG!I19))),"")</f>
        <v>1.0471824981971887</v>
      </c>
      <c r="J19" s="106">
        <f>IFERROR((qPes!K19/qPes!J19)^(0.5*((pPes!I19*qPes!J19)/((pPes!I19*qPes!J19)+(pCAPEX!I19*Ativo!I19)+(IPCA!I21*qOG!I19)))+(pPes!J19*qPes!K19)/((qPes!K19*pPes!J19)+(pCAPEX!J19*Ativo!J19)+(IPCA!J21*qOG!J19))),"")</f>
        <v>0.955713690100923</v>
      </c>
      <c r="K19" s="106">
        <f>IFERROR((qPes!L19/qPes!K19)^(0.5*((pPes!J19*qPes!K19)/((pPes!J19*qPes!K19)+(pCAPEX!J19*Ativo!J19)+(IPCA!J21*qOG!J19)))+(pPes!K19*qPes!L19)/((qPes!L19*pPes!K19)+(pCAPEX!K19*Ativo!K19)+(IPCA!K21*qOG!K19))),"")</f>
        <v>1.0015113869670385</v>
      </c>
      <c r="L19" s="106">
        <f>IFERROR((qPes!M19/qPes!L19)^(0.5*((pPes!K19*qPes!L19)/((pPes!K19*qPes!L19)+(pCAPEX!K19*Ativo!K19)+(IPCA!K21*qOG!K19)))+(pPes!L19*qPes!M19)/((qPes!M19*pPes!L19)+(pCAPEX!L19*Ativo!L19)+(IPCA!L21*qOG!L19))),"")</f>
        <v>1.0771756253266431</v>
      </c>
      <c r="M19" s="106">
        <f>IFERROR((qPes!N19/qPes!M19)^(0.5*((pPes!L19*qPes!M19)/((pPes!L19*qPes!M19)+(pCAPEX!L19*Ativo!L19)+(IPCA!L21*qOG!L19)))+(pPes!M19*qPes!N19)/((qPes!N19*pPes!M19)+(pCAPEX!M19*Ativo!M19)+(IPCA!M21*qOG!M19))),"")</f>
        <v>0.98171778636507978</v>
      </c>
      <c r="N19" s="106">
        <f>IFERROR((qPes!O19/qPes!N19)^(0.5*((pPes!M19*qPes!N19)/((pPes!M19*qPes!N19)+(pCAPEX!M19*Ativo!M19)+(IPCA!M21*qOG!M19)))+(pPes!N19*qPes!O19)/((qPes!O19*pPes!N19)+(pCAPEX!N19*Ativo!N19)+(IPCA!N21*qOG!N19))),"")</f>
        <v>1.0833424976921606</v>
      </c>
      <c r="O19" s="106">
        <f>IFERROR((qPes!P19/qPes!O19)^(0.5*((pPes!N19*qPes!O19)/((pPes!N19*qPes!O19)+(pCAPEX!N19*Ativo!N19)+(IPCA!N21*qOG!N19)))+(pPes!O19*qPes!P19)/((qPes!P19*pPes!O19)+(pCAPEX!O19*Ativo!O19)+(IPCA!O21*qOG!O19))),"")</f>
        <v>0.99160371036834394</v>
      </c>
      <c r="P19" s="106">
        <f>IFERROR((qPes!Q19/qPes!P19)^(0.5*((pPes!O19*qPes!P19)/((pPes!O19*qPes!P19)+(pCAPEX!O19*Ativo!O19)+(IPCA!O21*qOG!O19)))+(pPes!P19*qPes!Q19)/((qPes!Q19*pPes!P19)+(pCAPEX!P19*Ativo!P19)+(IPCA!P21*qOG!P19))),"")</f>
        <v>0.97359048429505424</v>
      </c>
      <c r="Q19" s="106">
        <f>IFERROR((qPes!R19/qPes!Q19)^(0.5*((pPes!P19*qPes!Q19)/((pPes!P19*qPes!Q19)+(pCAPEX!P19*Ativo!P19)+(IPCA!P21*qOG!P19)))+(pPes!Q19*qPes!R19)/((qPes!R19*pPes!Q19)+(pCAPEX!Q19*Ativo!Q19)+(IPCA!Q21*qOG!Q19))),"")</f>
        <v>1.0580192342810957</v>
      </c>
      <c r="R19" s="106">
        <f>IFERROR((qPes!S19/qPes!R19)^(0.5*((pPes!Q19*qPes!R19)/((pPes!Q19*qPes!R19)+(pCAPEX!Q19*Ativo!Q19)+(IPCA!Q21*qOG!Q19)))+(pPes!R19*qPes!S19)/((qPes!S19*pPes!R19)+(pCAPEX!R19*Ativo!R19)+(IPCA!R21*qOG!R19))),"")</f>
        <v>0.91957003074313082</v>
      </c>
      <c r="S19" s="106">
        <f>IFERROR((qPes!T19/qPes!S19)^(0.5*((pPes!R19*qPes!S19)/((pPes!R19*qPes!S19)+(pCAPEX!R19*Ativo!R19)+(IPCA!R21*qOG!R19)))+(pPes!S19*qPes!T19)/((qPes!T19*pPes!S19)+(pCAPEX!S19*Ativo!S19)+(IPCA!S21*qOG!S19))),"")</f>
        <v>1.0057741380586802</v>
      </c>
      <c r="T19" s="106">
        <f>IFERROR((qPes!U19/qPes!T19)^(0.5*((pPes!S19*qPes!T19)/((pPes!S19*qPes!T19)+(pCAPEX!S19*Ativo!S19)+(IPCA!S21*qOG!S19)))+(pPes!T19*qPes!U19)/((qPes!U19*pPes!T19)+(pCAPEX!T19*Ativo!T19)+(IPCA!T21*qOG!T19))),"")</f>
        <v>0.98200268370293597</v>
      </c>
      <c r="U19" s="106">
        <f>IFERROR((qPes!V19/qPes!U19)^(0.5*((pPes!T19*qPes!U19)/((pPes!T19*qPes!U19)+(pCAPEX!T19*Ativo!T19)+(IPCA!T21*qOG!T19)))+(pPes!U19*qPes!V19)/((qPes!V19*pPes!U19)+(pCAPEX!U19*Ativo!U19)+(IPCA!U21*qOG!U19))),"")</f>
        <v>1.0195285590271705</v>
      </c>
      <c r="V19" s="106">
        <f>IFERROR((qPes!W19/qPes!V19)^(0.5*((pPes!U19*qPes!V19)/((pPes!U19*qPes!V19)+(pCAPEX!U19*Ativo!U19)+(IPCA!U21*qOG!U19)))+(pPes!V19*qPes!W19)/((qPes!W19*pPes!V19)+(pCAPEX!V19*Ativo!V19)+(IPCA!V21*qOG!V19))),"")</f>
        <v>1.0035490747192128</v>
      </c>
    </row>
    <row r="20" spans="2:22" x14ac:dyDescent="0.25">
      <c r="B20" s="105" t="s">
        <v>52</v>
      </c>
      <c r="C20" s="106" t="str">
        <f>IFERROR((qPes!D20/qPes!C20)^(0.5*((pPes!B20*qPes!C20)/((pPes!B20*qPes!C20)+(pCAPEX!B20*Ativo!B20)+(IPCA!B22*qOG!B20)))+(pPes!C20*qPes!D20)/((qPes!D20*pPes!C20)+(pCAPEX!C20*Ativo!C20)+(IPCA!C22*qOG!C20))),"")</f>
        <v/>
      </c>
      <c r="D20" s="106" t="str">
        <f>IFERROR((qPes!E20/qPes!D20)^(0.5*((pPes!C20*qPes!D20)/((pPes!C20*qPes!D20)+(pCAPEX!C20*Ativo!C20)+(IPCA!C22*qOG!C20)))+(pPes!D20*qPes!E20)/((qPes!E20*pPes!D20)+(pCAPEX!D20*Ativo!D20)+(IPCA!D22*qOG!D20))),"")</f>
        <v/>
      </c>
      <c r="E20" s="106" t="str">
        <f>IFERROR((qPes!F20/qPes!E20)^(0.5*((pPes!D20*qPes!E20)/((pPes!D20*qPes!E20)+(pCAPEX!D20*Ativo!D20)+(IPCA!D22*qOG!D20)))+(pPes!E20*qPes!F20)/((qPes!F20*pPes!E20)+(pCAPEX!E20*Ativo!E20)+(IPCA!E22*qOG!E20))),"")</f>
        <v/>
      </c>
      <c r="F20" s="106">
        <f>IFERROR((qPes!G20/qPes!F20)^(0.5*((pPes!E20*qPes!F20)/((pPes!E20*qPes!F20)+(pCAPEX!E20*Ativo!E20)+(IPCA!E22*qOG!E20)))+(pPes!F20*qPes!G20)/((qPes!G20*pPes!F20)+(pCAPEX!F20*Ativo!F20)+(IPCA!F22*qOG!F20))),"")</f>
        <v>0.91888501501580722</v>
      </c>
      <c r="G20" s="106">
        <f>IFERROR((qPes!H20/qPes!G20)^(0.5*((pPes!F20*qPes!G20)/((pPes!F20*qPes!G20)+(pCAPEX!F20*Ativo!F20)+(IPCA!F22*qOG!F20)))+(pPes!G20*qPes!H20)/((qPes!H20*pPes!G20)+(pCAPEX!G20*Ativo!G20)+(IPCA!G22*qOG!G20))),"")</f>
        <v>1.0012950801781035</v>
      </c>
      <c r="H20" s="106">
        <f>IFERROR((qPes!I20/qPes!H20)^(0.5*((pPes!G20*qPes!H20)/((pPes!G20*qPes!H20)+(pCAPEX!G20*Ativo!G20)+(IPCA!G22*qOG!G20)))+(pPes!H20*qPes!I20)/((qPes!I20*pPes!H20)+(pCAPEX!H20*Ativo!H20)+(IPCA!H22*qOG!H20))),"")</f>
        <v>0.99299364520131195</v>
      </c>
      <c r="I20" s="106">
        <f>IFERROR((qPes!J20/qPes!I20)^(0.5*((pPes!H20*qPes!I20)/((pPes!H20*qPes!I20)+(pCAPEX!H20*Ativo!H20)+(IPCA!H22*qOG!H20)))+(pPes!I20*qPes!J20)/((qPes!J20*pPes!I20)+(pCAPEX!I20*Ativo!I20)+(IPCA!I22*qOG!I20))),"")</f>
        <v>1.0054277567410397</v>
      </c>
      <c r="J20" s="106">
        <f>IFERROR((qPes!K20/qPes!J20)^(0.5*((pPes!I20*qPes!J20)/((pPes!I20*qPes!J20)+(pCAPEX!I20*Ativo!I20)+(IPCA!I22*qOG!I20)))+(pPes!J20*qPes!K20)/((qPes!K20*pPes!J20)+(pCAPEX!J20*Ativo!J20)+(IPCA!J22*qOG!J20))),"")</f>
        <v>0.98301405649425866</v>
      </c>
      <c r="K20" s="106" t="str">
        <f>IFERROR((qPes!L20/qPes!K20)^(0.5*((pPes!J20*qPes!K20)/((pPes!J20*qPes!K20)+(pCAPEX!J20*Ativo!J20)+(IPCA!J22*qOG!J20)))+(pPes!K20*qPes!L20)/((qPes!L20*pPes!K20)+(pCAPEX!K20*Ativo!K20)+(IPCA!K22*qOG!K20))),"")</f>
        <v/>
      </c>
      <c r="L20" s="106" t="str">
        <f>IFERROR((qPes!M20/qPes!L20)^(0.5*((pPes!K20*qPes!L20)/((pPes!K20*qPes!L20)+(pCAPEX!K20*Ativo!K20)+(IPCA!K22*qOG!K20)))+(pPes!L20*qPes!M20)/((qPes!M20*pPes!L20)+(pCAPEX!L20*Ativo!L20)+(IPCA!L22*qOG!L20))),"")</f>
        <v/>
      </c>
      <c r="M20" s="106">
        <f>IFERROR((qPes!N20/qPes!M20)^(0.5*((pPes!L20*qPes!M20)/((pPes!L20*qPes!M20)+(pCAPEX!L20*Ativo!L20)+(IPCA!L22*qOG!L20)))+(pPes!M20*qPes!N20)/((qPes!N20*pPes!M20)+(pCAPEX!M20*Ativo!M20)+(IPCA!M22*qOG!M20))),"")</f>
        <v>1.0067576016345727</v>
      </c>
      <c r="N20" s="106">
        <f>IFERROR((qPes!O20/qPes!N20)^(0.5*((pPes!M20*qPes!N20)/((pPes!M20*qPes!N20)+(pCAPEX!M20*Ativo!M20)+(IPCA!M22*qOG!M20)))+(pPes!N20*qPes!O20)/((qPes!O20*pPes!N20)+(pCAPEX!N20*Ativo!N20)+(IPCA!N22*qOG!N20))),"")</f>
        <v>1.067682497454381</v>
      </c>
      <c r="O20" s="106">
        <f>IFERROR((qPes!P20/qPes!O20)^(0.5*((pPes!N20*qPes!O20)/((pPes!N20*qPes!O20)+(pCAPEX!N20*Ativo!N20)+(IPCA!N22*qOG!N20)))+(pPes!O20*qPes!P20)/((qPes!P20*pPes!O20)+(pCAPEX!O20*Ativo!O20)+(IPCA!O22*qOG!O20))),"")</f>
        <v>0.99002727660038781</v>
      </c>
      <c r="P20" s="106">
        <f>IFERROR((qPes!Q20/qPes!P20)^(0.5*((pPes!O20*qPes!P20)/((pPes!O20*qPes!P20)+(pCAPEX!O20*Ativo!O20)+(IPCA!O22*qOG!O20)))+(pPes!P20*qPes!Q20)/((qPes!Q20*pPes!P20)+(pCAPEX!P20*Ativo!P20)+(IPCA!P22*qOG!P20))),"")</f>
        <v>0.96633932364507935</v>
      </c>
      <c r="Q20" s="106">
        <f>IFERROR((qPes!R20/qPes!Q20)^(0.5*((pPes!P20*qPes!Q20)/((pPes!P20*qPes!Q20)+(pCAPEX!P20*Ativo!P20)+(IPCA!P22*qOG!P20)))+(pPes!Q20*qPes!R20)/((qPes!R20*pPes!Q20)+(pCAPEX!Q20*Ativo!Q20)+(IPCA!Q22*qOG!Q20))),"")</f>
        <v>0.99144203467601866</v>
      </c>
      <c r="R20" s="106">
        <f>IFERROR((qPes!S20/qPes!R20)^(0.5*((pPes!Q20*qPes!R20)/((pPes!Q20*qPes!R20)+(pCAPEX!Q20*Ativo!Q20)+(IPCA!Q22*qOG!Q20)))+(pPes!R20*qPes!S20)/((qPes!S20*pPes!R20)+(pCAPEX!R20*Ativo!R20)+(IPCA!R22*qOG!R20))),"")</f>
        <v>1.0256095213810243</v>
      </c>
      <c r="S20" s="106">
        <f>IFERROR((qPes!T20/qPes!S20)^(0.5*((pPes!R20*qPes!S20)/((pPes!R20*qPes!S20)+(pCAPEX!R20*Ativo!R20)+(IPCA!R22*qOG!R20)))+(pPes!S20*qPes!T20)/((qPes!T20*pPes!S20)+(pCAPEX!S20*Ativo!S20)+(IPCA!S22*qOG!S20))),"")</f>
        <v>1.0388762002472112</v>
      </c>
      <c r="T20" s="106">
        <f>IFERROR((qPes!U20/qPes!T20)^(0.5*((pPes!S20*qPes!T20)/((pPes!S20*qPes!T20)+(pCAPEX!S20*Ativo!S20)+(IPCA!S22*qOG!S20)))+(pPes!T20*qPes!U20)/((qPes!U20*pPes!T20)+(pCAPEX!T20*Ativo!T20)+(IPCA!T22*qOG!T20))),"")</f>
        <v>1.0092846873779757</v>
      </c>
      <c r="U20" s="106" t="str">
        <f>IFERROR((qPes!V20/qPes!U20)^(0.5*((pPes!T20*qPes!U20)/((pPes!T20*qPes!U20)+(pCAPEX!T20*Ativo!T20)+(IPCA!T22*qOG!T20)))+(pPes!U20*qPes!V20)/((qPes!V20*pPes!U20)+(pCAPEX!U20*Ativo!U20)+(IPCA!U22*qOG!U20))),"")</f>
        <v/>
      </c>
      <c r="V20" s="106" t="str">
        <f>IFERROR((qPes!W20/qPes!V20)^(0.5*((pPes!U20*qPes!V20)/((pPes!U20*qPes!V20)+(pCAPEX!U20*Ativo!U20)+(IPCA!U22*qOG!U20)))+(pPes!V20*qPes!W20)/((qPes!W20*pPes!V20)+(pCAPEX!V20*Ativo!V20)+(IPCA!V22*qOG!V20))),"")</f>
        <v/>
      </c>
    </row>
    <row r="21" spans="2:22" x14ac:dyDescent="0.25">
      <c r="B21" s="105" t="s">
        <v>54</v>
      </c>
      <c r="C21" s="106">
        <f>IFERROR((qPes!D21/qPes!C21)^(0.5*((pPes!B21*qPes!C21)/((pPes!B21*qPes!C21)+(pCAPEX!B21*Ativo!B21)+(IPCA!B23*qOG!B21)))+(pPes!C21*qPes!D21)/((qPes!D21*pPes!C21)+(pCAPEX!C21*Ativo!C21)+(IPCA!C23*qOG!C21))),"")</f>
        <v>0.95952231715615999</v>
      </c>
      <c r="D21" s="106">
        <f>IFERROR((qPes!E21/qPes!D21)^(0.5*((pPes!C21*qPes!D21)/((pPes!C21*qPes!D21)+(pCAPEX!C21*Ativo!C21)+(IPCA!C23*qOG!C21)))+(pPes!D21*qPes!E21)/((qPes!E21*pPes!D21)+(pCAPEX!D21*Ativo!D21)+(IPCA!D23*qOG!D21))),"")</f>
        <v>1.0831074304140924</v>
      </c>
      <c r="E21" s="106">
        <f>IFERROR((qPes!F21/qPes!E21)^(0.5*((pPes!D21*qPes!E21)/((pPes!D21*qPes!E21)+(pCAPEX!D21*Ativo!D21)+(IPCA!D23*qOG!D21)))+(pPes!E21*qPes!F21)/((qPes!F21*pPes!E21)+(pCAPEX!E21*Ativo!E21)+(IPCA!E23*qOG!E21))),"")</f>
        <v>0.98097200881352431</v>
      </c>
      <c r="F21" s="106">
        <f>IFERROR((qPes!G21/qPes!F21)^(0.5*((pPes!E21*qPes!F21)/((pPes!E21*qPes!F21)+(pCAPEX!E21*Ativo!E21)+(IPCA!E23*qOG!E21)))+(pPes!F21*qPes!G21)/((qPes!G21*pPes!F21)+(pCAPEX!F21*Ativo!F21)+(IPCA!F23*qOG!F21))),"")</f>
        <v>0.99447005267488908</v>
      </c>
      <c r="G21" s="106">
        <f>IFERROR((qPes!H21/qPes!G21)^(0.5*((pPes!F21*qPes!G21)/((pPes!F21*qPes!G21)+(pCAPEX!F21*Ativo!F21)+(IPCA!F23*qOG!F21)))+(pPes!G21*qPes!H21)/((qPes!H21*pPes!G21)+(pCAPEX!G21*Ativo!G21)+(IPCA!G23*qOG!G21))),"")</f>
        <v>1.0302397696565631</v>
      </c>
      <c r="H21" s="106">
        <f>IFERROR((qPes!I21/qPes!H21)^(0.5*((pPes!G21*qPes!H21)/((pPes!G21*qPes!H21)+(pCAPEX!G21*Ativo!G21)+(IPCA!G23*qOG!G21)))+(pPes!H21*qPes!I21)/((qPes!I21*pPes!H21)+(pCAPEX!H21*Ativo!H21)+(IPCA!H23*qOG!H21))),"")</f>
        <v>0.99409675820911569</v>
      </c>
      <c r="I21" s="106">
        <f>IFERROR((qPes!J21/qPes!I21)^(0.5*((pPes!H21*qPes!I21)/((pPes!H21*qPes!I21)+(pCAPEX!H21*Ativo!H21)+(IPCA!H23*qOG!H21)))+(pPes!I21*qPes!J21)/((qPes!J21*pPes!I21)+(pCAPEX!I21*Ativo!I21)+(IPCA!I23*qOG!I21))),"")</f>
        <v>1.0013506852656595</v>
      </c>
      <c r="J21" s="106">
        <f>IFERROR((qPes!K21/qPes!J21)^(0.5*((pPes!I21*qPes!J21)/((pPes!I21*qPes!J21)+(pCAPEX!I21*Ativo!I21)+(IPCA!I23*qOG!I21)))+(pPes!J21*qPes!K21)/((qPes!K21*pPes!J21)+(pCAPEX!J21*Ativo!J21)+(IPCA!J23*qOG!J21))),"")</f>
        <v>0.98312427597614416</v>
      </c>
      <c r="K21" s="106">
        <f>IFERROR((qPes!L21/qPes!K21)^(0.5*((pPes!J21*qPes!K21)/((pPes!J21*qPes!K21)+(pCAPEX!J21*Ativo!J21)+(IPCA!J23*qOG!J21)))+(pPes!K21*qPes!L21)/((qPes!L21*pPes!K21)+(pCAPEX!K21*Ativo!K21)+(IPCA!K23*qOG!K21))),"")</f>
        <v>0.9812620621234196</v>
      </c>
      <c r="L21" s="106">
        <f>IFERROR((qPes!M21/qPes!L21)^(0.5*((pPes!K21*qPes!L21)/((pPes!K21*qPes!L21)+(pCAPEX!K21*Ativo!K21)+(IPCA!K23*qOG!K21)))+(pPes!L21*qPes!M21)/((qPes!M21*pPes!L21)+(pCAPEX!L21*Ativo!L21)+(IPCA!L23*qOG!L21))),"")</f>
        <v>0.93286505503747419</v>
      </c>
      <c r="M21" s="106">
        <f>IFERROR((qPes!N21/qPes!M21)^(0.5*((pPes!L21*qPes!M21)/((pPes!L21*qPes!M21)+(pCAPEX!L21*Ativo!L21)+(IPCA!L23*qOG!L21)))+(pPes!M21*qPes!N21)/((qPes!N21*pPes!M21)+(pCAPEX!M21*Ativo!M21)+(IPCA!M23*qOG!M21))),"")</f>
        <v>0.98842210584011558</v>
      </c>
      <c r="N21" s="106">
        <f>IFERROR((qPes!O21/qPes!N21)^(0.5*((pPes!M21*qPes!N21)/((pPes!M21*qPes!N21)+(pCAPEX!M21*Ativo!M21)+(IPCA!M23*qOG!M21)))+(pPes!N21*qPes!O21)/((qPes!O21*pPes!N21)+(pCAPEX!N21*Ativo!N21)+(IPCA!N23*qOG!N21))),"")</f>
        <v>1.037847114028374</v>
      </c>
      <c r="O21" s="106">
        <f>IFERROR((qPes!P21/qPes!O21)^(0.5*((pPes!N21*qPes!O21)/((pPes!N21*qPes!O21)+(pCAPEX!N21*Ativo!N21)+(IPCA!N23*qOG!N21)))+(pPes!O21*qPes!P21)/((qPes!P21*pPes!O21)+(pCAPEX!O21*Ativo!O21)+(IPCA!O23*qOG!O21))),"")</f>
        <v>1.0176467318511691</v>
      </c>
      <c r="P21" s="106">
        <f>IFERROR((qPes!Q21/qPes!P21)^(0.5*((pPes!O21*qPes!P21)/((pPes!O21*qPes!P21)+(pCAPEX!O21*Ativo!O21)+(IPCA!O23*qOG!O21)))+(pPes!P21*qPes!Q21)/((qPes!Q21*pPes!P21)+(pCAPEX!P21*Ativo!P21)+(IPCA!P23*qOG!P21))),"")</f>
        <v>1.0145225848057806</v>
      </c>
      <c r="Q21" s="106">
        <f>IFERROR((qPes!R21/qPes!Q21)^(0.5*((pPes!P21*qPes!Q21)/((pPes!P21*qPes!Q21)+(pCAPEX!P21*Ativo!P21)+(IPCA!P23*qOG!P21)))+(pPes!Q21*qPes!R21)/((qPes!R21*pPes!Q21)+(pCAPEX!Q21*Ativo!Q21)+(IPCA!Q23*qOG!Q21))),"")</f>
        <v>1.0557790380130838</v>
      </c>
      <c r="R21" s="106">
        <f>IFERROR((qPes!S21/qPes!R21)^(0.5*((pPes!Q21*qPes!R21)/((pPes!Q21*qPes!R21)+(pCAPEX!Q21*Ativo!Q21)+(IPCA!Q23*qOG!Q21)))+(pPes!R21*qPes!S21)/((qPes!S21*pPes!R21)+(pCAPEX!R21*Ativo!R21)+(IPCA!R23*qOG!R21))),"")</f>
        <v>1.0171437711623013</v>
      </c>
      <c r="S21" s="106">
        <f>IFERROR((qPes!T21/qPes!S21)^(0.5*((pPes!R21*qPes!S21)/((pPes!R21*qPes!S21)+(pCAPEX!R21*Ativo!R21)+(IPCA!R23*qOG!R21)))+(pPes!S21*qPes!T21)/((qPes!T21*pPes!S21)+(pCAPEX!S21*Ativo!S21)+(IPCA!S23*qOG!S21))),"")</f>
        <v>1.0080167690161703</v>
      </c>
      <c r="T21" s="106">
        <f>IFERROR((qPes!U21/qPes!T21)^(0.5*((pPes!S21*qPes!T21)/((pPes!S21*qPes!T21)+(pCAPEX!S21*Ativo!S21)+(IPCA!S23*qOG!S21)))+(pPes!T21*qPes!U21)/((qPes!U21*pPes!T21)+(pCAPEX!T21*Ativo!T21)+(IPCA!T23*qOG!T21))),"")</f>
        <v>0.99541896682424214</v>
      </c>
      <c r="U21" s="106">
        <f>IFERROR((qPes!V21/qPes!U21)^(0.5*((pPes!T21*qPes!U21)/((pPes!T21*qPes!U21)+(pCAPEX!T21*Ativo!T21)+(IPCA!T23*qOG!T21)))+(pPes!U21*qPes!V21)/((qPes!V21*pPes!U21)+(pCAPEX!U21*Ativo!U21)+(IPCA!U23*qOG!U21))),"")</f>
        <v>1</v>
      </c>
      <c r="V21" s="106">
        <f>IFERROR((qPes!W21/qPes!V21)^(0.5*((pPes!U21*qPes!V21)/((pPes!U21*qPes!V21)+(pCAPEX!U21*Ativo!U21)+(IPCA!U23*qOG!U21)))+(pPes!V21*qPes!W21)/((qPes!W21*pPes!V21)+(pCAPEX!V21*Ativo!V21)+(IPCA!V23*qOG!V21))),"")</f>
        <v>1.0057447214929995</v>
      </c>
    </row>
    <row r="22" spans="2:22" x14ac:dyDescent="0.25">
      <c r="B22" s="105" t="s">
        <v>35</v>
      </c>
      <c r="C22" s="106" t="str">
        <f>IFERROR((qPes!D22/qPes!C22)^(0.5*((pPes!B22*qPes!C22)/((pPes!B22*qPes!C22)+(pCAPEX!B22*Ativo!B22)+(IPCA!B24*qOG!B22)))+(pPes!C22*qPes!D22)/((qPes!D22*pPes!C22)+(pCAPEX!C22*Ativo!C22)+(IPCA!C24*qOG!C22))),"")</f>
        <v/>
      </c>
      <c r="D22" s="106">
        <f>IFERROR((qPes!E22/qPes!D22)^(0.5*((pPes!C22*qPes!D22)/((pPes!C22*qPes!D22)+(pCAPEX!C22*Ativo!C22)+(IPCA!C24*qOG!C22)))+(pPes!D22*qPes!E22)/((qPes!E22*pPes!D22)+(pCAPEX!D22*Ativo!D22)+(IPCA!D24*qOG!D22))),"")</f>
        <v>1.0360028832378108</v>
      </c>
      <c r="E22" s="106">
        <f>IFERROR((qPes!F22/qPes!E22)^(0.5*((pPes!D22*qPes!E22)/((pPes!D22*qPes!E22)+(pCAPEX!D22*Ativo!D22)+(IPCA!D24*qOG!D22)))+(pPes!E22*qPes!F22)/((qPes!F22*pPes!E22)+(pCAPEX!E22*Ativo!E22)+(IPCA!E24*qOG!E22))),"")</f>
        <v>0.96432097430173003</v>
      </c>
      <c r="F22" s="106">
        <f>IFERROR((qPes!G22/qPes!F22)^(0.5*((pPes!E22*qPes!F22)/((pPes!E22*qPes!F22)+(pCAPEX!E22*Ativo!E22)+(IPCA!E24*qOG!E22)))+(pPes!F22*qPes!G22)/((qPes!G22*pPes!F22)+(pCAPEX!F22*Ativo!F22)+(IPCA!F24*qOG!F22))),"")</f>
        <v>0.98016999281810013</v>
      </c>
      <c r="G22" s="106">
        <f>IFERROR((qPes!H22/qPes!G22)^(0.5*((pPes!F22*qPes!G22)/((pPes!F22*qPes!G22)+(pCAPEX!F22*Ativo!F22)+(IPCA!F24*qOG!F22)))+(pPes!G22*qPes!H22)/((qPes!H22*pPes!G22)+(pCAPEX!G22*Ativo!G22)+(IPCA!G24*qOG!G22))),"")</f>
        <v>0.98947620819755089</v>
      </c>
      <c r="H22" s="106">
        <f>IFERROR((qPes!I22/qPes!H22)^(0.5*((pPes!G22*qPes!H22)/((pPes!G22*qPes!H22)+(pCAPEX!G22*Ativo!G22)+(IPCA!G24*qOG!G22)))+(pPes!H22*qPes!I22)/((qPes!I22*pPes!H22)+(pCAPEX!H22*Ativo!H22)+(IPCA!H24*qOG!H22))),"")</f>
        <v>1.0316237828317063</v>
      </c>
      <c r="I22" s="106" t="str">
        <f>IFERROR((qPes!J22/qPes!I22)^(0.5*((pPes!H22*qPes!I22)/((pPes!H22*qPes!I22)+(pCAPEX!H22*Ativo!H22)+(IPCA!H24*qOG!H22)))+(pPes!I22*qPes!J22)/((qPes!J22*pPes!I22)+(pCAPEX!I22*Ativo!I22)+(IPCA!I24*qOG!I22))),"")</f>
        <v/>
      </c>
      <c r="J22" s="106" t="str">
        <f>IFERROR((qPes!K22/qPes!J22)^(0.5*((pPes!I22*qPes!J22)/((pPes!I22*qPes!J22)+(pCAPEX!I22*Ativo!I22)+(IPCA!I24*qOG!I22)))+(pPes!J22*qPes!K22)/((qPes!K22*pPes!J22)+(pCAPEX!J22*Ativo!J22)+(IPCA!J24*qOG!J22))),"")</f>
        <v/>
      </c>
      <c r="K22" s="106">
        <f>IFERROR((qPes!L22/qPes!K22)^(0.5*((pPes!J22*qPes!K22)/((pPes!J22*qPes!K22)+(pCAPEX!J22*Ativo!J22)+(IPCA!J24*qOG!J22)))+(pPes!K22*qPes!L22)/((qPes!L22*pPes!K22)+(pCAPEX!K22*Ativo!K22)+(IPCA!K24*qOG!K22))),"")</f>
        <v>0.98198488718547761</v>
      </c>
      <c r="L22" s="106">
        <f>IFERROR((qPes!M22/qPes!L22)^(0.5*((pPes!K22*qPes!L22)/((pPes!K22*qPes!L22)+(pCAPEX!K22*Ativo!K22)+(IPCA!K24*qOG!K22)))+(pPes!L22*qPes!M22)/((qPes!M22*pPes!L22)+(pCAPEX!L22*Ativo!L22)+(IPCA!L24*qOG!L22))),"")</f>
        <v>0.99060222503233575</v>
      </c>
      <c r="M22" s="106">
        <f>IFERROR((qPes!N22/qPes!M22)^(0.5*((pPes!L22*qPes!M22)/((pPes!L22*qPes!M22)+(pCAPEX!L22*Ativo!L22)+(IPCA!L24*qOG!L22)))+(pPes!M22*qPes!N22)/((qPes!N22*pPes!M22)+(pCAPEX!M22*Ativo!M22)+(IPCA!M24*qOG!M22))),"")</f>
        <v>0.98319515719075834</v>
      </c>
      <c r="N22" s="106">
        <f>IFERROR((qPes!O22/qPes!N22)^(0.5*((pPes!M22*qPes!N22)/((pPes!M22*qPes!N22)+(pCAPEX!M22*Ativo!M22)+(IPCA!M24*qOG!M22)))+(pPes!N22*qPes!O22)/((qPes!O22*pPes!N22)+(pCAPEX!N22*Ativo!N22)+(IPCA!N24*qOG!N22))),"")</f>
        <v>0.99377925725120608</v>
      </c>
      <c r="O22" s="106">
        <f>IFERROR((qPes!P22/qPes!O22)^(0.5*((pPes!N22*qPes!O22)/((pPes!N22*qPes!O22)+(pCAPEX!N22*Ativo!N22)+(IPCA!N24*qOG!N22)))+(pPes!O22*qPes!P22)/((qPes!P22*pPes!O22)+(pCAPEX!O22*Ativo!O22)+(IPCA!O24*qOG!O22))),"")</f>
        <v>0.98860657864654433</v>
      </c>
      <c r="P22" s="106">
        <f>IFERROR((qPes!Q22/qPes!P22)^(0.5*((pPes!O22*qPes!P22)/((pPes!O22*qPes!P22)+(pCAPEX!O22*Ativo!O22)+(IPCA!O24*qOG!O22)))+(pPes!P22*qPes!Q22)/((qPes!Q22*pPes!P22)+(pCAPEX!P22*Ativo!P22)+(IPCA!P24*qOG!P22))),"")</f>
        <v>0.98928358597710997</v>
      </c>
      <c r="Q22" s="106">
        <f>IFERROR((qPes!R22/qPes!Q22)^(0.5*((pPes!P22*qPes!Q22)/((pPes!P22*qPes!Q22)+(pCAPEX!P22*Ativo!P22)+(IPCA!P24*qOG!P22)))+(pPes!Q22*qPes!R22)/((qPes!R22*pPes!Q22)+(pCAPEX!Q22*Ativo!Q22)+(IPCA!Q24*qOG!Q22))),"")</f>
        <v>0.99192992451210982</v>
      </c>
      <c r="R22" s="106">
        <f>IFERROR((qPes!S22/qPes!R22)^(0.5*((pPes!Q22*qPes!R22)/((pPes!Q22*qPes!R22)+(pCAPEX!Q22*Ativo!Q22)+(IPCA!Q24*qOG!Q22)))+(pPes!R22*qPes!S22)/((qPes!S22*pPes!R22)+(pCAPEX!R22*Ativo!R22)+(IPCA!R24*qOG!R22))),"")</f>
        <v>0.98629537045488724</v>
      </c>
      <c r="S22" s="106">
        <f>IFERROR((qPes!T22/qPes!S22)^(0.5*((pPes!R22*qPes!S22)/((pPes!R22*qPes!S22)+(pCAPEX!R22*Ativo!R22)+(IPCA!R24*qOG!R22)))+(pPes!S22*qPes!T22)/((qPes!T22*pPes!S22)+(pCAPEX!S22*Ativo!S22)+(IPCA!S24*qOG!S22))),"")</f>
        <v>0.96236047958132998</v>
      </c>
      <c r="T22" s="106">
        <f>IFERROR((qPes!U22/qPes!T22)^(0.5*((pPes!S22*qPes!T22)/((pPes!S22*qPes!T22)+(pCAPEX!S22*Ativo!S22)+(IPCA!S24*qOG!S22)))+(pPes!T22*qPes!U22)/((qPes!U22*pPes!T22)+(pCAPEX!T22*Ativo!T22)+(IPCA!T24*qOG!T22))),"")</f>
        <v>0.95383287772817182</v>
      </c>
      <c r="U22" s="106">
        <f>IFERROR((qPes!V22/qPes!U22)^(0.5*((pPes!T22*qPes!U22)/((pPes!T22*qPes!U22)+(pCAPEX!T22*Ativo!T22)+(IPCA!T24*qOG!T22)))+(pPes!U22*qPes!V22)/((qPes!V22*pPes!U22)+(pCAPEX!U22*Ativo!U22)+(IPCA!U24*qOG!U22))),"")</f>
        <v>0.98229467445955387</v>
      </c>
      <c r="V22" s="106" t="str">
        <f>IFERROR((qPes!W22/qPes!V22)^(0.5*((pPes!U22*qPes!V22)/((pPes!U22*qPes!V22)+(pCAPEX!U22*Ativo!U22)+(IPCA!U24*qOG!U22)))+(pPes!V22*qPes!W22)/((qPes!W22*pPes!V22)+(pCAPEX!V22*Ativo!V22)+(IPCA!V24*qOG!V22))),"")</f>
        <v/>
      </c>
    </row>
    <row r="23" spans="2:22" x14ac:dyDescent="0.25">
      <c r="B23" s="105" t="s">
        <v>42</v>
      </c>
      <c r="C23" s="106">
        <f>IFERROR((qPes!D23/qPes!C23)^(0.5*((pPes!B23*qPes!C23)/((pPes!B23*qPes!C23)+(pCAPEX!B23*Ativo!B23)+(IPCA!B25*qOG!B23)))+(pPes!C23*qPes!D23)/((qPes!D23*pPes!C23)+(pCAPEX!C23*Ativo!C23)+(IPCA!C25*qOG!C23))),"")</f>
        <v>0.99871518036653051</v>
      </c>
      <c r="D23" s="106">
        <f>IFERROR((qPes!E23/qPes!D23)^(0.5*((pPes!C23*qPes!D23)/((pPes!C23*qPes!D23)+(pCAPEX!C23*Ativo!C23)+(IPCA!C25*qOG!C23)))+(pPes!D23*qPes!E23)/((qPes!E23*pPes!D23)+(pCAPEX!D23*Ativo!D23)+(IPCA!D25*qOG!D23))),"")</f>
        <v>0.97232288980363246</v>
      </c>
      <c r="E23" s="106">
        <f>IFERROR((qPes!F23/qPes!E23)^(0.5*((pPes!D23*qPes!E23)/((pPes!D23*qPes!E23)+(pCAPEX!D23*Ativo!D23)+(IPCA!D25*qOG!D23)))+(pPes!E23*qPes!F23)/((qPes!F23*pPes!E23)+(pCAPEX!E23*Ativo!E23)+(IPCA!E25*qOG!E23))),"")</f>
        <v>0.98840036361502581</v>
      </c>
      <c r="F23" s="106">
        <f>IFERROR((qPes!G23/qPes!F23)^(0.5*((pPes!E23*qPes!F23)/((pPes!E23*qPes!F23)+(pCAPEX!E23*Ativo!E23)+(IPCA!E25*qOG!E23)))+(pPes!F23*qPes!G23)/((qPes!G23*pPes!F23)+(pCAPEX!F23*Ativo!F23)+(IPCA!F25*qOG!F23))),"")</f>
        <v>1.0049945080334868</v>
      </c>
      <c r="G23" s="106" t="str">
        <f>IFERROR((qPes!H23/qPes!G23)^(0.5*((pPes!F23*qPes!G23)/((pPes!F23*qPes!G23)+(pCAPEX!F23*Ativo!F23)+(IPCA!F25*qOG!F23)))+(pPes!G23*qPes!H23)/((qPes!H23*pPes!G23)+(pCAPEX!G23*Ativo!G23)+(IPCA!G25*qOG!G23))),"")</f>
        <v/>
      </c>
      <c r="H23" s="106" t="str">
        <f>IFERROR((qPes!I23/qPes!H23)^(0.5*((pPes!G23*qPes!H23)/((pPes!G23*qPes!H23)+(pCAPEX!G23*Ativo!G23)+(IPCA!G25*qOG!G23)))+(pPes!H23*qPes!I23)/((qPes!I23*pPes!H23)+(pCAPEX!H23*Ativo!H23)+(IPCA!H25*qOG!H23))),"")</f>
        <v/>
      </c>
      <c r="I23" s="106">
        <f>IFERROR((qPes!J23/qPes!I23)^(0.5*((pPes!H23*qPes!I23)/((pPes!H23*qPes!I23)+(pCAPEX!H23*Ativo!H23)+(IPCA!H25*qOG!H23)))+(pPes!I23*qPes!J23)/((qPes!J23*pPes!I23)+(pCAPEX!I23*Ativo!I23)+(IPCA!I25*qOG!I23))),"")</f>
        <v>1.0335701229885876</v>
      </c>
      <c r="J23" s="106">
        <f>IFERROR((qPes!K23/qPes!J23)^(0.5*((pPes!I23*qPes!J23)/((pPes!I23*qPes!J23)+(pCAPEX!I23*Ativo!I23)+(IPCA!I25*qOG!I23)))+(pPes!J23*qPes!K23)/((qPes!K23*pPes!J23)+(pCAPEX!J23*Ativo!J23)+(IPCA!J25*qOG!J23))),"")</f>
        <v>0.99276154161763475</v>
      </c>
      <c r="K23" s="106">
        <f>IFERROR((qPes!L23/qPes!K23)^(0.5*((pPes!J23*qPes!K23)/((pPes!J23*qPes!K23)+(pCAPEX!J23*Ativo!J23)+(IPCA!J25*qOG!J23)))+(pPes!K23*qPes!L23)/((qPes!L23*pPes!K23)+(pCAPEX!K23*Ativo!K23)+(IPCA!K25*qOG!K23))),"")</f>
        <v>1.0806775843820409</v>
      </c>
      <c r="L23" s="106">
        <f>IFERROR((qPes!M23/qPes!L23)^(0.5*((pPes!K23*qPes!L23)/((pPes!K23*qPes!L23)+(pCAPEX!K23*Ativo!K23)+(IPCA!K25*qOG!K23)))+(pPes!L23*qPes!M23)/((qPes!M23*pPes!L23)+(pCAPEX!L23*Ativo!L23)+(IPCA!L25*qOG!L23))),"")</f>
        <v>0.98289708557153188</v>
      </c>
      <c r="M23" s="106">
        <f>IFERROR((qPes!N23/qPes!M23)^(0.5*((pPes!L23*qPes!M23)/((pPes!L23*qPes!M23)+(pCAPEX!L23*Ativo!L23)+(IPCA!L25*qOG!L23)))+(pPes!M23*qPes!N23)/((qPes!N23*pPes!M23)+(pCAPEX!M23*Ativo!M23)+(IPCA!M25*qOG!M23))),"")</f>
        <v>1.0740648309807173</v>
      </c>
      <c r="N23" s="106">
        <f>IFERROR((qPes!O23/qPes!N23)^(0.5*((pPes!M23*qPes!N23)/((pPes!M23*qPes!N23)+(pCAPEX!M23*Ativo!M23)+(IPCA!M25*qOG!M23)))+(pPes!N23*qPes!O23)/((qPes!O23*pPes!N23)+(pCAPEX!N23*Ativo!N23)+(IPCA!N25*qOG!N23))),"")</f>
        <v>1.027282886078174</v>
      </c>
      <c r="O23" s="106">
        <f>IFERROR((qPes!P23/qPes!O23)^(0.5*((pPes!N23*qPes!O23)/((pPes!N23*qPes!O23)+(pCAPEX!N23*Ativo!N23)+(IPCA!N25*qOG!N23)))+(pPes!O23*qPes!P23)/((qPes!P23*pPes!O23)+(pCAPEX!O23*Ativo!O23)+(IPCA!O25*qOG!O23))),"")</f>
        <v>0.99622112122813034</v>
      </c>
      <c r="P23" s="106">
        <f>IFERROR((qPes!Q23/qPes!P23)^(0.5*((pPes!O23*qPes!P23)/((pPes!O23*qPes!P23)+(pCAPEX!O23*Ativo!O23)+(IPCA!O25*qOG!O23)))+(pPes!P23*qPes!Q23)/((qPes!Q23*pPes!P23)+(pCAPEX!P23*Ativo!P23)+(IPCA!P25*qOG!P23))),"")</f>
        <v>1.0188187404764453</v>
      </c>
      <c r="Q23" s="106">
        <f>IFERROR((qPes!R23/qPes!Q23)^(0.5*((pPes!P23*qPes!Q23)/((pPes!P23*qPes!Q23)+(pCAPEX!P23*Ativo!P23)+(IPCA!P25*qOG!P23)))+(pPes!Q23*qPes!R23)/((qPes!R23*pPes!Q23)+(pCAPEX!Q23*Ativo!Q23)+(IPCA!Q25*qOG!Q23))),"")</f>
        <v>1.0072531681156689</v>
      </c>
      <c r="R23" s="106">
        <f>IFERROR((qPes!S23/qPes!R23)^(0.5*((pPes!Q23*qPes!R23)/((pPes!Q23*qPes!R23)+(pCAPEX!Q23*Ativo!Q23)+(IPCA!Q25*qOG!Q23)))+(pPes!R23*qPes!S23)/((qPes!S23*pPes!R23)+(pCAPEX!R23*Ativo!R23)+(IPCA!R25*qOG!R23))),"")</f>
        <v>0.99051201899405272</v>
      </c>
      <c r="S23" s="106">
        <f>IFERROR((qPes!T23/qPes!S23)^(0.5*((pPes!R23*qPes!S23)/((pPes!R23*qPes!S23)+(pCAPEX!R23*Ativo!R23)+(IPCA!R25*qOG!R23)))+(pPes!S23*qPes!T23)/((qPes!T23*pPes!S23)+(pCAPEX!S23*Ativo!S23)+(IPCA!S25*qOG!S23))),"")</f>
        <v>0.97850377510583531</v>
      </c>
      <c r="T23" s="106">
        <f>IFERROR((qPes!U23/qPes!T23)^(0.5*((pPes!S23*qPes!T23)/((pPes!S23*qPes!T23)+(pCAPEX!S23*Ativo!S23)+(IPCA!S25*qOG!S23)))+(pPes!T23*qPes!U23)/((qPes!U23*pPes!T23)+(pCAPEX!T23*Ativo!T23)+(IPCA!T25*qOG!T23))),"")</f>
        <v>0.97837151988325533</v>
      </c>
      <c r="U23" s="106">
        <f>IFERROR((qPes!V23/qPes!U23)^(0.5*((pPes!T23*qPes!U23)/((pPes!T23*qPes!U23)+(pCAPEX!T23*Ativo!T23)+(IPCA!T25*qOG!T23)))+(pPes!U23*qPes!V23)/((qPes!V23*pPes!U23)+(pCAPEX!U23*Ativo!U23)+(IPCA!U25*qOG!U23))),"")</f>
        <v>0.97729995337672027</v>
      </c>
      <c r="V23" s="106">
        <f>IFERROR((qPes!W23/qPes!V23)^(0.5*((pPes!U23*qPes!V23)/((pPes!U23*qPes!V23)+(pCAPEX!U23*Ativo!U23)+(IPCA!U25*qOG!U23)))+(pPes!V23*qPes!W23)/((qPes!W23*pPes!V23)+(pCAPEX!V23*Ativo!V23)+(IPCA!V25*qOG!V23))),"")</f>
        <v>0.99967548800874684</v>
      </c>
    </row>
    <row r="24" spans="2:22" x14ac:dyDescent="0.25">
      <c r="B24" s="105" t="s">
        <v>57</v>
      </c>
      <c r="C24" s="106">
        <f>IFERROR((qPes!D24/qPes!C24)^(0.5*((pPes!B24*qPes!C24)/((pPes!B24*qPes!C24)+(pCAPEX!B24*Ativo!B24)+(IPCA!B26*qOG!B24)))+(pPes!C24*qPes!D24)/((qPes!D24*pPes!C24)+(pCAPEX!C24*Ativo!C24)+(IPCA!C26*qOG!C24))),"")</f>
        <v>0.96014015194901059</v>
      </c>
      <c r="D24" s="106">
        <f>IFERROR((qPes!E24/qPes!D24)^(0.5*((pPes!C24*qPes!D24)/((pPes!C24*qPes!D24)+(pCAPEX!C24*Ativo!C24)+(IPCA!C26*qOG!C24)))+(pPes!D24*qPes!E24)/((qPes!E24*pPes!D24)+(pCAPEX!D24*Ativo!D24)+(IPCA!D26*qOG!D24))),"")</f>
        <v>0.97982856544871311</v>
      </c>
      <c r="E24" s="106">
        <f>IFERROR((qPes!F24/qPes!E24)^(0.5*((pPes!D24*qPes!E24)/((pPes!D24*qPes!E24)+(pCAPEX!D24*Ativo!D24)+(IPCA!D26*qOG!D24)))+(pPes!E24*qPes!F24)/((qPes!F24*pPes!E24)+(pCAPEX!E24*Ativo!E24)+(IPCA!E26*qOG!E24))),"")</f>
        <v>0.97037980615491071</v>
      </c>
      <c r="F24" s="106">
        <f>IFERROR((qPes!G24/qPes!F24)^(0.5*((pPes!E24*qPes!F24)/((pPes!E24*qPes!F24)+(pCAPEX!E24*Ativo!E24)+(IPCA!E26*qOG!E24)))+(pPes!F24*qPes!G24)/((qPes!G24*pPes!F24)+(pCAPEX!F24*Ativo!F24)+(IPCA!F26*qOG!F24))),"")</f>
        <v>0.96924076312717899</v>
      </c>
      <c r="G24" s="106">
        <f>IFERROR((qPes!H24/qPes!G24)^(0.5*((pPes!F24*qPes!G24)/((pPes!F24*qPes!G24)+(pCAPEX!F24*Ativo!F24)+(IPCA!F26*qOG!F24)))+(pPes!G24*qPes!H24)/((qPes!H24*pPes!G24)+(pCAPEX!G24*Ativo!G24)+(IPCA!G26*qOG!G24))),"")</f>
        <v>0.96656789312133673</v>
      </c>
      <c r="H24" s="106">
        <f>IFERROR((qPes!I24/qPes!H24)^(0.5*((pPes!G24*qPes!H24)/((pPes!G24*qPes!H24)+(pCAPEX!G24*Ativo!G24)+(IPCA!G26*qOG!G24)))+(pPes!H24*qPes!I24)/((qPes!I24*pPes!H24)+(pCAPEX!H24*Ativo!H24)+(IPCA!H26*qOG!H24))),"")</f>
        <v>0.9848287881722726</v>
      </c>
      <c r="I24" s="106">
        <f>IFERROR((qPes!J24/qPes!I24)^(0.5*((pPes!H24*qPes!I24)/((pPes!H24*qPes!I24)+(pCAPEX!H24*Ativo!H24)+(IPCA!H26*qOG!H24)))+(pPes!I24*qPes!J24)/((qPes!J24*pPes!I24)+(pCAPEX!I24*Ativo!I24)+(IPCA!I26*qOG!I24))),"")</f>
        <v>1.0213539953816781</v>
      </c>
      <c r="J24" s="106">
        <f>IFERROR((qPes!K24/qPes!J24)^(0.5*((pPes!I24*qPes!J24)/((pPes!I24*qPes!J24)+(pCAPEX!I24*Ativo!I24)+(IPCA!I26*qOG!I24)))+(pPes!J24*qPes!K24)/((qPes!K24*pPes!J24)+(pCAPEX!J24*Ativo!J24)+(IPCA!J26*qOG!J24))),"")</f>
        <v>0.99106036296062683</v>
      </c>
      <c r="K24" s="106">
        <f>IFERROR((qPes!L24/qPes!K24)^(0.5*((pPes!J24*qPes!K24)/((pPes!J24*qPes!K24)+(pCAPEX!J24*Ativo!J24)+(IPCA!J26*qOG!J24)))+(pPes!K24*qPes!L24)/((qPes!L24*pPes!K24)+(pCAPEX!K24*Ativo!K24)+(IPCA!K26*qOG!K24))),"")</f>
        <v>1.1182575103258185</v>
      </c>
      <c r="L24" s="106">
        <f>IFERROR((qPes!M24/qPes!L24)^(0.5*((pPes!K24*qPes!L24)/((pPes!K24*qPes!L24)+(pCAPEX!K24*Ativo!K24)+(IPCA!K26*qOG!K24)))+(pPes!L24*qPes!M24)/((qPes!M24*pPes!L24)+(pCAPEX!L24*Ativo!L24)+(IPCA!L26*qOG!L24))),"")</f>
        <v>0.9918011422796883</v>
      </c>
      <c r="M24" s="106">
        <f>IFERROR((qPes!N24/qPes!M24)^(0.5*((pPes!L24*qPes!M24)/((pPes!L24*qPes!M24)+(pCAPEX!L24*Ativo!L24)+(IPCA!L26*qOG!L24)))+(pPes!M24*qPes!N24)/((qPes!N24*pPes!M24)+(pCAPEX!M24*Ativo!M24)+(IPCA!M26*qOG!M24))),"")</f>
        <v>0.94816831688112868</v>
      </c>
      <c r="N24" s="106">
        <f>IFERROR((qPes!O24/qPes!N24)^(0.5*((pPes!M24*qPes!N24)/((pPes!M24*qPes!N24)+(pCAPEX!M24*Ativo!M24)+(IPCA!M26*qOG!M24)))+(pPes!N24*qPes!O24)/((qPes!O24*pPes!N24)+(pCAPEX!N24*Ativo!N24)+(IPCA!N26*qOG!N24))),"")</f>
        <v>1.0209352609395617</v>
      </c>
      <c r="O24" s="106">
        <f>IFERROR((qPes!P24/qPes!O24)^(0.5*((pPes!N24*qPes!O24)/((pPes!N24*qPes!O24)+(pCAPEX!N24*Ativo!N24)+(IPCA!N26*qOG!N24)))+(pPes!O24*qPes!P24)/((qPes!P24*pPes!O24)+(pCAPEX!O24*Ativo!O24)+(IPCA!O26*qOG!O24))),"")</f>
        <v>0.9881614201336929</v>
      </c>
      <c r="P24" s="106">
        <f>IFERROR((qPes!Q24/qPes!P24)^(0.5*((pPes!O24*qPes!P24)/((pPes!O24*qPes!P24)+(pCAPEX!O24*Ativo!O24)+(IPCA!O26*qOG!O24)))+(pPes!P24*qPes!Q24)/((qPes!Q24*pPes!P24)+(pCAPEX!P24*Ativo!P24)+(IPCA!P26*qOG!P24))),"")</f>
        <v>0.98971316055710812</v>
      </c>
      <c r="Q24" s="106">
        <f>IFERROR((qPes!R24/qPes!Q24)^(0.5*((pPes!P24*qPes!Q24)/((pPes!P24*qPes!Q24)+(pCAPEX!P24*Ativo!P24)+(IPCA!P26*qOG!P24)))+(pPes!Q24*qPes!R24)/((qPes!R24*pPes!Q24)+(pCAPEX!Q24*Ativo!Q24)+(IPCA!Q26*qOG!Q24))),"")</f>
        <v>0.9892033960537534</v>
      </c>
      <c r="R24" s="106">
        <f>IFERROR((qPes!S24/qPes!R24)^(0.5*((pPes!Q24*qPes!R24)/((pPes!Q24*qPes!R24)+(pCAPEX!Q24*Ativo!Q24)+(IPCA!Q26*qOG!Q24)))+(pPes!R24*qPes!S24)/((qPes!S24*pPes!R24)+(pCAPEX!R24*Ativo!R24)+(IPCA!R26*qOG!R24))),"")</f>
        <v>1.0115309864750111</v>
      </c>
      <c r="S24" s="106">
        <f>IFERROR((qPes!T24/qPes!S24)^(0.5*((pPes!R24*qPes!S24)/((pPes!R24*qPes!S24)+(pCAPEX!R24*Ativo!R24)+(IPCA!R26*qOG!R24)))+(pPes!S24*qPes!T24)/((qPes!T24*pPes!S24)+(pCAPEX!S24*Ativo!S24)+(IPCA!S26*qOG!S24))),"")</f>
        <v>0.99846174820993927</v>
      </c>
      <c r="T24" s="106">
        <f>IFERROR((qPes!U24/qPes!T24)^(0.5*((pPes!S24*qPes!T24)/((pPes!S24*qPes!T24)+(pCAPEX!S24*Ativo!S24)+(IPCA!S26*qOG!S24)))+(pPes!T24*qPes!U24)/((qPes!U24*pPes!T24)+(pCAPEX!T24*Ativo!T24)+(IPCA!T26*qOG!T24))),"")</f>
        <v>0.99988082781711207</v>
      </c>
      <c r="U24" s="106">
        <f>IFERROR((qPes!V24/qPes!U24)^(0.5*((pPes!T24*qPes!U24)/((pPes!T24*qPes!U24)+(pCAPEX!T24*Ativo!T24)+(IPCA!T26*qOG!T24)))+(pPes!U24*qPes!V24)/((qPes!V24*pPes!U24)+(pCAPEX!U24*Ativo!U24)+(IPCA!U26*qOG!U24))),"")</f>
        <v>1.001755901858187</v>
      </c>
      <c r="V24" s="106">
        <f>IFERROR((qPes!W24/qPes!V24)^(0.5*((pPes!U24*qPes!V24)/((pPes!U24*qPes!V24)+(pCAPEX!U24*Ativo!U24)+(IPCA!U26*qOG!U24)))+(pPes!V24*qPes!W24)/((qPes!W24*pPes!V24)+(pCAPEX!V24*Ativo!V24)+(IPCA!V26*qOG!V24))),"")</f>
        <v>0.97757310528709818</v>
      </c>
    </row>
    <row r="25" spans="2:22" x14ac:dyDescent="0.25">
      <c r="B25" s="105" t="s">
        <v>64</v>
      </c>
      <c r="C25" s="106" t="str">
        <f>IFERROR((qPes!D25/qPes!C25)^(0.5*((pPes!B25*qPes!C25)/((pPes!B25*qPes!C25)+(pCAPEX!B25*Ativo!B25)+(IPCA!B27*qOG!B25)))+(pPes!C25*qPes!D25)/((qPes!D25*pPes!C25)+(pCAPEX!C25*Ativo!C25)+(IPCA!C27*qOG!C25))),"")</f>
        <v/>
      </c>
      <c r="D25" s="106" t="str">
        <f>IFERROR((qPes!E25/qPes!D25)^(0.5*((pPes!C25*qPes!D25)/((pPes!C25*qPes!D25)+(pCAPEX!C25*Ativo!C25)+(IPCA!C27*qOG!C25)))+(pPes!D25*qPes!E25)/((qPes!E25*pPes!D25)+(pCAPEX!D25*Ativo!D25)+(IPCA!D27*qOG!D25))),"")</f>
        <v/>
      </c>
      <c r="E25" s="106" t="str">
        <f>IFERROR((qPes!F25/qPes!E25)^(0.5*((pPes!D25*qPes!E25)/((pPes!D25*qPes!E25)+(pCAPEX!D25*Ativo!D25)+(IPCA!D27*qOG!D25)))+(pPes!E25*qPes!F25)/((qPes!F25*pPes!E25)+(pCAPEX!E25*Ativo!E25)+(IPCA!E27*qOG!E25))),"")</f>
        <v/>
      </c>
      <c r="F25" s="106" t="str">
        <f>IFERROR((qPes!G25/qPes!F25)^(0.5*((pPes!E25*qPes!F25)/((pPes!E25*qPes!F25)+(pCAPEX!E25*Ativo!E25)+(IPCA!E27*qOG!E25)))+(pPes!F25*qPes!G25)/((qPes!G25*pPes!F25)+(pCAPEX!F25*Ativo!F25)+(IPCA!F27*qOG!F25))),"")</f>
        <v/>
      </c>
      <c r="G25" s="106" t="str">
        <f>IFERROR((qPes!H25/qPes!G25)^(0.5*((pPes!F25*qPes!G25)/((pPes!F25*qPes!G25)+(pCAPEX!F25*Ativo!F25)+(IPCA!F27*qOG!F25)))+(pPes!G25*qPes!H25)/((qPes!H25*pPes!G25)+(pCAPEX!G25*Ativo!G25)+(IPCA!G27*qOG!G25))),"")</f>
        <v/>
      </c>
      <c r="H25" s="106" t="str">
        <f>IFERROR((qPes!I25/qPes!H25)^(0.5*((pPes!G25*qPes!H25)/((pPes!G25*qPes!H25)+(pCAPEX!G25*Ativo!G25)+(IPCA!G27*qOG!G25)))+(pPes!H25*qPes!I25)/((qPes!I25*pPes!H25)+(pCAPEX!H25*Ativo!H25)+(IPCA!H27*qOG!H25))),"")</f>
        <v/>
      </c>
      <c r="I25" s="106" t="str">
        <f>IFERROR((qPes!J25/qPes!I25)^(0.5*((pPes!H25*qPes!I25)/((pPes!H25*qPes!I25)+(pCAPEX!H25*Ativo!H25)+(IPCA!H27*qOG!H25)))+(pPes!I25*qPes!J25)/((qPes!J25*pPes!I25)+(pCAPEX!I25*Ativo!I25)+(IPCA!I27*qOG!I25))),"")</f>
        <v/>
      </c>
      <c r="J25" s="106" t="str">
        <f>IFERROR((qPes!K25/qPes!J25)^(0.5*((pPes!I25*qPes!J25)/((pPes!I25*qPes!J25)+(pCAPEX!I25*Ativo!I25)+(IPCA!I27*qOG!I25)))+(pPes!J25*qPes!K25)/((qPes!K25*pPes!J25)+(pCAPEX!J25*Ativo!J25)+(IPCA!J27*qOG!J25))),"")</f>
        <v/>
      </c>
      <c r="K25" s="106" t="str">
        <f>IFERROR((qPes!L25/qPes!K25)^(0.5*((pPes!J25*qPes!K25)/((pPes!J25*qPes!K25)+(pCAPEX!J25*Ativo!J25)+(IPCA!J27*qOG!J25)))+(pPes!K25*qPes!L25)/((qPes!L25*pPes!K25)+(pCAPEX!K25*Ativo!K25)+(IPCA!K27*qOG!K25))),"")</f>
        <v/>
      </c>
      <c r="L25" s="106" t="str">
        <f>IFERROR((qPes!M25/qPes!L25)^(0.5*((pPes!K25*qPes!L25)/((pPes!K25*qPes!L25)+(pCAPEX!K25*Ativo!K25)+(IPCA!K27*qOG!K25)))+(pPes!L25*qPes!M25)/((qPes!M25*pPes!L25)+(pCAPEX!L25*Ativo!L25)+(IPCA!L27*qOG!L25))),"")</f>
        <v/>
      </c>
      <c r="M25" s="106">
        <f>IFERROR((qPes!N25/qPes!M25)^(0.5*((pPes!L25*qPes!M25)/((pPes!L25*qPes!M25)+(pCAPEX!L25*Ativo!L25)+(IPCA!L27*qOG!L25)))+(pPes!M25*qPes!N25)/((qPes!N25*pPes!M25)+(pCAPEX!M25*Ativo!M25)+(IPCA!M27*qOG!M25))),"")</f>
        <v>3.900474778047927</v>
      </c>
      <c r="N25" s="106">
        <f>IFERROR((qPes!O25/qPes!N25)^(0.5*((pPes!M25*qPes!N25)/((pPes!M25*qPes!N25)+(pCAPEX!M25*Ativo!M25)+(IPCA!M27*qOG!M25)))+(pPes!N25*qPes!O25)/((qPes!O25*pPes!N25)+(pCAPEX!N25*Ativo!N25)+(IPCA!N27*qOG!N25))),"")</f>
        <v>1.4242942544052548</v>
      </c>
      <c r="O25" s="106">
        <f>IFERROR((qPes!P25/qPes!O25)^(0.5*((pPes!N25*qPes!O25)/((pPes!N25*qPes!O25)+(pCAPEX!N25*Ativo!N25)+(IPCA!N27*qOG!N25)))+(pPes!O25*qPes!P25)/((qPes!P25*pPes!O25)+(pCAPEX!O25*Ativo!O25)+(IPCA!O27*qOG!O25))),"")</f>
        <v>1.0759620229946891</v>
      </c>
      <c r="P25" s="106">
        <f>IFERROR((qPes!Q25/qPes!P25)^(0.5*((pPes!O25*qPes!P25)/((pPes!O25*qPes!P25)+(pCAPEX!O25*Ativo!O25)+(IPCA!O27*qOG!O25)))+(pPes!P25*qPes!Q25)/((qPes!Q25*pPes!P25)+(pCAPEX!P25*Ativo!P25)+(IPCA!P27*qOG!P25))),"")</f>
        <v>1.2002310932095646</v>
      </c>
      <c r="Q25" s="106">
        <f>IFERROR((qPes!R25/qPes!Q25)^(0.5*((pPes!P25*qPes!Q25)/((pPes!P25*qPes!Q25)+(pCAPEX!P25*Ativo!P25)+(IPCA!P27*qOG!P25)))+(pPes!Q25*qPes!R25)/((qPes!R25*pPes!Q25)+(pCAPEX!Q25*Ativo!Q25)+(IPCA!Q27*qOG!Q25))),"")</f>
        <v>1.0272348047003845</v>
      </c>
      <c r="R25" s="106">
        <f>IFERROR((qPes!S25/qPes!R25)^(0.5*((pPes!Q25*qPes!R25)/((pPes!Q25*qPes!R25)+(pCAPEX!Q25*Ativo!Q25)+(IPCA!Q27*qOG!Q25)))+(pPes!R25*qPes!S25)/((qPes!S25*pPes!R25)+(pCAPEX!R25*Ativo!R25)+(IPCA!R27*qOG!R25))),"")</f>
        <v>1.0225930308166462</v>
      </c>
      <c r="S25" s="106">
        <f>IFERROR((qPes!T25/qPes!S25)^(0.5*((pPes!R25*qPes!S25)/((pPes!R25*qPes!S25)+(pCAPEX!R25*Ativo!R25)+(IPCA!R27*qOG!R25)))+(pPes!S25*qPes!T25)/((qPes!T25*pPes!S25)+(pCAPEX!S25*Ativo!S25)+(IPCA!S27*qOG!S25))),"")</f>
        <v>1.0813672976391326</v>
      </c>
      <c r="T25" s="106">
        <f>IFERROR((qPes!U25/qPes!T25)^(0.5*((pPes!S25*qPes!T25)/((pPes!S25*qPes!T25)+(pCAPEX!S25*Ativo!S25)+(IPCA!S27*qOG!S25)))+(pPes!T25*qPes!U25)/((qPes!U25*pPes!T25)+(pCAPEX!T25*Ativo!T25)+(IPCA!T27*qOG!T25))),"")</f>
        <v>1.0207866491028914</v>
      </c>
      <c r="U25" s="106">
        <f>IFERROR((qPes!V25/qPes!U25)^(0.5*((pPes!T25*qPes!U25)/((pPes!T25*qPes!U25)+(pCAPEX!T25*Ativo!T25)+(IPCA!T27*qOG!T25)))+(pPes!U25*qPes!V25)/((qPes!V25*pPes!U25)+(pCAPEX!U25*Ativo!U25)+(IPCA!U27*qOG!U25))),"")</f>
        <v>1.2497663315649623</v>
      </c>
      <c r="V25" s="106">
        <f>IFERROR((qPes!W25/qPes!V25)^(0.5*((pPes!U25*qPes!V25)/((pPes!U25*qPes!V25)+(pCAPEX!U25*Ativo!U25)+(IPCA!U27*qOG!U25)))+(pPes!V25*qPes!W25)/((qPes!W25*pPes!V25)+(pCAPEX!V25*Ativo!V25)+(IPCA!V27*qOG!V25))),"")</f>
        <v>0.94943809908360111</v>
      </c>
    </row>
    <row r="26" spans="2:22" x14ac:dyDescent="0.25">
      <c r="B26" s="105" t="s">
        <v>43</v>
      </c>
      <c r="C26" s="106">
        <f>IFERROR((qPes!D26/qPes!C26)^(0.5*((pPes!B26*qPes!C26)/((pPes!B26*qPes!C26)+(pCAPEX!B26*Ativo!B26)+(IPCA!B28*qOG!B26)))+(pPes!C26*qPes!D26)/((qPes!D26*pPes!C26)+(pCAPEX!C26*Ativo!C26)+(IPCA!C28*qOG!C26))),"")</f>
        <v>1.0100015367988633</v>
      </c>
      <c r="D26" s="106">
        <f>IFERROR((qPes!E26/qPes!D26)^(0.5*((pPes!C26*qPes!D26)/((pPes!C26*qPes!D26)+(pCAPEX!C26*Ativo!C26)+(IPCA!C28*qOG!C26)))+(pPes!D26*qPes!E26)/((qPes!E26*pPes!D26)+(pCAPEX!D26*Ativo!D26)+(IPCA!D28*qOG!D26))),"")</f>
        <v>0.99793697453650765</v>
      </c>
      <c r="E26" s="106">
        <f>IFERROR((qPes!F26/qPes!E26)^(0.5*((pPes!D26*qPes!E26)/((pPes!D26*qPes!E26)+(pCAPEX!D26*Ativo!D26)+(IPCA!D28*qOG!D26)))+(pPes!E26*qPes!F26)/((qPes!F26*pPes!E26)+(pCAPEX!E26*Ativo!E26)+(IPCA!E28*qOG!E26))),"")</f>
        <v>1.0218760922166417</v>
      </c>
      <c r="F26" s="106">
        <f>IFERROR((qPes!G26/qPes!F26)^(0.5*((pPes!E26*qPes!F26)/((pPes!E26*qPes!F26)+(pCAPEX!E26*Ativo!E26)+(IPCA!E28*qOG!E26)))+(pPes!F26*qPes!G26)/((qPes!G26*pPes!F26)+(pCAPEX!F26*Ativo!F26)+(IPCA!F28*qOG!F26))),"")</f>
        <v>1.0028543625089612</v>
      </c>
      <c r="G26" s="106">
        <f>IFERROR((qPes!H26/qPes!G26)^(0.5*((pPes!F26*qPes!G26)/((pPes!F26*qPes!G26)+(pCAPEX!F26*Ativo!F26)+(IPCA!F28*qOG!F26)))+(pPes!G26*qPes!H26)/((qPes!H26*pPes!G26)+(pCAPEX!G26*Ativo!G26)+(IPCA!G28*qOG!G26))),"")</f>
        <v>1.0201378070441398</v>
      </c>
      <c r="H26" s="106">
        <f>IFERROR((qPes!I26/qPes!H26)^(0.5*((pPes!G26*qPes!H26)/((pPes!G26*qPes!H26)+(pCAPEX!G26*Ativo!G26)+(IPCA!G28*qOG!G26)))+(pPes!H26*qPes!I26)/((qPes!I26*pPes!H26)+(pCAPEX!H26*Ativo!H26)+(IPCA!H28*qOG!H26))),"")</f>
        <v>1.022824150219225</v>
      </c>
      <c r="I26" s="106">
        <f>IFERROR((qPes!J26/qPes!I26)^(0.5*((pPes!H26*qPes!I26)/((pPes!H26*qPes!I26)+(pCAPEX!H26*Ativo!H26)+(IPCA!H28*qOG!H26)))+(pPes!I26*qPes!J26)/((qPes!J26*pPes!I26)+(pCAPEX!I26*Ativo!I26)+(IPCA!I28*qOG!I26))),"")</f>
        <v>1.0135599602269048</v>
      </c>
      <c r="J26" s="106">
        <f>IFERROR((qPes!K26/qPes!J26)^(0.5*((pPes!I26*qPes!J26)/((pPes!I26*qPes!J26)+(pCAPEX!I26*Ativo!I26)+(IPCA!I28*qOG!I26)))+(pPes!J26*qPes!K26)/((qPes!K26*pPes!J26)+(pCAPEX!J26*Ativo!J26)+(IPCA!J28*qOG!J26))),"")</f>
        <v>1.0007514561234432</v>
      </c>
      <c r="K26" s="106">
        <f>IFERROR((qPes!L26/qPes!K26)^(0.5*((pPes!J26*qPes!K26)/((pPes!J26*qPes!K26)+(pCAPEX!J26*Ativo!J26)+(IPCA!J28*qOG!J26)))+(pPes!K26*qPes!L26)/((qPes!L26*pPes!K26)+(pCAPEX!K26*Ativo!K26)+(IPCA!K28*qOG!K26))),"")</f>
        <v>1.002255229642109</v>
      </c>
      <c r="L26" s="106">
        <f>IFERROR((qPes!M26/qPes!L26)^(0.5*((pPes!K26*qPes!L26)/((pPes!K26*qPes!L26)+(pCAPEX!K26*Ativo!K26)+(IPCA!K28*qOG!K26)))+(pPes!L26*qPes!M26)/((qPes!M26*pPes!L26)+(pCAPEX!L26*Ativo!L26)+(IPCA!L28*qOG!L26))),"")</f>
        <v>1.0190609360204457</v>
      </c>
      <c r="M26" s="106">
        <f>IFERROR((qPes!N26/qPes!M26)^(0.5*((pPes!L26*qPes!M26)/((pPes!L26*qPes!M26)+(pCAPEX!L26*Ativo!L26)+(IPCA!L28*qOG!L26)))+(pPes!M26*qPes!N26)/((qPes!N26*pPes!M26)+(pCAPEX!M26*Ativo!M26)+(IPCA!M28*qOG!M26))),"")</f>
        <v>1.000058175469474</v>
      </c>
      <c r="N26" s="106">
        <f>IFERROR((qPes!O26/qPes!N26)^(0.5*((pPes!M26*qPes!N26)/((pPes!M26*qPes!N26)+(pCAPEX!M26*Ativo!M26)+(IPCA!M28*qOG!M26)))+(pPes!N26*qPes!O26)/((qPes!O26*pPes!N26)+(pCAPEX!N26*Ativo!N26)+(IPCA!N28*qOG!N26))),"")</f>
        <v>1.005075768177232</v>
      </c>
      <c r="O26" s="106">
        <f>IFERROR((qPes!P26/qPes!O26)^(0.5*((pPes!N26*qPes!O26)/((pPes!N26*qPes!O26)+(pCAPEX!N26*Ativo!N26)+(IPCA!N28*qOG!N26)))+(pPes!O26*qPes!P26)/((qPes!P26*pPes!O26)+(pCAPEX!O26*Ativo!O26)+(IPCA!O28*qOG!O26))),"")</f>
        <v>1.0035992442229598</v>
      </c>
      <c r="P26" s="106">
        <f>IFERROR((qPes!Q26/qPes!P26)^(0.5*((pPes!O26*qPes!P26)/((pPes!O26*qPes!P26)+(pCAPEX!O26*Ativo!O26)+(IPCA!O28*qOG!O26)))+(pPes!P26*qPes!Q26)/((qPes!Q26*pPes!P26)+(pCAPEX!P26*Ativo!P26)+(IPCA!P28*qOG!P26))),"")</f>
        <v>1.0124018758730178</v>
      </c>
      <c r="Q26" s="106">
        <f>IFERROR((qPes!R26/qPes!Q26)^(0.5*((pPes!P26*qPes!Q26)/((pPes!P26*qPes!Q26)+(pCAPEX!P26*Ativo!P26)+(IPCA!P28*qOG!P26)))+(pPes!Q26*qPes!R26)/((qPes!R26*pPes!Q26)+(pCAPEX!Q26*Ativo!Q26)+(IPCA!Q28*qOG!Q26))),"")</f>
        <v>1.0337815080289141</v>
      </c>
      <c r="R26" s="106">
        <f>IFERROR((qPes!S26/qPes!R26)^(0.5*((pPes!Q26*qPes!R26)/((pPes!Q26*qPes!R26)+(pCAPEX!Q26*Ativo!Q26)+(IPCA!Q28*qOG!Q26)))+(pPes!R26*qPes!S26)/((qPes!S26*pPes!R26)+(pCAPEX!R26*Ativo!R26)+(IPCA!R28*qOG!R26))),"")</f>
        <v>0.97169093062511069</v>
      </c>
      <c r="S26" s="106">
        <f>IFERROR((qPes!T26/qPes!S26)^(0.5*((pPes!R26*qPes!S26)/((pPes!R26*qPes!S26)+(pCAPEX!R26*Ativo!R26)+(IPCA!R28*qOG!R26)))+(pPes!S26*qPes!T26)/((qPes!T26*pPes!S26)+(pCAPEX!S26*Ativo!S26)+(IPCA!S28*qOG!S26))),"")</f>
        <v>0.9703426418357316</v>
      </c>
      <c r="T26" s="106">
        <f>IFERROR((qPes!U26/qPes!T26)^(0.5*((pPes!S26*qPes!T26)/((pPes!S26*qPes!T26)+(pCAPEX!S26*Ativo!S26)+(IPCA!S28*qOG!S26)))+(pPes!T26*qPes!U26)/((qPes!U26*pPes!T26)+(pCAPEX!T26*Ativo!T26)+(IPCA!T28*qOG!T26))),"")</f>
        <v>0.99744389613096229</v>
      </c>
      <c r="U26" s="106">
        <f>IFERROR((qPes!V26/qPes!U26)^(0.5*((pPes!T26*qPes!U26)/((pPes!T26*qPes!U26)+(pCAPEX!T26*Ativo!T26)+(IPCA!T28*qOG!T26)))+(pPes!U26*qPes!V26)/((qPes!V26*pPes!U26)+(pCAPEX!U26*Ativo!U26)+(IPCA!U28*qOG!U26))),"")</f>
        <v>1.0153166142695953</v>
      </c>
      <c r="V26" s="106">
        <f>IFERROR((qPes!W26/qPes!V26)^(0.5*((pPes!U26*qPes!V26)/((pPes!U26*qPes!V26)+(pCAPEX!U26*Ativo!U26)+(IPCA!U28*qOG!U26)))+(pPes!V26*qPes!W26)/((qPes!W26*pPes!V26)+(pCAPEX!V26*Ativo!V26)+(IPCA!V28*qOG!V26))),"")</f>
        <v>0.9987978906571211</v>
      </c>
    </row>
    <row r="27" spans="2:22" x14ac:dyDescent="0.25">
      <c r="B27" s="105" t="s">
        <v>56</v>
      </c>
      <c r="C27" s="106">
        <f>IFERROR((qPes!D27/qPes!C27)^(0.5*((pPes!B27*qPes!C27)/((pPes!B27*qPes!C27)+(pCAPEX!B27*Ativo!B27)+(IPCA!B29*qOG!B27)))+(pPes!C27*qPes!D27)/((qPes!D27*pPes!C27)+(pCAPEX!C27*Ativo!C27)+(IPCA!C29*qOG!C27))),"")</f>
        <v>0.99321879462344453</v>
      </c>
      <c r="D27" s="106">
        <f>IFERROR((qPes!E27/qPes!D27)^(0.5*((pPes!C27*qPes!D27)/((pPes!C27*qPes!D27)+(pCAPEX!C27*Ativo!C27)+(IPCA!C29*qOG!C27)))+(pPes!D27*qPes!E27)/((qPes!E27*pPes!D27)+(pCAPEX!D27*Ativo!D27)+(IPCA!D29*qOG!D27))),"")</f>
        <v>0.99984170403556183</v>
      </c>
      <c r="E27" s="106">
        <f>IFERROR((qPes!F27/qPes!E27)^(0.5*((pPes!D27*qPes!E27)/((pPes!D27*qPes!E27)+(pCAPEX!D27*Ativo!D27)+(IPCA!D29*qOG!D27)))+(pPes!E27*qPes!F27)/((qPes!F27*pPes!E27)+(pCAPEX!E27*Ativo!E27)+(IPCA!E29*qOG!E27))),"")</f>
        <v>1.0343386142702258</v>
      </c>
      <c r="F27" s="106">
        <f>IFERROR((qPes!G27/qPes!F27)^(0.5*((pPes!E27*qPes!F27)/((pPes!E27*qPes!F27)+(pCAPEX!E27*Ativo!E27)+(IPCA!E29*qOG!E27)))+(pPes!F27*qPes!G27)/((qPes!G27*pPes!F27)+(pCAPEX!F27*Ativo!F27)+(IPCA!F29*qOG!F27))),"")</f>
        <v>0.97286786944606263</v>
      </c>
      <c r="G27" s="106">
        <f>IFERROR((qPes!H27/qPes!G27)^(0.5*((pPes!F27*qPes!G27)/((pPes!F27*qPes!G27)+(pCAPEX!F27*Ativo!F27)+(IPCA!F29*qOG!F27)))+(pPes!G27*qPes!H27)/((qPes!H27*pPes!G27)+(pCAPEX!G27*Ativo!G27)+(IPCA!G29*qOG!G27))),"")</f>
        <v>1.0200298570534851</v>
      </c>
      <c r="H27" s="106">
        <f>IFERROR((qPes!I27/qPes!H27)^(0.5*((pPes!G27*qPes!H27)/((pPes!G27*qPes!H27)+(pCAPEX!G27*Ativo!G27)+(IPCA!G29*qOG!G27)))+(pPes!H27*qPes!I27)/((qPes!I27*pPes!H27)+(pCAPEX!H27*Ativo!H27)+(IPCA!H29*qOG!H27))),"")</f>
        <v>0.97612833345936489</v>
      </c>
      <c r="I27" s="106">
        <f>IFERROR((qPes!J27/qPes!I27)^(0.5*((pPes!H27*qPes!I27)/((pPes!H27*qPes!I27)+(pCAPEX!H27*Ativo!H27)+(IPCA!H29*qOG!H27)))+(pPes!I27*qPes!J27)/((qPes!J27*pPes!I27)+(pCAPEX!I27*Ativo!I27)+(IPCA!I29*qOG!I27))),"")</f>
        <v>0.98082817573992853</v>
      </c>
      <c r="J27" s="106">
        <f>IFERROR((qPes!K27/qPes!J27)^(0.5*((pPes!I27*qPes!J27)/((pPes!I27*qPes!J27)+(pCAPEX!I27*Ativo!I27)+(IPCA!I29*qOG!I27)))+(pPes!J27*qPes!K27)/((qPes!K27*pPes!J27)+(pCAPEX!J27*Ativo!J27)+(IPCA!J29*qOG!J27))),"")</f>
        <v>0.98690154450265366</v>
      </c>
      <c r="K27" s="106">
        <f>IFERROR((qPes!L27/qPes!K27)^(0.5*((pPes!J27*qPes!K27)/((pPes!J27*qPes!K27)+(pCAPEX!J27*Ativo!J27)+(IPCA!J29*qOG!J27)))+(pPes!K27*qPes!L27)/((qPes!L27*pPes!K27)+(pCAPEX!K27*Ativo!K27)+(IPCA!K29*qOG!K27))),"")</f>
        <v>1.0534285975304494</v>
      </c>
      <c r="L27" s="106">
        <f>IFERROR((qPes!M27/qPes!L27)^(0.5*((pPes!K27*qPes!L27)/((pPes!K27*qPes!L27)+(pCAPEX!K27*Ativo!K27)+(IPCA!K29*qOG!K27)))+(pPes!L27*qPes!M27)/((qPes!M27*pPes!L27)+(pCAPEX!L27*Ativo!L27)+(IPCA!L29*qOG!L27))),"")</f>
        <v>1.0504678123100422</v>
      </c>
      <c r="M27" s="106">
        <f>IFERROR((qPes!N27/qPes!M27)^(0.5*((pPes!L27*qPes!M27)/((pPes!L27*qPes!M27)+(pCAPEX!L27*Ativo!L27)+(IPCA!L29*qOG!L27)))+(pPes!M27*qPes!N27)/((qPes!N27*pPes!M27)+(pCAPEX!M27*Ativo!M27)+(IPCA!M29*qOG!M27))),"")</f>
        <v>0.88752051860933767</v>
      </c>
      <c r="N27" s="106">
        <f>IFERROR((qPes!O27/qPes!N27)^(0.5*((pPes!M27*qPes!N27)/((pPes!M27*qPes!N27)+(pCAPEX!M27*Ativo!M27)+(IPCA!M29*qOG!M27)))+(pPes!N27*qPes!O27)/((qPes!O27*pPes!N27)+(pCAPEX!N27*Ativo!N27)+(IPCA!N29*qOG!N27))),"")</f>
        <v>0.90273348165846001</v>
      </c>
      <c r="O27" s="106">
        <f>IFERROR((qPes!P27/qPes!O27)^(0.5*((pPes!N27*qPes!O27)/((pPes!N27*qPes!O27)+(pCAPEX!N27*Ativo!N27)+(IPCA!N29*qOG!N27)))+(pPes!O27*qPes!P27)/((qPes!P27*pPes!O27)+(pCAPEX!O27*Ativo!O27)+(IPCA!O29*qOG!O27))),"")</f>
        <v>1.0906622453246568</v>
      </c>
      <c r="P27" s="106">
        <f>IFERROR((qPes!Q27/qPes!P27)^(0.5*((pPes!O27*qPes!P27)/((pPes!O27*qPes!P27)+(pCAPEX!O27*Ativo!O27)+(IPCA!O29*qOG!O27)))+(pPes!P27*qPes!Q27)/((qPes!Q27*pPes!P27)+(pCAPEX!P27*Ativo!P27)+(IPCA!P29*qOG!P27))),"")</f>
        <v>1.2700521012253236</v>
      </c>
      <c r="Q27" s="106">
        <f>IFERROR((qPes!R27/qPes!Q27)^(0.5*((pPes!P27*qPes!Q27)/((pPes!P27*qPes!Q27)+(pCAPEX!P27*Ativo!P27)+(IPCA!P29*qOG!P27)))+(pPes!Q27*qPes!R27)/((qPes!R27*pPes!Q27)+(pCAPEX!Q27*Ativo!Q27)+(IPCA!Q29*qOG!Q27))),"")</f>
        <v>0.98200343679402946</v>
      </c>
      <c r="R27" s="106">
        <f>IFERROR((qPes!S27/qPes!R27)^(0.5*((pPes!Q27*qPes!R27)/((pPes!Q27*qPes!R27)+(pCAPEX!Q27*Ativo!Q27)+(IPCA!Q29*qOG!Q27)))+(pPes!R27*qPes!S27)/((qPes!S27*pPes!R27)+(pCAPEX!R27*Ativo!R27)+(IPCA!R29*qOG!R27))),"")</f>
        <v>0.9883538401493821</v>
      </c>
      <c r="S27" s="106">
        <f>IFERROR((qPes!T27/qPes!S27)^(0.5*((pPes!R27*qPes!S27)/((pPes!R27*qPes!S27)+(pCAPEX!R27*Ativo!R27)+(IPCA!R29*qOG!R27)))+(pPes!S27*qPes!T27)/((qPes!T27*pPes!S27)+(pCAPEX!S27*Ativo!S27)+(IPCA!S29*qOG!S27))),"")</f>
        <v>1.064437016360787</v>
      </c>
      <c r="T27" s="106">
        <f>IFERROR((qPes!U27/qPes!T27)^(0.5*((pPes!S27*qPes!T27)/((pPes!S27*qPes!T27)+(pCAPEX!S27*Ativo!S27)+(IPCA!S29*qOG!S27)))+(pPes!T27*qPes!U27)/((qPes!U27*pPes!T27)+(pCAPEX!T27*Ativo!T27)+(IPCA!T29*qOG!T27))),"")</f>
        <v>0.71832603929302996</v>
      </c>
      <c r="U27" s="106">
        <f>IFERROR((qPes!V27/qPes!U27)^(0.5*((pPes!T27*qPes!U27)/((pPes!T27*qPes!U27)+(pCAPEX!T27*Ativo!T27)+(IPCA!T29*qOG!T27)))+(pPes!U27*qPes!V27)/((qPes!V27*pPes!U27)+(pCAPEX!U27*Ativo!U27)+(IPCA!U29*qOG!U27))),"")</f>
        <v>1.357132970741814</v>
      </c>
      <c r="V27" s="106">
        <f>IFERROR((qPes!W27/qPes!V27)^(0.5*((pPes!U27*qPes!V27)/((pPes!U27*qPes!V27)+(pCAPEX!U27*Ativo!U27)+(IPCA!U29*qOG!U27)))+(pPes!V27*qPes!W27)/((qPes!W27*pPes!V27)+(pCAPEX!V27*Ativo!V27)+(IPCA!V29*qOG!V27))),"")</f>
        <v>0.98994427123957052</v>
      </c>
    </row>
    <row r="28" spans="2:22" x14ac:dyDescent="0.25">
      <c r="B28" s="105" t="s">
        <v>41</v>
      </c>
      <c r="C28" s="106" t="str">
        <f>IFERROR((qPes!D28/qPes!C28)^(0.5*((pPes!B28*qPes!C28)/((pPes!B28*qPes!C28)+(pCAPEX!B28*Ativo!B28)+(IPCA!B30*qOG!B28)))+(pPes!C28*qPes!D28)/((qPes!D28*pPes!C28)+(pCAPEX!C28*Ativo!C28)+(IPCA!C30*qOG!C28))),"")</f>
        <v/>
      </c>
      <c r="D28" s="106" t="str">
        <f>IFERROR((qPes!E28/qPes!D28)^(0.5*((pPes!C28*qPes!D28)/((pPes!C28*qPes!D28)+(pCAPEX!C28*Ativo!C28)+(IPCA!C30*qOG!C28)))+(pPes!D28*qPes!E28)/((qPes!E28*pPes!D28)+(pCAPEX!D28*Ativo!D28)+(IPCA!D30*qOG!D28))),"")</f>
        <v/>
      </c>
      <c r="E28" s="106" t="str">
        <f>IFERROR((qPes!F28/qPes!E28)^(0.5*((pPes!D28*qPes!E28)/((pPes!D28*qPes!E28)+(pCAPEX!D28*Ativo!D28)+(IPCA!D30*qOG!D28)))+(pPes!E28*qPes!F28)/((qPes!F28*pPes!E28)+(pCAPEX!E28*Ativo!E28)+(IPCA!E30*qOG!E28))),"")</f>
        <v/>
      </c>
      <c r="F28" s="106">
        <f>IFERROR((qPes!G28/qPes!F28)^(0.5*((pPes!E28*qPes!F28)/((pPes!E28*qPes!F28)+(pCAPEX!E28*Ativo!E28)+(IPCA!E30*qOG!E28)))+(pPes!F28*qPes!G28)/((qPes!G28*pPes!F28)+(pCAPEX!F28*Ativo!F28)+(IPCA!F30*qOG!F28))),"")</f>
        <v>0.99270916159431277</v>
      </c>
      <c r="G28" s="106">
        <f>IFERROR((qPes!H28/qPes!G28)^(0.5*((pPes!F28*qPes!G28)/((pPes!F28*qPes!G28)+(pCAPEX!F28*Ativo!F28)+(IPCA!F30*qOG!F28)))+(pPes!G28*qPes!H28)/((qPes!H28*pPes!G28)+(pCAPEX!G28*Ativo!G28)+(IPCA!G30*qOG!G28))),"")</f>
        <v>0.97442937058760304</v>
      </c>
      <c r="H28" s="106">
        <f>IFERROR((qPes!I28/qPes!H28)^(0.5*((pPes!G28*qPes!H28)/((pPes!G28*qPes!H28)+(pCAPEX!G28*Ativo!G28)+(IPCA!G30*qOG!G28)))+(pPes!H28*qPes!I28)/((qPes!I28*pPes!H28)+(pCAPEX!H28*Ativo!H28)+(IPCA!H30*qOG!H28))),"")</f>
        <v>0.97790505240092696</v>
      </c>
      <c r="I28" s="106" t="str">
        <f>IFERROR((qPes!J28/qPes!I28)^(0.5*((pPes!H28*qPes!I28)/((pPes!H28*qPes!I28)+(pCAPEX!H28*Ativo!H28)+(IPCA!H30*qOG!H28)))+(pPes!I28*qPes!J28)/((qPes!J28*pPes!I28)+(pCAPEX!I28*Ativo!I28)+(IPCA!I30*qOG!I28))),"")</f>
        <v/>
      </c>
      <c r="J28" s="106" t="str">
        <f>IFERROR((qPes!K28/qPes!J28)^(0.5*((pPes!I28*qPes!J28)/((pPes!I28*qPes!J28)+(pCAPEX!I28*Ativo!I28)+(IPCA!I30*qOG!I28)))+(pPes!J28*qPes!K28)/((qPes!K28*pPes!J28)+(pCAPEX!J28*Ativo!J28)+(IPCA!J30*qOG!J28))),"")</f>
        <v/>
      </c>
      <c r="K28" s="106">
        <f>IFERROR((qPes!L28/qPes!K28)^(0.5*((pPes!J28*qPes!K28)/((pPes!J28*qPes!K28)+(pCAPEX!J28*Ativo!J28)+(IPCA!J30*qOG!J28)))+(pPes!K28*qPes!L28)/((qPes!L28*pPes!K28)+(pCAPEX!K28*Ativo!K28)+(IPCA!K30*qOG!K28))),"")</f>
        <v>1.0695229345768404</v>
      </c>
      <c r="L28" s="106">
        <f>IFERROR((qPes!M28/qPes!L28)^(0.5*((pPes!K28*qPes!L28)/((pPes!K28*qPes!L28)+(pCAPEX!K28*Ativo!K28)+(IPCA!K30*qOG!K28)))+(pPes!L28*qPes!M28)/((qPes!M28*pPes!L28)+(pCAPEX!L28*Ativo!L28)+(IPCA!L30*qOG!L28))),"")</f>
        <v>0.99720279602732886</v>
      </c>
      <c r="M28" s="106">
        <f>IFERROR((qPes!N28/qPes!M28)^(0.5*((pPes!L28*qPes!M28)/((pPes!L28*qPes!M28)+(pCAPEX!L28*Ativo!L28)+(IPCA!L30*qOG!L28)))+(pPes!M28*qPes!N28)/((qPes!N28*pPes!M28)+(pCAPEX!M28*Ativo!M28)+(IPCA!M30*qOG!M28))),"")</f>
        <v>0.99136815810386636</v>
      </c>
      <c r="N28" s="106">
        <f>IFERROR((qPes!O28/qPes!N28)^(0.5*((pPes!M28*qPes!N28)/((pPes!M28*qPes!N28)+(pCAPEX!M28*Ativo!M28)+(IPCA!M30*qOG!M28)))+(pPes!N28*qPes!O28)/((qPes!O28*pPes!N28)+(pCAPEX!N28*Ativo!N28)+(IPCA!N30*qOG!N28))),"")</f>
        <v>1.010135375377212</v>
      </c>
      <c r="O28" s="106">
        <f>IFERROR((qPes!P28/qPes!O28)^(0.5*((pPes!N28*qPes!O28)/((pPes!N28*qPes!O28)+(pCAPEX!N28*Ativo!N28)+(IPCA!N30*qOG!N28)))+(pPes!O28*qPes!P28)/((qPes!P28*pPes!O28)+(pCAPEX!O28*Ativo!O28)+(IPCA!O30*qOG!O28))),"")</f>
        <v>0.99186868778233739</v>
      </c>
      <c r="P28" s="106">
        <f>IFERROR((qPes!Q28/qPes!P28)^(0.5*((pPes!O28*qPes!P28)/((pPes!O28*qPes!P28)+(pCAPEX!O28*Ativo!O28)+(IPCA!O30*qOG!O28)))+(pPes!P28*qPes!Q28)/((qPes!Q28*pPes!P28)+(pCAPEX!P28*Ativo!P28)+(IPCA!P30*qOG!P28))),"")</f>
        <v>1.068424260631395</v>
      </c>
      <c r="Q28" s="106">
        <f>IFERROR((qPes!R28/qPes!Q28)^(0.5*((pPes!P28*qPes!Q28)/((pPes!P28*qPes!Q28)+(pCAPEX!P28*Ativo!P28)+(IPCA!P30*qOG!P28)))+(pPes!Q28*qPes!R28)/((qPes!R28*pPes!Q28)+(pCAPEX!Q28*Ativo!Q28)+(IPCA!Q30*qOG!Q28))),"")</f>
        <v>0.90619891121438012</v>
      </c>
      <c r="R28" s="106">
        <f>IFERROR((qPes!S28/qPes!R28)^(0.5*((pPes!Q28*qPes!R28)/((pPes!Q28*qPes!R28)+(pCAPEX!Q28*Ativo!Q28)+(IPCA!Q30*qOG!Q28)))+(pPes!R28*qPes!S28)/((qPes!S28*pPes!R28)+(pCAPEX!R28*Ativo!R28)+(IPCA!R30*qOG!R28))),"")</f>
        <v>1.0150180999651528</v>
      </c>
      <c r="S28" s="106">
        <f>IFERROR((qPes!T28/qPes!S28)^(0.5*((pPes!R28*qPes!S28)/((pPes!R28*qPes!S28)+(pCAPEX!R28*Ativo!R28)+(IPCA!R30*qOG!R28)))+(pPes!S28*qPes!T28)/((qPes!T28*pPes!S28)+(pCAPEX!S28*Ativo!S28)+(IPCA!S30*qOG!S28))),"")</f>
        <v>1.0488709469606334</v>
      </c>
      <c r="T28" s="106">
        <f>IFERROR((qPes!U28/qPes!T28)^(0.5*((pPes!S28*qPes!T28)/((pPes!S28*qPes!T28)+(pCAPEX!S28*Ativo!S28)+(IPCA!S30*qOG!S28)))+(pPes!T28*qPes!U28)/((qPes!U28*pPes!T28)+(pCAPEX!T28*Ativo!T28)+(IPCA!T30*qOG!T28))),"")</f>
        <v>0.99968734120094171</v>
      </c>
      <c r="U28" s="106">
        <f>IFERROR((qPes!V28/qPes!U28)^(0.5*((pPes!T28*qPes!U28)/((pPes!T28*qPes!U28)+(pCAPEX!T28*Ativo!T28)+(IPCA!T30*qOG!T28)))+(pPes!U28*qPes!V28)/((qPes!V28*pPes!U28)+(pCAPEX!U28*Ativo!U28)+(IPCA!U30*qOG!U28))),"")</f>
        <v>1.001167074540263</v>
      </c>
      <c r="V28" s="106" t="str">
        <f>IFERROR((qPes!W28/qPes!V28)^(0.5*((pPes!U28*qPes!V28)/((pPes!U28*qPes!V28)+(pCAPEX!U28*Ativo!U28)+(IPCA!U30*qOG!U28)))+(pPes!V28*qPes!W28)/((qPes!W28*pPes!V28)+(pCAPEX!V28*Ativo!V28)+(IPCA!V30*qOG!V28))),"")</f>
        <v/>
      </c>
    </row>
    <row r="29" spans="2:22" x14ac:dyDescent="0.25">
      <c r="B29" s="105" t="s">
        <v>53</v>
      </c>
      <c r="C29" s="106">
        <f>IFERROR((qPes!D29/qPes!C29)^(0.5*((pPes!B29*qPes!C29)/((pPes!B29*qPes!C29)+(pCAPEX!B29*Ativo!B29)+(IPCA!B31*qOG!B29)))+(pPes!C29*qPes!D29)/((qPes!D29*pPes!C29)+(pCAPEX!C29*Ativo!C29)+(IPCA!C31*qOG!C29))),"")</f>
        <v>0.98643643678022275</v>
      </c>
      <c r="D29" s="106">
        <f>IFERROR((qPes!E29/qPes!D29)^(0.5*((pPes!C29*qPes!D29)/((pPes!C29*qPes!D29)+(pCAPEX!C29*Ativo!C29)+(IPCA!C31*qOG!C29)))+(pPes!D29*qPes!E29)/((qPes!E29*pPes!D29)+(pCAPEX!D29*Ativo!D29)+(IPCA!D31*qOG!D29))),"")</f>
        <v>0.99151775225131111</v>
      </c>
      <c r="E29" s="106">
        <f>IFERROR((qPes!F29/qPes!E29)^(0.5*((pPes!D29*qPes!E29)/((pPes!D29*qPes!E29)+(pCAPEX!D29*Ativo!D29)+(IPCA!D31*qOG!D29)))+(pPes!E29*qPes!F29)/((qPes!F29*pPes!E29)+(pCAPEX!E29*Ativo!E29)+(IPCA!E31*qOG!E29))),"")</f>
        <v>0.99074080603506187</v>
      </c>
      <c r="F29" s="106">
        <f>IFERROR((qPes!G29/qPes!F29)^(0.5*((pPes!E29*qPes!F29)/((pPes!E29*qPes!F29)+(pCAPEX!E29*Ativo!E29)+(IPCA!E31*qOG!E29)))+(pPes!F29*qPes!G29)/((qPes!G29*pPes!F29)+(pCAPEX!F29*Ativo!F29)+(IPCA!F31*qOG!F29))),"")</f>
        <v>0.99379841559293525</v>
      </c>
      <c r="G29" s="106">
        <f>IFERROR((qPes!H29/qPes!G29)^(0.5*((pPes!F29*qPes!G29)/((pPes!F29*qPes!G29)+(pCAPEX!F29*Ativo!F29)+(IPCA!F31*qOG!F29)))+(pPes!G29*qPes!H29)/((qPes!H29*pPes!G29)+(pCAPEX!G29*Ativo!G29)+(IPCA!G31*qOG!G29))),"")</f>
        <v>1.0106410441565883</v>
      </c>
      <c r="H29" s="106">
        <f>IFERROR((qPes!I29/qPes!H29)^(0.5*((pPes!G29*qPes!H29)/((pPes!G29*qPes!H29)+(pCAPEX!G29*Ativo!G29)+(IPCA!G31*qOG!G29)))+(pPes!H29*qPes!I29)/((qPes!I29*pPes!H29)+(pCAPEX!H29*Ativo!H29)+(IPCA!H31*qOG!H29))),"")</f>
        <v>1.1573682066257944</v>
      </c>
      <c r="I29" s="106">
        <f>IFERROR((qPes!J29/qPes!I29)^(0.5*((pPes!H29*qPes!I29)/((pPes!H29*qPes!I29)+(pCAPEX!H29*Ativo!H29)+(IPCA!H31*qOG!H29)))+(pPes!I29*qPes!J29)/((qPes!J29*pPes!I29)+(pCAPEX!I29*Ativo!I29)+(IPCA!I31*qOG!I29))),"")</f>
        <v>1.0386253990148924</v>
      </c>
      <c r="J29" s="106">
        <f>IFERROR((qPes!K29/qPes!J29)^(0.5*((pPes!I29*qPes!J29)/((pPes!I29*qPes!J29)+(pCAPEX!I29*Ativo!I29)+(IPCA!I31*qOG!I29)))+(pPes!J29*qPes!K29)/((qPes!K29*pPes!J29)+(pCAPEX!J29*Ativo!J29)+(IPCA!J31*qOG!J29))),"")</f>
        <v>1.0143579051239209</v>
      </c>
      <c r="K29" s="106">
        <f>IFERROR((qPes!L29/qPes!K29)^(0.5*((pPes!J29*qPes!K29)/((pPes!J29*qPes!K29)+(pCAPEX!J29*Ativo!J29)+(IPCA!J31*qOG!J29)))+(pPes!K29*qPes!L29)/((qPes!L29*pPes!K29)+(pCAPEX!K29*Ativo!K29)+(IPCA!K31*qOG!K29))),"")</f>
        <v>1.0418718424490601</v>
      </c>
      <c r="L29" s="106">
        <f>IFERROR((qPes!M29/qPes!L29)^(0.5*((pPes!K29*qPes!L29)/((pPes!K29*qPes!L29)+(pCAPEX!K29*Ativo!K29)+(IPCA!K31*qOG!K29)))+(pPes!L29*qPes!M29)/((qPes!M29*pPes!L29)+(pCAPEX!L29*Ativo!L29)+(IPCA!L31*qOG!L29))),"")</f>
        <v>0.98256708075927779</v>
      </c>
      <c r="M29" s="106">
        <f>IFERROR((qPes!N29/qPes!M29)^(0.5*((pPes!L29*qPes!M29)/((pPes!L29*qPes!M29)+(pCAPEX!L29*Ativo!L29)+(IPCA!L31*qOG!L29)))+(pPes!M29*qPes!N29)/((qPes!N29*pPes!M29)+(pCAPEX!M29*Ativo!M29)+(IPCA!M31*qOG!M29))),"")</f>
        <v>0.98792383503830661</v>
      </c>
      <c r="N29" s="106">
        <f>IFERROR((qPes!O29/qPes!N29)^(0.5*((pPes!M29*qPes!N29)/((pPes!M29*qPes!N29)+(pCAPEX!M29*Ativo!M29)+(IPCA!M31*qOG!M29)))+(pPes!N29*qPes!O29)/((qPes!O29*pPes!N29)+(pCAPEX!N29*Ativo!N29)+(IPCA!N31*qOG!N29))),"")</f>
        <v>0.97649679537971679</v>
      </c>
      <c r="O29" s="106">
        <f>IFERROR((qPes!P29/qPes!O29)^(0.5*((pPes!N29*qPes!O29)/((pPes!N29*qPes!O29)+(pCAPEX!N29*Ativo!N29)+(IPCA!N31*qOG!N29)))+(pPes!O29*qPes!P29)/((qPes!P29*pPes!O29)+(pCAPEX!O29*Ativo!O29)+(IPCA!O31*qOG!O29))),"")</f>
        <v>0.98793412227648469</v>
      </c>
      <c r="P29" s="106">
        <f>IFERROR((qPes!Q29/qPes!P29)^(0.5*((pPes!O29*qPes!P29)/((pPes!O29*qPes!P29)+(pCAPEX!O29*Ativo!O29)+(IPCA!O31*qOG!O29)))+(pPes!P29*qPes!Q29)/((qPes!Q29*pPes!P29)+(pCAPEX!P29*Ativo!P29)+(IPCA!P31*qOG!P29))),"")</f>
        <v>0.9790477045614927</v>
      </c>
      <c r="Q29" s="106">
        <f>IFERROR((qPes!R29/qPes!Q29)^(0.5*((pPes!P29*qPes!Q29)/((pPes!P29*qPes!Q29)+(pCAPEX!P29*Ativo!P29)+(IPCA!P31*qOG!P29)))+(pPes!Q29*qPes!R29)/((qPes!R29*pPes!Q29)+(pCAPEX!Q29*Ativo!Q29)+(IPCA!Q31*qOG!Q29))),"")</f>
        <v>1.1210098924076135</v>
      </c>
      <c r="R29" s="106">
        <f>IFERROR((qPes!S29/qPes!R29)^(0.5*((pPes!Q29*qPes!R29)/((pPes!Q29*qPes!R29)+(pCAPEX!Q29*Ativo!Q29)+(IPCA!Q31*qOG!Q29)))+(pPes!R29*qPes!S29)/((qPes!S29*pPes!R29)+(pCAPEX!R29*Ativo!R29)+(IPCA!R31*qOG!R29))),"")</f>
        <v>1.0779641788321215</v>
      </c>
      <c r="S29" s="106">
        <f>IFERROR((qPes!T29/qPes!S29)^(0.5*((pPes!R29*qPes!S29)/((pPes!R29*qPes!S29)+(pCAPEX!R29*Ativo!R29)+(IPCA!R31*qOG!R29)))+(pPes!S29*qPes!T29)/((qPes!T29*pPes!S29)+(pCAPEX!S29*Ativo!S29)+(IPCA!S31*qOG!S29))),"")</f>
        <v>1.0324750308749975</v>
      </c>
      <c r="T29" s="106">
        <f>IFERROR((qPes!U29/qPes!T29)^(0.5*((pPes!S29*qPes!T29)/((pPes!S29*qPes!T29)+(pCAPEX!S29*Ativo!S29)+(IPCA!S31*qOG!S29)))+(pPes!T29*qPes!U29)/((qPes!U29*pPes!T29)+(pCAPEX!T29*Ativo!T29)+(IPCA!T31*qOG!T29))),"")</f>
        <v>1.0171030114521307</v>
      </c>
      <c r="U29" s="106">
        <f>IFERROR((qPes!V29/qPes!U29)^(0.5*((pPes!T29*qPes!U29)/((pPes!T29*qPes!U29)+(pCAPEX!T29*Ativo!T29)+(IPCA!T31*qOG!T29)))+(pPes!U29*qPes!V29)/((qPes!V29*pPes!U29)+(pCAPEX!U29*Ativo!U29)+(IPCA!U31*qOG!U29))),"")</f>
        <v>1.0212759240044318</v>
      </c>
      <c r="V29" s="106">
        <f>IFERROR((qPes!W29/qPes!V29)^(0.5*((pPes!U29*qPes!V29)/((pPes!U29*qPes!V29)+(pCAPEX!U29*Ativo!U29)+(IPCA!U31*qOG!U29)))+(pPes!V29*qPes!W29)/((qPes!W29*pPes!V29)+(pCAPEX!V29*Ativo!V29)+(IPCA!V31*qOG!V29))),"")</f>
        <v>0.9723072678545045</v>
      </c>
    </row>
    <row r="30" spans="2:22" x14ac:dyDescent="0.25">
      <c r="B30" s="105" t="s">
        <v>47</v>
      </c>
      <c r="C30" s="106">
        <f>IFERROR((qPes!D30/qPes!C30)^(0.5*((pPes!B30*qPes!C30)/((pPes!B30*qPes!C30)+(pCAPEX!B30*Ativo!B30)+(IPCA!B32*qOG!B30)))+(pPes!C30*qPes!D30)/((qPes!D30*pPes!C30)+(pCAPEX!C30*Ativo!C30)+(IPCA!C32*qOG!C30))),"")</f>
        <v>0.95678021736527807</v>
      </c>
      <c r="D30" s="106">
        <f>IFERROR((qPes!E30/qPes!D30)^(0.5*((pPes!C30*qPes!D30)/((pPes!C30*qPes!D30)+(pCAPEX!C30*Ativo!C30)+(IPCA!C32*qOG!C30)))+(pPes!D30*qPes!E30)/((qPes!E30*pPes!D30)+(pCAPEX!D30*Ativo!D30)+(IPCA!D32*qOG!D30))),"")</f>
        <v>0.9516718330169347</v>
      </c>
      <c r="E30" s="106">
        <f>IFERROR((qPes!F30/qPes!E30)^(0.5*((pPes!D30*qPes!E30)/((pPes!D30*qPes!E30)+(pCAPEX!D30*Ativo!D30)+(IPCA!D32*qOG!D30)))+(pPes!E30*qPes!F30)/((qPes!F30*pPes!E30)+(pCAPEX!E30*Ativo!E30)+(IPCA!E32*qOG!E30))),"")</f>
        <v>0.96894123181309244</v>
      </c>
      <c r="F30" s="106">
        <f>IFERROR((qPes!G30/qPes!F30)^(0.5*((pPes!E30*qPes!F30)/((pPes!E30*qPes!F30)+(pCAPEX!E30*Ativo!E30)+(IPCA!E32*qOG!E30)))+(pPes!F30*qPes!G30)/((qPes!G30*pPes!F30)+(pCAPEX!F30*Ativo!F30)+(IPCA!F32*qOG!F30))),"")</f>
        <v>0.99034473054964689</v>
      </c>
      <c r="G30" s="106">
        <f>IFERROR((qPes!H30/qPes!G30)^(0.5*((pPes!F30*qPes!G30)/((pPes!F30*qPes!G30)+(pCAPEX!F30*Ativo!F30)+(IPCA!F32*qOG!F30)))+(pPes!G30*qPes!H30)/((qPes!H30*pPes!G30)+(pCAPEX!G30*Ativo!G30)+(IPCA!G32*qOG!G30))),"")</f>
        <v>0.99638715759264063</v>
      </c>
      <c r="H30" s="106">
        <f>IFERROR((qPes!I30/qPes!H30)^(0.5*((pPes!G30*qPes!H30)/((pPes!G30*qPes!H30)+(pCAPEX!G30*Ativo!G30)+(IPCA!G32*qOG!G30)))+(pPes!H30*qPes!I30)/((qPes!I30*pPes!H30)+(pCAPEX!H30*Ativo!H30)+(IPCA!H32*qOG!H30))),"")</f>
        <v>1.0770918077230502</v>
      </c>
      <c r="I30" s="106">
        <f>IFERROR((qPes!J30/qPes!I30)^(0.5*((pPes!H30*qPes!I30)/((pPes!H30*qPes!I30)+(pCAPEX!H30*Ativo!H30)+(IPCA!H32*qOG!H30)))+(pPes!I30*qPes!J30)/((qPes!J30*pPes!I30)+(pCAPEX!I30*Ativo!I30)+(IPCA!I32*qOG!I30))),"")</f>
        <v>0.99893498332626873</v>
      </c>
      <c r="J30" s="106">
        <f>IFERROR((qPes!K30/qPes!J30)^(0.5*((pPes!I30*qPes!J30)/((pPes!I30*qPes!J30)+(pCAPEX!I30*Ativo!I30)+(IPCA!I32*qOG!I30)))+(pPes!J30*qPes!K30)/((qPes!K30*pPes!J30)+(pCAPEX!J30*Ativo!J30)+(IPCA!J32*qOG!J30))),"")</f>
        <v>1.0121061304786136</v>
      </c>
      <c r="K30" s="106">
        <f>IFERROR((qPes!L30/qPes!K30)^(0.5*((pPes!J30*qPes!K30)/((pPes!J30*qPes!K30)+(pCAPEX!J30*Ativo!J30)+(IPCA!J32*qOG!J30)))+(pPes!K30*qPes!L30)/((qPes!L30*pPes!K30)+(pCAPEX!K30*Ativo!K30)+(IPCA!K32*qOG!K30))),"")</f>
        <v>0.98996567698293769</v>
      </c>
      <c r="L30" s="106">
        <f>IFERROR((qPes!M30/qPes!L30)^(0.5*((pPes!K30*qPes!L30)/((pPes!K30*qPes!L30)+(pCAPEX!K30*Ativo!K30)+(IPCA!K32*qOG!K30)))+(pPes!L30*qPes!M30)/((qPes!M30*pPes!L30)+(pCAPEX!L30*Ativo!L30)+(IPCA!L32*qOG!L30))),"")</f>
        <v>0.99047924876620042</v>
      </c>
      <c r="M30" s="106">
        <f>IFERROR((qPes!N30/qPes!M30)^(0.5*((pPes!L30*qPes!M30)/((pPes!L30*qPes!M30)+(pCAPEX!L30*Ativo!L30)+(IPCA!L32*qOG!L30)))+(pPes!M30*qPes!N30)/((qPes!N30*pPes!M30)+(pCAPEX!M30*Ativo!M30)+(IPCA!M32*qOG!M30))),"")</f>
        <v>1.0423948322022711</v>
      </c>
      <c r="N30" s="106">
        <f>IFERROR((qPes!O30/qPes!N30)^(0.5*((pPes!M30*qPes!N30)/((pPes!M30*qPes!N30)+(pCAPEX!M30*Ativo!M30)+(IPCA!M32*qOG!M30)))+(pPes!N30*qPes!O30)/((qPes!O30*pPes!N30)+(pCAPEX!N30*Ativo!N30)+(IPCA!N32*qOG!N30))),"")</f>
        <v>1.0725696591013247</v>
      </c>
      <c r="O30" s="106">
        <f>IFERROR((qPes!P30/qPes!O30)^(0.5*((pPes!N30*qPes!O30)/((pPes!N30*qPes!O30)+(pCAPEX!N30*Ativo!N30)+(IPCA!N32*qOG!N30)))+(pPes!O30*qPes!P30)/((qPes!P30*pPes!O30)+(pCAPEX!O30*Ativo!O30)+(IPCA!O32*qOG!O30))),"")</f>
        <v>1.0399205775831208</v>
      </c>
      <c r="P30" s="106">
        <f>IFERROR((qPes!Q30/qPes!P30)^(0.5*((pPes!O30*qPes!P30)/((pPes!O30*qPes!P30)+(pCAPEX!O30*Ativo!O30)+(IPCA!O32*qOG!O30)))+(pPes!P30*qPes!Q30)/((qPes!Q30*pPes!P30)+(pCAPEX!P30*Ativo!P30)+(IPCA!P32*qOG!P30))),"")</f>
        <v>0.94920816723759582</v>
      </c>
      <c r="Q30" s="106">
        <f>IFERROR((qPes!R30/qPes!Q30)^(0.5*((pPes!P30*qPes!Q30)/((pPes!P30*qPes!Q30)+(pCAPEX!P30*Ativo!P30)+(IPCA!P32*qOG!P30)))+(pPes!Q30*qPes!R30)/((qPes!R30*pPes!Q30)+(pCAPEX!Q30*Ativo!Q30)+(IPCA!Q32*qOG!Q30))),"")</f>
        <v>1.0133715873656635</v>
      </c>
      <c r="R30" s="106">
        <f>IFERROR((qPes!S30/qPes!R30)^(0.5*((pPes!Q30*qPes!R30)/((pPes!Q30*qPes!R30)+(pCAPEX!Q30*Ativo!Q30)+(IPCA!Q32*qOG!Q30)))+(pPes!R30*qPes!S30)/((qPes!S30*pPes!R30)+(pCAPEX!R30*Ativo!R30)+(IPCA!R32*qOG!R30))),"")</f>
        <v>0.99347120633100439</v>
      </c>
      <c r="S30" s="106">
        <f>IFERROR((qPes!T30/qPes!S30)^(0.5*((pPes!R30*qPes!S30)/((pPes!R30*qPes!S30)+(pCAPEX!R30*Ativo!R30)+(IPCA!R32*qOG!R30)))+(pPes!S30*qPes!T30)/((qPes!T30*pPes!S30)+(pCAPEX!S30*Ativo!S30)+(IPCA!S32*qOG!S30))),"")</f>
        <v>1.0200606017335703</v>
      </c>
      <c r="T30" s="106">
        <f>IFERROR((qPes!U30/qPes!T30)^(0.5*((pPes!S30*qPes!T30)/((pPes!S30*qPes!T30)+(pCAPEX!S30*Ativo!S30)+(IPCA!S32*qOG!S30)))+(pPes!T30*qPes!U30)/((qPes!U30*pPes!T30)+(pCAPEX!T30*Ativo!T30)+(IPCA!T32*qOG!T30))),"")</f>
        <v>0.97968760915984254</v>
      </c>
      <c r="U30" s="106">
        <f>IFERROR((qPes!V30/qPes!U30)^(0.5*((pPes!T30*qPes!U30)/((pPes!T30*qPes!U30)+(pCAPEX!T30*Ativo!T30)+(IPCA!T32*qOG!T30)))+(pPes!U30*qPes!V30)/((qPes!V30*pPes!U30)+(pCAPEX!U30*Ativo!U30)+(IPCA!U32*qOG!U30))),"")</f>
        <v>1.0353955962429964</v>
      </c>
      <c r="V30" s="106">
        <f>IFERROR((qPes!W30/qPes!V30)^(0.5*((pPes!U30*qPes!V30)/((pPes!U30*qPes!V30)+(pCAPEX!U30*Ativo!U30)+(IPCA!U32*qOG!U30)))+(pPes!V30*qPes!W30)/((qPes!W30*pPes!V30)+(pCAPEX!V30*Ativo!V30)+(IPCA!V32*qOG!V30))),"")</f>
        <v>0.9916533942179665</v>
      </c>
    </row>
    <row r="31" spans="2:22" x14ac:dyDescent="0.25">
      <c r="B31" s="105" t="s">
        <v>37</v>
      </c>
      <c r="C31" s="106">
        <f>IFERROR((qPes!D31/qPes!C31)^(0.5*((pPes!B31*qPes!C31)/((pPes!B31*qPes!C31)+(pCAPEX!B31*Ativo!B31)+(IPCA!B33*qOG!B31)))+(pPes!C31*qPes!D31)/((qPes!D31*pPes!C31)+(pCAPEX!C31*Ativo!C31)+(IPCA!C33*qOG!C31))),"")</f>
        <v>0.99270091440758357</v>
      </c>
      <c r="D31" s="106">
        <f>IFERROR((qPes!E31/qPes!D31)^(0.5*((pPes!C31*qPes!D31)/((pPes!C31*qPes!D31)+(pCAPEX!C31*Ativo!C31)+(IPCA!C33*qOG!C31)))+(pPes!D31*qPes!E31)/((qPes!E31*pPes!D31)+(pCAPEX!D31*Ativo!D31)+(IPCA!D33*qOG!D31))),"")</f>
        <v>1.0028413092302753</v>
      </c>
      <c r="E31" s="106">
        <f>IFERROR((qPes!F31/qPes!E31)^(0.5*((pPes!D31*qPes!E31)/((pPes!D31*qPes!E31)+(pCAPEX!D31*Ativo!D31)+(IPCA!D33*qOG!D31)))+(pPes!E31*qPes!F31)/((qPes!F31*pPes!E31)+(pCAPEX!E31*Ativo!E31)+(IPCA!E33*qOG!E31))),"")</f>
        <v>1.0089122778828747</v>
      </c>
      <c r="F31" s="106">
        <f>IFERROR((qPes!G31/qPes!F31)^(0.5*((pPes!E31*qPes!F31)/((pPes!E31*qPes!F31)+(pCAPEX!E31*Ativo!E31)+(IPCA!E33*qOG!E31)))+(pPes!F31*qPes!G31)/((qPes!G31*pPes!F31)+(pCAPEX!F31*Ativo!F31)+(IPCA!F33*qOG!F31))),"")</f>
        <v>1.0011817902365465</v>
      </c>
      <c r="G31" s="106">
        <f>IFERROR((qPes!H31/qPes!G31)^(0.5*((pPes!F31*qPes!G31)/((pPes!F31*qPes!G31)+(pCAPEX!F31*Ativo!F31)+(IPCA!F33*qOG!F31)))+(pPes!G31*qPes!H31)/((qPes!H31*pPes!G31)+(pCAPEX!G31*Ativo!G31)+(IPCA!G33*qOG!G31))),"")</f>
        <v>0.9771454430035732</v>
      </c>
      <c r="H31" s="106">
        <f>IFERROR((qPes!I31/qPes!H31)^(0.5*((pPes!G31*qPes!H31)/((pPes!G31*qPes!H31)+(pCAPEX!G31*Ativo!G31)+(IPCA!G33*qOG!G31)))+(pPes!H31*qPes!I31)/((qPes!I31*pPes!H31)+(pCAPEX!H31*Ativo!H31)+(IPCA!H33*qOG!H31))),"")</f>
        <v>0.99197012021645137</v>
      </c>
      <c r="I31" s="106">
        <f>IFERROR((qPes!J31/qPes!I31)^(0.5*((pPes!H31*qPes!I31)/((pPes!H31*qPes!I31)+(pCAPEX!H31*Ativo!H31)+(IPCA!H33*qOG!H31)))+(pPes!I31*qPes!J31)/((qPes!J31*pPes!I31)+(pCAPEX!I31*Ativo!I31)+(IPCA!I33*qOG!I31))),"")</f>
        <v>0.98663992530713007</v>
      </c>
      <c r="J31" s="106">
        <f>IFERROR((qPes!K31/qPes!J31)^(0.5*((pPes!I31*qPes!J31)/((pPes!I31*qPes!J31)+(pCAPEX!I31*Ativo!I31)+(IPCA!I33*qOG!I31)))+(pPes!J31*qPes!K31)/((qPes!K31*pPes!J31)+(pCAPEX!J31*Ativo!J31)+(IPCA!J33*qOG!J31))),"")</f>
        <v>0.99626502914654447</v>
      </c>
      <c r="K31" s="106">
        <f>IFERROR((qPes!L31/qPes!K31)^(0.5*((pPes!J31*qPes!K31)/((pPes!J31*qPes!K31)+(pCAPEX!J31*Ativo!J31)+(IPCA!J33*qOG!J31)))+(pPes!K31*qPes!L31)/((qPes!L31*pPes!K31)+(pCAPEX!K31*Ativo!K31)+(IPCA!K33*qOG!K31))),"")</f>
        <v>0.99401349960664143</v>
      </c>
      <c r="L31" s="106">
        <f>IFERROR((qPes!M31/qPes!L31)^(0.5*((pPes!K31*qPes!L31)/((pPes!K31*qPes!L31)+(pCAPEX!K31*Ativo!K31)+(IPCA!K33*qOG!K31)))+(pPes!L31*qPes!M31)/((qPes!M31*pPes!L31)+(pCAPEX!L31*Ativo!L31)+(IPCA!L33*qOG!L31))),"")</f>
        <v>0.95006521600946447</v>
      </c>
      <c r="M31" s="106">
        <f>IFERROR((qPes!N31/qPes!M31)^(0.5*((pPes!L31*qPes!M31)/((pPes!L31*qPes!M31)+(pCAPEX!L31*Ativo!L31)+(IPCA!L33*qOG!L31)))+(pPes!M31*qPes!N31)/((qPes!N31*pPes!M31)+(pCAPEX!M31*Ativo!M31)+(IPCA!M33*qOG!M31))),"")</f>
        <v>1.0075000914808021</v>
      </c>
      <c r="N31" s="106">
        <f>IFERROR((qPes!O31/qPes!N31)^(0.5*((pPes!M31*qPes!N31)/((pPes!M31*qPes!N31)+(pCAPEX!M31*Ativo!M31)+(IPCA!M33*qOG!M31)))+(pPes!N31*qPes!O31)/((qPes!O31*pPes!N31)+(pCAPEX!N31*Ativo!N31)+(IPCA!N33*qOG!N31))),"")</f>
        <v>0.98577377445012471</v>
      </c>
      <c r="O31" s="106">
        <f>IFERROR((qPes!P31/qPes!O31)^(0.5*((pPes!N31*qPes!O31)/((pPes!N31*qPes!O31)+(pCAPEX!N31*Ativo!N31)+(IPCA!N33*qOG!N31)))+(pPes!O31*qPes!P31)/((qPes!P31*pPes!O31)+(pCAPEX!O31*Ativo!O31)+(IPCA!O33*qOG!O31))),"")</f>
        <v>1.0040292936223858</v>
      </c>
      <c r="P31" s="106">
        <f>IFERROR((qPes!Q31/qPes!P31)^(0.5*((pPes!O31*qPes!P31)/((pPes!O31*qPes!P31)+(pCAPEX!O31*Ativo!O31)+(IPCA!O33*qOG!O31)))+(pPes!P31*qPes!Q31)/((qPes!Q31*pPes!P31)+(pCAPEX!P31*Ativo!P31)+(IPCA!P33*qOG!P31))),"")</f>
        <v>0.99986940363605481</v>
      </c>
      <c r="Q31" s="106">
        <f>IFERROR((qPes!R31/qPes!Q31)^(0.5*((pPes!P31*qPes!Q31)/((pPes!P31*qPes!Q31)+(pCAPEX!P31*Ativo!P31)+(IPCA!P33*qOG!P31)))+(pPes!Q31*qPes!R31)/((qPes!R31*pPes!Q31)+(pCAPEX!Q31*Ativo!Q31)+(IPCA!Q33*qOG!Q31))),"")</f>
        <v>0.99139751153978539</v>
      </c>
      <c r="R31" s="106">
        <f>IFERROR((qPes!S31/qPes!R31)^(0.5*((pPes!Q31*qPes!R31)/((pPes!Q31*qPes!R31)+(pCAPEX!Q31*Ativo!Q31)+(IPCA!Q33*qOG!Q31)))+(pPes!R31*qPes!S31)/((qPes!S31*pPes!R31)+(pCAPEX!R31*Ativo!R31)+(IPCA!R33*qOG!R31))),"")</f>
        <v>0.98122888362185356</v>
      </c>
      <c r="S31" s="106">
        <f>IFERROR((qPes!T31/qPes!S31)^(0.5*((pPes!R31*qPes!S31)/((pPes!R31*qPes!S31)+(pCAPEX!R31*Ativo!R31)+(IPCA!R33*qOG!R31)))+(pPes!S31*qPes!T31)/((qPes!T31*pPes!S31)+(pCAPEX!S31*Ativo!S31)+(IPCA!S33*qOG!S31))),"")</f>
        <v>0.99720216190402333</v>
      </c>
      <c r="T31" s="106">
        <f>IFERROR((qPes!U31/qPes!T31)^(0.5*((pPes!S31*qPes!T31)/((pPes!S31*qPes!T31)+(pCAPEX!S31*Ativo!S31)+(IPCA!S33*qOG!S31)))+(pPes!T31*qPes!U31)/((qPes!U31*pPes!T31)+(pCAPEX!T31*Ativo!T31)+(IPCA!T33*qOG!T31))),"")</f>
        <v>0.98501891952656107</v>
      </c>
      <c r="U31" s="106">
        <f>IFERROR((qPes!V31/qPes!U31)^(0.5*((pPes!T31*qPes!U31)/((pPes!T31*qPes!U31)+(pCAPEX!T31*Ativo!T31)+(IPCA!T33*qOG!T31)))+(pPes!U31*qPes!V31)/((qPes!V31*pPes!U31)+(pCAPEX!U31*Ativo!U31)+(IPCA!U33*qOG!U31))),"")</f>
        <v>1.027424561029247</v>
      </c>
      <c r="V31" s="106">
        <f>IFERROR((qPes!W31/qPes!V31)^(0.5*((pPes!U31*qPes!V31)/((pPes!U31*qPes!V31)+(pCAPEX!U31*Ativo!U31)+(IPCA!U33*qOG!U31)))+(pPes!V31*qPes!W31)/((qPes!W31*pPes!V31)+(pCAPEX!V31*Ativo!V31)+(IPCA!V33*qOG!V31))),"")</f>
        <v>0.98372258156978221</v>
      </c>
    </row>
    <row r="32" spans="2:22" x14ac:dyDescent="0.25">
      <c r="B32" s="105" t="s">
        <v>51</v>
      </c>
      <c r="C32" s="106">
        <f>IFERROR((qPes!D32/qPes!C32)^(0.5*((pPes!B32*qPes!C32)/((pPes!B32*qPes!C32)+(pCAPEX!B32*Ativo!B32)+(IPCA!B34*qOG!B32)))+(pPes!C32*qPes!D32)/((qPes!D32*pPes!C32)+(pCAPEX!C32*Ativo!C32)+(IPCA!C34*qOG!C32))),"")</f>
        <v>0.99072900905749139</v>
      </c>
      <c r="D32" s="106">
        <f>IFERROR((qPes!E32/qPes!D32)^(0.5*((pPes!C32*qPes!D32)/((pPes!C32*qPes!D32)+(pCAPEX!C32*Ativo!C32)+(IPCA!C34*qOG!C32)))+(pPes!D32*qPes!E32)/((qPes!E32*pPes!D32)+(pCAPEX!D32*Ativo!D32)+(IPCA!D34*qOG!D32))),"")</f>
        <v>0.99392460107800851</v>
      </c>
      <c r="E32" s="106">
        <f>IFERROR((qPes!F32/qPes!E32)^(0.5*((pPes!D32*qPes!E32)/((pPes!D32*qPes!E32)+(pCAPEX!D32*Ativo!D32)+(IPCA!D34*qOG!D32)))+(pPes!E32*qPes!F32)/((qPes!F32*pPes!E32)+(pCAPEX!E32*Ativo!E32)+(IPCA!E34*qOG!E32))),"")</f>
        <v>0.97074901358757837</v>
      </c>
      <c r="F32" s="106">
        <f>IFERROR((qPes!G32/qPes!F32)^(0.5*((pPes!E32*qPes!F32)/((pPes!E32*qPes!F32)+(pCAPEX!E32*Ativo!E32)+(IPCA!E34*qOG!E32)))+(pPes!F32*qPes!G32)/((qPes!G32*pPes!F32)+(pCAPEX!F32*Ativo!F32)+(IPCA!F34*qOG!F32))),"")</f>
        <v>1.0546261092724658</v>
      </c>
      <c r="G32" s="106">
        <f>IFERROR((qPes!H32/qPes!G32)^(0.5*((pPes!F32*qPes!G32)/((pPes!F32*qPes!G32)+(pCAPEX!F32*Ativo!F32)+(IPCA!F34*qOG!F32)))+(pPes!G32*qPes!H32)/((qPes!H32*pPes!G32)+(pCAPEX!G32*Ativo!G32)+(IPCA!G34*qOG!G32))),"")</f>
        <v>0.99862602156958824</v>
      </c>
      <c r="H32" s="106">
        <f>IFERROR((qPes!I32/qPes!H32)^(0.5*((pPes!G32*qPes!H32)/((pPes!G32*qPes!H32)+(pCAPEX!G32*Ativo!G32)+(IPCA!G34*qOG!G32)))+(pPes!H32*qPes!I32)/((qPes!I32*pPes!H32)+(pCAPEX!H32*Ativo!H32)+(IPCA!H34*qOG!H32))),"")</f>
        <v>1.0150300309563065</v>
      </c>
      <c r="I32" s="106">
        <f>IFERROR((qPes!J32/qPes!I32)^(0.5*((pPes!H32*qPes!I32)/((pPes!H32*qPes!I32)+(pCAPEX!H32*Ativo!H32)+(IPCA!H34*qOG!H32)))+(pPes!I32*qPes!J32)/((qPes!J32*pPes!I32)+(pCAPEX!I32*Ativo!I32)+(IPCA!I34*qOG!I32))),"")</f>
        <v>1.0658507844802154</v>
      </c>
      <c r="J32" s="106">
        <f>IFERROR((qPes!K32/qPes!J32)^(0.5*((pPes!I32*qPes!J32)/((pPes!I32*qPes!J32)+(pCAPEX!I32*Ativo!I32)+(IPCA!I34*qOG!I32)))+(pPes!J32*qPes!K32)/((qPes!K32*pPes!J32)+(pCAPEX!J32*Ativo!J32)+(IPCA!J34*qOG!J32))),"")</f>
        <v>1.0175191050838448</v>
      </c>
      <c r="K32" s="106">
        <f>IFERROR((qPes!L32/qPes!K32)^(0.5*((pPes!J32*qPes!K32)/((pPes!J32*qPes!K32)+(pCAPEX!J32*Ativo!J32)+(IPCA!J34*qOG!J32)))+(pPes!K32*qPes!L32)/((qPes!L32*pPes!K32)+(pCAPEX!K32*Ativo!K32)+(IPCA!K34*qOG!K32))),"")</f>
        <v>1.0270771893369441</v>
      </c>
      <c r="L32" s="106">
        <f>IFERROR((qPes!M32/qPes!L32)^(0.5*((pPes!K32*qPes!L32)/((pPes!K32*qPes!L32)+(pCAPEX!K32*Ativo!K32)+(IPCA!K34*qOG!K32)))+(pPes!L32*qPes!M32)/((qPes!M32*pPes!L32)+(pCAPEX!L32*Ativo!L32)+(IPCA!L34*qOG!L32))),"")</f>
        <v>1.0181765367927125</v>
      </c>
      <c r="M32" s="106">
        <f>IFERROR((qPes!N32/qPes!M32)^(0.5*((pPes!L32*qPes!M32)/((pPes!L32*qPes!M32)+(pCAPEX!L32*Ativo!L32)+(IPCA!L34*qOG!L32)))+(pPes!M32*qPes!N32)/((qPes!N32*pPes!M32)+(pCAPEX!M32*Ativo!M32)+(IPCA!M34*qOG!M32))),"")</f>
        <v>1.0269765070013264</v>
      </c>
      <c r="N32" s="106">
        <f>IFERROR((qPes!O32/qPes!N32)^(0.5*((pPes!M32*qPes!N32)/((pPes!M32*qPes!N32)+(pCAPEX!M32*Ativo!M32)+(IPCA!M34*qOG!M32)))+(pPes!N32*qPes!O32)/((qPes!O32*pPes!N32)+(pCAPEX!N32*Ativo!N32)+(IPCA!N34*qOG!N32))),"")</f>
        <v>1.0106773538263092</v>
      </c>
      <c r="O32" s="106">
        <f>IFERROR((qPes!P32/qPes!O32)^(0.5*((pPes!N32*qPes!O32)/((pPes!N32*qPes!O32)+(pCAPEX!N32*Ativo!N32)+(IPCA!N34*qOG!N32)))+(pPes!O32*qPes!P32)/((qPes!P32*pPes!O32)+(pCAPEX!O32*Ativo!O32)+(IPCA!O34*qOG!O32))),"")</f>
        <v>0.99031496995378465</v>
      </c>
      <c r="P32" s="106">
        <f>IFERROR((qPes!Q32/qPes!P32)^(0.5*((pPes!O32*qPes!P32)/((pPes!O32*qPes!P32)+(pCAPEX!O32*Ativo!O32)+(IPCA!O34*qOG!O32)))+(pPes!P32*qPes!Q32)/((qPes!Q32*pPes!P32)+(pCAPEX!P32*Ativo!P32)+(IPCA!P34*qOG!P32))),"")</f>
        <v>0.98512564631527089</v>
      </c>
      <c r="Q32" s="106">
        <f>IFERROR((qPes!R32/qPes!Q32)^(0.5*((pPes!P32*qPes!Q32)/((pPes!P32*qPes!Q32)+(pCAPEX!P32*Ativo!P32)+(IPCA!P34*qOG!P32)))+(pPes!Q32*qPes!R32)/((qPes!R32*pPes!Q32)+(pCAPEX!Q32*Ativo!Q32)+(IPCA!Q34*qOG!Q32))),"")</f>
        <v>1.1057551939192751</v>
      </c>
      <c r="R32" s="106">
        <f>IFERROR((qPes!S32/qPes!R32)^(0.5*((pPes!Q32*qPes!R32)/((pPes!Q32*qPes!R32)+(pCAPEX!Q32*Ativo!Q32)+(IPCA!Q34*qOG!Q32)))+(pPes!R32*qPes!S32)/((qPes!S32*pPes!R32)+(pCAPEX!R32*Ativo!R32)+(IPCA!R34*qOG!R32))),"")</f>
        <v>1.0470216170187472</v>
      </c>
      <c r="S32" s="106">
        <f>IFERROR((qPes!T32/qPes!S32)^(0.5*((pPes!R32*qPes!S32)/((pPes!R32*qPes!S32)+(pCAPEX!R32*Ativo!R32)+(IPCA!R34*qOG!R32)))+(pPes!S32*qPes!T32)/((qPes!T32*pPes!S32)+(pCAPEX!S32*Ativo!S32)+(IPCA!S34*qOG!S32))),"")</f>
        <v>1.0447410475976251</v>
      </c>
      <c r="T32" s="106">
        <f>IFERROR((qPes!U32/qPes!T32)^(0.5*((pPes!S32*qPes!T32)/((pPes!S32*qPes!T32)+(pCAPEX!S32*Ativo!S32)+(IPCA!S34*qOG!S32)))+(pPes!T32*qPes!U32)/((qPes!U32*pPes!T32)+(pCAPEX!T32*Ativo!T32)+(IPCA!T34*qOG!T32))),"")</f>
        <v>0.98363781963324748</v>
      </c>
      <c r="U32" s="106">
        <f>IFERROR((qPes!V32/qPes!U32)^(0.5*((pPes!T32*qPes!U32)/((pPes!T32*qPes!U32)+(pCAPEX!T32*Ativo!T32)+(IPCA!T34*qOG!T32)))+(pPes!U32*qPes!V32)/((qPes!V32*pPes!U32)+(pCAPEX!U32*Ativo!U32)+(IPCA!U34*qOG!U32))),"")</f>
        <v>1.0537617267964963</v>
      </c>
      <c r="V32" s="106">
        <f>IFERROR((qPes!W32/qPes!V32)^(0.5*((pPes!U32*qPes!V32)/((pPes!U32*qPes!V32)+(pCAPEX!U32*Ativo!U32)+(IPCA!U34*qOG!U32)))+(pPes!V32*qPes!W32)/((qPes!W32*pPes!V32)+(pCAPEX!V32*Ativo!V32)+(IPCA!V34*qOG!V32))),"")</f>
        <v>1.0010049279024069</v>
      </c>
    </row>
    <row r="33" spans="2:22" x14ac:dyDescent="0.25">
      <c r="B33" s="105" t="s">
        <v>49</v>
      </c>
      <c r="C33" s="106" t="str">
        <f>IFERROR((qPes!D33/qPes!C33)^(0.5*((pPes!B33*qPes!C33)/((pPes!B33*qPes!C33)+(pCAPEX!B33*Ativo!B33)+(IPCA!B35*qOG!B33)))+(pPes!C33*qPes!D33)/((qPes!D33*pPes!C33)+(pCAPEX!C33*Ativo!C33)+(IPCA!C35*qOG!C33))),"")</f>
        <v/>
      </c>
      <c r="D33" s="106" t="str">
        <f>IFERROR((qPes!E33/qPes!D33)^(0.5*((pPes!C33*qPes!D33)/((pPes!C33*qPes!D33)+(pCAPEX!C33*Ativo!C33)+(IPCA!C35*qOG!C33)))+(pPes!D33*qPes!E33)/((qPes!E33*pPes!D33)+(pCAPEX!D33*Ativo!D33)+(IPCA!D35*qOG!D33))),"")</f>
        <v/>
      </c>
      <c r="E33" s="106" t="str">
        <f>IFERROR((qPes!F33/qPes!E33)^(0.5*((pPes!D33*qPes!E33)/((pPes!D33*qPes!E33)+(pCAPEX!D33*Ativo!D33)+(IPCA!D35*qOG!D33)))+(pPes!E33*qPes!F33)/((qPes!F33*pPes!E33)+(pCAPEX!E33*Ativo!E33)+(IPCA!E35*qOG!E33))),"")</f>
        <v/>
      </c>
      <c r="F33" s="106">
        <f>IFERROR((qPes!G33/qPes!F33)^(0.5*((pPes!E33*qPes!F33)/((pPes!E33*qPes!F33)+(pCAPEX!E33*Ativo!E33)+(IPCA!E35*qOG!E33)))+(pPes!F33*qPes!G33)/((qPes!G33*pPes!F33)+(pCAPEX!F33*Ativo!F33)+(IPCA!F35*qOG!F33))),"")</f>
        <v>1.0057130866181241</v>
      </c>
      <c r="G33" s="106" t="str">
        <f>IFERROR((qPes!H33/qPes!G33)^(0.5*((pPes!F33*qPes!G33)/((pPes!F33*qPes!G33)+(pCAPEX!F33*Ativo!F33)+(IPCA!F35*qOG!F33)))+(pPes!G33*qPes!H33)/((qPes!H33*pPes!G33)+(pCAPEX!G33*Ativo!G33)+(IPCA!G35*qOG!G33))),"")</f>
        <v/>
      </c>
      <c r="H33" s="106" t="str">
        <f>IFERROR((qPes!I33/qPes!H33)^(0.5*((pPes!G33*qPes!H33)/((pPes!G33*qPes!H33)+(pCAPEX!G33*Ativo!G33)+(IPCA!G35*qOG!G33)))+(pPes!H33*qPes!I33)/((qPes!I33*pPes!H33)+(pCAPEX!H33*Ativo!H33)+(IPCA!H35*qOG!H33))),"")</f>
        <v/>
      </c>
      <c r="I33" s="106" t="str">
        <f>IFERROR((qPes!J33/qPes!I33)^(0.5*((pPes!H33*qPes!I33)/((pPes!H33*qPes!I33)+(pCAPEX!H33*Ativo!H33)+(IPCA!H35*qOG!H33)))+(pPes!I33*qPes!J33)/((qPes!J33*pPes!I33)+(pCAPEX!I33*Ativo!I33)+(IPCA!I35*qOG!I33))),"")</f>
        <v/>
      </c>
      <c r="J33" s="106" t="str">
        <f>IFERROR((qPes!K33/qPes!J33)^(0.5*((pPes!I33*qPes!J33)/((pPes!I33*qPes!J33)+(pCAPEX!I33*Ativo!I33)+(IPCA!I35*qOG!I33)))+(pPes!J33*qPes!K33)/((qPes!K33*pPes!J33)+(pCAPEX!J33*Ativo!J33)+(IPCA!J35*qOG!J33))),"")</f>
        <v/>
      </c>
      <c r="K33" s="106" t="str">
        <f>IFERROR((qPes!L33/qPes!K33)^(0.5*((pPes!J33*qPes!K33)/((pPes!J33*qPes!K33)+(pCAPEX!J33*Ativo!J33)+(IPCA!J35*qOG!J33)))+(pPes!K33*qPes!L33)/((qPes!L33*pPes!K33)+(pCAPEX!K33*Ativo!K33)+(IPCA!K35*qOG!K33))),"")</f>
        <v/>
      </c>
      <c r="L33" s="106">
        <f>IFERROR((qPes!M33/qPes!L33)^(0.5*((pPes!K33*qPes!L33)/((pPes!K33*qPes!L33)+(pCAPEX!K33*Ativo!K33)+(IPCA!K35*qOG!K33)))+(pPes!L33*qPes!M33)/((qPes!M33*pPes!L33)+(pCAPEX!L33*Ativo!L33)+(IPCA!L35*qOG!L33))),"")</f>
        <v>1.0072462905441217</v>
      </c>
      <c r="M33" s="106">
        <f>IFERROR((qPes!N33/qPes!M33)^(0.5*((pPes!L33*qPes!M33)/((pPes!L33*qPes!M33)+(pCAPEX!L33*Ativo!L33)+(IPCA!L35*qOG!L33)))+(pPes!M33*qPes!N33)/((qPes!N33*pPes!M33)+(pCAPEX!M33*Ativo!M33)+(IPCA!M35*qOG!M33))),"")</f>
        <v>1.0089388655156879</v>
      </c>
      <c r="N33" s="106">
        <f>IFERROR((qPes!O33/qPes!N33)^(0.5*((pPes!M33*qPes!N33)/((pPes!M33*qPes!N33)+(pCAPEX!M33*Ativo!M33)+(IPCA!M35*qOG!M33)))+(pPes!N33*qPes!O33)/((qPes!O33*pPes!N33)+(pCAPEX!N33*Ativo!N33)+(IPCA!N35*qOG!N33))),"")</f>
        <v>0.99950312687252341</v>
      </c>
      <c r="O33" s="106">
        <f>IFERROR((qPes!P33/qPes!O33)^(0.5*((pPes!N33*qPes!O33)/((pPes!N33*qPes!O33)+(pCAPEX!N33*Ativo!N33)+(IPCA!N35*qOG!N33)))+(pPes!O33*qPes!P33)/((qPes!P33*pPes!O33)+(pCAPEX!O33*Ativo!O33)+(IPCA!O35*qOG!O33))),"")</f>
        <v>1.0558445918407451</v>
      </c>
      <c r="P33" s="106">
        <f>IFERROR((qPes!Q33/qPes!P33)^(0.5*((pPes!O33*qPes!P33)/((pPes!O33*qPes!P33)+(pCAPEX!O33*Ativo!O33)+(IPCA!O35*qOG!O33)))+(pPes!P33*qPes!Q33)/((qPes!Q33*pPes!P33)+(pCAPEX!P33*Ativo!P33)+(IPCA!P35*qOG!P33))),"")</f>
        <v>0.88471527279452911</v>
      </c>
      <c r="Q33" s="106">
        <f>IFERROR((qPes!R33/qPes!Q33)^(0.5*((pPes!P33*qPes!Q33)/((pPes!P33*qPes!Q33)+(pCAPEX!P33*Ativo!P33)+(IPCA!P35*qOG!P33)))+(pPes!Q33*qPes!R33)/((qPes!R33*pPes!Q33)+(pCAPEX!Q33*Ativo!Q33)+(IPCA!Q35*qOG!Q33))),"")</f>
        <v>0.89731181362054024</v>
      </c>
      <c r="R33" s="106">
        <f>IFERROR((qPes!S33/qPes!R33)^(0.5*((pPes!Q33*qPes!R33)/((pPes!Q33*qPes!R33)+(pCAPEX!Q33*Ativo!Q33)+(IPCA!Q35*qOG!Q33)))+(pPes!R33*qPes!S33)/((qPes!S33*pPes!R33)+(pCAPEX!R33*Ativo!R33)+(IPCA!R35*qOG!R33))),"")</f>
        <v>0.87969158978063466</v>
      </c>
      <c r="S33" s="106">
        <f>IFERROR((qPes!T33/qPes!S33)^(0.5*((pPes!R33*qPes!S33)/((pPes!R33*qPes!S33)+(pCAPEX!R33*Ativo!R33)+(IPCA!R35*qOG!R33)))+(pPes!S33*qPes!T33)/((qPes!T33*pPes!S33)+(pCAPEX!S33*Ativo!S33)+(IPCA!S35*qOG!S33))),"")</f>
        <v>0.8179439463357806</v>
      </c>
      <c r="T33" s="106">
        <f>IFERROR((qPes!U33/qPes!T33)^(0.5*((pPes!S33*qPes!T33)/((pPes!S33*qPes!T33)+(pCAPEX!S33*Ativo!S33)+(IPCA!S35*qOG!S33)))+(pPes!T33*qPes!U33)/((qPes!U33*pPes!T33)+(pCAPEX!T33*Ativo!T33)+(IPCA!T35*qOG!T33))),"")</f>
        <v>17.51119868842536</v>
      </c>
      <c r="U33" s="106">
        <f>IFERROR((qPes!V33/qPes!U33)^(0.5*((pPes!T33*qPes!U33)/((pPes!T33*qPes!U33)+(pCAPEX!T33*Ativo!T33)+(IPCA!T35*qOG!T33)))+(pPes!U33*qPes!V33)/((qPes!V33*pPes!U33)+(pCAPEX!U33*Ativo!U33)+(IPCA!U35*qOG!U33))),"")</f>
        <v>0.75832414464553011</v>
      </c>
      <c r="V33" s="106" t="str">
        <f>IFERROR((qPes!W33/qPes!V33)^(0.5*((pPes!U33*qPes!V33)/((pPes!U33*qPes!V33)+(pCAPEX!U33*Ativo!U33)+(IPCA!U35*qOG!U33)))+(pPes!V33*qPes!W33)/((qPes!W33*pPes!V33)+(pCAPEX!V33*Ativo!V33)+(IPCA!V35*qOG!V33))),"")</f>
        <v/>
      </c>
    </row>
    <row r="34" spans="2:22" x14ac:dyDescent="0.25">
      <c r="B34" s="105" t="s">
        <v>39</v>
      </c>
      <c r="C34" s="106">
        <f>IFERROR((qPes!D34/qPes!C34)^(0.5*((pPes!B34*qPes!C34)/((pPes!B34*qPes!C34)+(pCAPEX!B34*Ativo!B34)+(IPCA!B36*qOG!B34)))+(pPes!C34*qPes!D34)/((qPes!D34*pPes!C34)+(pCAPEX!C34*Ativo!C34)+(IPCA!C36*qOG!C34))),"")</f>
        <v>0.94542232152851691</v>
      </c>
      <c r="D34" s="106">
        <f>IFERROR((qPes!E34/qPes!D34)^(0.5*((pPes!C34*qPes!D34)/((pPes!C34*qPes!D34)+(pCAPEX!C34*Ativo!C34)+(IPCA!C36*qOG!C34)))+(pPes!D34*qPes!E34)/((qPes!E34*pPes!D34)+(pCAPEX!D34*Ativo!D34)+(IPCA!D36*qOG!D34))),"")</f>
        <v>0.9909097092621858</v>
      </c>
      <c r="E34" s="106">
        <f>IFERROR((qPes!F34/qPes!E34)^(0.5*((pPes!D34*qPes!E34)/((pPes!D34*qPes!E34)+(pCAPEX!D34*Ativo!D34)+(IPCA!D36*qOG!D34)))+(pPes!E34*qPes!F34)/((qPes!F34*pPes!E34)+(pCAPEX!E34*Ativo!E34)+(IPCA!E36*qOG!E34))),"")</f>
        <v>0.99683653733208721</v>
      </c>
      <c r="F34" s="106">
        <f>IFERROR((qPes!G34/qPes!F34)^(0.5*((pPes!E34*qPes!F34)/((pPes!E34*qPes!F34)+(pCAPEX!E34*Ativo!E34)+(IPCA!E36*qOG!E34)))+(pPes!F34*qPes!G34)/((qPes!G34*pPes!F34)+(pCAPEX!F34*Ativo!F34)+(IPCA!F36*qOG!F34))),"")</f>
        <v>0.97583577963506107</v>
      </c>
      <c r="G34" s="106">
        <f>IFERROR((qPes!H34/qPes!G34)^(0.5*((pPes!F34*qPes!G34)/((pPes!F34*qPes!G34)+(pCAPEX!F34*Ativo!F34)+(IPCA!F36*qOG!F34)))+(pPes!G34*qPes!H34)/((qPes!H34*pPes!G34)+(pCAPEX!G34*Ativo!G34)+(IPCA!G36*qOG!G34))),"")</f>
        <v>1.0277011135764886</v>
      </c>
      <c r="H34" s="106">
        <f>IFERROR((qPes!I34/qPes!H34)^(0.5*((pPes!G34*qPes!H34)/((pPes!G34*qPes!H34)+(pCAPEX!G34*Ativo!G34)+(IPCA!G36*qOG!G34)))+(pPes!H34*qPes!I34)/((qPes!I34*pPes!H34)+(pCAPEX!H34*Ativo!H34)+(IPCA!H36*qOG!H34))),"")</f>
        <v>1.0277564531323187</v>
      </c>
      <c r="I34" s="106">
        <f>IFERROR((qPes!J34/qPes!I34)^(0.5*((pPes!H34*qPes!I34)/((pPes!H34*qPes!I34)+(pCAPEX!H34*Ativo!H34)+(IPCA!H36*qOG!H34)))+(pPes!I34*qPes!J34)/((qPes!J34*pPes!I34)+(pCAPEX!I34*Ativo!I34)+(IPCA!I36*qOG!I34))),"")</f>
        <v>1.1654272718007603</v>
      </c>
      <c r="J34" s="106">
        <f>IFERROR((qPes!K34/qPes!J34)^(0.5*((pPes!I34*qPes!J34)/((pPes!I34*qPes!J34)+(pCAPEX!I34*Ativo!I34)+(IPCA!I36*qOG!I34)))+(pPes!J34*qPes!K34)/((qPes!K34*pPes!J34)+(pCAPEX!J34*Ativo!J34)+(IPCA!J36*qOG!J34))),"")</f>
        <v>0.97372042376972545</v>
      </c>
      <c r="K34" s="106">
        <f>IFERROR((qPes!L34/qPes!K34)^(0.5*((pPes!J34*qPes!K34)/((pPes!J34*qPes!K34)+(pCAPEX!J34*Ativo!J34)+(IPCA!J36*qOG!J34)))+(pPes!K34*qPes!L34)/((qPes!L34*pPes!K34)+(pCAPEX!K34*Ativo!K34)+(IPCA!K36*qOG!K34))),"")</f>
        <v>1.0034062200399458</v>
      </c>
      <c r="L34" s="106">
        <f>IFERROR((qPes!M34/qPes!L34)^(0.5*((pPes!K34*qPes!L34)/((pPes!K34*qPes!L34)+(pCAPEX!K34*Ativo!K34)+(IPCA!K36*qOG!K34)))+(pPes!L34*qPes!M34)/((qPes!M34*pPes!L34)+(pCAPEX!L34*Ativo!L34)+(IPCA!L36*qOG!L34))),"")</f>
        <v>1.0254790293034759</v>
      </c>
      <c r="M34" s="106">
        <f>IFERROR((qPes!N34/qPes!M34)^(0.5*((pPes!L34*qPes!M34)/((pPes!L34*qPes!M34)+(pCAPEX!L34*Ativo!L34)+(IPCA!L36*qOG!L34)))+(pPes!M34*qPes!N34)/((qPes!N34*pPes!M34)+(pCAPEX!M34*Ativo!M34)+(IPCA!M36*qOG!M34))),"")</f>
        <v>1.0091689601823379</v>
      </c>
      <c r="N34" s="106">
        <f>IFERROR((qPes!O34/qPes!N34)^(0.5*((pPes!M34*qPes!N34)/((pPes!M34*qPes!N34)+(pCAPEX!M34*Ativo!M34)+(IPCA!M36*qOG!M34)))+(pPes!N34*qPes!O34)/((qPes!O34*pPes!N34)+(pCAPEX!N34*Ativo!N34)+(IPCA!N36*qOG!N34))),"")</f>
        <v>1.0071381612405992</v>
      </c>
      <c r="O34" s="106">
        <f>IFERROR((qPes!P34/qPes!O34)^(0.5*((pPes!N34*qPes!O34)/((pPes!N34*qPes!O34)+(pCAPEX!N34*Ativo!N34)+(IPCA!N36*qOG!N34)))+(pPes!O34*qPes!P34)/((qPes!P34*pPes!O34)+(pCAPEX!O34*Ativo!O34)+(IPCA!O36*qOG!O34))),"")</f>
        <v>1.0249649211504128</v>
      </c>
      <c r="P34" s="106">
        <f>IFERROR((qPes!Q34/qPes!P34)^(0.5*((pPes!O34*qPes!P34)/((pPes!O34*qPes!P34)+(pCAPEX!O34*Ativo!O34)+(IPCA!O36*qOG!O34)))+(pPes!P34*qPes!Q34)/((qPes!Q34*pPes!P34)+(pCAPEX!P34*Ativo!P34)+(IPCA!P36*qOG!P34))),"")</f>
        <v>1.0275806283848856</v>
      </c>
      <c r="Q34" s="106">
        <f>IFERROR((qPes!R34/qPes!Q34)^(0.5*((pPes!P34*qPes!Q34)/((pPes!P34*qPes!Q34)+(pCAPEX!P34*Ativo!P34)+(IPCA!P36*qOG!P34)))+(pPes!Q34*qPes!R34)/((qPes!R34*pPes!Q34)+(pCAPEX!Q34*Ativo!Q34)+(IPCA!Q36*qOG!Q34))),"")</f>
        <v>1.0174343960856518</v>
      </c>
      <c r="R34" s="106">
        <f>IFERROR((qPes!S34/qPes!R34)^(0.5*((pPes!Q34*qPes!R34)/((pPes!Q34*qPes!R34)+(pCAPEX!Q34*Ativo!Q34)+(IPCA!Q36*qOG!Q34)))+(pPes!R34*qPes!S34)/((qPes!S34*pPes!R34)+(pCAPEX!R34*Ativo!R34)+(IPCA!R36*qOG!R34))),"")</f>
        <v>1.0073110321178036</v>
      </c>
      <c r="S34" s="106">
        <f>IFERROR((qPes!T34/qPes!S34)^(0.5*((pPes!R34*qPes!S34)/((pPes!R34*qPes!S34)+(pCAPEX!R34*Ativo!R34)+(IPCA!R36*qOG!R34)))+(pPes!S34*qPes!T34)/((qPes!T34*pPes!S34)+(pCAPEX!S34*Ativo!S34)+(IPCA!S36*qOG!S34))),"")</f>
        <v>0.98998544734211424</v>
      </c>
      <c r="T34" s="106">
        <f>IFERROR((qPes!U34/qPes!T34)^(0.5*((pPes!S34*qPes!T34)/((pPes!S34*qPes!T34)+(pCAPEX!S34*Ativo!S34)+(IPCA!S36*qOG!S34)))+(pPes!T34*qPes!U34)/((qPes!U34*pPes!T34)+(pCAPEX!T34*Ativo!T34)+(IPCA!T36*qOG!T34))),"")</f>
        <v>0.98252119279138883</v>
      </c>
      <c r="U34" s="106">
        <f>IFERROR((qPes!V34/qPes!U34)^(0.5*((pPes!T34*qPes!U34)/((pPes!T34*qPes!U34)+(pCAPEX!T34*Ativo!T34)+(IPCA!T36*qOG!T34)))+(pPes!U34*qPes!V34)/((qPes!V34*pPes!U34)+(pCAPEX!U34*Ativo!U34)+(IPCA!U36*qOG!U34))),"")</f>
        <v>0.99298977267573418</v>
      </c>
      <c r="V34" s="106">
        <f>IFERROR((qPes!W34/qPes!V34)^(0.5*((pPes!U34*qPes!V34)/((pPes!U34*qPes!V34)+(pCAPEX!U34*Ativo!U34)+(IPCA!U36*qOG!U34)))+(pPes!V34*qPes!W34)/((qPes!W34*pPes!V34)+(pCAPEX!V34*Ativo!V34)+(IPCA!V36*qOG!V34))),"")</f>
        <v>0.99718425205295291</v>
      </c>
    </row>
    <row r="35" spans="2:22" x14ac:dyDescent="0.25">
      <c r="B35" s="105" t="s">
        <v>55</v>
      </c>
      <c r="C35" s="106">
        <f>IFERROR((qPes!D35/qPes!C35)^(0.5*((pPes!B35*qPes!C35)/((pPes!B35*qPes!C35)+(pCAPEX!B35*Ativo!B35)+(IPCA!B37*qOG!B35)))+(pPes!C35*qPes!D35)/((qPes!D35*pPes!C35)+(pCAPEX!C35*Ativo!C35)+(IPCA!C37*qOG!C35))),"")</f>
        <v>0.80818935394104452</v>
      </c>
      <c r="D35" s="106">
        <f>IFERROR((qPes!E35/qPes!D35)^(0.5*((pPes!C35*qPes!D35)/((pPes!C35*qPes!D35)+(pCAPEX!C35*Ativo!C35)+(IPCA!C37*qOG!C35)))+(pPes!D35*qPes!E35)/((qPes!E35*pPes!D35)+(pCAPEX!D35*Ativo!D35)+(IPCA!D37*qOG!D35))),"")</f>
        <v>0.93646932302964347</v>
      </c>
      <c r="E35" s="106">
        <f>IFERROR((qPes!F35/qPes!E35)^(0.5*((pPes!D35*qPes!E35)/((pPes!D35*qPes!E35)+(pCAPEX!D35*Ativo!D35)+(IPCA!D37*qOG!D35)))+(pPes!E35*qPes!F35)/((qPes!F35*pPes!E35)+(pCAPEX!E35*Ativo!E35)+(IPCA!E37*qOG!E35))),"")</f>
        <v>1.0671088725556821</v>
      </c>
      <c r="F35" s="106">
        <f>IFERROR((qPes!G35/qPes!F35)^(0.5*((pPes!E35*qPes!F35)/((pPes!E35*qPes!F35)+(pCAPEX!E35*Ativo!E35)+(IPCA!E37*qOG!E35)))+(pPes!F35*qPes!G35)/((qPes!G35*pPes!F35)+(pCAPEX!F35*Ativo!F35)+(IPCA!F37*qOG!F35))),"")</f>
        <v>0.68714112882015921</v>
      </c>
      <c r="G35" s="106">
        <f>IFERROR((qPes!H35/qPes!G35)^(0.5*((pPes!F35*qPes!G35)/((pPes!F35*qPes!G35)+(pCAPEX!F35*Ativo!F35)+(IPCA!F37*qOG!F35)))+(pPes!G35*qPes!H35)/((qPes!H35*pPes!G35)+(pCAPEX!G35*Ativo!G35)+(IPCA!G37*qOG!G35))),"")</f>
        <v>0.99625127973272121</v>
      </c>
      <c r="H35" s="106">
        <f>IFERROR((qPes!I35/qPes!H35)^(0.5*((pPes!G35*qPes!H35)/((pPes!G35*qPes!H35)+(pCAPEX!G35*Ativo!G35)+(IPCA!G37*qOG!G35)))+(pPes!H35*qPes!I35)/((qPes!I35*pPes!H35)+(pCAPEX!H35*Ativo!H35)+(IPCA!H37*qOG!H35))),"")</f>
        <v>1.0615228506849141</v>
      </c>
      <c r="I35" s="106">
        <f>IFERROR((qPes!J35/qPes!I35)^(0.5*((pPes!H35*qPes!I35)/((pPes!H35*qPes!I35)+(pCAPEX!H35*Ativo!H35)+(IPCA!H37*qOG!H35)))+(pPes!I35*qPes!J35)/((qPes!J35*pPes!I35)+(pCAPEX!I35*Ativo!I35)+(IPCA!I37*qOG!I35))),"")</f>
        <v>1.1065323160760296</v>
      </c>
      <c r="J35" s="106">
        <f>IFERROR((qPes!K35/qPes!J35)^(0.5*((pPes!I35*qPes!J35)/((pPes!I35*qPes!J35)+(pCAPEX!I35*Ativo!I35)+(IPCA!I37*qOG!I35)))+(pPes!J35*qPes!K35)/((qPes!K35*pPes!J35)+(pCAPEX!J35*Ativo!J35)+(IPCA!J37*qOG!J35))),"")</f>
        <v>1.4439295308552846</v>
      </c>
      <c r="K35" s="106">
        <f>IFERROR((qPes!L35/qPes!K35)^(0.5*((pPes!J35*qPes!K35)/((pPes!J35*qPes!K35)+(pCAPEX!J35*Ativo!J35)+(IPCA!J37*qOG!J35)))+(pPes!K35*qPes!L35)/((qPes!L35*pPes!K35)+(pCAPEX!K35*Ativo!K35)+(IPCA!K37*qOG!K35))),"")</f>
        <v>1.0988140083010243</v>
      </c>
      <c r="L35" s="106">
        <f>IFERROR((qPes!M35/qPes!L35)^(0.5*((pPes!K35*qPes!L35)/((pPes!K35*qPes!L35)+(pCAPEX!K35*Ativo!K35)+(IPCA!K37*qOG!K35)))+(pPes!L35*qPes!M35)/((qPes!M35*pPes!L35)+(pCAPEX!L35*Ativo!L35)+(IPCA!L37*qOG!L35))),"")</f>
        <v>0.99051042882984497</v>
      </c>
      <c r="M35" s="106">
        <f>IFERROR((qPes!N35/qPes!M35)^(0.5*((pPes!L35*qPes!M35)/((pPes!L35*qPes!M35)+(pCAPEX!L35*Ativo!L35)+(IPCA!L37*qOG!L35)))+(pPes!M35*qPes!N35)/((qPes!N35*pPes!M35)+(pCAPEX!M35*Ativo!M35)+(IPCA!M37*qOG!M35))),"")</f>
        <v>1.0366014857373655</v>
      </c>
      <c r="N35" s="106">
        <f>IFERROR((qPes!O35/qPes!N35)^(0.5*((pPes!M35*qPes!N35)/((pPes!M35*qPes!N35)+(pCAPEX!M35*Ativo!M35)+(IPCA!M37*qOG!M35)))+(pPes!N35*qPes!O35)/((qPes!O35*pPes!N35)+(pCAPEX!N35*Ativo!N35)+(IPCA!N37*qOG!N35))),"")</f>
        <v>1.1142362598047508</v>
      </c>
      <c r="O35" s="106">
        <f>IFERROR((qPes!P35/qPes!O35)^(0.5*((pPes!N35*qPes!O35)/((pPes!N35*qPes!O35)+(pCAPEX!N35*Ativo!N35)+(IPCA!N37*qOG!N35)))+(pPes!O35*qPes!P35)/((qPes!P35*pPes!O35)+(pCAPEX!O35*Ativo!O35)+(IPCA!O37*qOG!O35))),"")</f>
        <v>1.0250134361462866</v>
      </c>
      <c r="P35" s="106">
        <f>IFERROR((qPes!Q35/qPes!P35)^(0.5*((pPes!O35*qPes!P35)/((pPes!O35*qPes!P35)+(pCAPEX!O35*Ativo!O35)+(IPCA!O37*qOG!O35)))+(pPes!P35*qPes!Q35)/((qPes!Q35*pPes!P35)+(pCAPEX!P35*Ativo!P35)+(IPCA!P37*qOG!P35))),"")</f>
        <v>0.97910306138915337</v>
      </c>
      <c r="Q35" s="106">
        <f>IFERROR((qPes!R35/qPes!Q35)^(0.5*((pPes!P35*qPes!Q35)/((pPes!P35*qPes!Q35)+(pCAPEX!P35*Ativo!P35)+(IPCA!P37*qOG!P35)))+(pPes!Q35*qPes!R35)/((qPes!R35*pPes!Q35)+(pCAPEX!Q35*Ativo!Q35)+(IPCA!Q37*qOG!Q35))),"")</f>
        <v>1.1973561547885803</v>
      </c>
      <c r="R35" s="106">
        <f>IFERROR((qPes!S35/qPes!R35)^(0.5*((pPes!Q35*qPes!R35)/((pPes!Q35*qPes!R35)+(pCAPEX!Q35*Ativo!Q35)+(IPCA!Q37*qOG!Q35)))+(pPes!R35*qPes!S35)/((qPes!S35*pPes!R35)+(pCAPEX!R35*Ativo!R35)+(IPCA!R37*qOG!R35))),"")</f>
        <v>1.0237032319886963</v>
      </c>
      <c r="S35" s="106">
        <f>IFERROR((qPes!T35/qPes!S35)^(0.5*((pPes!R35*qPes!S35)/((pPes!R35*qPes!S35)+(pCAPEX!R35*Ativo!R35)+(IPCA!R37*qOG!R35)))+(pPes!S35*qPes!T35)/((qPes!T35*pPes!S35)+(pCAPEX!S35*Ativo!S35)+(IPCA!S37*qOG!S35))),"")</f>
        <v>1.0165223058947612</v>
      </c>
      <c r="T35" s="106">
        <f>IFERROR((qPes!U35/qPes!T35)^(0.5*((pPes!S35*qPes!T35)/((pPes!S35*qPes!T35)+(pCAPEX!S35*Ativo!S35)+(IPCA!S37*qOG!S35)))+(pPes!T35*qPes!U35)/((qPes!U35*pPes!T35)+(pCAPEX!T35*Ativo!T35)+(IPCA!T37*qOG!T35))),"")</f>
        <v>1.0187396597617078</v>
      </c>
      <c r="U35" s="106">
        <f>IFERROR((qPes!V35/qPes!U35)^(0.5*((pPes!T35*qPes!U35)/((pPes!T35*qPes!U35)+(pCAPEX!T35*Ativo!T35)+(IPCA!T37*qOG!T35)))+(pPes!U35*qPes!V35)/((qPes!V35*pPes!U35)+(pCAPEX!U35*Ativo!U35)+(IPCA!U37*qOG!U35))),"")</f>
        <v>1.0967496077866252</v>
      </c>
      <c r="V35" s="106">
        <f>IFERROR((qPes!W35/qPes!V35)^(0.5*((pPes!U35*qPes!V35)/((pPes!U35*qPes!V35)+(pCAPEX!U35*Ativo!U35)+(IPCA!U37*qOG!U35)))+(pPes!V35*qPes!W35)/((qPes!W35*pPes!V35)+(pCAPEX!V35*Ativo!V35)+(IPCA!V37*qOG!V35))),"")</f>
        <v>0.98679262021411485</v>
      </c>
    </row>
    <row r="36" spans="2:22" x14ac:dyDescent="0.25">
      <c r="C36" s="106"/>
      <c r="D36" s="106"/>
      <c r="E36" s="106"/>
      <c r="F36" s="106"/>
      <c r="G36" s="106"/>
      <c r="H36" s="106"/>
      <c r="I36" s="106"/>
      <c r="J36" s="106"/>
      <c r="K36" s="106"/>
      <c r="L36" s="106"/>
      <c r="M36" s="106"/>
      <c r="N36" s="106"/>
      <c r="O36" s="106"/>
      <c r="P36" s="106"/>
      <c r="Q36" s="106"/>
      <c r="R36" s="106"/>
      <c r="S36" s="106"/>
      <c r="T36" s="106"/>
      <c r="U36" s="106"/>
    </row>
    <row r="37" spans="2:22" x14ac:dyDescent="0.25"/>
    <row r="38" spans="2:22" x14ac:dyDescent="0.25">
      <c r="B38" s="104" t="s">
        <v>127</v>
      </c>
    </row>
    <row r="39" spans="2:22" x14ac:dyDescent="0.25">
      <c r="B39" s="97" t="s">
        <v>116</v>
      </c>
      <c r="C39" s="97">
        <v>2000</v>
      </c>
      <c r="D39" s="97">
        <v>2001</v>
      </c>
      <c r="E39" s="97">
        <v>2002</v>
      </c>
      <c r="F39" s="97">
        <v>2003</v>
      </c>
      <c r="G39" s="97">
        <v>2004</v>
      </c>
      <c r="H39" s="97">
        <v>2005</v>
      </c>
      <c r="I39" s="97">
        <v>2006</v>
      </c>
      <c r="J39" s="97">
        <v>2007</v>
      </c>
      <c r="K39" s="97">
        <v>2008</v>
      </c>
      <c r="L39" s="97">
        <v>2009</v>
      </c>
      <c r="M39" s="97">
        <v>2010</v>
      </c>
      <c r="N39" s="97">
        <v>2001</v>
      </c>
      <c r="O39" s="97">
        <v>2012</v>
      </c>
      <c r="P39" s="97">
        <v>2013</v>
      </c>
      <c r="Q39" s="97">
        <v>2014</v>
      </c>
      <c r="R39" s="97">
        <v>2015</v>
      </c>
      <c r="S39" s="97">
        <v>2016</v>
      </c>
      <c r="T39" s="97">
        <v>2017</v>
      </c>
      <c r="U39" s="97">
        <v>2018</v>
      </c>
      <c r="V39" s="97">
        <v>2019</v>
      </c>
    </row>
    <row r="40" spans="2:22" x14ac:dyDescent="0.25">
      <c r="B40" s="97" t="s">
        <v>33</v>
      </c>
    </row>
    <row r="41" spans="2:22" x14ac:dyDescent="0.25">
      <c r="B41" s="105" t="s">
        <v>65</v>
      </c>
      <c r="C41" s="106">
        <f>IFERROR((qOG!C11/qOG!B11)^(0.5*((IPCA!B12*qOG!B11)/((pPes!B11*qPes!C11)+(pCAPEX!B11*Ativo!B11)+(IPCA!B12*qOG!B11)))+((IPCA!C12*qOG!C11)/((qOG!C11*IPCA!C12)+(qPes!D11*pPes!C11)+(pCAPEX!C11*Ativo!C11)))),"")</f>
        <v>1.0414849309269771</v>
      </c>
      <c r="D41" s="106">
        <f>IFERROR((qOG!D11/qOG!C11)^(0.5*((IPCA!C12*qOG!C11)/((pPes!C11*qPes!D11)+(pCAPEX!C11*Ativo!C11)+(IPCA!C12*qOG!C11)))+((IPCA!D12*qOG!D11)/((qOG!D11*IPCA!D12)+(qPes!E11*pPes!D11)+(pCAPEX!D11*Ativo!D11)))),"")</f>
        <v>1.0580459390510095</v>
      </c>
      <c r="E41" s="106">
        <f>IFERROR((qOG!E11/qOG!D11)^(0.5*((IPCA!D12*qOG!D11)/((pPes!D11*qPes!E11)+(pCAPEX!D11*Ativo!D11)+(IPCA!D12*qOG!D11)))+((IPCA!E12*qOG!E11)/((qOG!E11*IPCA!E12)+(qPes!F11*pPes!E11)+(pCAPEX!E11*Ativo!E11)))),"")</f>
        <v>0.99186629560858086</v>
      </c>
      <c r="F41" s="106">
        <f>IFERROR((qOG!F11/qOG!E11)^(0.5*((IPCA!E12*qOG!E11)/((pPes!E11*qPes!F11)+(pCAPEX!E11*Ativo!E11)+(IPCA!E12*qOG!E11)))+((IPCA!F12*qOG!F11)/((qOG!F11*IPCA!F12)+(qPes!G11*pPes!F11)+(pCAPEX!F11*Ativo!F11)))),"")</f>
        <v>0.93358026618280621</v>
      </c>
      <c r="G41" s="106">
        <f>IFERROR((qOG!G11/qOG!F11)^(0.5*((IPCA!F12*qOG!F11)/((pPes!F11*qPes!G11)+(pCAPEX!F11*Ativo!F11)+(IPCA!F12*qOG!F11)))+((IPCA!G12*qOG!G11)/((qOG!G11*IPCA!G12)+(qPes!H11*pPes!G11)+(pCAPEX!G11*Ativo!G11)))),"")</f>
        <v>1.0526246040150136</v>
      </c>
      <c r="H41" s="106">
        <f>IFERROR((qOG!H11/qOG!G11)^(0.5*((IPCA!G12*qOG!G11)/((pPes!G11*qPes!H11)+(pCAPEX!G11*Ativo!G11)+(IPCA!G12*qOG!G11)))+((IPCA!H12*qOG!H11)/((qOG!H11*IPCA!H12)+(qPes!I11*pPes!H11)+(pCAPEX!H11*Ativo!H11)))),"")</f>
        <v>1.1783881474692532</v>
      </c>
      <c r="I41" s="106">
        <f>IFERROR((qOG!I11/qOG!H11)^(0.5*((IPCA!H12*qOG!H11)/((pPes!H11*qPes!I11)+(pCAPEX!H11*Ativo!H11)+(IPCA!H12*qOG!H11)))+((IPCA!I12*qOG!I11)/((qOG!I11*IPCA!I12)+(qPes!J11*pPes!I11)+(pCAPEX!I11*Ativo!I11)))),"")</f>
        <v>0.97410138102532762</v>
      </c>
      <c r="J41" s="106">
        <f>IFERROR((qOG!J11/qOG!I11)^(0.5*((IPCA!I12*qOG!I11)/((pPes!I11*qPes!J11)+(pCAPEX!I11*Ativo!I11)+(IPCA!I12*qOG!I11)))+((IPCA!J12*qOG!J11)/((qOG!J11*IPCA!J12)+(qPes!K11*pPes!J11)+(pCAPEX!J11*Ativo!J11)))),"")</f>
        <v>1.0122446510329746</v>
      </c>
      <c r="K41" s="106">
        <f>IFERROR((qOG!K11/qOG!J11)^(0.5*((IPCA!J12*qOG!J11)/((pPes!J11*qPes!K11)+(pCAPEX!J11*Ativo!J11)+(IPCA!J12*qOG!J11)))+((IPCA!K12*qOG!K11)/((qOG!K11*IPCA!K12)+(qPes!L11*pPes!K11)+(pCAPEX!K11*Ativo!K11)))),"")</f>
        <v>0.98016066357095966</v>
      </c>
      <c r="L41" s="106">
        <f>IFERROR((qOG!L11/qOG!K11)^(0.5*((IPCA!K12*qOG!K11)/((pPes!K11*qPes!L11)+(pCAPEX!K11*Ativo!K11)+(IPCA!K12*qOG!K11)))+((IPCA!L12*qOG!L11)/((qOG!L11*IPCA!L12)+(qPes!M11*pPes!L11)+(pCAPEX!L11*Ativo!L11)))),"")</f>
        <v>1.2758537694883727</v>
      </c>
      <c r="M41" s="106">
        <f>IFERROR((qOG!M11/qOG!L11)^(0.5*((IPCA!L12*qOG!L11)/((pPes!L11*qPes!M11)+(pCAPEX!L11*Ativo!L11)+(IPCA!L12*qOG!L11)))+((IPCA!M12*qOG!M11)/((qOG!M11*IPCA!M12)+(qPes!N11*pPes!M11)+(pCAPEX!M11*Ativo!M11)))),"")</f>
        <v>1.1605170943785275</v>
      </c>
      <c r="N41" s="106">
        <f>IFERROR((qOG!N11/qOG!M11)^(0.5*((IPCA!M12*qOG!M11)/((pPes!M11*qPes!N11)+(pCAPEX!M11*Ativo!M11)+(IPCA!M12*qOG!M11)))+((IPCA!N12*qOG!N11)/((qOG!N11*IPCA!N12)+(qPes!O11*pPes!N11)+(pCAPEX!N11*Ativo!N11)))),"")</f>
        <v>0.73410579996157432</v>
      </c>
      <c r="O41" s="106">
        <f>IFERROR((qOG!O11/qOG!N11)^(0.5*((IPCA!N12*qOG!N11)/((pPes!N11*qPes!O11)+(pCAPEX!N11*Ativo!N11)+(IPCA!N12*qOG!N11)))+((IPCA!O12*qOG!O11)/((qOG!O11*IPCA!O12)+(qPes!P11*pPes!O11)+(pCAPEX!O11*Ativo!O11)))),"")</f>
        <v>1.0651685822869617</v>
      </c>
      <c r="P41" s="106">
        <f>IFERROR((qOG!P11/qOG!O11)^(0.5*((IPCA!O12*qOG!O11)/((pPes!O11*qPes!P11)+(pCAPEX!O11*Ativo!O11)+(IPCA!O12*qOG!O11)))+((IPCA!P12*qOG!P11)/((qOG!P11*IPCA!P12)+(qPes!Q11*pPes!P11)+(pCAPEX!P11*Ativo!P11)))),"")</f>
        <v>1.0342466973844291</v>
      </c>
      <c r="Q41" s="106">
        <f>IFERROR((qOG!Q11/qOG!P11)^(0.5*((IPCA!P12*qOG!P11)/((pPes!P11*qPes!Q11)+(pCAPEX!P11*Ativo!P11)+(IPCA!P12*qOG!P11)))+((IPCA!Q12*qOG!Q11)/((qOG!Q11*IPCA!Q12)+(qPes!R11*pPes!Q11)+(pCAPEX!Q11*Ativo!Q11)))),"")</f>
        <v>1.0024058409963281</v>
      </c>
      <c r="R41" s="106">
        <f>IFERROR((qOG!R11/qOG!Q11)^(0.5*((IPCA!Q12*qOG!Q11)/((pPes!Q11*qPes!R11)+(pCAPEX!Q11*Ativo!Q11)+(IPCA!Q12*qOG!Q11)))+((IPCA!R12*qOG!R11)/((qOG!R11*IPCA!R12)+(qPes!S11*pPes!R11)+(pCAPEX!R11*Ativo!R11)))),"")</f>
        <v>0.93622083466653527</v>
      </c>
      <c r="S41" s="106">
        <f>IFERROR((qOG!S11/qOG!R11)^(0.5*((IPCA!R12*qOG!R11)/((pPes!R11*qPes!S11)+(pCAPEX!R11*Ativo!R11)+(IPCA!R12*qOG!R11)))+((IPCA!S12*qOG!S11)/((qOG!S11*IPCA!S12)+(qPes!T11*pPes!S11)+(pCAPEX!S11*Ativo!S11)))),"")</f>
        <v>1.1322876316228256</v>
      </c>
      <c r="T41" s="106">
        <f>IFERROR((qOG!T11/qOG!S11)^(0.5*((IPCA!S12*qOG!S11)/((pPes!S11*qPes!T11)+(pCAPEX!S11*Ativo!S11)+(IPCA!S12*qOG!S11)))+((IPCA!T12*qOG!T11)/((qOG!T11*IPCA!T12)+(qPes!U11*pPes!T11)+(pCAPEX!T11*Ativo!T11)))),"")</f>
        <v>2.874972575745339</v>
      </c>
      <c r="U41" s="106">
        <f>IFERROR((qOG!U11/qOG!T11)^(0.5*((IPCA!T12*qOG!T11)/((pPes!T11*qPes!U11)+(pCAPEX!T11*Ativo!T11)+(IPCA!T12*qOG!T11)))+((IPCA!U12*qOG!U11)/((qOG!U11*IPCA!U12)+(qPes!V11*pPes!U11)+(pCAPEX!U11*Ativo!U11)))),"")</f>
        <v>0.30891806074624867</v>
      </c>
      <c r="V41" s="106" t="str">
        <f>IFERROR((qOG!V11/qOG!U11)^(0.5*((IPCA!U12*qOG!U11)/((pPes!U11*qPes!V11)+(pCAPEX!U11*Ativo!U11)+(IPCA!U12*qOG!U11)))+((IPCA!V12*qOG!V11)/((qOG!V11*IPCA!V12)+(qPes!W11*pPes!V11)+(pCAPEX!V11*Ativo!V11)))),"")</f>
        <v/>
      </c>
    </row>
    <row r="42" spans="2:22" x14ac:dyDescent="0.25">
      <c r="B42" s="105" t="s">
        <v>61</v>
      </c>
      <c r="C42" s="106">
        <f>IFERROR((qOG!C12/qOG!B12)^(0.5*((IPCA!B13*qOG!B12)/((pPes!B12*qPes!C12)+(pCAPEX!B12*Ativo!B12)+(IPCA!B13*qOG!B12)))+((IPCA!C13*qOG!C12)/((qOG!C12*IPCA!C13)+(qPes!D12*pPes!C12)+(pCAPEX!C12*Ativo!C12)))),"")</f>
        <v>0.84050568575412665</v>
      </c>
      <c r="D42" s="106">
        <f>IFERROR((qOG!D12/qOG!C12)^(0.5*((IPCA!C13*qOG!C12)/((pPes!C12*qPes!D12)+(pCAPEX!C12*Ativo!C12)+(IPCA!C13*qOG!C12)))+((IPCA!D13*qOG!D12)/((qOG!D12*IPCA!D13)+(qPes!E12*pPes!D12)+(pCAPEX!D12*Ativo!D12)))),"")</f>
        <v>0.83652450180909199</v>
      </c>
      <c r="E42" s="106">
        <f>IFERROR((qOG!E12/qOG!D12)^(0.5*((IPCA!D13*qOG!D12)/((pPes!D12*qPes!E12)+(pCAPEX!D12*Ativo!D12)+(IPCA!D13*qOG!D12)))+((IPCA!E13*qOG!E12)/((qOG!E12*IPCA!E13)+(qPes!F12*pPes!E12)+(pCAPEX!E12*Ativo!E12)))),"")</f>
        <v>0.94784963428919744</v>
      </c>
      <c r="F42" s="106">
        <f>IFERROR((qOG!F12/qOG!E12)^(0.5*((IPCA!E13*qOG!E12)/((pPes!E12*qPes!F12)+(pCAPEX!E12*Ativo!E12)+(IPCA!E13*qOG!E12)))+((IPCA!F13*qOG!F12)/((qOG!F12*IPCA!F13)+(qPes!G12*pPes!F12)+(pCAPEX!F12*Ativo!F12)))),"")</f>
        <v>1.0398275977454274</v>
      </c>
      <c r="G42" s="106" t="str">
        <f>IFERROR((qOG!G12/qOG!F12)^(0.5*((IPCA!F13*qOG!F12)/((pPes!F12*qPes!G12)+(pCAPEX!F12*Ativo!F12)+(IPCA!F13*qOG!F12)))+((IPCA!G13*qOG!G12)/((qOG!G12*IPCA!G13)+(qPes!H12*pPes!G12)+(pCAPEX!G12*Ativo!G12)))),"")</f>
        <v/>
      </c>
      <c r="H42" s="106" t="str">
        <f>IFERROR((qOG!H12/qOG!G12)^(0.5*((IPCA!G13*qOG!G12)/((pPes!G12*qPes!H12)+(pCAPEX!G12*Ativo!G12)+(IPCA!G13*qOG!G12)))+((IPCA!H13*qOG!H12)/((qOG!H12*IPCA!H13)+(qPes!I12*pPes!H12)+(pCAPEX!H12*Ativo!H12)))),"")</f>
        <v/>
      </c>
      <c r="I42" s="106">
        <f>IFERROR((qOG!I12/qOG!H12)^(0.5*((IPCA!H13*qOG!H12)/((pPes!H12*qPes!I12)+(pCAPEX!H12*Ativo!H12)+(IPCA!H13*qOG!H12)))+((IPCA!I13*qOG!I12)/((qOG!I12*IPCA!I13)+(qPes!J12*pPes!I12)+(pCAPEX!I12*Ativo!I12)))),"")</f>
        <v>1.1144228749639256</v>
      </c>
      <c r="J42" s="106" t="str">
        <f>IFERROR((qOG!J12/qOG!I12)^(0.5*((IPCA!I13*qOG!I12)/((pPes!I12*qPes!J12)+(pCAPEX!I12*Ativo!I12)+(IPCA!I13*qOG!I12)))+((IPCA!J13*qOG!J12)/((qOG!J12*IPCA!J13)+(qPes!K12*pPes!J12)+(pCAPEX!J12*Ativo!J12)))),"")</f>
        <v/>
      </c>
      <c r="K42" s="106" t="str">
        <f>IFERROR((qOG!K12/qOG!J12)^(0.5*((IPCA!J13*qOG!J12)/((pPes!J12*qPes!K12)+(pCAPEX!J12*Ativo!J12)+(IPCA!J13*qOG!J12)))+((IPCA!K13*qOG!K12)/((qOG!K12*IPCA!K13)+(qPes!L12*pPes!K12)+(pCAPEX!K12*Ativo!K12)))),"")</f>
        <v/>
      </c>
      <c r="L42" s="106">
        <f>IFERROR((qOG!L12/qOG!K12)^(0.5*((IPCA!K13*qOG!K12)/((pPes!K12*qPes!L12)+(pCAPEX!K12*Ativo!K12)+(IPCA!K13*qOG!K12)))+((IPCA!L13*qOG!L12)/((qOG!L12*IPCA!L13)+(qPes!M12*pPes!L12)+(pCAPEX!L12*Ativo!L12)))),"")</f>
        <v>1.0761278226516844</v>
      </c>
      <c r="M42" s="106">
        <f>IFERROR((qOG!M12/qOG!L12)^(0.5*((IPCA!L13*qOG!L12)/((pPes!L12*qPes!M12)+(pCAPEX!L12*Ativo!L12)+(IPCA!L13*qOG!L12)))+((IPCA!M13*qOG!M12)/((qOG!M12*IPCA!M13)+(qPes!N12*pPes!M12)+(pCAPEX!M12*Ativo!M12)))),"")</f>
        <v>1.6303553032326787</v>
      </c>
      <c r="N42" s="106">
        <f>IFERROR((qOG!N12/qOG!M12)^(0.5*((IPCA!M13*qOG!M12)/((pPes!M12*qPes!N12)+(pCAPEX!M12*Ativo!M12)+(IPCA!M13*qOG!M12)))+((IPCA!N13*qOG!N12)/((qOG!N12*IPCA!N13)+(qPes!O12*pPes!N12)+(pCAPEX!N12*Ativo!N12)))),"")</f>
        <v>0.5088296249130837</v>
      </c>
      <c r="O42" s="106">
        <f>IFERROR((qOG!O12/qOG!N12)^(0.5*((IPCA!N13*qOG!N12)/((pPes!N12*qPes!O12)+(pCAPEX!N12*Ativo!N12)+(IPCA!N13*qOG!N12)))+((IPCA!O13*qOG!O12)/((qOG!O12*IPCA!O13)+(qPes!P12*pPes!O12)+(pCAPEX!O12*Ativo!O12)))),"")</f>
        <v>1.0158425928968897</v>
      </c>
      <c r="P42" s="106">
        <f>IFERROR((qOG!P12/qOG!O12)^(0.5*((IPCA!O13*qOG!O12)/((pPes!O12*qPes!P12)+(pCAPEX!O12*Ativo!O12)+(IPCA!O13*qOG!O12)))+((IPCA!P13*qOG!P12)/((qOG!P12*IPCA!P13)+(qPes!Q12*pPes!P12)+(pCAPEX!P12*Ativo!P12)))),"")</f>
        <v>0.9397921619330849</v>
      </c>
      <c r="Q42" s="106">
        <f>IFERROR((qOG!Q12/qOG!P12)^(0.5*((IPCA!P13*qOG!P12)/((pPes!P12*qPes!Q12)+(pCAPEX!P12*Ativo!P12)+(IPCA!P13*qOG!P12)))+((IPCA!Q13*qOG!Q12)/((qOG!Q12*IPCA!Q13)+(qPes!R12*pPes!Q12)+(pCAPEX!Q12*Ativo!Q12)))),"")</f>
        <v>1.4080123900174177</v>
      </c>
      <c r="R42" s="106">
        <f>IFERROR((qOG!R12/qOG!Q12)^(0.5*((IPCA!Q13*qOG!Q12)/((pPes!Q12*qPes!R12)+(pCAPEX!Q12*Ativo!Q12)+(IPCA!Q13*qOG!Q12)))+((IPCA!R13*qOG!R12)/((qOG!R12*IPCA!R13)+(qPes!S12*pPes!R12)+(pCAPEX!R12*Ativo!R12)))),"")</f>
        <v>1.0020578859364659</v>
      </c>
      <c r="S42" s="106">
        <f>IFERROR((qOG!S12/qOG!R12)^(0.5*((IPCA!R13*qOG!R12)/((pPes!R12*qPes!S12)+(pCAPEX!R12*Ativo!R12)+(IPCA!R13*qOG!R12)))+((IPCA!S13*qOG!S12)/((qOG!S12*IPCA!S13)+(qPes!T12*pPes!S12)+(pCAPEX!S12*Ativo!S12)))),"")</f>
        <v>0.88767488000551098</v>
      </c>
      <c r="T42" s="106">
        <f>IFERROR((qOG!T12/qOG!S12)^(0.5*((IPCA!S13*qOG!S12)/((pPes!S12*qPes!T12)+(pCAPEX!S12*Ativo!S12)+(IPCA!S13*qOG!S12)))+((IPCA!T13*qOG!T12)/((qOG!T12*IPCA!T13)+(qPes!U12*pPes!T12)+(pCAPEX!T12*Ativo!T12)))),"")</f>
        <v>1.1308855045363797</v>
      </c>
      <c r="U42" s="106" t="str">
        <f>IFERROR((qOG!U12/qOG!T12)^(0.5*((IPCA!T13*qOG!T12)/((pPes!T12*qPes!U12)+(pCAPEX!T12*Ativo!T12)+(IPCA!T13*qOG!T12)))+((IPCA!U13*qOG!U12)/((qOG!U12*IPCA!U13)+(qPes!V12*pPes!U12)+(pCAPEX!U12*Ativo!U12)))),"")</f>
        <v/>
      </c>
      <c r="V42" s="106" t="str">
        <f>IFERROR((qOG!V12/qOG!U12)^(0.5*((IPCA!U13*qOG!U12)/((pPes!U12*qPes!V12)+(pCAPEX!U12*Ativo!U12)+(IPCA!U13*qOG!U12)))+((IPCA!V13*qOG!V12)/((qOG!V12*IPCA!V13)+(qPes!W12*pPes!V12)+(pCAPEX!V12*Ativo!V12)))),"")</f>
        <v/>
      </c>
    </row>
    <row r="43" spans="2:22" x14ac:dyDescent="0.25">
      <c r="B43" s="105" t="s">
        <v>59</v>
      </c>
      <c r="C43" s="106" t="str">
        <f>IFERROR((qOG!C13/qOG!B13)^(0.5*((IPCA!B14*qOG!B13)/((pPes!B13*qPes!C13)+(pCAPEX!B13*Ativo!B13)+(IPCA!B14*qOG!B13)))+((IPCA!C14*qOG!C13)/((qOG!C13*IPCA!C14)+(qPes!D13*pPes!C13)+(pCAPEX!C13*Ativo!C13)))),"")</f>
        <v/>
      </c>
      <c r="D43" s="106">
        <f>IFERROR((qOG!D13/qOG!C13)^(0.5*((IPCA!C14*qOG!C13)/((pPes!C13*qPes!D13)+(pCAPEX!C13*Ativo!C13)+(IPCA!C14*qOG!C13)))+((IPCA!D14*qOG!D13)/((qOG!D13*IPCA!D14)+(qPes!E13*pPes!D13)+(pCAPEX!D13*Ativo!D13)))),"")</f>
        <v>0.93195356661482343</v>
      </c>
      <c r="E43" s="106">
        <f>IFERROR((qOG!E13/qOG!D13)^(0.5*((IPCA!D14*qOG!D13)/((pPes!D13*qPes!E13)+(pCAPEX!D13*Ativo!D13)+(IPCA!D14*qOG!D13)))+((IPCA!E14*qOG!E13)/((qOG!E13*IPCA!E14)+(qPes!F13*pPes!E13)+(pCAPEX!E13*Ativo!E13)))),"")</f>
        <v>1.0222975244640289</v>
      </c>
      <c r="F43" s="106">
        <f>IFERROR((qOG!F13/qOG!E13)^(0.5*((IPCA!E14*qOG!E13)/((pPes!E13*qPes!F13)+(pCAPEX!E13*Ativo!E13)+(IPCA!E14*qOG!E13)))+((IPCA!F14*qOG!F13)/((qOG!F13*IPCA!F14)+(qPes!G13*pPes!F13)+(pCAPEX!F13*Ativo!F13)))),"")</f>
        <v>1.0024415998996175</v>
      </c>
      <c r="G43" s="106">
        <f>IFERROR((qOG!G13/qOG!F13)^(0.5*((IPCA!F14*qOG!F13)/((pPes!F13*qPes!G13)+(pCAPEX!F13*Ativo!F13)+(IPCA!F14*qOG!F13)))+((IPCA!G14*qOG!G13)/((qOG!G13*IPCA!G14)+(qPes!H13*pPes!G13)+(pCAPEX!G13*Ativo!G13)))),"")</f>
        <v>1.0294056302386694</v>
      </c>
      <c r="H43" s="106">
        <f>IFERROR((qOG!H13/qOG!G13)^(0.5*((IPCA!G14*qOG!G13)/((pPes!G13*qPes!H13)+(pCAPEX!G13*Ativo!G13)+(IPCA!G14*qOG!G13)))+((IPCA!H14*qOG!H13)/((qOG!H13*IPCA!H14)+(qPes!I13*pPes!H13)+(pCAPEX!H13*Ativo!H13)))),"")</f>
        <v>0.98198365822395772</v>
      </c>
      <c r="I43" s="106">
        <f>IFERROR((qOG!I13/qOG!H13)^(0.5*((IPCA!H14*qOG!H13)/((pPes!H13*qPes!I13)+(pCAPEX!H13*Ativo!H13)+(IPCA!H14*qOG!H13)))+((IPCA!I14*qOG!I13)/((qOG!I13*IPCA!I14)+(qPes!J13*pPes!I13)+(pCAPEX!I13*Ativo!I13)))),"")</f>
        <v>1.0353083360496567</v>
      </c>
      <c r="J43" s="106">
        <f>IFERROR((qOG!J13/qOG!I13)^(0.5*((IPCA!I14*qOG!I13)/((pPes!I13*qPes!J13)+(pCAPEX!I13*Ativo!I13)+(IPCA!I14*qOG!I13)))+((IPCA!J14*qOG!J13)/((qOG!J13*IPCA!J14)+(qPes!K13*pPes!J13)+(pCAPEX!J13*Ativo!J13)))),"")</f>
        <v>1.0874838742660833</v>
      </c>
      <c r="K43" s="106">
        <f>IFERROR((qOG!K13/qOG!J13)^(0.5*((IPCA!J14*qOG!J13)/((pPes!J13*qPes!K13)+(pCAPEX!J13*Ativo!J13)+(IPCA!J14*qOG!J13)))+((IPCA!K14*qOG!K13)/((qOG!K13*IPCA!K14)+(qPes!L13*pPes!K13)+(pCAPEX!K13*Ativo!K13)))),"")</f>
        <v>0.97761733468934076</v>
      </c>
      <c r="L43" s="106">
        <f>IFERROR((qOG!L13/qOG!K13)^(0.5*((IPCA!K14*qOG!K13)/((pPes!K13*qPes!L13)+(pCAPEX!K13*Ativo!K13)+(IPCA!K14*qOG!K13)))+((IPCA!L14*qOG!L13)/((qOG!L13*IPCA!L14)+(qPes!M13*pPes!L13)+(pCAPEX!L13*Ativo!L13)))),"")</f>
        <v>1.0491878376732566</v>
      </c>
      <c r="M43" s="106">
        <f>IFERROR((qOG!M13/qOG!L13)^(0.5*((IPCA!L14*qOG!L13)/((pPes!L13*qPes!M13)+(pCAPEX!L13*Ativo!L13)+(IPCA!L14*qOG!L13)))+((IPCA!M14*qOG!M13)/((qOG!M13*IPCA!M14)+(qPes!N13*pPes!M13)+(pCAPEX!M13*Ativo!M13)))),"")</f>
        <v>0.93605886459044552</v>
      </c>
      <c r="N43" s="106">
        <f>IFERROR((qOG!N13/qOG!M13)^(0.5*((IPCA!M14*qOG!M13)/((pPes!M13*qPes!N13)+(pCAPEX!M13*Ativo!M13)+(IPCA!M14*qOG!M13)))+((IPCA!N14*qOG!N13)/((qOG!N13*IPCA!N14)+(qPes!O13*pPes!N13)+(pCAPEX!N13*Ativo!N13)))),"")</f>
        <v>1.0125352731212922</v>
      </c>
      <c r="O43" s="106">
        <f>IFERROR((qOG!O13/qOG!N13)^(0.5*((IPCA!N14*qOG!N13)/((pPes!N13*qPes!O13)+(pCAPEX!N13*Ativo!N13)+(IPCA!N14*qOG!N13)))+((IPCA!O14*qOG!O13)/((qOG!O13*IPCA!O14)+(qPes!P13*pPes!O13)+(pCAPEX!O13*Ativo!O13)))),"")</f>
        <v>1.051766696303893</v>
      </c>
      <c r="P43" s="106">
        <f>IFERROR((qOG!P13/qOG!O13)^(0.5*((IPCA!O14*qOG!O13)/((pPes!O13*qPes!P13)+(pCAPEX!O13*Ativo!O13)+(IPCA!O14*qOG!O13)))+((IPCA!P14*qOG!P13)/((qOG!P13*IPCA!P14)+(qPes!Q13*pPes!P13)+(pCAPEX!P13*Ativo!P13)))),"")</f>
        <v>1.0291809110502539</v>
      </c>
      <c r="Q43" s="106">
        <f>IFERROR((qOG!Q13/qOG!P13)^(0.5*((IPCA!P14*qOG!P13)/((pPes!P13*qPes!Q13)+(pCAPEX!P13*Ativo!P13)+(IPCA!P14*qOG!P13)))+((IPCA!Q14*qOG!Q13)/((qOG!Q13*IPCA!Q14)+(qPes!R13*pPes!Q13)+(pCAPEX!Q13*Ativo!Q13)))),"")</f>
        <v>1.0346121815906784</v>
      </c>
      <c r="R43" s="106">
        <f>IFERROR((qOG!R13/qOG!Q13)^(0.5*((IPCA!Q14*qOG!Q13)/((pPes!Q13*qPes!R13)+(pCAPEX!Q13*Ativo!Q13)+(IPCA!Q14*qOG!Q13)))+((IPCA!R14*qOG!R13)/((qOG!R13*IPCA!R14)+(qPes!S13*pPes!R13)+(pCAPEX!R13*Ativo!R13)))),"")</f>
        <v>0.98734594800069664</v>
      </c>
      <c r="S43" s="106">
        <f>IFERROR((qOG!S13/qOG!R13)^(0.5*((IPCA!R14*qOG!R13)/((pPes!R13*qPes!S13)+(pCAPEX!R13*Ativo!R13)+(IPCA!R14*qOG!R13)))+((IPCA!S14*qOG!S13)/((qOG!S13*IPCA!S14)+(qPes!T13*pPes!S13)+(pCAPEX!S13*Ativo!S13)))),"")</f>
        <v>1.0002647779660314</v>
      </c>
      <c r="T43" s="106">
        <f>IFERROR((qOG!T13/qOG!S13)^(0.5*((IPCA!S14*qOG!S13)/((pPes!S13*qPes!T13)+(pCAPEX!S13*Ativo!S13)+(IPCA!S14*qOG!S13)))+((IPCA!T14*qOG!T13)/((qOG!T13*IPCA!T14)+(qPes!U13*pPes!T13)+(pCAPEX!T13*Ativo!T13)))),"")</f>
        <v>1.066529810612262</v>
      </c>
      <c r="U43" s="106">
        <f>IFERROR((qOG!U13/qOG!T13)^(0.5*((IPCA!T14*qOG!T13)/((pPes!T13*qPes!U13)+(pCAPEX!T13*Ativo!T13)+(IPCA!T14*qOG!T13)))+((IPCA!U14*qOG!U13)/((qOG!U13*IPCA!U14)+(qPes!V13*pPes!U13)+(pCAPEX!U13*Ativo!U13)))),"")</f>
        <v>1.0212175023443855</v>
      </c>
      <c r="V43" s="106">
        <f>IFERROR((qOG!V13/qOG!U13)^(0.5*((IPCA!U14*qOG!U13)/((pPes!U13*qPes!V13)+(pCAPEX!U13*Ativo!U13)+(IPCA!U14*qOG!U13)))+((IPCA!V14*qOG!V13)/((qOG!V13*IPCA!V14)+(qPes!W13*pPes!V13)+(pCAPEX!V13*Ativo!V13)))),"")</f>
        <v>1.0939194636346192</v>
      </c>
    </row>
    <row r="44" spans="2:22" x14ac:dyDescent="0.25">
      <c r="B44" s="105" t="s">
        <v>67</v>
      </c>
      <c r="C44" s="106" t="str">
        <f>IFERROR((qOG!C14/qOG!B14)^(0.5*((IPCA!B15*qOG!B14)/((pPes!B14*qPes!C14)+(pCAPEX!B14*Ativo!B14)+(IPCA!B15*qOG!B14)))+((IPCA!C15*qOG!C14)/((qOG!C14*IPCA!C15)+(qPes!D14*pPes!C14)+(pCAPEX!C14*Ativo!C14)))),"")</f>
        <v/>
      </c>
      <c r="D44" s="106" t="str">
        <f>IFERROR((qOG!D14/qOG!C14)^(0.5*((IPCA!C15*qOG!C14)/((pPes!C14*qPes!D14)+(pCAPEX!C14*Ativo!C14)+(IPCA!C15*qOG!C14)))+((IPCA!D15*qOG!D14)/((qOG!D14*IPCA!D15)+(qPes!E14*pPes!D14)+(pCAPEX!D14*Ativo!D14)))),"")</f>
        <v/>
      </c>
      <c r="E44" s="106" t="str">
        <f>IFERROR((qOG!E14/qOG!D14)^(0.5*((IPCA!D15*qOG!D14)/((pPes!D14*qPes!E14)+(pCAPEX!D14*Ativo!D14)+(IPCA!D15*qOG!D14)))+((IPCA!E15*qOG!E14)/((qOG!E14*IPCA!E15)+(qPes!F14*pPes!E14)+(pCAPEX!E14*Ativo!E14)))),"")</f>
        <v/>
      </c>
      <c r="F44" s="106">
        <f>IFERROR((qOG!F14/qOG!E14)^(0.5*((IPCA!E15*qOG!E14)/((pPes!E14*qPes!F14)+(pCAPEX!E14*Ativo!E14)+(IPCA!E15*qOG!E14)))+((IPCA!F15*qOG!F14)/((qOG!F14*IPCA!F15)+(qPes!G14*pPes!F14)+(pCAPEX!F14*Ativo!F14)))),"")</f>
        <v>0.94737567678898282</v>
      </c>
      <c r="G44" s="106">
        <f>IFERROR((qOG!G14/qOG!F14)^(0.5*((IPCA!F15*qOG!F14)/((pPes!F14*qPes!G14)+(pCAPEX!F14*Ativo!F14)+(IPCA!F15*qOG!F14)))+((IPCA!G15*qOG!G14)/((qOG!G14*IPCA!G15)+(qPes!H14*pPes!G14)+(pCAPEX!G14*Ativo!G14)))),"")</f>
        <v>1.0405222972200028</v>
      </c>
      <c r="H44" s="106">
        <f>IFERROR((qOG!H14/qOG!G14)^(0.5*((IPCA!G15*qOG!G14)/((pPes!G14*qPes!H14)+(pCAPEX!G14*Ativo!G14)+(IPCA!G15*qOG!G14)))+((IPCA!H15*qOG!H14)/((qOG!H14*IPCA!H15)+(qPes!I14*pPes!H14)+(pCAPEX!H14*Ativo!H14)))),"")</f>
        <v>1.0270178543357398</v>
      </c>
      <c r="I44" s="106">
        <f>IFERROR((qOG!I14/qOG!H14)^(0.5*((IPCA!H15*qOG!H14)/((pPes!H14*qPes!I14)+(pCAPEX!H14*Ativo!H14)+(IPCA!H15*qOG!H14)))+((IPCA!I15*qOG!I14)/((qOG!I14*IPCA!I15)+(qPes!J14*pPes!I14)+(pCAPEX!I14*Ativo!I14)))),"")</f>
        <v>1.2720664853930919</v>
      </c>
      <c r="J44" s="106" t="str">
        <f>IFERROR((qOG!J14/qOG!I14)^(0.5*((IPCA!I15*qOG!I14)/((pPes!I14*qPes!J14)+(pCAPEX!I14*Ativo!I14)+(IPCA!I15*qOG!I14)))+((IPCA!J15*qOG!J14)/((qOG!J14*IPCA!J15)+(qPes!K14*pPes!J14)+(pCAPEX!J14*Ativo!J14)))),"")</f>
        <v/>
      </c>
      <c r="K44" s="106" t="str">
        <f>IFERROR((qOG!K14/qOG!J14)^(0.5*((IPCA!J15*qOG!J14)/((pPes!J14*qPes!K14)+(pCAPEX!J14*Ativo!J14)+(IPCA!J15*qOG!J14)))+((IPCA!K15*qOG!K14)/((qOG!K14*IPCA!K15)+(qPes!L14*pPes!K14)+(pCAPEX!K14*Ativo!K14)))),"")</f>
        <v/>
      </c>
      <c r="L44" s="106">
        <f>IFERROR((qOG!L14/qOG!K14)^(0.5*((IPCA!K15*qOG!K14)/((pPes!K14*qPes!L14)+(pCAPEX!K14*Ativo!K14)+(IPCA!K15*qOG!K14)))+((IPCA!L15*qOG!L14)/((qOG!L14*IPCA!L15)+(qPes!M14*pPes!L14)+(pCAPEX!L14*Ativo!L14)))),"")</f>
        <v>1.0989268396897343</v>
      </c>
      <c r="M44" s="106">
        <f>IFERROR((qOG!M14/qOG!L14)^(0.5*((IPCA!L15*qOG!L14)/((pPes!L14*qPes!M14)+(pCAPEX!L14*Ativo!L14)+(IPCA!L15*qOG!L14)))+((IPCA!M15*qOG!M14)/((qOG!M14*IPCA!M15)+(qPes!N14*pPes!M14)+(pCAPEX!M14*Ativo!M14)))),"")</f>
        <v>0.98383989582103148</v>
      </c>
      <c r="N44" s="106">
        <f>IFERROR((qOG!N14/qOG!M14)^(0.5*((IPCA!M15*qOG!M14)/((pPes!M14*qPes!N14)+(pCAPEX!M14*Ativo!M14)+(IPCA!M15*qOG!M14)))+((IPCA!N15*qOG!N14)/((qOG!N14*IPCA!N15)+(qPes!O14*pPes!N14)+(pCAPEX!N14*Ativo!N14)))),"")</f>
        <v>1.0117689582739537</v>
      </c>
      <c r="O44" s="106">
        <f>IFERROR((qOG!O14/qOG!N14)^(0.5*((IPCA!N15*qOG!N14)/((pPes!N14*qPes!O14)+(pCAPEX!N14*Ativo!N14)+(IPCA!N15*qOG!N14)))+((IPCA!O15*qOG!O14)/((qOG!O14*IPCA!O15)+(qPes!P14*pPes!O14)+(pCAPEX!O14*Ativo!O14)))),"")</f>
        <v>0.97673447852827833</v>
      </c>
      <c r="P44" s="106">
        <f>IFERROR((qOG!P14/qOG!O14)^(0.5*((IPCA!O15*qOG!O14)/((pPes!O14*qPes!P14)+(pCAPEX!O14*Ativo!O14)+(IPCA!O15*qOG!O14)))+((IPCA!P15*qOG!P14)/((qOG!P14*IPCA!P15)+(qPes!Q14*pPes!P14)+(pCAPEX!P14*Ativo!P14)))),"")</f>
        <v>0.95101159955610848</v>
      </c>
      <c r="Q44" s="106">
        <f>IFERROR((qOG!Q14/qOG!P14)^(0.5*((IPCA!P15*qOG!P14)/((pPes!P14*qPes!Q14)+(pCAPEX!P14*Ativo!P14)+(IPCA!P15*qOG!P14)))+((IPCA!Q15*qOG!Q14)/((qOG!Q14*IPCA!Q15)+(qPes!R14*pPes!Q14)+(pCAPEX!Q14*Ativo!Q14)))),"")</f>
        <v>0.94477047259507441</v>
      </c>
      <c r="R44" s="106">
        <f>IFERROR((qOG!R14/qOG!Q14)^(0.5*((IPCA!Q15*qOG!Q14)/((pPes!Q14*qPes!R14)+(pCAPEX!Q14*Ativo!Q14)+(IPCA!Q15*qOG!Q14)))+((IPCA!R15*qOG!R14)/((qOG!R14*IPCA!R15)+(qPes!S14*pPes!R14)+(pCAPEX!R14*Ativo!R14)))),"")</f>
        <v>1.0534260271833751</v>
      </c>
      <c r="S44" s="106">
        <f>IFERROR((qOG!S14/qOG!R14)^(0.5*((IPCA!R15*qOG!R14)/((pPes!R14*qPes!S14)+(pCAPEX!R14*Ativo!R14)+(IPCA!R15*qOG!R14)))+((IPCA!S15*qOG!S14)/((qOG!S14*IPCA!S15)+(qPes!T14*pPes!S14)+(pCAPEX!S14*Ativo!S14)))),"")</f>
        <v>1.0338808358749561</v>
      </c>
      <c r="T44" s="106">
        <f>IFERROR((qOG!T14/qOG!S14)^(0.5*((IPCA!S15*qOG!S14)/((pPes!S14*qPes!T14)+(pCAPEX!S14*Ativo!S14)+(IPCA!S15*qOG!S14)))+((IPCA!T15*qOG!T14)/((qOG!T14*IPCA!T15)+(qPes!U14*pPes!T14)+(pCAPEX!T14*Ativo!T14)))),"")</f>
        <v>0.96546133988403582</v>
      </c>
      <c r="U44" s="106">
        <f>IFERROR((qOG!U14/qOG!T14)^(0.5*((IPCA!T15*qOG!T14)/((pPes!T14*qPes!U14)+(pCAPEX!T14*Ativo!T14)+(IPCA!T15*qOG!T14)))+((IPCA!U15*qOG!U14)/((qOG!U14*IPCA!U15)+(qPes!V14*pPes!U14)+(pCAPEX!U14*Ativo!U14)))),"")</f>
        <v>1.019888857245699</v>
      </c>
      <c r="V44" s="106">
        <f>IFERROR((qOG!V14/qOG!U14)^(0.5*((IPCA!U15*qOG!U14)/((pPes!U14*qPes!V14)+(pCAPEX!U14*Ativo!U14)+(IPCA!U15*qOG!U14)))+((IPCA!V15*qOG!V14)/((qOG!V14*IPCA!V15)+(qPes!W14*pPes!V14)+(pCAPEX!V14*Ativo!V14)))),"")</f>
        <v>1.2003148568488562</v>
      </c>
    </row>
    <row r="45" spans="2:22" x14ac:dyDescent="0.25">
      <c r="B45" s="105" t="s">
        <v>66</v>
      </c>
      <c r="C45" s="106">
        <f>IFERROR((qOG!C15/qOG!B15)^(0.5*((IPCA!B16*qOG!B15)/((pPes!B15*qPes!C15)+(pCAPEX!B15*Ativo!B15)+(IPCA!B16*qOG!B15)))+((IPCA!C16*qOG!C15)/((qOG!C15*IPCA!C16)+(qPes!D15*pPes!C15)+(pCAPEX!C15*Ativo!C15)))),"")</f>
        <v>1.0600444664794901</v>
      </c>
      <c r="D45" s="106">
        <f>IFERROR((qOG!D15/qOG!C15)^(0.5*((IPCA!C16*qOG!C15)/((pPes!C15*qPes!D15)+(pCAPEX!C15*Ativo!C15)+(IPCA!C16*qOG!C15)))+((IPCA!D16*qOG!D15)/((qOG!D15*IPCA!D16)+(qPes!E15*pPes!D15)+(pCAPEX!D15*Ativo!D15)))),"")</f>
        <v>1.0246720310187125</v>
      </c>
      <c r="E45" s="106">
        <f>IFERROR((qOG!E15/qOG!D15)^(0.5*((IPCA!D16*qOG!D15)/((pPes!D15*qPes!E15)+(pCAPEX!D15*Ativo!D15)+(IPCA!D16*qOG!D15)))+((IPCA!E16*qOG!E15)/((qOG!E15*IPCA!E16)+(qPes!F15*pPes!E15)+(pCAPEX!E15*Ativo!E15)))),"")</f>
        <v>1.0271044297691132</v>
      </c>
      <c r="F45" s="106">
        <f>IFERROR((qOG!F15/qOG!E15)^(0.5*((IPCA!E16*qOG!E15)/((pPes!E15*qPes!F15)+(pCAPEX!E15*Ativo!E15)+(IPCA!E16*qOG!E15)))+((IPCA!F16*qOG!F15)/((qOG!F15*IPCA!F16)+(qPes!G15*pPes!F15)+(pCAPEX!F15*Ativo!F15)))),"")</f>
        <v>0.96607038903423526</v>
      </c>
      <c r="G45" s="106">
        <f>IFERROR((qOG!G15/qOG!F15)^(0.5*((IPCA!F16*qOG!F15)/((pPes!F15*qPes!G15)+(pCAPEX!F15*Ativo!F15)+(IPCA!F16*qOG!F15)))+((IPCA!G16*qOG!G15)/((qOG!G15*IPCA!G16)+(qPes!H15*pPes!G15)+(pCAPEX!G15*Ativo!G15)))),"")</f>
        <v>1.048067884366777</v>
      </c>
      <c r="H45" s="106">
        <f>IFERROR((qOG!H15/qOG!G15)^(0.5*((IPCA!G16*qOG!G15)/((pPes!G15*qPes!H15)+(pCAPEX!G15*Ativo!G15)+(IPCA!G16*qOG!G15)))+((IPCA!H16*qOG!H15)/((qOG!H15*IPCA!H16)+(qPes!I15*pPes!H15)+(pCAPEX!H15*Ativo!H15)))),"")</f>
        <v>1.0387205872585317</v>
      </c>
      <c r="I45" s="106">
        <f>IFERROR((qOG!I15/qOG!H15)^(0.5*((IPCA!H16*qOG!H15)/((pPes!H15*qPes!I15)+(pCAPEX!H15*Ativo!H15)+(IPCA!H16*qOG!H15)))+((IPCA!I16*qOG!I15)/((qOG!I15*IPCA!I16)+(qPes!J15*pPes!I15)+(pCAPEX!I15*Ativo!I15)))),"")</f>
        <v>1.066444301411787</v>
      </c>
      <c r="J45" s="106">
        <f>IFERROR((qOG!J15/qOG!I15)^(0.5*((IPCA!I16*qOG!I15)/((pPes!I15*qPes!J15)+(pCAPEX!I15*Ativo!I15)+(IPCA!I16*qOG!I15)))+((IPCA!J16*qOG!J15)/((qOG!J15*IPCA!J16)+(qPes!K15*pPes!J15)+(pCAPEX!J15*Ativo!J15)))),"")</f>
        <v>1.0080397107276187</v>
      </c>
      <c r="K45" s="106">
        <f>IFERROR((qOG!K15/qOG!J15)^(0.5*((IPCA!J16*qOG!J15)/((pPes!J15*qPes!K15)+(pCAPEX!J15*Ativo!J15)+(IPCA!J16*qOG!J15)))+((IPCA!K16*qOG!K15)/((qOG!K15*IPCA!K16)+(qPes!L15*pPes!K15)+(pCAPEX!K15*Ativo!K15)))),"")</f>
        <v>1.0025343517662229</v>
      </c>
      <c r="L45" s="106">
        <f>IFERROR((qOG!L15/qOG!K15)^(0.5*((IPCA!K16*qOG!K15)/((pPes!K15*qPes!L15)+(pCAPEX!K15*Ativo!K15)+(IPCA!K16*qOG!K15)))+((IPCA!L16*qOG!L15)/((qOG!L15*IPCA!L16)+(qPes!M15*pPes!L15)+(pCAPEX!L15*Ativo!L15)))),"")</f>
        <v>0.98486188321546031</v>
      </c>
      <c r="M45" s="106">
        <f>IFERROR((qOG!M15/qOG!L15)^(0.5*((IPCA!L16*qOG!L15)/((pPes!L15*qPes!M15)+(pCAPEX!L15*Ativo!L15)+(IPCA!L16*qOG!L15)))+((IPCA!M16*qOG!M15)/((qOG!M15*IPCA!M16)+(qPes!N15*pPes!M15)+(pCAPEX!M15*Ativo!M15)))),"")</f>
        <v>1.1018298440058705</v>
      </c>
      <c r="N45" s="106">
        <f>IFERROR((qOG!N15/qOG!M15)^(0.5*((IPCA!M16*qOG!M15)/((pPes!M15*qPes!N15)+(pCAPEX!M15*Ativo!M15)+(IPCA!M16*qOG!M15)))+((IPCA!N16*qOG!N15)/((qOG!N15*IPCA!N16)+(qPes!O15*pPes!N15)+(pCAPEX!N15*Ativo!N15)))),"")</f>
        <v>1.0059392035644277</v>
      </c>
      <c r="O45" s="106">
        <f>IFERROR((qOG!O15/qOG!N15)^(0.5*((IPCA!N16*qOG!N15)/((pPes!N15*qPes!O15)+(pCAPEX!N15*Ativo!N15)+(IPCA!N16*qOG!N15)))+((IPCA!O16*qOG!O15)/((qOG!O15*IPCA!O16)+(qPes!P15*pPes!O15)+(pCAPEX!O15*Ativo!O15)))),"")</f>
        <v>1.0200090003375497</v>
      </c>
      <c r="P45" s="106">
        <f>IFERROR((qOG!P15/qOG!O15)^(0.5*((IPCA!O16*qOG!O15)/((pPes!O15*qPes!P15)+(pCAPEX!O15*Ativo!O15)+(IPCA!O16*qOG!O15)))+((IPCA!P16*qOG!P15)/((qOG!P15*IPCA!P16)+(qPes!Q15*pPes!P15)+(pCAPEX!P15*Ativo!P15)))),"")</f>
        <v>0.99282284271306864</v>
      </c>
      <c r="Q45" s="106">
        <f>IFERROR((qOG!Q15/qOG!P15)^(0.5*((IPCA!P16*qOG!P15)/((pPes!P15*qPes!Q15)+(pCAPEX!P15*Ativo!P15)+(IPCA!P16*qOG!P15)))+((IPCA!Q16*qOG!Q15)/((qOG!Q15*IPCA!Q16)+(qPes!R15*pPes!Q15)+(pCAPEX!Q15*Ativo!Q15)))),"")</f>
        <v>1.0792857298130987</v>
      </c>
      <c r="R45" s="106">
        <f>IFERROR((qOG!R15/qOG!Q15)^(0.5*((IPCA!Q16*qOG!Q15)/((pPes!Q15*qPes!R15)+(pCAPEX!Q15*Ativo!Q15)+(IPCA!Q16*qOG!Q15)))+((IPCA!R16*qOG!R15)/((qOG!R15*IPCA!R16)+(qPes!S15*pPes!R15)+(pCAPEX!R15*Ativo!R15)))),"")</f>
        <v>1.0069359519031307</v>
      </c>
      <c r="S45" s="106">
        <f>IFERROR((qOG!S15/qOG!R15)^(0.5*((IPCA!R16*qOG!R15)/((pPes!R15*qPes!S15)+(pCAPEX!R15*Ativo!R15)+(IPCA!R16*qOG!R15)))+((IPCA!S16*qOG!S15)/((qOG!S15*IPCA!S16)+(qPes!T15*pPes!S15)+(pCAPEX!S15*Ativo!S15)))),"")</f>
        <v>0.98852585238194057</v>
      </c>
      <c r="T45" s="106">
        <f>IFERROR((qOG!T15/qOG!S15)^(0.5*((IPCA!S16*qOG!S15)/((pPes!S15*qPes!T15)+(pCAPEX!S15*Ativo!S15)+(IPCA!S16*qOG!S15)))+((IPCA!T16*qOG!T15)/((qOG!T15*IPCA!T16)+(qPes!U15*pPes!T15)+(pCAPEX!T15*Ativo!T15)))),"")</f>
        <v>1.0351915472321607</v>
      </c>
      <c r="U45" s="106">
        <f>IFERROR((qOG!U15/qOG!T15)^(0.5*((IPCA!T16*qOG!T15)/((pPes!T15*qPes!U15)+(pCAPEX!T15*Ativo!T15)+(IPCA!T16*qOG!T15)))+((IPCA!U16*qOG!U15)/((qOG!U15*IPCA!U16)+(qPes!V15*pPes!U15)+(pCAPEX!U15*Ativo!U15)))),"")</f>
        <v>1.0731399261799763</v>
      </c>
      <c r="V45" s="106" t="str">
        <f>IFERROR((qOG!V15/qOG!U15)^(0.5*((IPCA!U16*qOG!U15)/((pPes!U15*qPes!V15)+(pCAPEX!U15*Ativo!U15)+(IPCA!U16*qOG!U15)))+((IPCA!V16*qOG!V15)/((qOG!V15*IPCA!V16)+(qPes!W15*pPes!V15)+(pCAPEX!V15*Ativo!V15)))),"")</f>
        <v/>
      </c>
    </row>
    <row r="46" spans="2:22" x14ac:dyDescent="0.25">
      <c r="B46" s="105" t="s">
        <v>63</v>
      </c>
      <c r="C46" s="106" t="str">
        <f>IFERROR((qOG!C16/qOG!B16)^(0.5*((IPCA!B17*qOG!B16)/((pPes!B16*qPes!C16)+(pCAPEX!B16*Ativo!B16)+(IPCA!B17*qOG!B16)))+((IPCA!C17*qOG!C16)/((qOG!C16*IPCA!C17)+(qPes!D16*pPes!C16)+(pCAPEX!C16*Ativo!C16)))),"")</f>
        <v/>
      </c>
      <c r="D46" s="106">
        <f>IFERROR((qOG!D16/qOG!C16)^(0.5*((IPCA!C17*qOG!C16)/((pPes!C16*qPes!D16)+(pCAPEX!C16*Ativo!C16)+(IPCA!C17*qOG!C16)))+((IPCA!D17*qOG!D16)/((qOG!D16*IPCA!D17)+(qPes!E16*pPes!D16)+(pCAPEX!D16*Ativo!D16)))),"")</f>
        <v>1.0818230049931792</v>
      </c>
      <c r="E46" s="106">
        <f>IFERROR((qOG!E16/qOG!D16)^(0.5*((IPCA!D17*qOG!D16)/((pPes!D16*qPes!E16)+(pCAPEX!D16*Ativo!D16)+(IPCA!D17*qOG!D16)))+((IPCA!E17*qOG!E16)/((qOG!E16*IPCA!E17)+(qPes!F16*pPes!E16)+(pCAPEX!E16*Ativo!E16)))),"")</f>
        <v>1.166628161415399</v>
      </c>
      <c r="F46" s="106">
        <f>IFERROR((qOG!F16/qOG!E16)^(0.5*((IPCA!E17*qOG!E16)/((pPes!E16*qPes!F16)+(pCAPEX!E16*Ativo!E16)+(IPCA!E17*qOG!E16)))+((IPCA!F17*qOG!F16)/((qOG!F16*IPCA!F17)+(qPes!G16*pPes!F16)+(pCAPEX!F16*Ativo!F16)))),"")</f>
        <v>1.1518539920518887</v>
      </c>
      <c r="G46" s="106">
        <f>IFERROR((qOG!G16/qOG!F16)^(0.5*((IPCA!F17*qOG!F16)/((pPes!F16*qPes!G16)+(pCAPEX!F16*Ativo!F16)+(IPCA!F17*qOG!F16)))+((IPCA!G17*qOG!G16)/((qOG!G16*IPCA!G17)+(qPes!H16*pPes!G16)+(pCAPEX!G16*Ativo!G16)))),"")</f>
        <v>0.793481001635157</v>
      </c>
      <c r="H46" s="106">
        <f>IFERROR((qOG!H16/qOG!G16)^(0.5*((IPCA!G17*qOG!G16)/((pPes!G16*qPes!H16)+(pCAPEX!G16*Ativo!G16)+(IPCA!G17*qOG!G16)))+((IPCA!H17*qOG!H16)/((qOG!H16*IPCA!H17)+(qPes!I16*pPes!H16)+(pCAPEX!H16*Ativo!H16)))),"")</f>
        <v>0.95896655663777852</v>
      </c>
      <c r="I46" s="106" t="str">
        <f>IFERROR((qOG!I16/qOG!H16)^(0.5*((IPCA!H17*qOG!H16)/((pPes!H16*qPes!I16)+(pCAPEX!H16*Ativo!H16)+(IPCA!H17*qOG!H16)))+((IPCA!I17*qOG!I16)/((qOG!I16*IPCA!I17)+(qPes!J16*pPes!I16)+(pCAPEX!I16*Ativo!I16)))),"")</f>
        <v/>
      </c>
      <c r="J46" s="106" t="str">
        <f>IFERROR((qOG!J16/qOG!I16)^(0.5*((IPCA!I17*qOG!I16)/((pPes!I16*qPes!J16)+(pCAPEX!I16*Ativo!I16)+(IPCA!I17*qOG!I16)))+((IPCA!J17*qOG!J16)/((qOG!J16*IPCA!J17)+(qPes!K16*pPes!J16)+(pCAPEX!J16*Ativo!J16)))),"")</f>
        <v/>
      </c>
      <c r="K46" s="106" t="str">
        <f>IFERROR((qOG!K16/qOG!J16)^(0.5*((IPCA!J17*qOG!J16)/((pPes!J16*qPes!K16)+(pCAPEX!J16*Ativo!J16)+(IPCA!J17*qOG!J16)))+((IPCA!K17*qOG!K16)/((qOG!K16*IPCA!K17)+(qPes!L16*pPes!K16)+(pCAPEX!K16*Ativo!K16)))),"")</f>
        <v/>
      </c>
      <c r="L46" s="106">
        <f>IFERROR((qOG!L16/qOG!K16)^(0.5*((IPCA!K17*qOG!K16)/((pPes!K16*qPes!L16)+(pCAPEX!K16*Ativo!K16)+(IPCA!K17*qOG!K16)))+((IPCA!L17*qOG!L16)/((qOG!L16*IPCA!L17)+(qPes!M16*pPes!L16)+(pCAPEX!L16*Ativo!L16)))),"")</f>
        <v>1.1999105827022698</v>
      </c>
      <c r="M46" s="106">
        <f>IFERROR((qOG!M16/qOG!L16)^(0.5*((IPCA!L17*qOG!L16)/((pPes!L16*qPes!M16)+(pCAPEX!L16*Ativo!L16)+(IPCA!L17*qOG!L16)))+((IPCA!M17*qOG!M16)/((qOG!M16*IPCA!M17)+(qPes!N16*pPes!M16)+(pCAPEX!M16*Ativo!M16)))),"")</f>
        <v>0.93288141987695805</v>
      </c>
      <c r="N46" s="106">
        <f>IFERROR((qOG!N16/qOG!M16)^(0.5*((IPCA!M17*qOG!M16)/((pPes!M16*qPes!N16)+(pCAPEX!M16*Ativo!M16)+(IPCA!M17*qOG!M16)))+((IPCA!N17*qOG!N16)/((qOG!N16*IPCA!N17)+(qPes!O16*pPes!N16)+(pCAPEX!N16*Ativo!N16)))),"")</f>
        <v>1.2918166368986297</v>
      </c>
      <c r="O46" s="106">
        <f>IFERROR((qOG!O16/qOG!N16)^(0.5*((IPCA!N17*qOG!N16)/((pPes!N16*qPes!O16)+(pCAPEX!N16*Ativo!N16)+(IPCA!N17*qOG!N16)))+((IPCA!O17*qOG!O16)/((qOG!O16*IPCA!O17)+(qPes!P16*pPes!O16)+(pCAPEX!O16*Ativo!O16)))),"")</f>
        <v>0.75137855222549643</v>
      </c>
      <c r="P46" s="106">
        <f>IFERROR((qOG!P16/qOG!O16)^(0.5*((IPCA!O17*qOG!O16)/((pPes!O16*qPes!P16)+(pCAPEX!O16*Ativo!O16)+(IPCA!O17*qOG!O16)))+((IPCA!P17*qOG!P16)/((qOG!P16*IPCA!P17)+(qPes!Q16*pPes!P16)+(pCAPEX!P16*Ativo!P16)))),"")</f>
        <v>1.3113943196499549</v>
      </c>
      <c r="Q46" s="106">
        <f>IFERROR((qOG!Q16/qOG!P16)^(0.5*((IPCA!P17*qOG!P16)/((pPes!P16*qPes!Q16)+(pCAPEX!P16*Ativo!P16)+(IPCA!P17*qOG!P16)))+((IPCA!Q17*qOG!Q16)/((qOG!Q16*IPCA!Q17)+(qPes!R16*pPes!Q16)+(pCAPEX!Q16*Ativo!Q16)))),"")</f>
        <v>0.79888133641000025</v>
      </c>
      <c r="R46" s="106">
        <f>IFERROR((qOG!R16/qOG!Q16)^(0.5*((IPCA!Q17*qOG!Q16)/((pPes!Q16*qPes!R16)+(pCAPEX!Q16*Ativo!Q16)+(IPCA!Q17*qOG!Q16)))+((IPCA!R17*qOG!R16)/((qOG!R16*IPCA!R17)+(qPes!S16*pPes!R16)+(pCAPEX!R16*Ativo!R16)))),"")</f>
        <v>0.98670671966407053</v>
      </c>
      <c r="S46" s="106">
        <f>IFERROR((qOG!S16/qOG!R16)^(0.5*((IPCA!R17*qOG!R16)/((pPes!R16*qPes!S16)+(pCAPEX!R16*Ativo!R16)+(IPCA!R17*qOG!R16)))+((IPCA!S17*qOG!S16)/((qOG!S16*IPCA!S17)+(qPes!T16*pPes!S16)+(pCAPEX!S16*Ativo!S16)))),"")</f>
        <v>0.89246452387488651</v>
      </c>
      <c r="T46" s="106">
        <f>IFERROR((qOG!T16/qOG!S16)^(0.5*((IPCA!S17*qOG!S16)/((pPes!S16*qPes!T16)+(pCAPEX!S16*Ativo!S16)+(IPCA!S17*qOG!S16)))+((IPCA!T17*qOG!T16)/((qOG!T16*IPCA!T17)+(qPes!U16*pPes!T16)+(pCAPEX!T16*Ativo!T16)))),"")</f>
        <v>1.0911738627112499</v>
      </c>
      <c r="U46" s="106" t="str">
        <f>IFERROR((qOG!U16/qOG!T16)^(0.5*((IPCA!T17*qOG!T16)/((pPes!T16*qPes!U16)+(pCAPEX!T16*Ativo!T16)+(IPCA!T17*qOG!T16)))+((IPCA!U17*qOG!U16)/((qOG!U16*IPCA!U17)+(qPes!V16*pPes!U16)+(pCAPEX!U16*Ativo!U16)))),"")</f>
        <v/>
      </c>
      <c r="V46" s="106" t="str">
        <f>IFERROR((qOG!V16/qOG!U16)^(0.5*((IPCA!U17*qOG!U16)/((pPes!U16*qPes!V16)+(pCAPEX!U16*Ativo!U16)+(IPCA!U17*qOG!U16)))+((IPCA!V17*qOG!V16)/((qOG!V16*IPCA!V17)+(qPes!W16*pPes!V16)+(pCAPEX!V16*Ativo!V16)))),"")</f>
        <v/>
      </c>
    </row>
    <row r="47" spans="2:22" x14ac:dyDescent="0.25">
      <c r="B47" s="105" t="s">
        <v>40</v>
      </c>
      <c r="C47" s="106">
        <f>IFERROR((qOG!C17/qOG!B17)^(0.5*((IPCA!B18*qOG!B17)/((pPes!B17*qPes!C17)+(pCAPEX!B17*Ativo!B17)+(IPCA!B18*qOG!B17)))+((IPCA!C18*qOG!C17)/((qOG!C17*IPCA!C18)+(qPes!D17*pPes!C17)+(pCAPEX!C17*Ativo!C17)))),"")</f>
        <v>1.0471292597738464</v>
      </c>
      <c r="D47" s="106">
        <f>IFERROR((qOG!D17/qOG!C17)^(0.5*((IPCA!C18*qOG!C17)/((pPes!C17*qPes!D17)+(pCAPEX!C17*Ativo!C17)+(IPCA!C18*qOG!C17)))+((IPCA!D18*qOG!D17)/((qOG!D17*IPCA!D18)+(qPes!E17*pPes!D17)+(pCAPEX!D17*Ativo!D17)))),"")</f>
        <v>0.98200774034109373</v>
      </c>
      <c r="E47" s="106">
        <f>IFERROR((qOG!E17/qOG!D17)^(0.5*((IPCA!D18*qOG!D17)/((pPes!D17*qPes!E17)+(pCAPEX!D17*Ativo!D17)+(IPCA!D18*qOG!D17)))+((IPCA!E18*qOG!E17)/((qOG!E17*IPCA!E18)+(qPes!F17*pPes!E17)+(pCAPEX!E17*Ativo!E17)))),"")</f>
        <v>1.034432588548917</v>
      </c>
      <c r="F47" s="106">
        <f>IFERROR((qOG!F17/qOG!E17)^(0.5*((IPCA!E18*qOG!E17)/((pPes!E17*qPes!F17)+(pCAPEX!E17*Ativo!E17)+(IPCA!E18*qOG!E17)))+((IPCA!F18*qOG!F17)/((qOG!F17*IPCA!F18)+(qPes!G17*pPes!F17)+(pCAPEX!F17*Ativo!F17)))),"")</f>
        <v>1.0641678706451032</v>
      </c>
      <c r="G47" s="106">
        <f>IFERROR((qOG!G17/qOG!F17)^(0.5*((IPCA!F18*qOG!F17)/((pPes!F17*qPes!G17)+(pCAPEX!F17*Ativo!F17)+(IPCA!F18*qOG!F17)))+((IPCA!G18*qOG!G17)/((qOG!G17*IPCA!G18)+(qPes!H17*pPes!G17)+(pCAPEX!G17*Ativo!G17)))),"")</f>
        <v>1.0747980335202709</v>
      </c>
      <c r="H47" s="106">
        <f>IFERROR((qOG!H17/qOG!G17)^(0.5*((IPCA!G18*qOG!G17)/((pPes!G17*qPes!H17)+(pCAPEX!G17*Ativo!G17)+(IPCA!G18*qOG!G17)))+((IPCA!H18*qOG!H17)/((qOG!H17*IPCA!H18)+(qPes!I17*pPes!H17)+(pCAPEX!H17*Ativo!H17)))),"")</f>
        <v>1.0690482810725632</v>
      </c>
      <c r="I47" s="106">
        <f>IFERROR((qOG!I17/qOG!H17)^(0.5*((IPCA!H18*qOG!H17)/((pPes!H17*qPes!I17)+(pCAPEX!H17*Ativo!H17)+(IPCA!H18*qOG!H17)))+((IPCA!I18*qOG!I17)/((qOG!I17*IPCA!I18)+(qPes!J17*pPes!I17)+(pCAPEX!I17*Ativo!I17)))),"")</f>
        <v>1.1084122589955665</v>
      </c>
      <c r="J47" s="106">
        <f>IFERROR((qOG!J17/qOG!I17)^(0.5*((IPCA!I18*qOG!I17)/((pPes!I17*qPes!J17)+(pCAPEX!I17*Ativo!I17)+(IPCA!I18*qOG!I17)))+((IPCA!J18*qOG!J17)/((qOG!J17*IPCA!J18)+(qPes!K17*pPes!J17)+(pCAPEX!J17*Ativo!J17)))),"")</f>
        <v>0.93235443810128549</v>
      </c>
      <c r="K47" s="106">
        <f>IFERROR((qOG!K17/qOG!J17)^(0.5*((IPCA!J18*qOG!J17)/((pPes!J17*qPes!K17)+(pCAPEX!J17*Ativo!J17)+(IPCA!J18*qOG!J17)))+((IPCA!K18*qOG!K17)/((qOG!K17*IPCA!K18)+(qPes!L17*pPes!K17)+(pCAPEX!K17*Ativo!K17)))),"")</f>
        <v>0.94876243674153093</v>
      </c>
      <c r="L47" s="106">
        <f>IFERROR((qOG!L17/qOG!K17)^(0.5*((IPCA!K18*qOG!K17)/((pPes!K17*qPes!L17)+(pCAPEX!K17*Ativo!K17)+(IPCA!K18*qOG!K17)))+((IPCA!L18*qOG!L17)/((qOG!L17*IPCA!L18)+(qPes!M17*pPes!L17)+(pCAPEX!L17*Ativo!L17)))),"")</f>
        <v>1.0668345466990325</v>
      </c>
      <c r="M47" s="106">
        <f>IFERROR((qOG!M17/qOG!L17)^(0.5*((IPCA!L18*qOG!L17)/((pPes!L17*qPes!M17)+(pCAPEX!L17*Ativo!L17)+(IPCA!L18*qOG!L17)))+((IPCA!M18*qOG!M17)/((qOG!M17*IPCA!M18)+(qPes!N17*pPes!M17)+(pCAPEX!M17*Ativo!M17)))),"")</f>
        <v>0.99726203428716609</v>
      </c>
      <c r="N47" s="106">
        <f>IFERROR((qOG!N17/qOG!M17)^(0.5*((IPCA!M18*qOG!M17)/((pPes!M17*qPes!N17)+(pCAPEX!M17*Ativo!M17)+(IPCA!M18*qOG!M17)))+((IPCA!N18*qOG!N17)/((qOG!N17*IPCA!N18)+(qPes!O17*pPes!N17)+(pCAPEX!N17*Ativo!N17)))),"")</f>
        <v>1.0656819907559314</v>
      </c>
      <c r="O47" s="106">
        <f>IFERROR((qOG!O17/qOG!N17)^(0.5*((IPCA!N18*qOG!N17)/((pPes!N17*qPes!O17)+(pCAPEX!N17*Ativo!N17)+(IPCA!N18*qOG!N17)))+((IPCA!O18*qOG!O17)/((qOG!O17*IPCA!O18)+(qPes!P17*pPes!O17)+(pCAPEX!O17*Ativo!O17)))),"")</f>
        <v>1.0440076318998897</v>
      </c>
      <c r="P47" s="106">
        <f>IFERROR((qOG!P17/qOG!O17)^(0.5*((IPCA!O18*qOG!O17)/((pPes!O17*qPes!P17)+(pCAPEX!O17*Ativo!O17)+(IPCA!O18*qOG!O17)))+((IPCA!P18*qOG!P17)/((qOG!P17*IPCA!P18)+(qPes!Q17*pPes!P17)+(pCAPEX!P17*Ativo!P17)))),"")</f>
        <v>0.94777551370464919</v>
      </c>
      <c r="Q47" s="106">
        <f>IFERROR((qOG!Q17/qOG!P17)^(0.5*((IPCA!P18*qOG!P17)/((pPes!P17*qPes!Q17)+(pCAPEX!P17*Ativo!P17)+(IPCA!P18*qOG!P17)))+((IPCA!Q18*qOG!Q17)/((qOG!Q17*IPCA!Q18)+(qPes!R17*pPes!Q17)+(pCAPEX!Q17*Ativo!Q17)))),"")</f>
        <v>1.0061711319194795</v>
      </c>
      <c r="R47" s="106">
        <f>IFERROR((qOG!R17/qOG!Q17)^(0.5*((IPCA!Q18*qOG!Q17)/((pPes!Q17*qPes!R17)+(pCAPEX!Q17*Ativo!Q17)+(IPCA!Q18*qOG!Q17)))+((IPCA!R18*qOG!R17)/((qOG!R17*IPCA!R18)+(qPes!S17*pPes!R17)+(pCAPEX!R17*Ativo!R17)))),"")</f>
        <v>1.0142170095022769</v>
      </c>
      <c r="S47" s="106">
        <f>IFERROR((qOG!S17/qOG!R17)^(0.5*((IPCA!R18*qOG!R17)/((pPes!R17*qPes!S17)+(pCAPEX!R17*Ativo!R17)+(IPCA!R18*qOG!R17)))+((IPCA!S18*qOG!S17)/((qOG!S17*IPCA!S18)+(qPes!T17*pPes!S17)+(pCAPEX!S17*Ativo!S17)))),"")</f>
        <v>0.95502230617161277</v>
      </c>
      <c r="T47" s="106">
        <f>IFERROR((qOG!T17/qOG!S17)^(0.5*((IPCA!S18*qOG!S17)/((pPes!S17*qPes!T17)+(pCAPEX!S17*Ativo!S17)+(IPCA!S18*qOG!S17)))+((IPCA!T18*qOG!T17)/((qOG!T17*IPCA!T18)+(qPes!U17*pPes!T17)+(pCAPEX!T17*Ativo!T17)))),"")</f>
        <v>1.0426996782307172</v>
      </c>
      <c r="U47" s="106">
        <f>IFERROR((qOG!U17/qOG!T17)^(0.5*((IPCA!T18*qOG!T17)/((pPes!T17*qPes!U17)+(pCAPEX!T17*Ativo!T17)+(IPCA!T18*qOG!T17)))+((IPCA!U18*qOG!U17)/((qOG!U17*IPCA!U18)+(qPes!V17*pPes!U17)+(pCAPEX!U17*Ativo!U17)))),"")</f>
        <v>1.0031981799577128</v>
      </c>
      <c r="V47" s="106">
        <f>IFERROR((qOG!V17/qOG!U17)^(0.5*((IPCA!U18*qOG!U17)/((pPes!U17*qPes!V17)+(pCAPEX!U17*Ativo!U17)+(IPCA!U18*qOG!U17)))+((IPCA!V18*qOG!V17)/((qOG!V17*IPCA!V18)+(qPes!W17*pPes!V17)+(pCAPEX!V17*Ativo!V17)))),"")</f>
        <v>0.96969967793914902</v>
      </c>
    </row>
    <row r="48" spans="2:22" x14ac:dyDescent="0.25">
      <c r="B48" s="105" t="s">
        <v>62</v>
      </c>
      <c r="C48" s="106">
        <f>IFERROR((qOG!C18/qOG!B18)^(0.5*((IPCA!B19*qOG!B18)/((pPes!B18*qPes!C18)+(pCAPEX!B18*Ativo!B18)+(IPCA!B19*qOG!B18)))+((IPCA!C19*qOG!C18)/((qOG!C18*IPCA!C19)+(qPes!D18*pPes!C18)+(pCAPEX!C18*Ativo!C18)))),"")</f>
        <v>1.0762129435691397</v>
      </c>
      <c r="D48" s="106">
        <f>IFERROR((qOG!D18/qOG!C18)^(0.5*((IPCA!C19*qOG!C18)/((pPes!C18*qPes!D18)+(pCAPEX!C18*Ativo!C18)+(IPCA!C19*qOG!C18)))+((IPCA!D19*qOG!D18)/((qOG!D18*IPCA!D19)+(qPes!E18*pPes!D18)+(pCAPEX!D18*Ativo!D18)))),"")</f>
        <v>1.1004089859056174</v>
      </c>
      <c r="E48" s="106">
        <f>IFERROR((qOG!E18/qOG!D18)^(0.5*((IPCA!D19*qOG!D18)/((pPes!D18*qPes!E18)+(pCAPEX!D18*Ativo!D18)+(IPCA!D19*qOG!D18)))+((IPCA!E19*qOG!E18)/((qOG!E18*IPCA!E19)+(qPes!F18*pPes!E18)+(pCAPEX!E18*Ativo!E18)))),"")</f>
        <v>1.0079290196464159</v>
      </c>
      <c r="F48" s="106">
        <f>IFERROR((qOG!F18/qOG!E18)^(0.5*((IPCA!E19*qOG!E18)/((pPes!E18*qPes!F18)+(pCAPEX!E18*Ativo!E18)+(IPCA!E19*qOG!E18)))+((IPCA!F19*qOG!F18)/((qOG!F18*IPCA!F19)+(qPes!G18*pPes!F18)+(pCAPEX!F18*Ativo!F18)))),"")</f>
        <v>1.0834221932302235</v>
      </c>
      <c r="G48" s="106">
        <f>IFERROR((qOG!G18/qOG!F18)^(0.5*((IPCA!F19*qOG!F18)/((pPes!F18*qPes!G18)+(pCAPEX!F18*Ativo!F18)+(IPCA!F19*qOG!F18)))+((IPCA!G19*qOG!G18)/((qOG!G18*IPCA!G19)+(qPes!H18*pPes!G18)+(pCAPEX!G18*Ativo!G18)))),"")</f>
        <v>1.0666190806716775</v>
      </c>
      <c r="H48" s="106">
        <f>IFERROR((qOG!H18/qOG!G18)^(0.5*((IPCA!G19*qOG!G18)/((pPes!G18*qPes!H18)+(pCAPEX!G18*Ativo!G18)+(IPCA!G19*qOG!G18)))+((IPCA!H19*qOG!H18)/((qOG!H18*IPCA!H19)+(qPes!I18*pPes!H18)+(pCAPEX!H18*Ativo!H18)))),"")</f>
        <v>1.0437275697308515</v>
      </c>
      <c r="I48" s="106">
        <f>IFERROR((qOG!I18/qOG!H18)^(0.5*((IPCA!H19*qOG!H18)/((pPes!H18*qPes!I18)+(pCAPEX!H18*Ativo!H18)+(IPCA!H19*qOG!H18)))+((IPCA!I19*qOG!I18)/((qOG!I18*IPCA!I19)+(qPes!J18*pPes!I18)+(pCAPEX!I18*Ativo!I18)))),"")</f>
        <v>0.94304125966845653</v>
      </c>
      <c r="J48" s="106">
        <f>IFERROR((qOG!J18/qOG!I18)^(0.5*((IPCA!I19*qOG!I18)/((pPes!I18*qPes!J18)+(pCAPEX!I18*Ativo!I18)+(IPCA!I19*qOG!I18)))+((IPCA!J19*qOG!J18)/((qOG!J18*IPCA!J19)+(qPes!K18*pPes!J18)+(pCAPEX!J18*Ativo!J18)))),"")</f>
        <v>1.1301597035065041</v>
      </c>
      <c r="K48" s="106">
        <f>IFERROR((qOG!K18/qOG!J18)^(0.5*((IPCA!J19*qOG!J18)/((pPes!J18*qPes!K18)+(pCAPEX!J18*Ativo!J18)+(IPCA!J19*qOG!J18)))+((IPCA!K19*qOG!K18)/((qOG!K18*IPCA!K19)+(qPes!L18*pPes!K18)+(pCAPEX!K18*Ativo!K18)))),"")</f>
        <v>1.0677776591326291</v>
      </c>
      <c r="L48" s="106">
        <f>IFERROR((qOG!L18/qOG!K18)^(0.5*((IPCA!K19*qOG!K18)/((pPes!K18*qPes!L18)+(pCAPEX!K18*Ativo!K18)+(IPCA!K19*qOG!K18)))+((IPCA!L19*qOG!L18)/((qOG!L18*IPCA!L19)+(qPes!M18*pPes!L18)+(pCAPEX!L18*Ativo!L18)))),"")</f>
        <v>1.0504109772535073</v>
      </c>
      <c r="M48" s="106">
        <f>IFERROR((qOG!M18/qOG!L18)^(0.5*((IPCA!L19*qOG!L18)/((pPes!L18*qPes!M18)+(pCAPEX!L18*Ativo!L18)+(IPCA!L19*qOG!L18)))+((IPCA!M19*qOG!M18)/((qOG!M18*IPCA!M19)+(qPes!N18*pPes!M18)+(pCAPEX!M18*Ativo!M18)))),"")</f>
        <v>0.96331488954001288</v>
      </c>
      <c r="N48" s="106">
        <f>IFERROR((qOG!N18/qOG!M18)^(0.5*((IPCA!M19*qOG!M18)/((pPes!M18*qPes!N18)+(pCAPEX!M18*Ativo!M18)+(IPCA!M19*qOG!M18)))+((IPCA!N19*qOG!N18)/((qOG!N18*IPCA!N19)+(qPes!O18*pPes!N18)+(pCAPEX!N18*Ativo!N18)))),"")</f>
        <v>0.77780928396774918</v>
      </c>
      <c r="O48" s="106">
        <f>IFERROR((qOG!O18/qOG!N18)^(0.5*((IPCA!N19*qOG!N18)/((pPes!N18*qPes!O18)+(pCAPEX!N18*Ativo!N18)+(IPCA!N19*qOG!N18)))+((IPCA!O19*qOG!O18)/((qOG!O18*IPCA!O19)+(qPes!P18*pPes!O18)+(pCAPEX!O18*Ativo!O18)))),"")</f>
        <v>1.3245889637902486</v>
      </c>
      <c r="P48" s="106">
        <f>IFERROR((qOG!P18/qOG!O18)^(0.5*((IPCA!O19*qOG!O18)/((pPes!O18*qPes!P18)+(pCAPEX!O18*Ativo!O18)+(IPCA!O19*qOG!O18)))+((IPCA!P19*qOG!P18)/((qOG!P18*IPCA!P19)+(qPes!Q18*pPes!P18)+(pCAPEX!P18*Ativo!P18)))),"")</f>
        <v>1.0844518285457119</v>
      </c>
      <c r="Q48" s="106">
        <f>IFERROR((qOG!Q18/qOG!P18)^(0.5*((IPCA!P19*qOG!P18)/((pPes!P18*qPes!Q18)+(pCAPEX!P18*Ativo!P18)+(IPCA!P19*qOG!P18)))+((IPCA!Q19*qOG!Q18)/((qOG!Q18*IPCA!Q19)+(qPes!R18*pPes!Q18)+(pCAPEX!Q18*Ativo!Q18)))),"")</f>
        <v>0.95946376964716096</v>
      </c>
      <c r="R48" s="106">
        <f>IFERROR((qOG!R18/qOG!Q18)^(0.5*((IPCA!Q19*qOG!Q18)/((pPes!Q18*qPes!R18)+(pCAPEX!Q18*Ativo!Q18)+(IPCA!Q19*qOG!Q18)))+((IPCA!R19*qOG!R18)/((qOG!R18*IPCA!R19)+(qPes!S18*pPes!R18)+(pCAPEX!R18*Ativo!R18)))),"")</f>
        <v>1.1498982106556452</v>
      </c>
      <c r="S48" s="106">
        <f>IFERROR((qOG!S18/qOG!R18)^(0.5*((IPCA!R19*qOG!R18)/((pPes!R18*qPes!S18)+(pCAPEX!R18*Ativo!R18)+(IPCA!R19*qOG!R18)))+((IPCA!S19*qOG!S18)/((qOG!S18*IPCA!S19)+(qPes!T18*pPes!S18)+(pCAPEX!S18*Ativo!S18)))),"")</f>
        <v>0.93670213122436297</v>
      </c>
      <c r="T48" s="106">
        <f>IFERROR((qOG!T18/qOG!S18)^(0.5*((IPCA!S19*qOG!S18)/((pPes!S18*qPes!T18)+(pCAPEX!S18*Ativo!S18)+(IPCA!S19*qOG!S18)))+((IPCA!T19*qOG!T18)/((qOG!T18*IPCA!T19)+(qPes!U18*pPes!T18)+(pCAPEX!T18*Ativo!T18)))),"")</f>
        <v>1.0478026480104357</v>
      </c>
      <c r="U48" s="106">
        <f>IFERROR((qOG!U18/qOG!T18)^(0.5*((IPCA!T19*qOG!T18)/((pPes!T18*qPes!U18)+(pCAPEX!T18*Ativo!T18)+(IPCA!T19*qOG!T18)))+((IPCA!U19*qOG!U18)/((qOG!U18*IPCA!U19)+(qPes!V18*pPes!U18)+(pCAPEX!U18*Ativo!U18)))),"")</f>
        <v>1.0307581169892615</v>
      </c>
      <c r="V48" s="106">
        <f>IFERROR((qOG!V18/qOG!U18)^(0.5*((IPCA!U19*qOG!U18)/((pPes!U18*qPes!V18)+(pCAPEX!U18*Ativo!U18)+(IPCA!U19*qOG!U18)))+((IPCA!V19*qOG!V18)/((qOG!V18*IPCA!V19)+(qPes!W18*pPes!V18)+(pCAPEX!V18*Ativo!V18)))),"")</f>
        <v>1.2219150799072318</v>
      </c>
    </row>
    <row r="49" spans="2:22" x14ac:dyDescent="0.25">
      <c r="B49" s="105" t="s">
        <v>45</v>
      </c>
      <c r="C49" s="106">
        <f>IFERROR((qOG!C19/qOG!B19)^(0.5*((IPCA!B20*qOG!B19)/((pPes!B19*qPes!C19)+(pCAPEX!B19*Ativo!B19)+(IPCA!B20*qOG!B19)))+((IPCA!C20*qOG!C19)/((qOG!C19*IPCA!C20)+(qPes!D19*pPes!C19)+(pCAPEX!C19*Ativo!C19)))),"")</f>
        <v>1.0288570733748021</v>
      </c>
      <c r="D49" s="106" t="str">
        <f>IFERROR((qOG!D19/qOG!C19)^(0.5*((IPCA!C20*qOG!C19)/((pPes!C19*qPes!D19)+(pCAPEX!C19*Ativo!C19)+(IPCA!C20*qOG!C19)))+((IPCA!D20*qOG!D19)/((qOG!D19*IPCA!D20)+(qPes!E19*pPes!D19)+(pCAPEX!D19*Ativo!D19)))),"")</f>
        <v/>
      </c>
      <c r="E49" s="106" t="str">
        <f>IFERROR((qOG!E19/qOG!D19)^(0.5*((IPCA!D20*qOG!D19)/((pPes!D19*qPes!E19)+(pCAPEX!D19*Ativo!D19)+(IPCA!D20*qOG!D19)))+((IPCA!E20*qOG!E19)/((qOG!E19*IPCA!E20)+(qPes!F19*pPes!E19)+(pCAPEX!E19*Ativo!E19)))),"")</f>
        <v/>
      </c>
      <c r="F49" s="106">
        <f>IFERROR((qOG!F19/qOG!E19)^(0.5*((IPCA!E20*qOG!E19)/((pPes!E19*qPes!F19)+(pCAPEX!E19*Ativo!E19)+(IPCA!E20*qOG!E19)))+((IPCA!F20*qOG!F19)/((qOG!F19*IPCA!F20)+(qPes!G19*pPes!F19)+(pCAPEX!F19*Ativo!F19)))),"")</f>
        <v>0.98170438715515462</v>
      </c>
      <c r="G49" s="106">
        <f>IFERROR((qOG!G19/qOG!F19)^(0.5*((IPCA!F20*qOG!F19)/((pPes!F19*qPes!G19)+(pCAPEX!F19*Ativo!F19)+(IPCA!F20*qOG!F19)))+((IPCA!G20*qOG!G19)/((qOG!G19*IPCA!G20)+(qPes!H19*pPes!G19)+(pCAPEX!G19*Ativo!G19)))),"")</f>
        <v>1.1206675048819472</v>
      </c>
      <c r="H49" s="106">
        <f>IFERROR((qOG!H19/qOG!G19)^(0.5*((IPCA!G20*qOG!G19)/((pPes!G19*qPes!H19)+(pCAPEX!G19*Ativo!G19)+(IPCA!G20*qOG!G19)))+((IPCA!H20*qOG!H19)/((qOG!H19*IPCA!H20)+(qPes!I19*pPes!H19)+(pCAPEX!H19*Ativo!H19)))),"")</f>
        <v>1.0018448461626139</v>
      </c>
      <c r="I49" s="106">
        <f>IFERROR((qOG!I19/qOG!H19)^(0.5*((IPCA!H20*qOG!H19)/((pPes!H19*qPes!I19)+(pCAPEX!H19*Ativo!H19)+(IPCA!H20*qOG!H19)))+((IPCA!I20*qOG!I19)/((qOG!I19*IPCA!I20)+(qPes!J19*pPes!I19)+(pCAPEX!I19*Ativo!I19)))),"")</f>
        <v>1.0017477192418249</v>
      </c>
      <c r="J49" s="106">
        <f>IFERROR((qOG!J19/qOG!I19)^(0.5*((IPCA!I20*qOG!I19)/((pPes!I19*qPes!J19)+(pCAPEX!I19*Ativo!I19)+(IPCA!I20*qOG!I19)))+((IPCA!J20*qOG!J19)/((qOG!J19*IPCA!J20)+(qPes!K19*pPes!J19)+(pCAPEX!J19*Ativo!J19)))),"")</f>
        <v>1.0103557076217209</v>
      </c>
      <c r="K49" s="106">
        <f>IFERROR((qOG!K19/qOG!J19)^(0.5*((IPCA!J20*qOG!J19)/((pPes!J19*qPes!K19)+(pCAPEX!J19*Ativo!J19)+(IPCA!J20*qOG!J19)))+((IPCA!K20*qOG!K19)/((qOG!K19*IPCA!K20)+(qPes!L19*pPes!K19)+(pCAPEX!K19*Ativo!K19)))),"")</f>
        <v>1.0382711938758056</v>
      </c>
      <c r="L49" s="106">
        <f>IFERROR((qOG!L19/qOG!K19)^(0.5*((IPCA!K20*qOG!K19)/((pPes!K19*qPes!L19)+(pCAPEX!K19*Ativo!K19)+(IPCA!K20*qOG!K19)))+((IPCA!L20*qOG!L19)/((qOG!L19*IPCA!L20)+(qPes!M19*pPes!L19)+(pCAPEX!L19*Ativo!L19)))),"")</f>
        <v>0.9718116200623127</v>
      </c>
      <c r="M49" s="106">
        <f>IFERROR((qOG!M19/qOG!L19)^(0.5*((IPCA!L20*qOG!L19)/((pPes!L19*qPes!M19)+(pCAPEX!L19*Ativo!L19)+(IPCA!L20*qOG!L19)))+((IPCA!M20*qOG!M19)/((qOG!M19*IPCA!M20)+(qPes!N19*pPes!M19)+(pCAPEX!M19*Ativo!M19)))),"")</f>
        <v>1.0610706176591944</v>
      </c>
      <c r="N49" s="106">
        <f>IFERROR((qOG!N19/qOG!M19)^(0.5*((IPCA!M20*qOG!M19)/((pPes!M19*qPes!N19)+(pCAPEX!M19*Ativo!M19)+(IPCA!M20*qOG!M19)))+((IPCA!N20*qOG!N19)/((qOG!N19*IPCA!N20)+(qPes!O19*pPes!N19)+(pCAPEX!N19*Ativo!N19)))),"")</f>
        <v>0.9310272083985992</v>
      </c>
      <c r="O49" s="106">
        <f>IFERROR((qOG!O19/qOG!N19)^(0.5*((IPCA!N20*qOG!N19)/((pPes!N19*qPes!O19)+(pCAPEX!N19*Ativo!N19)+(IPCA!N20*qOG!N19)))+((IPCA!O20*qOG!O19)/((qOG!O19*IPCA!O20)+(qPes!P19*pPes!O19)+(pCAPEX!O19*Ativo!O19)))),"")</f>
        <v>0.97020579386389949</v>
      </c>
      <c r="P49" s="106">
        <f>IFERROR((qOG!P19/qOG!O19)^(0.5*((IPCA!O20*qOG!O19)/((pPes!O19*qPes!P19)+(pCAPEX!O19*Ativo!O19)+(IPCA!O20*qOG!O19)))+((IPCA!P20*qOG!P19)/((qOG!P19*IPCA!P20)+(qPes!Q19*pPes!P19)+(pCAPEX!P19*Ativo!P19)))),"")</f>
        <v>1.0312219002496574</v>
      </c>
      <c r="Q49" s="106">
        <f>IFERROR((qOG!Q19/qOG!P19)^(0.5*((IPCA!P20*qOG!P19)/((pPes!P19*qPes!Q19)+(pCAPEX!P19*Ativo!P19)+(IPCA!P20*qOG!P19)))+((IPCA!Q20*qOG!Q19)/((qOG!Q19*IPCA!Q20)+(qPes!R19*pPes!Q19)+(pCAPEX!Q19*Ativo!Q19)))),"")</f>
        <v>1.0204412272585159</v>
      </c>
      <c r="R49" s="106">
        <f>IFERROR((qOG!R19/qOG!Q19)^(0.5*((IPCA!Q20*qOG!Q19)/((pPes!Q19*qPes!R19)+(pCAPEX!Q19*Ativo!Q19)+(IPCA!Q20*qOG!Q19)))+((IPCA!R20*qOG!R19)/((qOG!R19*IPCA!R20)+(qPes!S19*pPes!R19)+(pCAPEX!R19*Ativo!R19)))),"")</f>
        <v>1.041425462101838</v>
      </c>
      <c r="S49" s="106">
        <f>IFERROR((qOG!S19/qOG!R19)^(0.5*((IPCA!R20*qOG!R19)/((pPes!R19*qPes!S19)+(pCAPEX!R19*Ativo!R19)+(IPCA!R20*qOG!R19)))+((IPCA!S20*qOG!S19)/((qOG!S19*IPCA!S20)+(qPes!T19*pPes!S19)+(pCAPEX!S19*Ativo!S19)))),"")</f>
        <v>0.96650804761557196</v>
      </c>
      <c r="T49" s="106">
        <f>IFERROR((qOG!T19/qOG!S19)^(0.5*((IPCA!S20*qOG!S19)/((pPes!S19*qPes!T19)+(pCAPEX!S19*Ativo!S19)+(IPCA!S20*qOG!S19)))+((IPCA!T20*qOG!T19)/((qOG!T19*IPCA!T20)+(qPes!U19*pPes!T19)+(pCAPEX!T19*Ativo!T19)))),"")</f>
        <v>1.0552255574187195</v>
      </c>
      <c r="U49" s="106">
        <f>IFERROR((qOG!U19/qOG!T19)^(0.5*((IPCA!T20*qOG!T19)/((pPes!T19*qPes!U19)+(pCAPEX!T19*Ativo!T19)+(IPCA!T20*qOG!T19)))+((IPCA!U20*qOG!U19)/((qOG!U19*IPCA!U20)+(qPes!V19*pPes!U19)+(pCAPEX!U19*Ativo!U19)))),"")</f>
        <v>1.0101163283822692</v>
      </c>
      <c r="V49" s="106">
        <f>IFERROR((qOG!V19/qOG!U19)^(0.5*((IPCA!U20*qOG!U19)/((pPes!U19*qPes!V19)+(pCAPEX!U19*Ativo!U19)+(IPCA!U20*qOG!U19)))+((IPCA!V20*qOG!V19)/((qOG!V19*IPCA!V20)+(qPes!W19*pPes!V19)+(pCAPEX!V19*Ativo!V19)))),"")</f>
        <v>1.113153247117785</v>
      </c>
    </row>
    <row r="50" spans="2:22" x14ac:dyDescent="0.25">
      <c r="B50" s="105" t="s">
        <v>52</v>
      </c>
      <c r="C50" s="106" t="str">
        <f>IFERROR((qOG!C20/qOG!B20)^(0.5*((IPCA!B21*qOG!B20)/((pPes!B20*qPes!C20)+(pCAPEX!B20*Ativo!B20)+(IPCA!B21*qOG!B20)))+((IPCA!C21*qOG!C20)/((qOG!C20*IPCA!C21)+(qPes!D20*pPes!C20)+(pCAPEX!C20*Ativo!C20)))),"")</f>
        <v/>
      </c>
      <c r="D50" s="106" t="str">
        <f>IFERROR((qOG!D20/qOG!C20)^(0.5*((IPCA!C21*qOG!C20)/((pPes!C20*qPes!D20)+(pCAPEX!C20*Ativo!C20)+(IPCA!C21*qOG!C20)))+((IPCA!D21*qOG!D20)/((qOG!D20*IPCA!D21)+(qPes!E20*pPes!D20)+(pCAPEX!D20*Ativo!D20)))),"")</f>
        <v/>
      </c>
      <c r="E50" s="106" t="str">
        <f>IFERROR((qOG!E20/qOG!D20)^(0.5*((IPCA!D21*qOG!D20)/((pPes!D20*qPes!E20)+(pCAPEX!D20*Ativo!D20)+(IPCA!D21*qOG!D20)))+((IPCA!E21*qOG!E20)/((qOG!E20*IPCA!E21)+(qPes!F20*pPes!E20)+(pCAPEX!E20*Ativo!E20)))),"")</f>
        <v/>
      </c>
      <c r="F50" s="106">
        <f>IFERROR((qOG!F20/qOG!E20)^(0.5*((IPCA!E21*qOG!E20)/((pPes!E20*qPes!F20)+(pCAPEX!E20*Ativo!E20)+(IPCA!E21*qOG!E20)))+((IPCA!F21*qOG!F20)/((qOG!F20*IPCA!F21)+(qPes!G20*pPes!F20)+(pCAPEX!F20*Ativo!F20)))),"")</f>
        <v>0.99117158159870222</v>
      </c>
      <c r="G50" s="106">
        <f>IFERROR((qOG!G20/qOG!F20)^(0.5*((IPCA!F21*qOG!F20)/((pPes!F20*qPes!G20)+(pCAPEX!F20*Ativo!F20)+(IPCA!F21*qOG!F20)))+((IPCA!G21*qOG!G20)/((qOG!G20*IPCA!G21)+(qPes!H20*pPes!G20)+(pCAPEX!G20*Ativo!G20)))),"")</f>
        <v>1.2768908802862577</v>
      </c>
      <c r="H50" s="106">
        <f>IFERROR((qOG!H20/qOG!G20)^(0.5*((IPCA!G21*qOG!G20)/((pPes!G20*qPes!H20)+(pCAPEX!G20*Ativo!G20)+(IPCA!G21*qOG!G20)))+((IPCA!H21*qOG!H20)/((qOG!H20*IPCA!H21)+(qPes!I20*pPes!H20)+(pCAPEX!H20*Ativo!H20)))),"")</f>
        <v>0.91825725739184594</v>
      </c>
      <c r="I50" s="106">
        <f>IFERROR((qOG!I20/qOG!H20)^(0.5*((IPCA!H21*qOG!H20)/((pPes!H20*qPes!I20)+(pCAPEX!H20*Ativo!H20)+(IPCA!H21*qOG!H20)))+((IPCA!I21*qOG!I20)/((qOG!I20*IPCA!I21)+(qPes!J20*pPes!I20)+(pCAPEX!I20*Ativo!I20)))),"")</f>
        <v>1.0521985079312783</v>
      </c>
      <c r="J50" s="106">
        <f>IFERROR((qOG!J20/qOG!I20)^(0.5*((IPCA!I21*qOG!I20)/((pPes!I20*qPes!J20)+(pCAPEX!I20*Ativo!I20)+(IPCA!I21*qOG!I20)))+((IPCA!J21*qOG!J20)/((qOG!J20*IPCA!J21)+(qPes!K20*pPes!J20)+(pCAPEX!J20*Ativo!J20)))),"")</f>
        <v>1.002179944955969</v>
      </c>
      <c r="K50" s="106" t="str">
        <f>IFERROR((qOG!K20/qOG!J20)^(0.5*((IPCA!J21*qOG!J20)/((pPes!J20*qPes!K20)+(pCAPEX!J20*Ativo!J20)+(IPCA!J21*qOG!J20)))+((IPCA!K21*qOG!K20)/((qOG!K20*IPCA!K21)+(qPes!L20*pPes!K20)+(pCAPEX!K20*Ativo!K20)))),"")</f>
        <v/>
      </c>
      <c r="L50" s="106" t="str">
        <f>IFERROR((qOG!L20/qOG!K20)^(0.5*((IPCA!K21*qOG!K20)/((pPes!K20*qPes!L20)+(pCAPEX!K20*Ativo!K20)+(IPCA!K21*qOG!K20)))+((IPCA!L21*qOG!L20)/((qOG!L20*IPCA!L21)+(qPes!M20*pPes!L20)+(pCAPEX!L20*Ativo!L20)))),"")</f>
        <v/>
      </c>
      <c r="M50" s="106">
        <f>IFERROR((qOG!M20/qOG!L20)^(0.5*((IPCA!L21*qOG!L20)/((pPes!L20*qPes!M20)+(pCAPEX!L20*Ativo!L20)+(IPCA!L21*qOG!L20)))+((IPCA!M21*qOG!M20)/((qOG!M20*IPCA!M21)+(qPes!N20*pPes!M20)+(pCAPEX!M20*Ativo!M20)))),"")</f>
        <v>1.0114329361414258</v>
      </c>
      <c r="N50" s="106">
        <f>IFERROR((qOG!N20/qOG!M20)^(0.5*((IPCA!M21*qOG!M20)/((pPes!M20*qPes!N20)+(pCAPEX!M20*Ativo!M20)+(IPCA!M21*qOG!M20)))+((IPCA!N21*qOG!N20)/((qOG!N20*IPCA!N21)+(qPes!O20*pPes!N20)+(pCAPEX!N20*Ativo!N20)))),"")</f>
        <v>0.85056263208453275</v>
      </c>
      <c r="O50" s="106">
        <f>IFERROR((qOG!O20/qOG!N20)^(0.5*((IPCA!N21*qOG!N20)/((pPes!N20*qPes!O20)+(pCAPEX!N20*Ativo!N20)+(IPCA!N21*qOG!N20)))+((IPCA!O21*qOG!O20)/((qOG!O20*IPCA!O21)+(qPes!P20*pPes!O20)+(pCAPEX!O20*Ativo!O20)))),"")</f>
        <v>1.1065106860193936</v>
      </c>
      <c r="P50" s="106">
        <f>IFERROR((qOG!P20/qOG!O20)^(0.5*((IPCA!O21*qOG!O20)/((pPes!O20*qPes!P20)+(pCAPEX!O20*Ativo!O20)+(IPCA!O21*qOG!O20)))+((IPCA!P21*qOG!P20)/((qOG!P20*IPCA!P21)+(qPes!Q20*pPes!P20)+(pCAPEX!P20*Ativo!P20)))),"")</f>
        <v>1.0673209785618414</v>
      </c>
      <c r="Q50" s="106">
        <f>IFERROR((qOG!Q20/qOG!P20)^(0.5*((IPCA!P21*qOG!P20)/((pPes!P20*qPes!Q20)+(pCAPEX!P20*Ativo!P20)+(IPCA!P21*qOG!P20)))+((IPCA!Q21*qOG!Q20)/((qOG!Q20*IPCA!Q21)+(qPes!R20*pPes!Q20)+(pCAPEX!Q20*Ativo!Q20)))),"")</f>
        <v>1.0631089752375114</v>
      </c>
      <c r="R50" s="106">
        <f>IFERROR((qOG!R20/qOG!Q20)^(0.5*((IPCA!Q21*qOG!Q20)/((pPes!Q20*qPes!R20)+(pCAPEX!Q20*Ativo!Q20)+(IPCA!Q21*qOG!Q20)))+((IPCA!R21*qOG!R20)/((qOG!R20*IPCA!R21)+(qPes!S20*pPes!R20)+(pCAPEX!R20*Ativo!R20)))),"")</f>
        <v>1.0550902153229085</v>
      </c>
      <c r="S50" s="106">
        <f>IFERROR((qOG!S20/qOG!R20)^(0.5*((IPCA!R21*qOG!R20)/((pPes!R20*qPes!S20)+(pCAPEX!R20*Ativo!R20)+(IPCA!R21*qOG!R20)))+((IPCA!S21*qOG!S20)/((qOG!S20*IPCA!S21)+(qPes!T20*pPes!S20)+(pCAPEX!S20*Ativo!S20)))),"")</f>
        <v>1.0335883399766332</v>
      </c>
      <c r="T50" s="106">
        <f>IFERROR((qOG!T20/qOG!S20)^(0.5*((IPCA!S21*qOG!S20)/((pPes!S20*qPes!T20)+(pCAPEX!S20*Ativo!S20)+(IPCA!S21*qOG!S20)))+((IPCA!T21*qOG!T20)/((qOG!T20*IPCA!T21)+(qPes!U20*pPes!T20)+(pCAPEX!T20*Ativo!T20)))),"")</f>
        <v>1.0593377251610681</v>
      </c>
      <c r="U50" s="106" t="str">
        <f>IFERROR((qOG!U20/qOG!T20)^(0.5*((IPCA!T21*qOG!T20)/((pPes!T20*qPes!U20)+(pCAPEX!T20*Ativo!T20)+(IPCA!T21*qOG!T20)))+((IPCA!U21*qOG!U20)/((qOG!U20*IPCA!U21)+(qPes!V20*pPes!U20)+(pCAPEX!U20*Ativo!U20)))),"")</f>
        <v/>
      </c>
      <c r="V50" s="106" t="str">
        <f>IFERROR((qOG!V20/qOG!U20)^(0.5*((IPCA!U21*qOG!U20)/((pPes!U20*qPes!V20)+(pCAPEX!U20*Ativo!U20)+(IPCA!U21*qOG!U20)))+((IPCA!V21*qOG!V20)/((qOG!V20*IPCA!V21)+(qPes!W20*pPes!V20)+(pCAPEX!V20*Ativo!V20)))),"")</f>
        <v/>
      </c>
    </row>
    <row r="51" spans="2:22" x14ac:dyDescent="0.25">
      <c r="B51" s="105" t="s">
        <v>54</v>
      </c>
      <c r="C51" s="106">
        <f>IFERROR((qOG!C21/qOG!B21)^(0.5*((IPCA!B22*qOG!B21)/((pPes!B21*qPes!C21)+(pCAPEX!B21*Ativo!B21)+(IPCA!B22*qOG!B21)))+((IPCA!C22*qOG!C21)/((qOG!C21*IPCA!C22)+(qPes!D21*pPes!C21)+(pCAPEX!C21*Ativo!C21)))),"")</f>
        <v>1.0269084629650262</v>
      </c>
      <c r="D51" s="106">
        <f>IFERROR((qOG!D21/qOG!C21)^(0.5*((IPCA!C22*qOG!C21)/((pPes!C21*qPes!D21)+(pCAPEX!C21*Ativo!C21)+(IPCA!C22*qOG!C21)))+((IPCA!D22*qOG!D21)/((qOG!D21*IPCA!D22)+(qPes!E21*pPes!D21)+(pCAPEX!D21*Ativo!D21)))),"")</f>
        <v>1.0110060909643304</v>
      </c>
      <c r="E51" s="106">
        <f>IFERROR((qOG!E21/qOG!D21)^(0.5*((IPCA!D22*qOG!D21)/((pPes!D21*qPes!E21)+(pCAPEX!D21*Ativo!D21)+(IPCA!D22*qOG!D21)))+((IPCA!E22*qOG!E21)/((qOG!E21*IPCA!E22)+(qPes!F21*pPes!E21)+(pCAPEX!E21*Ativo!E21)))),"")</f>
        <v>1.0100915209231418</v>
      </c>
      <c r="F51" s="106">
        <f>IFERROR((qOG!F21/qOG!E21)^(0.5*((IPCA!E22*qOG!E21)/((pPes!E21*qPes!F21)+(pCAPEX!E21*Ativo!E21)+(IPCA!E22*qOG!E21)))+((IPCA!F22*qOG!F21)/((qOG!F21*IPCA!F22)+(qPes!G21*pPes!F21)+(pCAPEX!F21*Ativo!F21)))),"")</f>
        <v>0.9715141790077354</v>
      </c>
      <c r="G51" s="106">
        <f>IFERROR((qOG!G21/qOG!F21)^(0.5*((IPCA!F22*qOG!F21)/((pPes!F21*qPes!G21)+(pCAPEX!F21*Ativo!F21)+(IPCA!F22*qOG!F21)))+((IPCA!G22*qOG!G21)/((qOG!G21*IPCA!G22)+(qPes!H21*pPes!G21)+(pCAPEX!G21*Ativo!G21)))),"")</f>
        <v>1.0801007711745207</v>
      </c>
      <c r="H51" s="106">
        <f>IFERROR((qOG!H21/qOG!G21)^(0.5*((IPCA!G22*qOG!G21)/((pPes!G21*qPes!H21)+(pCAPEX!G21*Ativo!G21)+(IPCA!G22*qOG!G21)))+((IPCA!H22*qOG!H21)/((qOG!H21*IPCA!H22)+(qPes!I21*pPes!H21)+(pCAPEX!H21*Ativo!H21)))),"")</f>
        <v>0.9806968079350209</v>
      </c>
      <c r="I51" s="106">
        <f>IFERROR((qOG!I21/qOG!H21)^(0.5*((IPCA!H22*qOG!H21)/((pPes!H21*qPes!I21)+(pCAPEX!H21*Ativo!H21)+(IPCA!H22*qOG!H21)))+((IPCA!I22*qOG!I21)/((qOG!I21*IPCA!I22)+(qPes!J21*pPes!I21)+(pCAPEX!I21*Ativo!I21)))),"")</f>
        <v>0.99829242174806576</v>
      </c>
      <c r="J51" s="106">
        <f>IFERROR((qOG!J21/qOG!I21)^(0.5*((IPCA!I22*qOG!I21)/((pPes!I21*qPes!J21)+(pCAPEX!I21*Ativo!I21)+(IPCA!I22*qOG!I21)))+((IPCA!J22*qOG!J21)/((qOG!J21*IPCA!J22)+(qPes!K21*pPes!J21)+(pCAPEX!J21*Ativo!J21)))),"")</f>
        <v>0.99654334825167512</v>
      </c>
      <c r="K51" s="106">
        <f>IFERROR((qOG!K21/qOG!J21)^(0.5*((IPCA!J22*qOG!J21)/((pPes!J21*qPes!K21)+(pCAPEX!J21*Ativo!J21)+(IPCA!J22*qOG!J21)))+((IPCA!K22*qOG!K21)/((qOG!K21*IPCA!K22)+(qPes!L21*pPes!K21)+(pCAPEX!K21*Ativo!K21)))),"")</f>
        <v>1.1384691525021926</v>
      </c>
      <c r="L51" s="106">
        <f>IFERROR((qOG!L21/qOG!K21)^(0.5*((IPCA!K22*qOG!K21)/((pPes!K21*qPes!L21)+(pCAPEX!K21*Ativo!K21)+(IPCA!K22*qOG!K21)))+((IPCA!L22*qOG!L21)/((qOG!L21*IPCA!L22)+(qPes!M21*pPes!L21)+(pCAPEX!L21*Ativo!L21)))),"")</f>
        <v>0.93379562038427222</v>
      </c>
      <c r="M51" s="106">
        <f>IFERROR((qOG!M21/qOG!L21)^(0.5*((IPCA!L22*qOG!L21)/((pPes!L21*qPes!M21)+(pCAPEX!L21*Ativo!L21)+(IPCA!L22*qOG!L21)))+((IPCA!M22*qOG!M21)/((qOG!M21*IPCA!M22)+(qPes!N21*pPes!M21)+(pCAPEX!M21*Ativo!M21)))),"")</f>
        <v>1.0692055702669812</v>
      </c>
      <c r="N51" s="106">
        <f>IFERROR((qOG!N21/qOG!M21)^(0.5*((IPCA!M22*qOG!M21)/((pPes!M21*qPes!N21)+(pCAPEX!M21*Ativo!M21)+(IPCA!M22*qOG!M21)))+((IPCA!N22*qOG!N21)/((qOG!N21*IPCA!N22)+(qPes!O21*pPes!N21)+(pCAPEX!N21*Ativo!N21)))),"")</f>
        <v>1.106499754340786</v>
      </c>
      <c r="O51" s="106">
        <f>IFERROR((qOG!O21/qOG!N21)^(0.5*((IPCA!N22*qOG!N21)/((pPes!N21*qPes!O21)+(pCAPEX!N21*Ativo!N21)+(IPCA!N22*qOG!N21)))+((IPCA!O22*qOG!O21)/((qOG!O21*IPCA!O22)+(qPes!P21*pPes!O21)+(pCAPEX!O21*Ativo!O21)))),"")</f>
        <v>0.91600143885674756</v>
      </c>
      <c r="P51" s="106">
        <f>IFERROR((qOG!P21/qOG!O21)^(0.5*((IPCA!O22*qOG!O21)/((pPes!O21*qPes!P21)+(pCAPEX!O21*Ativo!O21)+(IPCA!O22*qOG!O21)))+((IPCA!P22*qOG!P21)/((qOG!P21*IPCA!P22)+(qPes!Q21*pPes!P21)+(pCAPEX!P21*Ativo!P21)))),"")</f>
        <v>0.99548964641538074</v>
      </c>
      <c r="Q51" s="106">
        <f>IFERROR((qOG!Q21/qOG!P21)^(0.5*((IPCA!P22*qOG!P21)/((pPes!P21*qPes!Q21)+(pCAPEX!P21*Ativo!P21)+(IPCA!P22*qOG!P21)))+((IPCA!Q22*qOG!Q21)/((qOG!Q21*IPCA!Q22)+(qPes!R21*pPes!Q21)+(pCAPEX!Q21*Ativo!Q21)))),"")</f>
        <v>1.1142339312077028</v>
      </c>
      <c r="R51" s="106">
        <f>IFERROR((qOG!R21/qOG!Q21)^(0.5*((IPCA!Q22*qOG!Q21)/((pPes!Q21*qPes!R21)+(pCAPEX!Q21*Ativo!Q21)+(IPCA!Q22*qOG!Q21)))+((IPCA!R22*qOG!R21)/((qOG!R21*IPCA!R22)+(qPes!S21*pPes!R21)+(pCAPEX!R21*Ativo!R21)))),"")</f>
        <v>0.99167345265297324</v>
      </c>
      <c r="S51" s="106">
        <f>IFERROR((qOG!S21/qOG!R21)^(0.5*((IPCA!R22*qOG!R21)/((pPes!R21*qPes!S21)+(pCAPEX!R21*Ativo!R21)+(IPCA!R22*qOG!R21)))+((IPCA!S22*qOG!S21)/((qOG!S21*IPCA!S22)+(qPes!T21*pPes!S21)+(pCAPEX!S21*Ativo!S21)))),"")</f>
        <v>1.0377437363466613</v>
      </c>
      <c r="T51" s="106">
        <f>IFERROR((qOG!T21/qOG!S21)^(0.5*((IPCA!S22*qOG!S21)/((pPes!S21*qPes!T21)+(pCAPEX!S21*Ativo!S21)+(IPCA!S22*qOG!S21)))+((IPCA!T22*qOG!T21)/((qOG!T21*IPCA!T22)+(qPes!U21*pPes!T21)+(pCAPEX!T21*Ativo!T21)))),"")</f>
        <v>2.186200721568663</v>
      </c>
      <c r="U51" s="106">
        <f>IFERROR((qOG!U21/qOG!T21)^(0.5*((IPCA!T22*qOG!T21)/((pPes!T21*qPes!U21)+(pCAPEX!T21*Ativo!T21)+(IPCA!T22*qOG!T21)))+((IPCA!U22*qOG!U21)/((qOG!U21*IPCA!U22)+(qPes!V21*pPes!U21)+(pCAPEX!U21*Ativo!U21)))),"")</f>
        <v>0</v>
      </c>
      <c r="V51" s="106" t="str">
        <f>IFERROR((qOG!V21/qOG!U21)^(0.5*((IPCA!U22*qOG!U21)/((pPes!U21*qPes!V21)+(pCAPEX!U21*Ativo!U21)+(IPCA!U22*qOG!U21)))+((IPCA!V22*qOG!V21)/((qOG!V21*IPCA!V22)+(qPes!W21*pPes!V21)+(pCAPEX!V21*Ativo!V21)))),"")</f>
        <v/>
      </c>
    </row>
    <row r="52" spans="2:22" x14ac:dyDescent="0.25">
      <c r="B52" s="105" t="s">
        <v>35</v>
      </c>
      <c r="C52" s="106" t="str">
        <f>IFERROR((qOG!C22/qOG!B22)^(0.5*((IPCA!B23*qOG!B22)/((pPes!B22*qPes!C22)+(pCAPEX!B22*Ativo!B22)+(IPCA!B23*qOG!B22)))+((IPCA!C23*qOG!C22)/((qOG!C22*IPCA!C23)+(qPes!D22*pPes!C22)+(pCAPEX!C22*Ativo!C22)))),"")</f>
        <v/>
      </c>
      <c r="D52" s="106">
        <f>IFERROR((qOG!D22/qOG!C22)^(0.5*((IPCA!C23*qOG!C22)/((pPes!C22*qPes!D22)+(pCAPEX!C22*Ativo!C22)+(IPCA!C23*qOG!C22)))+((IPCA!D23*qOG!D22)/((qOG!D22*IPCA!D23)+(qPes!E22*pPes!D22)+(pCAPEX!D22*Ativo!D22)))),"")</f>
        <v>0.9997410525414101</v>
      </c>
      <c r="E52" s="106" t="str">
        <f>IFERROR((qOG!E22/qOG!D22)^(0.5*((IPCA!D23*qOG!D22)/((pPes!D22*qPes!E22)+(pCAPEX!D22*Ativo!D22)+(IPCA!D23*qOG!D22)))+((IPCA!E23*qOG!E22)/((qOG!E22*IPCA!E23)+(qPes!F22*pPes!E22)+(pCAPEX!E22*Ativo!E22)))),"")</f>
        <v/>
      </c>
      <c r="F52" s="106">
        <f>IFERROR((qOG!F22/qOG!E22)^(0.5*((IPCA!E23*qOG!E22)/((pPes!E22*qPes!F22)+(pCAPEX!E22*Ativo!E22)+(IPCA!E23*qOG!E22)))+((IPCA!F23*qOG!F22)/((qOG!F22*IPCA!F23)+(qPes!G22*pPes!F22)+(pCAPEX!F22*Ativo!F22)))),"")</f>
        <v>1.1724094489262529</v>
      </c>
      <c r="G52" s="106">
        <f>IFERROR((qOG!G22/qOG!F22)^(0.5*((IPCA!F23*qOG!F22)/((pPes!F22*qPes!G22)+(pCAPEX!F22*Ativo!F22)+(IPCA!F23*qOG!F22)))+((IPCA!G23*qOG!G22)/((qOG!G22*IPCA!G23)+(qPes!H22*pPes!G22)+(pCAPEX!G22*Ativo!G22)))),"")</f>
        <v>0.9256954552039055</v>
      </c>
      <c r="H52" s="106">
        <f>IFERROR((qOG!H22/qOG!G22)^(0.5*((IPCA!G23*qOG!G22)/((pPes!G22*qPes!H22)+(pCAPEX!G22*Ativo!G22)+(IPCA!G23*qOG!G22)))+((IPCA!H23*qOG!H22)/((qOG!H22*IPCA!H23)+(qPes!I22*pPes!H22)+(pCAPEX!H22*Ativo!H22)))),"")</f>
        <v>1.0212344492024292</v>
      </c>
      <c r="I52" s="106" t="str">
        <f>IFERROR((qOG!I22/qOG!H22)^(0.5*((IPCA!H23*qOG!H22)/((pPes!H22*qPes!I22)+(pCAPEX!H22*Ativo!H22)+(IPCA!H23*qOG!H22)))+((IPCA!I23*qOG!I22)/((qOG!I22*IPCA!I23)+(qPes!J22*pPes!I22)+(pCAPEX!I22*Ativo!I22)))),"")</f>
        <v/>
      </c>
      <c r="J52" s="106" t="str">
        <f>IFERROR((qOG!J22/qOG!I22)^(0.5*((IPCA!I23*qOG!I22)/((pPes!I22*qPes!J22)+(pCAPEX!I22*Ativo!I22)+(IPCA!I23*qOG!I22)))+((IPCA!J23*qOG!J22)/((qOG!J22*IPCA!J23)+(qPes!K22*pPes!J22)+(pCAPEX!J22*Ativo!J22)))),"")</f>
        <v/>
      </c>
      <c r="K52" s="106">
        <f>IFERROR((qOG!K22/qOG!J22)^(0.5*((IPCA!J23*qOG!J22)/((pPes!J22*qPes!K22)+(pCAPEX!J22*Ativo!J22)+(IPCA!J23*qOG!J22)))+((IPCA!K23*qOG!K22)/((qOG!K22*IPCA!K23)+(qPes!L22*pPes!K22)+(pCAPEX!K22*Ativo!K22)))),"")</f>
        <v>0.88571105378006287</v>
      </c>
      <c r="L52" s="106">
        <f>IFERROR((qOG!L22/qOG!K22)^(0.5*((IPCA!K23*qOG!K22)/((pPes!K22*qPes!L22)+(pCAPEX!K22*Ativo!K22)+(IPCA!K23*qOG!K22)))+((IPCA!L23*qOG!L22)/((qOG!L22*IPCA!L23)+(qPes!M22*pPes!L22)+(pCAPEX!L22*Ativo!L22)))),"")</f>
        <v>0.99555123110960819</v>
      </c>
      <c r="M52" s="106">
        <f>IFERROR((qOG!M22/qOG!L22)^(0.5*((IPCA!L23*qOG!L22)/((pPes!L22*qPes!M22)+(pCAPEX!L22*Ativo!L22)+(IPCA!L23*qOG!L22)))+((IPCA!M23*qOG!M22)/((qOG!M22*IPCA!M23)+(qPes!N22*pPes!M22)+(pCAPEX!M22*Ativo!M22)))),"")</f>
        <v>1.0123909218038649</v>
      </c>
      <c r="N52" s="106">
        <f>IFERROR((qOG!N22/qOG!M22)^(0.5*((IPCA!M23*qOG!M22)/((pPes!M22*qPes!N22)+(pCAPEX!M22*Ativo!M22)+(IPCA!M23*qOG!M22)))+((IPCA!N23*qOG!N22)/((qOG!N22*IPCA!N23)+(qPes!O22*pPes!N22)+(pCAPEX!N22*Ativo!N22)))),"")</f>
        <v>0.88672591837729131</v>
      </c>
      <c r="O52" s="106">
        <f>IFERROR((qOG!O22/qOG!N22)^(0.5*((IPCA!N23*qOG!N22)/((pPes!N22*qPes!O22)+(pCAPEX!N22*Ativo!N22)+(IPCA!N23*qOG!N22)))+((IPCA!O23*qOG!O22)/((qOG!O22*IPCA!O23)+(qPes!P22*pPes!O22)+(pCAPEX!O22*Ativo!O22)))),"")</f>
        <v>1.1034680024338217</v>
      </c>
      <c r="P52" s="106">
        <f>IFERROR((qOG!P22/qOG!O22)^(0.5*((IPCA!O23*qOG!O22)/((pPes!O22*qPes!P22)+(pCAPEX!O22*Ativo!O22)+(IPCA!O23*qOG!O22)))+((IPCA!P23*qOG!P22)/((qOG!P22*IPCA!P23)+(qPes!Q22*pPes!P22)+(pCAPEX!P22*Ativo!P22)))),"")</f>
        <v>0.98519660387009567</v>
      </c>
      <c r="Q52" s="106">
        <f>IFERROR((qOG!Q22/qOG!P22)^(0.5*((IPCA!P23*qOG!P22)/((pPes!P22*qPes!Q22)+(pCAPEX!P22*Ativo!P22)+(IPCA!P23*qOG!P22)))+((IPCA!Q23*qOG!Q22)/((qOG!Q22*IPCA!Q23)+(qPes!R22*pPes!Q22)+(pCAPEX!Q22*Ativo!Q22)))),"")</f>
        <v>0.87972237850819857</v>
      </c>
      <c r="R52" s="106">
        <f>IFERROR((qOG!R22/qOG!Q22)^(0.5*((IPCA!Q23*qOG!Q22)/((pPes!Q22*qPes!R22)+(pCAPEX!Q22*Ativo!Q22)+(IPCA!Q23*qOG!Q22)))+((IPCA!R23*qOG!R22)/((qOG!R22*IPCA!R23)+(qPes!S22*pPes!R22)+(pCAPEX!R22*Ativo!R22)))),"")</f>
        <v>1.0264028916519405</v>
      </c>
      <c r="S52" s="106">
        <f>IFERROR((qOG!S22/qOG!R22)^(0.5*((IPCA!R23*qOG!R22)/((pPes!R22*qPes!S22)+(pCAPEX!R22*Ativo!R22)+(IPCA!R23*qOG!R22)))+((IPCA!S23*qOG!S22)/((qOG!S22*IPCA!S23)+(qPes!T22*pPes!S22)+(pCAPEX!S22*Ativo!S22)))),"")</f>
        <v>1.037259050239173</v>
      </c>
      <c r="T52" s="106" t="str">
        <f>IFERROR((qOG!T22/qOG!S22)^(0.5*((IPCA!S23*qOG!S22)/((pPes!S22*qPes!T22)+(pCAPEX!S22*Ativo!S22)+(IPCA!S23*qOG!S22)))+((IPCA!T23*qOG!T22)/((qOG!T22*IPCA!T23)+(qPes!U22*pPes!T22)+(pCAPEX!T22*Ativo!T22)))),"")</f>
        <v/>
      </c>
      <c r="U52" s="106">
        <f>IFERROR((qOG!U22/qOG!T22)^(0.5*((IPCA!T23*qOG!T22)/((pPes!T22*qPes!U22)+(pCAPEX!T22*Ativo!T22)+(IPCA!T23*qOG!T22)))+((IPCA!U23*qOG!U22)/((qOG!U22*IPCA!U23)+(qPes!V22*pPes!U22)+(pCAPEX!U22*Ativo!U22)))),"")</f>
        <v>1.0776465746661461</v>
      </c>
      <c r="V52" s="106" t="str">
        <f>IFERROR((qOG!V22/qOG!U22)^(0.5*((IPCA!U23*qOG!U22)/((pPes!U22*qPes!V22)+(pCAPEX!U22*Ativo!U22)+(IPCA!U23*qOG!U22)))+((IPCA!V23*qOG!V22)/((qOG!V22*IPCA!V23)+(qPes!W22*pPes!V22)+(pCAPEX!V22*Ativo!V22)))),"")</f>
        <v/>
      </c>
    </row>
    <row r="53" spans="2:22" x14ac:dyDescent="0.25">
      <c r="B53" s="105" t="s">
        <v>42</v>
      </c>
      <c r="C53" s="106">
        <f>IFERROR((qOG!C23/qOG!B23)^(0.5*((IPCA!B24*qOG!B23)/((pPes!B23*qPes!C23)+(pCAPEX!B23*Ativo!B23)+(IPCA!B24*qOG!B23)))+((IPCA!C24*qOG!C23)/((qOG!C23*IPCA!C24)+(qPes!D23*pPes!C23)+(pCAPEX!C23*Ativo!C23)))),"")</f>
        <v>1.028463964202931</v>
      </c>
      <c r="D53" s="106">
        <f>IFERROR((qOG!D23/qOG!C23)^(0.5*((IPCA!C24*qOG!C23)/((pPes!C23*qPes!D23)+(pCAPEX!C23*Ativo!C23)+(IPCA!C24*qOG!C23)))+((IPCA!D24*qOG!D23)/((qOG!D23*IPCA!D24)+(qPes!E23*pPes!D23)+(pCAPEX!D23*Ativo!D23)))),"")</f>
        <v>1.0274182991762455</v>
      </c>
      <c r="E53" s="106">
        <f>IFERROR((qOG!E23/qOG!D23)^(0.5*((IPCA!D24*qOG!D23)/((pPes!D23*qPes!E23)+(pCAPEX!D23*Ativo!D23)+(IPCA!D24*qOG!D23)))+((IPCA!E24*qOG!E23)/((qOG!E23*IPCA!E24)+(qPes!F23*pPes!E23)+(pCAPEX!E23*Ativo!E23)))),"")</f>
        <v>1.0306670412602215</v>
      </c>
      <c r="F53" s="106">
        <f>IFERROR((qOG!F23/qOG!E23)^(0.5*((IPCA!E24*qOG!E23)/((pPes!E23*qPes!F23)+(pCAPEX!E23*Ativo!E23)+(IPCA!E24*qOG!E23)))+((IPCA!F24*qOG!F23)/((qOG!F23*IPCA!F24)+(qPes!G23*pPes!F23)+(pCAPEX!F23*Ativo!F23)))),"")</f>
        <v>0.93552249622727657</v>
      </c>
      <c r="G53" s="106" t="str">
        <f>IFERROR((qOG!G23/qOG!F23)^(0.5*((IPCA!F24*qOG!F23)/((pPes!F23*qPes!G23)+(pCAPEX!F23*Ativo!F23)+(IPCA!F24*qOG!F23)))+((IPCA!G24*qOG!G23)/((qOG!G23*IPCA!G24)+(qPes!H23*pPes!G23)+(pCAPEX!G23*Ativo!G23)))),"")</f>
        <v/>
      </c>
      <c r="H53" s="106" t="str">
        <f>IFERROR((qOG!H23/qOG!G23)^(0.5*((IPCA!G24*qOG!G23)/((pPes!G23*qPes!H23)+(pCAPEX!G23*Ativo!G23)+(IPCA!G24*qOG!G23)))+((IPCA!H24*qOG!H23)/((qOG!H23*IPCA!H24)+(qPes!I23*pPes!H23)+(pCAPEX!H23*Ativo!H23)))),"")</f>
        <v/>
      </c>
      <c r="I53" s="106">
        <f>IFERROR((qOG!I23/qOG!H23)^(0.5*((IPCA!H24*qOG!H23)/((pPes!H23*qPes!I23)+(pCAPEX!H23*Ativo!H23)+(IPCA!H24*qOG!H23)))+((IPCA!I24*qOG!I23)/((qOG!I23*IPCA!I24)+(qPes!J23*pPes!I23)+(pCAPEX!I23*Ativo!I23)))),"")</f>
        <v>1.0423164665159155</v>
      </c>
      <c r="J53" s="106">
        <f>IFERROR((qOG!J23/qOG!I23)^(0.5*((IPCA!I24*qOG!I23)/((pPes!I23*qPes!J23)+(pCAPEX!I23*Ativo!I23)+(IPCA!I24*qOG!I23)))+((IPCA!J24*qOG!J23)/((qOG!J23*IPCA!J24)+(qPes!K23*pPes!J23)+(pCAPEX!J23*Ativo!J23)))),"")</f>
        <v>1.0244521067639067</v>
      </c>
      <c r="K53" s="106">
        <f>IFERROR((qOG!K23/qOG!J23)^(0.5*((IPCA!J24*qOG!J23)/((pPes!J23*qPes!K23)+(pCAPEX!J23*Ativo!J23)+(IPCA!J24*qOG!J23)))+((IPCA!K24*qOG!K23)/((qOG!K23*IPCA!K24)+(qPes!L23*pPes!K23)+(pCAPEX!K23*Ativo!K23)))),"")</f>
        <v>0.98759904009762212</v>
      </c>
      <c r="L53" s="106">
        <f>IFERROR((qOG!L23/qOG!K23)^(0.5*((IPCA!K24*qOG!K23)/((pPes!K23*qPes!L23)+(pCAPEX!K23*Ativo!K23)+(IPCA!K24*qOG!K23)))+((IPCA!L24*qOG!L23)/((qOG!L23*IPCA!L24)+(qPes!M23*pPes!L23)+(pCAPEX!L23*Ativo!L23)))),"")</f>
        <v>1.0469171233618169</v>
      </c>
      <c r="M53" s="106">
        <f>IFERROR((qOG!M23/qOG!L23)^(0.5*((IPCA!L24*qOG!L23)/((pPes!L23*qPes!M23)+(pCAPEX!L23*Ativo!L23)+(IPCA!L24*qOG!L23)))+((IPCA!M24*qOG!M23)/((qOG!M23*IPCA!M24)+(qPes!N23*pPes!M23)+(pCAPEX!M23*Ativo!M23)))),"")</f>
        <v>0.99267808077302477</v>
      </c>
      <c r="N53" s="106">
        <f>IFERROR((qOG!N23/qOG!M23)^(0.5*((IPCA!M24*qOG!M23)/((pPes!M23*qPes!N23)+(pCAPEX!M23*Ativo!M23)+(IPCA!M24*qOG!M23)))+((IPCA!N24*qOG!N23)/((qOG!N23*IPCA!N24)+(qPes!O23*pPes!N23)+(pCAPEX!N23*Ativo!N23)))),"")</f>
        <v>1.009312563793326</v>
      </c>
      <c r="O53" s="106">
        <f>IFERROR((qOG!O23/qOG!N23)^(0.5*((IPCA!N24*qOG!N23)/((pPes!N23*qPes!O23)+(pCAPEX!N23*Ativo!N23)+(IPCA!N24*qOG!N23)))+((IPCA!O24*qOG!O23)/((qOG!O23*IPCA!O24)+(qPes!P23*pPes!O23)+(pCAPEX!O23*Ativo!O23)))),"")</f>
        <v>1.0431824916051951</v>
      </c>
      <c r="P53" s="106">
        <f>IFERROR((qOG!P23/qOG!O23)^(0.5*((IPCA!O24*qOG!O23)/((pPes!O23*qPes!P23)+(pCAPEX!O23*Ativo!O23)+(IPCA!O24*qOG!O23)))+((IPCA!P24*qOG!P23)/((qOG!P23*IPCA!P24)+(qPes!Q23*pPes!P23)+(pCAPEX!P23*Ativo!P23)))),"")</f>
        <v>0.98983981894738171</v>
      </c>
      <c r="Q53" s="106">
        <f>IFERROR((qOG!Q23/qOG!P23)^(0.5*((IPCA!P24*qOG!P23)/((pPes!P23*qPes!Q23)+(pCAPEX!P23*Ativo!P23)+(IPCA!P24*qOG!P23)))+((IPCA!Q24*qOG!Q23)/((qOG!Q23*IPCA!Q24)+(qPes!R23*pPes!Q23)+(pCAPEX!Q23*Ativo!Q23)))),"")</f>
        <v>1.1492459601340517</v>
      </c>
      <c r="R53" s="106">
        <f>IFERROR((qOG!R23/qOG!Q23)^(0.5*((IPCA!Q24*qOG!Q23)/((pPes!Q23*qPes!R23)+(pCAPEX!Q23*Ativo!Q23)+(IPCA!Q24*qOG!Q23)))+((IPCA!R24*qOG!R23)/((qOG!R23*IPCA!R24)+(qPes!S23*pPes!R23)+(pCAPEX!R23*Ativo!R23)))),"")</f>
        <v>0.98822988838535974</v>
      </c>
      <c r="S53" s="106">
        <f>IFERROR((qOG!S23/qOG!R23)^(0.5*((IPCA!R24*qOG!R23)/((pPes!R23*qPes!S23)+(pCAPEX!R23*Ativo!R23)+(IPCA!R24*qOG!R23)))+((IPCA!S24*qOG!S23)/((qOG!S23*IPCA!S24)+(qPes!T23*pPes!S23)+(pCAPEX!S23*Ativo!S23)))),"")</f>
        <v>0.97230411908567604</v>
      </c>
      <c r="T53" s="106">
        <f>IFERROR((qOG!T23/qOG!S23)^(0.5*((IPCA!S24*qOG!S23)/((pPes!S23*qPes!T23)+(pCAPEX!S23*Ativo!S23)+(IPCA!S24*qOG!S23)))+((IPCA!T24*qOG!T23)/((qOG!T23*IPCA!T24)+(qPes!U23*pPes!T23)+(pCAPEX!T23*Ativo!T23)))),"")</f>
        <v>1.0400379071549857</v>
      </c>
      <c r="U53" s="106">
        <f>IFERROR((qOG!U23/qOG!T23)^(0.5*((IPCA!T24*qOG!T23)/((pPes!T23*qPes!U23)+(pCAPEX!T23*Ativo!T23)+(IPCA!T24*qOG!T23)))+((IPCA!U24*qOG!U23)/((qOG!U23*IPCA!U24)+(qPes!V23*pPes!U23)+(pCAPEX!U23*Ativo!U23)))),"")</f>
        <v>1.0342356845642022</v>
      </c>
      <c r="V53" s="106">
        <f>IFERROR((qOG!V23/qOG!U23)^(0.5*((IPCA!U24*qOG!U23)/((pPes!U23*qPes!V23)+(pCAPEX!U23*Ativo!U23)+(IPCA!U24*qOG!U23)))+((IPCA!V24*qOG!V23)/((qOG!V23*IPCA!V24)+(qPes!W23*pPes!V23)+(pCAPEX!V23*Ativo!V23)))),"")</f>
        <v>1.0390206017174395</v>
      </c>
    </row>
    <row r="54" spans="2:22" x14ac:dyDescent="0.25">
      <c r="B54" s="105" t="s">
        <v>57</v>
      </c>
      <c r="C54" s="106">
        <f>IFERROR((qOG!C24/qOG!B24)^(0.5*((IPCA!B25*qOG!B24)/((pPes!B24*qPes!C24)+(pCAPEX!B24*Ativo!B24)+(IPCA!B25*qOG!B24)))+((IPCA!C25*qOG!C24)/((qOG!C24*IPCA!C25)+(qPes!D24*pPes!C24)+(pCAPEX!C24*Ativo!C24)))),"")</f>
        <v>0.98187803288105591</v>
      </c>
      <c r="D54" s="106">
        <f>IFERROR((qOG!D24/qOG!C24)^(0.5*((IPCA!C25*qOG!C24)/((pPes!C24*qPes!D24)+(pCAPEX!C24*Ativo!C24)+(IPCA!C25*qOG!C24)))+((IPCA!D25*qOG!D24)/((qOG!D24*IPCA!D25)+(qPes!E24*pPes!D24)+(pCAPEX!D24*Ativo!D24)))),"")</f>
        <v>1.088158228716942</v>
      </c>
      <c r="E54" s="106">
        <f>IFERROR((qOG!E24/qOG!D24)^(0.5*((IPCA!D25*qOG!D24)/((pPes!D24*qPes!E24)+(pCAPEX!D24*Ativo!D24)+(IPCA!D25*qOG!D24)))+((IPCA!E25*qOG!E24)/((qOG!E24*IPCA!E25)+(qPes!F24*pPes!E24)+(pCAPEX!E24*Ativo!E24)))),"")</f>
        <v>0.96470717253285798</v>
      </c>
      <c r="F54" s="106">
        <f>IFERROR((qOG!F24/qOG!E24)^(0.5*((IPCA!E25*qOG!E24)/((pPes!E24*qPes!F24)+(pCAPEX!E24*Ativo!E24)+(IPCA!E25*qOG!E24)))+((IPCA!F25*qOG!F24)/((qOG!F24*IPCA!F25)+(qPes!G24*pPes!F24)+(pCAPEX!F24*Ativo!F24)))),"")</f>
        <v>1.0354253592899321</v>
      </c>
      <c r="G54" s="106">
        <f>IFERROR((qOG!G24/qOG!F24)^(0.5*((IPCA!F25*qOG!F24)/((pPes!F24*qPes!G24)+(pCAPEX!F24*Ativo!F24)+(IPCA!F25*qOG!F24)))+((IPCA!G25*qOG!G24)/((qOG!G24*IPCA!G25)+(qPes!H24*pPes!G24)+(pCAPEX!G24*Ativo!G24)))),"")</f>
        <v>1.0825669469458199</v>
      </c>
      <c r="H54" s="106">
        <f>IFERROR((qOG!H24/qOG!G24)^(0.5*((IPCA!G25*qOG!G24)/((pPes!G24*qPes!H24)+(pCAPEX!G24*Ativo!G24)+(IPCA!G25*qOG!G24)))+((IPCA!H25*qOG!H24)/((qOG!H24*IPCA!H25)+(qPes!I24*pPes!H24)+(pCAPEX!H24*Ativo!H24)))),"")</f>
        <v>1.1426527582608788</v>
      </c>
      <c r="I54" s="106">
        <f>IFERROR((qOG!I24/qOG!H24)^(0.5*((IPCA!H25*qOG!H24)/((pPes!H24*qPes!I24)+(pCAPEX!H24*Ativo!H24)+(IPCA!H25*qOG!H24)))+((IPCA!I25*qOG!I24)/((qOG!I24*IPCA!I25)+(qPes!J24*pPes!I24)+(pCAPEX!I24*Ativo!I24)))),"")</f>
        <v>1.1160228098545115</v>
      </c>
      <c r="J54" s="106">
        <f>IFERROR((qOG!J24/qOG!I24)^(0.5*((IPCA!I25*qOG!I24)/((pPes!I24*qPes!J24)+(pCAPEX!I24*Ativo!I24)+(IPCA!I25*qOG!I24)))+((IPCA!J25*qOG!J24)/((qOG!J24*IPCA!J25)+(qPes!K24*pPes!J24)+(pCAPEX!J24*Ativo!J24)))),"")</f>
        <v>0.99649671291396957</v>
      </c>
      <c r="K54" s="106">
        <f>IFERROR((qOG!K24/qOG!J24)^(0.5*((IPCA!J25*qOG!J24)/((pPes!J24*qPes!K24)+(pCAPEX!J24*Ativo!J24)+(IPCA!J25*qOG!J24)))+((IPCA!K25*qOG!K24)/((qOG!K24*IPCA!K25)+(qPes!L24*pPes!K24)+(pCAPEX!K24*Ativo!K24)))),"")</f>
        <v>1.048368785543591</v>
      </c>
      <c r="L54" s="106">
        <f>IFERROR((qOG!L24/qOG!K24)^(0.5*((IPCA!K25*qOG!K24)/((pPes!K24*qPes!L24)+(pCAPEX!K24*Ativo!K24)+(IPCA!K25*qOG!K24)))+((IPCA!L25*qOG!L24)/((qOG!L24*IPCA!L25)+(qPes!M24*pPes!L24)+(pCAPEX!L24*Ativo!L24)))),"")</f>
        <v>1.0349738806551672</v>
      </c>
      <c r="M54" s="106">
        <f>IFERROR((qOG!M24/qOG!L24)^(0.5*((IPCA!L25*qOG!L24)/((pPes!L24*qPes!M24)+(pCAPEX!L24*Ativo!L24)+(IPCA!L25*qOG!L24)))+((IPCA!M25*qOG!M24)/((qOG!M24*IPCA!M25)+(qPes!N24*pPes!M24)+(pCAPEX!M24*Ativo!M24)))),"")</f>
        <v>1.0256900702732052</v>
      </c>
      <c r="N54" s="106">
        <f>IFERROR((qOG!N24/qOG!M24)^(0.5*((IPCA!M25*qOG!M24)/((pPes!M24*qPes!N24)+(pCAPEX!M24*Ativo!M24)+(IPCA!M25*qOG!M24)))+((IPCA!N25*qOG!N24)/((qOG!N24*IPCA!N25)+(qPes!O24*pPes!N24)+(pCAPEX!N24*Ativo!N24)))),"")</f>
        <v>1.017941071759944</v>
      </c>
      <c r="O54" s="106">
        <f>IFERROR((qOG!O24/qOG!N24)^(0.5*((IPCA!N25*qOG!N24)/((pPes!N24*qPes!O24)+(pCAPEX!N24*Ativo!N24)+(IPCA!N25*qOG!N24)))+((IPCA!O25*qOG!O24)/((qOG!O24*IPCA!O25)+(qPes!P24*pPes!O24)+(pCAPEX!O24*Ativo!O24)))),"")</f>
        <v>1.0890995334647122</v>
      </c>
      <c r="P54" s="106">
        <f>IFERROR((qOG!P24/qOG!O24)^(0.5*((IPCA!O25*qOG!O24)/((pPes!O24*qPes!P24)+(pCAPEX!O24*Ativo!O24)+(IPCA!O25*qOG!O24)))+((IPCA!P25*qOG!P24)/((qOG!P24*IPCA!P25)+(qPes!Q24*pPes!P24)+(pCAPEX!P24*Ativo!P24)))),"")</f>
        <v>0.98473410806273287</v>
      </c>
      <c r="Q54" s="106">
        <f>IFERROR((qOG!Q24/qOG!P24)^(0.5*((IPCA!P25*qOG!P24)/((pPes!P24*qPes!Q24)+(pCAPEX!P24*Ativo!P24)+(IPCA!P25*qOG!P24)))+((IPCA!Q25*qOG!Q24)/((qOG!Q24*IPCA!Q25)+(qPes!R24*pPes!Q24)+(pCAPEX!Q24*Ativo!Q24)))),"")</f>
        <v>1.0508883691649136</v>
      </c>
      <c r="R54" s="106">
        <f>IFERROR((qOG!R24/qOG!Q24)^(0.5*((IPCA!Q25*qOG!Q24)/((pPes!Q24*qPes!R24)+(pCAPEX!Q24*Ativo!Q24)+(IPCA!Q25*qOG!Q24)))+((IPCA!R25*qOG!R24)/((qOG!R24*IPCA!R25)+(qPes!S24*pPes!R24)+(pCAPEX!R24*Ativo!R24)))),"")</f>
        <v>1.0321317652775748</v>
      </c>
      <c r="S54" s="106">
        <f>IFERROR((qOG!S24/qOG!R24)^(0.5*((IPCA!R25*qOG!R24)/((pPes!R24*qPes!S24)+(pCAPEX!R24*Ativo!R24)+(IPCA!R25*qOG!R24)))+((IPCA!S25*qOG!S24)/((qOG!S24*IPCA!S25)+(qPes!T24*pPes!S24)+(pCAPEX!S24*Ativo!S24)))),"")</f>
        <v>1.0082753950045562</v>
      </c>
      <c r="T54" s="106">
        <f>IFERROR((qOG!T24/qOG!S24)^(0.5*((IPCA!S25*qOG!S24)/((pPes!S24*qPes!T24)+(pCAPEX!S24*Ativo!S24)+(IPCA!S25*qOG!S24)))+((IPCA!T25*qOG!T24)/((qOG!T24*IPCA!T25)+(qPes!U24*pPes!T24)+(pCAPEX!T24*Ativo!T24)))),"")</f>
        <v>1.0233190819230105</v>
      </c>
      <c r="U54" s="106">
        <f>IFERROR((qOG!U24/qOG!T24)^(0.5*((IPCA!T25*qOG!T24)/((pPes!T24*qPes!U24)+(pCAPEX!T24*Ativo!T24)+(IPCA!T25*qOG!T24)))+((IPCA!U25*qOG!U24)/((qOG!U24*IPCA!U25)+(qPes!V24*pPes!U24)+(pCAPEX!U24*Ativo!U24)))),"")</f>
        <v>1.0485715635039621</v>
      </c>
      <c r="V54" s="106">
        <f>IFERROR((qOG!V24/qOG!U24)^(0.5*((IPCA!U25*qOG!U24)/((pPes!U24*qPes!V24)+(pCAPEX!U24*Ativo!U24)+(IPCA!U25*qOG!U24)))+((IPCA!V25*qOG!V24)/((qOG!V24*IPCA!V25)+(qPes!W24*pPes!V24)+(pCAPEX!V24*Ativo!V24)))),"")</f>
        <v>1.0564427469927666</v>
      </c>
    </row>
    <row r="55" spans="2:22" x14ac:dyDescent="0.25">
      <c r="B55" s="105" t="s">
        <v>64</v>
      </c>
      <c r="C55" s="106" t="str">
        <f>IFERROR((qOG!C25/qOG!B25)^(0.5*((IPCA!B26*qOG!B25)/((pPes!B25*qPes!C25)+(pCAPEX!B25*Ativo!B25)+(IPCA!B26*qOG!B25)))+((IPCA!C26*qOG!C25)/((qOG!C25*IPCA!C26)+(qPes!D25*pPes!C25)+(pCAPEX!C25*Ativo!C25)))),"")</f>
        <v/>
      </c>
      <c r="D55" s="106" t="str">
        <f>IFERROR((qOG!D25/qOG!C25)^(0.5*((IPCA!C26*qOG!C25)/((pPes!C25*qPes!D25)+(pCAPEX!C25*Ativo!C25)+(IPCA!C26*qOG!C25)))+((IPCA!D26*qOG!D25)/((qOG!D25*IPCA!D26)+(qPes!E25*pPes!D25)+(pCAPEX!D25*Ativo!D25)))),"")</f>
        <v/>
      </c>
      <c r="E55" s="106" t="str">
        <f>IFERROR((qOG!E25/qOG!D25)^(0.5*((IPCA!D26*qOG!D25)/((pPes!D25*qPes!E25)+(pCAPEX!D25*Ativo!D25)+(IPCA!D26*qOG!D25)))+((IPCA!E26*qOG!E25)/((qOG!E25*IPCA!E26)+(qPes!F25*pPes!E25)+(pCAPEX!E25*Ativo!E25)))),"")</f>
        <v/>
      </c>
      <c r="F55" s="106" t="str">
        <f>IFERROR((qOG!F25/qOG!E25)^(0.5*((IPCA!E26*qOG!E25)/((pPes!E25*qPes!F25)+(pCAPEX!E25*Ativo!E25)+(IPCA!E26*qOG!E25)))+((IPCA!F26*qOG!F25)/((qOG!F25*IPCA!F26)+(qPes!G25*pPes!F25)+(pCAPEX!F25*Ativo!F25)))),"")</f>
        <v/>
      </c>
      <c r="G55" s="106" t="str">
        <f>IFERROR((qOG!G25/qOG!F25)^(0.5*((IPCA!F26*qOG!F25)/((pPes!F25*qPes!G25)+(pCAPEX!F25*Ativo!F25)+(IPCA!F26*qOG!F25)))+((IPCA!G26*qOG!G25)/((qOG!G25*IPCA!G26)+(qPes!H25*pPes!G25)+(pCAPEX!G25*Ativo!G25)))),"")</f>
        <v/>
      </c>
      <c r="H55" s="106" t="str">
        <f>IFERROR((qOG!H25/qOG!G25)^(0.5*((IPCA!G26*qOG!G25)/((pPes!G25*qPes!H25)+(pCAPEX!G25*Ativo!G25)+(IPCA!G26*qOG!G25)))+((IPCA!H26*qOG!H25)/((qOG!H25*IPCA!H26)+(qPes!I25*pPes!H25)+(pCAPEX!H25*Ativo!H25)))),"")</f>
        <v/>
      </c>
      <c r="I55" s="106" t="str">
        <f>IFERROR((qOG!I25/qOG!H25)^(0.5*((IPCA!H26*qOG!H25)/((pPes!H25*qPes!I25)+(pCAPEX!H25*Ativo!H25)+(IPCA!H26*qOG!H25)))+((IPCA!I26*qOG!I25)/((qOG!I25*IPCA!I26)+(qPes!J25*pPes!I25)+(pCAPEX!I25*Ativo!I25)))),"")</f>
        <v/>
      </c>
      <c r="J55" s="106" t="str">
        <f>IFERROR((qOG!J25/qOG!I25)^(0.5*((IPCA!I26*qOG!I25)/((pPes!I25*qPes!J25)+(pCAPEX!I25*Ativo!I25)+(IPCA!I26*qOG!I25)))+((IPCA!J26*qOG!J25)/((qOG!J25*IPCA!J26)+(qPes!K25*pPes!J25)+(pCAPEX!J25*Ativo!J25)))),"")</f>
        <v/>
      </c>
      <c r="K55" s="106" t="str">
        <f>IFERROR((qOG!K25/qOG!J25)^(0.5*((IPCA!J26*qOG!J25)/((pPes!J25*qPes!K25)+(pCAPEX!J25*Ativo!J25)+(IPCA!J26*qOG!J25)))+((IPCA!K26*qOG!K25)/((qOG!K25*IPCA!K26)+(qPes!L25*pPes!K25)+(pCAPEX!K25*Ativo!K25)))),"")</f>
        <v/>
      </c>
      <c r="L55" s="106" t="str">
        <f>IFERROR((qOG!L25/qOG!K25)^(0.5*((IPCA!K26*qOG!K25)/((pPes!K25*qPes!L25)+(pCAPEX!K25*Ativo!K25)+(IPCA!K26*qOG!K25)))+((IPCA!L26*qOG!L25)/((qOG!L25*IPCA!L26)+(qPes!M25*pPes!L25)+(pCAPEX!L25*Ativo!L25)))),"")</f>
        <v/>
      </c>
      <c r="M55" s="106">
        <f>IFERROR((qOG!M25/qOG!L25)^(0.5*((IPCA!L26*qOG!L25)/((pPes!L25*qPes!M25)+(pCAPEX!L25*Ativo!L25)+(IPCA!L26*qOG!L25)))+((IPCA!M26*qOG!M25)/((qOG!M25*IPCA!M26)+(qPes!N25*pPes!M25)+(pCAPEX!M25*Ativo!M25)))),"")</f>
        <v>1.2066253840322043</v>
      </c>
      <c r="N55" s="106">
        <f>IFERROR((qOG!N25/qOG!M25)^(0.5*((IPCA!M26*qOG!M25)/((pPes!M25*qPes!N25)+(pCAPEX!M25*Ativo!M25)+(IPCA!M26*qOG!M25)))+((IPCA!N26*qOG!N25)/((qOG!N25*IPCA!N26)+(qPes!O25*pPes!N25)+(pCAPEX!N25*Ativo!N25)))),"")</f>
        <v>1.6628257897475742</v>
      </c>
      <c r="O55" s="106">
        <f>IFERROR((qOG!O25/qOG!N25)^(0.5*((IPCA!N26*qOG!N25)/((pPes!N25*qPes!O25)+(pCAPEX!N25*Ativo!N25)+(IPCA!N26*qOG!N25)))+((IPCA!O26*qOG!O25)/((qOG!O25*IPCA!O26)+(qPes!P25*pPes!O25)+(pCAPEX!O25*Ativo!O25)))),"")</f>
        <v>1.0466378398778045</v>
      </c>
      <c r="P55" s="106">
        <f>IFERROR((qOG!P25/qOG!O25)^(0.5*((IPCA!O26*qOG!O25)/((pPes!O25*qPes!P25)+(pCAPEX!O25*Ativo!O25)+(IPCA!O26*qOG!O25)))+((IPCA!P26*qOG!P25)/((qOG!P25*IPCA!P26)+(qPes!Q25*pPes!P25)+(pCAPEX!P25*Ativo!P25)))),"")</f>
        <v>1.1568618931161141</v>
      </c>
      <c r="Q55" s="106">
        <f>IFERROR((qOG!Q25/qOG!P25)^(0.5*((IPCA!P26*qOG!P25)/((pPes!P25*qPes!Q25)+(pCAPEX!P25*Ativo!P25)+(IPCA!P26*qOG!P25)))+((IPCA!Q26*qOG!Q25)/((qOG!Q25*IPCA!Q26)+(qPes!R25*pPes!Q25)+(pCAPEX!Q25*Ativo!Q25)))),"")</f>
        <v>1.1401347099885473</v>
      </c>
      <c r="R55" s="106">
        <f>IFERROR((qOG!R25/qOG!Q25)^(0.5*((IPCA!Q26*qOG!Q25)/((pPes!Q25*qPes!R25)+(pCAPEX!Q25*Ativo!Q25)+(IPCA!Q26*qOG!Q25)))+((IPCA!R26*qOG!R25)/((qOG!R25*IPCA!R26)+(qPes!S25*pPes!R25)+(pCAPEX!R25*Ativo!R25)))),"")</f>
        <v>0.91411494729683651</v>
      </c>
      <c r="S55" s="106">
        <f>IFERROR((qOG!S25/qOG!R25)^(0.5*((IPCA!R26*qOG!R25)/((pPes!R25*qPes!S25)+(pCAPEX!R25*Ativo!R25)+(IPCA!R26*qOG!R25)))+((IPCA!S26*qOG!S25)/((qOG!S25*IPCA!S26)+(qPes!T25*pPes!S25)+(pCAPEX!S25*Ativo!S25)))),"")</f>
        <v>1.1851923578754255</v>
      </c>
      <c r="T55" s="106">
        <f>IFERROR((qOG!T25/qOG!S25)^(0.5*((IPCA!S26*qOG!S25)/((pPes!S25*qPes!T25)+(pCAPEX!S25*Ativo!S25)+(IPCA!S26*qOG!S25)))+((IPCA!T26*qOG!T25)/((qOG!T25*IPCA!T26)+(qPes!U25*pPes!T25)+(pCAPEX!T25*Ativo!T25)))),"")</f>
        <v>1.107900762396915</v>
      </c>
      <c r="U55" s="106">
        <f>IFERROR((qOG!U25/qOG!T25)^(0.5*((IPCA!T26*qOG!T25)/((pPes!T25*qPes!U25)+(pCAPEX!T25*Ativo!T25)+(IPCA!T26*qOG!T25)))+((IPCA!U26*qOG!U25)/((qOG!U25*IPCA!U26)+(qPes!V25*pPes!U25)+(pCAPEX!U25*Ativo!U25)))),"")</f>
        <v>1.2287949721754248</v>
      </c>
      <c r="V55" s="106">
        <f>IFERROR((qOG!V25/qOG!U25)^(0.5*((IPCA!U26*qOG!U25)/((pPes!U25*qPes!V25)+(pCAPEX!U25*Ativo!U25)+(IPCA!U26*qOG!U25)))+((IPCA!V26*qOG!V25)/((qOG!V25*IPCA!V26)+(qPes!W25*pPes!V25)+(pCAPEX!V25*Ativo!V25)))),"")</f>
        <v>0</v>
      </c>
    </row>
    <row r="56" spans="2:22" x14ac:dyDescent="0.25">
      <c r="B56" s="105" t="s">
        <v>43</v>
      </c>
      <c r="C56" s="106">
        <f>IFERROR((qOG!C26/qOG!B26)^(0.5*((IPCA!B27*qOG!B26)/((pPes!B26*qPes!C26)+(pCAPEX!B26*Ativo!B26)+(IPCA!B27*qOG!B26)))+((IPCA!C27*qOG!C26)/((qOG!C26*IPCA!C27)+(qPes!D26*pPes!C26)+(pCAPEX!C26*Ativo!C26)))),"")</f>
        <v>1.0221005961926859</v>
      </c>
      <c r="D56" s="106">
        <f>IFERROR((qOG!D26/qOG!C26)^(0.5*((IPCA!C27*qOG!C26)/((pPes!C26*qPes!D26)+(pCAPEX!C26*Ativo!C26)+(IPCA!C27*qOG!C26)))+((IPCA!D27*qOG!D26)/((qOG!D26*IPCA!D27)+(qPes!E26*pPes!D26)+(pCAPEX!D26*Ativo!D26)))),"")</f>
        <v>1.0109095717394996</v>
      </c>
      <c r="E56" s="106">
        <f>IFERROR((qOG!E26/qOG!D26)^(0.5*((IPCA!D27*qOG!D26)/((pPes!D26*qPes!E26)+(pCAPEX!D26*Ativo!D26)+(IPCA!D27*qOG!D26)))+((IPCA!E27*qOG!E26)/((qOG!E26*IPCA!E27)+(qPes!F26*pPes!E26)+(pCAPEX!E26*Ativo!E26)))),"")</f>
        <v>1.0052527844627324</v>
      </c>
      <c r="F56" s="106">
        <f>IFERROR((qOG!F26/qOG!E26)^(0.5*((IPCA!E27*qOG!E26)/((pPes!E26*qPes!F26)+(pCAPEX!E26*Ativo!E26)+(IPCA!E27*qOG!E26)))+((IPCA!F27*qOG!F26)/((qOG!F26*IPCA!F27)+(qPes!G26*pPes!F26)+(pCAPEX!F26*Ativo!F26)))),"")</f>
        <v>1.0547144951326428</v>
      </c>
      <c r="G56" s="106">
        <f>IFERROR((qOG!G26/qOG!F26)^(0.5*((IPCA!F27*qOG!F26)/((pPes!F26*qPes!G26)+(pCAPEX!F26*Ativo!F26)+(IPCA!F27*qOG!F26)))+((IPCA!G27*qOG!G26)/((qOG!G26*IPCA!G27)+(qPes!H26*pPes!G26)+(pCAPEX!G26*Ativo!G26)))),"")</f>
        <v>1.0329830000555276</v>
      </c>
      <c r="H56" s="106">
        <f>IFERROR((qOG!H26/qOG!G26)^(0.5*((IPCA!G27*qOG!G26)/((pPes!G26*qPes!H26)+(pCAPEX!G26*Ativo!G26)+(IPCA!G27*qOG!G26)))+((IPCA!H27*qOG!H26)/((qOG!H26*IPCA!H27)+(qPes!I26*pPes!H26)+(pCAPEX!H26*Ativo!H26)))),"")</f>
        <v>1.0280591132396999</v>
      </c>
      <c r="I56" s="106">
        <f>IFERROR((qOG!I26/qOG!H26)^(0.5*((IPCA!H27*qOG!H26)/((pPes!H26*qPes!I26)+(pCAPEX!H26*Ativo!H26)+(IPCA!H27*qOG!H26)))+((IPCA!I27*qOG!I26)/((qOG!I26*IPCA!I27)+(qPes!J26*pPes!I26)+(pCAPEX!I26*Ativo!I26)))),"")</f>
        <v>1.1195193472491338</v>
      </c>
      <c r="J56" s="106">
        <f>IFERROR((qOG!J26/qOG!I26)^(0.5*((IPCA!I27*qOG!I26)/((pPes!I26*qPes!J26)+(pCAPEX!I26*Ativo!I26)+(IPCA!I27*qOG!I26)))+((IPCA!J27*qOG!J26)/((qOG!J26*IPCA!J27)+(qPes!K26*pPes!J26)+(pCAPEX!J26*Ativo!J26)))),"")</f>
        <v>0.98666472729632415</v>
      </c>
      <c r="K56" s="106">
        <f>IFERROR((qOG!K26/qOG!J26)^(0.5*((IPCA!J27*qOG!J26)/((pPes!J26*qPes!K26)+(pCAPEX!J26*Ativo!J26)+(IPCA!J27*qOG!J26)))+((IPCA!K27*qOG!K26)/((qOG!K26*IPCA!K27)+(qPes!L26*pPes!K26)+(pCAPEX!K26*Ativo!K26)))),"")</f>
        <v>0.96876826693200724</v>
      </c>
      <c r="L56" s="106">
        <f>IFERROR((qOG!L26/qOG!K26)^(0.5*((IPCA!K27*qOG!K26)/((pPes!K26*qPes!L26)+(pCAPEX!K26*Ativo!K26)+(IPCA!K27*qOG!K26)))+((IPCA!L27*qOG!L26)/((qOG!L26*IPCA!L27)+(qPes!M26*pPes!L26)+(pCAPEX!L26*Ativo!L26)))),"")</f>
        <v>0.98727602294590122</v>
      </c>
      <c r="M56" s="106">
        <f>IFERROR((qOG!M26/qOG!L26)^(0.5*((IPCA!L27*qOG!L26)/((pPes!L26*qPes!M26)+(pCAPEX!L26*Ativo!L26)+(IPCA!L27*qOG!L26)))+((IPCA!M27*qOG!M26)/((qOG!M26*IPCA!M27)+(qPes!N26*pPes!M26)+(pCAPEX!M26*Ativo!M26)))),"")</f>
        <v>1.0439129247925023</v>
      </c>
      <c r="N56" s="106">
        <f>IFERROR((qOG!N26/qOG!M26)^(0.5*((IPCA!M27*qOG!M26)/((pPes!M26*qPes!N26)+(pCAPEX!M26*Ativo!M26)+(IPCA!M27*qOG!M26)))+((IPCA!N27*qOG!N26)/((qOG!N26*IPCA!N27)+(qPes!O26*pPes!N26)+(pCAPEX!N26*Ativo!N26)))),"")</f>
        <v>0.99770098864840295</v>
      </c>
      <c r="O56" s="106">
        <f>IFERROR((qOG!O26/qOG!N26)^(0.5*((IPCA!N27*qOG!N26)/((pPes!N26*qPes!O26)+(pCAPEX!N26*Ativo!N26)+(IPCA!N27*qOG!N26)))+((IPCA!O27*qOG!O26)/((qOG!O26*IPCA!O27)+(qPes!P26*pPes!O26)+(pCAPEX!O26*Ativo!O26)))),"")</f>
        <v>1.0371646294370083</v>
      </c>
      <c r="P56" s="106">
        <f>IFERROR((qOG!P26/qOG!O26)^(0.5*((IPCA!O27*qOG!O26)/((pPes!O26*qPes!P26)+(pCAPEX!O26*Ativo!O26)+(IPCA!O27*qOG!O26)))+((IPCA!P27*qOG!P26)/((qOG!P26*IPCA!P27)+(qPes!Q26*pPes!P26)+(pCAPEX!P26*Ativo!P26)))),"")</f>
        <v>1.0139018105579114</v>
      </c>
      <c r="Q56" s="106">
        <f>IFERROR((qOG!Q26/qOG!P26)^(0.5*((IPCA!P27*qOG!P26)/((pPes!P26*qPes!Q26)+(pCAPEX!P26*Ativo!P26)+(IPCA!P27*qOG!P26)))+((IPCA!Q27*qOG!Q26)/((qOG!Q26*IPCA!Q27)+(qPes!R26*pPes!Q26)+(pCAPEX!Q26*Ativo!Q26)))),"")</f>
        <v>0.98035573752784655</v>
      </c>
      <c r="R56" s="106">
        <f>IFERROR((qOG!R26/qOG!Q26)^(0.5*((IPCA!Q27*qOG!Q26)/((pPes!Q26*qPes!R26)+(pCAPEX!Q26*Ativo!Q26)+(IPCA!Q27*qOG!Q26)))+((IPCA!R27*qOG!R26)/((qOG!R26*IPCA!R27)+(qPes!S26*pPes!R26)+(pCAPEX!R26*Ativo!R26)))),"")</f>
        <v>0.96482922310344876</v>
      </c>
      <c r="S56" s="106">
        <f>IFERROR((qOG!S26/qOG!R26)^(0.5*((IPCA!R27*qOG!R26)/((pPes!R26*qPes!S26)+(pCAPEX!R26*Ativo!R26)+(IPCA!R27*qOG!R26)))+((IPCA!S27*qOG!S26)/((qOG!S26*IPCA!S27)+(qPes!T26*pPes!S26)+(pCAPEX!S26*Ativo!S26)))),"")</f>
        <v>1.0640494522665933</v>
      </c>
      <c r="T56" s="106">
        <f>IFERROR((qOG!T26/qOG!S26)^(0.5*((IPCA!S27*qOG!S26)/((pPes!S26*qPes!T26)+(pCAPEX!S26*Ativo!S26)+(IPCA!S27*qOG!S26)))+((IPCA!T27*qOG!T26)/((qOG!T26*IPCA!T27)+(qPes!U26*pPes!T26)+(pCAPEX!T26*Ativo!T26)))),"")</f>
        <v>0.94909825853888785</v>
      </c>
      <c r="U56" s="106">
        <f>IFERROR((qOG!U26/qOG!T26)^(0.5*((IPCA!T27*qOG!T26)/((pPes!T26*qPes!U26)+(pCAPEX!T26*Ativo!T26)+(IPCA!T27*qOG!T26)))+((IPCA!U27*qOG!U26)/((qOG!U26*IPCA!U27)+(qPes!V26*pPes!U26)+(pCAPEX!U26*Ativo!U26)))),"")</f>
        <v>0.924521326545789</v>
      </c>
      <c r="V56" s="106">
        <f>IFERROR((qOG!V26/qOG!U26)^(0.5*((IPCA!U27*qOG!U26)/((pPes!U26*qPes!V26)+(pCAPEX!U26*Ativo!U26)+(IPCA!U27*qOG!U26)))+((IPCA!V27*qOG!V26)/((qOG!V26*IPCA!V27)+(qPes!W26*pPes!V26)+(pCAPEX!V26*Ativo!V26)))),"")</f>
        <v>1.2645454486765042</v>
      </c>
    </row>
    <row r="57" spans="2:22" x14ac:dyDescent="0.25">
      <c r="B57" s="105" t="s">
        <v>56</v>
      </c>
      <c r="C57" s="106">
        <f>IFERROR((qOG!C27/qOG!B27)^(0.5*((IPCA!B28*qOG!B27)/((pPes!B27*qPes!C27)+(pCAPEX!B27*Ativo!B27)+(IPCA!B28*qOG!B27)))+((IPCA!C28*qOG!C27)/((qOG!C27*IPCA!C28)+(qPes!D27*pPes!C27)+(pCAPEX!C27*Ativo!C27)))),"")</f>
        <v>1.0408847098686256</v>
      </c>
      <c r="D57" s="106">
        <f>IFERROR((qOG!D27/qOG!C27)^(0.5*((IPCA!C28*qOG!C27)/((pPes!C27*qPes!D27)+(pCAPEX!C27*Ativo!C27)+(IPCA!C28*qOG!C27)))+((IPCA!D28*qOG!D27)/((qOG!D27*IPCA!D28)+(qPes!E27*pPes!D27)+(pCAPEX!D27*Ativo!D27)))),"")</f>
        <v>1.046337847767455</v>
      </c>
      <c r="E57" s="106">
        <f>IFERROR((qOG!E27/qOG!D27)^(0.5*((IPCA!D28*qOG!D27)/((pPes!D27*qPes!E27)+(pCAPEX!D27*Ativo!D27)+(IPCA!D28*qOG!D27)))+((IPCA!E28*qOG!E27)/((qOG!E27*IPCA!E28)+(qPes!F27*pPes!E27)+(pCAPEX!E27*Ativo!E27)))),"")</f>
        <v>0.96909162335611021</v>
      </c>
      <c r="F57" s="106">
        <f>IFERROR((qOG!F27/qOG!E27)^(0.5*((IPCA!E28*qOG!E27)/((pPes!E27*qPes!F27)+(pCAPEX!E27*Ativo!E27)+(IPCA!E28*qOG!E27)))+((IPCA!F28*qOG!F27)/((qOG!F27*IPCA!F28)+(qPes!G27*pPes!F27)+(pCAPEX!F27*Ativo!F27)))),"")</f>
        <v>1.020444818587475</v>
      </c>
      <c r="G57" s="106">
        <f>IFERROR((qOG!G27/qOG!F27)^(0.5*((IPCA!F28*qOG!F27)/((pPes!F27*qPes!G27)+(pCAPEX!F27*Ativo!F27)+(IPCA!F28*qOG!F27)))+((IPCA!G28*qOG!G27)/((qOG!G27*IPCA!G28)+(qPes!H27*pPes!G27)+(pCAPEX!G27*Ativo!G27)))),"")</f>
        <v>1.0721666280667144</v>
      </c>
      <c r="H57" s="106">
        <f>IFERROR((qOG!H27/qOG!G27)^(0.5*((IPCA!G28*qOG!G27)/((pPes!G27*qPes!H27)+(pCAPEX!G27*Ativo!G27)+(IPCA!G28*qOG!G27)))+((IPCA!H28*qOG!H27)/((qOG!H27*IPCA!H28)+(qPes!I27*pPes!H27)+(pCAPEX!H27*Ativo!H27)))),"")</f>
        <v>1.0272226275255576</v>
      </c>
      <c r="I57" s="106">
        <f>IFERROR((qOG!I27/qOG!H27)^(0.5*((IPCA!H28*qOG!H27)/((pPes!H27*qPes!I27)+(pCAPEX!H27*Ativo!H27)+(IPCA!H28*qOG!H27)))+((IPCA!I28*qOG!I27)/((qOG!I27*IPCA!I28)+(qPes!J27*pPes!I27)+(pCAPEX!I27*Ativo!I27)))),"")</f>
        <v>1.0395937835164961</v>
      </c>
      <c r="J57" s="106">
        <f>IFERROR((qOG!J27/qOG!I27)^(0.5*((IPCA!I28*qOG!I27)/((pPes!I27*qPes!J27)+(pCAPEX!I27*Ativo!I27)+(IPCA!I28*qOG!I27)))+((IPCA!J28*qOG!J27)/((qOG!J27*IPCA!J28)+(qPes!K27*pPes!J27)+(pCAPEX!J27*Ativo!J27)))),"")</f>
        <v>0.97797695830773157</v>
      </c>
      <c r="K57" s="106">
        <f>IFERROR((qOG!K27/qOG!J27)^(0.5*((IPCA!J28*qOG!J27)/((pPes!J27*qPes!K27)+(pCAPEX!J27*Ativo!J27)+(IPCA!J28*qOG!J27)))+((IPCA!K28*qOG!K27)/((qOG!K27*IPCA!K28)+(qPes!L27*pPes!K27)+(pCAPEX!K27*Ativo!K27)))),"")</f>
        <v>0.95644393919280168</v>
      </c>
      <c r="L57" s="106">
        <f>IFERROR((qOG!L27/qOG!K27)^(0.5*((IPCA!K28*qOG!K27)/((pPes!K27*qPes!L27)+(pCAPEX!K27*Ativo!K27)+(IPCA!K28*qOG!K27)))+((IPCA!L28*qOG!L27)/((qOG!L27*IPCA!L28)+(qPes!M27*pPes!L27)+(pCAPEX!L27*Ativo!L27)))),"")</f>
        <v>1.0722204515431939</v>
      </c>
      <c r="M57" s="106">
        <f>IFERROR((qOG!M27/qOG!L27)^(0.5*((IPCA!L28*qOG!L27)/((pPes!L27*qPes!M27)+(pCAPEX!L27*Ativo!L27)+(IPCA!L28*qOG!L27)))+((IPCA!M28*qOG!M27)/((qOG!M27*IPCA!M28)+(qPes!N27*pPes!M27)+(pCAPEX!M27*Ativo!M27)))),"")</f>
        <v>1.3387871018152544</v>
      </c>
      <c r="N57" s="106">
        <f>IFERROR((qOG!N27/qOG!M27)^(0.5*((IPCA!M28*qOG!M27)/((pPes!M27*qPes!N27)+(pCAPEX!M27*Ativo!M27)+(IPCA!M28*qOG!M27)))+((IPCA!N28*qOG!N27)/((qOG!N27*IPCA!N28)+(qPes!O27*pPes!N27)+(pCAPEX!N27*Ativo!N27)))),"")</f>
        <v>0.87636851825902551</v>
      </c>
      <c r="O57" s="106">
        <f>IFERROR((qOG!O27/qOG!N27)^(0.5*((IPCA!N28*qOG!N27)/((pPes!N27*qPes!O27)+(pCAPEX!N27*Ativo!N27)+(IPCA!N28*qOG!N27)))+((IPCA!O28*qOG!O27)/((qOG!O27*IPCA!O28)+(qPes!P27*pPes!O27)+(pCAPEX!O27*Ativo!O27)))),"")</f>
        <v>1.0854229456971132</v>
      </c>
      <c r="P57" s="106">
        <f>IFERROR((qOG!P27/qOG!O27)^(0.5*((IPCA!O28*qOG!O27)/((pPes!O27*qPes!P27)+(pCAPEX!O27*Ativo!O27)+(IPCA!O28*qOG!O27)))+((IPCA!P28*qOG!P27)/((qOG!P27*IPCA!P28)+(qPes!Q27*pPes!P27)+(pCAPEX!P27*Ativo!P27)))),"")</f>
        <v>0.95511857322526772</v>
      </c>
      <c r="Q57" s="106">
        <f>IFERROR((qOG!Q27/qOG!P27)^(0.5*((IPCA!P28*qOG!P27)/((pPes!P27*qPes!Q27)+(pCAPEX!P27*Ativo!P27)+(IPCA!P28*qOG!P27)))+((IPCA!Q28*qOG!Q27)/((qOG!Q27*IPCA!Q28)+(qPes!R27*pPes!Q27)+(pCAPEX!Q27*Ativo!Q27)))),"")</f>
        <v>0.95439532995098808</v>
      </c>
      <c r="R57" s="106">
        <f>IFERROR((qOG!R27/qOG!Q27)^(0.5*((IPCA!Q28*qOG!Q27)/((pPes!Q27*qPes!R27)+(pCAPEX!Q27*Ativo!Q27)+(IPCA!Q28*qOG!Q27)))+((IPCA!R28*qOG!R27)/((qOG!R27*IPCA!R28)+(qPes!S27*pPes!R27)+(pCAPEX!R27*Ativo!R27)))),"")</f>
        <v>0.93236673007685544</v>
      </c>
      <c r="S57" s="106">
        <f>IFERROR((qOG!S27/qOG!R27)^(0.5*((IPCA!R28*qOG!R27)/((pPes!R27*qPes!S27)+(pCAPEX!R27*Ativo!R27)+(IPCA!R28*qOG!R27)))+((IPCA!S28*qOG!S27)/((qOG!S27*IPCA!S28)+(qPes!T27*pPes!S27)+(pCAPEX!S27*Ativo!S27)))),"")</f>
        <v>1.0038937843398947</v>
      </c>
      <c r="T57" s="106">
        <f>IFERROR((qOG!T27/qOG!S27)^(0.5*((IPCA!S28*qOG!S27)/((pPes!S27*qPes!T27)+(pCAPEX!S27*Ativo!S27)+(IPCA!S28*qOG!S27)))+((IPCA!T28*qOG!T27)/((qOG!T27*IPCA!T28)+(qPes!U27*pPes!T27)+(pCAPEX!T27*Ativo!T27)))),"")</f>
        <v>1.0299819187685206</v>
      </c>
      <c r="U57" s="106">
        <f>IFERROR((qOG!U27/qOG!T27)^(0.5*((IPCA!T28*qOG!T27)/((pPes!T27*qPes!U27)+(pCAPEX!T27*Ativo!T27)+(IPCA!T28*qOG!T27)))+((IPCA!U28*qOG!U27)/((qOG!U27*IPCA!U28)+(qPes!V27*pPes!U27)+(pCAPEX!U27*Ativo!U27)))),"")</f>
        <v>1.0978100362534964</v>
      </c>
      <c r="V57" s="106">
        <f>IFERROR((qOG!V27/qOG!U27)^(0.5*((IPCA!U28*qOG!U27)/((pPes!U27*qPes!V27)+(pCAPEX!U27*Ativo!U27)+(IPCA!U28*qOG!U27)))+((IPCA!V28*qOG!V27)/((qOG!V27*IPCA!V28)+(qPes!W27*pPes!V27)+(pCAPEX!V27*Ativo!V27)))),"")</f>
        <v>1.060232142728242</v>
      </c>
    </row>
    <row r="58" spans="2:22" x14ac:dyDescent="0.25">
      <c r="B58" s="105" t="s">
        <v>41</v>
      </c>
      <c r="C58" s="106" t="str">
        <f>IFERROR((qOG!C28/qOG!B28)^(0.5*((IPCA!B29*qOG!B28)/((pPes!B28*qPes!C28)+(pCAPEX!B28*Ativo!B28)+(IPCA!B29*qOG!B28)))+((IPCA!C29*qOG!C28)/((qOG!C28*IPCA!C29)+(qPes!D28*pPes!C28)+(pCAPEX!C28*Ativo!C28)))),"")</f>
        <v/>
      </c>
      <c r="D58" s="106" t="str">
        <f>IFERROR((qOG!D28/qOG!C28)^(0.5*((IPCA!C29*qOG!C28)/((pPes!C28*qPes!D28)+(pCAPEX!C28*Ativo!C28)+(IPCA!C29*qOG!C28)))+((IPCA!D29*qOG!D28)/((qOG!D28*IPCA!D29)+(qPes!E28*pPes!D28)+(pCAPEX!D28*Ativo!D28)))),"")</f>
        <v/>
      </c>
      <c r="E58" s="106" t="str">
        <f>IFERROR((qOG!E28/qOG!D28)^(0.5*((IPCA!D29*qOG!D28)/((pPes!D28*qPes!E28)+(pCAPEX!D28*Ativo!D28)+(IPCA!D29*qOG!D28)))+((IPCA!E29*qOG!E28)/((qOG!E28*IPCA!E29)+(qPes!F28*pPes!E28)+(pCAPEX!E28*Ativo!E28)))),"")</f>
        <v/>
      </c>
      <c r="F58" s="106">
        <f>IFERROR((qOG!F28/qOG!E28)^(0.5*((IPCA!E29*qOG!E28)/((pPes!E28*qPes!F28)+(pCAPEX!E28*Ativo!E28)+(IPCA!E29*qOG!E28)))+((IPCA!F29*qOG!F28)/((qOG!F28*IPCA!F29)+(qPes!G28*pPes!F28)+(pCAPEX!F28*Ativo!F28)))),"")</f>
        <v>1.0039136030846321</v>
      </c>
      <c r="G58" s="106">
        <f>IFERROR((qOG!G28/qOG!F28)^(0.5*((IPCA!F29*qOG!F28)/((pPes!F28*qPes!G28)+(pCAPEX!F28*Ativo!F28)+(IPCA!F29*qOG!F28)))+((IPCA!G29*qOG!G28)/((qOG!G28*IPCA!G29)+(qPes!H28*pPes!G28)+(pCAPEX!G28*Ativo!G28)))),"")</f>
        <v>1.0401168839630517</v>
      </c>
      <c r="H58" s="106">
        <f>IFERROR((qOG!H28/qOG!G28)^(0.5*((IPCA!G29*qOG!G28)/((pPes!G28*qPes!H28)+(pCAPEX!G28*Ativo!G28)+(IPCA!G29*qOG!G28)))+((IPCA!H29*qOG!H28)/((qOG!H28*IPCA!H29)+(qPes!I28*pPes!H28)+(pCAPEX!H28*Ativo!H28)))),"")</f>
        <v>1.0238492742252285</v>
      </c>
      <c r="I58" s="106" t="str">
        <f>IFERROR((qOG!I28/qOG!H28)^(0.5*((IPCA!H29*qOG!H28)/((pPes!H28*qPes!I28)+(pCAPEX!H28*Ativo!H28)+(IPCA!H29*qOG!H28)))+((IPCA!I29*qOG!I28)/((qOG!I28*IPCA!I29)+(qPes!J28*pPes!I28)+(pCAPEX!I28*Ativo!I28)))),"")</f>
        <v/>
      </c>
      <c r="J58" s="106" t="str">
        <f>IFERROR((qOG!J28/qOG!I28)^(0.5*((IPCA!I29*qOG!I28)/((pPes!I28*qPes!J28)+(pCAPEX!I28*Ativo!I28)+(IPCA!I29*qOG!I28)))+((IPCA!J29*qOG!J28)/((qOG!J28*IPCA!J29)+(qPes!K28*pPes!J28)+(pCAPEX!J28*Ativo!J28)))),"")</f>
        <v/>
      </c>
      <c r="K58" s="106">
        <f>IFERROR((qOG!K28/qOG!J28)^(0.5*((IPCA!J29*qOG!J28)/((pPes!J28*qPes!K28)+(pCAPEX!J28*Ativo!J28)+(IPCA!J29*qOG!J28)))+((IPCA!K29*qOG!K28)/((qOG!K28*IPCA!K29)+(qPes!L28*pPes!K28)+(pCAPEX!K28*Ativo!K28)))),"")</f>
        <v>1.0067180556543402</v>
      </c>
      <c r="L58" s="106">
        <f>IFERROR((qOG!L28/qOG!K28)^(0.5*((IPCA!K29*qOG!K28)/((pPes!K28*qPes!L28)+(pCAPEX!K28*Ativo!K28)+(IPCA!K29*qOG!K28)))+((IPCA!L29*qOG!L28)/((qOG!L28*IPCA!L29)+(qPes!M28*pPes!L28)+(pCAPEX!L28*Ativo!L28)))),"")</f>
        <v>0.99830582198823492</v>
      </c>
      <c r="M58" s="106">
        <f>IFERROR((qOG!M28/qOG!L28)^(0.5*((IPCA!L29*qOG!L28)/((pPes!L28*qPes!M28)+(pCAPEX!L28*Ativo!L28)+(IPCA!L29*qOG!L28)))+((IPCA!M29*qOG!M28)/((qOG!M28*IPCA!M29)+(qPes!N28*pPes!M28)+(pCAPEX!M28*Ativo!M28)))),"")</f>
        <v>0.98254618630404589</v>
      </c>
      <c r="N58" s="106">
        <f>IFERROR((qOG!N28/qOG!M28)^(0.5*((IPCA!M29*qOG!M28)/((pPes!M28*qPes!N28)+(pCAPEX!M28*Ativo!M28)+(IPCA!M29*qOG!M28)))+((IPCA!N29*qOG!N28)/((qOG!N28*IPCA!N29)+(qPes!O28*pPes!N28)+(pCAPEX!N28*Ativo!N28)))),"")</f>
        <v>0.98233126197759346</v>
      </c>
      <c r="O58" s="106">
        <f>IFERROR((qOG!O28/qOG!N28)^(0.5*((IPCA!N29*qOG!N28)/((pPes!N28*qPes!O28)+(pCAPEX!N28*Ativo!N28)+(IPCA!N29*qOG!N28)))+((IPCA!O29*qOG!O28)/((qOG!O28*IPCA!O29)+(qPes!P28*pPes!O28)+(pCAPEX!O28*Ativo!O28)))),"")</f>
        <v>0.97493831963645528</v>
      </c>
      <c r="P58" s="106">
        <f>IFERROR((qOG!P28/qOG!O28)^(0.5*((IPCA!O29*qOG!O28)/((pPes!O28*qPes!P28)+(pCAPEX!O28*Ativo!O28)+(IPCA!O29*qOG!O28)))+((IPCA!P29*qOG!P28)/((qOG!P28*IPCA!P29)+(qPes!Q28*pPes!P28)+(pCAPEX!P28*Ativo!P28)))),"")</f>
        <v>0.98545339701761081</v>
      </c>
      <c r="Q58" s="106">
        <f>IFERROR((qOG!Q28/qOG!P28)^(0.5*((IPCA!P29*qOG!P28)/((pPes!P28*qPes!Q28)+(pCAPEX!P28*Ativo!P28)+(IPCA!P29*qOG!P28)))+((IPCA!Q29*qOG!Q28)/((qOG!Q28*IPCA!Q29)+(qPes!R28*pPes!Q28)+(pCAPEX!Q28*Ativo!Q28)))),"")</f>
        <v>1.0405179715940924</v>
      </c>
      <c r="R58" s="106">
        <f>IFERROR((qOG!R28/qOG!Q28)^(0.5*((IPCA!Q29*qOG!Q28)/((pPes!Q28*qPes!R28)+(pCAPEX!Q28*Ativo!Q28)+(IPCA!Q29*qOG!Q28)))+((IPCA!R29*qOG!R28)/((qOG!R28*IPCA!R29)+(qPes!S28*pPes!R28)+(pCAPEX!R28*Ativo!R28)))),"")</f>
        <v>1.0052490590837446</v>
      </c>
      <c r="S58" s="106">
        <f>IFERROR((qOG!S28/qOG!R28)^(0.5*((IPCA!R29*qOG!R28)/((pPes!R28*qPes!S28)+(pCAPEX!R28*Ativo!R28)+(IPCA!R29*qOG!R28)))+((IPCA!S29*qOG!S28)/((qOG!S28*IPCA!S29)+(qPes!T28*pPes!S28)+(pCAPEX!S28*Ativo!S28)))),"")</f>
        <v>1.0215408842770752</v>
      </c>
      <c r="T58" s="106">
        <f>IFERROR((qOG!T28/qOG!S28)^(0.5*((IPCA!S29*qOG!S28)/((pPes!S28*qPes!T28)+(pCAPEX!S28*Ativo!S28)+(IPCA!S29*qOG!S28)))+((IPCA!T29*qOG!T28)/((qOG!T28*IPCA!T29)+(qPes!U28*pPes!T28)+(pCAPEX!T28*Ativo!T28)))),"")</f>
        <v>1.0519652211193948</v>
      </c>
      <c r="U58" s="106">
        <f>IFERROR((qOG!U28/qOG!T28)^(0.5*((IPCA!T29*qOG!T28)/((pPes!T28*qPes!U28)+(pCAPEX!T28*Ativo!T28)+(IPCA!T29*qOG!T28)))+((IPCA!U29*qOG!U28)/((qOG!U28*IPCA!U29)+(qPes!V28*pPes!U28)+(pCAPEX!U28*Ativo!U28)))),"")</f>
        <v>1.049467614402479</v>
      </c>
      <c r="V58" s="106" t="str">
        <f>IFERROR((qOG!V28/qOG!U28)^(0.5*((IPCA!U29*qOG!U28)/((pPes!U28*qPes!V28)+(pCAPEX!U28*Ativo!U28)+(IPCA!U29*qOG!U28)))+((IPCA!V29*qOG!V28)/((qOG!V28*IPCA!V29)+(qPes!W28*pPes!V28)+(pCAPEX!V28*Ativo!V28)))),"")</f>
        <v/>
      </c>
    </row>
    <row r="59" spans="2:22" x14ac:dyDescent="0.25">
      <c r="B59" s="105" t="s">
        <v>53</v>
      </c>
      <c r="C59" s="106">
        <f>IFERROR((qOG!C29/qOG!B29)^(0.5*((IPCA!B30*qOG!B29)/((pPes!B29*qPes!C29)+(pCAPEX!B29*Ativo!B29)+(IPCA!B30*qOG!B29)))+((IPCA!C30*qOG!C29)/((qOG!C29*IPCA!C30)+(qPes!D29*pPes!C29)+(pCAPEX!C29*Ativo!C29)))),"")</f>
        <v>1.0582355034837037</v>
      </c>
      <c r="D59" s="106">
        <f>IFERROR((qOG!D29/qOG!C29)^(0.5*((IPCA!C30*qOG!C29)/((pPes!C29*qPes!D29)+(pCAPEX!C29*Ativo!C29)+(IPCA!C30*qOG!C29)))+((IPCA!D30*qOG!D29)/((qOG!D29*IPCA!D30)+(qPes!E29*pPes!D29)+(pCAPEX!D29*Ativo!D29)))),"")</f>
        <v>1.0183383053767359</v>
      </c>
      <c r="E59" s="106">
        <f>IFERROR((qOG!E29/qOG!D29)^(0.5*((IPCA!D30*qOG!D29)/((pPes!D29*qPes!E29)+(pCAPEX!D29*Ativo!D29)+(IPCA!D30*qOG!D29)))+((IPCA!E30*qOG!E29)/((qOG!E29*IPCA!E30)+(qPes!F29*pPes!E29)+(pCAPEX!E29*Ativo!E29)))),"")</f>
        <v>1.0341000511772502</v>
      </c>
      <c r="F59" s="106">
        <f>IFERROR((qOG!F29/qOG!E29)^(0.5*((IPCA!E30*qOG!E29)/((pPes!E29*qPes!F29)+(pCAPEX!E29*Ativo!E29)+(IPCA!E30*qOG!E29)))+((IPCA!F30*qOG!F29)/((qOG!F29*IPCA!F30)+(qPes!G29*pPes!F29)+(pCAPEX!F29*Ativo!F29)))),"")</f>
        <v>0.99325115530960728</v>
      </c>
      <c r="G59" s="106">
        <f>IFERROR((qOG!G29/qOG!F29)^(0.5*((IPCA!F30*qOG!F29)/((pPes!F29*qPes!G29)+(pCAPEX!F29*Ativo!F29)+(IPCA!F30*qOG!F29)))+((IPCA!G30*qOG!G29)/((qOG!G29*IPCA!G30)+(qPes!H29*pPes!G29)+(pCAPEX!G29*Ativo!G29)))),"")</f>
        <v>1.0935536590248056</v>
      </c>
      <c r="H59" s="106">
        <f>IFERROR((qOG!H29/qOG!G29)^(0.5*((IPCA!G30*qOG!G29)/((pPes!G29*qPes!H29)+(pCAPEX!G29*Ativo!G29)+(IPCA!G30*qOG!G29)))+((IPCA!H30*qOG!H29)/((qOG!H29*IPCA!H30)+(qPes!I29*pPes!H29)+(pCAPEX!H29*Ativo!H29)))),"")</f>
        <v>1.0201538986886949</v>
      </c>
      <c r="I59" s="106">
        <f>IFERROR((qOG!I29/qOG!H29)^(0.5*((IPCA!H30*qOG!H29)/((pPes!H29*qPes!I29)+(pCAPEX!H29*Ativo!H29)+(IPCA!H30*qOG!H29)))+((IPCA!I30*qOG!I29)/((qOG!I29*IPCA!I30)+(qPes!J29*pPes!I29)+(pCAPEX!I29*Ativo!I29)))),"")</f>
        <v>1.0142791254265164</v>
      </c>
      <c r="J59" s="106">
        <f>IFERROR((qOG!J29/qOG!I29)^(0.5*((IPCA!I30*qOG!I29)/((pPes!I29*qPes!J29)+(pCAPEX!I29*Ativo!I29)+(IPCA!I30*qOG!I29)))+((IPCA!J30*qOG!J29)/((qOG!J29*IPCA!J30)+(qPes!K29*pPes!J29)+(pCAPEX!J29*Ativo!J29)))),"")</f>
        <v>0.96594386921380315</v>
      </c>
      <c r="K59" s="106">
        <f>IFERROR((qOG!K29/qOG!J29)^(0.5*((IPCA!J30*qOG!J29)/((pPes!J29*qPes!K29)+(pCAPEX!J29*Ativo!J29)+(IPCA!J30*qOG!J29)))+((IPCA!K30*qOG!K29)/((qOG!K29*IPCA!K30)+(qPes!L29*pPes!K29)+(pCAPEX!K29*Ativo!K29)))),"")</f>
        <v>1.0370292953103739</v>
      </c>
      <c r="L59" s="106">
        <f>IFERROR((qOG!L29/qOG!K29)^(0.5*((IPCA!K30*qOG!K29)/((pPes!K29*qPes!L29)+(pCAPEX!K29*Ativo!K29)+(IPCA!K30*qOG!K29)))+((IPCA!L30*qOG!L29)/((qOG!L29*IPCA!L30)+(qPes!M29*pPes!L29)+(pCAPEX!L29*Ativo!L29)))),"")</f>
        <v>1.0821474606767387</v>
      </c>
      <c r="M59" s="106">
        <f>IFERROR((qOG!M29/qOG!L29)^(0.5*((IPCA!L30*qOG!L29)/((pPes!L29*qPes!M29)+(pCAPEX!L29*Ativo!L29)+(IPCA!L30*qOG!L29)))+((IPCA!M30*qOG!M29)/((qOG!M29*IPCA!M30)+(qPes!N29*pPes!M29)+(pCAPEX!M29*Ativo!M29)))),"")</f>
        <v>1.1505536236371063</v>
      </c>
      <c r="N59" s="106">
        <f>IFERROR((qOG!N29/qOG!M29)^(0.5*((IPCA!M30*qOG!M29)/((pPes!M29*qPes!N29)+(pCAPEX!M29*Ativo!M29)+(IPCA!M30*qOG!M29)))+((IPCA!N30*qOG!N29)/((qOG!N29*IPCA!N30)+(qPes!O29*pPes!N29)+(pCAPEX!N29*Ativo!N29)))),"")</f>
        <v>0.94380732121359079</v>
      </c>
      <c r="O59" s="106">
        <f>IFERROR((qOG!O29/qOG!N29)^(0.5*((IPCA!N30*qOG!N29)/((pPes!N29*qPes!O29)+(pCAPEX!N29*Ativo!N29)+(IPCA!N30*qOG!N29)))+((IPCA!O30*qOG!O29)/((qOG!O29*IPCA!O30)+(qPes!P29*pPes!O29)+(pCAPEX!O29*Ativo!O29)))),"")</f>
        <v>1.0130680463237738</v>
      </c>
      <c r="P59" s="106">
        <f>IFERROR((qOG!P29/qOG!O29)^(0.5*((IPCA!O30*qOG!O29)/((pPes!O29*qPes!P29)+(pCAPEX!O29*Ativo!O29)+(IPCA!O30*qOG!O29)))+((IPCA!P30*qOG!P29)/((qOG!P29*IPCA!P30)+(qPes!Q29*pPes!P29)+(pCAPEX!P29*Ativo!P29)))),"")</f>
        <v>0.97818243607423927</v>
      </c>
      <c r="Q59" s="106">
        <f>IFERROR((qOG!Q29/qOG!P29)^(0.5*((IPCA!P30*qOG!P29)/((pPes!P29*qPes!Q29)+(pCAPEX!P29*Ativo!P29)+(IPCA!P30*qOG!P29)))+((IPCA!Q30*qOG!Q29)/((qOG!Q29*IPCA!Q30)+(qPes!R29*pPes!Q29)+(pCAPEX!Q29*Ativo!Q29)))),"")</f>
        <v>1.0217356428338173</v>
      </c>
      <c r="R59" s="106">
        <f>IFERROR((qOG!R29/qOG!Q29)^(0.5*((IPCA!Q30*qOG!Q29)/((pPes!Q29*qPes!R29)+(pCAPEX!Q29*Ativo!Q29)+(IPCA!Q30*qOG!Q29)))+((IPCA!R30*qOG!R29)/((qOG!R29*IPCA!R30)+(qPes!S29*pPes!R29)+(pCAPEX!R29*Ativo!R29)))),"")</f>
        <v>0.97916054535564134</v>
      </c>
      <c r="S59" s="106">
        <f>IFERROR((qOG!S29/qOG!R29)^(0.5*((IPCA!R30*qOG!R29)/((pPes!R29*qPes!S29)+(pCAPEX!R29*Ativo!R29)+(IPCA!R30*qOG!R29)))+((IPCA!S30*qOG!S29)/((qOG!S29*IPCA!S30)+(qPes!T29*pPes!S29)+(pCAPEX!S29*Ativo!S29)))),"")</f>
        <v>1.0565847676446403</v>
      </c>
      <c r="T59" s="106">
        <f>IFERROR((qOG!T29/qOG!S29)^(0.5*((IPCA!S30*qOG!S29)/((pPes!S29*qPes!T29)+(pCAPEX!S29*Ativo!S29)+(IPCA!S30*qOG!S29)))+((IPCA!T30*qOG!T29)/((qOG!T29*IPCA!T30)+(qPes!U29*pPes!T29)+(pCAPEX!T29*Ativo!T29)))),"")</f>
        <v>1.0449485658495077</v>
      </c>
      <c r="U59" s="106">
        <f>IFERROR((qOG!U29/qOG!T29)^(0.5*((IPCA!T30*qOG!T29)/((pPes!T29*qPes!U29)+(pCAPEX!T29*Ativo!T29)+(IPCA!T30*qOG!T29)))+((IPCA!U30*qOG!U29)/((qOG!U29*IPCA!U30)+(qPes!V29*pPes!U29)+(pCAPEX!U29*Ativo!U29)))),"")</f>
        <v>1.0579272743188375</v>
      </c>
      <c r="V59" s="106">
        <f>IFERROR((qOG!V29/qOG!U29)^(0.5*((IPCA!U30*qOG!U29)/((pPes!U29*qPes!V29)+(pCAPEX!U29*Ativo!U29)+(IPCA!U30*qOG!U29)))+((IPCA!V30*qOG!V29)/((qOG!V29*IPCA!V30)+(qPes!W29*pPes!V29)+(pCAPEX!V29*Ativo!V29)))),"")</f>
        <v>1.0114400058186901</v>
      </c>
    </row>
    <row r="60" spans="2:22" x14ac:dyDescent="0.25">
      <c r="B60" s="105" t="s">
        <v>47</v>
      </c>
      <c r="C60" s="106">
        <f>IFERROR((qOG!C30/qOG!B30)^(0.5*((IPCA!B31*qOG!B30)/((pPes!B30*qPes!C30)+(pCAPEX!B30*Ativo!B30)+(IPCA!B31*qOG!B30)))+((IPCA!C31*qOG!C30)/((qOG!C30*IPCA!C31)+(qPes!D30*pPes!C30)+(pCAPEX!C30*Ativo!C30)))),"")</f>
        <v>1.0660834271103552</v>
      </c>
      <c r="D60" s="106">
        <f>IFERROR((qOG!D30/qOG!C30)^(0.5*((IPCA!C31*qOG!C30)/((pPes!C30*qPes!D30)+(pCAPEX!C30*Ativo!C30)+(IPCA!C31*qOG!C30)))+((IPCA!D31*qOG!D30)/((qOG!D30*IPCA!D31)+(qPes!E30*pPes!D30)+(pCAPEX!D30*Ativo!D30)))),"")</f>
        <v>0.98831799423641875</v>
      </c>
      <c r="E60" s="106">
        <f>IFERROR((qOG!E30/qOG!D30)^(0.5*((IPCA!D31*qOG!D30)/((pPes!D30*qPes!E30)+(pCAPEX!D30*Ativo!D30)+(IPCA!D31*qOG!D30)))+((IPCA!E31*qOG!E30)/((qOG!E30*IPCA!E31)+(qPes!F30*pPes!E30)+(pCAPEX!E30*Ativo!E30)))),"")</f>
        <v>1.2612262044155473</v>
      </c>
      <c r="F60" s="106">
        <f>IFERROR((qOG!F30/qOG!E30)^(0.5*((IPCA!E31*qOG!E30)/((pPes!E30*qPes!F30)+(pCAPEX!E30*Ativo!E30)+(IPCA!E31*qOG!E30)))+((IPCA!F31*qOG!F30)/((qOG!F30*IPCA!F31)+(qPes!G30*pPes!F30)+(pCAPEX!F30*Ativo!F30)))),"")</f>
        <v>0.83852952996480989</v>
      </c>
      <c r="G60" s="106">
        <f>IFERROR((qOG!G30/qOG!F30)^(0.5*((IPCA!F31*qOG!F30)/((pPes!F30*qPes!G30)+(pCAPEX!F30*Ativo!F30)+(IPCA!F31*qOG!F30)))+((IPCA!G31*qOG!G30)/((qOG!G30*IPCA!G31)+(qPes!H30*pPes!G30)+(pCAPEX!G30*Ativo!G30)))),"")</f>
        <v>1.1061117597881494</v>
      </c>
      <c r="H60" s="106">
        <f>IFERROR((qOG!H30/qOG!G30)^(0.5*((IPCA!G31*qOG!G30)/((pPes!G30*qPes!H30)+(pCAPEX!G30*Ativo!G30)+(IPCA!G31*qOG!G30)))+((IPCA!H31*qOG!H30)/((qOG!H30*IPCA!H31)+(qPes!I30*pPes!H30)+(pCAPEX!H30*Ativo!H30)))),"")</f>
        <v>1.0341790026907069</v>
      </c>
      <c r="I60" s="106">
        <f>IFERROR((qOG!I30/qOG!H30)^(0.5*((IPCA!H31*qOG!H30)/((pPes!H30*qPes!I30)+(pCAPEX!H30*Ativo!H30)+(IPCA!H31*qOG!H30)))+((IPCA!I31*qOG!I30)/((qOG!I30*IPCA!I31)+(qPes!J30*pPes!I30)+(pCAPEX!I30*Ativo!I30)))),"")</f>
        <v>1.0264956198017194</v>
      </c>
      <c r="J60" s="106">
        <f>IFERROR((qOG!J30/qOG!I30)^(0.5*((IPCA!I31*qOG!I30)/((pPes!I30*qPes!J30)+(pCAPEX!I30*Ativo!I30)+(IPCA!I31*qOG!I30)))+((IPCA!J31*qOG!J30)/((qOG!J30*IPCA!J31)+(qPes!K30*pPes!J30)+(pCAPEX!J30*Ativo!J30)))),"")</f>
        <v>1.0140684166525094</v>
      </c>
      <c r="K60" s="106">
        <f>IFERROR((qOG!K30/qOG!J30)^(0.5*((IPCA!J31*qOG!J30)/((pPes!J30*qPes!K30)+(pCAPEX!J30*Ativo!J30)+(IPCA!J31*qOG!J30)))+((IPCA!K31*qOG!K30)/((qOG!K30*IPCA!K31)+(qPes!L30*pPes!K30)+(pCAPEX!K30*Ativo!K30)))),"")</f>
        <v>1.0334533859044126</v>
      </c>
      <c r="L60" s="106">
        <f>IFERROR((qOG!L30/qOG!K30)^(0.5*((IPCA!K31*qOG!K30)/((pPes!K30*qPes!L30)+(pCAPEX!K30*Ativo!K30)+(IPCA!K31*qOG!K30)))+((IPCA!L31*qOG!L30)/((qOG!L30*IPCA!L31)+(qPes!M30*pPes!L30)+(pCAPEX!L30*Ativo!L30)))),"")</f>
        <v>1.0356212770880369</v>
      </c>
      <c r="M60" s="106">
        <f>IFERROR((qOG!M30/qOG!L30)^(0.5*((IPCA!L31*qOG!L30)/((pPes!L30*qPes!M30)+(pCAPEX!L30*Ativo!L30)+(IPCA!L31*qOG!L30)))+((IPCA!M31*qOG!M30)/((qOG!M30*IPCA!M31)+(qPes!N30*pPes!M30)+(pCAPEX!M30*Ativo!M30)))),"")</f>
        <v>1.0373921286368291</v>
      </c>
      <c r="N60" s="106">
        <f>IFERROR((qOG!N30/qOG!M30)^(0.5*((IPCA!M31*qOG!M30)/((pPes!M30*qPes!N30)+(pCAPEX!M30*Ativo!M30)+(IPCA!M31*qOG!M30)))+((IPCA!N31*qOG!N30)/((qOG!N30*IPCA!N31)+(qPes!O30*pPes!N30)+(pCAPEX!N30*Ativo!N30)))),"")</f>
        <v>1.0468503384611085</v>
      </c>
      <c r="O60" s="106">
        <f>IFERROR((qOG!O30/qOG!N30)^(0.5*((IPCA!N31*qOG!N30)/((pPes!N30*qPes!O30)+(pCAPEX!N30*Ativo!N30)+(IPCA!N31*qOG!N30)))+((IPCA!O31*qOG!O30)/((qOG!O30*IPCA!O31)+(qPes!P30*pPes!O30)+(pCAPEX!O30*Ativo!O30)))),"")</f>
        <v>1.0926084844798476</v>
      </c>
      <c r="P60" s="106">
        <f>IFERROR((qOG!P30/qOG!O30)^(0.5*((IPCA!O31*qOG!O30)/((pPes!O30*qPes!P30)+(pCAPEX!O30*Ativo!O30)+(IPCA!O31*qOG!O30)))+((IPCA!P31*qOG!P30)/((qOG!P30*IPCA!P31)+(qPes!Q30*pPes!P30)+(pCAPEX!P30*Ativo!P30)))),"")</f>
        <v>0.98613951875401384</v>
      </c>
      <c r="Q60" s="106">
        <f>IFERROR((qOG!Q30/qOG!P30)^(0.5*((IPCA!P31*qOG!P30)/((pPes!P30*qPes!Q30)+(pCAPEX!P30*Ativo!P30)+(IPCA!P31*qOG!P30)))+((IPCA!Q31*qOG!Q30)/((qOG!Q30*IPCA!Q31)+(qPes!R30*pPes!Q30)+(pCAPEX!Q30*Ativo!Q30)))),"")</f>
        <v>0.98890882730265883</v>
      </c>
      <c r="R60" s="106">
        <f>IFERROR((qOG!R30/qOG!Q30)^(0.5*((IPCA!Q31*qOG!Q30)/((pPes!Q30*qPes!R30)+(pCAPEX!Q30*Ativo!Q30)+(IPCA!Q31*qOG!Q30)))+((IPCA!R31*qOG!R30)/((qOG!R30*IPCA!R31)+(qPes!S30*pPes!R30)+(pCAPEX!R30*Ativo!R30)))),"")</f>
        <v>1.0122160035511683</v>
      </c>
      <c r="S60" s="106">
        <f>IFERROR((qOG!S30/qOG!R30)^(0.5*((IPCA!R31*qOG!R30)/((pPes!R30*qPes!S30)+(pCAPEX!R30*Ativo!R30)+(IPCA!R31*qOG!R30)))+((IPCA!S31*qOG!S30)/((qOG!S30*IPCA!S31)+(qPes!T30*pPes!S30)+(pCAPEX!S30*Ativo!S30)))),"")</f>
        <v>1.0596559136990282</v>
      </c>
      <c r="T60" s="106">
        <f>IFERROR((qOG!T30/qOG!S30)^(0.5*((IPCA!S31*qOG!S30)/((pPes!S30*qPes!T30)+(pCAPEX!S30*Ativo!S30)+(IPCA!S31*qOG!S30)))+((IPCA!T31*qOG!T30)/((qOG!T30*IPCA!T31)+(qPes!U30*pPes!T30)+(pCAPEX!T30*Ativo!T30)))),"")</f>
        <v>1.053685734928854</v>
      </c>
      <c r="U60" s="106">
        <f>IFERROR((qOG!U30/qOG!T30)^(0.5*((IPCA!T31*qOG!T30)/((pPes!T30*qPes!U30)+(pCAPEX!T30*Ativo!T30)+(IPCA!T31*qOG!T30)))+((IPCA!U31*qOG!U30)/((qOG!U30*IPCA!U31)+(qPes!V30*pPes!U30)+(pCAPEX!U30*Ativo!U30)))),"")</f>
        <v>0.99802928187396789</v>
      </c>
      <c r="V60" s="106">
        <f>IFERROR((qOG!V30/qOG!U30)^(0.5*((IPCA!U31*qOG!U30)/((pPes!U30*qPes!V30)+(pCAPEX!U30*Ativo!U30)+(IPCA!U31*qOG!U30)))+((IPCA!V31*qOG!V30)/((qOG!V30*IPCA!V31)+(qPes!W30*pPes!V30)+(pCAPEX!V30*Ativo!V30)))),"")</f>
        <v>1.0364371526689058</v>
      </c>
    </row>
    <row r="61" spans="2:22" x14ac:dyDescent="0.25">
      <c r="B61" s="105" t="s">
        <v>37</v>
      </c>
      <c r="C61" s="106">
        <f>IFERROR((qOG!C31/qOG!B31)^(0.5*((IPCA!B32*qOG!B31)/((pPes!B31*qPes!C31)+(pCAPEX!B31*Ativo!B31)+(IPCA!B32*qOG!B31)))+((IPCA!C32*qOG!C31)/((qOG!C31*IPCA!C32)+(qPes!D31*pPes!C31)+(pCAPEX!C31*Ativo!C31)))),"")</f>
        <v>1.0286065473708188</v>
      </c>
      <c r="D61" s="106">
        <f>IFERROR((qOG!D31/qOG!C31)^(0.5*((IPCA!C32*qOG!C31)/((pPes!C31*qPes!D31)+(pCAPEX!C31*Ativo!C31)+(IPCA!C32*qOG!C31)))+((IPCA!D32*qOG!D31)/((qOG!D31*IPCA!D32)+(qPes!E31*pPes!D31)+(pCAPEX!D31*Ativo!D31)))),"")</f>
        <v>1.0124489804962928</v>
      </c>
      <c r="E61" s="106">
        <f>IFERROR((qOG!E31/qOG!D31)^(0.5*((IPCA!D32*qOG!D31)/((pPes!D31*qPes!E31)+(pCAPEX!D31*Ativo!D31)+(IPCA!D32*qOG!D31)))+((IPCA!E32*qOG!E31)/((qOG!E31*IPCA!E32)+(qPes!F31*pPes!E31)+(pCAPEX!E31*Ativo!E31)))),"")</f>
        <v>1.0259975621954514</v>
      </c>
      <c r="F61" s="106">
        <f>IFERROR((qOG!F31/qOG!E31)^(0.5*((IPCA!E32*qOG!E31)/((pPes!E31*qPes!F31)+(pCAPEX!E31*Ativo!E31)+(IPCA!E32*qOG!E31)))+((IPCA!F32*qOG!F31)/((qOG!F31*IPCA!F32)+(qPes!G31*pPes!F31)+(pCAPEX!F31*Ativo!F31)))),"")</f>
        <v>0.99256523461038249</v>
      </c>
      <c r="G61" s="106">
        <f>IFERROR((qOG!G31/qOG!F31)^(0.5*((IPCA!F32*qOG!F31)/((pPes!F31*qPes!G31)+(pCAPEX!F31*Ativo!F31)+(IPCA!F32*qOG!F31)))+((IPCA!G32*qOG!G31)/((qOG!G31*IPCA!G32)+(qPes!H31*pPes!G31)+(pCAPEX!G31*Ativo!G31)))),"")</f>
        <v>1.037641404544055</v>
      </c>
      <c r="H61" s="106">
        <f>IFERROR((qOG!H31/qOG!G31)^(0.5*((IPCA!G32*qOG!G31)/((pPes!G31*qPes!H31)+(pCAPEX!G31*Ativo!G31)+(IPCA!G32*qOG!G31)))+((IPCA!H32*qOG!H31)/((qOG!H31*IPCA!H32)+(qPes!I31*pPes!H31)+(pCAPEX!H31*Ativo!H31)))),"")</f>
        <v>1.044655118617591</v>
      </c>
      <c r="I61" s="106">
        <f>IFERROR((qOG!I31/qOG!H31)^(0.5*((IPCA!H32*qOG!H31)/((pPes!H31*qPes!I31)+(pCAPEX!H31*Ativo!H31)+(IPCA!H32*qOG!H31)))+((IPCA!I32*qOG!I31)/((qOG!I31*IPCA!I32)+(qPes!J31*pPes!I31)+(pCAPEX!I31*Ativo!I31)))),"")</f>
        <v>1.0218268145792384</v>
      </c>
      <c r="J61" s="106">
        <f>IFERROR((qOG!J31/qOG!I31)^(0.5*((IPCA!I32*qOG!I31)/((pPes!I31*qPes!J31)+(pCAPEX!I31*Ativo!I31)+(IPCA!I32*qOG!I31)))+((IPCA!J32*qOG!J31)/((qOG!J31*IPCA!J32)+(qPes!K31*pPes!J31)+(pCAPEX!J31*Ativo!J31)))),"")</f>
        <v>1.0426105151158362</v>
      </c>
      <c r="K61" s="106">
        <f>IFERROR((qOG!K31/qOG!J31)^(0.5*((IPCA!J32*qOG!J31)/((pPes!J31*qPes!K31)+(pCAPEX!J31*Ativo!J31)+(IPCA!J32*qOG!J31)))+((IPCA!K32*qOG!K31)/((qOG!K31*IPCA!K32)+(qPes!L31*pPes!K31)+(pCAPEX!K31*Ativo!K31)))),"")</f>
        <v>1.0041347895972144</v>
      </c>
      <c r="L61" s="106">
        <f>IFERROR((qOG!L31/qOG!K31)^(0.5*((IPCA!K32*qOG!K31)/((pPes!K31*qPes!L31)+(pCAPEX!K31*Ativo!K31)+(IPCA!K32*qOG!K31)))+((IPCA!L32*qOG!L31)/((qOG!L31*IPCA!L32)+(qPes!M31*pPes!L31)+(pCAPEX!L31*Ativo!L31)))),"")</f>
        <v>1.0443509398280222</v>
      </c>
      <c r="M61" s="106">
        <f>IFERROR((qOG!M31/qOG!L31)^(0.5*((IPCA!L32*qOG!L31)/((pPes!L31*qPes!M31)+(pCAPEX!L31*Ativo!L31)+(IPCA!L32*qOG!L31)))+((IPCA!M32*qOG!M31)/((qOG!M31*IPCA!M32)+(qPes!N31*pPes!M31)+(pCAPEX!M31*Ativo!M31)))),"")</f>
        <v>1.0129992017294285</v>
      </c>
      <c r="N61" s="106">
        <f>IFERROR((qOG!N31/qOG!M31)^(0.5*((IPCA!M32*qOG!M31)/((pPes!M31*qPes!N31)+(pCAPEX!M31*Ativo!M31)+(IPCA!M32*qOG!M31)))+((IPCA!N32*qOG!N31)/((qOG!N31*IPCA!N32)+(qPes!O31*pPes!N31)+(pCAPEX!N31*Ativo!N31)))),"")</f>
        <v>1.0338953244041693</v>
      </c>
      <c r="O61" s="106">
        <f>IFERROR((qOG!O31/qOG!N31)^(0.5*((IPCA!N32*qOG!N31)/((pPes!N31*qPes!O31)+(pCAPEX!N31*Ativo!N31)+(IPCA!N32*qOG!N31)))+((IPCA!O32*qOG!O31)/((qOG!O31*IPCA!O32)+(qPes!P31*pPes!O31)+(pCAPEX!O31*Ativo!O31)))),"")</f>
        <v>1.0064490177914713</v>
      </c>
      <c r="P61" s="106">
        <f>IFERROR((qOG!P31/qOG!O31)^(0.5*((IPCA!O32*qOG!O31)/((pPes!O31*qPes!P31)+(pCAPEX!O31*Ativo!O31)+(IPCA!O32*qOG!O31)))+((IPCA!P32*qOG!P31)/((qOG!P31*IPCA!P32)+(qPes!Q31*pPes!P31)+(pCAPEX!P31*Ativo!P31)))),"")</f>
        <v>0.98526483374849416</v>
      </c>
      <c r="Q61" s="106">
        <f>IFERROR((qOG!Q31/qOG!P31)^(0.5*((IPCA!P32*qOG!P31)/((pPes!P31*qPes!Q31)+(pCAPEX!P31*Ativo!P31)+(IPCA!P32*qOG!P31)))+((IPCA!Q32*qOG!Q31)/((qOG!Q31*IPCA!Q32)+(qPes!R31*pPes!Q31)+(pCAPEX!Q31*Ativo!Q31)))),"")</f>
        <v>1.0001554743852266</v>
      </c>
      <c r="R61" s="106">
        <f>IFERROR((qOG!R31/qOG!Q31)^(0.5*((IPCA!Q32*qOG!Q31)/((pPes!Q31*qPes!R31)+(pCAPEX!Q31*Ativo!Q31)+(IPCA!Q32*qOG!Q31)))+((IPCA!R32*qOG!R31)/((qOG!R31*IPCA!R32)+(qPes!S31*pPes!R31)+(pCAPEX!R31*Ativo!R31)))),"")</f>
        <v>0.79073291960740133</v>
      </c>
      <c r="S61" s="106">
        <f>IFERROR((qOG!S31/qOG!R31)^(0.5*((IPCA!R32*qOG!R31)/((pPes!R31*qPes!S31)+(pCAPEX!R31*Ativo!R31)+(IPCA!R32*qOG!R31)))+((IPCA!S32*qOG!S31)/((qOG!S31*IPCA!S32)+(qPes!T31*pPes!S31)+(pCAPEX!S31*Ativo!S31)))),"")</f>
        <v>1.2973145188140647</v>
      </c>
      <c r="T61" s="106">
        <f>IFERROR((qOG!T31/qOG!S31)^(0.5*((IPCA!S32*qOG!S31)/((pPes!S31*qPes!T31)+(pCAPEX!S31*Ativo!S31)+(IPCA!S32*qOG!S31)))+((IPCA!T32*qOG!T31)/((qOG!T31*IPCA!T32)+(qPes!U31*pPes!T31)+(pCAPEX!T31*Ativo!T31)))),"")</f>
        <v>0.97369887626627805</v>
      </c>
      <c r="U61" s="106">
        <f>IFERROR((qOG!U31/qOG!T31)^(0.5*((IPCA!T32*qOG!T31)/((pPes!T31*qPes!U31)+(pCAPEX!T31*Ativo!T31)+(IPCA!T32*qOG!T31)))+((IPCA!U32*qOG!U31)/((qOG!U31*IPCA!U32)+(qPes!V31*pPes!U31)+(pCAPEX!U31*Ativo!U31)))),"")</f>
        <v>1.0797674065082987</v>
      </c>
      <c r="V61" s="106">
        <f>IFERROR((qOG!V31/qOG!U31)^(0.5*((IPCA!U32*qOG!U31)/((pPes!U31*qPes!V31)+(pCAPEX!U31*Ativo!U31)+(IPCA!U32*qOG!U31)))+((IPCA!V32*qOG!V31)/((qOG!V31*IPCA!V32)+(qPes!W31*pPes!V31)+(pCAPEX!V31*Ativo!V31)))),"")</f>
        <v>1.132561310406488</v>
      </c>
    </row>
    <row r="62" spans="2:22" x14ac:dyDescent="0.25">
      <c r="B62" s="105" t="s">
        <v>51</v>
      </c>
      <c r="C62" s="106">
        <f>IFERROR((qOG!C32/qOG!B32)^(0.5*((IPCA!B33*qOG!B32)/((pPes!B32*qPes!C32)+(pCAPEX!B32*Ativo!B32)+(IPCA!B33*qOG!B32)))+((IPCA!C33*qOG!C32)/((qOG!C32*IPCA!C33)+(qPes!D32*pPes!C32)+(pCAPEX!C32*Ativo!C32)))),"")</f>
        <v>0.97993816831662706</v>
      </c>
      <c r="D62" s="106">
        <f>IFERROR((qOG!D32/qOG!C32)^(0.5*((IPCA!C33*qOG!C32)/((pPes!C32*qPes!D32)+(pCAPEX!C32*Ativo!C32)+(IPCA!C33*qOG!C32)))+((IPCA!D33*qOG!D32)/((qOG!D32*IPCA!D33)+(qPes!E32*pPes!D32)+(pCAPEX!D32*Ativo!D32)))),"")</f>
        <v>1.0159478693998889</v>
      </c>
      <c r="E62" s="106">
        <f>IFERROR((qOG!E32/qOG!D32)^(0.5*((IPCA!D33*qOG!D32)/((pPes!D32*qPes!E32)+(pCAPEX!D32*Ativo!D32)+(IPCA!D33*qOG!D32)))+((IPCA!E33*qOG!E32)/((qOG!E32*IPCA!E33)+(qPes!F32*pPes!E32)+(pCAPEX!E32*Ativo!E32)))),"")</f>
        <v>1.0300594851212443</v>
      </c>
      <c r="F62" s="106">
        <f>IFERROR((qOG!F32/qOG!E32)^(0.5*((IPCA!E33*qOG!E32)/((pPes!E32*qPes!F32)+(pCAPEX!E32*Ativo!E32)+(IPCA!E33*qOG!E32)))+((IPCA!F33*qOG!F32)/((qOG!F32*IPCA!F33)+(qPes!G32*pPes!F32)+(pCAPEX!F32*Ativo!F32)))),"")</f>
        <v>1.0362904447483188</v>
      </c>
      <c r="G62" s="106">
        <f>IFERROR((qOG!G32/qOG!F32)^(0.5*((IPCA!F33*qOG!F32)/((pPes!F32*qPes!G32)+(pCAPEX!F32*Ativo!F32)+(IPCA!F33*qOG!F32)))+((IPCA!G33*qOG!G32)/((qOG!G32*IPCA!G33)+(qPes!H32*pPes!G32)+(pCAPEX!G32*Ativo!G32)))),"")</f>
        <v>1.0367577264420149</v>
      </c>
      <c r="H62" s="106">
        <f>IFERROR((qOG!H32/qOG!G32)^(0.5*((IPCA!G33*qOG!G32)/((pPes!G32*qPes!H32)+(pCAPEX!G32*Ativo!G32)+(IPCA!G33*qOG!G32)))+((IPCA!H33*qOG!H32)/((qOG!H32*IPCA!H33)+(qPes!I32*pPes!H32)+(pCAPEX!H32*Ativo!H32)))),"")</f>
        <v>1.0644377889142991</v>
      </c>
      <c r="I62" s="106">
        <f>IFERROR((qOG!I32/qOG!H32)^(0.5*((IPCA!H33*qOG!H32)/((pPes!H32*qPes!I32)+(pCAPEX!H32*Ativo!H32)+(IPCA!H33*qOG!H32)))+((IPCA!I33*qOG!I32)/((qOG!I32*IPCA!I33)+(qPes!J32*pPes!I32)+(pCAPEX!I32*Ativo!I32)))),"")</f>
        <v>1.0250158532834519</v>
      </c>
      <c r="J62" s="106">
        <f>IFERROR((qOG!J32/qOG!I32)^(0.5*((IPCA!I33*qOG!I32)/((pPes!I32*qPes!J32)+(pCAPEX!I32*Ativo!I32)+(IPCA!I33*qOG!I32)))+((IPCA!J33*qOG!J32)/((qOG!J32*IPCA!J33)+(qPes!K32*pPes!J32)+(pCAPEX!J32*Ativo!J32)))),"")</f>
        <v>1.0192837330229065</v>
      </c>
      <c r="K62" s="106">
        <f>IFERROR((qOG!K32/qOG!J32)^(0.5*((IPCA!J33*qOG!J32)/((pPes!J32*qPes!K32)+(pCAPEX!J32*Ativo!J32)+(IPCA!J33*qOG!J32)))+((IPCA!K33*qOG!K32)/((qOG!K32*IPCA!K33)+(qPes!L32*pPes!K32)+(pCAPEX!K32*Ativo!K32)))),"")</f>
        <v>1.0034020227529441</v>
      </c>
      <c r="L62" s="106">
        <f>IFERROR((qOG!L32/qOG!K32)^(0.5*((IPCA!K33*qOG!K32)/((pPes!K32*qPes!L32)+(pCAPEX!K32*Ativo!K32)+(IPCA!K33*qOG!K32)))+((IPCA!L33*qOG!L32)/((qOG!L32*IPCA!L33)+(qPes!M32*pPes!L32)+(pCAPEX!L32*Ativo!L32)))),"")</f>
        <v>1.0119595130130121</v>
      </c>
      <c r="M62" s="106">
        <f>IFERROR((qOG!M32/qOG!L32)^(0.5*((IPCA!L33*qOG!L32)/((pPes!L32*qPes!M32)+(pCAPEX!L32*Ativo!L32)+(IPCA!L33*qOG!L32)))+((IPCA!M33*qOG!M32)/((qOG!M32*IPCA!M33)+(qPes!N32*pPes!M32)+(pCAPEX!M32*Ativo!M32)))),"")</f>
        <v>0.9908551236893276</v>
      </c>
      <c r="N62" s="106">
        <f>IFERROR((qOG!N32/qOG!M32)^(0.5*((IPCA!M33*qOG!M32)/((pPes!M32*qPes!N32)+(pCAPEX!M32*Ativo!M32)+(IPCA!M33*qOG!M32)))+((IPCA!N33*qOG!N32)/((qOG!N32*IPCA!N33)+(qPes!O32*pPes!N32)+(pCAPEX!N32*Ativo!N32)))),"")</f>
        <v>1.1647045162980532</v>
      </c>
      <c r="O62" s="106">
        <f>IFERROR((qOG!O32/qOG!N32)^(0.5*((IPCA!N33*qOG!N32)/((pPes!N32*qPes!O32)+(pCAPEX!N32*Ativo!N32)+(IPCA!N33*qOG!N32)))+((IPCA!O33*qOG!O32)/((qOG!O32*IPCA!O33)+(qPes!P32*pPes!O32)+(pCAPEX!O32*Ativo!O32)))),"")</f>
        <v>0.9392342220990314</v>
      </c>
      <c r="P62" s="106">
        <f>IFERROR((qOG!P32/qOG!O32)^(0.5*((IPCA!O33*qOG!O32)/((pPes!O32*qPes!P32)+(pCAPEX!O32*Ativo!O32)+(IPCA!O33*qOG!O32)))+((IPCA!P33*qOG!P32)/((qOG!P32*IPCA!P33)+(qPes!Q32*pPes!P32)+(pCAPEX!P32*Ativo!P32)))),"")</f>
        <v>1.0394008807699808</v>
      </c>
      <c r="Q62" s="106">
        <f>IFERROR((qOG!Q32/qOG!P32)^(0.5*((IPCA!P33*qOG!P32)/((pPes!P32*qPes!Q32)+(pCAPEX!P32*Ativo!P32)+(IPCA!P33*qOG!P32)))+((IPCA!Q33*qOG!Q32)/((qOG!Q32*IPCA!Q33)+(qPes!R32*pPes!Q32)+(pCAPEX!Q32*Ativo!Q32)))),"")</f>
        <v>1.0335962555160594</v>
      </c>
      <c r="R62" s="106">
        <f>IFERROR((qOG!R32/qOG!Q32)^(0.5*((IPCA!Q33*qOG!Q32)/((pPes!Q32*qPes!R32)+(pCAPEX!Q32*Ativo!Q32)+(IPCA!Q33*qOG!Q32)))+((IPCA!R33*qOG!R32)/((qOG!R32*IPCA!R33)+(qPes!S32*pPes!R32)+(pCAPEX!R32*Ativo!R32)))),"")</f>
        <v>1.0263323755765912</v>
      </c>
      <c r="S62" s="106">
        <f>IFERROR((qOG!S32/qOG!R32)^(0.5*((IPCA!R33*qOG!R32)/((pPes!R32*qPes!S32)+(pCAPEX!R32*Ativo!R32)+(IPCA!R33*qOG!R32)))+((IPCA!S33*qOG!S32)/((qOG!S32*IPCA!S33)+(qPes!T32*pPes!S32)+(pCAPEX!S32*Ativo!S32)))),"")</f>
        <v>0.99975404879560414</v>
      </c>
      <c r="T62" s="106">
        <f>IFERROR((qOG!T32/qOG!S32)^(0.5*((IPCA!S33*qOG!S32)/((pPes!S32*qPes!T32)+(pCAPEX!S32*Ativo!S32)+(IPCA!S33*qOG!S32)))+((IPCA!T33*qOG!T32)/((qOG!T32*IPCA!T33)+(qPes!U32*pPes!T32)+(pCAPEX!T32*Ativo!T32)))),"")</f>
        <v>1.0319684471810855</v>
      </c>
      <c r="U62" s="106">
        <f>IFERROR((qOG!U32/qOG!T32)^(0.5*((IPCA!T33*qOG!T32)/((pPes!T32*qPes!U32)+(pCAPEX!T32*Ativo!T32)+(IPCA!T33*qOG!T32)))+((IPCA!U33*qOG!U32)/((qOG!U32*IPCA!U33)+(qPes!V32*pPes!U32)+(pCAPEX!U32*Ativo!U32)))),"")</f>
        <v>0.99026473903424506</v>
      </c>
      <c r="V62" s="106">
        <f>IFERROR((qOG!V32/qOG!U32)^(0.5*((IPCA!U33*qOG!U32)/((pPes!U32*qPes!V32)+(pCAPEX!U32*Ativo!U32)+(IPCA!U33*qOG!U32)))+((IPCA!V33*qOG!V32)/((qOG!V32*IPCA!V33)+(qPes!W32*pPes!V32)+(pCAPEX!V32*Ativo!V32)))),"")</f>
        <v>1.4396062972057788</v>
      </c>
    </row>
    <row r="63" spans="2:22" x14ac:dyDescent="0.25">
      <c r="B63" s="105" t="s">
        <v>49</v>
      </c>
      <c r="C63" s="106" t="str">
        <f>IFERROR((qOG!C33/qOG!B33)^(0.5*((IPCA!B34*qOG!B33)/((pPes!B33*qPes!C33)+(pCAPEX!B33*Ativo!B33)+(IPCA!B34*qOG!B33)))+((IPCA!C34*qOG!C33)/((qOG!C33*IPCA!C34)+(qPes!D33*pPes!C33)+(pCAPEX!C33*Ativo!C33)))),"")</f>
        <v/>
      </c>
      <c r="D63" s="106" t="str">
        <f>IFERROR((qOG!D33/qOG!C33)^(0.5*((IPCA!C34*qOG!C33)/((pPes!C33*qPes!D33)+(pCAPEX!C33*Ativo!C33)+(IPCA!C34*qOG!C33)))+((IPCA!D34*qOG!D33)/((qOG!D33*IPCA!D34)+(qPes!E33*pPes!D33)+(pCAPEX!D33*Ativo!D33)))),"")</f>
        <v/>
      </c>
      <c r="E63" s="106" t="str">
        <f>IFERROR((qOG!E33/qOG!D33)^(0.5*((IPCA!D34*qOG!D33)/((pPes!D33*qPes!E33)+(pCAPEX!D33*Ativo!D33)+(IPCA!D34*qOG!D33)))+((IPCA!E34*qOG!E33)/((qOG!E33*IPCA!E34)+(qPes!F33*pPes!E33)+(pCAPEX!E33*Ativo!E33)))),"")</f>
        <v/>
      </c>
      <c r="F63" s="106">
        <f>IFERROR((qOG!F33/qOG!E33)^(0.5*((IPCA!E34*qOG!E33)/((pPes!E33*qPes!F33)+(pCAPEX!E33*Ativo!E33)+(IPCA!E34*qOG!E33)))+((IPCA!F34*qOG!F33)/((qOG!F33*IPCA!F34)+(qPes!G33*pPes!F33)+(pCAPEX!F33*Ativo!F33)))),"")</f>
        <v>1.1401718217827168</v>
      </c>
      <c r="G63" s="106" t="str">
        <f>IFERROR((qOG!G33/qOG!F33)^(0.5*((IPCA!F34*qOG!F33)/((pPes!F33*qPes!G33)+(pCAPEX!F33*Ativo!F33)+(IPCA!F34*qOG!F33)))+((IPCA!G34*qOG!G33)/((qOG!G33*IPCA!G34)+(qPes!H33*pPes!G33)+(pCAPEX!G33*Ativo!G33)))),"")</f>
        <v/>
      </c>
      <c r="H63" s="106" t="str">
        <f>IFERROR((qOG!H33/qOG!G33)^(0.5*((IPCA!G34*qOG!G33)/((pPes!G33*qPes!H33)+(pCAPEX!G33*Ativo!G33)+(IPCA!G34*qOG!G33)))+((IPCA!H34*qOG!H33)/((qOG!H33*IPCA!H34)+(qPes!I33*pPes!H33)+(pCAPEX!H33*Ativo!H33)))),"")</f>
        <v/>
      </c>
      <c r="I63" s="106" t="str">
        <f>IFERROR((qOG!I33/qOG!H33)^(0.5*((IPCA!H34*qOG!H33)/((pPes!H33*qPes!I33)+(pCAPEX!H33*Ativo!H33)+(IPCA!H34*qOG!H33)))+((IPCA!I34*qOG!I33)/((qOG!I33*IPCA!I34)+(qPes!J33*pPes!I33)+(pCAPEX!I33*Ativo!I33)))),"")</f>
        <v/>
      </c>
      <c r="J63" s="106" t="str">
        <f>IFERROR((qOG!J33/qOG!I33)^(0.5*((IPCA!I34*qOG!I33)/((pPes!I33*qPes!J33)+(pCAPEX!I33*Ativo!I33)+(IPCA!I34*qOG!I33)))+((IPCA!J34*qOG!J33)/((qOG!J33*IPCA!J34)+(qPes!K33*pPes!J33)+(pCAPEX!J33*Ativo!J33)))),"")</f>
        <v/>
      </c>
      <c r="K63" s="106" t="str">
        <f>IFERROR((qOG!K33/qOG!J33)^(0.5*((IPCA!J34*qOG!J33)/((pPes!J33*qPes!K33)+(pCAPEX!J33*Ativo!J33)+(IPCA!J34*qOG!J33)))+((IPCA!K34*qOG!K33)/((qOG!K33*IPCA!K34)+(qPes!L33*pPes!K33)+(pCAPEX!K33*Ativo!K33)))),"")</f>
        <v/>
      </c>
      <c r="L63" s="106">
        <f>IFERROR((qOG!L33/qOG!K33)^(0.5*((IPCA!K34*qOG!K33)/((pPes!K33*qPes!L33)+(pCAPEX!K33*Ativo!K33)+(IPCA!K34*qOG!K33)))+((IPCA!L34*qOG!L33)/((qOG!L33*IPCA!L34)+(qPes!M33*pPes!L33)+(pCAPEX!L33*Ativo!L33)))),"")</f>
        <v>1.1271831936287859</v>
      </c>
      <c r="M63" s="106">
        <f>IFERROR((qOG!M33/qOG!L33)^(0.5*((IPCA!L34*qOG!L33)/((pPes!L33*qPes!M33)+(pCAPEX!L33*Ativo!L33)+(IPCA!L34*qOG!L33)))+((IPCA!M34*qOG!M33)/((qOG!M33*IPCA!M34)+(qPes!N33*pPes!M33)+(pCAPEX!M33*Ativo!M33)))),"")</f>
        <v>0.83967854707605638</v>
      </c>
      <c r="N63" s="106">
        <f>IFERROR((qOG!N33/qOG!M33)^(0.5*((IPCA!M34*qOG!M33)/((pPes!M33*qPes!N33)+(pCAPEX!M33*Ativo!M33)+(IPCA!M34*qOG!M33)))+((IPCA!N34*qOG!N33)/((qOG!N33*IPCA!N34)+(qPes!O33*pPes!N33)+(pCAPEX!N33*Ativo!N33)))),"")</f>
        <v>0.93405373830812033</v>
      </c>
      <c r="O63" s="106">
        <f>IFERROR((qOG!O33/qOG!N33)^(0.5*((IPCA!N34*qOG!N33)/((pPes!N33*qPes!O33)+(pCAPEX!N33*Ativo!N33)+(IPCA!N34*qOG!N33)))+((IPCA!O34*qOG!O33)/((qOG!O33*IPCA!O34)+(qPes!P33*pPes!O33)+(pCAPEX!O33*Ativo!O33)))),"")</f>
        <v>0.71663723547501734</v>
      </c>
      <c r="P63" s="106">
        <f>IFERROR((qOG!P33/qOG!O33)^(0.5*((IPCA!O34*qOG!O33)/((pPes!O33*qPes!P33)+(pCAPEX!O33*Ativo!O33)+(IPCA!O34*qOG!O33)))+((IPCA!P34*qOG!P33)/((qOG!P33*IPCA!P34)+(qPes!Q33*pPes!P33)+(pCAPEX!P33*Ativo!P33)))),"")</f>
        <v>1.249739400763878</v>
      </c>
      <c r="Q63" s="106">
        <f>IFERROR((qOG!Q33/qOG!P33)^(0.5*((IPCA!P34*qOG!P33)/((pPes!P33*qPes!Q33)+(pCAPEX!P33*Ativo!P33)+(IPCA!P34*qOG!P33)))+((IPCA!Q34*qOG!Q33)/((qOG!Q33*IPCA!Q34)+(qPes!R33*pPes!Q33)+(pCAPEX!Q33*Ativo!Q33)))),"")</f>
        <v>1.0404107405131846</v>
      </c>
      <c r="R63" s="106">
        <f>IFERROR((qOG!R33/qOG!Q33)^(0.5*((IPCA!Q34*qOG!Q33)/((pPes!Q33*qPes!R33)+(pCAPEX!Q33*Ativo!Q33)+(IPCA!Q34*qOG!Q33)))+((IPCA!R34*qOG!R33)/((qOG!R33*IPCA!R34)+(qPes!S33*pPes!R33)+(pCAPEX!R33*Ativo!R33)))),"")</f>
        <v>1.0441138006093538</v>
      </c>
      <c r="S63" s="106" t="str">
        <f>IFERROR((qOG!S33/qOG!R33)^(0.5*((IPCA!R34*qOG!R33)/((pPes!R33*qPes!S33)+(pCAPEX!R33*Ativo!R33)+(IPCA!R34*qOG!R33)))+((IPCA!S34*qOG!S33)/((qOG!S33*IPCA!S34)+(qPes!T33*pPes!S33)+(pCAPEX!S33*Ativo!S33)))),"")</f>
        <v/>
      </c>
      <c r="T63" s="106" t="str">
        <f>IFERROR((qOG!T33/qOG!S33)^(0.5*((IPCA!S34*qOG!S33)/((pPes!S33*qPes!T33)+(pCAPEX!S33*Ativo!S33)+(IPCA!S34*qOG!S33)))+((IPCA!T34*qOG!T33)/((qOG!T33*IPCA!T34)+(qPes!U33*pPes!T33)+(pCAPEX!T33*Ativo!T33)))),"")</f>
        <v/>
      </c>
      <c r="U63" s="106">
        <f>IFERROR((qOG!U33/qOG!T33)^(0.5*((IPCA!T34*qOG!T33)/((pPes!T33*qPes!U33)+(pCAPEX!T33*Ativo!T33)+(IPCA!T34*qOG!T33)))+((IPCA!U34*qOG!U33)/((qOG!U33*IPCA!U34)+(qPes!V33*pPes!U33)+(pCAPEX!U33*Ativo!U33)))),"")</f>
        <v>1.2034879295346603</v>
      </c>
      <c r="V63" s="106" t="str">
        <f>IFERROR((qOG!V33/qOG!U33)^(0.5*((IPCA!U34*qOG!U33)/((pPes!U33*qPes!V33)+(pCAPEX!U33*Ativo!U33)+(IPCA!U34*qOG!U33)))+((IPCA!V34*qOG!V33)/((qOG!V33*IPCA!V34)+(qPes!W33*pPes!V33)+(pCAPEX!V33*Ativo!V33)))),"")</f>
        <v/>
      </c>
    </row>
    <row r="64" spans="2:22" x14ac:dyDescent="0.25">
      <c r="B64" s="105" t="s">
        <v>39</v>
      </c>
      <c r="C64" s="106">
        <f>IFERROR((qOG!C34/qOG!B34)^(0.5*((IPCA!B35*qOG!B34)/((pPes!B34*qPes!C34)+(pCAPEX!B34*Ativo!B34)+(IPCA!B35*qOG!B34)))+((IPCA!C35*qOG!C34)/((qOG!C34*IPCA!C35)+(qPes!D34*pPes!C34)+(pCAPEX!C34*Ativo!C34)))),"")</f>
        <v>1.0079547551401544</v>
      </c>
      <c r="D64" s="106">
        <f>IFERROR((qOG!D34/qOG!C34)^(0.5*((IPCA!C35*qOG!C34)/((pPes!C34*qPes!D34)+(pCAPEX!C34*Ativo!C34)+(IPCA!C35*qOG!C34)))+((IPCA!D35*qOG!D34)/((qOG!D34*IPCA!D35)+(qPes!E34*pPes!D34)+(pCAPEX!D34*Ativo!D34)))),"")</f>
        <v>1.0239013161208004</v>
      </c>
      <c r="E64" s="106">
        <f>IFERROR((qOG!E34/qOG!D34)^(0.5*((IPCA!D35*qOG!D34)/((pPes!D34*qPes!E34)+(pCAPEX!D34*Ativo!D34)+(IPCA!D35*qOG!D34)))+((IPCA!E35*qOG!E34)/((qOG!E34*IPCA!E35)+(qPes!F34*pPes!E34)+(pCAPEX!E34*Ativo!E34)))),"")</f>
        <v>1.0236094561461031</v>
      </c>
      <c r="F64" s="106">
        <f>IFERROR((qOG!F34/qOG!E34)^(0.5*((IPCA!E35*qOG!E34)/((pPes!E34*qPes!F34)+(pCAPEX!E34*Ativo!E34)+(IPCA!E35*qOG!E34)))+((IPCA!F35*qOG!F34)/((qOG!F34*IPCA!F35)+(qPes!G34*pPes!F34)+(pCAPEX!F34*Ativo!F34)))),"")</f>
        <v>0.98800540408794491</v>
      </c>
      <c r="G64" s="106">
        <f>IFERROR((qOG!G34/qOG!F34)^(0.5*((IPCA!F35*qOG!F34)/((pPes!F34*qPes!G34)+(pCAPEX!F34*Ativo!F34)+(IPCA!F35*qOG!F34)))+((IPCA!G35*qOG!G34)/((qOG!G34*IPCA!G35)+(qPes!H34*pPes!G34)+(pCAPEX!G34*Ativo!G34)))),"")</f>
        <v>1.0767540009210848</v>
      </c>
      <c r="H64" s="106">
        <f>IFERROR((qOG!H34/qOG!G34)^(0.5*((IPCA!G35*qOG!G34)/((pPes!G34*qPes!H34)+(pCAPEX!G34*Ativo!G34)+(IPCA!G35*qOG!G34)))+((IPCA!H35*qOG!H34)/((qOG!H34*IPCA!H35)+(qPes!I34*pPes!H34)+(pCAPEX!H34*Ativo!H34)))),"")</f>
        <v>1.0253128023100426</v>
      </c>
      <c r="I64" s="106">
        <f>IFERROR((qOG!I34/qOG!H34)^(0.5*((IPCA!H35*qOG!H34)/((pPes!H34*qPes!I34)+(pCAPEX!H34*Ativo!H34)+(IPCA!H35*qOG!H34)))+((IPCA!I35*qOG!I34)/((qOG!I34*IPCA!I35)+(qPes!J34*pPes!I34)+(pCAPEX!I34*Ativo!I34)))),"")</f>
        <v>1.0265167242490465</v>
      </c>
      <c r="J64" s="106">
        <f>IFERROR((qOG!J34/qOG!I34)^(0.5*((IPCA!I35*qOG!I34)/((pPes!I34*qPes!J34)+(pCAPEX!I34*Ativo!I34)+(IPCA!I35*qOG!I34)))+((IPCA!J35*qOG!J34)/((qOG!J34*IPCA!J35)+(qPes!K34*pPes!J34)+(pCAPEX!J34*Ativo!J34)))),"")</f>
        <v>0.96593158695383508</v>
      </c>
      <c r="K64" s="106">
        <f>IFERROR((qOG!K34/qOG!J34)^(0.5*((IPCA!J35*qOG!J34)/((pPes!J34*qPes!K34)+(pCAPEX!J34*Ativo!J34)+(IPCA!J35*qOG!J34)))+((IPCA!K35*qOG!K34)/((qOG!K34*IPCA!K35)+(qPes!L34*pPes!K34)+(pCAPEX!K34*Ativo!K34)))),"")</f>
        <v>1.0014995168990404</v>
      </c>
      <c r="L64" s="106">
        <f>IFERROR((qOG!L34/qOG!K34)^(0.5*((IPCA!K35*qOG!K34)/((pPes!K34*qPes!L34)+(pCAPEX!K34*Ativo!K34)+(IPCA!K35*qOG!K34)))+((IPCA!L35*qOG!L34)/((qOG!L34*IPCA!L35)+(qPes!M34*pPes!L34)+(pCAPEX!L34*Ativo!L34)))),"")</f>
        <v>1.010173127299588</v>
      </c>
      <c r="M64" s="106">
        <f>IFERROR((qOG!M34/qOG!L34)^(0.5*((IPCA!L35*qOG!L34)/((pPes!L34*qPes!M34)+(pCAPEX!L34*Ativo!L34)+(IPCA!L35*qOG!L34)))+((IPCA!M35*qOG!M34)/((qOG!M34*IPCA!M35)+(qPes!N34*pPes!M34)+(pCAPEX!M34*Ativo!M34)))),"")</f>
        <v>1.0238633710671414</v>
      </c>
      <c r="N64" s="106">
        <f>IFERROR((qOG!N34/qOG!M34)^(0.5*((IPCA!M35*qOG!M34)/((pPes!M34*qPes!N34)+(pCAPEX!M34*Ativo!M34)+(IPCA!M35*qOG!M34)))+((IPCA!N35*qOG!N34)/((qOG!N34*IPCA!N35)+(qPes!O34*pPes!N34)+(pCAPEX!N34*Ativo!N34)))),"")</f>
        <v>1.0225453131310325</v>
      </c>
      <c r="O64" s="106">
        <f>IFERROR((qOG!O34/qOG!N34)^(0.5*((IPCA!N35*qOG!N34)/((pPes!N34*qPes!O34)+(pCAPEX!N34*Ativo!N34)+(IPCA!N35*qOG!N34)))+((IPCA!O35*qOG!O34)/((qOG!O34*IPCA!O35)+(qPes!P34*pPes!O34)+(pCAPEX!O34*Ativo!O34)))),"")</f>
        <v>1.0047756897414015</v>
      </c>
      <c r="P64" s="106">
        <f>IFERROR((qOG!P34/qOG!O34)^(0.5*((IPCA!O35*qOG!O34)/((pPes!O34*qPes!P34)+(pCAPEX!O34*Ativo!O34)+(IPCA!O35*qOG!O34)))+((IPCA!P35*qOG!P34)/((qOG!P34*IPCA!P35)+(qPes!Q34*pPes!P34)+(pCAPEX!P34*Ativo!P34)))),"")</f>
        <v>1.118387583137171</v>
      </c>
      <c r="Q64" s="106">
        <f>IFERROR((qOG!Q34/qOG!P34)^(0.5*((IPCA!P35*qOG!P34)/((pPes!P34*qPes!Q34)+(pCAPEX!P34*Ativo!P34)+(IPCA!P35*qOG!P34)))+((IPCA!Q35*qOG!Q34)/((qOG!Q34*IPCA!Q35)+(qPes!R34*pPes!Q34)+(pCAPEX!Q34*Ativo!Q34)))),"")</f>
        <v>1.0698244896522455</v>
      </c>
      <c r="R64" s="106">
        <f>IFERROR((qOG!R34/qOG!Q34)^(0.5*((IPCA!Q35*qOG!Q34)/((pPes!Q34*qPes!R34)+(pCAPEX!Q34*Ativo!Q34)+(IPCA!Q35*qOG!Q34)))+((IPCA!R35*qOG!R34)/((qOG!R34*IPCA!R35)+(qPes!S34*pPes!R34)+(pCAPEX!R34*Ativo!R34)))),"")</f>
        <v>1.0713993616021631</v>
      </c>
      <c r="S64" s="106">
        <f>IFERROR((qOG!S34/qOG!R34)^(0.5*((IPCA!R35*qOG!R34)/((pPes!R34*qPes!S34)+(pCAPEX!R34*Ativo!R34)+(IPCA!R35*qOG!R34)))+((IPCA!S35*qOG!S34)/((qOG!S34*IPCA!S35)+(qPes!T34*pPes!S34)+(pCAPEX!S34*Ativo!S34)))),"")</f>
        <v>1.0161301787420527</v>
      </c>
      <c r="T64" s="106">
        <f>IFERROR((qOG!T34/qOG!S34)^(0.5*((IPCA!S35*qOG!S34)/((pPes!S34*qPes!T34)+(pCAPEX!S34*Ativo!S34)+(IPCA!S35*qOG!S34)))+((IPCA!T35*qOG!T34)/((qOG!T34*IPCA!T35)+(qPes!U34*pPes!T34)+(pCAPEX!T34*Ativo!T34)))),"")</f>
        <v>1.0417523608180113</v>
      </c>
      <c r="U64" s="106">
        <f>IFERROR((qOG!U34/qOG!T34)^(0.5*((IPCA!T35*qOG!T34)/((pPes!T34*qPes!U34)+(pCAPEX!T34*Ativo!T34)+(IPCA!T35*qOG!T34)))+((IPCA!U35*qOG!U34)/((qOG!U34*IPCA!U35)+(qPes!V34*pPes!U34)+(pCAPEX!U34*Ativo!U34)))),"")</f>
        <v>1.0373154707121033</v>
      </c>
      <c r="V64" s="106">
        <f>IFERROR((qOG!V34/qOG!U34)^(0.5*((IPCA!U35*qOG!U34)/((pPes!U34*qPes!V34)+(pCAPEX!U34*Ativo!U34)+(IPCA!U35*qOG!U34)))+((IPCA!V35*qOG!V34)/((qOG!V34*IPCA!V35)+(qPes!W34*pPes!V34)+(pCAPEX!V34*Ativo!V34)))),"")</f>
        <v>1.0229623589467032</v>
      </c>
    </row>
    <row r="65" spans="2:46" x14ac:dyDescent="0.25">
      <c r="B65" s="105" t="s">
        <v>55</v>
      </c>
      <c r="C65" s="106">
        <f>IFERROR((qOG!C35/qOG!B35)^(0.5*((IPCA!B36*qOG!B35)/((pPes!B35*qPes!C35)+(pCAPEX!B35*Ativo!B35)+(IPCA!B36*qOG!B35)))+((IPCA!C36*qOG!C35)/((qOG!C35*IPCA!C36)+(qPes!D35*pPes!C35)+(pCAPEX!C35*Ativo!C35)))),"")</f>
        <v>0.97545793840331529</v>
      </c>
      <c r="D65" s="106">
        <f>IFERROR((qOG!D35/qOG!C35)^(0.5*((IPCA!C36*qOG!C35)/((pPes!C35*qPes!D35)+(pCAPEX!C35*Ativo!C35)+(IPCA!C36*qOG!C35)))+((IPCA!D36*qOG!D35)/((qOG!D35*IPCA!D36)+(qPes!E35*pPes!D35)+(pCAPEX!D35*Ativo!D35)))),"")</f>
        <v>1.0484582134671721</v>
      </c>
      <c r="E65" s="106">
        <f>IFERROR((qOG!E35/qOG!D35)^(0.5*((IPCA!D36*qOG!D35)/((pPes!D35*qPes!E35)+(pCAPEX!D35*Ativo!D35)+(IPCA!D36*qOG!D35)))+((IPCA!E36*qOG!E35)/((qOG!E35*IPCA!E36)+(qPes!F35*pPes!E35)+(pCAPEX!E35*Ativo!E35)))),"")</f>
        <v>0.99698175544450163</v>
      </c>
      <c r="F65" s="106">
        <f>IFERROR((qOG!F35/qOG!E35)^(0.5*((IPCA!E36*qOG!E35)/((pPes!E35*qPes!F35)+(pCAPEX!E35*Ativo!E35)+(IPCA!E36*qOG!E35)))+((IPCA!F36*qOG!F35)/((qOG!F35*IPCA!F36)+(qPes!G35*pPes!F35)+(pCAPEX!F35*Ativo!F35)))),"")</f>
        <v>1.0700550175938057</v>
      </c>
      <c r="G65" s="106">
        <f>IFERROR((qOG!G35/qOG!F35)^(0.5*((IPCA!F36*qOG!F35)/((pPes!F35*qPes!G35)+(pCAPEX!F35*Ativo!F35)+(IPCA!F36*qOG!F35)))+((IPCA!G36*qOG!G35)/((qOG!G35*IPCA!G36)+(qPes!H35*pPes!G35)+(pCAPEX!G35*Ativo!G35)))),"")</f>
        <v>1.0834597403812942</v>
      </c>
      <c r="H65" s="106">
        <f>IFERROR((qOG!H35/qOG!G35)^(0.5*((IPCA!G36*qOG!G35)/((pPes!G35*qPes!H35)+(pCAPEX!G35*Ativo!G35)+(IPCA!G36*qOG!G35)))+((IPCA!H36*qOG!H35)/((qOG!H35*IPCA!H36)+(qPes!I35*pPes!H35)+(pCAPEX!H35*Ativo!H35)))),"")</f>
        <v>1.0330898477116093</v>
      </c>
      <c r="I65" s="106">
        <f>IFERROR((qOG!I35/qOG!H35)^(0.5*((IPCA!H36*qOG!H35)/((pPes!H35*qPes!I35)+(pCAPEX!H35*Ativo!H35)+(IPCA!H36*qOG!H35)))+((IPCA!I36*qOG!I35)/((qOG!I35*IPCA!I36)+(qPes!J35*pPes!I35)+(pCAPEX!I35*Ativo!I35)))),"")</f>
        <v>1.0337377123730636</v>
      </c>
      <c r="J65" s="106">
        <f>IFERROR((qOG!J35/qOG!I35)^(0.5*((IPCA!I36*qOG!I35)/((pPes!I35*qPes!J35)+(pCAPEX!I35*Ativo!I35)+(IPCA!I36*qOG!I35)))+((IPCA!J36*qOG!J35)/((qOG!J35*IPCA!J36)+(qPes!K35*pPes!J35)+(pCAPEX!J35*Ativo!J35)))),"")</f>
        <v>0.95678869152235668</v>
      </c>
      <c r="K65" s="106">
        <f>IFERROR((qOG!K35/qOG!J35)^(0.5*((IPCA!J36*qOG!J35)/((pPes!J35*qPes!K35)+(pCAPEX!J35*Ativo!J35)+(IPCA!J36*qOG!J35)))+((IPCA!K36*qOG!K35)/((qOG!K35*IPCA!K36)+(qPes!L35*pPes!K35)+(pCAPEX!K35*Ativo!K35)))),"")</f>
        <v>1.03732989420309</v>
      </c>
      <c r="L65" s="106">
        <f>IFERROR((qOG!L35/qOG!K35)^(0.5*((IPCA!K36*qOG!K35)/((pPes!K35*qPes!L35)+(pCAPEX!K35*Ativo!K35)+(IPCA!K36*qOG!K35)))+((IPCA!L36*qOG!L35)/((qOG!L35*IPCA!L36)+(qPes!M35*pPes!L35)+(pCAPEX!L35*Ativo!L35)))),"")</f>
        <v>1.0475471364128508</v>
      </c>
      <c r="M65" s="106">
        <f>IFERROR((qOG!M35/qOG!L35)^(0.5*((IPCA!L36*qOG!L35)/((pPes!L35*qPes!M35)+(pCAPEX!L35*Ativo!L35)+(IPCA!L36*qOG!L35)))+((IPCA!M36*qOG!M35)/((qOG!M35*IPCA!M36)+(qPes!N35*pPes!M35)+(pCAPEX!M35*Ativo!M35)))),"")</f>
        <v>1.2324813195056712</v>
      </c>
      <c r="N65" s="106">
        <f>IFERROR((qOG!N35/qOG!M35)^(0.5*((IPCA!M36*qOG!M35)/((pPes!M35*qPes!N35)+(pCAPEX!M35*Ativo!M35)+(IPCA!M36*qOG!M35)))+((IPCA!N36*qOG!N35)/((qOG!N35*IPCA!N36)+(qPes!O35*pPes!N35)+(pCAPEX!N35*Ativo!N35)))),"")</f>
        <v>0.85867757464282568</v>
      </c>
      <c r="O65" s="106">
        <f>IFERROR((qOG!O35/qOG!N35)^(0.5*((IPCA!N36*qOG!N35)/((pPes!N35*qPes!O35)+(pCAPEX!N35*Ativo!N35)+(IPCA!N36*qOG!N35)))+((IPCA!O36*qOG!O35)/((qOG!O35*IPCA!O36)+(qPes!P35*pPes!O35)+(pCAPEX!O35*Ativo!O35)))),"")</f>
        <v>1.0334191099118928</v>
      </c>
      <c r="P65" s="106">
        <f>IFERROR((qOG!P35/qOG!O35)^(0.5*((IPCA!O36*qOG!O35)/((pPes!O35*qPes!P35)+(pCAPEX!O35*Ativo!O35)+(IPCA!O36*qOG!O35)))+((IPCA!P36*qOG!P35)/((qOG!P35*IPCA!P36)+(qPes!Q35*pPes!P35)+(pCAPEX!P35*Ativo!P35)))),"")</f>
        <v>1.0399244207735618</v>
      </c>
      <c r="Q65" s="106">
        <f>IFERROR((qOG!Q35/qOG!P35)^(0.5*((IPCA!P36*qOG!P35)/((pPes!P35*qPes!Q35)+(pCAPEX!P35*Ativo!P35)+(IPCA!P36*qOG!P35)))+((IPCA!Q36*qOG!Q35)/((qOG!Q35*IPCA!Q36)+(qPes!R35*pPes!Q35)+(pCAPEX!Q35*Ativo!Q35)))),"")</f>
        <v>1.1022852232988729</v>
      </c>
      <c r="R65" s="106">
        <f>IFERROR((qOG!R35/qOG!Q35)^(0.5*((IPCA!Q36*qOG!Q35)/((pPes!Q35*qPes!R35)+(pCAPEX!Q35*Ativo!Q35)+(IPCA!Q36*qOG!Q35)))+((IPCA!R36*qOG!R35)/((qOG!R35*IPCA!R36)+(qPes!S35*pPes!R35)+(pCAPEX!R35*Ativo!R35)))),"")</f>
        <v>1.0081216821588932</v>
      </c>
      <c r="S65" s="106">
        <f>IFERROR((qOG!S35/qOG!R35)^(0.5*((IPCA!R36*qOG!R35)/((pPes!R35*qPes!S35)+(pCAPEX!R35*Ativo!R35)+(IPCA!R36*qOG!R35)))+((IPCA!S36*qOG!S35)/((qOG!S35*IPCA!S36)+(qPes!T35*pPes!S35)+(pCAPEX!S35*Ativo!S35)))),"")</f>
        <v>1.0923700147794861</v>
      </c>
      <c r="T65" s="106">
        <f>IFERROR((qOG!T35/qOG!S35)^(0.5*((IPCA!S36*qOG!S35)/((pPes!S35*qPes!T35)+(pCAPEX!S35*Ativo!S35)+(IPCA!S36*qOG!S35)))+((IPCA!T36*qOG!T35)/((qOG!T35*IPCA!T36)+(qPes!U35*pPes!T35)+(pCAPEX!T35*Ativo!T35)))),"")</f>
        <v>1.0608647032866085</v>
      </c>
      <c r="U65" s="106">
        <f>IFERROR((qOG!U35/qOG!T35)^(0.5*((IPCA!T36*qOG!T35)/((pPes!T35*qPes!U35)+(pCAPEX!T35*Ativo!T35)+(IPCA!T36*qOG!T35)))+((IPCA!U36*qOG!U35)/((qOG!U35*IPCA!U36)+(qPes!V35*pPes!U35)+(pCAPEX!U35*Ativo!U35)))),"")</f>
        <v>1.0502673985681306</v>
      </c>
      <c r="V65" s="106">
        <f>IFERROR((qOG!V35/qOG!U35)^(0.5*((IPCA!U36*qOG!U35)/((pPes!U35*qPes!V35)+(pCAPEX!U35*Ativo!U35)+(IPCA!U36*qOG!U35)))+((IPCA!V36*qOG!V35)/((qOG!V35*IPCA!V36)+(qPes!W35*pPes!V35)+(pCAPEX!V35*Ativo!V35)))),"")</f>
        <v>1.0705061756571947</v>
      </c>
    </row>
    <row r="66" spans="2:46" x14ac:dyDescent="0.25"/>
    <row r="67" spans="2:46" x14ac:dyDescent="0.25"/>
    <row r="68" spans="2:46" x14ac:dyDescent="0.25">
      <c r="B68" s="104" t="s">
        <v>128</v>
      </c>
    </row>
    <row r="69" spans="2:46" x14ac:dyDescent="0.25">
      <c r="B69" s="97" t="s">
        <v>116</v>
      </c>
      <c r="C69" s="97">
        <v>2000</v>
      </c>
      <c r="D69" s="97">
        <v>2001</v>
      </c>
      <c r="E69" s="97">
        <v>2002</v>
      </c>
      <c r="F69" s="97">
        <v>2003</v>
      </c>
      <c r="G69" s="97">
        <v>2004</v>
      </c>
      <c r="H69" s="97">
        <v>2005</v>
      </c>
      <c r="I69" s="97">
        <v>2006</v>
      </c>
      <c r="J69" s="97">
        <v>2007</v>
      </c>
      <c r="K69" s="97">
        <v>2008</v>
      </c>
      <c r="L69" s="97">
        <v>2009</v>
      </c>
      <c r="M69" s="97">
        <v>2010</v>
      </c>
      <c r="N69" s="97">
        <v>2001</v>
      </c>
      <c r="O69" s="97">
        <v>2012</v>
      </c>
      <c r="P69" s="97">
        <v>2013</v>
      </c>
      <c r="Q69" s="97">
        <v>2014</v>
      </c>
      <c r="R69" s="97">
        <v>2015</v>
      </c>
      <c r="S69" s="97">
        <v>2016</v>
      </c>
      <c r="T69" s="97">
        <v>2017</v>
      </c>
      <c r="U69" s="97">
        <v>2018</v>
      </c>
      <c r="V69" s="97">
        <v>2019</v>
      </c>
    </row>
    <row r="70" spans="2:46" x14ac:dyDescent="0.25">
      <c r="B70" s="97" t="s">
        <v>33</v>
      </c>
    </row>
    <row r="71" spans="2:46" x14ac:dyDescent="0.25">
      <c r="B71" s="105" t="s">
        <v>65</v>
      </c>
      <c r="C71" s="111">
        <f>IFERROR((Ativo!C11/Ativo!B11)^(0.5*((pCAPEX!B11*Ativo!B11)/((pPes!B11*qPes!C11)+(pCAPEX!B11*Ativo!B11)+(IPCA!B12*qOG!B11)))+((pCAPEX!C11*Ativo!C11)/((qOG!C11*IPCA!C12)+(qPes!D11*pPes!C11)+(pCAPEX!C11*Ativo!C11)))),"")</f>
        <v>0.98400172535184938</v>
      </c>
      <c r="D71" s="111">
        <f>IFERROR((Ativo!D11/Ativo!C11)^(0.5*((pCAPEX!C11*Ativo!C11)/((pPes!C11*qPes!D11)+(pCAPEX!C11*Ativo!C11)+(IPCA!C12*qOG!C11)))+((pCAPEX!D11*Ativo!D11)/((qOG!D11*IPCA!D12)+(qPes!E11*pPes!D11)+(pCAPEX!D11*Ativo!D11)))),"")</f>
        <v>0.98710049239798681</v>
      </c>
      <c r="E71" s="111">
        <f>IFERROR((Ativo!E11/Ativo!D11)^(0.5*((pCAPEX!D11*Ativo!D11)/((pPes!D11*qPes!E11)+(pCAPEX!D11*Ativo!D11)+(IPCA!D12*qOG!D11)))+((pCAPEX!E11*Ativo!E11)/((qOG!E11*IPCA!E12)+(qPes!F11*pPes!E11)+(pCAPEX!E11*Ativo!E11)))),"")</f>
        <v>0.98999886355853339</v>
      </c>
      <c r="F71" s="111">
        <f>IFERROR((Ativo!F11/Ativo!E11)^(0.5*((pCAPEX!E11*Ativo!E11)/((pPes!E11*qPes!F11)+(pCAPEX!E11*Ativo!E11)+(IPCA!E12*qOG!E11)))+((pCAPEX!F11*Ativo!F11)/((qOG!F11*IPCA!F12)+(qPes!G11*pPes!F11)+(pCAPEX!F11*Ativo!F11)))),"")</f>
        <v>0.98415531208811746</v>
      </c>
      <c r="G71" s="111">
        <f>IFERROR((Ativo!G11/Ativo!F11)^(0.5*((pCAPEX!F11*Ativo!F11)/((pPes!F11*qPes!G11)+(pCAPEX!F11*Ativo!F11)+(IPCA!F12*qOG!F11)))+((pCAPEX!G11*Ativo!G11)/((qOG!G11*IPCA!G12)+(qPes!H11*pPes!G11)+(pCAPEX!G11*Ativo!G11)))),"")</f>
        <v>0.98266534252058269</v>
      </c>
      <c r="H71" s="111">
        <f>IFERROR((Ativo!H11/Ativo!G11)^(0.5*((pCAPEX!G11*Ativo!G11)/((pPes!G11*qPes!H11)+(pCAPEX!G11*Ativo!G11)+(IPCA!G12*qOG!G11)))+((pCAPEX!H11*Ativo!H11)/((qOG!H11*IPCA!H12)+(qPes!I11*pPes!H11)+(pCAPEX!H11*Ativo!H11)))),"")</f>
        <v>0.99991895930810104</v>
      </c>
      <c r="I71" s="111">
        <f>IFERROR((Ativo!I11/Ativo!H11)^(0.5*((pCAPEX!H11*Ativo!H11)/((pPes!H11*qPes!I11)+(pCAPEX!H11*Ativo!H11)+(IPCA!H12*qOG!H11)))+((pCAPEX!I11*Ativo!I11)/((qOG!I11*IPCA!I12)+(qPes!J11*pPes!I11)+(pCAPEX!I11*Ativo!I11)))),"")</f>
        <v>1.0014847072168862</v>
      </c>
      <c r="J71" s="111">
        <f>IFERROR((Ativo!J11/Ativo!I11)^(0.5*((pCAPEX!I11*Ativo!I11)/((pPes!I11*qPes!J11)+(pCAPEX!I11*Ativo!I11)+(IPCA!I12*qOG!I11)))+((pCAPEX!J11*Ativo!J11)/((qOG!J11*IPCA!J12)+(qPes!K11*pPes!J11)+(pCAPEX!J11*Ativo!J11)))),"")</f>
        <v>0.9934772357194015</v>
      </c>
      <c r="K71" s="111">
        <f>IFERROR((Ativo!K11/Ativo!J11)^(0.5*((pCAPEX!J11*Ativo!J11)/((pPes!J11*qPes!K11)+(pCAPEX!J11*Ativo!J11)+(IPCA!J12*qOG!J11)))+((pCAPEX!K11*Ativo!K11)/((qOG!K11*IPCA!K12)+(qPes!L11*pPes!K11)+(pCAPEX!K11*Ativo!K11)))),"")</f>
        <v>0.9991065781284324</v>
      </c>
      <c r="L71" s="111">
        <f>IFERROR((Ativo!L11/Ativo!K11)^(0.5*((pCAPEX!K11*Ativo!K11)/((pPes!K11*qPes!L11)+(pCAPEX!K11*Ativo!K11)+(IPCA!K12*qOG!K11)))+((pCAPEX!L11*Ativo!L11)/((qOG!L11*IPCA!L12)+(qPes!M11*pPes!L11)+(pCAPEX!L11*Ativo!L11)))),"")</f>
        <v>1.0020381105913809</v>
      </c>
      <c r="M71" s="111">
        <f>IFERROR((Ativo!M11/Ativo!L11)^(0.5*((pCAPEX!L11*Ativo!L11)/((pPes!L11*qPes!M11)+(pCAPEX!L11*Ativo!L11)+(IPCA!L12*qOG!L11)))+((pCAPEX!M11*Ativo!M11)/((qOG!M11*IPCA!M12)+(qPes!N11*pPes!M11)+(pCAPEX!M11*Ativo!M11)))),"")</f>
        <v>0.99570915210611266</v>
      </c>
      <c r="N71" s="111">
        <f>IFERROR((Ativo!N11/Ativo!M11)^(0.5*((pCAPEX!M11*Ativo!M11)/((pPes!M11*qPes!N11)+(pCAPEX!M11*Ativo!M11)+(IPCA!M12*qOG!M11)))+((pCAPEX!N11*Ativo!N11)/((qOG!N11*IPCA!N12)+(qPes!O11*pPes!N11)+(pCAPEX!N11*Ativo!N11)))),"")</f>
        <v>1.0038687522986294</v>
      </c>
      <c r="O71" s="111">
        <f>IFERROR((Ativo!O11/Ativo!N11)^(0.5*((pCAPEX!N11*Ativo!N11)/((pPes!N11*qPes!O11)+(pCAPEX!N11*Ativo!N11)+(IPCA!N12*qOG!N11)))+((pCAPEX!O11*Ativo!O11)/((qOG!O11*IPCA!O12)+(qPes!P11*pPes!O11)+(pCAPEX!O11*Ativo!O11)))),"")</f>
        <v>1.0046714180997358</v>
      </c>
      <c r="P71" s="111">
        <f>IFERROR((Ativo!P11/Ativo!O11)^(0.5*((pCAPEX!O11*Ativo!O11)/((pPes!O11*qPes!P11)+(pCAPEX!O11*Ativo!O11)+(IPCA!O12*qOG!O11)))+((pCAPEX!P11*Ativo!P11)/((qOG!P11*IPCA!P12)+(qPes!Q11*pPes!P11)+(pCAPEX!P11*Ativo!P11)))),"")</f>
        <v>1.0045384462611555</v>
      </c>
      <c r="Q71" s="111">
        <f>IFERROR((Ativo!Q11/Ativo!P11)^(0.5*((pCAPEX!P11*Ativo!P11)/((pPes!P11*qPes!Q11)+(pCAPEX!P11*Ativo!P11)+(IPCA!P12*qOG!P11)))+((pCAPEX!Q11*Ativo!Q11)/((qOG!Q11*IPCA!Q12)+(qPes!R11*pPes!Q11)+(pCAPEX!Q11*Ativo!Q11)))),"")</f>
        <v>0.99657584804523192</v>
      </c>
      <c r="R71" s="111">
        <f>IFERROR((Ativo!R11/Ativo!Q11)^(0.5*((pCAPEX!Q11*Ativo!Q11)/((pPes!Q11*qPes!R11)+(pCAPEX!Q11*Ativo!Q11)+(IPCA!Q12*qOG!Q11)))+((pCAPEX!R11*Ativo!R11)/((qOG!R11*IPCA!R12)+(qPes!S11*pPes!R11)+(pCAPEX!R11*Ativo!R11)))),"")</f>
        <v>0.99039568625017005</v>
      </c>
      <c r="S71" s="111">
        <f>IFERROR((Ativo!S11/Ativo!R11)^(0.5*((pCAPEX!R11*Ativo!R11)/((pPes!R11*qPes!S11)+(pCAPEX!R11*Ativo!R11)+(IPCA!R12*qOG!R11)))+((pCAPEX!S11*Ativo!S11)/((qOG!S11*IPCA!S12)+(qPes!T11*pPes!S11)+(pCAPEX!S11*Ativo!S11)))),"")</f>
        <v>0.99707182253014648</v>
      </c>
      <c r="T71" s="111">
        <f>IFERROR((Ativo!T11/Ativo!S11)^(0.5*((pCAPEX!S11*Ativo!S11)/((pPes!S11*qPes!T11)+(pCAPEX!S11*Ativo!S11)+(IPCA!S12*qOG!S11)))+((pCAPEX!T11*Ativo!T11)/((qOG!T11*IPCA!T12)+(qPes!U11*pPes!T11)+(pCAPEX!T11*Ativo!T11)))),"")</f>
        <v>0.99743064488289812</v>
      </c>
      <c r="U71" s="111">
        <f>IFERROR((Ativo!U11/Ativo!T11)^(0.5*((pCAPEX!T11*Ativo!T11)/((pPes!T11*qPes!U11)+(pCAPEX!T11*Ativo!T11)+(IPCA!T12*qOG!T11)))+((pCAPEX!U11*Ativo!U11)/((qOG!U11*IPCA!U12)+(qPes!V11*pPes!U11)+(pCAPEX!U11*Ativo!U11)))),"")</f>
        <v>0.99556073192969941</v>
      </c>
      <c r="V71" s="111" t="str">
        <f>IFERROR((Ativo!V11/Ativo!U11)^(0.5*((pCAPEX!U11*Ativo!U11)/((pPes!U11*qPes!V11)+(pCAPEX!U11*Ativo!U11)+(IPCA!U12*qOG!U11)))+((pCAPEX!V11*Ativo!V11)/((qOG!V11*IPCA!V12)+(qPes!W11*pPes!V11)+(pCAPEX!V11*Ativo!V11)))),"")</f>
        <v/>
      </c>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row>
    <row r="72" spans="2:46" x14ac:dyDescent="0.25">
      <c r="B72" s="105" t="s">
        <v>61</v>
      </c>
      <c r="C72" s="111">
        <f>IFERROR((Ativo!C12/Ativo!B12)^(0.5*((pCAPEX!B12*Ativo!B12)/((pPes!B12*qPes!C12)+(pCAPEX!B12*Ativo!B12)+(IPCA!B13*qOG!B12)))+((pCAPEX!C12*Ativo!C12)/((qOG!C12*IPCA!C13)+(qPes!D12*pPes!C12)+(pCAPEX!C12*Ativo!C12)))),"")</f>
        <v>0.98783806865409063</v>
      </c>
      <c r="D72" s="111">
        <f>IFERROR((Ativo!D12/Ativo!C12)^(0.5*((pCAPEX!C12*Ativo!C12)/((pPes!C12*qPes!D12)+(pCAPEX!C12*Ativo!C12)+(IPCA!C13*qOG!C12)))+((pCAPEX!D12*Ativo!D12)/((qOG!D12*IPCA!D13)+(qPes!E12*pPes!D12)+(pCAPEX!D12*Ativo!D12)))),"")</f>
        <v>0.95299367119225231</v>
      </c>
      <c r="E72" s="111">
        <f>IFERROR((Ativo!E12/Ativo!D12)^(0.5*((pCAPEX!D12*Ativo!D12)/((pPes!D12*qPes!E12)+(pCAPEX!D12*Ativo!D12)+(IPCA!D13*qOG!D12)))+((pCAPEX!E12*Ativo!E12)/((qOG!E12*IPCA!E13)+(qPes!F12*pPes!E12)+(pCAPEX!E12*Ativo!E12)))),"")</f>
        <v>0.97236298268921117</v>
      </c>
      <c r="F72" s="111">
        <f>IFERROR((Ativo!F12/Ativo!E12)^(0.5*((pCAPEX!E12*Ativo!E12)/((pPes!E12*qPes!F12)+(pCAPEX!E12*Ativo!E12)+(IPCA!E13*qOG!E12)))+((pCAPEX!F12*Ativo!F12)/((qOG!F12*IPCA!F13)+(qPes!G12*pPes!F12)+(pCAPEX!F12*Ativo!F12)))),"")</f>
        <v>0.96683755290657714</v>
      </c>
      <c r="G72" s="111" t="str">
        <f>IFERROR((Ativo!G12/Ativo!F12)^(0.5*((pCAPEX!F12*Ativo!F12)/((pPes!F12*qPes!G12)+(pCAPEX!F12*Ativo!F12)+(IPCA!F13*qOG!F12)))+((pCAPEX!G12*Ativo!G12)/((qOG!G12*IPCA!G13)+(qPes!H12*pPes!G12)+(pCAPEX!G12*Ativo!G12)))),"")</f>
        <v/>
      </c>
      <c r="H72" s="111" t="str">
        <f>IFERROR((Ativo!H12/Ativo!G12)^(0.5*((pCAPEX!G12*Ativo!G12)/((pPes!G12*qPes!H12)+(pCAPEX!G12*Ativo!G12)+(IPCA!G13*qOG!G12)))+((pCAPEX!H12*Ativo!H12)/((qOG!H12*IPCA!H13)+(qPes!I12*pPes!H12)+(pCAPEX!H12*Ativo!H12)))),"")</f>
        <v/>
      </c>
      <c r="I72" s="111">
        <f>IFERROR((Ativo!I12/Ativo!H12)^(0.5*((pCAPEX!H12*Ativo!H12)/((pPes!H12*qPes!I12)+(pCAPEX!H12*Ativo!H12)+(IPCA!H13*qOG!H12)))+((pCAPEX!I12*Ativo!I12)/((qOG!I12*IPCA!I13)+(qPes!J12*pPes!I12)+(pCAPEX!I12*Ativo!I12)))),"")</f>
        <v>0.99906378771926008</v>
      </c>
      <c r="J72" s="111" t="str">
        <f>IFERROR((Ativo!J12/Ativo!I12)^(0.5*((pCAPEX!I12*Ativo!I12)/((pPes!I12*qPes!J12)+(pCAPEX!I12*Ativo!I12)+(IPCA!I13*qOG!I12)))+((pCAPEX!J12*Ativo!J12)/((qOG!J12*IPCA!J13)+(qPes!K12*pPes!J12)+(pCAPEX!J12*Ativo!J12)))),"")</f>
        <v/>
      </c>
      <c r="K72" s="111" t="str">
        <f>IFERROR((Ativo!K12/Ativo!J12)^(0.5*((pCAPEX!J12*Ativo!J12)/((pPes!J12*qPes!K12)+(pCAPEX!J12*Ativo!J12)+(IPCA!J13*qOG!J12)))+((pCAPEX!K12*Ativo!K12)/((qOG!K12*IPCA!K13)+(qPes!L12*pPes!K12)+(pCAPEX!K12*Ativo!K12)))),"")</f>
        <v/>
      </c>
      <c r="L72" s="111">
        <f>IFERROR((Ativo!L12/Ativo!K12)^(0.5*((pCAPEX!K12*Ativo!K12)/((pPes!K12*qPes!L12)+(pCAPEX!K12*Ativo!K12)+(IPCA!K13*qOG!K12)))+((pCAPEX!L12*Ativo!L12)/((qOG!L12*IPCA!L13)+(qPes!M12*pPes!L12)+(pCAPEX!L12*Ativo!L12)))),"")</f>
        <v>0.99674504817108389</v>
      </c>
      <c r="M72" s="111">
        <f>IFERROR((Ativo!M12/Ativo!L12)^(0.5*((pCAPEX!L12*Ativo!L12)/((pPes!L12*qPes!M12)+(pCAPEX!L12*Ativo!L12)+(IPCA!L13*qOG!L12)))+((pCAPEX!M12*Ativo!M12)/((qOG!M12*IPCA!M13)+(qPes!N12*pPes!M12)+(pCAPEX!M12*Ativo!M12)))),"")</f>
        <v>0.99109875539446346</v>
      </c>
      <c r="N72" s="111">
        <f>IFERROR((Ativo!N12/Ativo!M12)^(0.5*((pCAPEX!M12*Ativo!M12)/((pPes!M12*qPes!N12)+(pCAPEX!M12*Ativo!M12)+(IPCA!M13*qOG!M12)))+((pCAPEX!N12*Ativo!N12)/((qOG!N12*IPCA!N13)+(qPes!O12*pPes!N12)+(pCAPEX!N12*Ativo!N12)))),"")</f>
        <v>0.99327506719315317</v>
      </c>
      <c r="O72" s="111">
        <f>IFERROR((Ativo!O12/Ativo!N12)^(0.5*((pCAPEX!N12*Ativo!N12)/((pPes!N12*qPes!O12)+(pCAPEX!N12*Ativo!N12)+(IPCA!N13*qOG!N12)))+((pCAPEX!O12*Ativo!O12)/((qOG!O12*IPCA!O13)+(qPes!P12*pPes!O12)+(pCAPEX!O12*Ativo!O12)))),"")</f>
        <v>0.99903097270745267</v>
      </c>
      <c r="P72" s="111">
        <f>IFERROR((Ativo!P12/Ativo!O12)^(0.5*((pCAPEX!O12*Ativo!O12)/((pPes!O12*qPes!P12)+(pCAPEX!O12*Ativo!O12)+(IPCA!O13*qOG!O12)))+((pCAPEX!P12*Ativo!P12)/((qOG!P12*IPCA!P13)+(qPes!Q12*pPes!P12)+(pCAPEX!P12*Ativo!P12)))),"")</f>
        <v>0.99938105439005231</v>
      </c>
      <c r="Q72" s="111">
        <f>IFERROR((Ativo!Q12/Ativo!P12)^(0.5*((pCAPEX!P12*Ativo!P12)/((pPes!P12*qPes!Q12)+(pCAPEX!P12*Ativo!P12)+(IPCA!P13*qOG!P12)))+((pCAPEX!Q12*Ativo!Q12)/((qOG!Q12*IPCA!Q13)+(qPes!R12*pPes!Q12)+(pCAPEX!Q12*Ativo!Q12)))),"")</f>
        <v>1.0063320706798871</v>
      </c>
      <c r="R72" s="111">
        <f>IFERROR((Ativo!R12/Ativo!Q12)^(0.5*((pCAPEX!Q12*Ativo!Q12)/((pPes!Q12*qPes!R12)+(pCAPEX!Q12*Ativo!Q12)+(IPCA!Q13*qOG!Q12)))+((pCAPEX!R12*Ativo!R12)/((qOG!R12*IPCA!R13)+(qPes!S12*pPes!R12)+(pCAPEX!R12*Ativo!R12)))),"")</f>
        <v>0.99946818233045476</v>
      </c>
      <c r="S72" s="111">
        <f>IFERROR((Ativo!S12/Ativo!R12)^(0.5*((pCAPEX!R12*Ativo!R12)/((pPes!R12*qPes!S12)+(pCAPEX!R12*Ativo!R12)+(IPCA!R13*qOG!R12)))+((pCAPEX!S12*Ativo!S12)/((qOG!S12*IPCA!S13)+(qPes!T12*pPes!S12)+(pCAPEX!S12*Ativo!S12)))),"")</f>
        <v>1.0059174057575164</v>
      </c>
      <c r="T72" s="111">
        <f>IFERROR((Ativo!T12/Ativo!S12)^(0.5*((pCAPEX!S12*Ativo!S12)/((pPes!S12*qPes!T12)+(pCAPEX!S12*Ativo!S12)+(IPCA!S13*qOG!S12)))+((pCAPEX!T12*Ativo!T12)/((qOG!T12*IPCA!T13)+(qPes!U12*pPes!T12)+(pCAPEX!T12*Ativo!T12)))),"")</f>
        <v>1.0090930719170681</v>
      </c>
      <c r="U72" s="111" t="str">
        <f>IFERROR((Ativo!U12/Ativo!T12)^(0.5*((pCAPEX!T12*Ativo!T12)/((pPes!T12*qPes!U12)+(pCAPEX!T12*Ativo!T12)+(IPCA!T13*qOG!T12)))+((pCAPEX!U12*Ativo!U12)/((qOG!U12*IPCA!U13)+(qPes!V12*pPes!U12)+(pCAPEX!U12*Ativo!U12)))),"")</f>
        <v/>
      </c>
      <c r="V72" s="111" t="str">
        <f>IFERROR((Ativo!V12/Ativo!U12)^(0.5*((pCAPEX!U12*Ativo!U12)/((pPes!U12*qPes!V12)+(pCAPEX!U12*Ativo!U12)+(IPCA!U13*qOG!U12)))+((pCAPEX!V12*Ativo!V12)/((qOG!V12*IPCA!V13)+(qPes!W12*pPes!V12)+(pCAPEX!V12*Ativo!V12)))),"")</f>
        <v/>
      </c>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row>
    <row r="73" spans="2:46" x14ac:dyDescent="0.25">
      <c r="B73" s="105" t="s">
        <v>59</v>
      </c>
      <c r="C73" s="111" t="str">
        <f>IFERROR((Ativo!C13/Ativo!B13)^(0.5*((pCAPEX!B13*Ativo!B13)/((pPes!B13*qPes!C13)+(pCAPEX!B13*Ativo!B13)+(IPCA!B14*qOG!B13)))+((pCAPEX!C13*Ativo!C13)/((qOG!C13*IPCA!C14)+(qPes!D13*pPes!C13)+(pCAPEX!C13*Ativo!C13)))),"")</f>
        <v/>
      </c>
      <c r="D73" s="111">
        <f>IFERROR((Ativo!D13/Ativo!C13)^(0.5*((pCAPEX!C13*Ativo!C13)/((pPes!C13*qPes!D13)+(pCAPEX!C13*Ativo!C13)+(IPCA!C14*qOG!C13)))+((pCAPEX!D13*Ativo!D13)/((qOG!D13*IPCA!D14)+(qPes!E13*pPes!D13)+(pCAPEX!D13*Ativo!D13)))),"")</f>
        <v>0.93470395654309568</v>
      </c>
      <c r="E73" s="111">
        <f>IFERROR((Ativo!E13/Ativo!D13)^(0.5*((pCAPEX!D13*Ativo!D13)/((pPes!D13*qPes!E13)+(pCAPEX!D13*Ativo!D13)+(IPCA!D14*qOG!D13)))+((pCAPEX!E13*Ativo!E13)/((qOG!E13*IPCA!E14)+(qPes!F13*pPes!E13)+(pCAPEX!E13*Ativo!E13)))),"")</f>
        <v>0.90467621535715126</v>
      </c>
      <c r="F73" s="111">
        <f>IFERROR((Ativo!F13/Ativo!E13)^(0.5*((pCAPEX!E13*Ativo!E13)/((pPes!E13*qPes!F13)+(pCAPEX!E13*Ativo!E13)+(IPCA!E14*qOG!E13)))+((pCAPEX!F13*Ativo!F13)/((qOG!F13*IPCA!F14)+(qPes!G13*pPes!F13)+(pCAPEX!F13*Ativo!F13)))),"")</f>
        <v>0.9385684366361291</v>
      </c>
      <c r="G73" s="111">
        <f>IFERROR((Ativo!G13/Ativo!F13)^(0.5*((pCAPEX!F13*Ativo!F13)/((pPes!F13*qPes!G13)+(pCAPEX!F13*Ativo!F13)+(IPCA!F14*qOG!F13)))+((pCAPEX!G13*Ativo!G13)/((qOG!G13*IPCA!G14)+(qPes!H13*pPes!G13)+(pCAPEX!G13*Ativo!G13)))),"")</f>
        <v>0.92874301868845643</v>
      </c>
      <c r="H73" s="111">
        <f>IFERROR((Ativo!H13/Ativo!G13)^(0.5*((pCAPEX!G13*Ativo!G13)/((pPes!G13*qPes!H13)+(pCAPEX!G13*Ativo!G13)+(IPCA!G14*qOG!G13)))+((pCAPEX!H13*Ativo!H13)/((qOG!H13*IPCA!H14)+(qPes!I13*pPes!H13)+(pCAPEX!H13*Ativo!H13)))),"")</f>
        <v>0.97390507842276508</v>
      </c>
      <c r="I73" s="111">
        <f>IFERROR((Ativo!I13/Ativo!H13)^(0.5*((pCAPEX!H13*Ativo!H13)/((pPes!H13*qPes!I13)+(pCAPEX!H13*Ativo!H13)+(IPCA!H14*qOG!H13)))+((pCAPEX!I13*Ativo!I13)/((qOG!I13*IPCA!I14)+(qPes!J13*pPes!I13)+(pCAPEX!I13*Ativo!I13)))),"")</f>
        <v>0.93377941831689071</v>
      </c>
      <c r="J73" s="111">
        <f>IFERROR((Ativo!J13/Ativo!I13)^(0.5*((pCAPEX!I13*Ativo!I13)/((pPes!I13*qPes!J13)+(pCAPEX!I13*Ativo!I13)+(IPCA!I14*qOG!I13)))+((pCAPEX!J13*Ativo!J13)/((qOG!J13*IPCA!J14)+(qPes!K13*pPes!J13)+(pCAPEX!J13*Ativo!J13)))),"")</f>
        <v>0.95354555371230898</v>
      </c>
      <c r="K73" s="111">
        <f>IFERROR((Ativo!K13/Ativo!J13)^(0.5*((pCAPEX!J13*Ativo!J13)/((pPes!J13*qPes!K13)+(pCAPEX!J13*Ativo!J13)+(IPCA!J14*qOG!J13)))+((pCAPEX!K13*Ativo!K13)/((qOG!K13*IPCA!K14)+(qPes!L13*pPes!K13)+(pCAPEX!K13*Ativo!K13)))),"")</f>
        <v>0.92407184811684029</v>
      </c>
      <c r="L73" s="111">
        <f>IFERROR((Ativo!L13/Ativo!K13)^(0.5*((pCAPEX!K13*Ativo!K13)/((pPes!K13*qPes!L13)+(pCAPEX!K13*Ativo!K13)+(IPCA!K14*qOG!K13)))+((pCAPEX!L13*Ativo!L13)/((qOG!L13*IPCA!L14)+(qPes!M13*pPes!L13)+(pCAPEX!L13*Ativo!L13)))),"")</f>
        <v>0.96016757668409591</v>
      </c>
      <c r="M73" s="111">
        <f>IFERROR((Ativo!M13/Ativo!L13)^(0.5*((pCAPEX!L13*Ativo!L13)/((pPes!L13*qPes!M13)+(pCAPEX!L13*Ativo!L13)+(IPCA!L14*qOG!L13)))+((pCAPEX!M13*Ativo!M13)/((qOG!M13*IPCA!M14)+(qPes!N13*pPes!M13)+(pCAPEX!M13*Ativo!M13)))),"")</f>
        <v>0.91660893332329019</v>
      </c>
      <c r="N73" s="111">
        <f>IFERROR((Ativo!N13/Ativo!M13)^(0.5*((pCAPEX!M13*Ativo!M13)/((pPes!M13*qPes!N13)+(pCAPEX!M13*Ativo!M13)+(IPCA!M14*qOG!M13)))+((pCAPEX!N13*Ativo!N13)/((qOG!N13*IPCA!N14)+(qPes!O13*pPes!N13)+(pCAPEX!N13*Ativo!N13)))),"")</f>
        <v>0.97789982545840703</v>
      </c>
      <c r="O73" s="111">
        <f>IFERROR((Ativo!O13/Ativo!N13)^(0.5*((pCAPEX!N13*Ativo!N13)/((pPes!N13*qPes!O13)+(pCAPEX!N13*Ativo!N13)+(IPCA!N14*qOG!N13)))+((pCAPEX!O13*Ativo!O13)/((qOG!O13*IPCA!O14)+(qPes!P13*pPes!O13)+(pCAPEX!O13*Ativo!O13)))),"")</f>
        <v>0.98656805512818646</v>
      </c>
      <c r="P73" s="111">
        <f>IFERROR((Ativo!P13/Ativo!O13)^(0.5*((pCAPEX!O13*Ativo!O13)/((pPes!O13*qPes!P13)+(pCAPEX!O13*Ativo!O13)+(IPCA!O14*qOG!O13)))+((pCAPEX!P13*Ativo!P13)/((qOG!P13*IPCA!P14)+(qPes!Q13*pPes!P13)+(pCAPEX!P13*Ativo!P13)))),"")</f>
        <v>0.9926001623225037</v>
      </c>
      <c r="Q73" s="111">
        <f>IFERROR((Ativo!Q13/Ativo!P13)^(0.5*((pCAPEX!P13*Ativo!P13)/((pPes!P13*qPes!Q13)+(pCAPEX!P13*Ativo!P13)+(IPCA!P14*qOG!P13)))+((pCAPEX!Q13*Ativo!Q13)/((qOG!Q13*IPCA!Q14)+(qPes!R13*pPes!Q13)+(pCAPEX!Q13*Ativo!Q13)))),"")</f>
        <v>0.99853717416545718</v>
      </c>
      <c r="R73" s="111">
        <f>IFERROR((Ativo!R13/Ativo!Q13)^(0.5*((pCAPEX!Q13*Ativo!Q13)/((pPes!Q13*qPes!R13)+(pCAPEX!Q13*Ativo!Q13)+(IPCA!Q14*qOG!Q13)))+((pCAPEX!R13*Ativo!R13)/((qOG!R13*IPCA!R14)+(qPes!S13*pPes!R13)+(pCAPEX!R13*Ativo!R13)))),"")</f>
        <v>0.98955321763466708</v>
      </c>
      <c r="S73" s="111">
        <f>IFERROR((Ativo!S13/Ativo!R13)^(0.5*((pCAPEX!R13*Ativo!R13)/((pPes!R13*qPes!S13)+(pCAPEX!R13*Ativo!R13)+(IPCA!R14*qOG!R13)))+((pCAPEX!S13*Ativo!S13)/((qOG!S13*IPCA!S14)+(qPes!T13*pPes!S13)+(pCAPEX!S13*Ativo!S13)))),"")</f>
        <v>0.99434856175790087</v>
      </c>
      <c r="T73" s="111">
        <f>IFERROR((Ativo!T13/Ativo!S13)^(0.5*((pCAPEX!S13*Ativo!S13)/((pPes!S13*qPes!T13)+(pCAPEX!S13*Ativo!S13)+(IPCA!S14*qOG!S13)))+((pCAPEX!T13*Ativo!T13)/((qOG!T13*IPCA!T14)+(qPes!U13*pPes!T13)+(pCAPEX!T13*Ativo!T13)))),"")</f>
        <v>0.99962168784054106</v>
      </c>
      <c r="U73" s="111">
        <f>IFERROR((Ativo!U13/Ativo!T13)^(0.5*((pCAPEX!T13*Ativo!T13)/((pPes!T13*qPes!U13)+(pCAPEX!T13*Ativo!T13)+(IPCA!T14*qOG!T13)))+((pCAPEX!U13*Ativo!U13)/((qOG!U13*IPCA!U14)+(qPes!V13*pPes!U13)+(pCAPEX!U13*Ativo!U13)))),"")</f>
        <v>1.0031499838771634</v>
      </c>
      <c r="V73" s="111">
        <f>IFERROR((Ativo!V13/Ativo!U13)^(0.5*((pCAPEX!U13*Ativo!U13)/((pPes!U13*qPes!V13)+(pCAPEX!U13*Ativo!U13)+(IPCA!U14*qOG!U13)))+((pCAPEX!V13*Ativo!V13)/((qOG!V13*IPCA!V14)+(qPes!W13*pPes!V13)+(pCAPEX!V13*Ativo!V13)))),"")</f>
        <v>1.00063991294038</v>
      </c>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row>
    <row r="74" spans="2:46" x14ac:dyDescent="0.25">
      <c r="B74" s="105" t="s">
        <v>67</v>
      </c>
      <c r="C74" s="111" t="str">
        <f>IFERROR((Ativo!C14/Ativo!B14)^(0.5*((pCAPEX!B14*Ativo!B14)/((pPes!B14*qPes!C14)+(pCAPEX!B14*Ativo!B14)+(IPCA!B15*qOG!B14)))+((pCAPEX!C14*Ativo!C14)/((qOG!C14*IPCA!C15)+(qPes!D14*pPes!C14)+(pCAPEX!C14*Ativo!C14)))),"")</f>
        <v/>
      </c>
      <c r="D74" s="111" t="str">
        <f>IFERROR((Ativo!D14/Ativo!C14)^(0.5*((pCAPEX!C14*Ativo!C14)/((pPes!C14*qPes!D14)+(pCAPEX!C14*Ativo!C14)+(IPCA!C15*qOG!C14)))+((pCAPEX!D14*Ativo!D14)/((qOG!D14*IPCA!D15)+(qPes!E14*pPes!D14)+(pCAPEX!D14*Ativo!D14)))),"")</f>
        <v/>
      </c>
      <c r="E74" s="111" t="str">
        <f>IFERROR((Ativo!E14/Ativo!D14)^(0.5*((pCAPEX!D14*Ativo!D14)/((pPes!D14*qPes!E14)+(pCAPEX!D14*Ativo!D14)+(IPCA!D15*qOG!D14)))+((pCAPEX!E14*Ativo!E14)/((qOG!E14*IPCA!E15)+(qPes!F14*pPes!E14)+(pCAPEX!E14*Ativo!E14)))),"")</f>
        <v/>
      </c>
      <c r="F74" s="111">
        <f>IFERROR((Ativo!F14/Ativo!E14)^(0.5*((pCAPEX!E14*Ativo!E14)/((pPes!E14*qPes!F14)+(pCAPEX!E14*Ativo!E14)+(IPCA!E15*qOG!E14)))+((pCAPEX!F14*Ativo!F14)/((qOG!F14*IPCA!F15)+(qPes!G14*pPes!F14)+(pCAPEX!F14*Ativo!F14)))),"")</f>
        <v>0.97995926367577735</v>
      </c>
      <c r="G74" s="111">
        <f>IFERROR((Ativo!G14/Ativo!F14)^(0.5*((pCAPEX!F14*Ativo!F14)/((pPes!F14*qPes!G14)+(pCAPEX!F14*Ativo!F14)+(IPCA!F15*qOG!F14)))+((pCAPEX!G14*Ativo!G14)/((qOG!G14*IPCA!G15)+(qPes!H14*pPes!G14)+(pCAPEX!G14*Ativo!G14)))),"")</f>
        <v>0.98649769034160784</v>
      </c>
      <c r="H74" s="111">
        <f>IFERROR((Ativo!H14/Ativo!G14)^(0.5*((pCAPEX!G14*Ativo!G14)/((pPes!G14*qPes!H14)+(pCAPEX!G14*Ativo!G14)+(IPCA!G15*qOG!G14)))+((pCAPEX!H14*Ativo!H14)/((qOG!H14*IPCA!H15)+(qPes!I14*pPes!H14)+(pCAPEX!H14*Ativo!H14)))),"")</f>
        <v>1</v>
      </c>
      <c r="I74" s="111">
        <f>IFERROR((Ativo!I14/Ativo!H14)^(0.5*((pCAPEX!H14*Ativo!H14)/((pPes!H14*qPes!I14)+(pCAPEX!H14*Ativo!H14)+(IPCA!H15*qOG!H14)))+((pCAPEX!I14*Ativo!I14)/((qOG!I14*IPCA!I15)+(qPes!J14*pPes!I14)+(pCAPEX!I14*Ativo!I14)))),"")</f>
        <v>0.9990267593836647</v>
      </c>
      <c r="J74" s="111" t="str">
        <f>IFERROR((Ativo!J14/Ativo!I14)^(0.5*((pCAPEX!I14*Ativo!I14)/((pPes!I14*qPes!J14)+(pCAPEX!I14*Ativo!I14)+(IPCA!I15*qOG!I14)))+((pCAPEX!J14*Ativo!J14)/((qOG!J14*IPCA!J15)+(qPes!K14*pPes!J14)+(pCAPEX!J14*Ativo!J14)))),"")</f>
        <v/>
      </c>
      <c r="K74" s="111" t="str">
        <f>IFERROR((Ativo!K14/Ativo!J14)^(0.5*((pCAPEX!J14*Ativo!J14)/((pPes!J14*qPes!K14)+(pCAPEX!J14*Ativo!J14)+(IPCA!J15*qOG!J14)))+((pCAPEX!K14*Ativo!K14)/((qOG!K14*IPCA!K15)+(qPes!L14*pPes!K14)+(pCAPEX!K14*Ativo!K14)))),"")</f>
        <v/>
      </c>
      <c r="L74" s="111">
        <f>IFERROR((Ativo!L14/Ativo!K14)^(0.5*((pCAPEX!K14*Ativo!K14)/((pPes!K14*qPes!L14)+(pCAPEX!K14*Ativo!K14)+(IPCA!K15*qOG!K14)))+((pCAPEX!L14*Ativo!L14)/((qOG!L14*IPCA!L15)+(qPes!M14*pPes!L14)+(pCAPEX!L14*Ativo!L14)))),"")</f>
        <v>0.99103563103260228</v>
      </c>
      <c r="M74" s="111">
        <f>IFERROR((Ativo!M14/Ativo!L14)^(0.5*((pCAPEX!L14*Ativo!L14)/((pPes!L14*qPes!M14)+(pCAPEX!L14*Ativo!L14)+(IPCA!L15*qOG!L14)))+((pCAPEX!M14*Ativo!M14)/((qOG!M14*IPCA!M15)+(qPes!N14*pPes!M14)+(pCAPEX!M14*Ativo!M14)))),"")</f>
        <v>1.0051529511445696</v>
      </c>
      <c r="N74" s="111">
        <f>IFERROR((Ativo!N14/Ativo!M14)^(0.5*((pCAPEX!M14*Ativo!M14)/((pPes!M14*qPes!N14)+(pCAPEX!M14*Ativo!M14)+(IPCA!M15*qOG!M14)))+((pCAPEX!N14*Ativo!N14)/((qOG!N14*IPCA!N15)+(qPes!O14*pPes!N14)+(pCAPEX!N14*Ativo!N14)))),"")</f>
        <v>1.0668748070304437</v>
      </c>
      <c r="O74" s="111">
        <f>IFERROR((Ativo!O14/Ativo!N14)^(0.5*((pCAPEX!N14*Ativo!N14)/((pPes!N14*qPes!O14)+(pCAPEX!N14*Ativo!N14)+(IPCA!N15*qOG!N14)))+((pCAPEX!O14*Ativo!O14)/((qOG!O14*IPCA!O15)+(qPes!P14*pPes!O14)+(pCAPEX!O14*Ativo!O14)))),"")</f>
        <v>0.94310803547849353</v>
      </c>
      <c r="P74" s="111">
        <f>IFERROR((Ativo!P14/Ativo!O14)^(0.5*((pCAPEX!O14*Ativo!O14)/((pPes!O14*qPes!P14)+(pCAPEX!O14*Ativo!O14)+(IPCA!O15*qOG!O14)))+((pCAPEX!P14*Ativo!P14)/((qOG!P14*IPCA!P15)+(qPes!Q14*pPes!P14)+(pCAPEX!P14*Ativo!P14)))),"")</f>
        <v>1.0005829618153477</v>
      </c>
      <c r="Q74" s="111">
        <f>IFERROR((Ativo!Q14/Ativo!P14)^(0.5*((pCAPEX!P14*Ativo!P14)/((pPes!P14*qPes!Q14)+(pCAPEX!P14*Ativo!P14)+(IPCA!P15*qOG!P14)))+((pCAPEX!Q14*Ativo!Q14)/((qOG!Q14*IPCA!Q15)+(qPes!R14*pPes!Q14)+(pCAPEX!Q14*Ativo!Q14)))),"")</f>
        <v>1.029709976767442</v>
      </c>
      <c r="R74" s="111">
        <f>IFERROR((Ativo!R14/Ativo!Q14)^(0.5*((pCAPEX!Q14*Ativo!Q14)/((pPes!Q14*qPes!R14)+(pCAPEX!Q14*Ativo!Q14)+(IPCA!Q15*qOG!Q14)))+((pCAPEX!R14*Ativo!R14)/((qOG!R14*IPCA!R15)+(qPes!S14*pPes!R14)+(pCAPEX!R14*Ativo!R14)))),"")</f>
        <v>0.98415334235248708</v>
      </c>
      <c r="S74" s="111">
        <f>IFERROR((Ativo!S14/Ativo!R14)^(0.5*((pCAPEX!R14*Ativo!R14)/((pPes!R14*qPes!S14)+(pCAPEX!R14*Ativo!R14)+(IPCA!R15*qOG!R14)))+((pCAPEX!S14*Ativo!S14)/((qOG!S14*IPCA!S15)+(qPes!T14*pPes!S14)+(pCAPEX!S14*Ativo!S14)))),"")</f>
        <v>0.99874471452820568</v>
      </c>
      <c r="T74" s="111">
        <f>IFERROR((Ativo!T14/Ativo!S14)^(0.5*((pCAPEX!S14*Ativo!S14)/((pPes!S14*qPes!T14)+(pCAPEX!S14*Ativo!S14)+(IPCA!S15*qOG!S14)))+((pCAPEX!T14*Ativo!T14)/((qOG!T14*IPCA!T15)+(qPes!U14*pPes!T14)+(pCAPEX!T14*Ativo!T14)))),"")</f>
        <v>1.0092993232314964</v>
      </c>
      <c r="U74" s="111">
        <f>IFERROR((Ativo!U14/Ativo!T14)^(0.5*((pCAPEX!T14*Ativo!T14)/((pPes!T14*qPes!U14)+(pCAPEX!T14*Ativo!T14)+(IPCA!T15*qOG!T14)))+((pCAPEX!U14*Ativo!U14)/((qOG!U14*IPCA!U15)+(qPes!V14*pPes!U14)+(pCAPEX!U14*Ativo!U14)))),"")</f>
        <v>0.9951812276254921</v>
      </c>
      <c r="V74" s="111">
        <f>IFERROR((Ativo!V14/Ativo!U14)^(0.5*((pCAPEX!U14*Ativo!U14)/((pPes!U14*qPes!V14)+(pCAPEX!U14*Ativo!U14)+(IPCA!U15*qOG!U14)))+((pCAPEX!V14*Ativo!V14)/((qOG!V14*IPCA!V15)+(qPes!W14*pPes!V14)+(pCAPEX!V14*Ativo!V14)))),"")</f>
        <v>0.99936384421899405</v>
      </c>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row>
    <row r="75" spans="2:46" x14ac:dyDescent="0.25">
      <c r="B75" s="105" t="s">
        <v>66</v>
      </c>
      <c r="C75" s="111">
        <f>IFERROR((Ativo!C15/Ativo!B15)^(0.5*((pCAPEX!B15*Ativo!B15)/((pPes!B15*qPes!C15)+(pCAPEX!B15*Ativo!B15)+(IPCA!B16*qOG!B15)))+((pCAPEX!C15*Ativo!C15)/((qOG!C15*IPCA!C16)+(qPes!D15*pPes!C15)+(pCAPEX!C15*Ativo!C15)))),"")</f>
        <v>1.0006998241305358</v>
      </c>
      <c r="D75" s="111">
        <f>IFERROR((Ativo!D15/Ativo!C15)^(0.5*((pCAPEX!C15*Ativo!C15)/((pPes!C15*qPes!D15)+(pCAPEX!C15*Ativo!C15)+(IPCA!C16*qOG!C15)))+((pCAPEX!D15*Ativo!D15)/((qOG!D15*IPCA!D16)+(qPes!E15*pPes!D15)+(pCAPEX!D15*Ativo!D15)))),"")</f>
        <v>0.98707327675641576</v>
      </c>
      <c r="E75" s="111">
        <f>IFERROR((Ativo!E15/Ativo!D15)^(0.5*((pCAPEX!D15*Ativo!D15)/((pPes!D15*qPes!E15)+(pCAPEX!D15*Ativo!D15)+(IPCA!D16*qOG!D15)))+((pCAPEX!E15*Ativo!E15)/((qOG!E15*IPCA!E16)+(qPes!F15*pPes!E15)+(pCAPEX!E15*Ativo!E15)))),"")</f>
        <v>0.98092161908141895</v>
      </c>
      <c r="F75" s="111">
        <f>IFERROR((Ativo!F15/Ativo!E15)^(0.5*((pCAPEX!E15*Ativo!E15)/((pPes!E15*qPes!F15)+(pCAPEX!E15*Ativo!E15)+(IPCA!E16*qOG!E15)))+((pCAPEX!F15*Ativo!F15)/((qOG!F15*IPCA!F16)+(qPes!G15*pPes!F15)+(pCAPEX!F15*Ativo!F15)))),"")</f>
        <v>1.0004559804941788</v>
      </c>
      <c r="G75" s="111">
        <f>IFERROR((Ativo!G15/Ativo!F15)^(0.5*((pCAPEX!F15*Ativo!F15)/((pPes!F15*qPes!G15)+(pCAPEX!F15*Ativo!F15)+(IPCA!F16*qOG!F15)))+((pCAPEX!G15*Ativo!G15)/((qOG!G15*IPCA!G16)+(qPes!H15*pPes!G15)+(pCAPEX!G15*Ativo!G15)))),"")</f>
        <v>1.0073720508638748</v>
      </c>
      <c r="H75" s="111">
        <f>IFERROR((Ativo!H15/Ativo!G15)^(0.5*((pCAPEX!G15*Ativo!G15)/((pPes!G15*qPes!H15)+(pCAPEX!G15*Ativo!G15)+(IPCA!G16*qOG!G15)))+((pCAPEX!H15*Ativo!H15)/((qOG!H15*IPCA!H16)+(qPes!I15*pPes!H15)+(pCAPEX!H15*Ativo!H15)))),"")</f>
        <v>0.99555972348503718</v>
      </c>
      <c r="I75" s="111">
        <f>IFERROR((Ativo!I15/Ativo!H15)^(0.5*((pCAPEX!H15*Ativo!H15)/((pPes!H15*qPes!I15)+(pCAPEX!H15*Ativo!H15)+(IPCA!H16*qOG!H15)))+((pCAPEX!I15*Ativo!I15)/((qOG!I15*IPCA!I16)+(qPes!J15*pPes!I15)+(pCAPEX!I15*Ativo!I15)))),"")</f>
        <v>1.0284560756871999</v>
      </c>
      <c r="J75" s="111">
        <f>IFERROR((Ativo!J15/Ativo!I15)^(0.5*((pCAPEX!I15*Ativo!I15)/((pPes!I15*qPes!J15)+(pCAPEX!I15*Ativo!I15)+(IPCA!I16*qOG!I15)))+((pCAPEX!J15*Ativo!J15)/((qOG!J15*IPCA!J16)+(qPes!K15*pPes!J15)+(pCAPEX!J15*Ativo!J15)))),"")</f>
        <v>1.0105669268587569</v>
      </c>
      <c r="K75" s="111">
        <f>IFERROR((Ativo!K15/Ativo!J15)^(0.5*((pCAPEX!J15*Ativo!J15)/((pPes!J15*qPes!K15)+(pCAPEX!J15*Ativo!J15)+(IPCA!J16*qOG!J15)))+((pCAPEX!K15*Ativo!K15)/((qOG!K15*IPCA!K16)+(qPes!L15*pPes!K15)+(pCAPEX!K15*Ativo!K15)))),"")</f>
        <v>1.020950266358575</v>
      </c>
      <c r="L75" s="111">
        <f>IFERROR((Ativo!L15/Ativo!K15)^(0.5*((pCAPEX!K15*Ativo!K15)/((pPes!K15*qPes!L15)+(pCAPEX!K15*Ativo!K15)+(IPCA!K16*qOG!K15)))+((pCAPEX!L15*Ativo!L15)/((qOG!L15*IPCA!L16)+(qPes!M15*pPes!L15)+(pCAPEX!L15*Ativo!L15)))),"")</f>
        <v>1.0242034589213209</v>
      </c>
      <c r="M75" s="111">
        <f>IFERROR((Ativo!M15/Ativo!L15)^(0.5*((pCAPEX!L15*Ativo!L15)/((pPes!L15*qPes!M15)+(pCAPEX!L15*Ativo!L15)+(IPCA!L16*qOG!L15)))+((pCAPEX!M15*Ativo!M15)/((qOG!M15*IPCA!M16)+(qPes!N15*pPes!M15)+(pCAPEX!M15*Ativo!M15)))),"")</f>
        <v>1.0083846482029468</v>
      </c>
      <c r="N75" s="111">
        <f>IFERROR((Ativo!N15/Ativo!M15)^(0.5*((pCAPEX!M15*Ativo!M15)/((pPes!M15*qPes!N15)+(pCAPEX!M15*Ativo!M15)+(IPCA!M16*qOG!M15)))+((pCAPEX!N15*Ativo!N15)/((qOG!N15*IPCA!N16)+(qPes!O15*pPes!N15)+(pCAPEX!N15*Ativo!N15)))),"")</f>
        <v>0.96429207555898666</v>
      </c>
      <c r="O75" s="111">
        <f>IFERROR((Ativo!O15/Ativo!N15)^(0.5*((pCAPEX!N15*Ativo!N15)/((pPes!N15*qPes!O15)+(pCAPEX!N15*Ativo!N15)+(IPCA!N16*qOG!N15)))+((pCAPEX!O15*Ativo!O15)/((qOG!O15*IPCA!O16)+(qPes!P15*pPes!O15)+(pCAPEX!O15*Ativo!O15)))),"")</f>
        <v>0.99556300408909881</v>
      </c>
      <c r="P75" s="111">
        <f>IFERROR((Ativo!P15/Ativo!O15)^(0.5*((pCAPEX!O15*Ativo!O15)/((pPes!O15*qPes!P15)+(pCAPEX!O15*Ativo!O15)+(IPCA!O16*qOG!O15)))+((pCAPEX!P15*Ativo!P15)/((qOG!P15*IPCA!P16)+(qPes!Q15*pPes!P15)+(pCAPEX!P15*Ativo!P15)))),"")</f>
        <v>1.0102952236751845</v>
      </c>
      <c r="Q75" s="111">
        <f>IFERROR((Ativo!Q15/Ativo!P15)^(0.5*((pCAPEX!P15*Ativo!P15)/((pPes!P15*qPes!Q15)+(pCAPEX!P15*Ativo!P15)+(IPCA!P16*qOG!P15)))+((pCAPEX!Q15*Ativo!Q15)/((qOG!Q15*IPCA!Q16)+(qPes!R15*pPes!Q15)+(pCAPEX!Q15*Ativo!Q15)))),"")</f>
        <v>1.0087204711944149</v>
      </c>
      <c r="R75" s="111">
        <f>IFERROR((Ativo!R15/Ativo!Q15)^(0.5*((pCAPEX!Q15*Ativo!Q15)/((pPes!Q15*qPes!R15)+(pCAPEX!Q15*Ativo!Q15)+(IPCA!Q16*qOG!Q15)))+((pCAPEX!R15*Ativo!R15)/((qOG!R15*IPCA!R16)+(qPes!S15*pPes!R15)+(pCAPEX!R15*Ativo!R15)))),"")</f>
        <v>0.99657269552641869</v>
      </c>
      <c r="S75" s="111">
        <f>IFERROR((Ativo!S15/Ativo!R15)^(0.5*((pCAPEX!R15*Ativo!R15)/((pPes!R15*qPes!S15)+(pCAPEX!R15*Ativo!R15)+(IPCA!R16*qOG!R15)))+((pCAPEX!S15*Ativo!S15)/((qOG!S15*IPCA!S16)+(qPes!T15*pPes!S15)+(pCAPEX!S15*Ativo!S15)))),"")</f>
        <v>1.0046551366096521</v>
      </c>
      <c r="T75" s="111">
        <f>IFERROR((Ativo!T15/Ativo!S15)^(0.5*((pCAPEX!S15*Ativo!S15)/((pPes!S15*qPes!T15)+(pCAPEX!S15*Ativo!S15)+(IPCA!S16*qOG!S15)))+((pCAPEX!T15*Ativo!T15)/((qOG!T15*IPCA!T16)+(qPes!U15*pPes!T15)+(pCAPEX!T15*Ativo!T15)))),"")</f>
        <v>1.0075662266164589</v>
      </c>
      <c r="U75" s="111">
        <f>IFERROR((Ativo!U15/Ativo!T15)^(0.5*((pCAPEX!T15*Ativo!T15)/((pPes!T15*qPes!U15)+(pCAPEX!T15*Ativo!T15)+(IPCA!T16*qOG!T15)))+((pCAPEX!U15*Ativo!U15)/((qOG!U15*IPCA!U16)+(qPes!V15*pPes!U15)+(pCAPEX!U15*Ativo!U15)))),"")</f>
        <v>1.021723628396376</v>
      </c>
      <c r="V75" s="111" t="str">
        <f>IFERROR((Ativo!V15/Ativo!U15)^(0.5*((pCAPEX!U15*Ativo!U15)/((pPes!U15*qPes!V15)+(pCAPEX!U15*Ativo!U15)+(IPCA!U16*qOG!U15)))+((pCAPEX!V15*Ativo!V15)/((qOG!V15*IPCA!V16)+(qPes!W15*pPes!V15)+(pCAPEX!V15*Ativo!V15)))),"")</f>
        <v/>
      </c>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row>
    <row r="76" spans="2:46" x14ac:dyDescent="0.25">
      <c r="B76" s="105" t="s">
        <v>63</v>
      </c>
      <c r="C76" s="111" t="str">
        <f>IFERROR((Ativo!C16/Ativo!B16)^(0.5*((pCAPEX!B16*Ativo!B16)/((pPes!B16*qPes!C16)+(pCAPEX!B16*Ativo!B16)+(IPCA!B17*qOG!B16)))+((pCAPEX!C16*Ativo!C16)/((qOG!C16*IPCA!C17)+(qPes!D16*pPes!C16)+(pCAPEX!C16*Ativo!C16)))),"")</f>
        <v/>
      </c>
      <c r="D76" s="111">
        <f>IFERROR((Ativo!D16/Ativo!C16)^(0.5*((pCAPEX!C16*Ativo!C16)/((pPes!C16*qPes!D16)+(pCAPEX!C16*Ativo!C16)+(IPCA!C17*qOG!C16)))+((pCAPEX!D16*Ativo!D16)/((qOG!D16*IPCA!D17)+(qPes!E16*pPes!D16)+(pCAPEX!D16*Ativo!D16)))),"")</f>
        <v>1.0113743756111999</v>
      </c>
      <c r="E76" s="111">
        <f>IFERROR((Ativo!E16/Ativo!D16)^(0.5*((pCAPEX!D16*Ativo!D16)/((pPes!D16*qPes!E16)+(pCAPEX!D16*Ativo!D16)+(IPCA!D17*qOG!D16)))+((pCAPEX!E16*Ativo!E16)/((qOG!E16*IPCA!E17)+(qPes!F16*pPes!E16)+(pCAPEX!E16*Ativo!E16)))),"")</f>
        <v>0.90031067847479951</v>
      </c>
      <c r="F76" s="111">
        <f>IFERROR((Ativo!F16/Ativo!E16)^(0.5*((pCAPEX!E16*Ativo!E16)/((pPes!E16*qPes!F16)+(pCAPEX!E16*Ativo!E16)+(IPCA!E17*qOG!E16)))+((pCAPEX!F16*Ativo!F16)/((qOG!F16*IPCA!F17)+(qPes!G16*pPes!F16)+(pCAPEX!F16*Ativo!F16)))),"")</f>
        <v>0.98000386649030014</v>
      </c>
      <c r="G76" s="111">
        <f>IFERROR((Ativo!G16/Ativo!F16)^(0.5*((pCAPEX!F16*Ativo!F16)/((pPes!F16*qPes!G16)+(pCAPEX!F16*Ativo!F16)+(IPCA!F17*qOG!F16)))+((pCAPEX!G16*Ativo!G16)/((qOG!G16*IPCA!G17)+(qPes!H16*pPes!G16)+(pCAPEX!G16*Ativo!G16)))),"")</f>
        <v>0.94609898800050896</v>
      </c>
      <c r="H76" s="111">
        <f>IFERROR((Ativo!H16/Ativo!G16)^(0.5*((pCAPEX!G16*Ativo!G16)/((pPes!G16*qPes!H16)+(pCAPEX!G16*Ativo!G16)+(IPCA!G17*qOG!G16)))+((pCAPEX!H16*Ativo!H16)/((qOG!H16*IPCA!H17)+(qPes!I16*pPes!H16)+(pCAPEX!H16*Ativo!H16)))),"")</f>
        <v>0.93562840816128545</v>
      </c>
      <c r="I76" s="111" t="str">
        <f>IFERROR((Ativo!I16/Ativo!H16)^(0.5*((pCAPEX!H16*Ativo!H16)/((pPes!H16*qPes!I16)+(pCAPEX!H16*Ativo!H16)+(IPCA!H17*qOG!H16)))+((pCAPEX!I16*Ativo!I16)/((qOG!I16*IPCA!I17)+(qPes!J16*pPes!I16)+(pCAPEX!I16*Ativo!I16)))),"")</f>
        <v/>
      </c>
      <c r="J76" s="111" t="str">
        <f>IFERROR((Ativo!J16/Ativo!I16)^(0.5*((pCAPEX!I16*Ativo!I16)/((pPes!I16*qPes!J16)+(pCAPEX!I16*Ativo!I16)+(IPCA!I17*qOG!I16)))+((pCAPEX!J16*Ativo!J16)/((qOG!J16*IPCA!J17)+(qPes!K16*pPes!J16)+(pCAPEX!J16*Ativo!J16)))),"")</f>
        <v/>
      </c>
      <c r="K76" s="111" t="str">
        <f>IFERROR((Ativo!K16/Ativo!J16)^(0.5*((pCAPEX!J16*Ativo!J16)/((pPes!J16*qPes!K16)+(pCAPEX!J16*Ativo!J16)+(IPCA!J17*qOG!J16)))+((pCAPEX!K16*Ativo!K16)/((qOG!K16*IPCA!K17)+(qPes!L16*pPes!K16)+(pCAPEX!K16*Ativo!K16)))),"")</f>
        <v/>
      </c>
      <c r="L76" s="111">
        <f>IFERROR((Ativo!L16/Ativo!K16)^(0.5*((pCAPEX!K16*Ativo!K16)/((pPes!K16*qPes!L16)+(pCAPEX!K16*Ativo!K16)+(IPCA!K17*qOG!K16)))+((pCAPEX!L16*Ativo!L16)/((qOG!L16*IPCA!L17)+(qPes!M16*pPes!L16)+(pCAPEX!L16*Ativo!L16)))),"")</f>
        <v>1.01161184131131</v>
      </c>
      <c r="M76" s="111">
        <f>IFERROR((Ativo!M16/Ativo!L16)^(0.5*((pCAPEX!L16*Ativo!L16)/((pPes!L16*qPes!M16)+(pCAPEX!L16*Ativo!L16)+(IPCA!L17*qOG!L16)))+((pCAPEX!M16*Ativo!M16)/((qOG!M16*IPCA!M17)+(qPes!N16*pPes!M16)+(pCAPEX!M16*Ativo!M16)))),"")</f>
        <v>1.0061869432052657</v>
      </c>
      <c r="N76" s="111">
        <f>IFERROR((Ativo!N16/Ativo!M16)^(0.5*((pCAPEX!M16*Ativo!M16)/((pPes!M16*qPes!N16)+(pCAPEX!M16*Ativo!M16)+(IPCA!M17*qOG!M16)))+((pCAPEX!N16*Ativo!N16)/((qOG!N16*IPCA!N17)+(qPes!O16*pPes!N16)+(pCAPEX!N16*Ativo!N16)))),"")</f>
        <v>1.0053729593297542</v>
      </c>
      <c r="O76" s="111">
        <f>IFERROR((Ativo!O16/Ativo!N16)^(0.5*((pCAPEX!N16*Ativo!N16)/((pPes!N16*qPes!O16)+(pCAPEX!N16*Ativo!N16)+(IPCA!N17*qOG!N16)))+((pCAPEX!O16*Ativo!O16)/((qOG!O16*IPCA!O17)+(qPes!P16*pPes!O16)+(pCAPEX!O16*Ativo!O16)))),"")</f>
        <v>0.99400052526507088</v>
      </c>
      <c r="P76" s="111">
        <f>IFERROR((Ativo!P16/Ativo!O16)^(0.5*((pCAPEX!O16*Ativo!O16)/((pPes!O16*qPes!P16)+(pCAPEX!O16*Ativo!O16)+(IPCA!O17*qOG!O16)))+((pCAPEX!P16*Ativo!P16)/((qOG!P16*IPCA!P17)+(qPes!Q16*pPes!P16)+(pCAPEX!P16*Ativo!P16)))),"")</f>
        <v>1.0028258938781507</v>
      </c>
      <c r="Q76" s="111">
        <f>IFERROR((Ativo!Q16/Ativo!P16)^(0.5*((pCAPEX!P16*Ativo!P16)/((pPes!P16*qPes!Q16)+(pCAPEX!P16*Ativo!P16)+(IPCA!P17*qOG!P16)))+((pCAPEX!Q16*Ativo!Q16)/((qOG!Q16*IPCA!Q17)+(qPes!R16*pPes!Q16)+(pCAPEX!Q16*Ativo!Q16)))),"")</f>
        <v>0.99944518430646812</v>
      </c>
      <c r="R76" s="111">
        <f>IFERROR((Ativo!R16/Ativo!Q16)^(0.5*((pCAPEX!Q16*Ativo!Q16)/((pPes!Q16*qPes!R16)+(pCAPEX!Q16*Ativo!Q16)+(IPCA!Q17*qOG!Q16)))+((pCAPEX!R16*Ativo!R16)/((qOG!R16*IPCA!R17)+(qPes!S16*pPes!R16)+(pCAPEX!R16*Ativo!R16)))),"")</f>
        <v>0.967664959257451</v>
      </c>
      <c r="S76" s="111">
        <f>IFERROR((Ativo!S16/Ativo!R16)^(0.5*((pCAPEX!R16*Ativo!R16)/((pPes!R16*qPes!S16)+(pCAPEX!R16*Ativo!R16)+(IPCA!R17*qOG!R16)))+((pCAPEX!S16*Ativo!S16)/((qOG!S16*IPCA!S17)+(qPes!T16*pPes!S16)+(pCAPEX!S16*Ativo!S16)))),"")</f>
        <v>1.0302768387585717</v>
      </c>
      <c r="T76" s="111">
        <f>IFERROR((Ativo!T16/Ativo!S16)^(0.5*((pCAPEX!S16*Ativo!S16)/((pPes!S16*qPes!T16)+(pCAPEX!S16*Ativo!S16)+(IPCA!S17*qOG!S16)))+((pCAPEX!T16*Ativo!T16)/((qOG!T16*IPCA!T17)+(qPes!U16*pPes!T16)+(pCAPEX!T16*Ativo!T16)))),"")</f>
        <v>1.0308280821455091</v>
      </c>
      <c r="U76" s="111" t="str">
        <f>IFERROR((Ativo!U16/Ativo!T16)^(0.5*((pCAPEX!T16*Ativo!T16)/((pPes!T16*qPes!U16)+(pCAPEX!T16*Ativo!T16)+(IPCA!T17*qOG!T16)))+((pCAPEX!U16*Ativo!U16)/((qOG!U16*IPCA!U17)+(qPes!V16*pPes!U16)+(pCAPEX!U16*Ativo!U16)))),"")</f>
        <v/>
      </c>
      <c r="V76" s="111" t="str">
        <f>IFERROR((Ativo!V16/Ativo!U16)^(0.5*((pCAPEX!U16*Ativo!U16)/((pPes!U16*qPes!V16)+(pCAPEX!U16*Ativo!U16)+(IPCA!U17*qOG!U16)))+((pCAPEX!V16*Ativo!V16)/((qOG!V16*IPCA!V17)+(qPes!W16*pPes!V16)+(pCAPEX!V16*Ativo!V16)))),"")</f>
        <v/>
      </c>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row>
    <row r="77" spans="2:46" x14ac:dyDescent="0.25">
      <c r="B77" s="105" t="s">
        <v>40</v>
      </c>
      <c r="C77" s="111">
        <f>IFERROR((Ativo!C17/Ativo!B17)^(0.5*((pCAPEX!B17*Ativo!B17)/((pPes!B17*qPes!C17)+(pCAPEX!B17*Ativo!B17)+(IPCA!B18*qOG!B17)))+((pCAPEX!C17*Ativo!C17)/((qOG!C17*IPCA!C18)+(qPes!D17*pPes!C17)+(pCAPEX!C17*Ativo!C17)))),"")</f>
        <v>0.98191451504439742</v>
      </c>
      <c r="D77" s="111">
        <f>IFERROR((Ativo!D17/Ativo!C17)^(0.5*((pCAPEX!C17*Ativo!C17)/((pPes!C17*qPes!D17)+(pCAPEX!C17*Ativo!C17)+(IPCA!C18*qOG!C17)))+((pCAPEX!D17*Ativo!D17)/((qOG!D17*IPCA!D18)+(qPes!E17*pPes!D17)+(pCAPEX!D17*Ativo!D17)))),"")</f>
        <v>0.97398130674020633</v>
      </c>
      <c r="E77" s="111">
        <f>IFERROR((Ativo!E17/Ativo!D17)^(0.5*((pCAPEX!D17*Ativo!D17)/((pPes!D17*qPes!E17)+(pCAPEX!D17*Ativo!D17)+(IPCA!D18*qOG!D17)))+((pCAPEX!E17*Ativo!E17)/((qOG!E17*IPCA!E18)+(qPes!F17*pPes!E17)+(pCAPEX!E17*Ativo!E17)))),"")</f>
        <v>0.98962520706475743</v>
      </c>
      <c r="F77" s="111">
        <f>IFERROR((Ativo!F17/Ativo!E17)^(0.5*((pCAPEX!E17*Ativo!E17)/((pPes!E17*qPes!F17)+(pCAPEX!E17*Ativo!E17)+(IPCA!E18*qOG!E17)))+((pCAPEX!F17*Ativo!F17)/((qOG!F17*IPCA!F18)+(qPes!G17*pPes!F17)+(pCAPEX!F17*Ativo!F17)))),"")</f>
        <v>0.99030868085791879</v>
      </c>
      <c r="G77" s="111">
        <f>IFERROR((Ativo!G17/Ativo!F17)^(0.5*((pCAPEX!F17*Ativo!F17)/((pPes!F17*qPes!G17)+(pCAPEX!F17*Ativo!F17)+(IPCA!F18*qOG!F17)))+((pCAPEX!G17*Ativo!G17)/((qOG!G17*IPCA!G18)+(qPes!H17*pPes!G17)+(pCAPEX!G17*Ativo!G17)))),"")</f>
        <v>1.0050110416924771</v>
      </c>
      <c r="H77" s="111">
        <f>IFERROR((Ativo!H17/Ativo!G17)^(0.5*((pCAPEX!G17*Ativo!G17)/((pPes!G17*qPes!H17)+(pCAPEX!G17*Ativo!G17)+(IPCA!G18*qOG!G17)))+((pCAPEX!H17*Ativo!H17)/((qOG!H17*IPCA!H18)+(qPes!I17*pPes!H17)+(pCAPEX!H17*Ativo!H17)))),"")</f>
        <v>1.025117374945222</v>
      </c>
      <c r="I77" s="111">
        <f>IFERROR((Ativo!I17/Ativo!H17)^(0.5*((pCAPEX!H17*Ativo!H17)/((pPes!H17*qPes!I17)+(pCAPEX!H17*Ativo!H17)+(IPCA!H18*qOG!H17)))+((pCAPEX!I17*Ativo!I17)/((qOG!I17*IPCA!I18)+(qPes!J17*pPes!I17)+(pCAPEX!I17*Ativo!I17)))),"")</f>
        <v>1.0583049068206631</v>
      </c>
      <c r="J77" s="111">
        <f>IFERROR((Ativo!J17/Ativo!I17)^(0.5*((pCAPEX!I17*Ativo!I17)/((pPes!I17*qPes!J17)+(pCAPEX!I17*Ativo!I17)+(IPCA!I18*qOG!I17)))+((pCAPEX!J17*Ativo!J17)/((qOG!J17*IPCA!J18)+(qPes!K17*pPes!J17)+(pCAPEX!J17*Ativo!J17)))),"")</f>
        <v>1.0133420766346188</v>
      </c>
      <c r="K77" s="111">
        <f>IFERROR((Ativo!K17/Ativo!J17)^(0.5*((pCAPEX!J17*Ativo!J17)/((pPes!J17*qPes!K17)+(pCAPEX!J17*Ativo!J17)+(IPCA!J18*qOG!J17)))+((pCAPEX!K17*Ativo!K17)/((qOG!K17*IPCA!K18)+(qPes!L17*pPes!K17)+(pCAPEX!K17*Ativo!K17)))),"")</f>
        <v>0.98900127949874406</v>
      </c>
      <c r="L77" s="111">
        <f>IFERROR((Ativo!L17/Ativo!K17)^(0.5*((pCAPEX!K17*Ativo!K17)/((pPes!K17*qPes!L17)+(pCAPEX!K17*Ativo!K17)+(IPCA!K18*qOG!K17)))+((pCAPEX!L17*Ativo!L17)/((qOG!L17*IPCA!L18)+(qPes!M17*pPes!L17)+(pCAPEX!L17*Ativo!L17)))),"")</f>
        <v>1.004121257627707</v>
      </c>
      <c r="M77" s="111">
        <f>IFERROR((Ativo!M17/Ativo!L17)^(0.5*((pCAPEX!L17*Ativo!L17)/((pPes!L17*qPes!M17)+(pCAPEX!L17*Ativo!L17)+(IPCA!L18*qOG!L17)))+((pCAPEX!M17*Ativo!M17)/((qOG!M17*IPCA!M18)+(qPes!N17*pPes!M17)+(pCAPEX!M17*Ativo!M17)))),"")</f>
        <v>1.1162732229453516</v>
      </c>
      <c r="N77" s="111">
        <f>IFERROR((Ativo!N17/Ativo!M17)^(0.5*((pCAPEX!M17*Ativo!M17)/((pPes!M17*qPes!N17)+(pCAPEX!M17*Ativo!M17)+(IPCA!M18*qOG!M17)))+((pCAPEX!N17*Ativo!N17)/((qOG!N17*IPCA!N18)+(qPes!O17*pPes!N17)+(pCAPEX!N17*Ativo!N17)))),"")</f>
        <v>0.93657960349815461</v>
      </c>
      <c r="O77" s="111">
        <f>IFERROR((Ativo!O17/Ativo!N17)^(0.5*((pCAPEX!N17*Ativo!N17)/((pPes!N17*qPes!O17)+(pCAPEX!N17*Ativo!N17)+(IPCA!N18*qOG!N17)))+((pCAPEX!O17*Ativo!O17)/((qOG!O17*IPCA!O18)+(qPes!P17*pPes!O17)+(pCAPEX!O17*Ativo!O17)))),"")</f>
        <v>0.99849495435483049</v>
      </c>
      <c r="P77" s="111">
        <f>IFERROR((Ativo!P17/Ativo!O17)^(0.5*((pCAPEX!O17*Ativo!O17)/((pPes!O17*qPes!P17)+(pCAPEX!O17*Ativo!O17)+(IPCA!O18*qOG!O17)))+((pCAPEX!P17*Ativo!P17)/((qOG!P17*IPCA!P18)+(qPes!Q17*pPes!P17)+(pCAPEX!P17*Ativo!P17)))),"")</f>
        <v>1.0048332595652587</v>
      </c>
      <c r="Q77" s="111">
        <f>IFERROR((Ativo!Q17/Ativo!P17)^(0.5*((pCAPEX!P17*Ativo!P17)/((pPes!P17*qPes!Q17)+(pCAPEX!P17*Ativo!P17)+(IPCA!P18*qOG!P17)))+((pCAPEX!Q17*Ativo!Q17)/((qOG!Q17*IPCA!Q18)+(qPes!R17*pPes!Q17)+(pCAPEX!Q17*Ativo!Q17)))),"")</f>
        <v>1.0022848187575577</v>
      </c>
      <c r="R77" s="111">
        <f>IFERROR((Ativo!R17/Ativo!Q17)^(0.5*((pCAPEX!Q17*Ativo!Q17)/((pPes!Q17*qPes!R17)+(pCAPEX!Q17*Ativo!Q17)+(IPCA!Q18*qOG!Q17)))+((pCAPEX!R17*Ativo!R17)/((qOG!R17*IPCA!R18)+(qPes!S17*pPes!R17)+(pCAPEX!R17*Ativo!R17)))),"")</f>
        <v>0.99841779087809168</v>
      </c>
      <c r="S77" s="111">
        <f>IFERROR((Ativo!S17/Ativo!R17)^(0.5*((pCAPEX!R17*Ativo!R17)/((pPes!R17*qPes!S17)+(pCAPEX!R17*Ativo!R17)+(IPCA!R18*qOG!R17)))+((pCAPEX!S17*Ativo!S17)/((qOG!S17*IPCA!S18)+(qPes!T17*pPes!S17)+(pCAPEX!S17*Ativo!S17)))),"")</f>
        <v>0.99890061745507341</v>
      </c>
      <c r="T77" s="111">
        <f>IFERROR((Ativo!T17/Ativo!S17)^(0.5*((pCAPEX!S17*Ativo!S17)/((pPes!S17*qPes!T17)+(pCAPEX!S17*Ativo!S17)+(IPCA!S18*qOG!S17)))+((pCAPEX!T17*Ativo!T17)/((qOG!T17*IPCA!T18)+(qPes!U17*pPes!T17)+(pCAPEX!T17*Ativo!T17)))),"")</f>
        <v>1.0127830581227855</v>
      </c>
      <c r="U77" s="111">
        <f>IFERROR((Ativo!U17/Ativo!T17)^(0.5*((pCAPEX!T17*Ativo!T17)/((pPes!T17*qPes!U17)+(pCAPEX!T17*Ativo!T17)+(IPCA!T18*qOG!T17)))+((pCAPEX!U17*Ativo!U17)/((qOG!U17*IPCA!U18)+(qPes!V17*pPes!U17)+(pCAPEX!U17*Ativo!U17)))),"")</f>
        <v>1.0067611747024339</v>
      </c>
      <c r="V77" s="111">
        <f>IFERROR((Ativo!V17/Ativo!U17)^(0.5*((pCAPEX!U17*Ativo!U17)/((pPes!U17*qPes!V17)+(pCAPEX!U17*Ativo!U17)+(IPCA!U18*qOG!U17)))+((pCAPEX!V17*Ativo!V17)/((qOG!V17*IPCA!V18)+(qPes!W17*pPes!V17)+(pCAPEX!V17*Ativo!V17)))),"")</f>
        <v>1.0018640331591249</v>
      </c>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row>
    <row r="78" spans="2:46" x14ac:dyDescent="0.25">
      <c r="B78" s="105" t="s">
        <v>62</v>
      </c>
      <c r="C78" s="111">
        <f>IFERROR((Ativo!C18/Ativo!B18)^(0.5*((pCAPEX!B18*Ativo!B18)/((pPes!B18*qPes!C18)+(pCAPEX!B18*Ativo!B18)+(IPCA!B19*qOG!B18)))+((pCAPEX!C18*Ativo!C18)/((qOG!C18*IPCA!C19)+(qPes!D18*pPes!C18)+(pCAPEX!C18*Ativo!C18)))),"")</f>
        <v>0.9942105406309415</v>
      </c>
      <c r="D78" s="111">
        <f>IFERROR((Ativo!D18/Ativo!C18)^(0.5*((pCAPEX!C18*Ativo!C18)/((pPes!C18*qPes!D18)+(pCAPEX!C18*Ativo!C18)+(IPCA!C19*qOG!C18)))+((pCAPEX!D18*Ativo!D18)/((qOG!D18*IPCA!D19)+(qPes!E18*pPes!D18)+(pCAPEX!D18*Ativo!D18)))),"")</f>
        <v>0.98120196571738527</v>
      </c>
      <c r="E78" s="111">
        <f>IFERROR((Ativo!E18/Ativo!D18)^(0.5*((pCAPEX!D18*Ativo!D18)/((pPes!D18*qPes!E18)+(pCAPEX!D18*Ativo!D18)+(IPCA!D19*qOG!D18)))+((pCAPEX!E18*Ativo!E18)/((qOG!E18*IPCA!E19)+(qPes!F18*pPes!E18)+(pCAPEX!E18*Ativo!E18)))),"")</f>
        <v>0.96058903730989542</v>
      </c>
      <c r="F78" s="111">
        <f>IFERROR((Ativo!F18/Ativo!E18)^(0.5*((pCAPEX!E18*Ativo!E18)/((pPes!E18*qPes!F18)+(pCAPEX!E18*Ativo!E18)+(IPCA!E19*qOG!E18)))+((pCAPEX!F18*Ativo!F18)/((qOG!F18*IPCA!F19)+(qPes!G18*pPes!F18)+(pCAPEX!F18*Ativo!F18)))),"")</f>
        <v>0.97781728352140052</v>
      </c>
      <c r="G78" s="111">
        <f>IFERROR((Ativo!G18/Ativo!F18)^(0.5*((pCAPEX!F18*Ativo!F18)/((pPes!F18*qPes!G18)+(pCAPEX!F18*Ativo!F18)+(IPCA!F19*qOG!F18)))+((pCAPEX!G18*Ativo!G18)/((qOG!G18*IPCA!G19)+(qPes!H18*pPes!G18)+(pCAPEX!G18*Ativo!G18)))),"")</f>
        <v>1.0597266782303789</v>
      </c>
      <c r="H78" s="111">
        <f>IFERROR((Ativo!H18/Ativo!G18)^(0.5*((pCAPEX!G18*Ativo!G18)/((pPes!G18*qPes!H18)+(pCAPEX!G18*Ativo!G18)+(IPCA!G19*qOG!G18)))+((pCAPEX!H18*Ativo!H18)/((qOG!H18*IPCA!H19)+(qPes!I18*pPes!H18)+(pCAPEX!H18*Ativo!H18)))),"")</f>
        <v>1.0074961931520761</v>
      </c>
      <c r="I78" s="111">
        <f>IFERROR((Ativo!I18/Ativo!H18)^(0.5*((pCAPEX!H18*Ativo!H18)/((pPes!H18*qPes!I18)+(pCAPEX!H18*Ativo!H18)+(IPCA!H19*qOG!H18)))+((pCAPEX!I18*Ativo!I18)/((qOG!I18*IPCA!I19)+(qPes!J18*pPes!I18)+(pCAPEX!I18*Ativo!I18)))),"")</f>
        <v>1.0265110034542542</v>
      </c>
      <c r="J78" s="111">
        <f>IFERROR((Ativo!J18/Ativo!I18)^(0.5*((pCAPEX!I18*Ativo!I18)/((pPes!I18*qPes!J18)+(pCAPEX!I18*Ativo!I18)+(IPCA!I19*qOG!I18)))+((pCAPEX!J18*Ativo!J18)/((qOG!J18*IPCA!J19)+(qPes!K18*pPes!J18)+(pCAPEX!J18*Ativo!J18)))),"")</f>
        <v>1.0144783859099034</v>
      </c>
      <c r="K78" s="111">
        <f>IFERROR((Ativo!K18/Ativo!J18)^(0.5*((pCAPEX!J18*Ativo!J18)/((pPes!J18*qPes!K18)+(pCAPEX!J18*Ativo!J18)+(IPCA!J19*qOG!J18)))+((pCAPEX!K18*Ativo!K18)/((qOG!K18*IPCA!K19)+(qPes!L18*pPes!K18)+(pCAPEX!K18*Ativo!K18)))),"")</f>
        <v>1.0076558072201662</v>
      </c>
      <c r="L78" s="111">
        <f>IFERROR((Ativo!L18/Ativo!K18)^(0.5*((pCAPEX!K18*Ativo!K18)/((pPes!K18*qPes!L18)+(pCAPEX!K18*Ativo!K18)+(IPCA!K19*qOG!K18)))+((pCAPEX!L18*Ativo!L18)/((qOG!L18*IPCA!L19)+(qPes!M18*pPes!L18)+(pCAPEX!L18*Ativo!L18)))),"")</f>
        <v>1.0089836471984091</v>
      </c>
      <c r="M78" s="111">
        <f>IFERROR((Ativo!M18/Ativo!L18)^(0.5*((pCAPEX!L18*Ativo!L18)/((pPes!L18*qPes!M18)+(pCAPEX!L18*Ativo!L18)+(IPCA!L19*qOG!L18)))+((pCAPEX!M18*Ativo!M18)/((qOG!M18*IPCA!M19)+(qPes!N18*pPes!M18)+(pCAPEX!M18*Ativo!M18)))),"")</f>
        <v>1.0158850017763748</v>
      </c>
      <c r="N78" s="111">
        <f>IFERROR((Ativo!N18/Ativo!M18)^(0.5*((pCAPEX!M18*Ativo!M18)/((pPes!M18*qPes!N18)+(pCAPEX!M18*Ativo!M18)+(IPCA!M19*qOG!M18)))+((pCAPEX!N18*Ativo!N18)/((qOG!N18*IPCA!N19)+(qPes!O18*pPes!N18)+(pCAPEX!N18*Ativo!N18)))),"")</f>
        <v>1.0138719404418601</v>
      </c>
      <c r="O78" s="111">
        <f>IFERROR((Ativo!O18/Ativo!N18)^(0.5*((pCAPEX!N18*Ativo!N18)/((pPes!N18*qPes!O18)+(pCAPEX!N18*Ativo!N18)+(IPCA!N19*qOG!N18)))+((pCAPEX!O18*Ativo!O18)/((qOG!O18*IPCA!O19)+(qPes!P18*pPes!O18)+(pCAPEX!O18*Ativo!O18)))),"")</f>
        <v>1.0027798670190871</v>
      </c>
      <c r="P78" s="111">
        <f>IFERROR((Ativo!P18/Ativo!O18)^(0.5*((pCAPEX!O18*Ativo!O18)/((pPes!O18*qPes!P18)+(pCAPEX!O18*Ativo!O18)+(IPCA!O19*qOG!O18)))+((pCAPEX!P18*Ativo!P18)/((qOG!P18*IPCA!P19)+(qPes!Q18*pPes!P18)+(pCAPEX!P18*Ativo!P18)))),"")</f>
        <v>1.0134757072315663</v>
      </c>
      <c r="Q78" s="111">
        <f>IFERROR((Ativo!Q18/Ativo!P18)^(0.5*((pCAPEX!P18*Ativo!P18)/((pPes!P18*qPes!Q18)+(pCAPEX!P18*Ativo!P18)+(IPCA!P19*qOG!P18)))+((pCAPEX!Q18*Ativo!Q18)/((qOG!Q18*IPCA!Q19)+(qPes!R18*pPes!Q18)+(pCAPEX!Q18*Ativo!Q18)))),"")</f>
        <v>1.0584433718397699</v>
      </c>
      <c r="R78" s="111">
        <f>IFERROR((Ativo!R18/Ativo!Q18)^(0.5*((pCAPEX!Q18*Ativo!Q18)/((pPes!Q18*qPes!R18)+(pCAPEX!Q18*Ativo!Q18)+(IPCA!Q19*qOG!Q18)))+((pCAPEX!R18*Ativo!R18)/((qOG!R18*IPCA!R19)+(qPes!S18*pPes!R18)+(pCAPEX!R18*Ativo!R18)))),"")</f>
        <v>0.98082611908170902</v>
      </c>
      <c r="S78" s="111">
        <f>IFERROR((Ativo!S18/Ativo!R18)^(0.5*((pCAPEX!R18*Ativo!R18)/((pPes!R18*qPes!S18)+(pCAPEX!R18*Ativo!R18)+(IPCA!R19*qOG!R18)))+((pCAPEX!S18*Ativo!S18)/((qOG!S18*IPCA!S19)+(qPes!T18*pPes!S18)+(pCAPEX!S18*Ativo!S18)))),"")</f>
        <v>0.99265971052843216</v>
      </c>
      <c r="T78" s="111">
        <f>IFERROR((Ativo!T18/Ativo!S18)^(0.5*((pCAPEX!S18*Ativo!S18)/((pPes!S18*qPes!T18)+(pCAPEX!S18*Ativo!S18)+(IPCA!S19*qOG!S18)))+((pCAPEX!T18*Ativo!T18)/((qOG!T18*IPCA!T19)+(qPes!U18*pPes!T18)+(pCAPEX!T18*Ativo!T18)))),"")</f>
        <v>0.98758021937789819</v>
      </c>
      <c r="U78" s="111">
        <f>IFERROR((Ativo!U18/Ativo!T18)^(0.5*((pCAPEX!T18*Ativo!T18)/((pPes!T18*qPes!U18)+(pCAPEX!T18*Ativo!T18)+(IPCA!T19*qOG!T18)))+((pCAPEX!U18*Ativo!U18)/((qOG!U18*IPCA!U19)+(qPes!V18*pPes!U18)+(pCAPEX!U18*Ativo!U18)))),"")</f>
        <v>0.99627905330962807</v>
      </c>
      <c r="V78" s="111">
        <f>IFERROR((Ativo!V18/Ativo!U18)^(0.5*((pCAPEX!U18*Ativo!U18)/((pPes!U18*qPes!V18)+(pCAPEX!U18*Ativo!U18)+(IPCA!U19*qOG!U18)))+((pCAPEX!V18*Ativo!V18)/((qOG!V18*IPCA!V19)+(qPes!W18*pPes!V18)+(pCAPEX!V18*Ativo!V18)))),"")</f>
        <v>0.990563517296009</v>
      </c>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row>
    <row r="79" spans="2:46" x14ac:dyDescent="0.25">
      <c r="B79" s="105" t="s">
        <v>45</v>
      </c>
      <c r="C79" s="111">
        <f>IFERROR((Ativo!C19/Ativo!B19)^(0.5*((pCAPEX!B19*Ativo!B19)/((pPes!B19*qPes!C19)+(pCAPEX!B19*Ativo!B19)+(IPCA!B20*qOG!B19)))+((pCAPEX!C19*Ativo!C19)/((qOG!C19*IPCA!C20)+(qPes!D19*pPes!C19)+(pCAPEX!C19*Ativo!C19)))),"")</f>
        <v>0.9922184287944612</v>
      </c>
      <c r="D79" s="111" t="str">
        <f>IFERROR((Ativo!D19/Ativo!C19)^(0.5*((pCAPEX!C19*Ativo!C19)/((pPes!C19*qPes!D19)+(pCAPEX!C19*Ativo!C19)+(IPCA!C20*qOG!C19)))+((pCAPEX!D19*Ativo!D19)/((qOG!D19*IPCA!D20)+(qPes!E19*pPes!D19)+(pCAPEX!D19*Ativo!D19)))),"")</f>
        <v/>
      </c>
      <c r="E79" s="111" t="str">
        <f>IFERROR((Ativo!E19/Ativo!D19)^(0.5*((pCAPEX!D19*Ativo!D19)/((pPes!D19*qPes!E19)+(pCAPEX!D19*Ativo!D19)+(IPCA!D20*qOG!D19)))+((pCAPEX!E19*Ativo!E19)/((qOG!E19*IPCA!E20)+(qPes!F19*pPes!E19)+(pCAPEX!E19*Ativo!E19)))),"")</f>
        <v/>
      </c>
      <c r="F79" s="111">
        <f>IFERROR((Ativo!F19/Ativo!E19)^(0.5*((pCAPEX!E19*Ativo!E19)/((pPes!E19*qPes!F19)+(pCAPEX!E19*Ativo!E19)+(IPCA!E20*qOG!E19)))+((pCAPEX!F19*Ativo!F19)/((qOG!F19*IPCA!F20)+(qPes!G19*pPes!F19)+(pCAPEX!F19*Ativo!F19)))),"")</f>
        <v>0.98340132896977173</v>
      </c>
      <c r="G79" s="111">
        <f>IFERROR((Ativo!G19/Ativo!F19)^(0.5*((pCAPEX!F19*Ativo!F19)/((pPes!F19*qPes!G19)+(pCAPEX!F19*Ativo!F19)+(IPCA!F20*qOG!F19)))+((pCAPEX!G19*Ativo!G19)/((qOG!G19*IPCA!G20)+(qPes!H19*pPes!G19)+(pCAPEX!G19*Ativo!G19)))),"")</f>
        <v>0.98312037758547532</v>
      </c>
      <c r="H79" s="111">
        <f>IFERROR((Ativo!H19/Ativo!G19)^(0.5*((pCAPEX!G19*Ativo!G19)/((pPes!G19*qPes!H19)+(pCAPEX!G19*Ativo!G19)+(IPCA!G20*qOG!G19)))+((pCAPEX!H19*Ativo!H19)/((qOG!H19*IPCA!H20)+(qPes!I19*pPes!H19)+(pCAPEX!H19*Ativo!H19)))),"")</f>
        <v>1.0123376341247032</v>
      </c>
      <c r="I79" s="111">
        <f>IFERROR((Ativo!I19/Ativo!H19)^(0.5*((pCAPEX!H19*Ativo!H19)/((pPes!H19*qPes!I19)+(pCAPEX!H19*Ativo!H19)+(IPCA!H20*qOG!H19)))+((pCAPEX!I19*Ativo!I19)/((qOG!I19*IPCA!I20)+(qPes!J19*pPes!I19)+(pCAPEX!I19*Ativo!I19)))),"")</f>
        <v>1.029098840367092</v>
      </c>
      <c r="J79" s="111">
        <f>IFERROR((Ativo!J19/Ativo!I19)^(0.5*((pCAPEX!I19*Ativo!I19)/((pPes!I19*qPes!J19)+(pCAPEX!I19*Ativo!I19)+(IPCA!I20*qOG!I19)))+((pCAPEX!J19*Ativo!J19)/((qOG!J19*IPCA!J20)+(qPes!K19*pPes!J19)+(pCAPEX!J19*Ativo!J19)))),"")</f>
        <v>1.0207671563172829</v>
      </c>
      <c r="K79" s="111">
        <f>IFERROR((Ativo!K19/Ativo!J19)^(0.5*((pCAPEX!J19*Ativo!J19)/((pPes!J19*qPes!K19)+(pCAPEX!J19*Ativo!J19)+(IPCA!J20*qOG!J19)))+((pCAPEX!K19*Ativo!K19)/((qOG!K19*IPCA!K20)+(qPes!L19*pPes!K19)+(pCAPEX!K19*Ativo!K19)))),"")</f>
        <v>0.99329527868828504</v>
      </c>
      <c r="L79" s="111">
        <f>IFERROR((Ativo!L19/Ativo!K19)^(0.5*((pCAPEX!K19*Ativo!K19)/((pPes!K19*qPes!L19)+(pCAPEX!K19*Ativo!K19)+(IPCA!K20*qOG!K19)))+((pCAPEX!L19*Ativo!L19)/((qOG!L19*IPCA!L20)+(qPes!M19*pPes!L19)+(pCAPEX!L19*Ativo!L19)))),"")</f>
        <v>1.0019561970291329</v>
      </c>
      <c r="M79" s="111">
        <f>IFERROR((Ativo!M19/Ativo!L19)^(0.5*((pCAPEX!L19*Ativo!L19)/((pPes!L19*qPes!M19)+(pCAPEX!L19*Ativo!L19)+(IPCA!L20*qOG!L19)))+((pCAPEX!M19*Ativo!M19)/((qOG!M19*IPCA!M20)+(qPes!N19*pPes!M19)+(pCAPEX!M19*Ativo!M19)))),"")</f>
        <v>0.9790961629818995</v>
      </c>
      <c r="N79" s="111">
        <f>IFERROR((Ativo!N19/Ativo!M19)^(0.5*((pCAPEX!M19*Ativo!M19)/((pPes!M19*qPes!N19)+(pCAPEX!M19*Ativo!M19)+(IPCA!M20*qOG!M19)))+((pCAPEX!N19*Ativo!N19)/((qOG!N19*IPCA!N20)+(qPes!O19*pPes!N19)+(pCAPEX!N19*Ativo!N19)))),"")</f>
        <v>1.0057435465386264</v>
      </c>
      <c r="O79" s="111">
        <f>IFERROR((Ativo!O19/Ativo!N19)^(0.5*((pCAPEX!N19*Ativo!N19)/((pPes!N19*qPes!O19)+(pCAPEX!N19*Ativo!N19)+(IPCA!N20*qOG!N19)))+((pCAPEX!O19*Ativo!O19)/((qOG!O19*IPCA!O20)+(qPes!P19*pPes!O19)+(pCAPEX!O19*Ativo!O19)))),"")</f>
        <v>1.000357843898189</v>
      </c>
      <c r="P79" s="111">
        <f>IFERROR((Ativo!P19/Ativo!O19)^(0.5*((pCAPEX!O19*Ativo!O19)/((pPes!O19*qPes!P19)+(pCAPEX!O19*Ativo!O19)+(IPCA!O20*qOG!O19)))+((pCAPEX!P19*Ativo!P19)/((qOG!P19*IPCA!P20)+(qPes!Q19*pPes!P19)+(pCAPEX!P19*Ativo!P19)))),"")</f>
        <v>0.99460961529090031</v>
      </c>
      <c r="Q79" s="111">
        <f>IFERROR((Ativo!Q19/Ativo!P19)^(0.5*((pCAPEX!P19*Ativo!P19)/((pPes!P19*qPes!Q19)+(pCAPEX!P19*Ativo!P19)+(IPCA!P20*qOG!P19)))+((pCAPEX!Q19*Ativo!Q19)/((qOG!Q19*IPCA!Q20)+(qPes!R19*pPes!Q19)+(pCAPEX!Q19*Ativo!Q19)))),"")</f>
        <v>0.99475772363565007</v>
      </c>
      <c r="R79" s="111">
        <f>IFERROR((Ativo!R19/Ativo!Q19)^(0.5*((pCAPEX!Q19*Ativo!Q19)/((pPes!Q19*qPes!R19)+(pCAPEX!Q19*Ativo!Q19)+(IPCA!Q20*qOG!Q19)))+((pCAPEX!R19*Ativo!R19)/((qOG!R19*IPCA!R20)+(qPes!S19*pPes!R19)+(pCAPEX!R19*Ativo!R19)))),"")</f>
        <v>0.98678250028525261</v>
      </c>
      <c r="S79" s="111">
        <f>IFERROR((Ativo!S19/Ativo!R19)^(0.5*((pCAPEX!R19*Ativo!R19)/((pPes!R19*qPes!S19)+(pCAPEX!R19*Ativo!R19)+(IPCA!R20*qOG!R19)))+((pCAPEX!S19*Ativo!S19)/((qOG!S19*IPCA!S20)+(qPes!T19*pPes!S19)+(pCAPEX!S19*Ativo!S19)))),"")</f>
        <v>0.99760641769813185</v>
      </c>
      <c r="T79" s="111">
        <f>IFERROR((Ativo!T19/Ativo!S19)^(0.5*((pCAPEX!S19*Ativo!S19)/((pPes!S19*qPes!T19)+(pCAPEX!S19*Ativo!S19)+(IPCA!S20*qOG!S19)))+((pCAPEX!T19*Ativo!T19)/((qOG!T19*IPCA!T20)+(qPes!U19*pPes!T19)+(pCAPEX!T19*Ativo!T19)))),"")</f>
        <v>1.0093622663354092</v>
      </c>
      <c r="U79" s="111">
        <f>IFERROR((Ativo!U19/Ativo!T19)^(0.5*((pCAPEX!T19*Ativo!T19)/((pPes!T19*qPes!U19)+(pCAPEX!T19*Ativo!T19)+(IPCA!T20*qOG!T19)))+((pCAPEX!U19*Ativo!U19)/((qOG!U19*IPCA!U20)+(qPes!V19*pPes!U19)+(pCAPEX!U19*Ativo!U19)))),"")</f>
        <v>0.99888799033473263</v>
      </c>
      <c r="V79" s="111">
        <f>IFERROR((Ativo!V19/Ativo!U19)^(0.5*((pCAPEX!U19*Ativo!U19)/((pPes!U19*qPes!V19)+(pCAPEX!U19*Ativo!U19)+(IPCA!U20*qOG!U19)))+((pCAPEX!V19*Ativo!V19)/((qOG!V19*IPCA!V20)+(qPes!W19*pPes!V19)+(pCAPEX!V19*Ativo!V19)))),"")</f>
        <v>1.0001684627438043</v>
      </c>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row>
    <row r="80" spans="2:46" x14ac:dyDescent="0.25">
      <c r="B80" s="105" t="s">
        <v>52</v>
      </c>
      <c r="C80" s="111" t="str">
        <f>IFERROR((Ativo!C20/Ativo!B20)^(0.5*((pCAPEX!B20*Ativo!B20)/((pPes!B20*qPes!C20)+(pCAPEX!B20*Ativo!B20)+(IPCA!B21*qOG!B20)))+((pCAPEX!C20*Ativo!C20)/((qOG!C20*IPCA!C21)+(qPes!D20*pPes!C20)+(pCAPEX!C20*Ativo!C20)))),"")</f>
        <v/>
      </c>
      <c r="D80" s="111" t="str">
        <f>IFERROR((Ativo!D20/Ativo!C20)^(0.5*((pCAPEX!C20*Ativo!C20)/((pPes!C20*qPes!D20)+(pCAPEX!C20*Ativo!C20)+(IPCA!C21*qOG!C20)))+((pCAPEX!D20*Ativo!D20)/((qOG!D20*IPCA!D21)+(qPes!E20*pPes!D20)+(pCAPEX!D20*Ativo!D20)))),"")</f>
        <v/>
      </c>
      <c r="E80" s="111" t="str">
        <f>IFERROR((Ativo!E20/Ativo!D20)^(0.5*((pCAPEX!D20*Ativo!D20)/((pPes!D20*qPes!E20)+(pCAPEX!D20*Ativo!D20)+(IPCA!D21*qOG!D20)))+((pCAPEX!E20*Ativo!E20)/((qOG!E20*IPCA!E21)+(qPes!F20*pPes!E20)+(pCAPEX!E20*Ativo!E20)))),"")</f>
        <v/>
      </c>
      <c r="F80" s="111">
        <f>IFERROR((Ativo!F20/Ativo!E20)^(0.5*((pCAPEX!E20*Ativo!E20)/((pPes!E20*qPes!F20)+(pCAPEX!E20*Ativo!E20)+(IPCA!E21*qOG!E20)))+((pCAPEX!F20*Ativo!F20)/((qOG!F20*IPCA!F21)+(qPes!G20*pPes!F20)+(pCAPEX!F20*Ativo!F20)))),"")</f>
        <v>0.97594231285197741</v>
      </c>
      <c r="G80" s="111">
        <f>IFERROR((Ativo!G20/Ativo!F20)^(0.5*((pCAPEX!F20*Ativo!F20)/((pPes!F20*qPes!G20)+(pCAPEX!F20*Ativo!F20)+(IPCA!F21*qOG!F20)))+((pCAPEX!G20*Ativo!G20)/((qOG!G20*IPCA!G21)+(qPes!H20*pPes!G20)+(pCAPEX!G20*Ativo!G20)))),"")</f>
        <v>0.9948591591677457</v>
      </c>
      <c r="H80" s="111">
        <f>IFERROR((Ativo!H20/Ativo!G20)^(0.5*((pCAPEX!G20*Ativo!G20)/((pPes!G20*qPes!H20)+(pCAPEX!G20*Ativo!G20)+(IPCA!G21*qOG!G20)))+((pCAPEX!H20*Ativo!H20)/((qOG!H20*IPCA!H21)+(qPes!I20*pPes!H20)+(pCAPEX!H20*Ativo!H20)))),"")</f>
        <v>0.99196330096285923</v>
      </c>
      <c r="I80" s="111">
        <f>IFERROR((Ativo!I20/Ativo!H20)^(0.5*((pCAPEX!H20*Ativo!H20)/((pPes!H20*qPes!I20)+(pCAPEX!H20*Ativo!H20)+(IPCA!H21*qOG!H20)))+((pCAPEX!I20*Ativo!I20)/((qOG!I20*IPCA!I21)+(qPes!J20*pPes!I20)+(pCAPEX!I20*Ativo!I20)))),"")</f>
        <v>1.0184762235585743</v>
      </c>
      <c r="J80" s="111">
        <f>IFERROR((Ativo!J20/Ativo!I20)^(0.5*((pCAPEX!I20*Ativo!I20)/((pPes!I20*qPes!J20)+(pCAPEX!I20*Ativo!I20)+(IPCA!I21*qOG!I20)))+((pCAPEX!J20*Ativo!J20)/((qOG!J20*IPCA!J21)+(qPes!K20*pPes!J20)+(pCAPEX!J20*Ativo!J20)))),"")</f>
        <v>1.0014201475811366</v>
      </c>
      <c r="K80" s="111" t="str">
        <f>IFERROR((Ativo!K20/Ativo!J20)^(0.5*((pCAPEX!J20*Ativo!J20)/((pPes!J20*qPes!K20)+(pCAPEX!J20*Ativo!J20)+(IPCA!J21*qOG!J20)))+((pCAPEX!K20*Ativo!K20)/((qOG!K20*IPCA!K21)+(qPes!L20*pPes!K20)+(pCAPEX!K20*Ativo!K20)))),"")</f>
        <v/>
      </c>
      <c r="L80" s="111" t="str">
        <f>IFERROR((Ativo!L20/Ativo!K20)^(0.5*((pCAPEX!K20*Ativo!K20)/((pPes!K20*qPes!L20)+(pCAPEX!K20*Ativo!K20)+(IPCA!K21*qOG!K20)))+((pCAPEX!L20*Ativo!L20)/((qOG!L20*IPCA!L21)+(qPes!M20*pPes!L20)+(pCAPEX!L20*Ativo!L20)))),"")</f>
        <v/>
      </c>
      <c r="M80" s="111">
        <f>IFERROR((Ativo!M20/Ativo!L20)^(0.5*((pCAPEX!L20*Ativo!L20)/((pPes!L20*qPes!M20)+(pCAPEX!L20*Ativo!L20)+(IPCA!L21*qOG!L20)))+((pCAPEX!M20*Ativo!M20)/((qOG!M20*IPCA!M21)+(qPes!N20*pPes!M20)+(pCAPEX!M20*Ativo!M20)))),"")</f>
        <v>1.0225432670783432</v>
      </c>
      <c r="N80" s="111">
        <f>IFERROR((Ativo!N20/Ativo!M20)^(0.5*((pCAPEX!M20*Ativo!M20)/((pPes!M20*qPes!N20)+(pCAPEX!M20*Ativo!M20)+(IPCA!M21*qOG!M20)))+((pCAPEX!N20*Ativo!N20)/((qOG!N20*IPCA!N21)+(qPes!O20*pPes!N20)+(pCAPEX!N20*Ativo!N20)))),"")</f>
        <v>0.98991740135135309</v>
      </c>
      <c r="O80" s="111">
        <f>IFERROR((Ativo!O20/Ativo!N20)^(0.5*((pCAPEX!N20*Ativo!N20)/((pPes!N20*qPes!O20)+(pCAPEX!N20*Ativo!N20)+(IPCA!N21*qOG!N20)))+((pCAPEX!O20*Ativo!O20)/((qOG!O20*IPCA!O21)+(qPes!P20*pPes!O20)+(pCAPEX!O20*Ativo!O20)))),"")</f>
        <v>0.9269261226404083</v>
      </c>
      <c r="P80" s="111">
        <f>IFERROR((Ativo!P20/Ativo!O20)^(0.5*((pCAPEX!O20*Ativo!O20)/((pPes!O20*qPes!P20)+(pCAPEX!O20*Ativo!O20)+(IPCA!O21*qOG!O20)))+((pCAPEX!P20*Ativo!P20)/((qOG!P20*IPCA!P21)+(qPes!Q20*pPes!P20)+(pCAPEX!P20*Ativo!P20)))),"")</f>
        <v>0.99607214404315547</v>
      </c>
      <c r="Q80" s="111">
        <f>IFERROR((Ativo!Q20/Ativo!P20)^(0.5*((pCAPEX!P20*Ativo!P20)/((pPes!P20*qPes!Q20)+(pCAPEX!P20*Ativo!P20)+(IPCA!P21*qOG!P20)))+((pCAPEX!Q20*Ativo!Q20)/((qOG!Q20*IPCA!Q21)+(qPes!R20*pPes!Q20)+(pCAPEX!Q20*Ativo!Q20)))),"")</f>
        <v>1.0011046626733029</v>
      </c>
      <c r="R80" s="111">
        <f>IFERROR((Ativo!R20/Ativo!Q20)^(0.5*((pCAPEX!Q20*Ativo!Q20)/((pPes!Q20*qPes!R20)+(pCAPEX!Q20*Ativo!Q20)+(IPCA!Q21*qOG!Q20)))+((pCAPEX!R20*Ativo!R20)/((qOG!R20*IPCA!R21)+(qPes!S20*pPes!R20)+(pCAPEX!R20*Ativo!R20)))),"")</f>
        <v>1.002739537977952</v>
      </c>
      <c r="S80" s="111">
        <f>IFERROR((Ativo!S20/Ativo!R20)^(0.5*((pCAPEX!R20*Ativo!R20)/((pPes!R20*qPes!S20)+(pCAPEX!R20*Ativo!R20)+(IPCA!R21*qOG!R20)))+((pCAPEX!S20*Ativo!S20)/((qOG!S20*IPCA!S21)+(qPes!T20*pPes!S20)+(pCAPEX!S20*Ativo!S20)))),"")</f>
        <v>1.013603407332228</v>
      </c>
      <c r="T80" s="111">
        <f>IFERROR((Ativo!T20/Ativo!S20)^(0.5*((pCAPEX!S20*Ativo!S20)/((pPes!S20*qPes!T20)+(pCAPEX!S20*Ativo!S20)+(IPCA!S21*qOG!S20)))+((pCAPEX!T20*Ativo!T20)/((qOG!T20*IPCA!T21)+(qPes!U20*pPes!T20)+(pCAPEX!T20*Ativo!T20)))),"")</f>
        <v>1.0300682770989207</v>
      </c>
      <c r="U80" s="111" t="str">
        <f>IFERROR((Ativo!U20/Ativo!T20)^(0.5*((pCAPEX!T20*Ativo!T20)/((pPes!T20*qPes!U20)+(pCAPEX!T20*Ativo!T20)+(IPCA!T21*qOG!T20)))+((pCAPEX!U20*Ativo!U20)/((qOG!U20*IPCA!U21)+(qPes!V20*pPes!U20)+(pCAPEX!U20*Ativo!U20)))),"")</f>
        <v/>
      </c>
      <c r="V80" s="111" t="str">
        <f>IFERROR((Ativo!V20/Ativo!U20)^(0.5*((pCAPEX!U20*Ativo!U20)/((pPes!U20*qPes!V20)+(pCAPEX!U20*Ativo!U20)+(IPCA!U21*qOG!U20)))+((pCAPEX!V20*Ativo!V20)/((qOG!V20*IPCA!V21)+(qPes!W20*pPes!V20)+(pCAPEX!V20*Ativo!V20)))),"")</f>
        <v/>
      </c>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row>
    <row r="81" spans="2:46" x14ac:dyDescent="0.25">
      <c r="B81" s="105" t="s">
        <v>54</v>
      </c>
      <c r="C81" s="111">
        <f>IFERROR((Ativo!C21/Ativo!B21)^(0.5*((pCAPEX!B21*Ativo!B21)/((pPes!B21*qPes!C21)+(pCAPEX!B21*Ativo!B21)+(IPCA!B22*qOG!B21)))+((pCAPEX!C21*Ativo!C21)/((qOG!C21*IPCA!C22)+(qPes!D21*pPes!C21)+(pCAPEX!C21*Ativo!C21)))),"")</f>
        <v>1.0057168487447063</v>
      </c>
      <c r="D81" s="111">
        <f>IFERROR((Ativo!D21/Ativo!C21)^(0.5*((pCAPEX!C21*Ativo!C21)/((pPes!C21*qPes!D21)+(pCAPEX!C21*Ativo!C21)+(IPCA!C22*qOG!C21)))+((pCAPEX!D21*Ativo!D21)/((qOG!D21*IPCA!D22)+(qPes!E21*pPes!D21)+(pCAPEX!D21*Ativo!D21)))),"")</f>
        <v>0.969552322657251</v>
      </c>
      <c r="E81" s="111">
        <f>IFERROR((Ativo!E21/Ativo!D21)^(0.5*((pCAPEX!D21*Ativo!D21)/((pPes!D21*qPes!E21)+(pCAPEX!D21*Ativo!D21)+(IPCA!D22*qOG!D21)))+((pCAPEX!E21*Ativo!E21)/((qOG!E21*IPCA!E22)+(qPes!F21*pPes!E21)+(pCAPEX!E21*Ativo!E21)))),"")</f>
        <v>0.96169559183428022</v>
      </c>
      <c r="F81" s="111">
        <f>IFERROR((Ativo!F21/Ativo!E21)^(0.5*((pCAPEX!E21*Ativo!E21)/((pPes!E21*qPes!F21)+(pCAPEX!E21*Ativo!E21)+(IPCA!E22*qOG!E21)))+((pCAPEX!F21*Ativo!F21)/((qOG!F21*IPCA!F22)+(qPes!G21*pPes!F21)+(pCAPEX!F21*Ativo!F21)))),"")</f>
        <v>0.96243036342774857</v>
      </c>
      <c r="G81" s="111">
        <f>IFERROR((Ativo!G21/Ativo!F21)^(0.5*((pCAPEX!F21*Ativo!F21)/((pPes!F21*qPes!G21)+(pCAPEX!F21*Ativo!F21)+(IPCA!F22*qOG!F21)))+((pCAPEX!G21*Ativo!G21)/((qOG!G21*IPCA!G22)+(qPes!H21*pPes!G21)+(pCAPEX!G21*Ativo!G21)))),"")</f>
        <v>0.97654955060439441</v>
      </c>
      <c r="H81" s="111">
        <f>IFERROR((Ativo!H21/Ativo!G21)^(0.5*((pCAPEX!G21*Ativo!G21)/((pPes!G21*qPes!H21)+(pCAPEX!G21*Ativo!G21)+(IPCA!G22*qOG!G21)))+((pCAPEX!H21*Ativo!H21)/((qOG!H21*IPCA!H22)+(qPes!I21*pPes!H21)+(pCAPEX!H21*Ativo!H21)))),"")</f>
        <v>0.9920450064096914</v>
      </c>
      <c r="I81" s="111">
        <f>IFERROR((Ativo!I21/Ativo!H21)^(0.5*((pCAPEX!H21*Ativo!H21)/((pPes!H21*qPes!I21)+(pCAPEX!H21*Ativo!H21)+(IPCA!H22*qOG!H21)))+((pCAPEX!I21*Ativo!I21)/((qOG!I21*IPCA!I22)+(qPes!J21*pPes!I21)+(pCAPEX!I21*Ativo!I21)))),"")</f>
        <v>1.0046573225928153</v>
      </c>
      <c r="J81" s="111">
        <f>IFERROR((Ativo!J21/Ativo!I21)^(0.5*((pCAPEX!I21*Ativo!I21)/((pPes!I21*qPes!J21)+(pCAPEX!I21*Ativo!I21)+(IPCA!I22*qOG!I21)))+((pCAPEX!J21*Ativo!J21)/((qOG!J21*IPCA!J22)+(qPes!K21*pPes!J21)+(pCAPEX!J21*Ativo!J21)))),"")</f>
        <v>1.0015526729009094</v>
      </c>
      <c r="K81" s="111">
        <f>IFERROR((Ativo!K21/Ativo!J21)^(0.5*((pCAPEX!J21*Ativo!J21)/((pPes!J21*qPes!K21)+(pCAPEX!J21*Ativo!J21)+(IPCA!J22*qOG!J21)))+((pCAPEX!K21*Ativo!K21)/((qOG!K21*IPCA!K22)+(qPes!L21*pPes!K21)+(pCAPEX!K21*Ativo!K21)))),"")</f>
        <v>0.99642220100622814</v>
      </c>
      <c r="L81" s="111">
        <f>IFERROR((Ativo!L21/Ativo!K21)^(0.5*((pCAPEX!K21*Ativo!K21)/((pPes!K21*qPes!L21)+(pCAPEX!K21*Ativo!K21)+(IPCA!K22*qOG!K21)))+((pCAPEX!L21*Ativo!L21)/((qOG!L21*IPCA!L22)+(qPes!M21*pPes!L21)+(pCAPEX!L21*Ativo!L21)))),"")</f>
        <v>1.0180463901209664</v>
      </c>
      <c r="M81" s="111">
        <f>IFERROR((Ativo!M21/Ativo!L21)^(0.5*((pCAPEX!L21*Ativo!L21)/((pPes!L21*qPes!M21)+(pCAPEX!L21*Ativo!L21)+(IPCA!L22*qOG!L21)))+((pCAPEX!M21*Ativo!M21)/((qOG!M21*IPCA!M22)+(qPes!N21*pPes!M21)+(pCAPEX!M21*Ativo!M21)))),"")</f>
        <v>1.0032618517619043</v>
      </c>
      <c r="N81" s="111">
        <f>IFERROR((Ativo!N21/Ativo!M21)^(0.5*((pCAPEX!M21*Ativo!M21)/((pPes!M21*qPes!N21)+(pCAPEX!M21*Ativo!M21)+(IPCA!M22*qOG!M21)))+((pCAPEX!N21*Ativo!N21)/((qOG!N21*IPCA!N22)+(qPes!O21*pPes!N21)+(pCAPEX!N21*Ativo!N21)))),"")</f>
        <v>1.0594147666396665</v>
      </c>
      <c r="O81" s="111">
        <f>IFERROR((Ativo!O21/Ativo!N21)^(0.5*((pCAPEX!N21*Ativo!N21)/((pPes!N21*qPes!O21)+(pCAPEX!N21*Ativo!N21)+(IPCA!N22*qOG!N21)))+((pCAPEX!O21*Ativo!O21)/((qOG!O21*IPCA!O22)+(qPes!P21*pPes!O21)+(pCAPEX!O21*Ativo!O21)))),"")</f>
        <v>0.97817314625851359</v>
      </c>
      <c r="P81" s="111">
        <f>IFERROR((Ativo!P21/Ativo!O21)^(0.5*((pCAPEX!O21*Ativo!O21)/((pPes!O21*qPes!P21)+(pCAPEX!O21*Ativo!O21)+(IPCA!O22*qOG!O21)))+((pCAPEX!P21*Ativo!P21)/((qOG!P21*IPCA!P22)+(qPes!Q21*pPes!P21)+(pCAPEX!P21*Ativo!P21)))),"")</f>
        <v>0.99319646602702216</v>
      </c>
      <c r="Q81" s="111">
        <f>IFERROR((Ativo!Q21/Ativo!P21)^(0.5*((pCAPEX!P21*Ativo!P21)/((pPes!P21*qPes!Q21)+(pCAPEX!P21*Ativo!P21)+(IPCA!P22*qOG!P21)))+((pCAPEX!Q21*Ativo!Q21)/((qOG!Q21*IPCA!Q22)+(qPes!R21*pPes!Q21)+(pCAPEX!Q21*Ativo!Q21)))),"")</f>
        <v>0.99058093681574999</v>
      </c>
      <c r="R81" s="111">
        <f>IFERROR((Ativo!R21/Ativo!Q21)^(0.5*((pCAPEX!Q21*Ativo!Q21)/((pPes!Q21*qPes!R21)+(pCAPEX!Q21*Ativo!Q21)+(IPCA!Q22*qOG!Q21)))+((pCAPEX!R21*Ativo!R21)/((qOG!R21*IPCA!R22)+(qPes!S21*pPes!R21)+(pCAPEX!R21*Ativo!R21)))),"")</f>
        <v>1.000420421898558</v>
      </c>
      <c r="S81" s="111">
        <f>IFERROR((Ativo!S21/Ativo!R21)^(0.5*((pCAPEX!R21*Ativo!R21)/((pPes!R21*qPes!S21)+(pCAPEX!R21*Ativo!R21)+(IPCA!R22*qOG!R21)))+((pCAPEX!S21*Ativo!S21)/((qOG!S21*IPCA!S22)+(qPes!T21*pPes!S21)+(pCAPEX!S21*Ativo!S21)))),"")</f>
        <v>1.0079724827235688</v>
      </c>
      <c r="T81" s="111">
        <f>IFERROR((Ativo!T21/Ativo!S21)^(0.5*((pCAPEX!S21*Ativo!S21)/((pPes!S21*qPes!T21)+(pCAPEX!S21*Ativo!S21)+(IPCA!S22*qOG!S21)))+((pCAPEX!T21*Ativo!T21)/((qOG!T21*IPCA!T22)+(qPes!U21*pPes!T21)+(pCAPEX!T21*Ativo!T21)))),"")</f>
        <v>1.0235388151632099</v>
      </c>
      <c r="U81" s="111">
        <f>IFERROR((Ativo!U21/Ativo!T21)^(0.5*((pCAPEX!T21*Ativo!T21)/((pPes!T21*qPes!U21)+(pCAPEX!T21*Ativo!T21)+(IPCA!T22*qOG!T21)))+((pCAPEX!U21*Ativo!U21)/((qOG!U21*IPCA!U22)+(qPes!V21*pPes!U21)+(pCAPEX!U21*Ativo!U21)))),"")</f>
        <v>0.99338964024593368</v>
      </c>
      <c r="V81" s="111">
        <f>IFERROR((Ativo!V21/Ativo!U21)^(0.5*((pCAPEX!U21*Ativo!U21)/((pPes!U21*qPes!V21)+(pCAPEX!U21*Ativo!U21)+(IPCA!U22*qOG!U21)))+((pCAPEX!V21*Ativo!V21)/((qOG!V21*IPCA!V22)+(qPes!W21*pPes!V21)+(pCAPEX!V21*Ativo!V21)))),"")</f>
        <v>1.0177825169081016</v>
      </c>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row>
    <row r="82" spans="2:46" x14ac:dyDescent="0.25">
      <c r="B82" s="105" t="s">
        <v>35</v>
      </c>
      <c r="C82" s="111" t="str">
        <f>IFERROR((Ativo!C22/Ativo!B22)^(0.5*((pCAPEX!B22*Ativo!B22)/((pPes!B22*qPes!C22)+(pCAPEX!B22*Ativo!B22)+(IPCA!B23*qOG!B22)))+((pCAPEX!C22*Ativo!C22)/((qOG!C22*IPCA!C23)+(qPes!D22*pPes!C22)+(pCAPEX!C22*Ativo!C22)))),"")</f>
        <v/>
      </c>
      <c r="D82" s="111">
        <f>IFERROR((Ativo!D22/Ativo!C22)^(0.5*((pCAPEX!C22*Ativo!C22)/((pPes!C22*qPes!D22)+(pCAPEX!C22*Ativo!C22)+(IPCA!C23*qOG!C22)))+((pCAPEX!D22*Ativo!D22)/((qOG!D22*IPCA!D23)+(qPes!E22*pPes!D22)+(pCAPEX!D22*Ativo!D22)))),"")</f>
        <v>1.0144661213392099</v>
      </c>
      <c r="E82" s="111">
        <f>IFERROR((Ativo!E22/Ativo!D22)^(0.5*((pCAPEX!D22*Ativo!D22)/((pPes!D22*qPes!E22)+(pCAPEX!D22*Ativo!D22)+(IPCA!D23*qOG!D22)))+((pCAPEX!E22*Ativo!E22)/((qOG!E22*IPCA!E23)+(qPes!F22*pPes!E22)+(pCAPEX!E22*Ativo!E22)))),"")</f>
        <v>0.98331020453036244</v>
      </c>
      <c r="F82" s="111">
        <f>IFERROR((Ativo!F22/Ativo!E22)^(0.5*((pCAPEX!E22*Ativo!E22)/((pPes!E22*qPes!F22)+(pCAPEX!E22*Ativo!E22)+(IPCA!E23*qOG!E22)))+((pCAPEX!F22*Ativo!F22)/((qOG!F22*IPCA!F23)+(qPes!G22*pPes!F22)+(pCAPEX!F22*Ativo!F22)))),"")</f>
        <v>0.98920630630154782</v>
      </c>
      <c r="G82" s="111">
        <f>IFERROR((Ativo!G22/Ativo!F22)^(0.5*((pCAPEX!F22*Ativo!F22)/((pPes!F22*qPes!G22)+(pCAPEX!F22*Ativo!F22)+(IPCA!F23*qOG!F22)))+((pCAPEX!G22*Ativo!G22)/((qOG!G22*IPCA!G23)+(qPes!H22*pPes!G22)+(pCAPEX!G22*Ativo!G22)))),"")</f>
        <v>1.0302602855421465</v>
      </c>
      <c r="H82" s="111">
        <f>IFERROR((Ativo!H22/Ativo!G22)^(0.5*((pCAPEX!G22*Ativo!G22)/((pPes!G22*qPes!H22)+(pCAPEX!G22*Ativo!G22)+(IPCA!G23*qOG!G22)))+((pCAPEX!H22*Ativo!H22)/((qOG!H22*IPCA!H23)+(qPes!I22*pPes!H22)+(pCAPEX!H22*Ativo!H22)))),"")</f>
        <v>1.0374983025301179</v>
      </c>
      <c r="I82" s="111" t="str">
        <f>IFERROR((Ativo!I22/Ativo!H22)^(0.5*((pCAPEX!H22*Ativo!H22)/((pPes!H22*qPes!I22)+(pCAPEX!H22*Ativo!H22)+(IPCA!H23*qOG!H22)))+((pCAPEX!I22*Ativo!I22)/((qOG!I22*IPCA!I23)+(qPes!J22*pPes!I22)+(pCAPEX!I22*Ativo!I22)))),"")</f>
        <v/>
      </c>
      <c r="J82" s="111" t="str">
        <f>IFERROR((Ativo!J22/Ativo!I22)^(0.5*((pCAPEX!I22*Ativo!I22)/((pPes!I22*qPes!J22)+(pCAPEX!I22*Ativo!I22)+(IPCA!I23*qOG!I22)))+((pCAPEX!J22*Ativo!J22)/((qOG!J22*IPCA!J23)+(qPes!K22*pPes!J22)+(pCAPEX!J22*Ativo!J22)))),"")</f>
        <v/>
      </c>
      <c r="K82" s="111">
        <f>IFERROR((Ativo!K22/Ativo!J22)^(0.5*((pCAPEX!J22*Ativo!J22)/((pPes!J22*qPes!K22)+(pCAPEX!J22*Ativo!J22)+(IPCA!J23*qOG!J22)))+((pCAPEX!K22*Ativo!K22)/((qOG!K22*IPCA!K23)+(qPes!L22*pPes!K22)+(pCAPEX!K22*Ativo!K22)))),"")</f>
        <v>0.97442288597552851</v>
      </c>
      <c r="L82" s="111">
        <f>IFERROR((Ativo!L22/Ativo!K22)^(0.5*((pCAPEX!K22*Ativo!K22)/((pPes!K22*qPes!L22)+(pCAPEX!K22*Ativo!K22)+(IPCA!K23*qOG!K22)))+((pCAPEX!L22*Ativo!L22)/((qOG!L22*IPCA!L23)+(qPes!M22*pPes!L22)+(pCAPEX!L22*Ativo!L22)))),"")</f>
        <v>0.98473612647014541</v>
      </c>
      <c r="M82" s="111">
        <f>IFERROR((Ativo!M22/Ativo!L22)^(0.5*((pCAPEX!L22*Ativo!L22)/((pPes!L22*qPes!M22)+(pCAPEX!L22*Ativo!L22)+(IPCA!L23*qOG!L22)))+((pCAPEX!M22*Ativo!M22)/((qOG!M22*IPCA!M23)+(qPes!N22*pPes!M22)+(pCAPEX!M22*Ativo!M22)))),"")</f>
        <v>0.94837292038579024</v>
      </c>
      <c r="N82" s="111">
        <f>IFERROR((Ativo!N22/Ativo!M22)^(0.5*((pCAPEX!M22*Ativo!M22)/((pPes!M22*qPes!N22)+(pCAPEX!M22*Ativo!M22)+(IPCA!M23*qOG!M22)))+((pCAPEX!N22*Ativo!N22)/((qOG!N22*IPCA!N23)+(qPes!O22*pPes!N22)+(pCAPEX!N22*Ativo!N22)))),"")</f>
        <v>0.96628197118901993</v>
      </c>
      <c r="O82" s="111">
        <f>IFERROR((Ativo!O22/Ativo!N22)^(0.5*((pCAPEX!N22*Ativo!N22)/((pPes!N22*qPes!O22)+(pCAPEX!N22*Ativo!N22)+(IPCA!N23*qOG!N22)))+((pCAPEX!O22*Ativo!O22)/((qOG!O22*IPCA!O23)+(qPes!P22*pPes!O22)+(pCAPEX!O22*Ativo!O22)))),"")</f>
        <v>0.96005994703827868</v>
      </c>
      <c r="P82" s="111">
        <f>IFERROR((Ativo!P22/Ativo!O22)^(0.5*((pCAPEX!O22*Ativo!O22)/((pPes!O22*qPes!P22)+(pCAPEX!O22*Ativo!O22)+(IPCA!O23*qOG!O22)))+((pCAPEX!P22*Ativo!P22)/((qOG!P22*IPCA!P23)+(qPes!Q22*pPes!P22)+(pCAPEX!P22*Ativo!P22)))),"")</f>
        <v>0.95788961551772778</v>
      </c>
      <c r="Q82" s="111">
        <f>IFERROR((Ativo!Q22/Ativo!P22)^(0.5*((pCAPEX!P22*Ativo!P22)/((pPes!P22*qPes!Q22)+(pCAPEX!P22*Ativo!P22)+(IPCA!P23*qOG!P22)))+((pCAPEX!Q22*Ativo!Q22)/((qOG!Q22*IPCA!Q23)+(qPes!R22*pPes!Q22)+(pCAPEX!Q22*Ativo!Q22)))),"")</f>
        <v>0.97651632210282768</v>
      </c>
      <c r="R82" s="111">
        <f>IFERROR((Ativo!R22/Ativo!Q22)^(0.5*((pCAPEX!Q22*Ativo!Q22)/((pPes!Q22*qPes!R22)+(pCAPEX!Q22*Ativo!Q22)+(IPCA!Q23*qOG!Q22)))+((pCAPEX!R22*Ativo!R22)/((qOG!R22*IPCA!R23)+(qPes!S22*pPes!R22)+(pCAPEX!R22*Ativo!R22)))),"")</f>
        <v>0.94615578300878322</v>
      </c>
      <c r="S82" s="111">
        <f>IFERROR((Ativo!S22/Ativo!R22)^(0.5*((pCAPEX!R22*Ativo!R22)/((pPes!R22*qPes!S22)+(pCAPEX!R22*Ativo!R22)+(IPCA!R23*qOG!R22)))+((pCAPEX!S22*Ativo!S22)/((qOG!S22*IPCA!S23)+(qPes!T22*pPes!S22)+(pCAPEX!S22*Ativo!S22)))),"")</f>
        <v>0.97546077873722004</v>
      </c>
      <c r="T82" s="111">
        <f>IFERROR((Ativo!T22/Ativo!S22)^(0.5*((pCAPEX!S22*Ativo!S22)/((pPes!S22*qPes!T22)+(pCAPEX!S22*Ativo!S22)+(IPCA!S23*qOG!S22)))+((pCAPEX!T22*Ativo!T22)/((qOG!T22*IPCA!T23)+(qPes!U22*pPes!T22)+(pCAPEX!T22*Ativo!T22)))),"")</f>
        <v>0.97281642681796265</v>
      </c>
      <c r="U82" s="111">
        <f>IFERROR((Ativo!U22/Ativo!T22)^(0.5*((pCAPEX!T22*Ativo!T22)/((pPes!T22*qPes!U22)+(pCAPEX!T22*Ativo!T22)+(IPCA!T23*qOG!T22)))+((pCAPEX!U22*Ativo!U22)/((qOG!U22*IPCA!U23)+(qPes!V22*pPes!U22)+(pCAPEX!U22*Ativo!U22)))),"")</f>
        <v>1.0487066218203913</v>
      </c>
      <c r="V82" s="111" t="str">
        <f>IFERROR((Ativo!V22/Ativo!U22)^(0.5*((pCAPEX!U22*Ativo!U22)/((pPes!U22*qPes!V22)+(pCAPEX!U22*Ativo!U22)+(IPCA!U23*qOG!U22)))+((pCAPEX!V22*Ativo!V22)/((qOG!V22*IPCA!V23)+(qPes!W22*pPes!V22)+(pCAPEX!V22*Ativo!V22)))),"")</f>
        <v/>
      </c>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row>
    <row r="83" spans="2:46" x14ac:dyDescent="0.25">
      <c r="B83" s="105" t="s">
        <v>42</v>
      </c>
      <c r="C83" s="111">
        <f>IFERROR((Ativo!C23/Ativo!B23)^(0.5*((pCAPEX!B23*Ativo!B23)/((pPes!B23*qPes!C23)+(pCAPEX!B23*Ativo!B23)+(IPCA!B24*qOG!B23)))+((pCAPEX!C23*Ativo!C23)/((qOG!C23*IPCA!C24)+(qPes!D23*pPes!C23)+(pCAPEX!C23*Ativo!C23)))),"")</f>
        <v>0.9786369331520326</v>
      </c>
      <c r="D83" s="111">
        <f>IFERROR((Ativo!D23/Ativo!C23)^(0.5*((pCAPEX!C23*Ativo!C23)/((pPes!C23*qPes!D23)+(pCAPEX!C23*Ativo!C23)+(IPCA!C24*qOG!C23)))+((pCAPEX!D23*Ativo!D23)/((qOG!D23*IPCA!D24)+(qPes!E23*pPes!D23)+(pCAPEX!D23*Ativo!D23)))),"")</f>
        <v>0.97229857746592785</v>
      </c>
      <c r="E83" s="111">
        <f>IFERROR((Ativo!E23/Ativo!D23)^(0.5*((pCAPEX!D23*Ativo!D23)/((pPes!D23*qPes!E23)+(pCAPEX!D23*Ativo!D23)+(IPCA!D24*qOG!D23)))+((pCAPEX!E23*Ativo!E23)/((qOG!E23*IPCA!E24)+(qPes!F23*pPes!E23)+(pCAPEX!E23*Ativo!E23)))),"")</f>
        <v>0.94695458950489453</v>
      </c>
      <c r="F83" s="111">
        <f>IFERROR((Ativo!F23/Ativo!E23)^(0.5*((pCAPEX!E23*Ativo!E23)/((pPes!E23*qPes!F23)+(pCAPEX!E23*Ativo!E23)+(IPCA!E24*qOG!E23)))+((pCAPEX!F23*Ativo!F23)/((qOG!F23*IPCA!F24)+(qPes!G23*pPes!F23)+(pCAPEX!F23*Ativo!F23)))),"")</f>
        <v>0.94966585061486564</v>
      </c>
      <c r="G83" s="111" t="str">
        <f>IFERROR((Ativo!G23/Ativo!F23)^(0.5*((pCAPEX!F23*Ativo!F23)/((pPes!F23*qPes!G23)+(pCAPEX!F23*Ativo!F23)+(IPCA!F24*qOG!F23)))+((pCAPEX!G23*Ativo!G23)/((qOG!G23*IPCA!G24)+(qPes!H23*pPes!G23)+(pCAPEX!G23*Ativo!G23)))),"")</f>
        <v/>
      </c>
      <c r="H83" s="111" t="str">
        <f>IFERROR((Ativo!H23/Ativo!G23)^(0.5*((pCAPEX!G23*Ativo!G23)/((pPes!G23*qPes!H23)+(pCAPEX!G23*Ativo!G23)+(IPCA!G24*qOG!G23)))+((pCAPEX!H23*Ativo!H23)/((qOG!H23*IPCA!H24)+(qPes!I23*pPes!H23)+(pCAPEX!H23*Ativo!H23)))),"")</f>
        <v/>
      </c>
      <c r="I83" s="111">
        <f>IFERROR((Ativo!I23/Ativo!H23)^(0.5*((pCAPEX!H23*Ativo!H23)/((pPes!H23*qPes!I23)+(pCAPEX!H23*Ativo!H23)+(IPCA!H24*qOG!H23)))+((pCAPEX!I23*Ativo!I23)/((qOG!I23*IPCA!I24)+(qPes!J23*pPes!I23)+(pCAPEX!I23*Ativo!I23)))),"")</f>
        <v>1.0006209130543442</v>
      </c>
      <c r="J83" s="111">
        <f>IFERROR((Ativo!J23/Ativo!I23)^(0.5*((pCAPEX!I23*Ativo!I23)/((pPes!I23*qPes!J23)+(pCAPEX!I23*Ativo!I23)+(IPCA!I24*qOG!I23)))+((pCAPEX!J23*Ativo!J23)/((qOG!J23*IPCA!J24)+(qPes!K23*pPes!J23)+(pCAPEX!J23*Ativo!J23)))),"")</f>
        <v>1.0088767769392128</v>
      </c>
      <c r="K83" s="111">
        <f>IFERROR((Ativo!K23/Ativo!J23)^(0.5*((pCAPEX!J23*Ativo!J23)/((pPes!J23*qPes!K23)+(pCAPEX!J23*Ativo!J23)+(IPCA!J24*qOG!J23)))+((pCAPEX!K23*Ativo!K23)/((qOG!K23*IPCA!K24)+(qPes!L23*pPes!K23)+(pCAPEX!K23*Ativo!K23)))),"")</f>
        <v>1.0331088413448726</v>
      </c>
      <c r="L83" s="111">
        <f>IFERROR((Ativo!L23/Ativo!K23)^(0.5*((pCAPEX!K23*Ativo!K23)/((pPes!K23*qPes!L23)+(pCAPEX!K23*Ativo!K23)+(IPCA!K24*qOG!K23)))+((pCAPEX!L23*Ativo!L23)/((qOG!L23*IPCA!L24)+(qPes!M23*pPes!L23)+(pCAPEX!L23*Ativo!L23)))),"")</f>
        <v>1.043156163825198</v>
      </c>
      <c r="M83" s="111">
        <f>IFERROR((Ativo!M23/Ativo!L23)^(0.5*((pCAPEX!L23*Ativo!L23)/((pPes!L23*qPes!M23)+(pCAPEX!L23*Ativo!L23)+(IPCA!L24*qOG!L23)))+((pCAPEX!M23*Ativo!M23)/((qOG!M23*IPCA!M24)+(qPes!N23*pPes!M23)+(pCAPEX!M23*Ativo!M23)))),"")</f>
        <v>1.0268818962374318</v>
      </c>
      <c r="N83" s="111">
        <f>IFERROR((Ativo!N23/Ativo!M23)^(0.5*((pCAPEX!M23*Ativo!M23)/((pPes!M23*qPes!N23)+(pCAPEX!M23*Ativo!M23)+(IPCA!M24*qOG!M23)))+((pCAPEX!N23*Ativo!N23)/((qOG!N23*IPCA!N24)+(qPes!O23*pPes!N23)+(pCAPEX!N23*Ativo!N23)))),"")</f>
        <v>1.0090430531867551</v>
      </c>
      <c r="O83" s="111">
        <f>IFERROR((Ativo!O23/Ativo!N23)^(0.5*((pCAPEX!N23*Ativo!N23)/((pPes!N23*qPes!O23)+(pCAPEX!N23*Ativo!N23)+(IPCA!N24*qOG!N23)))+((pCAPEX!O23*Ativo!O23)/((qOG!O23*IPCA!O24)+(qPes!P23*pPes!O23)+(pCAPEX!O23*Ativo!O23)))),"")</f>
        <v>1.0029051088859797</v>
      </c>
      <c r="P83" s="111">
        <f>IFERROR((Ativo!P23/Ativo!O23)^(0.5*((pCAPEX!O23*Ativo!O23)/((pPes!O23*qPes!P23)+(pCAPEX!O23*Ativo!O23)+(IPCA!O24*qOG!O23)))+((pCAPEX!P23*Ativo!P23)/((qOG!P23*IPCA!P24)+(qPes!Q23*pPes!P23)+(pCAPEX!P23*Ativo!P23)))),"")</f>
        <v>0.98439959281944889</v>
      </c>
      <c r="Q83" s="111">
        <f>IFERROR((Ativo!Q23/Ativo!P23)^(0.5*((pCAPEX!P23*Ativo!P23)/((pPes!P23*qPes!Q23)+(pCAPEX!P23*Ativo!P23)+(IPCA!P24*qOG!P23)))+((pCAPEX!Q23*Ativo!Q23)/((qOG!Q23*IPCA!Q24)+(qPes!R23*pPes!Q23)+(pCAPEX!Q23*Ativo!Q23)))),"")</f>
        <v>1.0180442599901232</v>
      </c>
      <c r="R83" s="111">
        <f>IFERROR((Ativo!R23/Ativo!Q23)^(0.5*((pCAPEX!Q23*Ativo!Q23)/((pPes!Q23*qPes!R23)+(pCAPEX!Q23*Ativo!Q23)+(IPCA!Q24*qOG!Q23)))+((pCAPEX!R23*Ativo!R23)/((qOG!R23*IPCA!R24)+(qPes!S23*pPes!R23)+(pCAPEX!R23*Ativo!R23)))),"")</f>
        <v>0.98801276264902371</v>
      </c>
      <c r="S83" s="111">
        <f>IFERROR((Ativo!S23/Ativo!R23)^(0.5*((pCAPEX!R23*Ativo!R23)/((pPes!R23*qPes!S23)+(pCAPEX!R23*Ativo!R23)+(IPCA!R24*qOG!R23)))+((pCAPEX!S23*Ativo!S23)/((qOG!S23*IPCA!S24)+(qPes!T23*pPes!S23)+(pCAPEX!S23*Ativo!S23)))),"")</f>
        <v>1.0001937226143995</v>
      </c>
      <c r="T83" s="111">
        <f>IFERROR((Ativo!T23/Ativo!S23)^(0.5*((pCAPEX!S23*Ativo!S23)/((pPes!S23*qPes!T23)+(pCAPEX!S23*Ativo!S23)+(IPCA!S24*qOG!S23)))+((pCAPEX!T23*Ativo!T23)/((qOG!T23*IPCA!T24)+(qPes!U23*pPes!T23)+(pCAPEX!T23*Ativo!T23)))),"")</f>
        <v>1.0108858733275541</v>
      </c>
      <c r="U83" s="111">
        <f>IFERROR((Ativo!U23/Ativo!T23)^(0.5*((pCAPEX!T23*Ativo!T23)/((pPes!T23*qPes!U23)+(pCAPEX!T23*Ativo!T23)+(IPCA!T24*qOG!T23)))+((pCAPEX!U23*Ativo!U23)/((qOG!U23*IPCA!U24)+(qPes!V23*pPes!U23)+(pCAPEX!U23*Ativo!U23)))),"")</f>
        <v>1.0088048081594791</v>
      </c>
      <c r="V83" s="111">
        <f>IFERROR((Ativo!V23/Ativo!U23)^(0.5*((pCAPEX!U23*Ativo!U23)/((pPes!U23*qPes!V23)+(pCAPEX!U23*Ativo!U23)+(IPCA!U24*qOG!U23)))+((pCAPEX!V23*Ativo!V23)/((qOG!V23*IPCA!V24)+(qPes!W23*pPes!V23)+(pCAPEX!V23*Ativo!V23)))),"")</f>
        <v>1.0069958084297488</v>
      </c>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row>
    <row r="84" spans="2:46" x14ac:dyDescent="0.25">
      <c r="B84" s="105" t="s">
        <v>57</v>
      </c>
      <c r="C84" s="111">
        <f>IFERROR((Ativo!C24/Ativo!B24)^(0.5*((pCAPEX!B24*Ativo!B24)/((pPes!B24*qPes!C24)+(pCAPEX!B24*Ativo!B24)+(IPCA!B25*qOG!B24)))+((pCAPEX!C24*Ativo!C24)/((qOG!C24*IPCA!C25)+(qPes!D24*pPes!C24)+(pCAPEX!C24*Ativo!C24)))),"")</f>
        <v>1.0121905375000022</v>
      </c>
      <c r="D84" s="111">
        <f>IFERROR((Ativo!D24/Ativo!C24)^(0.5*((pCAPEX!C24*Ativo!C24)/((pPes!C24*qPes!D24)+(pCAPEX!C24*Ativo!C24)+(IPCA!C25*qOG!C24)))+((pCAPEX!D24*Ativo!D24)/((qOG!D24*IPCA!D25)+(qPes!E24*pPes!D24)+(pCAPEX!D24*Ativo!D24)))),"")</f>
        <v>1.0056867894624943</v>
      </c>
      <c r="E84" s="111">
        <f>IFERROR((Ativo!E24/Ativo!D24)^(0.5*((pCAPEX!D24*Ativo!D24)/((pPes!D24*qPes!E24)+(pCAPEX!D24*Ativo!D24)+(IPCA!D25*qOG!D24)))+((pCAPEX!E24*Ativo!E24)/((qOG!E24*IPCA!E25)+(qPes!F24*pPes!E24)+(pCAPEX!E24*Ativo!E24)))),"")</f>
        <v>0.98686950797960293</v>
      </c>
      <c r="F84" s="111">
        <f>IFERROR((Ativo!F24/Ativo!E24)^(0.5*((pCAPEX!E24*Ativo!E24)/((pPes!E24*qPes!F24)+(pCAPEX!E24*Ativo!E24)+(IPCA!E25*qOG!E24)))+((pCAPEX!F24*Ativo!F24)/((qOG!F24*IPCA!F25)+(qPes!G24*pPes!F24)+(pCAPEX!F24*Ativo!F24)))),"")</f>
        <v>0.96915322129303183</v>
      </c>
      <c r="G84" s="111">
        <f>IFERROR((Ativo!G24/Ativo!F24)^(0.5*((pCAPEX!F24*Ativo!F24)/((pPes!F24*qPes!G24)+(pCAPEX!F24*Ativo!F24)+(IPCA!F25*qOG!F24)))+((pCAPEX!G24*Ativo!G24)/((qOG!G24*IPCA!G25)+(qPes!H24*pPes!G24)+(pCAPEX!G24*Ativo!G24)))),"")</f>
        <v>0.9707632363911064</v>
      </c>
      <c r="H84" s="111">
        <f>IFERROR((Ativo!H24/Ativo!G24)^(0.5*((pCAPEX!G24*Ativo!G24)/((pPes!G24*qPes!H24)+(pCAPEX!G24*Ativo!G24)+(IPCA!G25*qOG!G24)))+((pCAPEX!H24*Ativo!H24)/((qOG!H24*IPCA!H25)+(qPes!I24*pPes!H24)+(pCAPEX!H24*Ativo!H24)))),"")</f>
        <v>1.0048686594657632</v>
      </c>
      <c r="I84" s="111">
        <f>IFERROR((Ativo!I24/Ativo!H24)^(0.5*((pCAPEX!H24*Ativo!H24)/((pPes!H24*qPes!I24)+(pCAPEX!H24*Ativo!H24)+(IPCA!H25*qOG!H24)))+((pCAPEX!I24*Ativo!I24)/((qOG!I24*IPCA!I25)+(qPes!J24*pPes!I24)+(pCAPEX!I24*Ativo!I24)))),"")</f>
        <v>1.0003030517768186</v>
      </c>
      <c r="J84" s="111">
        <f>IFERROR((Ativo!J24/Ativo!I24)^(0.5*((pCAPEX!I24*Ativo!I24)/((pPes!I24*qPes!J24)+(pCAPEX!I24*Ativo!I24)+(IPCA!I25*qOG!I24)))+((pCAPEX!J24*Ativo!J24)/((qOG!J24*IPCA!J25)+(qPes!K24*pPes!J24)+(pCAPEX!J24*Ativo!J24)))),"")</f>
        <v>1.0391900250540567</v>
      </c>
      <c r="K84" s="111">
        <f>IFERROR((Ativo!K24/Ativo!J24)^(0.5*((pCAPEX!J24*Ativo!J24)/((pPes!J24*qPes!K24)+(pCAPEX!J24*Ativo!J24)+(IPCA!J25*qOG!J24)))+((pCAPEX!K24*Ativo!K24)/((qOG!K24*IPCA!K25)+(qPes!L24*pPes!K24)+(pCAPEX!K24*Ativo!K24)))),"")</f>
        <v>1.0318060249230527</v>
      </c>
      <c r="L84" s="111">
        <f>IFERROR((Ativo!L24/Ativo!K24)^(0.5*((pCAPEX!K24*Ativo!K24)/((pPes!K24*qPes!L24)+(pCAPEX!K24*Ativo!K24)+(IPCA!K25*qOG!K24)))+((pCAPEX!L24*Ativo!L24)/((qOG!L24*IPCA!L25)+(qPes!M24*pPes!L24)+(pCAPEX!L24*Ativo!L24)))),"")</f>
        <v>1.0546375270797848</v>
      </c>
      <c r="M84" s="111">
        <f>IFERROR((Ativo!M24/Ativo!L24)^(0.5*((pCAPEX!L24*Ativo!L24)/((pPes!L24*qPes!M24)+(pCAPEX!L24*Ativo!L24)+(IPCA!L25*qOG!L24)))+((pCAPEX!M24*Ativo!M24)/((qOG!M24*IPCA!M25)+(qPes!N24*pPes!M24)+(pCAPEX!M24*Ativo!M24)))),"")</f>
        <v>1.0569125204944665</v>
      </c>
      <c r="N84" s="111">
        <f>IFERROR((Ativo!N24/Ativo!M24)^(0.5*((pCAPEX!M24*Ativo!M24)/((pPes!M24*qPes!N24)+(pCAPEX!M24*Ativo!M24)+(IPCA!M25*qOG!M24)))+((pCAPEX!N24*Ativo!N24)/((qOG!N24*IPCA!N25)+(qPes!O24*pPes!N24)+(pCAPEX!N24*Ativo!N24)))),"")</f>
        <v>1.0186805526162781</v>
      </c>
      <c r="O84" s="111">
        <f>IFERROR((Ativo!O24/Ativo!N24)^(0.5*((pCAPEX!N24*Ativo!N24)/((pPes!N24*qPes!O24)+(pCAPEX!N24*Ativo!N24)+(IPCA!N25*qOG!N24)))+((pCAPEX!O24*Ativo!O24)/((qOG!O24*IPCA!O25)+(qPes!P24*pPes!O24)+(pCAPEX!O24*Ativo!O24)))),"")</f>
        <v>1.0151068937265577</v>
      </c>
      <c r="P84" s="111">
        <f>IFERROR((Ativo!P24/Ativo!O24)^(0.5*((pCAPEX!O24*Ativo!O24)/((pPes!O24*qPes!P24)+(pCAPEX!O24*Ativo!O24)+(IPCA!O25*qOG!O24)))+((pCAPEX!P24*Ativo!P24)/((qOG!P24*IPCA!P25)+(qPes!Q24*pPes!P24)+(pCAPEX!P24*Ativo!P24)))),"")</f>
        <v>1.0308620572006173</v>
      </c>
      <c r="Q84" s="111">
        <f>IFERROR((Ativo!Q24/Ativo!P24)^(0.5*((pCAPEX!P24*Ativo!P24)/((pPes!P24*qPes!Q24)+(pCAPEX!P24*Ativo!P24)+(IPCA!P25*qOG!P24)))+((pCAPEX!Q24*Ativo!Q24)/((qOG!Q24*IPCA!Q25)+(qPes!R24*pPes!Q24)+(pCAPEX!Q24*Ativo!Q24)))),"")</f>
        <v>1.0147608314317667</v>
      </c>
      <c r="R84" s="111">
        <f>IFERROR((Ativo!R24/Ativo!Q24)^(0.5*((pCAPEX!Q24*Ativo!Q24)/((pPes!Q24*qPes!R24)+(pCAPEX!Q24*Ativo!Q24)+(IPCA!Q25*qOG!Q24)))+((pCAPEX!R24*Ativo!R24)/((qOG!R24*IPCA!R25)+(qPes!S24*pPes!R24)+(pCAPEX!R24*Ativo!R24)))),"")</f>
        <v>0.99655948603299271</v>
      </c>
      <c r="S84" s="111">
        <f>IFERROR((Ativo!S24/Ativo!R24)^(0.5*((pCAPEX!R24*Ativo!R24)/((pPes!R24*qPes!S24)+(pCAPEX!R24*Ativo!R24)+(IPCA!R25*qOG!R24)))+((pCAPEX!S24*Ativo!S24)/((qOG!S24*IPCA!S25)+(qPes!T24*pPes!S24)+(pCAPEX!S24*Ativo!S24)))),"")</f>
        <v>1.0031338733111239</v>
      </c>
      <c r="T84" s="111">
        <f>IFERROR((Ativo!T24/Ativo!S24)^(0.5*((pCAPEX!S24*Ativo!S24)/((pPes!S24*qPes!T24)+(pCAPEX!S24*Ativo!S24)+(IPCA!S25*qOG!S24)))+((pCAPEX!T24*Ativo!T24)/((qOG!T24*IPCA!T25)+(qPes!U24*pPes!T24)+(pCAPEX!T24*Ativo!T24)))),"")</f>
        <v>1.0067581470775053</v>
      </c>
      <c r="U84" s="111">
        <f>IFERROR((Ativo!U24/Ativo!T24)^(0.5*((pCAPEX!T24*Ativo!T24)/((pPes!T24*qPes!U24)+(pCAPEX!T24*Ativo!T24)+(IPCA!T25*qOG!T24)))+((pCAPEX!U24*Ativo!U24)/((qOG!U24*IPCA!U25)+(qPes!V24*pPes!U24)+(pCAPEX!U24*Ativo!U24)))),"")</f>
        <v>1.003682822165832</v>
      </c>
      <c r="V84" s="111">
        <f>IFERROR((Ativo!V24/Ativo!U24)^(0.5*((pCAPEX!U24*Ativo!U24)/((pPes!U24*qPes!V24)+(pCAPEX!U24*Ativo!U24)+(IPCA!U25*qOG!U24)))+((pCAPEX!V24*Ativo!V24)/((qOG!V24*IPCA!V25)+(qPes!W24*pPes!V24)+(pCAPEX!V24*Ativo!V24)))),"")</f>
        <v>1.0044109693209384</v>
      </c>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row>
    <row r="85" spans="2:46" x14ac:dyDescent="0.25">
      <c r="B85" s="105" t="s">
        <v>64</v>
      </c>
      <c r="C85" s="111" t="str">
        <f>IFERROR((Ativo!C25/Ativo!B25)^(0.5*((pCAPEX!B25*Ativo!B25)/((pPes!B25*qPes!C25)+(pCAPEX!B25*Ativo!B25)+(IPCA!B26*qOG!B25)))+((pCAPEX!C25*Ativo!C25)/((qOG!C25*IPCA!C26)+(qPes!D25*pPes!C25)+(pCAPEX!C25*Ativo!C25)))),"")</f>
        <v/>
      </c>
      <c r="D85" s="111" t="str">
        <f>IFERROR((Ativo!D25/Ativo!C25)^(0.5*((pCAPEX!C25*Ativo!C25)/((pPes!C25*qPes!D25)+(pCAPEX!C25*Ativo!C25)+(IPCA!C26*qOG!C25)))+((pCAPEX!D25*Ativo!D25)/((qOG!D25*IPCA!D26)+(qPes!E25*pPes!D25)+(pCAPEX!D25*Ativo!D25)))),"")</f>
        <v/>
      </c>
      <c r="E85" s="111" t="str">
        <f>IFERROR((Ativo!E25/Ativo!D25)^(0.5*((pCAPEX!D25*Ativo!D25)/((pPes!D25*qPes!E25)+(pCAPEX!D25*Ativo!D25)+(IPCA!D26*qOG!D25)))+((pCAPEX!E25*Ativo!E25)/((qOG!E25*IPCA!E26)+(qPes!F25*pPes!E25)+(pCAPEX!E25*Ativo!E25)))),"")</f>
        <v/>
      </c>
      <c r="F85" s="111" t="str">
        <f>IFERROR((Ativo!F25/Ativo!E25)^(0.5*((pCAPEX!E25*Ativo!E25)/((pPes!E25*qPes!F25)+(pCAPEX!E25*Ativo!E25)+(IPCA!E26*qOG!E25)))+((pCAPEX!F25*Ativo!F25)/((qOG!F25*IPCA!F26)+(qPes!G25*pPes!F25)+(pCAPEX!F25*Ativo!F25)))),"")</f>
        <v/>
      </c>
      <c r="G85" s="111" t="str">
        <f>IFERROR((Ativo!G25/Ativo!F25)^(0.5*((pCAPEX!F25*Ativo!F25)/((pPes!F25*qPes!G25)+(pCAPEX!F25*Ativo!F25)+(IPCA!F26*qOG!F25)))+((pCAPEX!G25*Ativo!G25)/((qOG!G25*IPCA!G26)+(qPes!H25*pPes!G25)+(pCAPEX!G25*Ativo!G25)))),"")</f>
        <v/>
      </c>
      <c r="H85" s="111" t="str">
        <f>IFERROR((Ativo!H25/Ativo!G25)^(0.5*((pCAPEX!G25*Ativo!G25)/((pPes!G25*qPes!H25)+(pCAPEX!G25*Ativo!G25)+(IPCA!G26*qOG!G25)))+((pCAPEX!H25*Ativo!H25)/((qOG!H25*IPCA!H26)+(qPes!I25*pPes!H25)+(pCAPEX!H25*Ativo!H25)))),"")</f>
        <v/>
      </c>
      <c r="I85" s="111" t="str">
        <f>IFERROR((Ativo!I25/Ativo!H25)^(0.5*((pCAPEX!H25*Ativo!H25)/((pPes!H25*qPes!I25)+(pCAPEX!H25*Ativo!H25)+(IPCA!H26*qOG!H25)))+((pCAPEX!I25*Ativo!I25)/((qOG!I25*IPCA!I26)+(qPes!J25*pPes!I25)+(pCAPEX!I25*Ativo!I25)))),"")</f>
        <v/>
      </c>
      <c r="J85" s="111" t="str">
        <f>IFERROR((Ativo!J25/Ativo!I25)^(0.5*((pCAPEX!I25*Ativo!I25)/((pPes!I25*qPes!J25)+(pCAPEX!I25*Ativo!I25)+(IPCA!I26*qOG!I25)))+((pCAPEX!J25*Ativo!J25)/((qOG!J25*IPCA!J26)+(qPes!K25*pPes!J25)+(pCAPEX!J25*Ativo!J25)))),"")</f>
        <v/>
      </c>
      <c r="K85" s="111" t="str">
        <f>IFERROR((Ativo!K25/Ativo!J25)^(0.5*((pCAPEX!J25*Ativo!J25)/((pPes!J25*qPes!K25)+(pCAPEX!J25*Ativo!J25)+(IPCA!J26*qOG!J25)))+((pCAPEX!K25*Ativo!K25)/((qOG!K25*IPCA!K26)+(qPes!L25*pPes!K25)+(pCAPEX!K25*Ativo!K25)))),"")</f>
        <v/>
      </c>
      <c r="L85" s="111" t="str">
        <f>IFERROR((Ativo!L25/Ativo!K25)^(0.5*((pCAPEX!K25*Ativo!K25)/((pPes!K25*qPes!L25)+(pCAPEX!K25*Ativo!K25)+(IPCA!K26*qOG!K25)))+((pCAPEX!L25*Ativo!L25)/((qOG!L25*IPCA!L26)+(qPes!M25*pPes!L25)+(pCAPEX!L25*Ativo!L25)))),"")</f>
        <v/>
      </c>
      <c r="M85" s="111">
        <f>IFERROR((Ativo!M25/Ativo!L25)^(0.5*((pCAPEX!L25*Ativo!L25)/((pPes!L25*qPes!M25)+(pCAPEX!L25*Ativo!L25)+(IPCA!L26*qOG!L25)))+((pCAPEX!M25*Ativo!M25)/((qOG!M25*IPCA!M26)+(qPes!N25*pPes!M25)+(pCAPEX!M25*Ativo!M25)))),"")</f>
        <v>0.98491803167053782</v>
      </c>
      <c r="N85" s="111">
        <f>IFERROR((Ativo!N25/Ativo!M25)^(0.5*((pCAPEX!M25*Ativo!M25)/((pPes!M25*qPes!N25)+(pCAPEX!M25*Ativo!M25)+(IPCA!M26*qOG!M25)))+((pCAPEX!N25*Ativo!N25)/((qOG!N25*IPCA!N26)+(qPes!O25*pPes!N25)+(pCAPEX!N25*Ativo!N25)))),"")</f>
        <v>1</v>
      </c>
      <c r="O85" s="111">
        <f>IFERROR((Ativo!O25/Ativo!N25)^(0.5*((pCAPEX!N25*Ativo!N25)/((pPes!N25*qPes!O25)+(pCAPEX!N25*Ativo!N25)+(IPCA!N26*qOG!N25)))+((pCAPEX!O25*Ativo!O25)/((qOG!O25*IPCA!O26)+(qPes!P25*pPes!O25)+(pCAPEX!O25*Ativo!O25)))),"")</f>
        <v>1.2043447174930766</v>
      </c>
      <c r="P85" s="111">
        <f>IFERROR((Ativo!P25/Ativo!O25)^(0.5*((pCAPEX!O25*Ativo!O25)/((pPes!O25*qPes!P25)+(pCAPEX!O25*Ativo!O25)+(IPCA!O26*qOG!O25)))+((pCAPEX!P25*Ativo!P25)/((qOG!P25*IPCA!P26)+(qPes!Q25*pPes!P25)+(pCAPEX!P25*Ativo!P25)))),"")</f>
        <v>1.0019104995744017</v>
      </c>
      <c r="Q85" s="111">
        <f>IFERROR((Ativo!Q25/Ativo!P25)^(0.5*((pCAPEX!P25*Ativo!P25)/((pPes!P25*qPes!Q25)+(pCAPEX!P25*Ativo!P25)+(IPCA!P26*qOG!P25)))+((pCAPEX!Q25*Ativo!Q25)/((qOG!Q25*IPCA!Q26)+(qPes!R25*pPes!Q25)+(pCAPEX!Q25*Ativo!Q25)))),"")</f>
        <v>0.91909547550131676</v>
      </c>
      <c r="R85" s="111">
        <f>IFERROR((Ativo!R25/Ativo!Q25)^(0.5*((pCAPEX!Q25*Ativo!Q25)/((pPes!Q25*qPes!R25)+(pCAPEX!Q25*Ativo!Q25)+(IPCA!Q26*qOG!Q25)))+((pCAPEX!R25*Ativo!R25)/((qOG!R25*IPCA!R26)+(qPes!S25*pPes!R25)+(pCAPEX!R25*Ativo!R25)))),"")</f>
        <v>0.89356018625265921</v>
      </c>
      <c r="S85" s="111">
        <f>IFERROR((Ativo!S25/Ativo!R25)^(0.5*((pCAPEX!R25*Ativo!R25)/((pPes!R25*qPes!S25)+(pCAPEX!R25*Ativo!R25)+(IPCA!R26*qOG!R25)))+((pCAPEX!S25*Ativo!S25)/((qOG!S25*IPCA!S26)+(qPes!T25*pPes!S25)+(pCAPEX!S25*Ativo!S25)))),"")</f>
        <v>1.0487570629268046</v>
      </c>
      <c r="T85" s="111">
        <f>IFERROR((Ativo!T25/Ativo!S25)^(0.5*((pCAPEX!S25*Ativo!S25)/((pPes!S25*qPes!T25)+(pCAPEX!S25*Ativo!S25)+(IPCA!S26*qOG!S25)))+((pCAPEX!T25*Ativo!T25)/((qOG!T25*IPCA!T26)+(qPes!U25*pPes!T25)+(pCAPEX!T25*Ativo!T25)))),"")</f>
        <v>1</v>
      </c>
      <c r="U85" s="111">
        <f>IFERROR((Ativo!U25/Ativo!T25)^(0.5*((pCAPEX!T25*Ativo!T25)/((pPes!T25*qPes!U25)+(pCAPEX!T25*Ativo!T25)+(IPCA!T26*qOG!T25)))+((pCAPEX!U25*Ativo!U25)/((qOG!U25*IPCA!U26)+(qPes!V25*pPes!U25)+(pCAPEX!U25*Ativo!U25)))),"")</f>
        <v>1.0357163733977759</v>
      </c>
      <c r="V85" s="111">
        <f>IFERROR((Ativo!V25/Ativo!U25)^(0.5*((pCAPEX!U25*Ativo!U25)/((pPes!U25*qPes!V25)+(pCAPEX!U25*Ativo!U25)+(IPCA!U26*qOG!U25)))+((pCAPEX!V25*Ativo!V25)/((qOG!V25*IPCA!V26)+(qPes!W25*pPes!V25)+(pCAPEX!V25*Ativo!V25)))),"")</f>
        <v>1.1078660585936497</v>
      </c>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row>
    <row r="86" spans="2:46" x14ac:dyDescent="0.25">
      <c r="B86" s="105" t="s">
        <v>43</v>
      </c>
      <c r="C86" s="111">
        <f>IFERROR((Ativo!C26/Ativo!B26)^(0.5*((pCAPEX!B26*Ativo!B26)/((pPes!B26*qPes!C26)+(pCAPEX!B26*Ativo!B26)+(IPCA!B27*qOG!B26)))+((pCAPEX!C26*Ativo!C26)/((qOG!C26*IPCA!C27)+(qPes!D26*pPes!C26)+(pCAPEX!C26*Ativo!C26)))),"")</f>
        <v>0.95829966724442872</v>
      </c>
      <c r="D86" s="111">
        <f>IFERROR((Ativo!D26/Ativo!C26)^(0.5*((pCAPEX!C26*Ativo!C26)/((pPes!C26*qPes!D26)+(pCAPEX!C26*Ativo!C26)+(IPCA!C27*qOG!C26)))+((pCAPEX!D26*Ativo!D26)/((qOG!D26*IPCA!D27)+(qPes!E26*pPes!D26)+(pCAPEX!D26*Ativo!D26)))),"")</f>
        <v>0.96149714989224</v>
      </c>
      <c r="E86" s="111">
        <f>IFERROR((Ativo!E26/Ativo!D26)^(0.5*((pCAPEX!D26*Ativo!D26)/((pPes!D26*qPes!E26)+(pCAPEX!D26*Ativo!D26)+(IPCA!D27*qOG!D26)))+((pCAPEX!E26*Ativo!E26)/((qOG!E26*IPCA!E27)+(qPes!F26*pPes!E26)+(pCAPEX!E26*Ativo!E26)))),"")</f>
        <v>0.94855401025837782</v>
      </c>
      <c r="F86" s="111">
        <f>IFERROR((Ativo!F26/Ativo!E26)^(0.5*((pCAPEX!E26*Ativo!E26)/((pPes!E26*qPes!F26)+(pCAPEX!E26*Ativo!E26)+(IPCA!E27*qOG!E26)))+((pCAPEX!F26*Ativo!F26)/((qOG!F26*IPCA!F27)+(qPes!G26*pPes!F26)+(pCAPEX!F26*Ativo!F26)))),"")</f>
        <v>0.96979023871452996</v>
      </c>
      <c r="G86" s="111">
        <f>IFERROR((Ativo!G26/Ativo!F26)^(0.5*((pCAPEX!F26*Ativo!F26)/((pPes!F26*qPes!G26)+(pCAPEX!F26*Ativo!F26)+(IPCA!F27*qOG!F26)))+((pCAPEX!G26*Ativo!G26)/((qOG!G26*IPCA!G27)+(qPes!H26*pPes!G26)+(pCAPEX!G26*Ativo!G26)))),"")</f>
        <v>1.0668155205341756</v>
      </c>
      <c r="H86" s="111">
        <f>IFERROR((Ativo!H26/Ativo!G26)^(0.5*((pCAPEX!G26*Ativo!G26)/((pPes!G26*qPes!H26)+(pCAPEX!G26*Ativo!G26)+(IPCA!G27*qOG!G26)))+((pCAPEX!H26*Ativo!H26)/((qOG!H26*IPCA!H27)+(qPes!I26*pPes!H26)+(pCAPEX!H26*Ativo!H26)))),"")</f>
        <v>1.0294544458280426</v>
      </c>
      <c r="I86" s="111">
        <f>IFERROR((Ativo!I26/Ativo!H26)^(0.5*((pCAPEX!H26*Ativo!H26)/((pPes!H26*qPes!I26)+(pCAPEX!H26*Ativo!H26)+(IPCA!H27*qOG!H26)))+((pCAPEX!I26*Ativo!I26)/((qOG!I26*IPCA!I27)+(qPes!J26*pPes!I26)+(pCAPEX!I26*Ativo!I26)))),"")</f>
        <v>1.148447969501275</v>
      </c>
      <c r="J86" s="111">
        <f>IFERROR((Ativo!J26/Ativo!I26)^(0.5*((pCAPEX!I26*Ativo!I26)/((pPes!I26*qPes!J26)+(pCAPEX!I26*Ativo!I26)+(IPCA!I27*qOG!I26)))+((pCAPEX!J26*Ativo!J26)/((qOG!J26*IPCA!J27)+(qPes!K26*pPes!J26)+(pCAPEX!J26*Ativo!J26)))),"")</f>
        <v>1.0469423242620579</v>
      </c>
      <c r="K86" s="111">
        <f>IFERROR((Ativo!K26/Ativo!J26)^(0.5*((pCAPEX!J26*Ativo!J26)/((pPes!J26*qPes!K26)+(pCAPEX!J26*Ativo!J26)+(IPCA!J27*qOG!J26)))+((pCAPEX!K26*Ativo!K26)/((qOG!K26*IPCA!K27)+(qPes!L26*pPes!K26)+(pCAPEX!K26*Ativo!K26)))),"")</f>
        <v>1.0097127873423966</v>
      </c>
      <c r="L86" s="111">
        <f>IFERROR((Ativo!L26/Ativo!K26)^(0.5*((pCAPEX!K26*Ativo!K26)/((pPes!K26*qPes!L26)+(pCAPEX!K26*Ativo!K26)+(IPCA!K27*qOG!K26)))+((pCAPEX!L26*Ativo!L26)/((qOG!L26*IPCA!L27)+(qPes!M26*pPes!L26)+(pCAPEX!L26*Ativo!L26)))),"")</f>
        <v>1.0383478390979564</v>
      </c>
      <c r="M86" s="111">
        <f>IFERROR((Ativo!M26/Ativo!L26)^(0.5*((pCAPEX!L26*Ativo!L26)/((pPes!L26*qPes!M26)+(pCAPEX!L26*Ativo!L26)+(IPCA!L27*qOG!L26)))+((pCAPEX!M26*Ativo!M26)/((qOG!M26*IPCA!M27)+(qPes!N26*pPes!M26)+(pCAPEX!M26*Ativo!M26)))),"")</f>
        <v>0.99917655194219346</v>
      </c>
      <c r="N86" s="111">
        <f>IFERROR((Ativo!N26/Ativo!M26)^(0.5*((pCAPEX!M26*Ativo!M26)/((pPes!M26*qPes!N26)+(pCAPEX!M26*Ativo!M26)+(IPCA!M27*qOG!M26)))+((pCAPEX!N26*Ativo!N26)/((qOG!N26*IPCA!N27)+(qPes!O26*pPes!N26)+(pCAPEX!N26*Ativo!N26)))),"")</f>
        <v>1.0233385719361798</v>
      </c>
      <c r="O86" s="111">
        <f>IFERROR((Ativo!O26/Ativo!N26)^(0.5*((pCAPEX!N26*Ativo!N26)/((pPes!N26*qPes!O26)+(pCAPEX!N26*Ativo!N26)+(IPCA!N27*qOG!N26)))+((pCAPEX!O26*Ativo!O26)/((qOG!O26*IPCA!O27)+(qPes!P26*pPes!O26)+(pCAPEX!O26*Ativo!O26)))),"")</f>
        <v>1.0135267569944546</v>
      </c>
      <c r="P86" s="111">
        <f>IFERROR((Ativo!P26/Ativo!O26)^(0.5*((pCAPEX!O26*Ativo!O26)/((pPes!O26*qPes!P26)+(pCAPEX!O26*Ativo!O26)+(IPCA!O27*qOG!O26)))+((pCAPEX!P26*Ativo!P26)/((qOG!P26*IPCA!P27)+(qPes!Q26*pPes!P26)+(pCAPEX!P26*Ativo!P26)))),"")</f>
        <v>0.99876769368088647</v>
      </c>
      <c r="Q86" s="111">
        <f>IFERROR((Ativo!Q26/Ativo!P26)^(0.5*((pCAPEX!P26*Ativo!P26)/((pPes!P26*qPes!Q26)+(pCAPEX!P26*Ativo!P26)+(IPCA!P27*qOG!P26)))+((pCAPEX!Q26*Ativo!Q26)/((qOG!Q26*IPCA!Q27)+(qPes!R26*pPes!Q26)+(pCAPEX!Q26*Ativo!Q26)))),"")</f>
        <v>0.9978842789191229</v>
      </c>
      <c r="R86" s="111">
        <f>IFERROR((Ativo!R26/Ativo!Q26)^(0.5*((pCAPEX!Q26*Ativo!Q26)/((pPes!Q26*qPes!R26)+(pCAPEX!Q26*Ativo!Q26)+(IPCA!Q27*qOG!Q26)))+((pCAPEX!R26*Ativo!R26)/((qOG!R26*IPCA!R27)+(qPes!S26*pPes!R26)+(pCAPEX!R26*Ativo!R26)))),"")</f>
        <v>0.99159444864653135</v>
      </c>
      <c r="S86" s="111">
        <f>IFERROR((Ativo!S26/Ativo!R26)^(0.5*((pCAPEX!R26*Ativo!R26)/((pPes!R26*qPes!S26)+(pCAPEX!R26*Ativo!R26)+(IPCA!R27*qOG!R26)))+((pCAPEX!S26*Ativo!S26)/((qOG!S26*IPCA!S27)+(qPes!T26*pPes!S26)+(pCAPEX!S26*Ativo!S26)))),"")</f>
        <v>0.97677408008773892</v>
      </c>
      <c r="T86" s="111">
        <f>IFERROR((Ativo!T26/Ativo!S26)^(0.5*((pCAPEX!S26*Ativo!S26)/((pPes!S26*qPes!T26)+(pCAPEX!S26*Ativo!S26)+(IPCA!S27*qOG!S26)))+((pCAPEX!T26*Ativo!T26)/((qOG!T26*IPCA!T27)+(qPes!U26*pPes!T26)+(pCAPEX!T26*Ativo!T26)))),"")</f>
        <v>0.96768150654745644</v>
      </c>
      <c r="U86" s="111">
        <f>IFERROR((Ativo!U26/Ativo!T26)^(0.5*((pCAPEX!T26*Ativo!T26)/((pPes!T26*qPes!U26)+(pCAPEX!T26*Ativo!T26)+(IPCA!T27*qOG!T26)))+((pCAPEX!U26*Ativo!U26)/((qOG!U26*IPCA!U27)+(qPes!V26*pPes!U26)+(pCAPEX!U26*Ativo!U26)))),"")</f>
        <v>0.9991315263005246</v>
      </c>
      <c r="V86" s="111">
        <f>IFERROR((Ativo!V26/Ativo!U26)^(0.5*((pCAPEX!U26*Ativo!U26)/((pPes!U26*qPes!V26)+(pCAPEX!U26*Ativo!U26)+(IPCA!U27*qOG!U26)))+((pCAPEX!V26*Ativo!V26)/((qOG!V26*IPCA!V27)+(qPes!W26*pPes!V26)+(pCAPEX!V26*Ativo!V26)))),"")</f>
        <v>0.9967989798001482</v>
      </c>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row>
    <row r="87" spans="2:46" x14ac:dyDescent="0.25">
      <c r="B87" s="105" t="s">
        <v>56</v>
      </c>
      <c r="C87" s="111">
        <f>IFERROR((Ativo!C27/Ativo!B27)^(0.5*((pCAPEX!B27*Ativo!B27)/((pPes!B27*qPes!C27)+(pCAPEX!B27*Ativo!B27)+(IPCA!B28*qOG!B27)))+((pCAPEX!C27*Ativo!C27)/((qOG!C27*IPCA!C28)+(qPes!D27*pPes!C27)+(pCAPEX!C27*Ativo!C27)))),"")</f>
        <v>0.98323551707634449</v>
      </c>
      <c r="D87" s="111">
        <f>IFERROR((Ativo!D27/Ativo!C27)^(0.5*((pCAPEX!C27*Ativo!C27)/((pPes!C27*qPes!D27)+(pCAPEX!C27*Ativo!C27)+(IPCA!C28*qOG!C27)))+((pCAPEX!D27*Ativo!D27)/((qOG!D27*IPCA!D28)+(qPes!E27*pPes!D27)+(pCAPEX!D27*Ativo!D27)))),"")</f>
        <v>1.0099672791740704</v>
      </c>
      <c r="E87" s="111">
        <f>IFERROR((Ativo!E27/Ativo!D27)^(0.5*((pCAPEX!D27*Ativo!D27)/((pPes!D27*qPes!E27)+(pCAPEX!D27*Ativo!D27)+(IPCA!D28*qOG!D27)))+((pCAPEX!E27*Ativo!E27)/((qOG!E27*IPCA!E28)+(qPes!F27*pPes!E27)+(pCAPEX!E27*Ativo!E27)))),"")</f>
        <v>0.93840463304851485</v>
      </c>
      <c r="F87" s="111">
        <f>IFERROR((Ativo!F27/Ativo!E27)^(0.5*((pCAPEX!E27*Ativo!E27)/((pPes!E27*qPes!F27)+(pCAPEX!E27*Ativo!E27)+(IPCA!E28*qOG!E27)))+((pCAPEX!F27*Ativo!F27)/((qOG!F27*IPCA!F28)+(qPes!G27*pPes!F27)+(pCAPEX!F27*Ativo!F27)))),"")</f>
        <v>0.93877400759329599</v>
      </c>
      <c r="G87" s="111">
        <f>IFERROR((Ativo!G27/Ativo!F27)^(0.5*((pCAPEX!F27*Ativo!F27)/((pPes!F27*qPes!G27)+(pCAPEX!F27*Ativo!F27)+(IPCA!F28*qOG!F27)))+((pCAPEX!G27*Ativo!G27)/((qOG!G27*IPCA!G28)+(qPes!H27*pPes!G27)+(pCAPEX!G27*Ativo!G27)))),"")</f>
        <v>0.96884137459074648</v>
      </c>
      <c r="H87" s="111">
        <f>IFERROR((Ativo!H27/Ativo!G27)^(0.5*((pCAPEX!G27*Ativo!G27)/((pPes!G27*qPes!H27)+(pCAPEX!G27*Ativo!G27)+(IPCA!G28*qOG!G27)))+((pCAPEX!H27*Ativo!H27)/((qOG!H27*IPCA!H28)+(qPes!I27*pPes!H27)+(pCAPEX!H27*Ativo!H27)))),"")</f>
        <v>0.97104968086134114</v>
      </c>
      <c r="I87" s="111">
        <f>IFERROR((Ativo!I27/Ativo!H27)^(0.5*((pCAPEX!H27*Ativo!H27)/((pPes!H27*qPes!I27)+(pCAPEX!H27*Ativo!H27)+(IPCA!H28*qOG!H27)))+((pCAPEX!I27*Ativo!I27)/((qOG!I27*IPCA!I28)+(qPes!J27*pPes!I27)+(pCAPEX!I27*Ativo!I27)))),"")</f>
        <v>0.96601968290368834</v>
      </c>
      <c r="J87" s="111">
        <f>IFERROR((Ativo!J27/Ativo!I27)^(0.5*((pCAPEX!I27*Ativo!I27)/((pPes!I27*qPes!J27)+(pCAPEX!I27*Ativo!I27)+(IPCA!I28*qOG!I27)))+((pCAPEX!J27*Ativo!J27)/((qOG!J27*IPCA!J28)+(qPes!K27*pPes!J27)+(pCAPEX!J27*Ativo!J27)))),"")</f>
        <v>0.98974388878474107</v>
      </c>
      <c r="K87" s="111">
        <f>IFERROR((Ativo!K27/Ativo!J27)^(0.5*((pCAPEX!J27*Ativo!J27)/((pPes!J27*qPes!K27)+(pCAPEX!J27*Ativo!J27)+(IPCA!J28*qOG!J27)))+((pCAPEX!K27*Ativo!K27)/((qOG!K27*IPCA!K28)+(qPes!L27*pPes!K27)+(pCAPEX!K27*Ativo!K27)))),"")</f>
        <v>1.018157662006508</v>
      </c>
      <c r="L87" s="111">
        <f>IFERROR((Ativo!L27/Ativo!K27)^(0.5*((pCAPEX!K27*Ativo!K27)/((pPes!K27*qPes!L27)+(pCAPEX!K27*Ativo!K27)+(IPCA!K28*qOG!K27)))+((pCAPEX!L27*Ativo!L27)/((qOG!L27*IPCA!L28)+(qPes!M27*pPes!L27)+(pCAPEX!L27*Ativo!L27)))),"")</f>
        <v>1.004879186679688</v>
      </c>
      <c r="M87" s="111">
        <f>IFERROR((Ativo!M27/Ativo!L27)^(0.5*((pCAPEX!L27*Ativo!L27)/((pPes!L27*qPes!M27)+(pCAPEX!L27*Ativo!L27)+(IPCA!L28*qOG!L27)))+((pCAPEX!M27*Ativo!M27)/((qOG!M27*IPCA!M28)+(qPes!N27*pPes!M27)+(pCAPEX!M27*Ativo!M27)))),"")</f>
        <v>1.051400546212774</v>
      </c>
      <c r="N87" s="111">
        <f>IFERROR((Ativo!N27/Ativo!M27)^(0.5*((pCAPEX!M27*Ativo!M27)/((pPes!M27*qPes!N27)+(pCAPEX!M27*Ativo!M27)+(IPCA!M28*qOG!M27)))+((pCAPEX!N27*Ativo!N27)/((qOG!N27*IPCA!N28)+(qPes!O27*pPes!N27)+(pCAPEX!N27*Ativo!N27)))),"")</f>
        <v>0.99030738193689782</v>
      </c>
      <c r="O87" s="111">
        <f>IFERROR((Ativo!O27/Ativo!N27)^(0.5*((pCAPEX!N27*Ativo!N27)/((pPes!N27*qPes!O27)+(pCAPEX!N27*Ativo!N27)+(IPCA!N28*qOG!N27)))+((pCAPEX!O27*Ativo!O27)/((qOG!O27*IPCA!O28)+(qPes!P27*pPes!O27)+(pCAPEX!O27*Ativo!O27)))),"")</f>
        <v>1.0054669526996445</v>
      </c>
      <c r="P87" s="111">
        <f>IFERROR((Ativo!P27/Ativo!O27)^(0.5*((pCAPEX!O27*Ativo!O27)/((pPes!O27*qPes!P27)+(pCAPEX!O27*Ativo!O27)+(IPCA!O28*qOG!O27)))+((pCAPEX!P27*Ativo!P27)/((qOG!P27*IPCA!P28)+(qPes!Q27*pPes!P27)+(pCAPEX!P27*Ativo!P27)))),"")</f>
        <v>1.0164498223045435</v>
      </c>
      <c r="Q87" s="111">
        <f>IFERROR((Ativo!Q27/Ativo!P27)^(0.5*((pCAPEX!P27*Ativo!P27)/((pPes!P27*qPes!Q27)+(pCAPEX!P27*Ativo!P27)+(IPCA!P28*qOG!P27)))+((pCAPEX!Q27*Ativo!Q27)/((qOG!Q27*IPCA!Q28)+(qPes!R27*pPes!Q27)+(pCAPEX!Q27*Ativo!Q27)))),"")</f>
        <v>1.0161090869281992</v>
      </c>
      <c r="R87" s="111">
        <f>IFERROR((Ativo!R27/Ativo!Q27)^(0.5*((pCAPEX!Q27*Ativo!Q27)/((pPes!Q27*qPes!R27)+(pCAPEX!Q27*Ativo!Q27)+(IPCA!Q28*qOG!Q27)))+((pCAPEX!R27*Ativo!R27)/((qOG!R27*IPCA!R28)+(qPes!S27*pPes!R27)+(pCAPEX!R27*Ativo!R27)))),"")</f>
        <v>0.98723333121627721</v>
      </c>
      <c r="S87" s="111">
        <f>IFERROR((Ativo!S27/Ativo!R27)^(0.5*((pCAPEX!R27*Ativo!R27)/((pPes!R27*qPes!S27)+(pCAPEX!R27*Ativo!R27)+(IPCA!R28*qOG!R27)))+((pCAPEX!S27*Ativo!S27)/((qOG!S27*IPCA!S28)+(qPes!T27*pPes!S27)+(pCAPEX!S27*Ativo!S27)))),"")</f>
        <v>1.0038830723557732</v>
      </c>
      <c r="T87" s="111">
        <f>IFERROR((Ativo!T27/Ativo!S27)^(0.5*((pCAPEX!S27*Ativo!S27)/((pPes!S27*qPes!T27)+(pCAPEX!S27*Ativo!S27)+(IPCA!S28*qOG!S27)))+((pCAPEX!T27*Ativo!T27)/((qOG!T27*IPCA!T28)+(qPes!U27*pPes!T27)+(pCAPEX!T27*Ativo!T27)))),"")</f>
        <v>1.0096757055544257</v>
      </c>
      <c r="U87" s="111">
        <f>IFERROR((Ativo!U27/Ativo!T27)^(0.5*((pCAPEX!T27*Ativo!T27)/((pPes!T27*qPes!U27)+(pCAPEX!T27*Ativo!T27)+(IPCA!T28*qOG!T27)))+((pCAPEX!U27*Ativo!U27)/((qOG!U27*IPCA!U28)+(qPes!V27*pPes!U27)+(pCAPEX!U27*Ativo!U27)))),"")</f>
        <v>1.0055017789093583</v>
      </c>
      <c r="V87" s="111">
        <f>IFERROR((Ativo!V27/Ativo!U27)^(0.5*((pCAPEX!U27*Ativo!U27)/((pPes!U27*qPes!V27)+(pCAPEX!U27*Ativo!U27)+(IPCA!U28*qOG!U27)))+((pCAPEX!V27*Ativo!V27)/((qOG!V27*IPCA!V28)+(qPes!W27*pPes!V27)+(pCAPEX!V27*Ativo!V27)))),"")</f>
        <v>1.0004981207520116</v>
      </c>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row>
    <row r="88" spans="2:46" x14ac:dyDescent="0.25">
      <c r="B88" s="105" t="s">
        <v>41</v>
      </c>
      <c r="C88" s="111" t="str">
        <f>IFERROR((Ativo!C28/Ativo!B28)^(0.5*((pCAPEX!B28*Ativo!B28)/((pPes!B28*qPes!C28)+(pCAPEX!B28*Ativo!B28)+(IPCA!B29*qOG!B28)))+((pCAPEX!C28*Ativo!C28)/((qOG!C28*IPCA!C29)+(qPes!D28*pPes!C28)+(pCAPEX!C28*Ativo!C28)))),"")</f>
        <v/>
      </c>
      <c r="D88" s="111" t="str">
        <f>IFERROR((Ativo!D28/Ativo!C28)^(0.5*((pCAPEX!C28*Ativo!C28)/((pPes!C28*qPes!D28)+(pCAPEX!C28*Ativo!C28)+(IPCA!C29*qOG!C28)))+((pCAPEX!D28*Ativo!D28)/((qOG!D28*IPCA!D29)+(qPes!E28*pPes!D28)+(pCAPEX!D28*Ativo!D28)))),"")</f>
        <v/>
      </c>
      <c r="E88" s="111" t="str">
        <f>IFERROR((Ativo!E28/Ativo!D28)^(0.5*((pCAPEX!D28*Ativo!D28)/((pPes!D28*qPes!E28)+(pCAPEX!D28*Ativo!D28)+(IPCA!D29*qOG!D28)))+((pCAPEX!E28*Ativo!E28)/((qOG!E28*IPCA!E29)+(qPes!F28*pPes!E28)+(pCAPEX!E28*Ativo!E28)))),"")</f>
        <v/>
      </c>
      <c r="F88" s="111">
        <f>IFERROR((Ativo!F28/Ativo!E28)^(0.5*((pCAPEX!E28*Ativo!E28)/((pPes!E28*qPes!F28)+(pCAPEX!E28*Ativo!E28)+(IPCA!E29*qOG!E28)))+((pCAPEX!F28*Ativo!F28)/((qOG!F28*IPCA!F29)+(qPes!G28*pPes!F28)+(pCAPEX!F28*Ativo!F28)))),"")</f>
        <v>0.97287414072183753</v>
      </c>
      <c r="G88" s="111">
        <f>IFERROR((Ativo!G28/Ativo!F28)^(0.5*((pCAPEX!F28*Ativo!F28)/((pPes!F28*qPes!G28)+(pCAPEX!F28*Ativo!F28)+(IPCA!F29*qOG!F28)))+((pCAPEX!G28*Ativo!G28)/((qOG!G28*IPCA!G29)+(qPes!H28*pPes!G28)+(pCAPEX!G28*Ativo!G28)))),"")</f>
        <v>1.0959850247375897</v>
      </c>
      <c r="H88" s="111">
        <f>IFERROR((Ativo!H28/Ativo!G28)^(0.5*((pCAPEX!G28*Ativo!G28)/((pPes!G28*qPes!H28)+(pCAPEX!G28*Ativo!G28)+(IPCA!G29*qOG!G28)))+((pCAPEX!H28*Ativo!H28)/((qOG!H28*IPCA!H29)+(qPes!I28*pPes!H28)+(pCAPEX!H28*Ativo!H28)))),"")</f>
        <v>0.98235904545827557</v>
      </c>
      <c r="I88" s="111" t="str">
        <f>IFERROR((Ativo!I28/Ativo!H28)^(0.5*((pCAPEX!H28*Ativo!H28)/((pPes!H28*qPes!I28)+(pCAPEX!H28*Ativo!H28)+(IPCA!H29*qOG!H28)))+((pCAPEX!I28*Ativo!I28)/((qOG!I28*IPCA!I29)+(qPes!J28*pPes!I28)+(pCAPEX!I28*Ativo!I28)))),"")</f>
        <v/>
      </c>
      <c r="J88" s="111" t="str">
        <f>IFERROR((Ativo!J28/Ativo!I28)^(0.5*((pCAPEX!I28*Ativo!I28)/((pPes!I28*qPes!J28)+(pCAPEX!I28*Ativo!I28)+(IPCA!I29*qOG!I28)))+((pCAPEX!J28*Ativo!J28)/((qOG!J28*IPCA!J29)+(qPes!K28*pPes!J28)+(pCAPEX!J28*Ativo!J28)))),"")</f>
        <v/>
      </c>
      <c r="K88" s="111">
        <f>IFERROR((Ativo!K28/Ativo!J28)^(0.5*((pCAPEX!J28*Ativo!J28)/((pPes!J28*qPes!K28)+(pCAPEX!J28*Ativo!J28)+(IPCA!J29*qOG!J28)))+((pCAPEX!K28*Ativo!K28)/((qOG!K28*IPCA!K29)+(qPes!L28*pPes!K28)+(pCAPEX!K28*Ativo!K28)))),"")</f>
        <v>1.0096870861615304</v>
      </c>
      <c r="L88" s="111">
        <f>IFERROR((Ativo!L28/Ativo!K28)^(0.5*((pCAPEX!K28*Ativo!K28)/((pPes!K28*qPes!L28)+(pCAPEX!K28*Ativo!K28)+(IPCA!K29*qOG!K28)))+((pCAPEX!L28*Ativo!L28)/((qOG!L28*IPCA!L29)+(qPes!M28*pPes!L28)+(pCAPEX!L28*Ativo!L28)))),"")</f>
        <v>1.0478952357974753</v>
      </c>
      <c r="M88" s="111">
        <f>IFERROR((Ativo!M28/Ativo!L28)^(0.5*((pCAPEX!L28*Ativo!L28)/((pPes!L28*qPes!M28)+(pCAPEX!L28*Ativo!L28)+(IPCA!L29*qOG!L28)))+((pCAPEX!M28*Ativo!M28)/((qOG!M28*IPCA!M29)+(qPes!N28*pPes!M28)+(pCAPEX!M28*Ativo!M28)))),"")</f>
        <v>1.0033408528422263</v>
      </c>
      <c r="N88" s="111">
        <f>IFERROR((Ativo!N28/Ativo!M28)^(0.5*((pCAPEX!M28*Ativo!M28)/((pPes!M28*qPes!N28)+(pCAPEX!M28*Ativo!M28)+(IPCA!M29*qOG!M28)))+((pCAPEX!N28*Ativo!N28)/((qOG!N28*IPCA!N29)+(qPes!O28*pPes!N28)+(pCAPEX!N28*Ativo!N28)))),"")</f>
        <v>0.97654242331739649</v>
      </c>
      <c r="O88" s="111">
        <f>IFERROR((Ativo!O28/Ativo!N28)^(0.5*((pCAPEX!N28*Ativo!N28)/((pPes!N28*qPes!O28)+(pCAPEX!N28*Ativo!N28)+(IPCA!N29*qOG!N28)))+((pCAPEX!O28*Ativo!O28)/((qOG!O28*IPCA!O29)+(qPes!P28*pPes!O28)+(pCAPEX!O28*Ativo!O28)))),"")</f>
        <v>0.99216180087254136</v>
      </c>
      <c r="P88" s="111">
        <f>IFERROR((Ativo!P28/Ativo!O28)^(0.5*((pCAPEX!O28*Ativo!O28)/((pPes!O28*qPes!P28)+(pCAPEX!O28*Ativo!O28)+(IPCA!O29*qOG!O28)))+((pCAPEX!P28*Ativo!P28)/((qOG!P28*IPCA!P29)+(qPes!Q28*pPes!P28)+(pCAPEX!P28*Ativo!P28)))),"")</f>
        <v>0.99273460030483485</v>
      </c>
      <c r="Q88" s="111">
        <f>IFERROR((Ativo!Q28/Ativo!P28)^(0.5*((pCAPEX!P28*Ativo!P28)/((pPes!P28*qPes!Q28)+(pCAPEX!P28*Ativo!P28)+(IPCA!P29*qOG!P28)))+((pCAPEX!Q28*Ativo!Q28)/((qOG!Q28*IPCA!Q29)+(qPes!R28*pPes!Q28)+(pCAPEX!Q28*Ativo!Q28)))),"")</f>
        <v>1.0352943929179412</v>
      </c>
      <c r="R88" s="111">
        <f>IFERROR((Ativo!R28/Ativo!Q28)^(0.5*((pCAPEX!Q28*Ativo!Q28)/((pPes!Q28*qPes!R28)+(pCAPEX!Q28*Ativo!Q28)+(IPCA!Q29*qOG!Q28)))+((pCAPEX!R28*Ativo!R28)/((qOG!R28*IPCA!R29)+(qPes!S28*pPes!R28)+(pCAPEX!R28*Ativo!R28)))),"")</f>
        <v>0.95706303678187499</v>
      </c>
      <c r="S88" s="111">
        <f>IFERROR((Ativo!S28/Ativo!R28)^(0.5*((pCAPEX!R28*Ativo!R28)/((pPes!R28*qPes!S28)+(pCAPEX!R28*Ativo!R28)+(IPCA!R29*qOG!R28)))+((pCAPEX!S28*Ativo!S28)/((qOG!S28*IPCA!S29)+(qPes!T28*pPes!S28)+(pCAPEX!S28*Ativo!S28)))),"")</f>
        <v>0.9969760820953002</v>
      </c>
      <c r="T88" s="111">
        <f>IFERROR((Ativo!T28/Ativo!S28)^(0.5*((pCAPEX!S28*Ativo!S28)/((pPes!S28*qPes!T28)+(pCAPEX!S28*Ativo!S28)+(IPCA!S29*qOG!S28)))+((pCAPEX!T28*Ativo!T28)/((qOG!T28*IPCA!T29)+(qPes!U28*pPes!T28)+(pCAPEX!T28*Ativo!T28)))),"")</f>
        <v>0.99026376375647096</v>
      </c>
      <c r="U88" s="111">
        <f>IFERROR((Ativo!U28/Ativo!T28)^(0.5*((pCAPEX!T28*Ativo!T28)/((pPes!T28*qPes!U28)+(pCAPEX!T28*Ativo!T28)+(IPCA!T29*qOG!T28)))+((pCAPEX!U28*Ativo!U28)/((qOG!U28*IPCA!U29)+(qPes!V28*pPes!U28)+(pCAPEX!U28*Ativo!U28)))),"")</f>
        <v>0.98738595741437973</v>
      </c>
      <c r="V88" s="111" t="str">
        <f>IFERROR((Ativo!V28/Ativo!U28)^(0.5*((pCAPEX!U28*Ativo!U28)/((pPes!U28*qPes!V28)+(pCAPEX!U28*Ativo!U28)+(IPCA!U29*qOG!U28)))+((pCAPEX!V28*Ativo!V28)/((qOG!V28*IPCA!V29)+(qPes!W28*pPes!V28)+(pCAPEX!V28*Ativo!V28)))),"")</f>
        <v/>
      </c>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row>
    <row r="89" spans="2:46" x14ac:dyDescent="0.25">
      <c r="B89" s="105" t="s">
        <v>53</v>
      </c>
      <c r="C89" s="111">
        <f>IFERROR((Ativo!C29/Ativo!B29)^(0.5*((pCAPEX!B29*Ativo!B29)/((pPes!B29*qPes!C29)+(pCAPEX!B29*Ativo!B29)+(IPCA!B30*qOG!B29)))+((pCAPEX!C29*Ativo!C29)/((qOG!C29*IPCA!C30)+(qPes!D29*pPes!C29)+(pCAPEX!C29*Ativo!C29)))),"")</f>
        <v>0.99651858266160942</v>
      </c>
      <c r="D89" s="111">
        <f>IFERROR((Ativo!D29/Ativo!C29)^(0.5*((pCAPEX!C29*Ativo!C29)/((pPes!C29*qPes!D29)+(pCAPEX!C29*Ativo!C29)+(IPCA!C30*qOG!C29)))+((pCAPEX!D29*Ativo!D29)/((qOG!D29*IPCA!D30)+(qPes!E29*pPes!D29)+(pCAPEX!D29*Ativo!D29)))),"")</f>
        <v>0.97668247167162514</v>
      </c>
      <c r="E89" s="111">
        <f>IFERROR((Ativo!E29/Ativo!D29)^(0.5*((pCAPEX!D29*Ativo!D29)/((pPes!D29*qPes!E29)+(pCAPEX!D29*Ativo!D29)+(IPCA!D30*qOG!D29)))+((pCAPEX!E29*Ativo!E29)/((qOG!E29*IPCA!E30)+(qPes!F29*pPes!E29)+(pCAPEX!E29*Ativo!E29)))),"")</f>
        <v>0.9939889284617035</v>
      </c>
      <c r="F89" s="111">
        <f>IFERROR((Ativo!F29/Ativo!E29)^(0.5*((pCAPEX!E29*Ativo!E29)/((pPes!E29*qPes!F29)+(pCAPEX!E29*Ativo!E29)+(IPCA!E30*qOG!E29)))+((pCAPEX!F29*Ativo!F29)/((qOG!F29*IPCA!F30)+(qPes!G29*pPes!F29)+(pCAPEX!F29*Ativo!F29)))),"")</f>
        <v>1.0104008421404491</v>
      </c>
      <c r="G89" s="111">
        <f>IFERROR((Ativo!G29/Ativo!F29)^(0.5*((pCAPEX!F29*Ativo!F29)/((pPes!F29*qPes!G29)+(pCAPEX!F29*Ativo!F29)+(IPCA!F30*qOG!F29)))+((pCAPEX!G29*Ativo!G29)/((qOG!G29*IPCA!G30)+(qPes!H29*pPes!G29)+(pCAPEX!G29*Ativo!G29)))),"")</f>
        <v>1.0095118260360418</v>
      </c>
      <c r="H89" s="111">
        <f>IFERROR((Ativo!H29/Ativo!G29)^(0.5*((pCAPEX!G29*Ativo!G29)/((pPes!G29*qPes!H29)+(pCAPEX!G29*Ativo!G29)+(IPCA!G30*qOG!G29)))+((pCAPEX!H29*Ativo!H29)/((qOG!H29*IPCA!H30)+(qPes!I29*pPes!H29)+(pCAPEX!H29*Ativo!H29)))),"")</f>
        <v>1.0197159455574878</v>
      </c>
      <c r="I89" s="111">
        <f>IFERROR((Ativo!I29/Ativo!H29)^(0.5*((pCAPEX!H29*Ativo!H29)/((pPes!H29*qPes!I29)+(pCAPEX!H29*Ativo!H29)+(IPCA!H30*qOG!H29)))+((pCAPEX!I29*Ativo!I29)/((qOG!I29*IPCA!I30)+(qPes!J29*pPes!I29)+(pCAPEX!I29*Ativo!I29)))),"")</f>
        <v>1.0469181344006204</v>
      </c>
      <c r="J89" s="111">
        <f>IFERROR((Ativo!J29/Ativo!I29)^(0.5*((pCAPEX!I29*Ativo!I29)/((pPes!I29*qPes!J29)+(pCAPEX!I29*Ativo!I29)+(IPCA!I30*qOG!I29)))+((pCAPEX!J29*Ativo!J29)/((qOG!J29*IPCA!J30)+(qPes!K29*pPes!J29)+(pCAPEX!J29*Ativo!J29)))),"")</f>
        <v>0.98854575840524683</v>
      </c>
      <c r="K89" s="111">
        <f>IFERROR((Ativo!K29/Ativo!J29)^(0.5*((pCAPEX!J29*Ativo!J29)/((pPes!J29*qPes!K29)+(pCAPEX!J29*Ativo!J29)+(IPCA!J30*qOG!J29)))+((pCAPEX!K29*Ativo!K29)/((qOG!K29*IPCA!K30)+(qPes!L29*pPes!K29)+(pCAPEX!K29*Ativo!K29)))),"")</f>
        <v>1.0056012044454046</v>
      </c>
      <c r="L89" s="111">
        <f>IFERROR((Ativo!L29/Ativo!K29)^(0.5*((pCAPEX!K29*Ativo!K29)/((pPes!K29*qPes!L29)+(pCAPEX!K29*Ativo!K29)+(IPCA!K30*qOG!K29)))+((pCAPEX!L29*Ativo!L29)/((qOG!L29*IPCA!L30)+(qPes!M29*pPes!L29)+(pCAPEX!L29*Ativo!L29)))),"")</f>
        <v>1.0181789271087962</v>
      </c>
      <c r="M89" s="111">
        <f>IFERROR((Ativo!M29/Ativo!L29)^(0.5*((pCAPEX!L29*Ativo!L29)/((pPes!L29*qPes!M29)+(pCAPEX!L29*Ativo!L29)+(IPCA!L30*qOG!L29)))+((pCAPEX!M29*Ativo!M29)/((qOG!M29*IPCA!M30)+(qPes!N29*pPes!M29)+(pCAPEX!M29*Ativo!M29)))),"")</f>
        <v>0.98919896724568701</v>
      </c>
      <c r="N89" s="111">
        <f>IFERROR((Ativo!N29/Ativo!M29)^(0.5*((pCAPEX!M29*Ativo!M29)/((pPes!M29*qPes!N29)+(pCAPEX!M29*Ativo!M29)+(IPCA!M30*qOG!M29)))+((pCAPEX!N29*Ativo!N29)/((qOG!N29*IPCA!N30)+(qPes!O29*pPes!N29)+(pCAPEX!N29*Ativo!N29)))),"")</f>
        <v>1.0003429521613199</v>
      </c>
      <c r="O89" s="111">
        <f>IFERROR((Ativo!O29/Ativo!N29)^(0.5*((pCAPEX!N29*Ativo!N29)/((pPes!N29*qPes!O29)+(pCAPEX!N29*Ativo!N29)+(IPCA!N30*qOG!N29)))+((pCAPEX!O29*Ativo!O29)/((qOG!O29*IPCA!O30)+(qPes!P29*pPes!O29)+(pCAPEX!O29*Ativo!O29)))),"")</f>
        <v>0.99997946590917264</v>
      </c>
      <c r="P89" s="111">
        <f>IFERROR((Ativo!P29/Ativo!O29)^(0.5*((pCAPEX!O29*Ativo!O29)/((pPes!O29*qPes!P29)+(pCAPEX!O29*Ativo!O29)+(IPCA!O30*qOG!O29)))+((pCAPEX!P29*Ativo!P29)/((qOG!P29*IPCA!P30)+(qPes!Q29*pPes!P29)+(pCAPEX!P29*Ativo!P29)))),"")</f>
        <v>0.98988693350374135</v>
      </c>
      <c r="Q89" s="111">
        <f>IFERROR((Ativo!Q29/Ativo!P29)^(0.5*((pCAPEX!P29*Ativo!P29)/((pPes!P29*qPes!Q29)+(pCAPEX!P29*Ativo!P29)+(IPCA!P30*qOG!P29)))+((pCAPEX!Q29*Ativo!Q29)/((qOG!Q29*IPCA!Q30)+(qPes!R29*pPes!Q29)+(pCAPEX!Q29*Ativo!Q29)))),"")</f>
        <v>1.0065232154358228</v>
      </c>
      <c r="R89" s="111">
        <f>IFERROR((Ativo!R29/Ativo!Q29)^(0.5*((pCAPEX!Q29*Ativo!Q29)/((pPes!Q29*qPes!R29)+(pCAPEX!Q29*Ativo!Q29)+(IPCA!Q30*qOG!Q29)))+((pCAPEX!R29*Ativo!R29)/((qOG!R29*IPCA!R30)+(qPes!S29*pPes!R29)+(pCAPEX!R29*Ativo!R29)))),"")</f>
        <v>0.99410844419770539</v>
      </c>
      <c r="S89" s="111">
        <f>IFERROR((Ativo!S29/Ativo!R29)^(0.5*((pCAPEX!R29*Ativo!R29)/((pPes!R29*qPes!S29)+(pCAPEX!R29*Ativo!R29)+(IPCA!R30*qOG!R29)))+((pCAPEX!S29*Ativo!S29)/((qOG!S29*IPCA!S30)+(qPes!T29*pPes!S29)+(pCAPEX!S29*Ativo!S29)))),"")</f>
        <v>1.0024341768773637</v>
      </c>
      <c r="T89" s="111">
        <f>IFERROR((Ativo!T29/Ativo!S29)^(0.5*((pCAPEX!S29*Ativo!S29)/((pPes!S29*qPes!T29)+(pCAPEX!S29*Ativo!S29)+(IPCA!S30*qOG!S29)))+((pCAPEX!T29*Ativo!T29)/((qOG!T29*IPCA!T30)+(qPes!U29*pPes!T29)+(pCAPEX!T29*Ativo!T29)))),"")</f>
        <v>1.006670980236438</v>
      </c>
      <c r="U89" s="111">
        <f>IFERROR((Ativo!U29/Ativo!T29)^(0.5*((pCAPEX!T29*Ativo!T29)/((pPes!T29*qPes!U29)+(pCAPEX!T29*Ativo!T29)+(IPCA!T30*qOG!T29)))+((pCAPEX!U29*Ativo!U29)/((qOG!U29*IPCA!U30)+(qPes!V29*pPes!U29)+(pCAPEX!U29*Ativo!U29)))),"")</f>
        <v>1.0003495083410847</v>
      </c>
      <c r="V89" s="111">
        <f>IFERROR((Ativo!V29/Ativo!U29)^(0.5*((pCAPEX!U29*Ativo!U29)/((pPes!U29*qPes!V29)+(pCAPEX!U29*Ativo!U29)+(IPCA!U30*qOG!U29)))+((pCAPEX!V29*Ativo!V29)/((qOG!V29*IPCA!V30)+(qPes!W29*pPes!V29)+(pCAPEX!V29*Ativo!V29)))),"")</f>
        <v>1.0079233193452166</v>
      </c>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row>
    <row r="90" spans="2:46" x14ac:dyDescent="0.25">
      <c r="B90" s="105" t="s">
        <v>47</v>
      </c>
      <c r="C90" s="111">
        <f>IFERROR((Ativo!C30/Ativo!B30)^(0.5*((pCAPEX!B30*Ativo!B30)/((pPes!B30*qPes!C30)+(pCAPEX!B30*Ativo!B30)+(IPCA!B31*qOG!B30)))+((pCAPEX!C30*Ativo!C30)/((qOG!C30*IPCA!C31)+(qPes!D30*pPes!C30)+(pCAPEX!C30*Ativo!C30)))),"")</f>
        <v>0.99213824296937025</v>
      </c>
      <c r="D90" s="111">
        <f>IFERROR((Ativo!D30/Ativo!C30)^(0.5*((pCAPEX!C30*Ativo!C30)/((pPes!C30*qPes!D30)+(pCAPEX!C30*Ativo!C30)+(IPCA!C31*qOG!C30)))+((pCAPEX!D30*Ativo!D30)/((qOG!D30*IPCA!D31)+(qPes!E30*pPes!D30)+(pCAPEX!D30*Ativo!D30)))),"")</f>
        <v>0.9891439985671584</v>
      </c>
      <c r="E90" s="111">
        <f>IFERROR((Ativo!E30/Ativo!D30)^(0.5*((pCAPEX!D30*Ativo!D30)/((pPes!D30*qPes!E30)+(pCAPEX!D30*Ativo!D30)+(IPCA!D31*qOG!D30)))+((pCAPEX!E30*Ativo!E30)/((qOG!E30*IPCA!E31)+(qPes!F30*pPes!E30)+(pCAPEX!E30*Ativo!E30)))),"")</f>
        <v>0.9698708725516525</v>
      </c>
      <c r="F90" s="111">
        <f>IFERROR((Ativo!F30/Ativo!E30)^(0.5*((pCAPEX!E30*Ativo!E30)/((pPes!E30*qPes!F30)+(pCAPEX!E30*Ativo!E30)+(IPCA!E31*qOG!E30)))+((pCAPEX!F30*Ativo!F30)/((qOG!F30*IPCA!F31)+(qPes!G30*pPes!F30)+(pCAPEX!F30*Ativo!F30)))),"")</f>
        <v>0.98294265756412091</v>
      </c>
      <c r="G90" s="111">
        <f>IFERROR((Ativo!G30/Ativo!F30)^(0.5*((pCAPEX!F30*Ativo!F30)/((pPes!F30*qPes!G30)+(pCAPEX!F30*Ativo!F30)+(IPCA!F31*qOG!F30)))+((pCAPEX!G30*Ativo!G30)/((qOG!G30*IPCA!G31)+(qPes!H30*pPes!G30)+(pCAPEX!G30*Ativo!G30)))),"")</f>
        <v>0.97915502984133584</v>
      </c>
      <c r="H90" s="111">
        <f>IFERROR((Ativo!H30/Ativo!G30)^(0.5*((pCAPEX!G30*Ativo!G30)/((pPes!G30*qPes!H30)+(pCAPEX!G30*Ativo!G30)+(IPCA!G31*qOG!G30)))+((pCAPEX!H30*Ativo!H30)/((qOG!H30*IPCA!H31)+(qPes!I30*pPes!H30)+(pCAPEX!H30*Ativo!H30)))),"")</f>
        <v>0.99044388618081769</v>
      </c>
      <c r="I90" s="111">
        <f>IFERROR((Ativo!I30/Ativo!H30)^(0.5*((pCAPEX!H30*Ativo!H30)/((pPes!H30*qPes!I30)+(pCAPEX!H30*Ativo!H30)+(IPCA!H31*qOG!H30)))+((pCAPEX!I30*Ativo!I30)/((qOG!I30*IPCA!I31)+(qPes!J30*pPes!I30)+(pCAPEX!I30*Ativo!I30)))),"")</f>
        <v>1.1849022411013388</v>
      </c>
      <c r="J90" s="111">
        <f>IFERROR((Ativo!J30/Ativo!I30)^(0.5*((pCAPEX!I30*Ativo!I30)/((pPes!I30*qPes!J30)+(pCAPEX!I30*Ativo!I30)+(IPCA!I31*qOG!I30)))+((pCAPEX!J30*Ativo!J30)/((qOG!J30*IPCA!J31)+(qPes!K30*pPes!J30)+(pCAPEX!J30*Ativo!J30)))),"")</f>
        <v>0.97982028572472213</v>
      </c>
      <c r="K90" s="111">
        <f>IFERROR((Ativo!K30/Ativo!J30)^(0.5*((pCAPEX!J30*Ativo!J30)/((pPes!J30*qPes!K30)+(pCAPEX!J30*Ativo!J30)+(IPCA!J31*qOG!J30)))+((pCAPEX!K30*Ativo!K30)/((qOG!K30*IPCA!K31)+(qPes!L30*pPes!K30)+(pCAPEX!K30*Ativo!K30)))),"")</f>
        <v>0.96904576831614009</v>
      </c>
      <c r="L90" s="111">
        <f>IFERROR((Ativo!L30/Ativo!K30)^(0.5*((pCAPEX!K30*Ativo!K30)/((pPes!K30*qPes!L30)+(pCAPEX!K30*Ativo!K30)+(IPCA!K31*qOG!K30)))+((pCAPEX!L30*Ativo!L30)/((qOG!L30*IPCA!L31)+(qPes!M30*pPes!L30)+(pCAPEX!L30*Ativo!L30)))),"")</f>
        <v>1.0006312107221571</v>
      </c>
      <c r="M90" s="111">
        <f>IFERROR((Ativo!M30/Ativo!L30)^(0.5*((pCAPEX!L30*Ativo!L30)/((pPes!L30*qPes!M30)+(pCAPEX!L30*Ativo!L30)+(IPCA!L31*qOG!L30)))+((pCAPEX!M30*Ativo!M30)/((qOG!M30*IPCA!M31)+(qPes!N30*pPes!M30)+(pCAPEX!M30*Ativo!M30)))),"")</f>
        <v>0.99406061144429414</v>
      </c>
      <c r="N90" s="111">
        <f>IFERROR((Ativo!N30/Ativo!M30)^(0.5*((pCAPEX!M30*Ativo!M30)/((pPes!M30*qPes!N30)+(pCAPEX!M30*Ativo!M30)+(IPCA!M31*qOG!M30)))+((pCAPEX!N30*Ativo!N30)/((qOG!N30*IPCA!N31)+(qPes!O30*pPes!N30)+(pCAPEX!N30*Ativo!N30)))),"")</f>
        <v>1.0056094541220972</v>
      </c>
      <c r="O90" s="111">
        <f>IFERROR((Ativo!O30/Ativo!N30)^(0.5*((pCAPEX!N30*Ativo!N30)/((pPes!N30*qPes!O30)+(pCAPEX!N30*Ativo!N30)+(IPCA!N31*qOG!N30)))+((pCAPEX!O30*Ativo!O30)/((qOG!O30*IPCA!O31)+(qPes!P30*pPes!O30)+(pCAPEX!O30*Ativo!O30)))),"")</f>
        <v>0.99642158656416546</v>
      </c>
      <c r="P90" s="111">
        <f>IFERROR((Ativo!P30/Ativo!O30)^(0.5*((pCAPEX!O30*Ativo!O30)/((pPes!O30*qPes!P30)+(pCAPEX!O30*Ativo!O30)+(IPCA!O31*qOG!O30)))+((pCAPEX!P30*Ativo!P30)/((qOG!P30*IPCA!P31)+(qPes!Q30*pPes!P30)+(pCAPEX!P30*Ativo!P30)))),"")</f>
        <v>0.99587100978121113</v>
      </c>
      <c r="Q90" s="111">
        <f>IFERROR((Ativo!Q30/Ativo!P30)^(0.5*((pCAPEX!P30*Ativo!P30)/((pPes!P30*qPes!Q30)+(pCAPEX!P30*Ativo!P30)+(IPCA!P31*qOG!P30)))+((pCAPEX!Q30*Ativo!Q30)/((qOG!Q30*IPCA!Q31)+(qPes!R30*pPes!Q30)+(pCAPEX!Q30*Ativo!Q30)))),"")</f>
        <v>1.0007802201805476</v>
      </c>
      <c r="R90" s="111">
        <f>IFERROR((Ativo!R30/Ativo!Q30)^(0.5*((pCAPEX!Q30*Ativo!Q30)/((pPes!Q30*qPes!R30)+(pCAPEX!Q30*Ativo!Q30)+(IPCA!Q31*qOG!Q30)))+((pCAPEX!R30*Ativo!R30)/((qOG!R30*IPCA!R31)+(qPes!S30*pPes!R30)+(pCAPEX!R30*Ativo!R30)))),"")</f>
        <v>0.97085000424051704</v>
      </c>
      <c r="S90" s="111">
        <f>IFERROR((Ativo!S30/Ativo!R30)^(0.5*((pCAPEX!R30*Ativo!R30)/((pPes!R30*qPes!S30)+(pCAPEX!R30*Ativo!R30)+(IPCA!R31*qOG!R30)))+((pCAPEX!S30*Ativo!S30)/((qOG!S30*IPCA!S31)+(qPes!T30*pPes!S30)+(pCAPEX!S30*Ativo!S30)))),"")</f>
        <v>0.97701035359028587</v>
      </c>
      <c r="T90" s="111">
        <f>IFERROR((Ativo!T30/Ativo!S30)^(0.5*((pCAPEX!S30*Ativo!S30)/((pPes!S30*qPes!T30)+(pCAPEX!S30*Ativo!S30)+(IPCA!S31*qOG!S30)))+((pCAPEX!T30*Ativo!T30)/((qOG!T30*IPCA!T31)+(qPes!U30*pPes!T30)+(pCAPEX!T30*Ativo!T30)))),"")</f>
        <v>1.002918187334175</v>
      </c>
      <c r="U90" s="111">
        <f>IFERROR((Ativo!U30/Ativo!T30)^(0.5*((pCAPEX!T30*Ativo!T30)/((pPes!T30*qPes!U30)+(pCAPEX!T30*Ativo!T30)+(IPCA!T31*qOG!T30)))+((pCAPEX!U30*Ativo!U30)/((qOG!U30*IPCA!U31)+(qPes!V30*pPes!U30)+(pCAPEX!U30*Ativo!U30)))),"")</f>
        <v>1.0000893999361207</v>
      </c>
      <c r="V90" s="111">
        <f>IFERROR((Ativo!V30/Ativo!U30)^(0.5*((pCAPEX!U30*Ativo!U30)/((pPes!U30*qPes!V30)+(pCAPEX!U30*Ativo!U30)+(IPCA!U31*qOG!U30)))+((pCAPEX!V30*Ativo!V30)/((qOG!V30*IPCA!V31)+(qPes!W30*pPes!V30)+(pCAPEX!V30*Ativo!V30)))),"")</f>
        <v>0.98377888465255281</v>
      </c>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row>
    <row r="91" spans="2:46" x14ac:dyDescent="0.25">
      <c r="B91" s="105" t="s">
        <v>37</v>
      </c>
      <c r="C91" s="111">
        <f>IFERROR((Ativo!C31/Ativo!B31)^(0.5*((pCAPEX!B31*Ativo!B31)/((pPes!B31*qPes!C31)+(pCAPEX!B31*Ativo!B31)+(IPCA!B32*qOG!B31)))+((pCAPEX!C31*Ativo!C31)/((qOG!C31*IPCA!C32)+(qPes!D31*pPes!C31)+(pCAPEX!C31*Ativo!C31)))),"")</f>
        <v>0.95515268154236455</v>
      </c>
      <c r="D91" s="111">
        <f>IFERROR((Ativo!D31/Ativo!C31)^(0.5*((pCAPEX!C31*Ativo!C31)/((pPes!C31*qPes!D31)+(pCAPEX!C31*Ativo!C31)+(IPCA!C32*qOG!C31)))+((pCAPEX!D31*Ativo!D31)/((qOG!D31*IPCA!D32)+(qPes!E31*pPes!D31)+(pCAPEX!D31*Ativo!D31)))),"")</f>
        <v>0.97689383632468052</v>
      </c>
      <c r="E91" s="111">
        <f>IFERROR((Ativo!E31/Ativo!D31)^(0.5*((pCAPEX!D31*Ativo!D31)/((pPes!D31*qPes!E31)+(pCAPEX!D31*Ativo!D31)+(IPCA!D32*qOG!D31)))+((pCAPEX!E31*Ativo!E31)/((qOG!E31*IPCA!E32)+(qPes!F31*pPes!E31)+(pCAPEX!E31*Ativo!E31)))),"")</f>
        <v>0.92766355752657326</v>
      </c>
      <c r="F91" s="111">
        <f>IFERROR((Ativo!F31/Ativo!E31)^(0.5*((pCAPEX!E31*Ativo!E31)/((pPes!E31*qPes!F31)+(pCAPEX!E31*Ativo!E31)+(IPCA!E32*qOG!E31)))+((pCAPEX!F31*Ativo!F31)/((qOG!F31*IPCA!F32)+(qPes!G31*pPes!F31)+(pCAPEX!F31*Ativo!F31)))),"")</f>
        <v>0.94681019863534455</v>
      </c>
      <c r="G91" s="111">
        <f>IFERROR((Ativo!G31/Ativo!F31)^(0.5*((pCAPEX!F31*Ativo!F31)/((pPes!F31*qPes!G31)+(pCAPEX!F31*Ativo!F31)+(IPCA!F32*qOG!F31)))+((pCAPEX!G31*Ativo!G31)/((qOG!G31*IPCA!G32)+(qPes!H31*pPes!G31)+(pCAPEX!G31*Ativo!G31)))),"")</f>
        <v>0.96045449922161352</v>
      </c>
      <c r="H91" s="111">
        <f>IFERROR((Ativo!H31/Ativo!G31)^(0.5*((pCAPEX!G31*Ativo!G31)/((pPes!G31*qPes!H31)+(pCAPEX!G31*Ativo!G31)+(IPCA!G32*qOG!G31)))+((pCAPEX!H31*Ativo!H31)/((qOG!H31*IPCA!H32)+(qPes!I31*pPes!H31)+(pCAPEX!H31*Ativo!H31)))),"")</f>
        <v>0.98858926873999331</v>
      </c>
      <c r="I91" s="111">
        <f>IFERROR((Ativo!I31/Ativo!H31)^(0.5*((pCAPEX!H31*Ativo!H31)/((pPes!H31*qPes!I31)+(pCAPEX!H31*Ativo!H31)+(IPCA!H32*qOG!H31)))+((pCAPEX!I31*Ativo!I31)/((qOG!I31*IPCA!I32)+(qPes!J31*pPes!I31)+(pCAPEX!I31*Ativo!I31)))),"")</f>
        <v>1.000623892583161</v>
      </c>
      <c r="J91" s="111">
        <f>IFERROR((Ativo!J31/Ativo!I31)^(0.5*((pCAPEX!I31*Ativo!I31)/((pPes!I31*qPes!J31)+(pCAPEX!I31*Ativo!I31)+(IPCA!I32*qOG!I31)))+((pCAPEX!J31*Ativo!J31)/((qOG!J31*IPCA!J32)+(qPes!K31*pPes!J31)+(pCAPEX!J31*Ativo!J31)))),"")</f>
        <v>0.99557334842152656</v>
      </c>
      <c r="K91" s="111">
        <f>IFERROR((Ativo!K31/Ativo!J31)^(0.5*((pCAPEX!J31*Ativo!J31)/((pPes!J31*qPes!K31)+(pCAPEX!J31*Ativo!J31)+(IPCA!J32*qOG!J31)))+((pCAPEX!K31*Ativo!K31)/((qOG!K31*IPCA!K32)+(qPes!L31*pPes!K31)+(pCAPEX!K31*Ativo!K31)))),"")</f>
        <v>1.0095805117957759</v>
      </c>
      <c r="L91" s="111">
        <f>IFERROR((Ativo!L31/Ativo!K31)^(0.5*((pCAPEX!K31*Ativo!K31)/((pPes!K31*qPes!L31)+(pCAPEX!K31*Ativo!K31)+(IPCA!K32*qOG!K31)))+((pCAPEX!L31*Ativo!L31)/((qOG!L31*IPCA!L32)+(qPes!M31*pPes!L31)+(pCAPEX!L31*Ativo!L31)))),"")</f>
        <v>1.013183503643587</v>
      </c>
      <c r="M91" s="111">
        <f>IFERROR((Ativo!M31/Ativo!L31)^(0.5*((pCAPEX!L31*Ativo!L31)/((pPes!L31*qPes!M31)+(pCAPEX!L31*Ativo!L31)+(IPCA!L32*qOG!L31)))+((pCAPEX!M31*Ativo!M31)/((qOG!M31*IPCA!M32)+(qPes!N31*pPes!M31)+(pCAPEX!M31*Ativo!M31)))),"")</f>
        <v>1.0096721304281024</v>
      </c>
      <c r="N91" s="111">
        <f>IFERROR((Ativo!N31/Ativo!M31)^(0.5*((pCAPEX!M31*Ativo!M31)/((pPes!M31*qPes!N31)+(pCAPEX!M31*Ativo!M31)+(IPCA!M32*qOG!M31)))+((pCAPEX!N31*Ativo!N31)/((qOG!N31*IPCA!N32)+(qPes!O31*pPes!N31)+(pCAPEX!N31*Ativo!N31)))),"")</f>
        <v>1.005827853422476</v>
      </c>
      <c r="O91" s="111">
        <f>IFERROR((Ativo!O31/Ativo!N31)^(0.5*((pCAPEX!N31*Ativo!N31)/((pPes!N31*qPes!O31)+(pCAPEX!N31*Ativo!N31)+(IPCA!N32*qOG!N31)))+((pCAPEX!O31*Ativo!O31)/((qOG!O31*IPCA!O32)+(qPes!P31*pPes!O31)+(pCAPEX!O31*Ativo!O31)))),"")</f>
        <v>0.9998280136636386</v>
      </c>
      <c r="P91" s="111">
        <f>IFERROR((Ativo!P31/Ativo!O31)^(0.5*((pCAPEX!O31*Ativo!O31)/((pPes!O31*qPes!P31)+(pCAPEX!O31*Ativo!O31)+(IPCA!O32*qOG!O31)))+((pCAPEX!P31*Ativo!P31)/((qOG!P31*IPCA!P32)+(qPes!Q31*pPes!P31)+(pCAPEX!P31*Ativo!P31)))),"")</f>
        <v>1.0002788360078152</v>
      </c>
      <c r="Q91" s="111">
        <f>IFERROR((Ativo!Q31/Ativo!P31)^(0.5*((pCAPEX!P31*Ativo!P31)/((pPes!P31*qPes!Q31)+(pCAPEX!P31*Ativo!P31)+(IPCA!P32*qOG!P31)))+((pCAPEX!Q31*Ativo!Q31)/((qOG!Q31*IPCA!Q32)+(qPes!R31*pPes!Q31)+(pCAPEX!Q31*Ativo!Q31)))),"")</f>
        <v>1.0030991031544085</v>
      </c>
      <c r="R91" s="111">
        <f>IFERROR((Ativo!R31/Ativo!Q31)^(0.5*((pCAPEX!Q31*Ativo!Q31)/((pPes!Q31*qPes!R31)+(pCAPEX!Q31*Ativo!Q31)+(IPCA!Q32*qOG!Q31)))+((pCAPEX!R31*Ativo!R31)/((qOG!R31*IPCA!R32)+(qPes!S31*pPes!R31)+(pCAPEX!R31*Ativo!R31)))),"")</f>
        <v>1.0012376075084841</v>
      </c>
      <c r="S91" s="111">
        <f>IFERROR((Ativo!S31/Ativo!R31)^(0.5*((pCAPEX!R31*Ativo!R31)/((pPes!R31*qPes!S31)+(pCAPEX!R31*Ativo!R31)+(IPCA!R32*qOG!R31)))+((pCAPEX!S31*Ativo!S31)/((qOG!S31*IPCA!S32)+(qPes!T31*pPes!S31)+(pCAPEX!S31*Ativo!S31)))),"")</f>
        <v>1.0101542343690144</v>
      </c>
      <c r="T91" s="111">
        <f>IFERROR((Ativo!T31/Ativo!S31)^(0.5*((pCAPEX!S31*Ativo!S31)/((pPes!S31*qPes!T31)+(pCAPEX!S31*Ativo!S31)+(IPCA!S32*qOG!S31)))+((pCAPEX!T31*Ativo!T31)/((qOG!T31*IPCA!T32)+(qPes!U31*pPes!T31)+(pCAPEX!T31*Ativo!T31)))),"")</f>
        <v>1.0123550275028035</v>
      </c>
      <c r="U91" s="111">
        <f>IFERROR((Ativo!U31/Ativo!T31)^(0.5*((pCAPEX!T31*Ativo!T31)/((pPes!T31*qPes!U31)+(pCAPEX!T31*Ativo!T31)+(IPCA!T32*qOG!T31)))+((pCAPEX!U31*Ativo!U31)/((qOG!U31*IPCA!U32)+(qPes!V31*pPes!U31)+(pCAPEX!U31*Ativo!U31)))),"")</f>
        <v>1.0107823838108319</v>
      </c>
      <c r="V91" s="111">
        <f>IFERROR((Ativo!V31/Ativo!U31)^(0.5*((pCAPEX!U31*Ativo!U31)/((pPes!U31*qPes!V31)+(pCAPEX!U31*Ativo!U31)+(IPCA!U32*qOG!U31)))+((pCAPEX!V31*Ativo!V31)/((qOG!V31*IPCA!V32)+(qPes!W31*pPes!V31)+(pCAPEX!V31*Ativo!V31)))),"")</f>
        <v>1.0020887743677527</v>
      </c>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row>
    <row r="92" spans="2:46" x14ac:dyDescent="0.25">
      <c r="B92" s="105" t="s">
        <v>51</v>
      </c>
      <c r="C92" s="111">
        <f>IFERROR((Ativo!C32/Ativo!B32)^(0.5*((pCAPEX!B32*Ativo!B32)/((pPes!B32*qPes!C32)+(pCAPEX!B32*Ativo!B32)+(IPCA!B33*qOG!B32)))+((pCAPEX!C32*Ativo!C32)/((qOG!C32*IPCA!C33)+(qPes!D32*pPes!C32)+(pCAPEX!C32*Ativo!C32)))),"")</f>
        <v>0.98780106006393897</v>
      </c>
      <c r="D92" s="111">
        <f>IFERROR((Ativo!D32/Ativo!C32)^(0.5*((pCAPEX!C32*Ativo!C32)/((pPes!C32*qPes!D32)+(pCAPEX!C32*Ativo!C32)+(IPCA!C33*qOG!C32)))+((pCAPEX!D32*Ativo!D32)/((qOG!D32*IPCA!D33)+(qPes!E32*pPes!D32)+(pCAPEX!D32*Ativo!D32)))),"")</f>
        <v>0.97256137960028033</v>
      </c>
      <c r="E92" s="111">
        <f>IFERROR((Ativo!E32/Ativo!D32)^(0.5*((pCAPEX!D32*Ativo!D32)/((pPes!D32*qPes!E32)+(pCAPEX!D32*Ativo!D32)+(IPCA!D33*qOG!D32)))+((pCAPEX!E32*Ativo!E32)/((qOG!E32*IPCA!E33)+(qPes!F32*pPes!E32)+(pCAPEX!E32*Ativo!E32)))),"")</f>
        <v>0.95413650320196375</v>
      </c>
      <c r="F92" s="111">
        <f>IFERROR((Ativo!F32/Ativo!E32)^(0.5*((pCAPEX!E32*Ativo!E32)/((pPes!E32*qPes!F32)+(pCAPEX!E32*Ativo!E32)+(IPCA!E33*qOG!E32)))+((pCAPEX!F32*Ativo!F32)/((qOG!F32*IPCA!F33)+(qPes!G32*pPes!F32)+(pCAPEX!F32*Ativo!F32)))),"")</f>
        <v>0.97166181330381463</v>
      </c>
      <c r="G92" s="111">
        <f>IFERROR((Ativo!G32/Ativo!F32)^(0.5*((pCAPEX!F32*Ativo!F32)/((pPes!F32*qPes!G32)+(pCAPEX!F32*Ativo!F32)+(IPCA!F33*qOG!F32)))+((pCAPEX!G32*Ativo!G32)/((qOG!G32*IPCA!G33)+(qPes!H32*pPes!G32)+(pCAPEX!G32*Ativo!G32)))),"")</f>
        <v>0.98416729428881977</v>
      </c>
      <c r="H92" s="111">
        <f>IFERROR((Ativo!H32/Ativo!G32)^(0.5*((pCAPEX!G32*Ativo!G32)/((pPes!G32*qPes!H32)+(pCAPEX!G32*Ativo!G32)+(IPCA!G33*qOG!G32)))+((pCAPEX!H32*Ativo!H32)/((qOG!H32*IPCA!H33)+(qPes!I32*pPes!H32)+(pCAPEX!H32*Ativo!H32)))),"")</f>
        <v>1.0070324599113112</v>
      </c>
      <c r="I92" s="111">
        <f>IFERROR((Ativo!I32/Ativo!H32)^(0.5*((pCAPEX!H32*Ativo!H32)/((pPes!H32*qPes!I32)+(pCAPEX!H32*Ativo!H32)+(IPCA!H33*qOG!H32)))+((pCAPEX!I32*Ativo!I32)/((qOG!I32*IPCA!I33)+(qPes!J32*pPes!I32)+(pCAPEX!I32*Ativo!I32)))),"")</f>
        <v>1.0018893945510492</v>
      </c>
      <c r="J92" s="111">
        <f>IFERROR((Ativo!J32/Ativo!I32)^(0.5*((pCAPEX!I32*Ativo!I32)/((pPes!I32*qPes!J32)+(pCAPEX!I32*Ativo!I32)+(IPCA!I33*qOG!I32)))+((pCAPEX!J32*Ativo!J32)/((qOG!J32*IPCA!J33)+(qPes!K32*pPes!J32)+(pCAPEX!J32*Ativo!J32)))),"")</f>
        <v>0.99397981100228261</v>
      </c>
      <c r="K92" s="111">
        <f>IFERROR((Ativo!K32/Ativo!J32)^(0.5*((pCAPEX!J32*Ativo!J32)/((pPes!J32*qPes!K32)+(pCAPEX!J32*Ativo!J32)+(IPCA!J33*qOG!J32)))+((pCAPEX!K32*Ativo!K32)/((qOG!K32*IPCA!K33)+(qPes!L32*pPes!K32)+(pCAPEX!K32*Ativo!K32)))),"")</f>
        <v>0.98763156192403612</v>
      </c>
      <c r="L92" s="111">
        <f>IFERROR((Ativo!L32/Ativo!K32)^(0.5*((pCAPEX!K32*Ativo!K32)/((pPes!K32*qPes!L32)+(pCAPEX!K32*Ativo!K32)+(IPCA!K33*qOG!K32)))+((pCAPEX!L32*Ativo!L32)/((qOG!L32*IPCA!L33)+(qPes!M32*pPes!L32)+(pCAPEX!L32*Ativo!L32)))),"")</f>
        <v>1.0049333565541922</v>
      </c>
      <c r="M92" s="111">
        <f>IFERROR((Ativo!M32/Ativo!L32)^(0.5*((pCAPEX!L32*Ativo!L32)/((pPes!L32*qPes!M32)+(pCAPEX!L32*Ativo!L32)+(IPCA!L33*qOG!L32)))+((pCAPEX!M32*Ativo!M32)/((qOG!M32*IPCA!M33)+(qPes!N32*pPes!M32)+(pCAPEX!M32*Ativo!M32)))),"")</f>
        <v>1.0178337913772024</v>
      </c>
      <c r="N92" s="111">
        <f>IFERROR((Ativo!N32/Ativo!M32)^(0.5*((pCAPEX!M32*Ativo!M32)/((pPes!M32*qPes!N32)+(pCAPEX!M32*Ativo!M32)+(IPCA!M33*qOG!M32)))+((pCAPEX!N32*Ativo!N32)/((qOG!N32*IPCA!N33)+(qPes!O32*pPes!N32)+(pCAPEX!N32*Ativo!N32)))),"")</f>
        <v>1.0045447583683469</v>
      </c>
      <c r="O92" s="111">
        <f>IFERROR((Ativo!O32/Ativo!N32)^(0.5*((pCAPEX!N32*Ativo!N32)/((pPes!N32*qPes!O32)+(pCAPEX!N32*Ativo!N32)+(IPCA!N33*qOG!N32)))+((pCAPEX!O32*Ativo!O32)/((qOG!O32*IPCA!O33)+(qPes!P32*pPes!O32)+(pCAPEX!O32*Ativo!O32)))),"")</f>
        <v>1.0072688280988624</v>
      </c>
      <c r="P92" s="111">
        <f>IFERROR((Ativo!P32/Ativo!O32)^(0.5*((pCAPEX!O32*Ativo!O32)/((pPes!O32*qPes!P32)+(pCAPEX!O32*Ativo!O32)+(IPCA!O33*qOG!O32)))+((pCAPEX!P32*Ativo!P32)/((qOG!P32*IPCA!P33)+(qPes!Q32*pPes!P32)+(pCAPEX!P32*Ativo!P32)))),"")</f>
        <v>1.0039600282983789</v>
      </c>
      <c r="Q92" s="111">
        <f>IFERROR((Ativo!Q32/Ativo!P32)^(0.5*((pCAPEX!P32*Ativo!P32)/((pPes!P32*qPes!Q32)+(pCAPEX!P32*Ativo!P32)+(IPCA!P33*qOG!P32)))+((pCAPEX!Q32*Ativo!Q32)/((qOG!Q32*IPCA!Q33)+(qPes!R32*pPes!Q32)+(pCAPEX!Q32*Ativo!Q32)))),"")</f>
        <v>1.0075510407257013</v>
      </c>
      <c r="R92" s="111">
        <f>IFERROR((Ativo!R32/Ativo!Q32)^(0.5*((pCAPEX!Q32*Ativo!Q32)/((pPes!Q32*qPes!R32)+(pCAPEX!Q32*Ativo!Q32)+(IPCA!Q33*qOG!Q32)))+((pCAPEX!R32*Ativo!R32)/((qOG!R32*IPCA!R33)+(qPes!S32*pPes!R32)+(pCAPEX!R32*Ativo!R32)))),"")</f>
        <v>0.97883155591209314</v>
      </c>
      <c r="S92" s="111">
        <f>IFERROR((Ativo!S32/Ativo!R32)^(0.5*((pCAPEX!R32*Ativo!R32)/((pPes!R32*qPes!S32)+(pCAPEX!R32*Ativo!R32)+(IPCA!R33*qOG!R32)))+((pCAPEX!S32*Ativo!S32)/((qOG!S32*IPCA!S33)+(qPes!T32*pPes!S32)+(pCAPEX!S32*Ativo!S32)))),"")</f>
        <v>1.0015450792607423</v>
      </c>
      <c r="T92" s="111">
        <f>IFERROR((Ativo!T32/Ativo!S32)^(0.5*((pCAPEX!S32*Ativo!S32)/((pPes!S32*qPes!T32)+(pCAPEX!S32*Ativo!S32)+(IPCA!S33*qOG!S32)))+((pCAPEX!T32*Ativo!T32)/((qOG!T32*IPCA!T33)+(qPes!U32*pPes!T32)+(pCAPEX!T32*Ativo!T32)))),"")</f>
        <v>0.98462294888453739</v>
      </c>
      <c r="U92" s="111">
        <f>IFERROR((Ativo!U32/Ativo!T32)^(0.5*((pCAPEX!T32*Ativo!T32)/((pPes!T32*qPes!U32)+(pCAPEX!T32*Ativo!T32)+(IPCA!T33*qOG!T32)))+((pCAPEX!U32*Ativo!U32)/((qOG!U32*IPCA!U33)+(qPes!V32*pPes!U32)+(pCAPEX!U32*Ativo!U32)))),"")</f>
        <v>1.0014363996159052</v>
      </c>
      <c r="V92" s="111">
        <f>IFERROR((Ativo!V32/Ativo!U32)^(0.5*((pCAPEX!U32*Ativo!U32)/((pPes!U32*qPes!V32)+(pCAPEX!U32*Ativo!U32)+(IPCA!U33*qOG!U32)))+((pCAPEX!V32*Ativo!V32)/((qOG!V32*IPCA!V33)+(qPes!W32*pPes!V32)+(pCAPEX!V32*Ativo!V32)))),"")</f>
        <v>1.0163657326658331</v>
      </c>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row>
    <row r="93" spans="2:46" x14ac:dyDescent="0.25">
      <c r="B93" s="105" t="s">
        <v>49</v>
      </c>
      <c r="C93" s="111" t="str">
        <f>IFERROR((Ativo!C33/Ativo!B33)^(0.5*((pCAPEX!B33*Ativo!B33)/((pPes!B33*qPes!C33)+(pCAPEX!B33*Ativo!B33)+(IPCA!B34*qOG!B33)))+((pCAPEX!C33*Ativo!C33)/((qOG!C33*IPCA!C34)+(qPes!D33*pPes!C33)+(pCAPEX!C33*Ativo!C33)))),"")</f>
        <v/>
      </c>
      <c r="D93" s="111" t="str">
        <f>IFERROR((Ativo!D33/Ativo!C33)^(0.5*((pCAPEX!C33*Ativo!C33)/((pPes!C33*qPes!D33)+(pCAPEX!C33*Ativo!C33)+(IPCA!C34*qOG!C33)))+((pCAPEX!D33*Ativo!D33)/((qOG!D33*IPCA!D34)+(qPes!E33*pPes!D33)+(pCAPEX!D33*Ativo!D33)))),"")</f>
        <v/>
      </c>
      <c r="E93" s="111" t="str">
        <f>IFERROR((Ativo!E33/Ativo!D33)^(0.5*((pCAPEX!D33*Ativo!D33)/((pPes!D33*qPes!E33)+(pCAPEX!D33*Ativo!D33)+(IPCA!D34*qOG!D33)))+((pCAPEX!E33*Ativo!E33)/((qOG!E33*IPCA!E34)+(qPes!F33*pPes!E33)+(pCAPEX!E33*Ativo!E33)))),"")</f>
        <v/>
      </c>
      <c r="F93" s="111">
        <f>IFERROR((Ativo!F33/Ativo!E33)^(0.5*((pCAPEX!E33*Ativo!E33)/((pPes!E33*qPes!F33)+(pCAPEX!E33*Ativo!E33)+(IPCA!E34*qOG!E33)))+((pCAPEX!F33*Ativo!F33)/((qOG!F33*IPCA!F34)+(qPes!G33*pPes!F33)+(pCAPEX!F33*Ativo!F33)))),"")</f>
        <v>0.97092200023586717</v>
      </c>
      <c r="G93" s="111" t="str">
        <f>IFERROR((Ativo!G33/Ativo!F33)^(0.5*((pCAPEX!F33*Ativo!F33)/((pPes!F33*qPes!G33)+(pCAPEX!F33*Ativo!F33)+(IPCA!F34*qOG!F33)))+((pCAPEX!G33*Ativo!G33)/((qOG!G33*IPCA!G34)+(qPes!H33*pPes!G33)+(pCAPEX!G33*Ativo!G33)))),"")</f>
        <v/>
      </c>
      <c r="H93" s="111" t="str">
        <f>IFERROR((Ativo!H33/Ativo!G33)^(0.5*((pCAPEX!G33*Ativo!G33)/((pPes!G33*qPes!H33)+(pCAPEX!G33*Ativo!G33)+(IPCA!G34*qOG!G33)))+((pCAPEX!H33*Ativo!H33)/((qOG!H33*IPCA!H34)+(qPes!I33*pPes!H33)+(pCAPEX!H33*Ativo!H33)))),"")</f>
        <v/>
      </c>
      <c r="I93" s="111" t="str">
        <f>IFERROR((Ativo!I33/Ativo!H33)^(0.5*((pCAPEX!H33*Ativo!H33)/((pPes!H33*qPes!I33)+(pCAPEX!H33*Ativo!H33)+(IPCA!H34*qOG!H33)))+((pCAPEX!I33*Ativo!I33)/((qOG!I33*IPCA!I34)+(qPes!J33*pPes!I33)+(pCAPEX!I33*Ativo!I33)))),"")</f>
        <v/>
      </c>
      <c r="J93" s="111" t="str">
        <f>IFERROR((Ativo!J33/Ativo!I33)^(0.5*((pCAPEX!I33*Ativo!I33)/((pPes!I33*qPes!J33)+(pCAPEX!I33*Ativo!I33)+(IPCA!I34*qOG!I33)))+((pCAPEX!J33*Ativo!J33)/((qOG!J33*IPCA!J34)+(qPes!K33*pPes!J33)+(pCAPEX!J33*Ativo!J33)))),"")</f>
        <v/>
      </c>
      <c r="K93" s="111" t="str">
        <f>IFERROR((Ativo!K33/Ativo!J33)^(0.5*((pCAPEX!J33*Ativo!J33)/((pPes!J33*qPes!K33)+(pCAPEX!J33*Ativo!J33)+(IPCA!J34*qOG!J33)))+((pCAPEX!K33*Ativo!K33)/((qOG!K33*IPCA!K34)+(qPes!L33*pPes!K33)+(pCAPEX!K33*Ativo!K33)))),"")</f>
        <v/>
      </c>
      <c r="L93" s="111">
        <f>IFERROR((Ativo!L33/Ativo!K33)^(0.5*((pCAPEX!K33*Ativo!K33)/((pPes!K33*qPes!L33)+(pCAPEX!K33*Ativo!K33)+(IPCA!K34*qOG!K33)))+((pCAPEX!L33*Ativo!L33)/((qOG!L33*IPCA!L34)+(qPes!M33*pPes!L33)+(pCAPEX!L33*Ativo!L33)))),"")</f>
        <v>1.0179444084686551</v>
      </c>
      <c r="M93" s="111">
        <f>IFERROR((Ativo!M33/Ativo!L33)^(0.5*((pCAPEX!L33*Ativo!L33)/((pPes!L33*qPes!M33)+(pCAPEX!L33*Ativo!L33)+(IPCA!L34*qOG!L33)))+((pCAPEX!M33*Ativo!M33)/((qOG!M33*IPCA!M34)+(qPes!N33*pPes!M33)+(pCAPEX!M33*Ativo!M33)))),"")</f>
        <v>0.9952196054778506</v>
      </c>
      <c r="N93" s="111">
        <f>IFERROR((Ativo!N33/Ativo!M33)^(0.5*((pCAPEX!M33*Ativo!M33)/((pPes!M33*qPes!N33)+(pCAPEX!M33*Ativo!M33)+(IPCA!M34*qOG!M33)))+((pCAPEX!N33*Ativo!N33)/((qOG!N33*IPCA!N34)+(qPes!O33*pPes!N33)+(pCAPEX!N33*Ativo!N33)))),"")</f>
        <v>1.0095616938570038</v>
      </c>
      <c r="O93" s="111">
        <f>IFERROR((Ativo!O33/Ativo!N33)^(0.5*((pCAPEX!N33*Ativo!N33)/((pPes!N33*qPes!O33)+(pCAPEX!N33*Ativo!N33)+(IPCA!N34*qOG!N33)))+((pCAPEX!O33*Ativo!O33)/((qOG!O33*IPCA!O34)+(qPes!P33*pPes!O33)+(pCAPEX!O33*Ativo!O33)))),"")</f>
        <v>1.0246538401596095</v>
      </c>
      <c r="P93" s="111">
        <f>IFERROR((Ativo!P33/Ativo!O33)^(0.5*((pCAPEX!O33*Ativo!O33)/((pPes!O33*qPes!P33)+(pCAPEX!O33*Ativo!O33)+(IPCA!O34*qOG!O33)))+((pCAPEX!P33*Ativo!P33)/((qOG!P33*IPCA!P34)+(qPes!Q33*pPes!P33)+(pCAPEX!P33*Ativo!P33)))),"")</f>
        <v>1.0920909819246827</v>
      </c>
      <c r="Q93" s="111">
        <f>IFERROR((Ativo!Q33/Ativo!P33)^(0.5*((pCAPEX!P33*Ativo!P33)/((pPes!P33*qPes!Q33)+(pCAPEX!P33*Ativo!P33)+(IPCA!P34*qOG!P33)))+((pCAPEX!Q33*Ativo!Q33)/((qOG!Q33*IPCA!Q34)+(qPes!R33*pPes!Q33)+(pCAPEX!Q33*Ativo!Q33)))),"")</f>
        <v>1.0732808632802076</v>
      </c>
      <c r="R93" s="111">
        <f>IFERROR((Ativo!R33/Ativo!Q33)^(0.5*((pCAPEX!Q33*Ativo!Q33)/((pPes!Q33*qPes!R33)+(pCAPEX!Q33*Ativo!Q33)+(IPCA!Q34*qOG!Q33)))+((pCAPEX!R33*Ativo!R33)/((qOG!R33*IPCA!R34)+(qPes!S33*pPes!R33)+(pCAPEX!R33*Ativo!R33)))),"")</f>
        <v>1.0046480835694447</v>
      </c>
      <c r="S93" s="111">
        <f>IFERROR((Ativo!S33/Ativo!R33)^(0.5*((pCAPEX!R33*Ativo!R33)/((pPes!R33*qPes!S33)+(pCAPEX!R33*Ativo!R33)+(IPCA!R34*qOG!R33)))+((pCAPEX!S33*Ativo!S33)/((qOG!S33*IPCA!S34)+(qPes!T33*pPes!S33)+(pCAPEX!S33*Ativo!S33)))),"")</f>
        <v>1</v>
      </c>
      <c r="T93" s="111">
        <f>IFERROR((Ativo!T33/Ativo!S33)^(0.5*((pCAPEX!S33*Ativo!S33)/((pPes!S33*qPes!T33)+(pCAPEX!S33*Ativo!S33)+(IPCA!S34*qOG!S33)))+((pCAPEX!T33*Ativo!T33)/((qOG!T33*IPCA!T34)+(qPes!U33*pPes!T33)+(pCAPEX!T33*Ativo!T33)))),"")</f>
        <v>0.99884856090449425</v>
      </c>
      <c r="U93" s="111">
        <f>IFERROR((Ativo!U33/Ativo!T33)^(0.5*((pCAPEX!T33*Ativo!T33)/((pPes!T33*qPes!U33)+(pCAPEX!T33*Ativo!T33)+(IPCA!T34*qOG!T33)))+((pCAPEX!U33*Ativo!U33)/((qOG!U33*IPCA!U34)+(qPes!V33*pPes!U33)+(pCAPEX!U33*Ativo!U33)))),"")</f>
        <v>1.0020641893446547</v>
      </c>
      <c r="V93" s="111" t="str">
        <f>IFERROR((Ativo!V33/Ativo!U33)^(0.5*((pCAPEX!U33*Ativo!U33)/((pPes!U33*qPes!V33)+(pCAPEX!U33*Ativo!U33)+(IPCA!U34*qOG!U33)))+((pCAPEX!V33*Ativo!V33)/((qOG!V33*IPCA!V34)+(qPes!W33*pPes!V33)+(pCAPEX!V33*Ativo!V33)))),"")</f>
        <v/>
      </c>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row>
    <row r="94" spans="2:46" x14ac:dyDescent="0.25">
      <c r="B94" s="105" t="s">
        <v>39</v>
      </c>
      <c r="C94" s="111">
        <f>IFERROR((Ativo!C34/Ativo!B34)^(0.5*((pCAPEX!B34*Ativo!B34)/((pPes!B34*qPes!C34)+(pCAPEX!B34*Ativo!B34)+(IPCA!B35*qOG!B34)))+((pCAPEX!C34*Ativo!C34)/((qOG!C34*IPCA!C35)+(qPes!D34*pPes!C34)+(pCAPEX!C34*Ativo!C34)))),"")</f>
        <v>1.0140034703864871</v>
      </c>
      <c r="D94" s="111">
        <f>IFERROR((Ativo!D34/Ativo!C34)^(0.5*((pCAPEX!C34*Ativo!C34)/((pPes!C34*qPes!D34)+(pCAPEX!C34*Ativo!C34)+(IPCA!C35*qOG!C34)))+((pCAPEX!D34*Ativo!D34)/((qOG!D34*IPCA!D35)+(qPes!E34*pPes!D34)+(pCAPEX!D34*Ativo!D34)))),"")</f>
        <v>1.046135466737161</v>
      </c>
      <c r="E94" s="111">
        <f>IFERROR((Ativo!E34/Ativo!D34)^(0.5*((pCAPEX!D34*Ativo!D34)/((pPes!D34*qPes!E34)+(pCAPEX!D34*Ativo!D34)+(IPCA!D35*qOG!D34)))+((pCAPEX!E34*Ativo!E34)/((qOG!E34*IPCA!E35)+(qPes!F34*pPes!E34)+(pCAPEX!E34*Ativo!E34)))),"")</f>
        <v>0.97444802428545574</v>
      </c>
      <c r="F94" s="111">
        <f>IFERROR((Ativo!F34/Ativo!E34)^(0.5*((pCAPEX!E34*Ativo!E34)/((pPes!E34*qPes!F34)+(pCAPEX!E34*Ativo!E34)+(IPCA!E35*qOG!E34)))+((pCAPEX!F34*Ativo!F34)/((qOG!F34*IPCA!F35)+(qPes!G34*pPes!F34)+(pCAPEX!F34*Ativo!F34)))),"")</f>
        <v>0.9996172363266943</v>
      </c>
      <c r="G94" s="111">
        <f>IFERROR((Ativo!G34/Ativo!F34)^(0.5*((pCAPEX!F34*Ativo!F34)/((pPes!F34*qPes!G34)+(pCAPEX!F34*Ativo!F34)+(IPCA!F35*qOG!F34)))+((pCAPEX!G34*Ativo!G34)/((qOG!G34*IPCA!G35)+(qPes!H34*pPes!G34)+(pCAPEX!G34*Ativo!G34)))),"")</f>
        <v>0.98401630481965607</v>
      </c>
      <c r="H94" s="111">
        <f>IFERROR((Ativo!H34/Ativo!G34)^(0.5*((pCAPEX!G34*Ativo!G34)/((pPes!G34*qPes!H34)+(pCAPEX!G34*Ativo!G34)+(IPCA!G35*qOG!G34)))+((pCAPEX!H34*Ativo!H34)/((qOG!H34*IPCA!H35)+(qPes!I34*pPes!H34)+(pCAPEX!H34*Ativo!H34)))),"")</f>
        <v>1.0291490513775305</v>
      </c>
      <c r="I94" s="111">
        <f>IFERROR((Ativo!I34/Ativo!H34)^(0.5*((pCAPEX!H34*Ativo!H34)/((pPes!H34*qPes!I34)+(pCAPEX!H34*Ativo!H34)+(IPCA!H35*qOG!H34)))+((pCAPEX!I34*Ativo!I34)/((qOG!I34*IPCA!I35)+(qPes!J34*pPes!I34)+(pCAPEX!I34*Ativo!I34)))),"")</f>
        <v>1.0198920876488771</v>
      </c>
      <c r="J94" s="111">
        <f>IFERROR((Ativo!J34/Ativo!I34)^(0.5*((pCAPEX!I34*Ativo!I34)/((pPes!I34*qPes!J34)+(pCAPEX!I34*Ativo!I34)+(IPCA!I35*qOG!I34)))+((pCAPEX!J34*Ativo!J34)/((qOG!J34*IPCA!J35)+(qPes!K34*pPes!J34)+(pCAPEX!J34*Ativo!J34)))),"")</f>
        <v>1.0088979307333215</v>
      </c>
      <c r="K94" s="111">
        <f>IFERROR((Ativo!K34/Ativo!J34)^(0.5*((pCAPEX!J34*Ativo!J34)/((pPes!J34*qPes!K34)+(pCAPEX!J34*Ativo!J34)+(IPCA!J35*qOG!J34)))+((pCAPEX!K34*Ativo!K34)/((qOG!K34*IPCA!K35)+(qPes!L34*pPes!K34)+(pCAPEX!K34*Ativo!K34)))),"")</f>
        <v>0.99815016254741629</v>
      </c>
      <c r="L94" s="111">
        <f>IFERROR((Ativo!L34/Ativo!K34)^(0.5*((pCAPEX!K34*Ativo!K34)/((pPes!K34*qPes!L34)+(pCAPEX!K34*Ativo!K34)+(IPCA!K35*qOG!K34)))+((pCAPEX!L34*Ativo!L34)/((qOG!L34*IPCA!L35)+(qPes!M34*pPes!L34)+(pCAPEX!L34*Ativo!L34)))),"")</f>
        <v>0.9989522798116286</v>
      </c>
      <c r="M94" s="111">
        <f>IFERROR((Ativo!M34/Ativo!L34)^(0.5*((pCAPEX!L34*Ativo!L34)/((pPes!L34*qPes!M34)+(pCAPEX!L34*Ativo!L34)+(IPCA!L35*qOG!L34)))+((pCAPEX!M34*Ativo!M34)/((qOG!M34*IPCA!M35)+(qPes!N34*pPes!M34)+(pCAPEX!M34*Ativo!M34)))),"")</f>
        <v>1.013122187072651</v>
      </c>
      <c r="N94" s="111">
        <f>IFERROR((Ativo!N34/Ativo!M34)^(0.5*((pCAPEX!M34*Ativo!M34)/((pPes!M34*qPes!N34)+(pCAPEX!M34*Ativo!M34)+(IPCA!M35*qOG!M34)))+((pCAPEX!N34*Ativo!N34)/((qOG!N34*IPCA!N35)+(qPes!O34*pPes!N34)+(pCAPEX!N34*Ativo!N34)))),"")</f>
        <v>1.0018380990941875</v>
      </c>
      <c r="O94" s="111">
        <f>IFERROR((Ativo!O34/Ativo!N34)^(0.5*((pCAPEX!N34*Ativo!N34)/((pPes!N34*qPes!O34)+(pCAPEX!N34*Ativo!N34)+(IPCA!N35*qOG!N34)))+((pCAPEX!O34*Ativo!O34)/((qOG!O34*IPCA!O35)+(qPes!P34*pPes!O34)+(pCAPEX!O34*Ativo!O34)))),"")</f>
        <v>1.0105989465628102</v>
      </c>
      <c r="P94" s="111">
        <f>IFERROR((Ativo!P34/Ativo!O34)^(0.5*((pCAPEX!O34*Ativo!O34)/((pPes!O34*qPes!P34)+(pCAPEX!O34*Ativo!O34)+(IPCA!O35*qOG!O34)))+((pCAPEX!P34*Ativo!P34)/((qOG!P34*IPCA!P35)+(qPes!Q34*pPes!P34)+(pCAPEX!P34*Ativo!P34)))),"")</f>
        <v>1.0105419016715091</v>
      </c>
      <c r="Q94" s="111">
        <f>IFERROR((Ativo!Q34/Ativo!P34)^(0.5*((pCAPEX!P34*Ativo!P34)/((pPes!P34*qPes!Q34)+(pCAPEX!P34*Ativo!P34)+(IPCA!P35*qOG!P34)))+((pCAPEX!Q34*Ativo!Q34)/((qOG!Q34*IPCA!Q35)+(qPes!R34*pPes!Q34)+(pCAPEX!Q34*Ativo!Q34)))),"")</f>
        <v>1.0133232503459257</v>
      </c>
      <c r="R94" s="111">
        <f>IFERROR((Ativo!R34/Ativo!Q34)^(0.5*((pCAPEX!Q34*Ativo!Q34)/((pPes!Q34*qPes!R34)+(pCAPEX!Q34*Ativo!Q34)+(IPCA!Q35*qOG!Q34)))+((pCAPEX!R34*Ativo!R34)/((qOG!R34*IPCA!R35)+(qPes!S34*pPes!R34)+(pCAPEX!R34*Ativo!R34)))),"")</f>
        <v>0.9966393602852458</v>
      </c>
      <c r="S94" s="111">
        <f>IFERROR((Ativo!S34/Ativo!R34)^(0.5*((pCAPEX!R34*Ativo!R34)/((pPes!R34*qPes!S34)+(pCAPEX!R34*Ativo!R34)+(IPCA!R35*qOG!R34)))+((pCAPEX!S34*Ativo!S34)/((qOG!S34*IPCA!S35)+(qPes!T34*pPes!S34)+(pCAPEX!S34*Ativo!S34)))),"")</f>
        <v>1.0198856643283019</v>
      </c>
      <c r="T94" s="111">
        <f>IFERROR((Ativo!T34/Ativo!S34)^(0.5*((pCAPEX!S34*Ativo!S34)/((pPes!S34*qPes!T34)+(pCAPEX!S34*Ativo!S34)+(IPCA!S35*qOG!S34)))+((pCAPEX!T34*Ativo!T34)/((qOG!T34*IPCA!T35)+(qPes!U34*pPes!T34)+(pCAPEX!T34*Ativo!T34)))),"")</f>
        <v>1.0104635215648317</v>
      </c>
      <c r="U94" s="111">
        <f>IFERROR((Ativo!U34/Ativo!T34)^(0.5*((pCAPEX!T34*Ativo!T34)/((pPes!T34*qPes!U34)+(pCAPEX!T34*Ativo!T34)+(IPCA!T35*qOG!T34)))+((pCAPEX!U34*Ativo!U34)/((qOG!U34*IPCA!U35)+(qPes!V34*pPes!U34)+(pCAPEX!U34*Ativo!U34)))),"")</f>
        <v>1.0068448450550429</v>
      </c>
      <c r="V94" s="111">
        <f>IFERROR((Ativo!V34/Ativo!U34)^(0.5*((pCAPEX!U34*Ativo!U34)/((pPes!U34*qPes!V34)+(pCAPEX!U34*Ativo!U34)+(IPCA!U35*qOG!U34)))+((pCAPEX!V34*Ativo!V34)/((qOG!V34*IPCA!V35)+(qPes!W34*pPes!V34)+(pCAPEX!V34*Ativo!V34)))),"")</f>
        <v>1.0090669390128981</v>
      </c>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row>
    <row r="95" spans="2:46" x14ac:dyDescent="0.25">
      <c r="B95" s="105" t="s">
        <v>55</v>
      </c>
      <c r="C95" s="111">
        <f>IFERROR((Ativo!C35/Ativo!B35)^(0.5*((pCAPEX!B35*Ativo!B35)/((pPes!B35*qPes!C35)+(pCAPEX!B35*Ativo!B35)+(IPCA!B36*qOG!B35)))+((pCAPEX!C35*Ativo!C35)/((qOG!C35*IPCA!C36)+(qPes!D35*pPes!C35)+(pCAPEX!C35*Ativo!C35)))),"")</f>
        <v>0.77669035297605959</v>
      </c>
      <c r="D95" s="111">
        <f>IFERROR((Ativo!D35/Ativo!C35)^(0.5*((pCAPEX!C35*Ativo!C35)/((pPes!C35*qPes!D35)+(pCAPEX!C35*Ativo!C35)+(IPCA!C36*qOG!C35)))+((pCAPEX!D35*Ativo!D35)/((qOG!D35*IPCA!D36)+(qPes!E35*pPes!D35)+(pCAPEX!D35*Ativo!D35)))),"")</f>
        <v>0.96313461244418408</v>
      </c>
      <c r="E95" s="111">
        <f>IFERROR((Ativo!E35/Ativo!D35)^(0.5*((pCAPEX!D35*Ativo!D35)/((pPes!D35*qPes!E35)+(pCAPEX!D35*Ativo!D35)+(IPCA!D36*qOG!D35)))+((pCAPEX!E35*Ativo!E35)/((qOG!E35*IPCA!E36)+(qPes!F35*pPes!E35)+(pCAPEX!E35*Ativo!E35)))),"")</f>
        <v>0.97613088998193021</v>
      </c>
      <c r="F95" s="111">
        <f>IFERROR((Ativo!F35/Ativo!E35)^(0.5*((pCAPEX!E35*Ativo!E35)/((pPes!E35*qPes!F35)+(pCAPEX!E35*Ativo!E35)+(IPCA!E36*qOG!E35)))+((pCAPEX!F35*Ativo!F35)/((qOG!F35*IPCA!F36)+(qPes!G35*pPes!F35)+(pCAPEX!F35*Ativo!F35)))),"")</f>
        <v>0.97752631042439198</v>
      </c>
      <c r="G95" s="111">
        <f>IFERROR((Ativo!G35/Ativo!F35)^(0.5*((pCAPEX!F35*Ativo!F35)/((pPes!F35*qPes!G35)+(pCAPEX!F35*Ativo!F35)+(IPCA!F36*qOG!F35)))+((pCAPEX!G35*Ativo!G35)/((qOG!G35*IPCA!G36)+(qPes!H35*pPes!G35)+(pCAPEX!G35*Ativo!G35)))),"")</f>
        <v>0.96817991275929804</v>
      </c>
      <c r="H95" s="111">
        <f>IFERROR((Ativo!H35/Ativo!G35)^(0.5*((pCAPEX!G35*Ativo!G35)/((pPes!G35*qPes!H35)+(pCAPEX!G35*Ativo!G35)+(IPCA!G36*qOG!G35)))+((pCAPEX!H35*Ativo!H35)/((qOG!H35*IPCA!H36)+(qPes!I35*pPes!H35)+(pCAPEX!H35*Ativo!H35)))),"")</f>
        <v>0.97297756293789184</v>
      </c>
      <c r="I95" s="111">
        <f>IFERROR((Ativo!I35/Ativo!H35)^(0.5*((pCAPEX!H35*Ativo!H35)/((pPes!H35*qPes!I35)+(pCAPEX!H35*Ativo!H35)+(IPCA!H36*qOG!H35)))+((pCAPEX!I35*Ativo!I35)/((qOG!I35*IPCA!I36)+(qPes!J35*pPes!I35)+(pCAPEX!I35*Ativo!I35)))),"")</f>
        <v>1.0027554682351989</v>
      </c>
      <c r="J95" s="111">
        <f>IFERROR((Ativo!J35/Ativo!I35)^(0.5*((pCAPEX!I35*Ativo!I35)/((pPes!I35*qPes!J35)+(pCAPEX!I35*Ativo!I35)+(IPCA!I36*qOG!I35)))+((pCAPEX!J35*Ativo!J35)/((qOG!J35*IPCA!J36)+(qPes!K35*pPes!J35)+(pCAPEX!J35*Ativo!J35)))),"")</f>
        <v>1.0150902339659043</v>
      </c>
      <c r="K95" s="111">
        <f>IFERROR((Ativo!K35/Ativo!J35)^(0.5*((pCAPEX!J35*Ativo!J35)/((pPes!J35*qPes!K35)+(pCAPEX!J35*Ativo!J35)+(IPCA!J36*qOG!J35)))+((pCAPEX!K35*Ativo!K35)/((qOG!K35*IPCA!K36)+(qPes!L35*pPes!K35)+(pCAPEX!K35*Ativo!K35)))),"")</f>
        <v>1.016100799396217</v>
      </c>
      <c r="L95" s="111">
        <f>IFERROR((Ativo!L35/Ativo!K35)^(0.5*((pCAPEX!K35*Ativo!K35)/((pPes!K35*qPes!L35)+(pCAPEX!K35*Ativo!K35)+(IPCA!K36*qOG!K35)))+((pCAPEX!L35*Ativo!L35)/((qOG!L35*IPCA!L36)+(qPes!M35*pPes!L35)+(pCAPEX!L35*Ativo!L35)))),"")</f>
        <v>1.0222490951850769</v>
      </c>
      <c r="M95" s="111">
        <f>IFERROR((Ativo!M35/Ativo!L35)^(0.5*((pCAPEX!L35*Ativo!L35)/((pPes!L35*qPes!M35)+(pCAPEX!L35*Ativo!L35)+(IPCA!L36*qOG!L35)))+((pCAPEX!M35*Ativo!M35)/((qOG!M35*IPCA!M36)+(qPes!N35*pPes!M35)+(pCAPEX!M35*Ativo!M35)))),"")</f>
        <v>1.0635135005220784</v>
      </c>
      <c r="N95" s="111">
        <f>IFERROR((Ativo!N35/Ativo!M35)^(0.5*((pCAPEX!M35*Ativo!M35)/((pPes!M35*qPes!N35)+(pCAPEX!M35*Ativo!M35)+(IPCA!M36*qOG!M35)))+((pCAPEX!N35*Ativo!N35)/((qOG!N35*IPCA!N36)+(qPes!O35*pPes!N35)+(pCAPEX!N35*Ativo!N35)))),"")</f>
        <v>1.0143805528302032</v>
      </c>
      <c r="O95" s="111">
        <f>IFERROR((Ativo!O35/Ativo!N35)^(0.5*((pCAPEX!N35*Ativo!N35)/((pPes!N35*qPes!O35)+(pCAPEX!N35*Ativo!N35)+(IPCA!N36*qOG!N35)))+((pCAPEX!O35*Ativo!O35)/((qOG!O35*IPCA!O36)+(qPes!P35*pPes!O35)+(pCAPEX!O35*Ativo!O35)))),"")</f>
        <v>1.0394989820678346</v>
      </c>
      <c r="P95" s="111">
        <f>IFERROR((Ativo!P35/Ativo!O35)^(0.5*((pCAPEX!O35*Ativo!O35)/((pPes!O35*qPes!P35)+(pCAPEX!O35*Ativo!O35)+(IPCA!O36*qOG!O35)))+((pCAPEX!P35*Ativo!P35)/((qOG!P35*IPCA!P36)+(qPes!Q35*pPes!P35)+(pCAPEX!P35*Ativo!P35)))),"")</f>
        <v>1.0071065497529998</v>
      </c>
      <c r="Q95" s="111">
        <f>IFERROR((Ativo!Q35/Ativo!P35)^(0.5*((pCAPEX!P35*Ativo!P35)/((pPes!P35*qPes!Q35)+(pCAPEX!P35*Ativo!P35)+(IPCA!P36*qOG!P35)))+((pCAPEX!Q35*Ativo!Q35)/((qOG!Q35*IPCA!Q36)+(qPes!R35*pPes!Q35)+(pCAPEX!Q35*Ativo!Q35)))),"")</f>
        <v>1.0035403410602315</v>
      </c>
      <c r="R95" s="111">
        <f>IFERROR((Ativo!R35/Ativo!Q35)^(0.5*((pCAPEX!Q35*Ativo!Q35)/((pPes!Q35*qPes!R35)+(pCAPEX!Q35*Ativo!Q35)+(IPCA!Q36*qOG!Q35)))+((pCAPEX!R35*Ativo!R35)/((qOG!R35*IPCA!R36)+(qPes!S35*pPes!R35)+(pCAPEX!R35*Ativo!R35)))),"")</f>
        <v>0.99839990640898235</v>
      </c>
      <c r="S95" s="111">
        <f>IFERROR((Ativo!S35/Ativo!R35)^(0.5*((pCAPEX!R35*Ativo!R35)/((pPes!R35*qPes!S35)+(pCAPEX!R35*Ativo!R35)+(IPCA!R36*qOG!R35)))+((pCAPEX!S35*Ativo!S35)/((qOG!S35*IPCA!S36)+(qPes!T35*pPes!S35)+(pCAPEX!S35*Ativo!S35)))),"")</f>
        <v>1.0163211343120719</v>
      </c>
      <c r="T95" s="111">
        <f>IFERROR((Ativo!T35/Ativo!S35)^(0.5*((pCAPEX!S35*Ativo!S35)/((pPes!S35*qPes!T35)+(pCAPEX!S35*Ativo!S35)+(IPCA!S36*qOG!S35)))+((pCAPEX!T35*Ativo!T35)/((qOG!T35*IPCA!T36)+(qPes!U35*pPes!T35)+(pCAPEX!T35*Ativo!T35)))),"")</f>
        <v>1.0093458594312552</v>
      </c>
      <c r="U95" s="111">
        <f>IFERROR((Ativo!U35/Ativo!T35)^(0.5*((pCAPEX!T35*Ativo!T35)/((pPes!T35*qPes!U35)+(pCAPEX!T35*Ativo!T35)+(IPCA!T36*qOG!T35)))+((pCAPEX!U35*Ativo!U35)/((qOG!U35*IPCA!U36)+(qPes!V35*pPes!U35)+(pCAPEX!U35*Ativo!U35)))),"")</f>
        <v>1.0039542227865534</v>
      </c>
      <c r="V95" s="111">
        <f>IFERROR((Ativo!V35/Ativo!U35)^(0.5*((pCAPEX!U35*Ativo!U35)/((pPes!U35*qPes!V35)+(pCAPEX!U35*Ativo!U35)+(IPCA!U36*qOG!U35)))+((pCAPEX!V35*Ativo!V35)/((qOG!V35*IPCA!V36)+(qPes!W35*pPes!V35)+(pCAPEX!V35*Ativo!V35)))),"")</f>
        <v>1.0031484621448112</v>
      </c>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row>
    <row r="96" spans="2:46" x14ac:dyDescent="0.25"/>
    <row r="97" spans="2:24" x14ac:dyDescent="0.25"/>
    <row r="98" spans="2:24" x14ac:dyDescent="0.25">
      <c r="B98" s="104" t="s">
        <v>129</v>
      </c>
    </row>
    <row r="99" spans="2:24" x14ac:dyDescent="0.25">
      <c r="B99" s="97" t="s">
        <v>116</v>
      </c>
      <c r="C99" s="97">
        <v>2000</v>
      </c>
      <c r="D99" s="97">
        <v>2001</v>
      </c>
      <c r="E99" s="97">
        <v>2002</v>
      </c>
      <c r="F99" s="97">
        <v>2003</v>
      </c>
      <c r="G99" s="97">
        <v>2004</v>
      </c>
      <c r="H99" s="97">
        <v>2005</v>
      </c>
      <c r="I99" s="97">
        <v>2006</v>
      </c>
      <c r="J99" s="97">
        <v>2007</v>
      </c>
      <c r="K99" s="97">
        <v>2008</v>
      </c>
      <c r="L99" s="97">
        <v>2009</v>
      </c>
      <c r="M99" s="97">
        <v>2010</v>
      </c>
      <c r="N99" s="97">
        <v>2001</v>
      </c>
      <c r="O99" s="97">
        <v>2012</v>
      </c>
      <c r="P99" s="97">
        <v>2013</v>
      </c>
      <c r="Q99" s="97">
        <v>2014</v>
      </c>
      <c r="R99" s="97">
        <v>2015</v>
      </c>
      <c r="S99" s="97">
        <v>2016</v>
      </c>
      <c r="T99" s="97">
        <v>2017</v>
      </c>
      <c r="U99" s="97">
        <v>2018</v>
      </c>
      <c r="V99" s="97">
        <v>2019</v>
      </c>
      <c r="W99" s="107"/>
      <c r="X99" s="107"/>
    </row>
    <row r="100" spans="2:24" x14ac:dyDescent="0.25">
      <c r="B100" s="97" t="s">
        <v>33</v>
      </c>
    </row>
    <row r="101" spans="2:24" x14ac:dyDescent="0.25">
      <c r="B101" s="105" t="s">
        <v>65</v>
      </c>
      <c r="C101" s="106">
        <f t="shared" ref="C101:V101" si="0">IFERROR(C11*C41*C71,"")</f>
        <v>1.0006774047074354</v>
      </c>
      <c r="D101" s="106">
        <f t="shared" si="0"/>
        <v>1.0605809614053094</v>
      </c>
      <c r="E101" s="106">
        <f t="shared" si="0"/>
        <v>0.96510529164261105</v>
      </c>
      <c r="F101" s="106">
        <f t="shared" si="0"/>
        <v>0.9145522584371486</v>
      </c>
      <c r="G101" s="106">
        <f t="shared" si="0"/>
        <v>0.99665803459341362</v>
      </c>
      <c r="H101" s="106">
        <f t="shared" si="0"/>
        <v>1.1940417964613457</v>
      </c>
      <c r="I101" s="106">
        <f t="shared" si="0"/>
        <v>0.94871962731332526</v>
      </c>
      <c r="J101" s="106">
        <f t="shared" si="0"/>
        <v>1.0043919256914786</v>
      </c>
      <c r="K101" s="106">
        <f t="shared" si="0"/>
        <v>0.95687779539374807</v>
      </c>
      <c r="L101" s="106">
        <f t="shared" si="0"/>
        <v>1.2530764961431038</v>
      </c>
      <c r="M101" s="106">
        <f t="shared" si="0"/>
        <v>1.1763740050459619</v>
      </c>
      <c r="N101" s="106">
        <f t="shared" si="0"/>
        <v>0.70270480760296716</v>
      </c>
      <c r="O101" s="106">
        <f t="shared" si="0"/>
        <v>1.1128425651082463</v>
      </c>
      <c r="P101" s="106">
        <f t="shared" si="0"/>
        <v>0.99312026113181284</v>
      </c>
      <c r="Q101" s="106">
        <f t="shared" si="0"/>
        <v>1.0271667987166528</v>
      </c>
      <c r="R101" s="106">
        <f t="shared" si="0"/>
        <v>0.89103355302935305</v>
      </c>
      <c r="S101" s="106">
        <f t="shared" si="0"/>
        <v>1.1930405186007849</v>
      </c>
      <c r="T101" s="106">
        <f t="shared" si="0"/>
        <v>2.7080861097073972</v>
      </c>
      <c r="U101" s="106">
        <f t="shared" si="0"/>
        <v>0.30649048799989947</v>
      </c>
      <c r="V101" s="106" t="str">
        <f t="shared" si="0"/>
        <v/>
      </c>
      <c r="W101" s="112"/>
      <c r="X101" s="108"/>
    </row>
    <row r="102" spans="2:24" x14ac:dyDescent="0.25">
      <c r="B102" s="105" t="s">
        <v>61</v>
      </c>
      <c r="C102" s="106">
        <f t="shared" ref="C102:V102" si="1">IFERROR(C12*C42*C72,"")</f>
        <v>0.7460266801357196</v>
      </c>
      <c r="D102" s="106">
        <f t="shared" si="1"/>
        <v>0.7443615455511301</v>
      </c>
      <c r="E102" s="106">
        <f t="shared" si="1"/>
        <v>0.88728296267855866</v>
      </c>
      <c r="F102" s="106">
        <f t="shared" si="1"/>
        <v>0.99808695954172744</v>
      </c>
      <c r="G102" s="106" t="str">
        <f t="shared" si="1"/>
        <v/>
      </c>
      <c r="H102" s="106" t="str">
        <f t="shared" si="1"/>
        <v/>
      </c>
      <c r="I102" s="106">
        <f t="shared" si="1"/>
        <v>1.2128338340229254</v>
      </c>
      <c r="J102" s="106" t="str">
        <f t="shared" si="1"/>
        <v/>
      </c>
      <c r="K102" s="106" t="str">
        <f t="shared" si="1"/>
        <v/>
      </c>
      <c r="L102" s="106">
        <f t="shared" si="1"/>
        <v>0.81621956871637713</v>
      </c>
      <c r="M102" s="106">
        <f t="shared" si="1"/>
        <v>1.7412756816132715</v>
      </c>
      <c r="N102" s="106">
        <f t="shared" si="1"/>
        <v>0.55802110000446237</v>
      </c>
      <c r="O102" s="106">
        <f t="shared" si="1"/>
        <v>1.0179285911742504</v>
      </c>
      <c r="P102" s="106">
        <f t="shared" si="1"/>
        <v>0.91530462243359589</v>
      </c>
      <c r="Q102" s="106">
        <f t="shared" si="1"/>
        <v>1.3931444548236005</v>
      </c>
      <c r="R102" s="106">
        <f t="shared" si="1"/>
        <v>1.1112736170085762</v>
      </c>
      <c r="S102" s="106">
        <f t="shared" si="1"/>
        <v>0.8735994117970215</v>
      </c>
      <c r="T102" s="106">
        <f t="shared" si="1"/>
        <v>1.1465168944875379</v>
      </c>
      <c r="U102" s="106" t="str">
        <f t="shared" si="1"/>
        <v/>
      </c>
      <c r="V102" s="106" t="str">
        <f t="shared" si="1"/>
        <v/>
      </c>
      <c r="W102" s="112"/>
      <c r="X102" s="108"/>
    </row>
    <row r="103" spans="2:24" x14ac:dyDescent="0.25">
      <c r="B103" s="105" t="s">
        <v>59</v>
      </c>
      <c r="C103" s="106" t="str">
        <f t="shared" ref="C103:V103" si="2">IFERROR(C13*C43*C73,"")</f>
        <v/>
      </c>
      <c r="D103" s="106">
        <f t="shared" si="2"/>
        <v>0.91743712689393297</v>
      </c>
      <c r="E103" s="106">
        <f t="shared" si="2"/>
        <v>0.9550755374017581</v>
      </c>
      <c r="F103" s="106">
        <f t="shared" si="2"/>
        <v>0.91113116340091937</v>
      </c>
      <c r="G103" s="106">
        <f t="shared" si="2"/>
        <v>0.89359720916864516</v>
      </c>
      <c r="H103" s="106">
        <f t="shared" si="2"/>
        <v>0.90403468246565655</v>
      </c>
      <c r="I103" s="106">
        <f t="shared" si="2"/>
        <v>0.98074694923394945</v>
      </c>
      <c r="J103" s="106">
        <f t="shared" si="2"/>
        <v>1.1604521170595776</v>
      </c>
      <c r="K103" s="106">
        <f t="shared" si="2"/>
        <v>0.91584079355539305</v>
      </c>
      <c r="L103" s="106">
        <f t="shared" si="2"/>
        <v>0.99329140175533126</v>
      </c>
      <c r="M103" s="106">
        <f t="shared" si="2"/>
        <v>0.87875782330746144</v>
      </c>
      <c r="N103" s="106">
        <f t="shared" si="2"/>
        <v>1.0414649712017321</v>
      </c>
      <c r="O103" s="106">
        <f t="shared" si="2"/>
        <v>1.0693380971740343</v>
      </c>
      <c r="P103" s="106">
        <f t="shared" si="2"/>
        <v>1.0706911077845149</v>
      </c>
      <c r="Q103" s="106">
        <f t="shared" si="2"/>
        <v>1.2420196457262778</v>
      </c>
      <c r="R103" s="106">
        <f t="shared" si="2"/>
        <v>0.96881642808264412</v>
      </c>
      <c r="S103" s="106">
        <f t="shared" si="2"/>
        <v>0.98574163043216512</v>
      </c>
      <c r="T103" s="106">
        <f t="shared" si="2"/>
        <v>1.20402142458955</v>
      </c>
      <c r="U103" s="106">
        <f t="shared" si="2"/>
        <v>1.0124312610651214</v>
      </c>
      <c r="V103" s="106">
        <f t="shared" si="2"/>
        <v>1.1936506105778106</v>
      </c>
      <c r="W103" s="112"/>
      <c r="X103" s="108"/>
    </row>
    <row r="104" spans="2:24" x14ac:dyDescent="0.25">
      <c r="B104" s="105" t="s">
        <v>67</v>
      </c>
      <c r="C104" s="106" t="str">
        <f t="shared" ref="C104:V104" si="3">IFERROR(C14*C44*C74,"")</f>
        <v/>
      </c>
      <c r="D104" s="106" t="str">
        <f t="shared" si="3"/>
        <v/>
      </c>
      <c r="E104" s="106" t="str">
        <f t="shared" si="3"/>
        <v/>
      </c>
      <c r="F104" s="106">
        <f t="shared" si="3"/>
        <v>0.92542351234235132</v>
      </c>
      <c r="G104" s="106">
        <f t="shared" si="3"/>
        <v>1.0135710448428581</v>
      </c>
      <c r="H104" s="106">
        <f t="shared" si="3"/>
        <v>1.0052920277349431</v>
      </c>
      <c r="I104" s="106">
        <f t="shared" si="3"/>
        <v>1.2544971494972097</v>
      </c>
      <c r="J104" s="106" t="str">
        <f t="shared" si="3"/>
        <v/>
      </c>
      <c r="K104" s="106" t="str">
        <f t="shared" si="3"/>
        <v/>
      </c>
      <c r="L104" s="106">
        <f t="shared" si="3"/>
        <v>1.0678291921793794</v>
      </c>
      <c r="M104" s="106">
        <f t="shared" si="3"/>
        <v>0.98638607249209032</v>
      </c>
      <c r="N104" s="106">
        <f t="shared" si="3"/>
        <v>1.0729425154663028</v>
      </c>
      <c r="O104" s="106">
        <f t="shared" si="3"/>
        <v>0.90884285554966726</v>
      </c>
      <c r="P104" s="106">
        <f t="shared" si="3"/>
        <v>1.1823839990886729</v>
      </c>
      <c r="Q104" s="106">
        <f t="shared" si="3"/>
        <v>0.96053827767030375</v>
      </c>
      <c r="R104" s="106">
        <f t="shared" si="3"/>
        <v>0.953021013880752</v>
      </c>
      <c r="S104" s="106">
        <f t="shared" si="3"/>
        <v>1.1496577035372937</v>
      </c>
      <c r="T104" s="106">
        <f t="shared" si="3"/>
        <v>0.87541098945246576</v>
      </c>
      <c r="U104" s="106">
        <f t="shared" si="3"/>
        <v>0.98671711247868232</v>
      </c>
      <c r="V104" s="106">
        <f t="shared" si="3"/>
        <v>1.1704329433005325</v>
      </c>
      <c r="W104" s="112"/>
      <c r="X104" s="108"/>
    </row>
    <row r="105" spans="2:24" x14ac:dyDescent="0.25">
      <c r="B105" s="105" t="s">
        <v>66</v>
      </c>
      <c r="C105" s="106">
        <f t="shared" ref="C105:V105" si="4">IFERROR(C15*C45*C75,"")</f>
        <v>1.0450090064233224</v>
      </c>
      <c r="D105" s="106">
        <f t="shared" si="4"/>
        <v>0.95360926247130251</v>
      </c>
      <c r="E105" s="106">
        <f t="shared" si="4"/>
        <v>1.054263880608165</v>
      </c>
      <c r="F105" s="106">
        <f t="shared" si="4"/>
        <v>0.96150826356607366</v>
      </c>
      <c r="G105" s="106">
        <f t="shared" si="4"/>
        <v>1.0679605948905249</v>
      </c>
      <c r="H105" s="106">
        <f t="shared" si="4"/>
        <v>1.0565748892314317</v>
      </c>
      <c r="I105" s="106">
        <f t="shared" si="4"/>
        <v>1.1214537663393935</v>
      </c>
      <c r="J105" s="106">
        <f t="shared" si="4"/>
        <v>1.0088756753110026</v>
      </c>
      <c r="K105" s="106">
        <f t="shared" si="4"/>
        <v>1.028407899349163</v>
      </c>
      <c r="L105" s="106">
        <f t="shared" si="4"/>
        <v>1.0223472885793938</v>
      </c>
      <c r="M105" s="106">
        <f t="shared" si="4"/>
        <v>1.152713007595682</v>
      </c>
      <c r="N105" s="106">
        <f t="shared" si="4"/>
        <v>0.97303008267367808</v>
      </c>
      <c r="O105" s="106">
        <f t="shared" si="4"/>
        <v>1.0452828734596928</v>
      </c>
      <c r="P105" s="106">
        <f t="shared" si="4"/>
        <v>1.0251721051795559</v>
      </c>
      <c r="Q105" s="106">
        <f t="shared" si="4"/>
        <v>1.1759569679659543</v>
      </c>
      <c r="R105" s="106">
        <f t="shared" si="4"/>
        <v>1.0452866349637497</v>
      </c>
      <c r="S105" s="106">
        <f t="shared" si="4"/>
        <v>0.97639060873791217</v>
      </c>
      <c r="T105" s="106">
        <f t="shared" si="4"/>
        <v>1.062820513676314</v>
      </c>
      <c r="U105" s="106">
        <f t="shared" si="4"/>
        <v>1.0878514135249988</v>
      </c>
      <c r="V105" s="106" t="str">
        <f t="shared" si="4"/>
        <v/>
      </c>
      <c r="W105" s="112"/>
      <c r="X105" s="108"/>
    </row>
    <row r="106" spans="2:24" x14ac:dyDescent="0.25">
      <c r="B106" s="105" t="s">
        <v>63</v>
      </c>
      <c r="C106" s="106" t="str">
        <f t="shared" ref="C106:V106" si="5">IFERROR(C16*C46*C76,"")</f>
        <v/>
      </c>
      <c r="D106" s="106">
        <f t="shared" si="5"/>
        <v>1.0151019171546711</v>
      </c>
      <c r="E106" s="106">
        <f t="shared" si="5"/>
        <v>1.181280071929901</v>
      </c>
      <c r="F106" s="106">
        <f t="shared" si="5"/>
        <v>1.0977593355482131</v>
      </c>
      <c r="G106" s="106">
        <f t="shared" si="5"/>
        <v>0.89525676458619741</v>
      </c>
      <c r="H106" s="106">
        <f t="shared" si="5"/>
        <v>0.98758548963638459</v>
      </c>
      <c r="I106" s="106" t="str">
        <f t="shared" si="5"/>
        <v/>
      </c>
      <c r="J106" s="106" t="str">
        <f t="shared" si="5"/>
        <v/>
      </c>
      <c r="K106" s="106" t="str">
        <f t="shared" si="5"/>
        <v/>
      </c>
      <c r="L106" s="106">
        <f t="shared" si="5"/>
        <v>1.2050344210568076</v>
      </c>
      <c r="M106" s="106">
        <f t="shared" si="5"/>
        <v>1.0173180132772426</v>
      </c>
      <c r="N106" s="106">
        <f t="shared" si="5"/>
        <v>1.364885713711196</v>
      </c>
      <c r="O106" s="106">
        <f t="shared" si="5"/>
        <v>0.68523118060210508</v>
      </c>
      <c r="P106" s="106">
        <f t="shared" si="5"/>
        <v>1.3151001808296954</v>
      </c>
      <c r="Q106" s="106">
        <f t="shared" si="5"/>
        <v>0.79301406116693274</v>
      </c>
      <c r="R106" s="106">
        <f t="shared" si="5"/>
        <v>0.76226415289732785</v>
      </c>
      <c r="S106" s="106">
        <f t="shared" si="5"/>
        <v>1.0276431813185134</v>
      </c>
      <c r="T106" s="106">
        <f t="shared" si="5"/>
        <v>1.2124114925329488</v>
      </c>
      <c r="U106" s="106" t="str">
        <f t="shared" si="5"/>
        <v/>
      </c>
      <c r="V106" s="106" t="str">
        <f t="shared" si="5"/>
        <v/>
      </c>
      <c r="W106" s="112"/>
      <c r="X106" s="108"/>
    </row>
    <row r="107" spans="2:24" x14ac:dyDescent="0.25">
      <c r="B107" s="105" t="s">
        <v>40</v>
      </c>
      <c r="C107" s="106">
        <f t="shared" ref="C107:V107" si="6">IFERROR(C17*C47*C77,"")</f>
        <v>0.9476309063581202</v>
      </c>
      <c r="D107" s="106">
        <f t="shared" si="6"/>
        <v>0.94100794681665489</v>
      </c>
      <c r="E107" s="106">
        <f t="shared" si="6"/>
        <v>0.9969586271387284</v>
      </c>
      <c r="F107" s="106">
        <f t="shared" si="6"/>
        <v>1.0129590571658513</v>
      </c>
      <c r="G107" s="106">
        <f t="shared" si="6"/>
        <v>1.0545342477646071</v>
      </c>
      <c r="H107" s="106">
        <f t="shared" si="6"/>
        <v>1.0834138749690867</v>
      </c>
      <c r="I107" s="106">
        <f t="shared" si="6"/>
        <v>1.2788249523704156</v>
      </c>
      <c r="J107" s="106">
        <f t="shared" si="6"/>
        <v>0.97551402371966711</v>
      </c>
      <c r="K107" s="106">
        <f t="shared" si="6"/>
        <v>0.93916484293490909</v>
      </c>
      <c r="L107" s="106">
        <f t="shared" si="6"/>
        <v>1.0748564661256683</v>
      </c>
      <c r="M107" s="106">
        <f t="shared" si="6"/>
        <v>1.1675101319302428</v>
      </c>
      <c r="N107" s="106">
        <f t="shared" si="6"/>
        <v>0.99602335623360305</v>
      </c>
      <c r="O107" s="106">
        <f t="shared" si="6"/>
        <v>1.0844888326944806</v>
      </c>
      <c r="P107" s="106">
        <f t="shared" si="6"/>
        <v>0.95755076406388029</v>
      </c>
      <c r="Q107" s="106">
        <f t="shared" si="6"/>
        <v>0.9615293805899775</v>
      </c>
      <c r="R107" s="106">
        <f t="shared" si="6"/>
        <v>0.99312029782538436</v>
      </c>
      <c r="S107" s="106">
        <f t="shared" si="6"/>
        <v>0.95076669901718558</v>
      </c>
      <c r="T107" s="106">
        <f t="shared" si="6"/>
        <v>1.0754328760506933</v>
      </c>
      <c r="U107" s="106">
        <f t="shared" si="6"/>
        <v>0.91263008387567357</v>
      </c>
      <c r="V107" s="106">
        <f t="shared" si="6"/>
        <v>0.98369344205344789</v>
      </c>
      <c r="W107" s="112"/>
      <c r="X107" s="108"/>
    </row>
    <row r="108" spans="2:24" x14ac:dyDescent="0.25">
      <c r="B108" s="105" t="s">
        <v>62</v>
      </c>
      <c r="C108" s="106">
        <f t="shared" ref="C108:V108" si="7">IFERROR(C18*C48*C78,"")</f>
        <v>0.93106698415882261</v>
      </c>
      <c r="D108" s="106">
        <f t="shared" si="7"/>
        <v>1.0745031491509021</v>
      </c>
      <c r="E108" s="106">
        <f t="shared" si="7"/>
        <v>0.99781327136780407</v>
      </c>
      <c r="F108" s="106">
        <f t="shared" si="7"/>
        <v>1.0586380719497672</v>
      </c>
      <c r="G108" s="106">
        <f t="shared" si="7"/>
        <v>1.116674151244758</v>
      </c>
      <c r="H108" s="106">
        <f t="shared" si="7"/>
        <v>1.1167691526357026</v>
      </c>
      <c r="I108" s="106">
        <f t="shared" si="7"/>
        <v>0.95930224383542906</v>
      </c>
      <c r="J108" s="106">
        <f t="shared" si="7"/>
        <v>1.1614148648449711</v>
      </c>
      <c r="K108" s="106">
        <f t="shared" si="7"/>
        <v>1.046006921678454</v>
      </c>
      <c r="L108" s="106">
        <f t="shared" si="7"/>
        <v>1.0497670607501035</v>
      </c>
      <c r="M108" s="106">
        <f t="shared" si="7"/>
        <v>1.1690604617470353</v>
      </c>
      <c r="N108" s="106">
        <f t="shared" si="7"/>
        <v>0.71121570363974651</v>
      </c>
      <c r="O108" s="106">
        <f t="shared" si="7"/>
        <v>1.3480792625002833</v>
      </c>
      <c r="P108" s="106">
        <f t="shared" si="7"/>
        <v>1.1428337116711655</v>
      </c>
      <c r="Q108" s="106">
        <f t="shared" si="7"/>
        <v>1.0322424750901686</v>
      </c>
      <c r="R108" s="106">
        <f t="shared" si="7"/>
        <v>1.1235982796528097</v>
      </c>
      <c r="S108" s="106">
        <f t="shared" si="7"/>
        <v>0.92150309702547606</v>
      </c>
      <c r="T108" s="106">
        <f t="shared" si="7"/>
        <v>1.0293705310974233</v>
      </c>
      <c r="U108" s="106">
        <f t="shared" si="7"/>
        <v>1.0077647776868457</v>
      </c>
      <c r="V108" s="106">
        <f t="shared" si="7"/>
        <v>1.1310364533775752</v>
      </c>
      <c r="W108" s="112"/>
      <c r="X108" s="108"/>
    </row>
    <row r="109" spans="2:24" x14ac:dyDescent="0.25">
      <c r="B109" s="105" t="s">
        <v>45</v>
      </c>
      <c r="C109" s="106">
        <f t="shared" ref="C109:V109" si="8">IFERROR(C19*C49*C79,"")</f>
        <v>0.97886779961002135</v>
      </c>
      <c r="D109" s="106" t="str">
        <f t="shared" si="8"/>
        <v/>
      </c>
      <c r="E109" s="106" t="str">
        <f t="shared" si="8"/>
        <v/>
      </c>
      <c r="F109" s="106">
        <f t="shared" si="8"/>
        <v>1.0348537399153981</v>
      </c>
      <c r="G109" s="106">
        <f t="shared" si="8"/>
        <v>1.1694614813504554</v>
      </c>
      <c r="H109" s="106">
        <f t="shared" si="8"/>
        <v>1.0773247500508534</v>
      </c>
      <c r="I109" s="106">
        <f t="shared" si="8"/>
        <v>1.0795377316940571</v>
      </c>
      <c r="J109" s="106">
        <f t="shared" si="8"/>
        <v>0.98566377168977382</v>
      </c>
      <c r="K109" s="106">
        <f t="shared" si="8"/>
        <v>1.0328685831787507</v>
      </c>
      <c r="L109" s="106">
        <f t="shared" si="8"/>
        <v>1.0488595596530796</v>
      </c>
      <c r="M109" s="106">
        <f t="shared" si="8"/>
        <v>1.019896958364426</v>
      </c>
      <c r="N109" s="106">
        <f t="shared" si="8"/>
        <v>1.0144144049798851</v>
      </c>
      <c r="O109" s="106">
        <f t="shared" si="8"/>
        <v>0.96240393219712728</v>
      </c>
      <c r="P109" s="106">
        <f t="shared" si="8"/>
        <v>0.99857594863665855</v>
      </c>
      <c r="Q109" s="106">
        <f t="shared" si="8"/>
        <v>1.0739866408477576</v>
      </c>
      <c r="R109" s="106">
        <f t="shared" si="8"/>
        <v>0.94500572525760695</v>
      </c>
      <c r="S109" s="106">
        <f t="shared" si="8"/>
        <v>0.96976202397335443</v>
      </c>
      <c r="T109" s="106">
        <f t="shared" si="8"/>
        <v>1.0459358310738827</v>
      </c>
      <c r="U109" s="106">
        <f t="shared" si="8"/>
        <v>1.0286972499731539</v>
      </c>
      <c r="V109" s="106">
        <f t="shared" si="8"/>
        <v>1.11729210155573</v>
      </c>
      <c r="W109" s="112"/>
      <c r="X109" s="108"/>
    </row>
    <row r="110" spans="2:24" x14ac:dyDescent="0.25">
      <c r="B110" s="105" t="s">
        <v>52</v>
      </c>
      <c r="C110" s="106" t="str">
        <f t="shared" ref="C110:V110" si="9">IFERROR(C20*C50*C80,"")</f>
        <v/>
      </c>
      <c r="D110" s="106" t="str">
        <f t="shared" si="9"/>
        <v/>
      </c>
      <c r="E110" s="106" t="str">
        <f t="shared" si="9"/>
        <v/>
      </c>
      <c r="F110" s="106">
        <f t="shared" si="9"/>
        <v>0.88886162863284457</v>
      </c>
      <c r="G110" s="106">
        <f t="shared" si="9"/>
        <v>1.2719717622937519</v>
      </c>
      <c r="H110" s="106">
        <f t="shared" si="9"/>
        <v>0.9044955692311456</v>
      </c>
      <c r="I110" s="106">
        <f t="shared" si="9"/>
        <v>1.0774557594816203</v>
      </c>
      <c r="J110" s="106">
        <f t="shared" si="9"/>
        <v>0.986556041320646</v>
      </c>
      <c r="K110" s="106" t="str">
        <f t="shared" si="9"/>
        <v/>
      </c>
      <c r="L110" s="106" t="str">
        <f t="shared" si="9"/>
        <v/>
      </c>
      <c r="M110" s="106">
        <f t="shared" si="9"/>
        <v>1.0412228799090921</v>
      </c>
      <c r="N110" s="106">
        <f t="shared" si="9"/>
        <v>0.89897451653294436</v>
      </c>
      <c r="O110" s="106">
        <f t="shared" si="9"/>
        <v>1.0154250995986296</v>
      </c>
      <c r="P110" s="106">
        <f t="shared" si="9"/>
        <v>1.0273430645555337</v>
      </c>
      <c r="Q110" s="106">
        <f t="shared" si="9"/>
        <v>1.0551752520184596</v>
      </c>
      <c r="R110" s="106">
        <f t="shared" si="9"/>
        <v>1.0850750537560461</v>
      </c>
      <c r="S110" s="106">
        <f t="shared" si="9"/>
        <v>1.0883772623976535</v>
      </c>
      <c r="T110" s="106">
        <f t="shared" si="9"/>
        <v>1.101321545164115</v>
      </c>
      <c r="U110" s="106" t="str">
        <f t="shared" si="9"/>
        <v/>
      </c>
      <c r="V110" s="106" t="str">
        <f t="shared" si="9"/>
        <v/>
      </c>
      <c r="W110" s="112"/>
      <c r="X110" s="108"/>
    </row>
    <row r="111" spans="2:24" x14ac:dyDescent="0.25">
      <c r="B111" s="105" t="s">
        <v>54</v>
      </c>
      <c r="C111" s="106">
        <f t="shared" ref="C111:V111" si="10">IFERROR(C21*C51*C81,"")</f>
        <v>0.99097463671131691</v>
      </c>
      <c r="D111" s="106">
        <f t="shared" si="10"/>
        <v>1.0616871437188684</v>
      </c>
      <c r="E111" s="106">
        <f t="shared" si="10"/>
        <v>0.95291676166926853</v>
      </c>
      <c r="F111" s="106">
        <f t="shared" si="10"/>
        <v>0.92984416209301524</v>
      </c>
      <c r="G111" s="106">
        <f t="shared" si="10"/>
        <v>1.0866679826805339</v>
      </c>
      <c r="H111" s="106">
        <f t="shared" si="10"/>
        <v>0.96715213450094439</v>
      </c>
      <c r="I111" s="106">
        <f t="shared" si="10"/>
        <v>1.0042964502983351</v>
      </c>
      <c r="J111" s="106">
        <f t="shared" si="10"/>
        <v>0.98124715167365362</v>
      </c>
      <c r="K111" s="106">
        <f t="shared" si="10"/>
        <v>1.1131396980868633</v>
      </c>
      <c r="L111" s="106">
        <f t="shared" si="10"/>
        <v>0.88682560893436158</v>
      </c>
      <c r="M111" s="106">
        <f t="shared" si="10"/>
        <v>1.0602736324637438</v>
      </c>
      <c r="N111" s="106">
        <f t="shared" si="10"/>
        <v>1.2166081624504781</v>
      </c>
      <c r="O111" s="106">
        <f t="shared" si="10"/>
        <v>0.91181962250263238</v>
      </c>
      <c r="P111" s="106">
        <f t="shared" si="10"/>
        <v>1.0030755223455192</v>
      </c>
      <c r="Q111" s="106">
        <f t="shared" si="10"/>
        <v>1.165304384987967</v>
      </c>
      <c r="R111" s="106">
        <f t="shared" si="10"/>
        <v>1.0090985442309568</v>
      </c>
      <c r="S111" s="106">
        <f t="shared" si="10"/>
        <v>1.0544028080771997</v>
      </c>
      <c r="T111" s="106">
        <f t="shared" si="10"/>
        <v>2.2274104956290524</v>
      </c>
      <c r="U111" s="106">
        <f t="shared" si="10"/>
        <v>0</v>
      </c>
      <c r="V111" s="106" t="str">
        <f t="shared" si="10"/>
        <v/>
      </c>
      <c r="W111" s="112"/>
      <c r="X111" s="108"/>
    </row>
    <row r="112" spans="2:24" x14ac:dyDescent="0.25">
      <c r="B112" s="105" t="s">
        <v>35</v>
      </c>
      <c r="C112" s="106" t="str">
        <f t="shared" ref="C112:V112" si="11">IFERROR(C22*C52*C82,"")</f>
        <v/>
      </c>
      <c r="D112" s="106">
        <f t="shared" si="11"/>
        <v>1.0507176755098842</v>
      </c>
      <c r="E112" s="106" t="str">
        <f t="shared" si="11"/>
        <v/>
      </c>
      <c r="F112" s="106">
        <f t="shared" si="11"/>
        <v>1.1367568740266971</v>
      </c>
      <c r="G112" s="106">
        <f t="shared" si="11"/>
        <v>0.94367064731658745</v>
      </c>
      <c r="H112" s="106">
        <f t="shared" si="11"/>
        <v>1.0930353227709109</v>
      </c>
      <c r="I112" s="106" t="str">
        <f t="shared" si="11"/>
        <v/>
      </c>
      <c r="J112" s="106" t="str">
        <f t="shared" si="11"/>
        <v/>
      </c>
      <c r="K112" s="106">
        <f t="shared" si="11"/>
        <v>0.84750904976163477</v>
      </c>
      <c r="L112" s="106">
        <f t="shared" si="11"/>
        <v>0.97114210487518149</v>
      </c>
      <c r="M112" s="106">
        <f t="shared" si="11"/>
        <v>0.94398939991576147</v>
      </c>
      <c r="N112" s="106">
        <f t="shared" si="11"/>
        <v>0.85149716629766981</v>
      </c>
      <c r="O112" s="106">
        <f t="shared" si="11"/>
        <v>1.0473252934386321</v>
      </c>
      <c r="P112" s="106">
        <f t="shared" si="11"/>
        <v>0.93359641334141696</v>
      </c>
      <c r="Q112" s="106">
        <f t="shared" si="11"/>
        <v>0.85213055616293831</v>
      </c>
      <c r="R112" s="106">
        <f t="shared" si="11"/>
        <v>0.95782795837734469</v>
      </c>
      <c r="S112" s="106">
        <f t="shared" si="11"/>
        <v>0.97372164633494951</v>
      </c>
      <c r="T112" s="106" t="str">
        <f t="shared" si="11"/>
        <v/>
      </c>
      <c r="U112" s="106">
        <f t="shared" si="11"/>
        <v>1.1101256890049018</v>
      </c>
      <c r="V112" s="106" t="str">
        <f t="shared" si="11"/>
        <v/>
      </c>
      <c r="W112" s="112"/>
      <c r="X112" s="108"/>
    </row>
    <row r="113" spans="2:24" x14ac:dyDescent="0.25">
      <c r="B113" s="105" t="s">
        <v>42</v>
      </c>
      <c r="C113" s="106">
        <f t="shared" ref="C113:V113" si="12">IFERROR(C23*C53*C83,"")</f>
        <v>1.0051996580491322</v>
      </c>
      <c r="D113" s="106">
        <f t="shared" si="12"/>
        <v>0.97130909807330523</v>
      </c>
      <c r="E113" s="106">
        <f t="shared" si="12"/>
        <v>0.96467369919351809</v>
      </c>
      <c r="F113" s="106">
        <f t="shared" si="12"/>
        <v>0.89287105673626577</v>
      </c>
      <c r="G113" s="106" t="str">
        <f t="shared" si="12"/>
        <v/>
      </c>
      <c r="H113" s="106" t="str">
        <f t="shared" si="12"/>
        <v/>
      </c>
      <c r="I113" s="106">
        <f t="shared" si="12"/>
        <v>1.0779760725681296</v>
      </c>
      <c r="J113" s="106">
        <f t="shared" si="12"/>
        <v>1.0260646603304953</v>
      </c>
      <c r="K113" s="106">
        <f t="shared" si="12"/>
        <v>1.1026124215463857</v>
      </c>
      <c r="L113" s="106">
        <f t="shared" si="12"/>
        <v>1.0734199907481186</v>
      </c>
      <c r="M113" s="106">
        <f t="shared" si="12"/>
        <v>1.0948621093456334</v>
      </c>
      <c r="N113" s="106">
        <f t="shared" si="12"/>
        <v>1.0462258088761378</v>
      </c>
      <c r="O113" s="106">
        <f t="shared" si="12"/>
        <v>1.0422595380445061</v>
      </c>
      <c r="P113" s="106">
        <f t="shared" si="12"/>
        <v>0.9927348562063405</v>
      </c>
      <c r="Q113" s="106">
        <f t="shared" si="12"/>
        <v>1.1784693382580624</v>
      </c>
      <c r="R113" s="106">
        <f t="shared" si="12"/>
        <v>0.96711983175586425</v>
      </c>
      <c r="S113" s="106">
        <f t="shared" si="12"/>
        <v>0.95158755940143436</v>
      </c>
      <c r="T113" s="106">
        <f t="shared" si="12"/>
        <v>1.0286203172569097</v>
      </c>
      <c r="U113" s="106">
        <f t="shared" si="12"/>
        <v>1.0196580208726174</v>
      </c>
      <c r="V113" s="106">
        <f t="shared" si="12"/>
        <v>1.0459498573479811</v>
      </c>
      <c r="W113" s="112"/>
      <c r="X113" s="108"/>
    </row>
    <row r="114" spans="2:24" x14ac:dyDescent="0.25">
      <c r="B114" s="105" t="s">
        <v>57</v>
      </c>
      <c r="C114" s="106">
        <f t="shared" ref="C114:V114" si="13">IFERROR(C24*C54*C84,"")</f>
        <v>0.95423303739257626</v>
      </c>
      <c r="D114" s="106">
        <f t="shared" si="13"/>
        <v>1.0722718195798235</v>
      </c>
      <c r="E114" s="106">
        <f t="shared" si="13"/>
        <v>0.92384048060776858</v>
      </c>
      <c r="F114" s="106">
        <f t="shared" si="13"/>
        <v>0.97261936425571049</v>
      </c>
      <c r="G114" s="106">
        <f t="shared" si="13"/>
        <v>1.0157818505413612</v>
      </c>
      <c r="H114" s="106">
        <f t="shared" si="13"/>
        <v>1.1307961180963964</v>
      </c>
      <c r="I114" s="106">
        <f t="shared" si="13"/>
        <v>1.1401997906698262</v>
      </c>
      <c r="J114" s="106">
        <f t="shared" si="13"/>
        <v>1.0262920078931379</v>
      </c>
      <c r="K114" s="106">
        <f t="shared" si="13"/>
        <v>1.2096339426445379</v>
      </c>
      <c r="L114" s="106">
        <f t="shared" si="13"/>
        <v>1.0825730580985715</v>
      </c>
      <c r="M114" s="106">
        <f t="shared" si="13"/>
        <v>1.0278757805782774</v>
      </c>
      <c r="N114" s="106">
        <f t="shared" si="13"/>
        <v>1.0586657341477297</v>
      </c>
      <c r="O114" s="106">
        <f t="shared" si="13"/>
        <v>1.0924642734652898</v>
      </c>
      <c r="P114" s="106">
        <f t="shared" si="13"/>
        <v>1.0046826002512108</v>
      </c>
      <c r="Q114" s="106">
        <f t="shared" si="13"/>
        <v>1.0548868529521438</v>
      </c>
      <c r="R114" s="106">
        <f t="shared" si="13"/>
        <v>1.0404412516810684</v>
      </c>
      <c r="S114" s="106">
        <f t="shared" si="13"/>
        <v>1.0098793603446705</v>
      </c>
      <c r="T114" s="106">
        <f t="shared" si="13"/>
        <v>1.0301120474531453</v>
      </c>
      <c r="U114" s="106">
        <f t="shared" si="13"/>
        <v>1.0542812356280593</v>
      </c>
      <c r="V114" s="106">
        <f t="shared" si="13"/>
        <v>1.0373054453757711</v>
      </c>
      <c r="W114" s="112"/>
      <c r="X114" s="108"/>
    </row>
    <row r="115" spans="2:24" x14ac:dyDescent="0.25">
      <c r="B115" s="105" t="s">
        <v>64</v>
      </c>
      <c r="C115" s="106" t="str">
        <f t="shared" ref="C115:V115" si="14">IFERROR(C25*C55*C85,"")</f>
        <v/>
      </c>
      <c r="D115" s="106" t="str">
        <f t="shared" si="14"/>
        <v/>
      </c>
      <c r="E115" s="106" t="str">
        <f t="shared" si="14"/>
        <v/>
      </c>
      <c r="F115" s="106" t="str">
        <f t="shared" si="14"/>
        <v/>
      </c>
      <c r="G115" s="106" t="str">
        <f t="shared" si="14"/>
        <v/>
      </c>
      <c r="H115" s="106" t="str">
        <f t="shared" si="14"/>
        <v/>
      </c>
      <c r="I115" s="106" t="str">
        <f t="shared" si="14"/>
        <v/>
      </c>
      <c r="J115" s="106" t="str">
        <f t="shared" si="14"/>
        <v/>
      </c>
      <c r="K115" s="106" t="str">
        <f t="shared" si="14"/>
        <v/>
      </c>
      <c r="L115" s="106" t="str">
        <f t="shared" si="14"/>
        <v/>
      </c>
      <c r="M115" s="106">
        <f t="shared" si="14"/>
        <v>4.635429922096141</v>
      </c>
      <c r="N115" s="106">
        <f t="shared" si="14"/>
        <v>2.3683532184143501</v>
      </c>
      <c r="O115" s="106">
        <f t="shared" si="14"/>
        <v>1.3562638523581361</v>
      </c>
      <c r="P115" s="106">
        <f t="shared" si="14"/>
        <v>1.3911543464111178</v>
      </c>
      <c r="Q115" s="106">
        <f t="shared" si="14"/>
        <v>1.0764318051751365</v>
      </c>
      <c r="R115" s="106">
        <f t="shared" si="14"/>
        <v>0.83527108794731653</v>
      </c>
      <c r="S115" s="106">
        <f t="shared" si="14"/>
        <v>1.3441166868042642</v>
      </c>
      <c r="T115" s="106">
        <f t="shared" si="14"/>
        <v>1.1309303067856855</v>
      </c>
      <c r="U115" s="106">
        <f t="shared" si="14"/>
        <v>1.5905564544269029</v>
      </c>
      <c r="V115" s="106">
        <f t="shared" si="14"/>
        <v>0</v>
      </c>
      <c r="W115" s="112"/>
      <c r="X115" s="108"/>
    </row>
    <row r="116" spans="2:24" x14ac:dyDescent="0.25">
      <c r="B116" s="105" t="s">
        <v>43</v>
      </c>
      <c r="C116" s="106">
        <f t="shared" ref="C116:V116" si="15">IFERROR(C26*C56*C86,"")</f>
        <v>0.98927495309569413</v>
      </c>
      <c r="D116" s="106">
        <f t="shared" si="15"/>
        <v>0.96998143877174825</v>
      </c>
      <c r="E116" s="106">
        <f t="shared" si="15"/>
        <v>0.97439621374458307</v>
      </c>
      <c r="F116" s="106">
        <f t="shared" si="15"/>
        <v>1.0257714119033297</v>
      </c>
      <c r="G116" s="106">
        <f t="shared" si="15"/>
        <v>1.1241942065245079</v>
      </c>
      <c r="H116" s="106">
        <f t="shared" si="15"/>
        <v>1.0824957364053842</v>
      </c>
      <c r="I116" s="106">
        <f t="shared" si="15"/>
        <v>1.3031438938480118</v>
      </c>
      <c r="J116" s="106">
        <f t="shared" si="15"/>
        <v>1.0337573028080924</v>
      </c>
      <c r="K116" s="106">
        <f t="shared" si="15"/>
        <v>0.98038372245306571</v>
      </c>
      <c r="L116" s="106">
        <f t="shared" si="15"/>
        <v>1.0446759752981505</v>
      </c>
      <c r="M116" s="106">
        <f t="shared" si="15"/>
        <v>1.0431139968384495</v>
      </c>
      <c r="N116" s="106">
        <f t="shared" si="15"/>
        <v>1.0261681927084823</v>
      </c>
      <c r="O116" s="106">
        <f t="shared" si="15"/>
        <v>1.0549776076463118</v>
      </c>
      <c r="P116" s="106">
        <f t="shared" si="15"/>
        <v>1.0252111619816406</v>
      </c>
      <c r="Q116" s="106">
        <f t="shared" si="15"/>
        <v>1.0113294052166211</v>
      </c>
      <c r="R116" s="106">
        <f t="shared" si="15"/>
        <v>0.92963546844226264</v>
      </c>
      <c r="S116" s="106">
        <f t="shared" si="15"/>
        <v>1.0085119671276486</v>
      </c>
      <c r="T116" s="106">
        <f t="shared" si="15"/>
        <v>0.9160772434162332</v>
      </c>
      <c r="U116" s="106">
        <f t="shared" si="15"/>
        <v>0.93786664257823849</v>
      </c>
      <c r="V116" s="106">
        <f t="shared" si="15"/>
        <v>1.258982357194214</v>
      </c>
      <c r="W116" s="112"/>
      <c r="X116" s="108"/>
    </row>
    <row r="117" spans="2:24" x14ac:dyDescent="0.25">
      <c r="B117" s="105" t="s">
        <v>56</v>
      </c>
      <c r="C117" s="106">
        <f t="shared" ref="C117:V117" si="16">IFERROR(C27*C57*C87,"")</f>
        <v>1.0164946942482374</v>
      </c>
      <c r="D117" s="106">
        <f t="shared" si="16"/>
        <v>1.0565997072568063</v>
      </c>
      <c r="E117" s="106">
        <f t="shared" si="16"/>
        <v>0.94062760739965756</v>
      </c>
      <c r="F117" s="106">
        <f t="shared" si="16"/>
        <v>0.93197538421274162</v>
      </c>
      <c r="G117" s="106">
        <f t="shared" si="16"/>
        <v>1.0595655918156679</v>
      </c>
      <c r="H117" s="106">
        <f t="shared" si="16"/>
        <v>0.97367259431970954</v>
      </c>
      <c r="I117" s="106">
        <f t="shared" si="16"/>
        <v>0.98501440640050253</v>
      </c>
      <c r="J117" s="106">
        <f t="shared" si="16"/>
        <v>0.95526811084970964</v>
      </c>
      <c r="K117" s="106">
        <f t="shared" si="16"/>
        <v>1.0258400662640328</v>
      </c>
      <c r="L117" s="106">
        <f t="shared" si="16"/>
        <v>1.1318286613686865</v>
      </c>
      <c r="M117" s="106">
        <f t="shared" si="16"/>
        <v>1.2492752044987467</v>
      </c>
      <c r="N117" s="106">
        <f t="shared" si="16"/>
        <v>0.78345910987900447</v>
      </c>
      <c r="O117" s="106">
        <f t="shared" si="16"/>
        <v>1.1903017687499962</v>
      </c>
      <c r="P117" s="106">
        <f t="shared" si="16"/>
        <v>1.2330048135619338</v>
      </c>
      <c r="Q117" s="106">
        <f t="shared" si="16"/>
        <v>0.95231724437285137</v>
      </c>
      <c r="R117" s="106">
        <f t="shared" si="16"/>
        <v>0.9097436476417009</v>
      </c>
      <c r="S117" s="106">
        <f t="shared" si="16"/>
        <v>1.0727310846227043</v>
      </c>
      <c r="T117" s="106">
        <f t="shared" si="16"/>
        <v>0.74702152716796466</v>
      </c>
      <c r="U117" s="106">
        <f t="shared" si="16"/>
        <v>1.4980711542389957</v>
      </c>
      <c r="V117" s="106">
        <f t="shared" si="16"/>
        <v>1.0500935488421228</v>
      </c>
      <c r="W117" s="112"/>
      <c r="X117" s="108"/>
    </row>
    <row r="118" spans="2:24" x14ac:dyDescent="0.25">
      <c r="B118" s="105" t="s">
        <v>41</v>
      </c>
      <c r="C118" s="106" t="str">
        <f t="shared" ref="C118:V118" si="17">IFERROR(C28*C58*C88,"")</f>
        <v/>
      </c>
      <c r="D118" s="106" t="str">
        <f t="shared" si="17"/>
        <v/>
      </c>
      <c r="E118" s="106" t="str">
        <f t="shared" si="17"/>
        <v/>
      </c>
      <c r="F118" s="106">
        <f t="shared" si="17"/>
        <v>0.96956075635746286</v>
      </c>
      <c r="G118" s="106">
        <f t="shared" si="17"/>
        <v>1.1108032251385545</v>
      </c>
      <c r="H118" s="106">
        <f t="shared" si="17"/>
        <v>0.98356477149778965</v>
      </c>
      <c r="I118" s="106" t="str">
        <f t="shared" si="17"/>
        <v/>
      </c>
      <c r="J118" s="106" t="str">
        <f t="shared" si="17"/>
        <v/>
      </c>
      <c r="K118" s="106">
        <f t="shared" si="17"/>
        <v>1.0871382128180918</v>
      </c>
      <c r="L118" s="106">
        <f t="shared" si="17"/>
        <v>1.0431937039489798</v>
      </c>
      <c r="M118" s="106">
        <f t="shared" si="17"/>
        <v>0.97731921080189987</v>
      </c>
      <c r="N118" s="106">
        <f t="shared" si="17"/>
        <v>0.96901089657806216</v>
      </c>
      <c r="O118" s="106">
        <f t="shared" si="17"/>
        <v>0.95943116862226041</v>
      </c>
      <c r="P118" s="106">
        <f t="shared" si="17"/>
        <v>1.0452327062295688</v>
      </c>
      <c r="Q118" s="106">
        <f t="shared" si="17"/>
        <v>0.97619590967815895</v>
      </c>
      <c r="R118" s="106">
        <f t="shared" si="17"/>
        <v>0.97653543170299872</v>
      </c>
      <c r="S118" s="106">
        <f t="shared" si="17"/>
        <v>1.0682245337996392</v>
      </c>
      <c r="T118" s="106">
        <f t="shared" si="17"/>
        <v>1.0413973353322103</v>
      </c>
      <c r="U118" s="106">
        <f t="shared" si="17"/>
        <v>1.037438942388957</v>
      </c>
      <c r="V118" s="106" t="str">
        <f t="shared" si="17"/>
        <v/>
      </c>
      <c r="W118" s="112"/>
      <c r="X118" s="108"/>
    </row>
    <row r="119" spans="2:24" x14ac:dyDescent="0.25">
      <c r="B119" s="105" t="s">
        <v>53</v>
      </c>
      <c r="C119" s="106">
        <f t="shared" ref="C119:V119" si="18">IFERROR(C29*C59*C89,"")</f>
        <v>1.0402478702302005</v>
      </c>
      <c r="D119" s="106">
        <f t="shared" si="18"/>
        <v>0.98615678738991297</v>
      </c>
      <c r="E119" s="106">
        <f t="shared" si="18"/>
        <v>1.01836662444582</v>
      </c>
      <c r="F119" s="106">
        <f t="shared" si="18"/>
        <v>0.99735800651625406</v>
      </c>
      <c r="G119" s="106">
        <f t="shared" si="18"/>
        <v>1.1157025888294467</v>
      </c>
      <c r="H119" s="106">
        <f t="shared" si="18"/>
        <v>1.2039721806844186</v>
      </c>
      <c r="I119" s="106">
        <f t="shared" si="18"/>
        <v>1.1028822544305623</v>
      </c>
      <c r="J119" s="106">
        <f t="shared" si="18"/>
        <v>0.96858978711826549</v>
      </c>
      <c r="K119" s="106">
        <f t="shared" si="18"/>
        <v>1.0865034530101019</v>
      </c>
      <c r="L119" s="106">
        <f t="shared" si="18"/>
        <v>1.0826118059316354</v>
      </c>
      <c r="M119" s="106">
        <f t="shared" si="18"/>
        <v>1.1243822534295136</v>
      </c>
      <c r="N119" s="106">
        <f t="shared" si="18"/>
        <v>0.92194089784651623</v>
      </c>
      <c r="O119" s="106">
        <f t="shared" si="18"/>
        <v>1.0008239397195453</v>
      </c>
      <c r="P119" s="106">
        <f t="shared" si="18"/>
        <v>0.94800211365006326</v>
      </c>
      <c r="Q119" s="106">
        <f t="shared" si="18"/>
        <v>1.1528472958994553</v>
      </c>
      <c r="R119" s="106">
        <f t="shared" si="18"/>
        <v>1.0492814561097343</v>
      </c>
      <c r="S119" s="106">
        <f t="shared" si="18"/>
        <v>1.0935528277997171</v>
      </c>
      <c r="T119" s="106">
        <f t="shared" si="18"/>
        <v>1.0699103865753683</v>
      </c>
      <c r="U119" s="106">
        <f t="shared" si="18"/>
        <v>1.080813275882752</v>
      </c>
      <c r="V119" s="106">
        <f t="shared" si="18"/>
        <v>0.99122250231329467</v>
      </c>
      <c r="W119" s="112"/>
      <c r="X119" s="108"/>
    </row>
    <row r="120" spans="2:24" x14ac:dyDescent="0.25">
      <c r="B120" s="105" t="s">
        <v>47</v>
      </c>
      <c r="C120" s="106">
        <f t="shared" ref="C120:V120" si="19">IFERROR(C30*C60*C90,"")</f>
        <v>1.0119884817253633</v>
      </c>
      <c r="D120" s="106">
        <f t="shared" si="19"/>
        <v>0.93034373729515663</v>
      </c>
      <c r="E120" s="106">
        <f t="shared" si="19"/>
        <v>1.1852346492142378</v>
      </c>
      <c r="F120" s="106">
        <f t="shared" si="19"/>
        <v>0.81626831621859808</v>
      </c>
      <c r="G120" s="106">
        <f t="shared" si="19"/>
        <v>1.0791419865156997</v>
      </c>
      <c r="H120" s="106">
        <f t="shared" si="19"/>
        <v>1.1032611215631354</v>
      </c>
      <c r="I120" s="106">
        <f t="shared" si="19"/>
        <v>1.2150015838407477</v>
      </c>
      <c r="J120" s="106">
        <f t="shared" si="19"/>
        <v>1.0056335151714517</v>
      </c>
      <c r="K120" s="106">
        <f t="shared" si="19"/>
        <v>0.99141462080575904</v>
      </c>
      <c r="L120" s="106">
        <f t="shared" si="19"/>
        <v>1.0264088561207461</v>
      </c>
      <c r="M120" s="106">
        <f t="shared" si="19"/>
        <v>1.0749495042256836</v>
      </c>
      <c r="N120" s="106">
        <f t="shared" si="19"/>
        <v>1.129118317429525</v>
      </c>
      <c r="O120" s="106">
        <f t="shared" si="19"/>
        <v>1.1321601597024462</v>
      </c>
      <c r="P120" s="106">
        <f t="shared" si="19"/>
        <v>0.93218673698443766</v>
      </c>
      <c r="Q120" s="106">
        <f t="shared" si="19"/>
        <v>1.0029139917779135</v>
      </c>
      <c r="R120" s="106">
        <f t="shared" si="19"/>
        <v>0.9762940010923552</v>
      </c>
      <c r="S120" s="106">
        <f t="shared" si="19"/>
        <v>1.056063435565239</v>
      </c>
      <c r="T120" s="106">
        <f t="shared" si="19"/>
        <v>1.0352952532211195</v>
      </c>
      <c r="U120" s="106">
        <f t="shared" si="19"/>
        <v>1.033447505255886</v>
      </c>
      <c r="V120" s="106">
        <f t="shared" si="19"/>
        <v>1.011114578260887</v>
      </c>
      <c r="W120" s="112"/>
      <c r="X120" s="108"/>
    </row>
    <row r="121" spans="2:24" x14ac:dyDescent="0.25">
      <c r="B121" s="105" t="s">
        <v>37</v>
      </c>
      <c r="C121" s="106">
        <f t="shared" ref="C121:V121" si="20">IFERROR(C31*C61*C91,"")</f>
        <v>0.97530512335264719</v>
      </c>
      <c r="D121" s="106">
        <f t="shared" si="20"/>
        <v>0.99186538021994342</v>
      </c>
      <c r="E121" s="106">
        <f t="shared" si="20"/>
        <v>0.96026308129210414</v>
      </c>
      <c r="F121" s="106">
        <f t="shared" si="20"/>
        <v>0.94088149899876994</v>
      </c>
      <c r="G121" s="106">
        <f t="shared" si="20"/>
        <v>0.97383033596197133</v>
      </c>
      <c r="H121" s="106">
        <f t="shared" si="20"/>
        <v>1.0244421031877817</v>
      </c>
      <c r="I121" s="106">
        <f t="shared" si="20"/>
        <v>1.0088041250006727</v>
      </c>
      <c r="J121" s="106">
        <f t="shared" si="20"/>
        <v>1.0341183596598396</v>
      </c>
      <c r="K121" s="106">
        <f t="shared" si="20"/>
        <v>1.007686070597319</v>
      </c>
      <c r="L121" s="106">
        <f t="shared" si="20"/>
        <v>1.0052821933441329</v>
      </c>
      <c r="M121" s="106">
        <f t="shared" si="20"/>
        <v>1.0304681336644057</v>
      </c>
      <c r="N121" s="106">
        <f t="shared" si="20"/>
        <v>1.0251265681661199</v>
      </c>
      <c r="O121" s="106">
        <f t="shared" si="20"/>
        <v>1.0103305034682997</v>
      </c>
      <c r="P121" s="106">
        <f t="shared" si="20"/>
        <v>0.98541085317817856</v>
      </c>
      <c r="Q121" s="106">
        <f t="shared" si="20"/>
        <v>0.99462456929990362</v>
      </c>
      <c r="R121" s="106">
        <f t="shared" si="20"/>
        <v>0.77685022721436237</v>
      </c>
      <c r="S121" s="106">
        <f t="shared" si="20"/>
        <v>1.3068212219246094</v>
      </c>
      <c r="T121" s="106">
        <f t="shared" si="20"/>
        <v>0.97096166789716865</v>
      </c>
      <c r="U121" s="106">
        <f t="shared" si="20"/>
        <v>1.1213413097847722</v>
      </c>
      <c r="V121" s="106">
        <f t="shared" si="20"/>
        <v>1.1164532941745695</v>
      </c>
      <c r="W121" s="112"/>
      <c r="X121" s="108"/>
    </row>
    <row r="122" spans="2:24" x14ac:dyDescent="0.25">
      <c r="B122" s="105" t="s">
        <v>51</v>
      </c>
      <c r="C122" s="106">
        <f t="shared" ref="C122:V122" si="21">IFERROR(C32*C62*C92,"")</f>
        <v>0.95900979092108707</v>
      </c>
      <c r="D122" s="106">
        <f t="shared" si="21"/>
        <v>0.98206873195860334</v>
      </c>
      <c r="E122" s="106">
        <f t="shared" si="21"/>
        <v>0.95406897812006164</v>
      </c>
      <c r="F122" s="106">
        <f t="shared" si="21"/>
        <v>1.0619281850576741</v>
      </c>
      <c r="G122" s="106">
        <f t="shared" si="21"/>
        <v>1.0189411171280021</v>
      </c>
      <c r="H122" s="106">
        <f t="shared" si="21"/>
        <v>1.0880344469527568</v>
      </c>
      <c r="I122" s="106">
        <f t="shared" si="21"/>
        <v>1.0945781412334066</v>
      </c>
      <c r="J122" s="106">
        <f t="shared" si="21"/>
        <v>1.0308968889902199</v>
      </c>
      <c r="K122" s="106">
        <f t="shared" si="21"/>
        <v>1.0178247716347368</v>
      </c>
      <c r="L122" s="106">
        <f t="shared" si="21"/>
        <v>1.0354365331925679</v>
      </c>
      <c r="M122" s="106">
        <f t="shared" si="21"/>
        <v>1.0357323312900697</v>
      </c>
      <c r="N122" s="106">
        <f t="shared" si="21"/>
        <v>1.182490297562149</v>
      </c>
      <c r="O122" s="106">
        <f t="shared" si="21"/>
        <v>0.93689872156300869</v>
      </c>
      <c r="P122" s="106">
        <f t="shared" si="21"/>
        <v>1.0279952976642632</v>
      </c>
      <c r="Q122" s="106">
        <f t="shared" si="21"/>
        <v>1.1515345458334496</v>
      </c>
      <c r="R122" s="106">
        <f t="shared" si="21"/>
        <v>1.0518447389217045</v>
      </c>
      <c r="S122" s="106">
        <f t="shared" si="21"/>
        <v>1.0460979029878417</v>
      </c>
      <c r="T122" s="106">
        <f t="shared" si="21"/>
        <v>0.99947420716545143</v>
      </c>
      <c r="U122" s="106">
        <f t="shared" si="21"/>
        <v>1.0450019688157128</v>
      </c>
      <c r="V122" s="106">
        <f t="shared" si="21"/>
        <v>1.4646368858606698</v>
      </c>
      <c r="W122" s="112"/>
      <c r="X122" s="108"/>
    </row>
    <row r="123" spans="2:24" x14ac:dyDescent="0.25">
      <c r="B123" s="105" t="s">
        <v>49</v>
      </c>
      <c r="C123" s="106" t="str">
        <f t="shared" ref="C123:V123" si="22">IFERROR(C33*C63*C93,"")</f>
        <v/>
      </c>
      <c r="D123" s="106" t="str">
        <f t="shared" si="22"/>
        <v/>
      </c>
      <c r="E123" s="106" t="str">
        <f t="shared" si="22"/>
        <v/>
      </c>
      <c r="F123" s="106">
        <f t="shared" si="22"/>
        <v>1.1133423950015999</v>
      </c>
      <c r="G123" s="106" t="str">
        <f t="shared" si="22"/>
        <v/>
      </c>
      <c r="H123" s="106" t="str">
        <f t="shared" si="22"/>
        <v/>
      </c>
      <c r="I123" s="106" t="str">
        <f t="shared" si="22"/>
        <v/>
      </c>
      <c r="J123" s="106" t="str">
        <f t="shared" si="22"/>
        <v/>
      </c>
      <c r="K123" s="106" t="str">
        <f t="shared" si="22"/>
        <v/>
      </c>
      <c r="L123" s="106">
        <f t="shared" si="22"/>
        <v>1.1557242942703665</v>
      </c>
      <c r="M123" s="106">
        <f t="shared" si="22"/>
        <v>0.84313444539892513</v>
      </c>
      <c r="N123" s="106">
        <f t="shared" si="22"/>
        <v>0.94251633035620563</v>
      </c>
      <c r="O123" s="106">
        <f t="shared" si="22"/>
        <v>0.77531206366617311</v>
      </c>
      <c r="P123" s="106">
        <f t="shared" si="22"/>
        <v>1.2074851754732769</v>
      </c>
      <c r="Q123" s="106">
        <f t="shared" si="22"/>
        <v>1.0019858727517645</v>
      </c>
      <c r="R123" s="106">
        <f t="shared" si="22"/>
        <v>0.92276738523270352</v>
      </c>
      <c r="S123" s="106" t="str">
        <f t="shared" si="22"/>
        <v/>
      </c>
      <c r="T123" s="106" t="str">
        <f t="shared" si="22"/>
        <v/>
      </c>
      <c r="U123" s="106">
        <f t="shared" si="22"/>
        <v>0.91451780404056782</v>
      </c>
      <c r="V123" s="106" t="str">
        <f t="shared" si="22"/>
        <v/>
      </c>
      <c r="W123" s="112"/>
      <c r="X123" s="108"/>
    </row>
    <row r="124" spans="2:24" x14ac:dyDescent="0.25">
      <c r="B124" s="105" t="s">
        <v>39</v>
      </c>
      <c r="C124" s="106">
        <f t="shared" ref="C124:V124" si="23">IFERROR(C34*C64*C94,"")</f>
        <v>0.96628743262496553</v>
      </c>
      <c r="D124" s="106">
        <f t="shared" si="23"/>
        <v>1.0614025119276689</v>
      </c>
      <c r="E124" s="106">
        <f t="shared" si="23"/>
        <v>0.99429880301829143</v>
      </c>
      <c r="F124" s="106">
        <f t="shared" si="23"/>
        <v>0.96376198944960256</v>
      </c>
      <c r="G124" s="106">
        <f t="shared" si="23"/>
        <v>1.0888940278301253</v>
      </c>
      <c r="H124" s="106">
        <f t="shared" si="23"/>
        <v>1.0844882988215785</v>
      </c>
      <c r="I124" s="106">
        <f t="shared" si="23"/>
        <v>1.2201280982612175</v>
      </c>
      <c r="J124" s="106">
        <f t="shared" si="23"/>
        <v>0.94891623903424804</v>
      </c>
      <c r="K124" s="106">
        <f t="shared" si="23"/>
        <v>1.0030519229066059</v>
      </c>
      <c r="L124" s="106">
        <f t="shared" si="23"/>
        <v>1.0348260127684861</v>
      </c>
      <c r="M124" s="106">
        <f t="shared" si="23"/>
        <v>1.0468096482160638</v>
      </c>
      <c r="N124" s="106">
        <f t="shared" si="23"/>
        <v>1.0317373625226343</v>
      </c>
      <c r="O124" s="106">
        <f t="shared" si="23"/>
        <v>1.0407752649744586</v>
      </c>
      <c r="P124" s="106">
        <f t="shared" si="23"/>
        <v>1.1613485211213181</v>
      </c>
      <c r="Q124" s="106">
        <f t="shared" si="23"/>
        <v>1.1029782749021098</v>
      </c>
      <c r="R124" s="106">
        <f t="shared" si="23"/>
        <v>1.0756054854918775</v>
      </c>
      <c r="S124" s="106">
        <f t="shared" si="23"/>
        <v>1.0259581549144419</v>
      </c>
      <c r="T124" s="106">
        <f t="shared" si="23"/>
        <v>1.0342536444765371</v>
      </c>
      <c r="U124" s="106">
        <f t="shared" si="23"/>
        <v>1.0370941426632663</v>
      </c>
      <c r="V124" s="106">
        <f t="shared" si="23"/>
        <v>1.0293309756567823</v>
      </c>
      <c r="W124" s="112"/>
      <c r="X124" s="108"/>
    </row>
    <row r="125" spans="2:24" x14ac:dyDescent="0.25">
      <c r="B125" s="105" t="s">
        <v>55</v>
      </c>
      <c r="C125" s="106">
        <f t="shared" ref="C125:V125" si="24">IFERROR(C35*C65*C95,"")</f>
        <v>0.61230750655089183</v>
      </c>
      <c r="D125" s="106">
        <f t="shared" si="24"/>
        <v>0.94565271120246008</v>
      </c>
      <c r="E125" s="106">
        <f t="shared" si="24"/>
        <v>1.0384940154538793</v>
      </c>
      <c r="F125" s="106">
        <f t="shared" si="24"/>
        <v>0.71875438490118693</v>
      </c>
      <c r="G125" s="106">
        <f t="shared" si="24"/>
        <v>1.0450516095012146</v>
      </c>
      <c r="H125" s="106">
        <f t="shared" si="24"/>
        <v>1.0670143656221864</v>
      </c>
      <c r="I125" s="106">
        <f t="shared" si="24"/>
        <v>1.1470160665146922</v>
      </c>
      <c r="J125" s="106">
        <f t="shared" si="24"/>
        <v>1.4023831395970541</v>
      </c>
      <c r="K125" s="106">
        <f t="shared" si="24"/>
        <v>1.1581848353232327</v>
      </c>
      <c r="L125" s="106">
        <f t="shared" si="24"/>
        <v>1.0606921660496451</v>
      </c>
      <c r="M125" s="106">
        <f t="shared" si="24"/>
        <v>1.3587363050025729</v>
      </c>
      <c r="N125" s="106">
        <f t="shared" si="24"/>
        <v>0.97052856620937011</v>
      </c>
      <c r="O125" s="106">
        <f t="shared" si="24"/>
        <v>1.1011084992433622</v>
      </c>
      <c r="P125" s="106">
        <f t="shared" si="24"/>
        <v>1.0254290245129463</v>
      </c>
      <c r="Q125" s="106">
        <f t="shared" si="24"/>
        <v>1.3245006376976829</v>
      </c>
      <c r="R125" s="106">
        <f t="shared" si="24"/>
        <v>1.030366099797557</v>
      </c>
      <c r="S125" s="106">
        <f t="shared" si="24"/>
        <v>1.1285417755716751</v>
      </c>
      <c r="T125" s="106">
        <f t="shared" si="24"/>
        <v>1.0908454372339789</v>
      </c>
      <c r="U125" s="106">
        <f t="shared" si="24"/>
        <v>1.1564351490074911</v>
      </c>
      <c r="V125" s="106">
        <f t="shared" si="24"/>
        <v>1.0596935274129702</v>
      </c>
      <c r="W125" s="112"/>
      <c r="X125" s="108"/>
    </row>
    <row r="126" spans="2:24" x14ac:dyDescent="0.25">
      <c r="C126" s="106"/>
      <c r="D126" s="106"/>
      <c r="E126" s="106"/>
      <c r="F126" s="106"/>
      <c r="G126" s="106"/>
      <c r="H126" s="106"/>
      <c r="I126" s="106"/>
      <c r="J126" s="106"/>
      <c r="K126" s="106"/>
      <c r="L126" s="106"/>
      <c r="M126" s="106"/>
      <c r="N126" s="106"/>
      <c r="O126" s="106"/>
      <c r="P126" s="106"/>
      <c r="Q126" s="106"/>
      <c r="R126" s="106"/>
      <c r="S126" s="106"/>
      <c r="T126" s="106"/>
      <c r="U126" s="106"/>
      <c r="W126" s="106"/>
      <c r="X126" s="108"/>
    </row>
    <row r="127" spans="2:24" hidden="1" x14ac:dyDescent="0.25">
      <c r="C127" s="106"/>
      <c r="D127" s="106"/>
      <c r="E127" s="106"/>
      <c r="F127" s="106"/>
      <c r="G127" s="106"/>
      <c r="H127" s="106"/>
      <c r="I127" s="106"/>
      <c r="J127" s="106"/>
      <c r="K127" s="106"/>
      <c r="L127" s="106"/>
      <c r="M127" s="106"/>
      <c r="N127" s="106"/>
      <c r="O127" s="106"/>
      <c r="P127" s="106"/>
      <c r="Q127" s="106"/>
      <c r="R127" s="106"/>
      <c r="S127" s="106"/>
      <c r="T127" s="106"/>
      <c r="U127" s="106"/>
      <c r="W127" s="106"/>
      <c r="X127" s="108"/>
    </row>
    <row r="128" spans="2:24" hidden="1" x14ac:dyDescent="0.25">
      <c r="C128" s="106"/>
      <c r="D128" s="106"/>
      <c r="E128" s="106"/>
      <c r="F128" s="106"/>
      <c r="G128" s="106"/>
      <c r="H128" s="106"/>
      <c r="I128" s="106"/>
      <c r="J128" s="106"/>
      <c r="K128" s="106"/>
      <c r="L128" s="106"/>
      <c r="M128" s="106"/>
      <c r="N128" s="106"/>
      <c r="O128" s="106"/>
      <c r="P128" s="106"/>
      <c r="Q128" s="106"/>
      <c r="R128" s="106"/>
      <c r="S128" s="106"/>
      <c r="T128" s="106"/>
      <c r="U128" s="106"/>
      <c r="W128" s="106"/>
      <c r="X128" s="108"/>
    </row>
    <row r="130" spans="22:24" hidden="1" x14ac:dyDescent="0.25">
      <c r="V130" s="109"/>
      <c r="W130" s="106"/>
      <c r="X130" s="106"/>
    </row>
  </sheetData>
  <customSheetViews>
    <customSheetView guid="{9658BFCB-F494-4EC4-95C2-C125FDE12354}" scale="70" showGridLines="0" hiddenRows="1" hiddenColumns="1">
      <selection activeCell="A16" sqref="A16"/>
      <pageMargins left="0" right="0" top="0" bottom="0" header="0" footer="0"/>
      <pageSetup paperSize="9" orientation="portrait" horizontalDpi="4294967293" verticalDpi="4294967293" r:id="rId1"/>
    </customSheetView>
  </customSheetViews>
  <mergeCells count="4">
    <mergeCell ref="B2:V2"/>
    <mergeCell ref="B3:V3"/>
    <mergeCell ref="B4:V4"/>
    <mergeCell ref="B5:V5"/>
  </mergeCells>
  <pageMargins left="0" right="0" top="0" bottom="0" header="0" footer="0"/>
  <pageSetup paperSize="9" orientation="portrait" horizontalDpi="4294967293" verticalDpi="4294967293"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95FB8F595771546BCC83FFC58F4EB83" ma:contentTypeVersion="9" ma:contentTypeDescription="Crie um novo documento." ma:contentTypeScope="" ma:versionID="19fda71d3bc3048aa1782e505ce9fb16">
  <xsd:schema xmlns:xsd="http://www.w3.org/2001/XMLSchema" xmlns:xs="http://www.w3.org/2001/XMLSchema" xmlns:p="http://schemas.microsoft.com/office/2006/metadata/properties" xmlns:ns2="4b520b24-8996-453a-8c5e-60294695dd12" xmlns:ns3="12eaf6f9-417e-4436-811b-51d381a4d0a9" targetNamespace="http://schemas.microsoft.com/office/2006/metadata/properties" ma:root="true" ma:fieldsID="a8e4c5e70730bb0601a39fa79c69d280" ns2:_="" ns3:_="">
    <xsd:import namespace="4b520b24-8996-453a-8c5e-60294695dd12"/>
    <xsd:import namespace="12eaf6f9-417e-4436-811b-51d381a4d0a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20b24-8996-453a-8c5e-60294695dd12"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eaf6f9-417e-4436-811b-51d381a4d0a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3028B6-57E7-42BD-BDF9-2A8EC2F2847A}">
  <ds:schemaRefs>
    <ds:schemaRef ds:uri="http://purl.org/dc/terms/"/>
    <ds:schemaRef ds:uri="http://schemas.microsoft.com/office/2006/documentManagement/types"/>
    <ds:schemaRef ds:uri="12eaf6f9-417e-4436-811b-51d381a4d0a9"/>
    <ds:schemaRef ds:uri="http://schemas.microsoft.com/office/2006/metadata/properties"/>
    <ds:schemaRef ds:uri="4b520b24-8996-453a-8c5e-60294695dd12"/>
    <ds:schemaRef ds:uri="http://purl.org/dc/dcmitype/"/>
    <ds:schemaRef ds:uri="http://schemas.microsoft.com/office/infopath/2007/PartnerControls"/>
    <ds:schemaRef ds:uri="http://www.w3.org/XML/1998/namespace"/>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13FD2F06-BC73-4243-8FCD-5B29DE139B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20b24-8996-453a-8c5e-60294695dd12"/>
    <ds:schemaRef ds:uri="12eaf6f9-417e-4436-811b-51d381a4d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D75B76-16D0-41B3-9C03-17F822B591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31</vt:i4>
      </vt:variant>
    </vt:vector>
  </HeadingPairs>
  <TitlesOfParts>
    <vt:vector size="31" baseType="lpstr">
      <vt:lpstr>Disclaimer</vt:lpstr>
      <vt:lpstr>Fator X </vt:lpstr>
      <vt:lpstr>Fator Xo =&gt;</vt:lpstr>
      <vt:lpstr>∆EE</vt:lpstr>
      <vt:lpstr>Insumos e Produtos</vt:lpstr>
      <vt:lpstr>∆ED</vt:lpstr>
      <vt:lpstr>PTF_Tot</vt:lpstr>
      <vt:lpstr>PTF_Out</vt:lpstr>
      <vt:lpstr>PTF_In</vt:lpstr>
      <vt:lpstr>pAg</vt:lpstr>
      <vt:lpstr>pEg</vt:lpstr>
      <vt:lpstr>qAg</vt:lpstr>
      <vt:lpstr>qEg</vt:lpstr>
      <vt:lpstr>RecAg</vt:lpstr>
      <vt:lpstr>RecEg</vt:lpstr>
      <vt:lpstr>Ativo</vt:lpstr>
      <vt:lpstr>Dep</vt:lpstr>
      <vt:lpstr>pCAPEX</vt:lpstr>
      <vt:lpstr>Desp_Fin</vt:lpstr>
      <vt:lpstr>qOG</vt:lpstr>
      <vt:lpstr>pPes</vt:lpstr>
      <vt:lpstr>D_Pess_Prop</vt:lpstr>
      <vt:lpstr>qPes</vt:lpstr>
      <vt:lpstr>DEX</vt:lpstr>
      <vt:lpstr>IPCA</vt:lpstr>
      <vt:lpstr>Base de dados (Boxplot)</vt:lpstr>
      <vt:lpstr>Base de dados</vt:lpstr>
      <vt:lpstr>Fator Xq =&gt;</vt:lpstr>
      <vt:lpstr>ICQ</vt:lpstr>
      <vt:lpstr>Fator Xh =&gt;</vt:lpstr>
      <vt:lpstr>Perdas Apar. e Perdas Reais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RPG_Admin</dc:creator>
  <cp:keywords/>
  <dc:description/>
  <cp:lastModifiedBy> </cp:lastModifiedBy>
  <cp:revision/>
  <dcterms:created xsi:type="dcterms:W3CDTF">2020-09-22T10:22:26Z</dcterms:created>
  <dcterms:modified xsi:type="dcterms:W3CDTF">2021-04-30T16:18:51Z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0x010100695FB8F595771546BCC83FFC58F4EB83</vt:lpwstr>
  </property>
</Properties>
</file>