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ESTÃO DE CONTRATOS - DYNNE\04 - EDITAIS DE LICITAÇÃO\AGOSTO 2020\(Fase de Julgamento) DF - ADASA PE 09.2020 - APOIO ADMINISTRATIVO\Planilhas\"/>
    </mc:Choice>
  </mc:AlternateContent>
  <bookViews>
    <workbookView xWindow="0" yWindow="0" windowWidth="20490" windowHeight="7620"/>
  </bookViews>
  <sheets>
    <sheet name="Resumo" sheetId="10" r:id="rId1"/>
    <sheet name="Encarregado" sheetId="1" r:id="rId2"/>
    <sheet name="Técnico em Secretariado" sheetId="2" r:id="rId3"/>
    <sheet name="Secretaria Executiva" sheetId="3" r:id="rId4"/>
    <sheet name="Recepcionista" sheetId="4" r:id="rId5"/>
    <sheet name="Assistente Administrativo Senio" sheetId="5" r:id="rId6"/>
    <sheet name="Assistente Administrativo Pleno" sheetId="6" r:id="rId7"/>
    <sheet name="Assistente Administrativo " sheetId="7" r:id="rId8"/>
    <sheet name="Motorista de Veículo Pesado" sheetId="8" r:id="rId9"/>
    <sheet name="Auxiliar de Manutenção Predial" sheetId="9" r:id="rId10"/>
    <sheet name="Uniformes e Materiais" sheetId="11" r:id="rId11"/>
  </sheets>
  <externalReferences>
    <externalReference r:id="rId12"/>
  </externalReferences>
  <definedNames>
    <definedName name="_xlnm.Print_Area" localSheetId="7">'Assistente Administrativo '!$B$1:$E$163</definedName>
    <definedName name="_xlnm.Print_Area" localSheetId="6">'Assistente Administrativo Pleno'!$B$1:$E$163</definedName>
    <definedName name="_xlnm.Print_Area" localSheetId="5">'Assistente Administrativo Senio'!$B$1:$E$163</definedName>
    <definedName name="_xlnm.Print_Area" localSheetId="9">'Auxiliar de Manutenção Predial'!$B$1:$E$163</definedName>
    <definedName name="_xlnm.Print_Area" localSheetId="1">Encarregado!$B$1:$E$162</definedName>
    <definedName name="_xlnm.Print_Area" localSheetId="8">'Motorista de Veículo Pesado'!$B$1:$E$163</definedName>
    <definedName name="_xlnm.Print_Area" localSheetId="4">Recepcionista!$B$1:$E$163</definedName>
    <definedName name="_xlnm.Print_Area" localSheetId="0">Resumo!$B$2:$K$22</definedName>
    <definedName name="_xlnm.Print_Area" localSheetId="3">'Secretaria Executiva'!$B$1:$E$163</definedName>
    <definedName name="_xlnm.Print_Area" localSheetId="2">'Técnico em Secretariado'!$B$1:$E$163</definedName>
    <definedName name="_xlnm.Print_Area" localSheetId="10">'Uniformes e Materiais'!$B$1:$G$35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9" i="2" l="1"/>
  <c r="D109" i="1"/>
  <c r="E65" i="1"/>
  <c r="E59" i="1"/>
  <c r="E104" i="9"/>
  <c r="E104" i="8"/>
  <c r="E104" i="7"/>
  <c r="E104" i="6"/>
  <c r="E104" i="5"/>
  <c r="E104" i="4"/>
  <c r="E104" i="3"/>
  <c r="E104" i="2"/>
  <c r="E104" i="1"/>
  <c r="E120" i="6" l="1"/>
  <c r="D129" i="1"/>
  <c r="E105" i="9"/>
  <c r="E105" i="8"/>
  <c r="E106" i="8"/>
  <c r="E107" i="8"/>
  <c r="E108" i="8"/>
  <c r="E105" i="7"/>
  <c r="E105" i="6"/>
  <c r="E105" i="5"/>
  <c r="E105" i="4"/>
  <c r="E105" i="3"/>
  <c r="E105" i="2"/>
  <c r="G35" i="11"/>
  <c r="E120" i="9" s="1"/>
  <c r="B33" i="11"/>
  <c r="G28" i="11"/>
  <c r="G27" i="11"/>
  <c r="G26" i="11"/>
  <c r="G25" i="11"/>
  <c r="G20" i="11"/>
  <c r="G19" i="11"/>
  <c r="G18" i="11"/>
  <c r="G17" i="11"/>
  <c r="G16" i="11"/>
  <c r="G15" i="11"/>
  <c r="G14" i="11"/>
  <c r="E13" i="11"/>
  <c r="E24" i="11" s="1"/>
  <c r="G9" i="11"/>
  <c r="G8" i="11"/>
  <c r="G7" i="11"/>
  <c r="G6" i="11"/>
  <c r="G5" i="11"/>
  <c r="E72" i="2"/>
  <c r="E111" i="2"/>
  <c r="D111" i="2"/>
  <c r="D127" i="2"/>
  <c r="D127" i="3" s="1"/>
  <c r="D127" i="4" s="1"/>
  <c r="D127" i="5" s="1"/>
  <c r="D127" i="6" s="1"/>
  <c r="D127" i="7" s="1"/>
  <c r="D127" i="8" s="1"/>
  <c r="D127" i="9" s="1"/>
  <c r="D125" i="2"/>
  <c r="D125" i="3" s="1"/>
  <c r="D125" i="4" s="1"/>
  <c r="D125" i="5" s="1"/>
  <c r="D125" i="6" s="1"/>
  <c r="D125" i="7" s="1"/>
  <c r="D125" i="8" s="1"/>
  <c r="D125" i="9" s="1"/>
  <c r="E106" i="9"/>
  <c r="E106" i="7"/>
  <c r="E106" i="6"/>
  <c r="E106" i="5"/>
  <c r="E106" i="4"/>
  <c r="E106" i="3"/>
  <c r="E106" i="2"/>
  <c r="E103" i="9"/>
  <c r="E103" i="7"/>
  <c r="E103" i="6"/>
  <c r="E103" i="5"/>
  <c r="E103" i="4"/>
  <c r="E103" i="3"/>
  <c r="E103" i="2"/>
  <c r="E120" i="7" l="1"/>
  <c r="E120" i="2"/>
  <c r="E120" i="3"/>
  <c r="E120" i="4"/>
  <c r="E120" i="8"/>
  <c r="E120" i="1"/>
  <c r="E120" i="5"/>
  <c r="G29" i="11"/>
  <c r="E117" i="9" s="1"/>
  <c r="G21" i="11"/>
  <c r="E117" i="4" s="1"/>
  <c r="G10" i="11"/>
  <c r="E117" i="8" s="1"/>
  <c r="G12" i="10" l="1"/>
  <c r="D12" i="10" l="1"/>
  <c r="B12" i="10"/>
  <c r="D11" i="10"/>
  <c r="B11" i="10"/>
  <c r="D10" i="10"/>
  <c r="B10" i="10"/>
  <c r="D9" i="10"/>
  <c r="B9" i="10"/>
  <c r="D8" i="10"/>
  <c r="B8" i="10"/>
  <c r="D7" i="10"/>
  <c r="B7" i="10"/>
  <c r="D6" i="10"/>
  <c r="B6" i="10"/>
  <c r="D5" i="10"/>
  <c r="B5" i="10"/>
  <c r="D4" i="10"/>
  <c r="B4" i="10"/>
  <c r="B17" i="2"/>
  <c r="E38" i="2" s="1"/>
  <c r="E23" i="3"/>
  <c r="E20" i="3"/>
  <c r="D156" i="9"/>
  <c r="D155" i="9"/>
  <c r="D135" i="9"/>
  <c r="D129" i="9"/>
  <c r="E121" i="9"/>
  <c r="E147" i="9" s="1"/>
  <c r="D109" i="9"/>
  <c r="D96" i="9"/>
  <c r="E78" i="9"/>
  <c r="E76" i="9"/>
  <c r="E75" i="9"/>
  <c r="E74" i="9"/>
  <c r="E73" i="9"/>
  <c r="E72" i="9"/>
  <c r="D66" i="9"/>
  <c r="D54" i="9"/>
  <c r="E48" i="9"/>
  <c r="E157" i="9" s="1"/>
  <c r="E41" i="9"/>
  <c r="E38" i="9"/>
  <c r="E23" i="9"/>
  <c r="E20" i="9"/>
  <c r="D156" i="8"/>
  <c r="D155" i="8"/>
  <c r="D135" i="8"/>
  <c r="D129" i="8"/>
  <c r="E121" i="8"/>
  <c r="E147" i="8" s="1"/>
  <c r="D109" i="8"/>
  <c r="D110" i="8" s="1"/>
  <c r="E110" i="8" s="1"/>
  <c r="D96" i="8"/>
  <c r="E78" i="8"/>
  <c r="E76" i="8"/>
  <c r="E75" i="8"/>
  <c r="E74" i="8"/>
  <c r="E73" i="8"/>
  <c r="E72" i="8"/>
  <c r="D66" i="8"/>
  <c r="D54" i="8"/>
  <c r="D111" i="8" s="1"/>
  <c r="E41" i="8"/>
  <c r="E48" i="8" s="1"/>
  <c r="E38" i="8"/>
  <c r="E23" i="8"/>
  <c r="E20" i="8"/>
  <c r="D156" i="7"/>
  <c r="D155" i="7"/>
  <c r="D135" i="7"/>
  <c r="D129" i="7"/>
  <c r="E121" i="7"/>
  <c r="E147" i="7" s="1"/>
  <c r="D109" i="7"/>
  <c r="D96" i="7"/>
  <c r="E78" i="7"/>
  <c r="E76" i="7"/>
  <c r="E75" i="7"/>
  <c r="E74" i="7"/>
  <c r="E73" i="7"/>
  <c r="E72" i="7"/>
  <c r="D66" i="7"/>
  <c r="D54" i="7"/>
  <c r="E41" i="7"/>
  <c r="E48" i="7" s="1"/>
  <c r="E38" i="7"/>
  <c r="E23" i="7"/>
  <c r="E20" i="7"/>
  <c r="D156" i="6"/>
  <c r="D155" i="6"/>
  <c r="D135" i="6"/>
  <c r="D129" i="6"/>
  <c r="E121" i="6"/>
  <c r="E147" i="6" s="1"/>
  <c r="D109" i="6"/>
  <c r="D96" i="6"/>
  <c r="E78" i="6"/>
  <c r="E76" i="6"/>
  <c r="E75" i="6"/>
  <c r="E74" i="6"/>
  <c r="E73" i="6"/>
  <c r="E72" i="6"/>
  <c r="D66" i="6"/>
  <c r="D54" i="6"/>
  <c r="E41" i="6"/>
  <c r="E48" i="6" s="1"/>
  <c r="E38" i="6"/>
  <c r="E23" i="6"/>
  <c r="E20" i="6"/>
  <c r="D156" i="5"/>
  <c r="D155" i="5"/>
  <c r="D135" i="5"/>
  <c r="D129" i="5"/>
  <c r="E121" i="5"/>
  <c r="E147" i="5" s="1"/>
  <c r="D109" i="5"/>
  <c r="D110" i="5" s="1"/>
  <c r="D96" i="5"/>
  <c r="E78" i="5"/>
  <c r="E76" i="5"/>
  <c r="E75" i="5"/>
  <c r="E74" i="5"/>
  <c r="E73" i="5"/>
  <c r="E72" i="5"/>
  <c r="D66" i="5"/>
  <c r="D54" i="5"/>
  <c r="D111" i="5" s="1"/>
  <c r="E41" i="5"/>
  <c r="E48" i="5" s="1"/>
  <c r="E38" i="5"/>
  <c r="E23" i="5"/>
  <c r="E20" i="5"/>
  <c r="D156" i="4"/>
  <c r="D155" i="4"/>
  <c r="D135" i="4"/>
  <c r="D129" i="4"/>
  <c r="E121" i="4"/>
  <c r="E147" i="4" s="1"/>
  <c r="D109" i="4"/>
  <c r="D110" i="4" s="1"/>
  <c r="D96" i="4"/>
  <c r="E78" i="4"/>
  <c r="E76" i="4"/>
  <c r="E75" i="4"/>
  <c r="E74" i="4"/>
  <c r="E73" i="4"/>
  <c r="E72" i="4"/>
  <c r="D66" i="4"/>
  <c r="D54" i="4"/>
  <c r="D111" i="4" s="1"/>
  <c r="E41" i="4"/>
  <c r="E48" i="4" s="1"/>
  <c r="E38" i="4"/>
  <c r="E23" i="4"/>
  <c r="E20" i="4"/>
  <c r="D156" i="3"/>
  <c r="D155" i="3"/>
  <c r="D135" i="3"/>
  <c r="D129" i="3"/>
  <c r="E121" i="3"/>
  <c r="E147" i="3" s="1"/>
  <c r="D109" i="3"/>
  <c r="D96" i="3"/>
  <c r="E78" i="3"/>
  <c r="E76" i="3"/>
  <c r="E75" i="3"/>
  <c r="E74" i="3"/>
  <c r="E73" i="3"/>
  <c r="E72" i="3"/>
  <c r="D66" i="3"/>
  <c r="D111" i="3" s="1"/>
  <c r="D54" i="3"/>
  <c r="E41" i="3"/>
  <c r="E48" i="3" s="1"/>
  <c r="E38" i="3"/>
  <c r="D156" i="2"/>
  <c r="D155" i="2"/>
  <c r="D135" i="2"/>
  <c r="D129" i="2"/>
  <c r="E121" i="2"/>
  <c r="E147" i="2" s="1"/>
  <c r="D110" i="2"/>
  <c r="D112" i="2" s="1"/>
  <c r="D96" i="2"/>
  <c r="E78" i="2"/>
  <c r="E76" i="2"/>
  <c r="E75" i="2"/>
  <c r="E74" i="2"/>
  <c r="E73" i="2"/>
  <c r="D66" i="2"/>
  <c r="D54" i="2"/>
  <c r="E41" i="2"/>
  <c r="E48" i="2" s="1"/>
  <c r="E103" i="8" l="1"/>
  <c r="D111" i="9"/>
  <c r="D111" i="7"/>
  <c r="D111" i="6"/>
  <c r="D158" i="6" s="1"/>
  <c r="E158" i="6" s="1"/>
  <c r="E62" i="9"/>
  <c r="E92" i="9"/>
  <c r="E155" i="9"/>
  <c r="E52" i="9"/>
  <c r="E54" i="9" s="1"/>
  <c r="E83" i="9" s="1"/>
  <c r="E58" i="9"/>
  <c r="E157" i="7"/>
  <c r="E62" i="7"/>
  <c r="E53" i="7"/>
  <c r="E155" i="7"/>
  <c r="E59" i="7"/>
  <c r="E52" i="7"/>
  <c r="E93" i="7"/>
  <c r="E58" i="7"/>
  <c r="E92" i="7"/>
  <c r="E63" i="7"/>
  <c r="E156" i="7"/>
  <c r="E157" i="6"/>
  <c r="E52" i="6"/>
  <c r="E155" i="6"/>
  <c r="E92" i="6"/>
  <c r="E62" i="6"/>
  <c r="E58" i="6"/>
  <c r="E157" i="3"/>
  <c r="E52" i="3"/>
  <c r="E155" i="3"/>
  <c r="E92" i="3"/>
  <c r="E62" i="3"/>
  <c r="E58" i="3"/>
  <c r="E20" i="2"/>
  <c r="E111" i="9"/>
  <c r="D158" i="9"/>
  <c r="E158" i="9" s="1"/>
  <c r="E53" i="9"/>
  <c r="E59" i="9"/>
  <c r="E63" i="9"/>
  <c r="E93" i="9"/>
  <c r="E60" i="9"/>
  <c r="E64" i="9"/>
  <c r="E71" i="9"/>
  <c r="E79" i="9" s="1"/>
  <c r="E85" i="9" s="1"/>
  <c r="E90" i="9"/>
  <c r="E94" i="9"/>
  <c r="E102" i="9"/>
  <c r="E107" i="9"/>
  <c r="D110" i="9"/>
  <c r="E110" i="9" s="1"/>
  <c r="E156" i="9"/>
  <c r="E61" i="9"/>
  <c r="E65" i="9"/>
  <c r="E91" i="9"/>
  <c r="E95" i="9"/>
  <c r="E108" i="9"/>
  <c r="E143" i="9"/>
  <c r="E111" i="8"/>
  <c r="D158" i="8"/>
  <c r="D112" i="8"/>
  <c r="E157" i="8"/>
  <c r="E143" i="8"/>
  <c r="E95" i="8"/>
  <c r="E91" i="8"/>
  <c r="E65" i="8"/>
  <c r="E61" i="8"/>
  <c r="E102" i="8"/>
  <c r="E90" i="8"/>
  <c r="E71" i="8"/>
  <c r="E79" i="8" s="1"/>
  <c r="E85" i="8" s="1"/>
  <c r="E93" i="8"/>
  <c r="E63" i="8"/>
  <c r="E59" i="8"/>
  <c r="E53" i="8"/>
  <c r="E155" i="8"/>
  <c r="E92" i="8"/>
  <c r="E62" i="8"/>
  <c r="E58" i="8"/>
  <c r="E52" i="8"/>
  <c r="E156" i="8"/>
  <c r="E94" i="8"/>
  <c r="E64" i="8"/>
  <c r="E60" i="8"/>
  <c r="E111" i="7"/>
  <c r="D158" i="7"/>
  <c r="E158" i="7" s="1"/>
  <c r="E159" i="7" s="1"/>
  <c r="E60" i="7"/>
  <c r="E64" i="7"/>
  <c r="E71" i="7"/>
  <c r="E79" i="7" s="1"/>
  <c r="E85" i="7" s="1"/>
  <c r="E90" i="7"/>
  <c r="E94" i="7"/>
  <c r="E102" i="7"/>
  <c r="E107" i="7"/>
  <c r="D110" i="7"/>
  <c r="E110" i="7" s="1"/>
  <c r="E61" i="7"/>
  <c r="E65" i="7"/>
  <c r="E91" i="7"/>
  <c r="E95" i="7"/>
  <c r="E108" i="7"/>
  <c r="E143" i="7"/>
  <c r="E111" i="6"/>
  <c r="E53" i="6"/>
  <c r="E54" i="6" s="1"/>
  <c r="E83" i="6" s="1"/>
  <c r="E59" i="6"/>
  <c r="E63" i="6"/>
  <c r="E93" i="6"/>
  <c r="E60" i="6"/>
  <c r="E64" i="6"/>
  <c r="E71" i="6"/>
  <c r="E79" i="6" s="1"/>
  <c r="E85" i="6" s="1"/>
  <c r="E90" i="6"/>
  <c r="E94" i="6"/>
  <c r="E102" i="6"/>
  <c r="E107" i="6"/>
  <c r="D110" i="6"/>
  <c r="E110" i="6" s="1"/>
  <c r="E156" i="6"/>
  <c r="E61" i="6"/>
  <c r="E65" i="6"/>
  <c r="E91" i="6"/>
  <c r="E95" i="6"/>
  <c r="E108" i="6"/>
  <c r="E143" i="6"/>
  <c r="E157" i="5"/>
  <c r="E143" i="5"/>
  <c r="E95" i="5"/>
  <c r="E156" i="5"/>
  <c r="E107" i="5"/>
  <c r="E102" i="5"/>
  <c r="E94" i="5"/>
  <c r="E90" i="5"/>
  <c r="E64" i="5"/>
  <c r="E60" i="5"/>
  <c r="E93" i="5"/>
  <c r="E63" i="5"/>
  <c r="E59" i="5"/>
  <c r="E53" i="5"/>
  <c r="E92" i="5"/>
  <c r="E62" i="5"/>
  <c r="E58" i="5"/>
  <c r="E52" i="5"/>
  <c r="E108" i="5"/>
  <c r="E91" i="5"/>
  <c r="E65" i="5"/>
  <c r="E61" i="5"/>
  <c r="E71" i="5"/>
  <c r="E79" i="5" s="1"/>
  <c r="E85" i="5" s="1"/>
  <c r="D112" i="5"/>
  <c r="E111" i="5"/>
  <c r="D158" i="5"/>
  <c r="E158" i="5" s="1"/>
  <c r="E110" i="5"/>
  <c r="E155" i="5"/>
  <c r="E108" i="4"/>
  <c r="E95" i="4"/>
  <c r="E91" i="4"/>
  <c r="E65" i="4"/>
  <c r="E61" i="4"/>
  <c r="E93" i="4"/>
  <c r="E63" i="4"/>
  <c r="E59" i="4"/>
  <c r="E53" i="4"/>
  <c r="E92" i="4"/>
  <c r="E62" i="4"/>
  <c r="E58" i="4"/>
  <c r="E52" i="4"/>
  <c r="E157" i="4"/>
  <c r="E143" i="4"/>
  <c r="E156" i="4"/>
  <c r="E107" i="4"/>
  <c r="E102" i="4"/>
  <c r="E94" i="4"/>
  <c r="E90" i="4"/>
  <c r="E71" i="4"/>
  <c r="E79" i="4" s="1"/>
  <c r="E85" i="4" s="1"/>
  <c r="E64" i="4"/>
  <c r="E60" i="4"/>
  <c r="E155" i="4"/>
  <c r="E111" i="4"/>
  <c r="D158" i="4"/>
  <c r="D112" i="4"/>
  <c r="E110" i="4"/>
  <c r="E54" i="3"/>
  <c r="E83" i="3" s="1"/>
  <c r="D158" i="3"/>
  <c r="E158" i="3" s="1"/>
  <c r="E111" i="3"/>
  <c r="D159" i="3"/>
  <c r="E53" i="3"/>
  <c r="E59" i="3"/>
  <c r="E63" i="3"/>
  <c r="E93" i="3"/>
  <c r="E60" i="3"/>
  <c r="E64" i="3"/>
  <c r="E71" i="3"/>
  <c r="E79" i="3" s="1"/>
  <c r="E85" i="3" s="1"/>
  <c r="E90" i="3"/>
  <c r="E94" i="3"/>
  <c r="E102" i="3"/>
  <c r="E107" i="3"/>
  <c r="D110" i="3"/>
  <c r="E110" i="3" s="1"/>
  <c r="E156" i="3"/>
  <c r="E61" i="3"/>
  <c r="E65" i="3"/>
  <c r="E91" i="3"/>
  <c r="E95" i="3"/>
  <c r="E108" i="3"/>
  <c r="E143" i="3"/>
  <c r="E157" i="2"/>
  <c r="E143" i="2"/>
  <c r="E108" i="2"/>
  <c r="E91" i="2"/>
  <c r="E156" i="2"/>
  <c r="E107" i="2"/>
  <c r="E102" i="2"/>
  <c r="E94" i="2"/>
  <c r="E90" i="2"/>
  <c r="E71" i="2"/>
  <c r="E79" i="2" s="1"/>
  <c r="E85" i="2" s="1"/>
  <c r="E60" i="2"/>
  <c r="E93" i="2"/>
  <c r="E63" i="2"/>
  <c r="E59" i="2"/>
  <c r="E53" i="2"/>
  <c r="E92" i="2"/>
  <c r="E62" i="2"/>
  <c r="E58" i="2"/>
  <c r="E52" i="2"/>
  <c r="E95" i="2"/>
  <c r="E65" i="2"/>
  <c r="E61" i="2"/>
  <c r="E64" i="2"/>
  <c r="D158" i="2"/>
  <c r="E158" i="2" s="1"/>
  <c r="E110" i="2"/>
  <c r="E155" i="2"/>
  <c r="D112" i="9" l="1"/>
  <c r="D112" i="7"/>
  <c r="D112" i="3"/>
  <c r="E54" i="4"/>
  <c r="E83" i="4" s="1"/>
  <c r="E159" i="9"/>
  <c r="E66" i="9"/>
  <c r="E84" i="9" s="1"/>
  <c r="E54" i="8"/>
  <c r="E83" i="8" s="1"/>
  <c r="E66" i="8"/>
  <c r="E84" i="8" s="1"/>
  <c r="E109" i="8"/>
  <c r="E112" i="8" s="1"/>
  <c r="E146" i="8" s="1"/>
  <c r="E66" i="7"/>
  <c r="E84" i="7" s="1"/>
  <c r="E54" i="7"/>
  <c r="E83" i="7" s="1"/>
  <c r="E159" i="6"/>
  <c r="E66" i="6"/>
  <c r="E84" i="6" s="1"/>
  <c r="E54" i="5"/>
  <c r="E83" i="5" s="1"/>
  <c r="E159" i="3"/>
  <c r="E66" i="3"/>
  <c r="E84" i="3" s="1"/>
  <c r="E54" i="2"/>
  <c r="E83" i="2" s="1"/>
  <c r="E109" i="9"/>
  <c r="E112" i="9" s="1"/>
  <c r="E146" i="9" s="1"/>
  <c r="E86" i="9"/>
  <c r="E144" i="9" s="1"/>
  <c r="E96" i="9"/>
  <c r="E145" i="9" s="1"/>
  <c r="D159" i="9"/>
  <c r="E158" i="8"/>
  <c r="E159" i="8" s="1"/>
  <c r="D159" i="8"/>
  <c r="E96" i="8"/>
  <c r="E145" i="8" s="1"/>
  <c r="E96" i="7"/>
  <c r="E145" i="7" s="1"/>
  <c r="E109" i="7"/>
  <c r="E112" i="7" s="1"/>
  <c r="E146" i="7" s="1"/>
  <c r="D159" i="7"/>
  <c r="E86" i="6"/>
  <c r="E144" i="6" s="1"/>
  <c r="E96" i="6"/>
  <c r="E145" i="6" s="1"/>
  <c r="E109" i="6"/>
  <c r="E112" i="6" s="1"/>
  <c r="E146" i="6" s="1"/>
  <c r="D112" i="6"/>
  <c r="D159" i="6"/>
  <c r="E109" i="5"/>
  <c r="E112" i="5" s="1"/>
  <c r="E146" i="5" s="1"/>
  <c r="E159" i="5"/>
  <c r="E96" i="5"/>
  <c r="E145" i="5" s="1"/>
  <c r="D159" i="5"/>
  <c r="E66" i="5"/>
  <c r="E84" i="5" s="1"/>
  <c r="E158" i="4"/>
  <c r="D159" i="4"/>
  <c r="E109" i="4"/>
  <c r="E112" i="4" s="1"/>
  <c r="E146" i="4" s="1"/>
  <c r="E86" i="4"/>
  <c r="E144" i="4" s="1"/>
  <c r="E159" i="4"/>
  <c r="E96" i="4"/>
  <c r="E145" i="4" s="1"/>
  <c r="E66" i="4"/>
  <c r="E84" i="4" s="1"/>
  <c r="E109" i="3"/>
  <c r="E112" i="3" s="1"/>
  <c r="E146" i="3" s="1"/>
  <c r="E86" i="3"/>
  <c r="E144" i="3" s="1"/>
  <c r="E96" i="3"/>
  <c r="E145" i="3" s="1"/>
  <c r="E96" i="2"/>
  <c r="E145" i="2" s="1"/>
  <c r="E159" i="2"/>
  <c r="E66" i="2"/>
  <c r="E84" i="2" s="1"/>
  <c r="E86" i="2" s="1"/>
  <c r="E144" i="2" s="1"/>
  <c r="D159" i="2"/>
  <c r="E109" i="2"/>
  <c r="E112" i="2" s="1"/>
  <c r="E146" i="2" s="1"/>
  <c r="E86" i="8" l="1"/>
  <c r="E144" i="8" s="1"/>
  <c r="E148" i="8" s="1"/>
  <c r="E125" i="8" s="1"/>
  <c r="E126" i="8" s="1"/>
  <c r="E148" i="4"/>
  <c r="E125" i="4" s="1"/>
  <c r="E126" i="4" s="1"/>
  <c r="E148" i="2"/>
  <c r="E125" i="2" s="1"/>
  <c r="E86" i="5"/>
  <c r="E144" i="5" s="1"/>
  <c r="E148" i="9"/>
  <c r="E125" i="9" s="1"/>
  <c r="E86" i="7"/>
  <c r="E144" i="7" s="1"/>
  <c r="E148" i="7" s="1"/>
  <c r="E148" i="6"/>
  <c r="E125" i="6" s="1"/>
  <c r="E148" i="5"/>
  <c r="E125" i="5" s="1"/>
  <c r="E148" i="3"/>
  <c r="E125" i="3" s="1"/>
  <c r="E125" i="7" l="1"/>
  <c r="E126" i="7" s="1"/>
  <c r="E127" i="7" s="1"/>
  <c r="E128" i="7" s="1"/>
  <c r="E150" i="7" s="1"/>
  <c r="E126" i="9"/>
  <c r="E127" i="8"/>
  <c r="E126" i="6"/>
  <c r="E126" i="5"/>
  <c r="E127" i="4"/>
  <c r="E126" i="3"/>
  <c r="E126" i="2"/>
  <c r="E149" i="7" l="1"/>
  <c r="E129" i="7" s="1"/>
  <c r="E138" i="7" s="1"/>
  <c r="E10" i="10"/>
  <c r="I10" i="10" s="1"/>
  <c r="K10" i="10" s="1"/>
  <c r="E128" i="8"/>
  <c r="E150" i="8" s="1"/>
  <c r="E127" i="9"/>
  <c r="E128" i="9" s="1"/>
  <c r="E150" i="9" s="1"/>
  <c r="E127" i="6"/>
  <c r="E128" i="6" s="1"/>
  <c r="E150" i="6" s="1"/>
  <c r="E127" i="5"/>
  <c r="E128" i="4"/>
  <c r="E150" i="4" s="1"/>
  <c r="E127" i="3"/>
  <c r="E128" i="3" s="1"/>
  <c r="E150" i="3" s="1"/>
  <c r="E127" i="2"/>
  <c r="E128" i="2" s="1"/>
  <c r="E150" i="2" s="1"/>
  <c r="E130" i="7" l="1"/>
  <c r="E136" i="7"/>
  <c r="E133" i="7"/>
  <c r="E131" i="7"/>
  <c r="E132" i="7"/>
  <c r="E135" i="7"/>
  <c r="E149" i="9"/>
  <c r="E129" i="9" s="1"/>
  <c r="E130" i="9" s="1"/>
  <c r="E12" i="10"/>
  <c r="I12" i="10" s="1"/>
  <c r="K12" i="10" s="1"/>
  <c r="E149" i="8"/>
  <c r="E129" i="8" s="1"/>
  <c r="E133" i="8" s="1"/>
  <c r="E11" i="10"/>
  <c r="I11" i="10" s="1"/>
  <c r="K11" i="10" s="1"/>
  <c r="E149" i="6"/>
  <c r="E129" i="6" s="1"/>
  <c r="E130" i="6" s="1"/>
  <c r="E9" i="10"/>
  <c r="I9" i="10" s="1"/>
  <c r="K9" i="10" s="1"/>
  <c r="E149" i="4"/>
  <c r="E129" i="4" s="1"/>
  <c r="E131" i="4" s="1"/>
  <c r="E7" i="10"/>
  <c r="I7" i="10" s="1"/>
  <c r="K7" i="10" s="1"/>
  <c r="E149" i="3"/>
  <c r="E129" i="3" s="1"/>
  <c r="E133" i="3" s="1"/>
  <c r="E6" i="10"/>
  <c r="I6" i="10" s="1"/>
  <c r="K6" i="10" s="1"/>
  <c r="E149" i="2"/>
  <c r="E129" i="2" s="1"/>
  <c r="E133" i="2" s="1"/>
  <c r="E5" i="10"/>
  <c r="I5" i="10" s="1"/>
  <c r="K5" i="10" s="1"/>
  <c r="E128" i="5"/>
  <c r="E150" i="5" s="1"/>
  <c r="E135" i="9" l="1"/>
  <c r="E136" i="6"/>
  <c r="E138" i="9"/>
  <c r="E132" i="3"/>
  <c r="E130" i="3"/>
  <c r="E131" i="3"/>
  <c r="E135" i="3"/>
  <c r="E131" i="9"/>
  <c r="E136" i="8"/>
  <c r="E138" i="6"/>
  <c r="E133" i="6"/>
  <c r="E135" i="6"/>
  <c r="E131" i="6"/>
  <c r="E132" i="6"/>
  <c r="E138" i="4"/>
  <c r="E135" i="4"/>
  <c r="E132" i="4"/>
  <c r="E133" i="4"/>
  <c r="E130" i="4"/>
  <c r="E136" i="4"/>
  <c r="E131" i="2"/>
  <c r="E135" i="2"/>
  <c r="E130" i="2"/>
  <c r="E132" i="2"/>
  <c r="E138" i="2"/>
  <c r="E136" i="2"/>
  <c r="E132" i="9"/>
  <c r="E133" i="9"/>
  <c r="E136" i="9"/>
  <c r="E136" i="3"/>
  <c r="E138" i="3"/>
  <c r="E138" i="8"/>
  <c r="E130" i="8"/>
  <c r="E132" i="8"/>
  <c r="E135" i="8"/>
  <c r="E131" i="8"/>
  <c r="E149" i="5"/>
  <c r="E129" i="5" s="1"/>
  <c r="E133" i="5" s="1"/>
  <c r="E8" i="10"/>
  <c r="I8" i="10" s="1"/>
  <c r="K8" i="10" s="1"/>
  <c r="E138" i="5" l="1"/>
  <c r="E135" i="5"/>
  <c r="E132" i="5"/>
  <c r="E130" i="5"/>
  <c r="E136" i="5"/>
  <c r="E131" i="5"/>
  <c r="D155" i="1"/>
  <c r="D154" i="1"/>
  <c r="D135" i="1"/>
  <c r="E121" i="1"/>
  <c r="E146" i="1" s="1"/>
  <c r="D96" i="1"/>
  <c r="E78" i="1"/>
  <c r="E76" i="1"/>
  <c r="E75" i="1"/>
  <c r="E74" i="1"/>
  <c r="E73" i="1"/>
  <c r="E72" i="1"/>
  <c r="D66" i="1"/>
  <c r="D110" i="1" s="1"/>
  <c r="D54" i="1"/>
  <c r="D111" i="1" s="1"/>
  <c r="E41" i="1"/>
  <c r="E48" i="1" s="1"/>
  <c r="E38" i="1"/>
  <c r="E23" i="1"/>
  <c r="E20" i="1"/>
  <c r="E106" i="1" l="1"/>
  <c r="E103" i="1"/>
  <c r="E102" i="1"/>
  <c r="D112" i="1"/>
  <c r="E156" i="1"/>
  <c r="E53" i="1"/>
  <c r="E52" i="1"/>
  <c r="E155" i="1"/>
  <c r="D157" i="1"/>
  <c r="E58" i="1"/>
  <c r="E62" i="1"/>
  <c r="E92" i="1"/>
  <c r="E105" i="1"/>
  <c r="E154" i="1"/>
  <c r="E63" i="1"/>
  <c r="E93" i="1"/>
  <c r="E60" i="1"/>
  <c r="E64" i="1"/>
  <c r="E71" i="1"/>
  <c r="E79" i="1" s="1"/>
  <c r="E85" i="1" s="1"/>
  <c r="E90" i="1"/>
  <c r="E94" i="1"/>
  <c r="E107" i="1"/>
  <c r="E61" i="1"/>
  <c r="E91" i="1"/>
  <c r="E95" i="1"/>
  <c r="E108" i="1"/>
  <c r="E142" i="1"/>
  <c r="E54" i="1" l="1"/>
  <c r="E83" i="1" s="1"/>
  <c r="E110" i="1"/>
  <c r="E111" i="1"/>
  <c r="E157" i="1"/>
  <c r="D158" i="1"/>
  <c r="E158" i="1"/>
  <c r="E96" i="1"/>
  <c r="E144" i="1" s="1"/>
  <c r="E109" i="1"/>
  <c r="E66" i="1"/>
  <c r="E84" i="1" s="1"/>
  <c r="E86" i="1" s="1"/>
  <c r="E143" i="1" s="1"/>
  <c r="E112" i="1" l="1"/>
  <c r="E145" i="1" s="1"/>
  <c r="E147" i="1" s="1"/>
  <c r="E125" i="1" l="1"/>
  <c r="E126" i="1" l="1"/>
  <c r="E127" i="1" s="1"/>
  <c r="E128" i="1" l="1"/>
  <c r="E149" i="1" s="1"/>
  <c r="E4" i="10" l="1"/>
  <c r="I4" i="10" s="1"/>
  <c r="K4" i="10" s="1"/>
  <c r="K13" i="10" s="1"/>
  <c r="K19" i="10" s="1"/>
  <c r="K20" i="10" s="1"/>
  <c r="K21" i="10" s="1"/>
  <c r="E148" i="1"/>
  <c r="E129" i="1" s="1"/>
  <c r="E132" i="1" l="1"/>
  <c r="E138" i="1"/>
  <c r="E136" i="1"/>
  <c r="E131" i="1"/>
  <c r="E135" i="1"/>
  <c r="E133" i="1"/>
  <c r="E130" i="1"/>
</calcChain>
</file>

<file path=xl/sharedStrings.xml><?xml version="1.0" encoding="utf-8"?>
<sst xmlns="http://schemas.openxmlformats.org/spreadsheetml/2006/main" count="2479" uniqueCount="233">
  <si>
    <t xml:space="preserve">ANEXO II </t>
  </si>
  <si>
    <t xml:space="preserve">MODELO DE PROPOSTA DE PREÇOS </t>
  </si>
  <si>
    <t xml:space="preserve">PLANILHA DE CUSTOS E FORMAÇÃO DE PREÇOS – </t>
  </si>
  <si>
    <t xml:space="preserve"> </t>
  </si>
  <si>
    <t xml:space="preserve">Nº Processo </t>
  </si>
  <si>
    <t xml:space="preserve">00197-00004957/2019-84 </t>
  </si>
  <si>
    <t xml:space="preserve">Licitação/Pregão Eletrônico nº </t>
  </si>
  <si>
    <t>Dia da Abertura das propostas:</t>
  </si>
  <si>
    <t>_18.08.2020 às 10:00 horas</t>
  </si>
  <si>
    <t>DISCRIMINAÇÃO DOS SERVIÇOS (DADOS REFERENTE A CONTRATAÇÃO)</t>
  </si>
  <si>
    <t>Data da apresentação da proposta:</t>
  </si>
  <si>
    <t>18.08.2020</t>
  </si>
  <si>
    <t>Município</t>
  </si>
  <si>
    <t>Brasília</t>
  </si>
  <si>
    <t xml:space="preserve">Ano do Acordo/Convenção/Sindicato: </t>
  </si>
  <si>
    <t xml:space="preserve">Nº Meses Execução Contratual: </t>
  </si>
  <si>
    <t>IDENTIFICAÇÃO DO SERVIÇO</t>
  </si>
  <si>
    <t>Tipo do Serviço</t>
  </si>
  <si>
    <t>Unidade de Medida</t>
  </si>
  <si>
    <t>Quantidade Total a Contratar</t>
  </si>
  <si>
    <t>ENCARREGADO</t>
  </si>
  <si>
    <t>MÃO DE OBRA VICULADA À EXECUÇÃO CONTRATUAL</t>
  </si>
  <si>
    <t xml:space="preserve">Tipo de Serviço </t>
  </si>
  <si>
    <t>Classificação brasileira de ocupações (CBO):</t>
  </si>
  <si>
    <t>4101-05</t>
  </si>
  <si>
    <t xml:space="preserve">Salário Normativo da Categoria Profissional: </t>
  </si>
  <si>
    <t>Categoria Profissional (vinculada a execução contratual)</t>
  </si>
  <si>
    <t>Data base da categoria:</t>
  </si>
  <si>
    <t>AUXÍLIOS E OUTROS BENEFÍCIOS</t>
  </si>
  <si>
    <t>Valor Passagem:</t>
  </si>
  <si>
    <t>Auxílio Saúde:</t>
  </si>
  <si>
    <t>Auxílio Creche:</t>
  </si>
  <si>
    <t>Auxílio Odontológico:</t>
  </si>
  <si>
    <t>Seguro de vida/funeral:</t>
  </si>
  <si>
    <t>Outros (especificar):</t>
  </si>
  <si>
    <t>Média de dias trabalhados mês</t>
  </si>
  <si>
    <t>I</t>
  </si>
  <si>
    <t>MÓDULOS</t>
  </si>
  <si>
    <t xml:space="preserve">Custos </t>
  </si>
  <si>
    <t xml:space="preserve">PERCENTUAIS E VALORES DE REFERÊNCIA </t>
  </si>
  <si>
    <t xml:space="preserve">MÓDULO 1: COMPOSIÇÃO DA REMUNERAÇÃO </t>
  </si>
  <si>
    <t xml:space="preserve">1 - Composição da Remuneração </t>
  </si>
  <si>
    <t xml:space="preserve"> Valor (R$) </t>
  </si>
  <si>
    <t>A</t>
  </si>
  <si>
    <t xml:space="preserve">Salário Base 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</si>
  <si>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</si>
  <si>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</si>
  <si>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</si>
  <si>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</si>
  <si>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</si>
  <si>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</si>
  <si>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</si>
  <si>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Hora Noturna Adicional</t>
  </si>
  <si>
    <t>F</t>
  </si>
  <si>
    <t>Adicional de Hora Extra</t>
  </si>
  <si>
    <t>G</t>
  </si>
  <si>
    <t xml:space="preserve">Outros (especificar) </t>
  </si>
  <si>
    <t xml:space="preserve">TOTAL DA REMUNERAÇÃO </t>
  </si>
  <si>
    <t>MÓDULO 2: ENCARGOS E BENEFÍCIOS ANUAIS, MENSAIS E DIÁRIOS</t>
  </si>
  <si>
    <t>2.1</t>
  </si>
  <si>
    <t>Submódulo 2.1 - 13º (décimo terceiro) Salário, Férias e Adicional de Férias</t>
  </si>
  <si>
    <t xml:space="preserve">13º Salário </t>
  </si>
  <si>
    <t>Férias e adicional de férias</t>
  </si>
  <si>
    <t>Subtotal de Encargos e Benefícios Anuais, Mensais e Diários</t>
  </si>
  <si>
    <t>Nota 1: Base de cálculo: remuneração (Item 14 do Anexo XII da IN 05/2017)</t>
  </si>
  <si>
    <t>2.2</t>
  </si>
  <si>
    <t xml:space="preserve">Submódulo 2.2 - Encargos previdenciários e FGTS </t>
  </si>
  <si>
    <t xml:space="preserve">INSS </t>
  </si>
  <si>
    <t xml:space="preserve">SESI ou SESC </t>
  </si>
  <si>
    <t xml:space="preserve">SENAI ou SENAC </t>
  </si>
  <si>
    <t xml:space="preserve">INCRA </t>
  </si>
  <si>
    <t xml:space="preserve">Salário Educação </t>
  </si>
  <si>
    <t xml:space="preserve">FGTS </t>
  </si>
  <si>
    <t xml:space="preserve">Seguro Acidente do Trabalho/SAT/INSS </t>
  </si>
  <si>
    <t>H</t>
  </si>
  <si>
    <t xml:space="preserve">SEBRAE </t>
  </si>
  <si>
    <t>Nota 2: Utilizar o SAT atribuído a empresa.</t>
  </si>
  <si>
    <t>Nota 3: Encargos previdenciários referente a Remuneração. GPS e FGTS do 13º, Adicional de Férias e Férias reposição prevista no item 4.1-G</t>
  </si>
  <si>
    <t>2.3</t>
  </si>
  <si>
    <t xml:space="preserve">Submódulo 2.3 - Benefícios Mensais e Diários </t>
  </si>
  <si>
    <t>Transporte</t>
  </si>
  <si>
    <t>Auxílio alimentação</t>
  </si>
  <si>
    <t xml:space="preserve">Auxílio Saúde </t>
  </si>
  <si>
    <t xml:space="preserve">Auxílio creche </t>
  </si>
  <si>
    <t>Auxílio Odontológico</t>
  </si>
  <si>
    <t>Seguro de Vida e Assitência Funeral</t>
  </si>
  <si>
    <t>Contribuição Assistencial Patronal</t>
  </si>
  <si>
    <t>QUADRO RESUMO - MÓDULO 2 - ENCARGOS E BENEFÍCIOS ANUAIS, MENSAIS E DIÁRIOS (Encargos Socias e Trabalhistas)</t>
  </si>
  <si>
    <t>Módulo 2 - Encargos Sociais e Trabalhistas</t>
  </si>
  <si>
    <t xml:space="preserve">13º Salário , Férias e adicional de férias </t>
  </si>
  <si>
    <t xml:space="preserve">Encargos previdenciários e FGTS </t>
  </si>
  <si>
    <t>Benefícios Mensais e Diários</t>
  </si>
  <si>
    <t xml:space="preserve">TOTAL DOS BENEFÍCIOS MENSAIS E DIÁRIOS </t>
  </si>
  <si>
    <t>MÓDULO 3: PROVISÃO PARA RESCISÃO (IN nº 7/2018 - MPOG)</t>
  </si>
  <si>
    <t>Provisão Para Rescisão</t>
  </si>
  <si>
    <t xml:space="preserve">Aviso Prévio Idenizado </t>
  </si>
  <si>
    <t xml:space="preserve">Incidência do FGTS sobre o Aviso Prévio Idenizado </t>
  </si>
  <si>
    <t xml:space="preserve">Multa do FGTS e contribuição social sobre o Aviso prévio Indenizado </t>
  </si>
  <si>
    <t xml:space="preserve">Aviso Prévio Trabalhado </t>
  </si>
  <si>
    <t xml:space="preserve">Incidência dos encargos do submódulo 2.2 sobre o aviso prévio Trabalhado </t>
  </si>
  <si>
    <t>Multa do FGTS e contribuição social sobre o Aviso Prévio Trabalhado</t>
  </si>
  <si>
    <t>Total Provisão para rescisão</t>
  </si>
  <si>
    <t>Nota 4: Base de cálculo = remuneração.</t>
  </si>
  <si>
    <t>Nota 5: Metodologia sobre aviso prévio trabalhado do TCU, conforme Acórdão . Em atendimento ao princípio da Equidade, a licitante reconhece que no caso de repactuação o índice será de 0,194%</t>
  </si>
  <si>
    <t>MÓDULO 4: CUSTO REPOSIÇÃO DE PROFISSIONAL AUSENTE</t>
  </si>
  <si>
    <t>4.1</t>
  </si>
  <si>
    <t>Substituto nas Ausências Legais</t>
  </si>
  <si>
    <t>Substituto na cobertura de Férias (Terço constitucional de férias e 13º salário do ferista)  (3,03% + 8,33%) ÷ 12 = 0,95%)</t>
  </si>
  <si>
    <t>Substituto na cobertura de Afastamento Maternidade  (1 ÷ 12 x 4) + (1,33 ÷ 12 x4) ÷ 12 x 0,00025 x 100 = 0,02%</t>
  </si>
  <si>
    <t>Substituto na cobertura de Outras Ausências (especificar)</t>
  </si>
  <si>
    <t xml:space="preserve">Subtotal </t>
  </si>
  <si>
    <t>Incidência do submódulo 2.2 sobre o este submódulo 4.1 (alíneas A, B, C, D e E)</t>
  </si>
  <si>
    <t>Incidência do submódulo 2.2 sobre o submódulo 2.1 (13º (décimo terceiro) Salário, Férias e Adicional de Férias)</t>
  </si>
  <si>
    <t xml:space="preserve">Total dos custos de reposição do profissional ausente </t>
  </si>
  <si>
    <t>Nota 6: Base de cálculo = remuneração.</t>
  </si>
  <si>
    <t xml:space="preserve">MÓDULO 5 - INSUMOS DIVERSOS </t>
  </si>
  <si>
    <t xml:space="preserve"> Insumos Diversos </t>
  </si>
  <si>
    <t xml:space="preserve">Uniformes </t>
  </si>
  <si>
    <t>Materiais</t>
  </si>
  <si>
    <t>EPI</t>
  </si>
  <si>
    <t xml:space="preserve">TOTAL DOS INSUMOS DIVERSOS </t>
  </si>
  <si>
    <t>MÓDULO 6: CUSTOS INDIRETOS, TRIBUTOS E LUCRO</t>
  </si>
  <si>
    <t>Submódulo 6 - Custos Indiretos, Tributos e Lucro</t>
  </si>
  <si>
    <t>Custos Indiretos</t>
  </si>
  <si>
    <t>Sub Total  Módulos + Custos Indiretos</t>
  </si>
  <si>
    <t>Lucro</t>
  </si>
  <si>
    <t>Tributos</t>
  </si>
  <si>
    <t>C.1</t>
  </si>
  <si>
    <t>Tributos Federais</t>
  </si>
  <si>
    <t>PIS</t>
  </si>
  <si>
    <t>COFINS (Imposto Federal - Lei 9.718 e Lei 10.833)</t>
  </si>
  <si>
    <t>CPRB</t>
  </si>
  <si>
    <t>Especificar</t>
  </si>
  <si>
    <t>C.3</t>
  </si>
  <si>
    <t>Tributos Municipais</t>
  </si>
  <si>
    <t>ISS  (Imposto municipal)</t>
  </si>
  <si>
    <t>II</t>
  </si>
  <si>
    <t>QUADRO RESUMO DO CUSTO POR EMPREGADO</t>
  </si>
  <si>
    <t>Mão de Obra Vinculada a execução Contratual (valor por empregado)</t>
  </si>
  <si>
    <t>Módulo 1 - Composição da Remuneração</t>
  </si>
  <si>
    <t>Módulo 2 - Encargos e Benefìcios Anuais, Mensais e Diários</t>
  </si>
  <si>
    <t>Módulo 3 - Provisão Para Rescisão</t>
  </si>
  <si>
    <t>Módulo 4 - Custo de Reposição de Profissional Ausente</t>
  </si>
  <si>
    <t>Módulo 5 - Insumos Diversos</t>
  </si>
  <si>
    <t>SubTotal A + B + C + D + E</t>
  </si>
  <si>
    <t>Módulo 6 - Custos Indiretos, Tributo e Lucro</t>
  </si>
  <si>
    <t>VALOR TOTAL POR EMPREGADO</t>
  </si>
  <si>
    <t>III</t>
  </si>
  <si>
    <t>QUADRO RESUMO - PROVISÃO PARA CONTA VINCULADA</t>
  </si>
  <si>
    <t>1</t>
  </si>
  <si>
    <t>Encargos Sociais e Trabalhistas</t>
  </si>
  <si>
    <t>13º Salário (1/12 avos do salário)</t>
  </si>
  <si>
    <t>Férias e adicional de férias -  (item 14 do Anexo XII da IN 05/2017 MPDG) (férias substituição e terço constitucional de féris titular)</t>
  </si>
  <si>
    <t>Multa do FGTS e contribuição social sobre o Aviso Prévio sobre o aviso prévio Trabalhado</t>
  </si>
  <si>
    <t>Incidência do Sub módulo 2.2 sobre férias, 13 (um terço) constitucional de férias e 13º (décimo terceiro) salário</t>
  </si>
  <si>
    <t>TOTAL DA PROVISÃO PARA A CONTA VINCULADA</t>
  </si>
  <si>
    <t>Outros (Rélogio de Ponto)</t>
  </si>
  <si>
    <t>Técnico em Secretariado</t>
  </si>
  <si>
    <t>Secretaria Executiva</t>
  </si>
  <si>
    <t>Recepcionista</t>
  </si>
  <si>
    <t>Assistente Administrativo Senior</t>
  </si>
  <si>
    <t>Assistente Administrativo Pleno</t>
  </si>
  <si>
    <t>Assistente Administrativo</t>
  </si>
  <si>
    <t>Motorista de Veiculo Pesado</t>
  </si>
  <si>
    <t>Auxiliar de Manutenção Predial</t>
  </si>
  <si>
    <t>Quadro Resumo - VALOR MENSAL DOS SERVIÇOS</t>
  </si>
  <si>
    <t>Tipo de Serviço (A)</t>
  </si>
  <si>
    <t>CBO</t>
  </si>
  <si>
    <t>Valor Por Empregado(B)</t>
  </si>
  <si>
    <t>Qde de Empregados por posto ( C )</t>
  </si>
  <si>
    <t>Valor Proposto por Posto (D) = (B x C)</t>
  </si>
  <si>
    <t>Qde Postos (E)</t>
  </si>
  <si>
    <t>VALOR (R$)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</si>
  <si>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</si>
  <si>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</si>
  <si>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</si>
  <si>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</si>
  <si>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</si>
  <si>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</si>
  <si>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Real</t>
  </si>
  <si>
    <t>Valor mensal do serviço</t>
  </si>
  <si>
    <t>Valor Global da Proposta (valor mensal do serviço X nº 12 meses do contrato).</t>
  </si>
  <si>
    <t>TOTAL</t>
  </si>
  <si>
    <t>Nota(1):</t>
  </si>
  <si>
    <t>Informar o valor da unidade de medida por tipo de serviço.</t>
  </si>
  <si>
    <t>Substituto na cobertura de Ausências legais [(1/30)/12 x 100%] = 0,28% art. 473 da CLT e Acórdão TCU 6771/2009.</t>
  </si>
  <si>
    <r>
      <rPr>
        <b/>
        <sz val="10"/>
        <rFont val="Calibri"/>
        <family val="2"/>
        <scheme val="minor"/>
      </rPr>
      <t>Substituto na cobertura de Ausências legais</t>
    </r>
    <r>
      <rPr>
        <sz val="10"/>
        <rFont val="Calibri"/>
        <family val="2"/>
        <scheme val="minor"/>
      </rPr>
      <t xml:space="preserve"> [(1/30)/12 x 100%] = 0,28% art. 473 da CLT e Acórdão TCU 6771/2009.</t>
    </r>
  </si>
  <si>
    <r>
      <rPr>
        <b/>
        <sz val="9"/>
        <rFont val="Calibri"/>
        <family val="2"/>
        <scheme val="minor"/>
      </rPr>
      <t xml:space="preserve">Substituto na cobertura de Ausência por acidente de trabalho </t>
    </r>
    <r>
      <rPr>
        <sz val="9"/>
        <rFont val="Calibri"/>
        <family val="2"/>
        <scheme val="minor"/>
      </rPr>
      <t>(0,91 dias / 30 dias)x(1/12 meses) = 0,0027 = 0,27%. 5 primeiros dias em que o empregado não pode exercer suas atividades devido a algum acidente no trabalho dentro da empresa; trajeto a serviço; cumprindo ordens; doença profissional. O Ministério Público  (MP) considera que o empregado falta 0,91dias/ano. Fundamentação: arts. 19 a 23 da Lei 8.213/91; Lei nº 6.367/76 e art. 473 da CLT.</t>
    </r>
  </si>
  <si>
    <t>POSTO 40h semanais</t>
  </si>
  <si>
    <t>3515-05</t>
  </si>
  <si>
    <t>2523-05</t>
  </si>
  <si>
    <t>4221-05</t>
  </si>
  <si>
    <t>4101-10</t>
  </si>
  <si>
    <t>7823-10</t>
  </si>
  <si>
    <t>5143-10</t>
  </si>
  <si>
    <t xml:space="preserve">UNIFORMES PARA MOTORISTA </t>
  </si>
  <si>
    <t>ITEM</t>
  </si>
  <si>
    <t>UNIFORMES (com as mesmas caracteristicas do edital)</t>
  </si>
  <si>
    <t>UNIDADE</t>
  </si>
  <si>
    <t>QTD. INICIAL COM SEM</t>
  </si>
  <si>
    <t>VALOR UNITÁRIO
(R$)</t>
  </si>
  <si>
    <t>PREÇO MENSAL POR HOMEM
(R$)</t>
  </si>
  <si>
    <t xml:space="preserve">Calça social comprida, com bolsos, em tecido oxford, na cor preto.
</t>
  </si>
  <si>
    <t>unidade</t>
  </si>
  <si>
    <t>Camisa social de manga comprida, na cor branco ou palha.</t>
  </si>
  <si>
    <t>Cinto em couro, na cor preto.</t>
  </si>
  <si>
    <t>Calçado de boa qualidade em couro, modelo tipo social, na cor preto.</t>
  </si>
  <si>
    <t>pares</t>
  </si>
  <si>
    <t>Meias sociais, na cor preto.</t>
  </si>
  <si>
    <t>VALOR TOTAL MÊS (por colaborador)</t>
  </si>
  <si>
    <t xml:space="preserve">UNIFORMES PARA RECEPCIONISTA </t>
  </si>
  <si>
    <t>Saias sociais, em tecido oxford, gabardine ou similar, de boa qualidade, na cor preto.</t>
  </si>
  <si>
    <t>conjuntos de calças compridas e blazer, na cor preto, em tecido oxford, gabardine ou similar, de boa qualidade, na cor preto.</t>
  </si>
  <si>
    <t>Blusa de manga comprida, na cor branco ou palha</t>
  </si>
  <si>
    <t>Meia-calça fina, na cor preto.</t>
  </si>
  <si>
    <t>Calçado de boa qualidade em couro, modelo tipo social (feminino), na cor preto.</t>
  </si>
  <si>
    <t>Lenço em crepe, tipo laço com entretela.</t>
  </si>
  <si>
    <t>Prendedor de cabelos, com laço de rede.</t>
  </si>
  <si>
    <t xml:space="preserve">UNIFORMES PARA AUXÍLIA DE MANUTENÇÃO PREDIAL </t>
  </si>
  <si>
    <t>Calça confeccionada em brim, com bolsos laterais.</t>
  </si>
  <si>
    <t>Camisa de manga curta confeccionada em algodão</t>
  </si>
  <si>
    <t>unidades</t>
  </si>
  <si>
    <t>Bota de segurança com solado antiderrapante, com certificado CAEPI.</t>
  </si>
  <si>
    <t>Meias adequadas ao uso com botas</t>
  </si>
  <si>
    <t>EQUIPAMENTOS</t>
  </si>
  <si>
    <r>
      <t xml:space="preserve">Relogio de Ponto </t>
    </r>
    <r>
      <rPr>
        <b/>
        <sz val="8"/>
        <color rgb="FF000000"/>
        <rFont val="Arial"/>
        <family val="2"/>
      </rPr>
      <t>(DEPRECIAÇÃO)</t>
    </r>
  </si>
  <si>
    <t>VALOR TOTAL MÊS RATEADO POR COLABORADOR</t>
  </si>
  <si>
    <t xml:space="preserve">Uniformes - Conforme Termo de Referência </t>
  </si>
  <si>
    <r>
      <rPr>
        <b/>
        <sz val="10"/>
        <rFont val="Calibri"/>
        <family val="2"/>
        <scheme val="minor"/>
      </rPr>
      <t>Substituto na cobertura das Ausências por Doença</t>
    </r>
    <r>
      <rPr>
        <sz val="10"/>
        <rFont val="Calibri"/>
        <family val="2"/>
        <scheme val="minor"/>
      </rPr>
      <t xml:space="preserve"> {[(1,5/30)/12)] x 100%} =0,42%, Artigos 59 a 64 da Lei nº 8.213/1991 e Arts. 71 a 80 do Decreto nº 3.048/1999 sendo 1,5 média de faltas anuais.</t>
    </r>
  </si>
  <si>
    <r>
      <rPr>
        <b/>
        <sz val="10"/>
        <rFont val="Calibri"/>
        <family val="2"/>
        <scheme val="minor"/>
      </rPr>
      <t xml:space="preserve">Substituto na cobertura de Licença paternidade </t>
    </r>
    <r>
      <rPr>
        <sz val="10"/>
        <rFont val="Calibri"/>
        <family val="2"/>
        <scheme val="minor"/>
      </rPr>
      <t xml:space="preserve"> {[(5/30)/12] x (0,015 x 100%)}= 0,02% sendo 5 dias não trabalhados e pago ao empregado, 30 nº de dias no mês, 12 nº de meses do ano e 0,015 é 1,5% de empregados que se tornam pai, no ano ( média IBGE) Fundamento Legal: Artigos 7º, XIX, da CF/88 c/c 10, § 1º, do ADCT da CF/88.</t>
    </r>
  </si>
  <si>
    <r>
      <rPr>
        <b/>
        <sz val="10"/>
        <rFont val="Calibri"/>
        <family val="2"/>
        <scheme val="minor"/>
      </rPr>
      <t>Substituto na cobertura de Férias</t>
    </r>
    <r>
      <rPr>
        <sz val="10"/>
        <rFont val="Calibri"/>
        <family val="2"/>
        <scheme val="minor"/>
      </rPr>
      <t xml:space="preserve"> (Terço constitucional de férias e 13º salário do ferista)  (3,03% + 8,33%) ÷ 12 = 0,95%)</t>
    </r>
  </si>
  <si>
    <t>VALOR UNITÁRIO ANUAL
(R$)</t>
  </si>
  <si>
    <t>POSTO 30h semanais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</si>
</sst>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&quot;R$&quot;#,##0.00"/>
    <numFmt numFmtId="165" formatCode="mm/yy"/>
    <numFmt numFmtId="166" formatCode="0.000%"/>
  </numFmts>
  <fonts count="1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entury Gothic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3" xfId="0" applyFont="1" applyBorder="1" applyAlignment="1">
      <alignment vertical="center"/>
    </xf>
    <xf numFmtId="17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1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left" vertical="center"/>
    </xf>
    <xf numFmtId="164" fontId="2" fillId="0" borderId="44" xfId="0" applyNumberFormat="1" applyFont="1" applyBorder="1" applyAlignment="1" applyProtection="1">
      <alignment vertical="center" wrapText="1"/>
      <protection locked="0"/>
    </xf>
    <xf numFmtId="49" fontId="2" fillId="0" borderId="45" xfId="0" applyNumberFormat="1" applyFont="1" applyBorder="1" applyAlignment="1">
      <alignment horizontal="left" vertical="center"/>
    </xf>
    <xf numFmtId="164" fontId="2" fillId="0" borderId="47" xfId="0" applyNumberFormat="1" applyFont="1" applyBorder="1" applyAlignment="1" applyProtection="1">
      <alignment vertical="center" wrapText="1"/>
      <protection locked="0"/>
    </xf>
    <xf numFmtId="0" fontId="2" fillId="0" borderId="48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left" vertical="center"/>
    </xf>
    <xf numFmtId="164" fontId="2" fillId="0" borderId="51" xfId="0" applyNumberFormat="1" applyFont="1" applyBorder="1" applyAlignment="1" applyProtection="1">
      <alignment vertical="center" wrapText="1"/>
      <protection locked="0"/>
    </xf>
    <xf numFmtId="164" fontId="1" fillId="0" borderId="3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55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left" vertical="center" wrapText="1"/>
    </xf>
    <xf numFmtId="164" fontId="2" fillId="0" borderId="59" xfId="0" applyNumberFormat="1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left" vertical="center" wrapText="1"/>
    </xf>
    <xf numFmtId="164" fontId="2" fillId="0" borderId="63" xfId="0" applyNumberFormat="1" applyFont="1" applyBorder="1" applyAlignment="1">
      <alignment vertical="center" wrapText="1"/>
    </xf>
    <xf numFmtId="49" fontId="1" fillId="0" borderId="65" xfId="0" applyNumberFormat="1" applyFont="1" applyBorder="1" applyAlignment="1">
      <alignment horizontal="left" vertical="center"/>
    </xf>
    <xf numFmtId="0" fontId="2" fillId="0" borderId="65" xfId="0" applyFont="1" applyBorder="1" applyAlignment="1">
      <alignment vertical="center" wrapText="1"/>
    </xf>
    <xf numFmtId="49" fontId="1" fillId="0" borderId="40" xfId="0" applyNumberFormat="1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left" vertical="center"/>
    </xf>
    <xf numFmtId="164" fontId="2" fillId="0" borderId="44" xfId="0" applyNumberFormat="1" applyFont="1" applyBorder="1" applyAlignment="1">
      <alignment vertical="center" wrapText="1"/>
    </xf>
    <xf numFmtId="0" fontId="2" fillId="0" borderId="67" xfId="0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left" vertical="center"/>
    </xf>
    <xf numFmtId="164" fontId="2" fillId="0" borderId="47" xfId="0" applyNumberFormat="1" applyFont="1" applyBorder="1" applyAlignment="1">
      <alignment vertical="center" wrapText="1"/>
    </xf>
    <xf numFmtId="0" fontId="2" fillId="2" borderId="0" xfId="0" applyFont="1" applyFill="1"/>
    <xf numFmtId="0" fontId="2" fillId="0" borderId="69" xfId="0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left" vertical="center"/>
    </xf>
    <xf numFmtId="164" fontId="1" fillId="0" borderId="72" xfId="0" applyNumberFormat="1" applyFont="1" applyBorder="1" applyAlignment="1">
      <alignment vertical="center" wrapText="1"/>
    </xf>
    <xf numFmtId="49" fontId="1" fillId="0" borderId="55" xfId="0" applyNumberFormat="1" applyFont="1" applyBorder="1" applyAlignment="1">
      <alignment horizontal="left" vertical="center"/>
    </xf>
    <xf numFmtId="0" fontId="1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left" vertical="center" wrapText="1"/>
    </xf>
    <xf numFmtId="164" fontId="2" fillId="0" borderId="75" xfId="0" applyNumberFormat="1" applyFont="1" applyBorder="1" applyAlignment="1" applyProtection="1">
      <alignment vertical="center" wrapText="1"/>
      <protection locked="0"/>
    </xf>
    <xf numFmtId="49" fontId="2" fillId="0" borderId="76" xfId="0" applyNumberFormat="1" applyFont="1" applyBorder="1" applyAlignment="1">
      <alignment horizontal="left" vertical="center" wrapText="1"/>
    </xf>
    <xf numFmtId="0" fontId="2" fillId="0" borderId="40" xfId="0" applyFont="1" applyBorder="1" applyAlignment="1">
      <alignment vertical="center" wrapText="1"/>
    </xf>
    <xf numFmtId="164" fontId="1" fillId="0" borderId="40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vertical="center" wrapText="1"/>
    </xf>
    <xf numFmtId="49" fontId="1" fillId="0" borderId="78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left" vertical="center" wrapText="1"/>
    </xf>
    <xf numFmtId="49" fontId="2" fillId="0" borderId="68" xfId="0" applyNumberFormat="1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left" vertical="center" wrapText="1"/>
    </xf>
    <xf numFmtId="164" fontId="2" fillId="0" borderId="51" xfId="0" applyNumberFormat="1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164" fontId="1" fillId="0" borderId="79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65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0" fontId="2" fillId="0" borderId="80" xfId="0" applyFont="1" applyBorder="1" applyAlignment="1">
      <alignment horizontal="center" vertical="center"/>
    </xf>
    <xf numFmtId="164" fontId="2" fillId="0" borderId="75" xfId="0" applyNumberFormat="1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164" fontId="1" fillId="0" borderId="37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40" xfId="0" applyNumberFormat="1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 wrapText="1"/>
    </xf>
    <xf numFmtId="164" fontId="2" fillId="0" borderId="82" xfId="0" applyNumberFormat="1" applyFont="1" applyBorder="1" applyAlignment="1">
      <alignment horizontal="right" vertical="center"/>
    </xf>
    <xf numFmtId="164" fontId="2" fillId="0" borderId="82" xfId="0" applyNumberFormat="1" applyFont="1" applyBorder="1" applyAlignment="1">
      <alignment vertical="center"/>
    </xf>
    <xf numFmtId="49" fontId="1" fillId="0" borderId="55" xfId="0" applyNumberFormat="1" applyFont="1" applyBorder="1" applyAlignment="1">
      <alignment horizontal="left" vertical="center" wrapText="1"/>
    </xf>
    <xf numFmtId="164" fontId="1" fillId="0" borderId="73" xfId="0" applyNumberFormat="1" applyFont="1" applyBorder="1" applyAlignment="1">
      <alignment vertical="center" wrapText="1"/>
    </xf>
    <xf numFmtId="49" fontId="2" fillId="0" borderId="83" xfId="0" applyNumberFormat="1" applyFont="1" applyBorder="1" applyAlignment="1">
      <alignment horizontal="left" vertical="center" wrapText="1"/>
    </xf>
    <xf numFmtId="164" fontId="2" fillId="0" borderId="85" xfId="0" applyNumberFormat="1" applyFont="1" applyBorder="1" applyAlignment="1">
      <alignment vertical="center" wrapText="1"/>
    </xf>
    <xf numFmtId="49" fontId="1" fillId="0" borderId="54" xfId="0" applyNumberFormat="1" applyFont="1" applyBorder="1" applyAlignment="1">
      <alignment horizontal="left" vertical="center" wrapText="1"/>
    </xf>
    <xf numFmtId="164" fontId="1" fillId="0" borderId="85" xfId="0" applyNumberFormat="1" applyFont="1" applyBorder="1" applyAlignment="1">
      <alignment vertical="center" wrapText="1"/>
    </xf>
    <xf numFmtId="49" fontId="2" fillId="0" borderId="86" xfId="0" applyNumberFormat="1" applyFont="1" applyBorder="1" applyAlignment="1">
      <alignment horizontal="left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49" fontId="2" fillId="0" borderId="89" xfId="0" applyNumberFormat="1" applyFont="1" applyBorder="1" applyAlignment="1">
      <alignment horizontal="left" vertical="center"/>
    </xf>
    <xf numFmtId="164" fontId="1" fillId="0" borderId="47" xfId="0" applyNumberFormat="1" applyFont="1" applyBorder="1" applyAlignment="1">
      <alignment vertical="center" wrapText="1"/>
    </xf>
    <xf numFmtId="49" fontId="1" fillId="0" borderId="45" xfId="0" applyNumberFormat="1" applyFont="1" applyBorder="1" applyAlignment="1">
      <alignment horizontal="left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49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left" vertical="center"/>
    </xf>
    <xf numFmtId="164" fontId="2" fillId="0" borderId="9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" fillId="0" borderId="54" xfId="0" applyNumberFormat="1" applyFont="1" applyBorder="1" applyAlignment="1">
      <alignment horizontal="left" vertical="center"/>
    </xf>
    <xf numFmtId="0" fontId="2" fillId="0" borderId="55" xfId="0" applyFont="1" applyBorder="1" applyAlignment="1">
      <alignment vertical="center" wrapText="1"/>
    </xf>
    <xf numFmtId="0" fontId="1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49" fontId="2" fillId="0" borderId="95" xfId="0" applyNumberFormat="1" applyFont="1" applyBorder="1" applyAlignment="1">
      <alignment horizontal="left" vertical="center"/>
    </xf>
    <xf numFmtId="164" fontId="2" fillId="0" borderId="96" xfId="0" applyNumberFormat="1" applyFont="1" applyBorder="1" applyAlignment="1">
      <alignment vertical="center" wrapText="1"/>
    </xf>
    <xf numFmtId="0" fontId="2" fillId="0" borderId="97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164" fontId="2" fillId="0" borderId="98" xfId="0" applyNumberFormat="1" applyFont="1" applyBorder="1" applyAlignment="1">
      <alignment vertical="center" wrapText="1"/>
    </xf>
    <xf numFmtId="0" fontId="2" fillId="0" borderId="99" xfId="0" applyFont="1" applyBorder="1" applyAlignment="1">
      <alignment horizontal="center" vertical="center"/>
    </xf>
    <xf numFmtId="49" fontId="2" fillId="0" borderId="100" xfId="0" applyNumberFormat="1" applyFont="1" applyBorder="1" applyAlignment="1">
      <alignment horizontal="left" vertical="center"/>
    </xf>
    <xf numFmtId="0" fontId="2" fillId="0" borderId="101" xfId="0" applyFont="1" applyBorder="1" applyAlignment="1">
      <alignment horizontal="center" vertical="center"/>
    </xf>
    <xf numFmtId="49" fontId="2" fillId="0" borderId="102" xfId="0" applyNumberFormat="1" applyFont="1" applyBorder="1" applyAlignment="1">
      <alignment horizontal="left" vertical="center"/>
    </xf>
    <xf numFmtId="164" fontId="5" fillId="0" borderId="34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6" fontId="2" fillId="0" borderId="43" xfId="0" applyNumberFormat="1" applyFont="1" applyBorder="1" applyAlignment="1" applyProtection="1">
      <alignment horizontal="center" vertical="center" wrapText="1"/>
      <protection locked="0"/>
    </xf>
    <xf numFmtId="166" fontId="2" fillId="0" borderId="46" xfId="0" applyNumberFormat="1" applyFont="1" applyBorder="1" applyAlignment="1">
      <alignment horizontal="center" vertical="center" wrapText="1"/>
    </xf>
    <xf numFmtId="166" fontId="2" fillId="0" borderId="46" xfId="0" applyNumberFormat="1" applyFont="1" applyBorder="1" applyAlignment="1" applyProtection="1">
      <alignment horizontal="center" vertical="center" wrapText="1"/>
      <protection locked="0"/>
    </xf>
    <xf numFmtId="44" fontId="6" fillId="0" borderId="109" xfId="1" applyFill="1" applyBorder="1"/>
    <xf numFmtId="44" fontId="7" fillId="0" borderId="109" xfId="1" applyFont="1" applyFill="1" applyBorder="1"/>
    <xf numFmtId="0" fontId="8" fillId="0" borderId="97" xfId="0" applyFont="1" applyFill="1" applyBorder="1" applyAlignment="1">
      <alignment horizontal="center"/>
    </xf>
    <xf numFmtId="44" fontId="7" fillId="0" borderId="115" xfId="1" applyFont="1" applyFill="1" applyBorder="1"/>
    <xf numFmtId="0" fontId="8" fillId="0" borderId="116" xfId="0" applyFont="1" applyFill="1" applyBorder="1" applyAlignment="1">
      <alignment horizontal="center"/>
    </xf>
    <xf numFmtId="10" fontId="1" fillId="0" borderId="37" xfId="0" applyNumberFormat="1" applyFont="1" applyBorder="1" applyAlignment="1">
      <alignment horizontal="center" vertical="center" wrapText="1"/>
    </xf>
    <xf numFmtId="10" fontId="2" fillId="0" borderId="81" xfId="0" applyNumberFormat="1" applyFont="1" applyBorder="1" applyAlignment="1" applyProtection="1">
      <alignment horizontal="center" vertical="center" wrapText="1"/>
      <protection locked="0"/>
    </xf>
    <xf numFmtId="10" fontId="2" fillId="0" borderId="46" xfId="0" applyNumberFormat="1" applyFont="1" applyBorder="1" applyAlignment="1" applyProtection="1">
      <alignment horizontal="center" vertical="center" wrapText="1"/>
      <protection locked="0"/>
    </xf>
    <xf numFmtId="10" fontId="2" fillId="0" borderId="77" xfId="0" applyNumberFormat="1" applyFont="1" applyBorder="1" applyAlignment="1" applyProtection="1">
      <alignment horizontal="center" vertical="center" wrapText="1"/>
      <protection locked="0"/>
    </xf>
    <xf numFmtId="10" fontId="2" fillId="0" borderId="73" xfId="0" applyNumberFormat="1" applyFont="1" applyBorder="1" applyAlignment="1">
      <alignment horizontal="center" vertical="center" wrapText="1"/>
    </xf>
    <xf numFmtId="10" fontId="2" fillId="0" borderId="84" xfId="0" applyNumberFormat="1" applyFont="1" applyBorder="1" applyAlignment="1">
      <alignment horizontal="center" vertical="center" wrapText="1"/>
    </xf>
    <xf numFmtId="10" fontId="1" fillId="0" borderId="83" xfId="0" applyNumberFormat="1" applyFont="1" applyBorder="1" applyAlignment="1">
      <alignment horizontal="center" vertical="center" wrapText="1"/>
    </xf>
    <xf numFmtId="10" fontId="2" fillId="0" borderId="81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/>
    </xf>
    <xf numFmtId="10" fontId="2" fillId="0" borderId="58" xfId="0" applyNumberFormat="1" applyFont="1" applyBorder="1" applyAlignment="1">
      <alignment horizontal="center" vertical="center" wrapText="1"/>
    </xf>
    <xf numFmtId="10" fontId="2" fillId="0" borderId="62" xfId="0" applyNumberFormat="1" applyFont="1" applyBorder="1" applyAlignment="1">
      <alignment horizontal="center" vertical="center" wrapText="1"/>
    </xf>
    <xf numFmtId="10" fontId="1" fillId="0" borderId="31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10" fontId="2" fillId="0" borderId="43" xfId="0" applyNumberFormat="1" applyFont="1" applyBorder="1" applyAlignment="1">
      <alignment horizontal="center" vertical="center" wrapText="1"/>
    </xf>
    <xf numFmtId="10" fontId="2" fillId="0" borderId="46" xfId="0" applyNumberFormat="1" applyFont="1" applyBorder="1" applyAlignment="1">
      <alignment horizontal="center" vertical="center" wrapText="1"/>
    </xf>
    <xf numFmtId="10" fontId="2" fillId="0" borderId="50" xfId="0" applyNumberFormat="1" applyFont="1" applyBorder="1" applyAlignment="1">
      <alignment horizontal="center" vertical="center" wrapText="1"/>
    </xf>
    <xf numFmtId="10" fontId="1" fillId="0" borderId="71" xfId="0" applyNumberFormat="1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10" fontId="1" fillId="0" borderId="46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9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10" fontId="2" fillId="0" borderId="95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100" xfId="0" applyNumberFormat="1" applyFont="1" applyBorder="1" applyAlignment="1">
      <alignment horizontal="center" vertical="center" wrapText="1"/>
    </xf>
    <xf numFmtId="10" fontId="2" fillId="0" borderId="102" xfId="0" applyNumberFormat="1" applyFont="1" applyBorder="1" applyAlignment="1">
      <alignment horizontal="center" vertical="center" wrapText="1"/>
    </xf>
    <xf numFmtId="10" fontId="1" fillId="0" borderId="38" xfId="0" applyNumberFormat="1" applyFont="1" applyBorder="1" applyAlignment="1">
      <alignment horizontal="center" vertical="center"/>
    </xf>
    <xf numFmtId="0" fontId="8" fillId="0" borderId="107" xfId="0" applyFont="1" applyFill="1" applyBorder="1" applyAlignment="1">
      <alignment horizontal="center"/>
    </xf>
    <xf numFmtId="44" fontId="6" fillId="0" borderId="107" xfId="1" applyFill="1" applyBorder="1" applyAlignment="1"/>
    <xf numFmtId="44" fontId="6" fillId="0" borderId="108" xfId="1" applyFill="1" applyBorder="1"/>
    <xf numFmtId="0" fontId="8" fillId="0" borderId="3" xfId="0" applyFont="1" applyFill="1" applyBorder="1" applyAlignment="1">
      <alignment horizontal="center"/>
    </xf>
    <xf numFmtId="44" fontId="6" fillId="0" borderId="3" xfId="1" applyFill="1" applyBorder="1" applyAlignment="1"/>
    <xf numFmtId="0" fontId="0" fillId="0" borderId="3" xfId="0" applyFont="1" applyFill="1" applyBorder="1" applyAlignment="1">
      <alignment horizontal="center"/>
    </xf>
    <xf numFmtId="0" fontId="8" fillId="0" borderId="106" xfId="0" applyFont="1" applyFill="1" applyBorder="1" applyAlignment="1">
      <alignment horizontal="center"/>
    </xf>
    <xf numFmtId="44" fontId="6" fillId="0" borderId="108" xfId="1" applyFill="1" applyBorder="1" applyAlignment="1">
      <alignment horizontal="center"/>
    </xf>
    <xf numFmtId="0" fontId="8" fillId="0" borderId="117" xfId="0" applyFont="1" applyFill="1" applyBorder="1"/>
    <xf numFmtId="44" fontId="6" fillId="0" borderId="117" xfId="1" applyFill="1" applyBorder="1"/>
    <xf numFmtId="0" fontId="8" fillId="0" borderId="117" xfId="0" applyFont="1" applyFill="1" applyBorder="1" applyAlignment="1">
      <alignment horizontal="center"/>
    </xf>
    <xf numFmtId="44" fontId="6" fillId="0" borderId="118" xfId="1" applyFill="1" applyBorder="1"/>
    <xf numFmtId="0" fontId="7" fillId="0" borderId="12" xfId="0" applyFont="1" applyFill="1" applyBorder="1" applyAlignment="1">
      <alignment horizontal="center" vertical="center" wrapText="1"/>
    </xf>
    <xf numFmtId="44" fontId="6" fillId="0" borderId="12" xfId="1" applyFill="1" applyBorder="1" applyAlignment="1">
      <alignment horizontal="center" vertical="center" wrapText="1"/>
    </xf>
    <xf numFmtId="0" fontId="7" fillId="0" borderId="122" xfId="0" applyFont="1" applyFill="1" applyBorder="1" applyAlignment="1">
      <alignment horizontal="center" vertical="center" wrapText="1"/>
    </xf>
    <xf numFmtId="44" fontId="6" fillId="0" borderId="122" xfId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/>
    </xf>
    <xf numFmtId="44" fontId="6" fillId="0" borderId="78" xfId="1" applyFill="1" applyBorder="1" applyAlignment="1">
      <alignment horizontal="center"/>
    </xf>
    <xf numFmtId="0" fontId="8" fillId="0" borderId="130" xfId="0" applyFont="1" applyFill="1" applyBorder="1"/>
    <xf numFmtId="0" fontId="8" fillId="0" borderId="8" xfId="0" applyFont="1" applyFill="1" applyBorder="1"/>
    <xf numFmtId="44" fontId="6" fillId="0" borderId="8" xfId="1" applyFill="1" applyBorder="1"/>
    <xf numFmtId="0" fontId="8" fillId="0" borderId="8" xfId="0" applyFont="1" applyFill="1" applyBorder="1" applyAlignment="1">
      <alignment horizontal="center"/>
    </xf>
    <xf numFmtId="44" fontId="6" fillId="0" borderId="131" xfId="1" applyFill="1" applyBorder="1"/>
    <xf numFmtId="0" fontId="7" fillId="0" borderId="12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2" fillId="0" borderId="132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164" fontId="2" fillId="0" borderId="134" xfId="0" applyNumberFormat="1" applyFont="1" applyBorder="1" applyAlignment="1" applyProtection="1">
      <alignment vertical="center" wrapText="1"/>
      <protection locked="0"/>
    </xf>
    <xf numFmtId="164" fontId="2" fillId="0" borderId="3" xfId="0" applyNumberFormat="1" applyFont="1" applyBorder="1" applyAlignment="1" applyProtection="1">
      <alignment vertical="center" wrapText="1"/>
      <protection locked="0"/>
    </xf>
    <xf numFmtId="0" fontId="13" fillId="0" borderId="136" xfId="0" applyFont="1" applyFill="1" applyBorder="1" applyAlignment="1">
      <alignment horizontal="center" vertical="center" wrapText="1"/>
    </xf>
    <xf numFmtId="4" fontId="13" fillId="0" borderId="136" xfId="0" applyNumberFormat="1" applyFont="1" applyFill="1" applyBorder="1" applyAlignment="1">
      <alignment horizontal="center" vertical="center" wrapText="1"/>
    </xf>
    <xf numFmtId="0" fontId="13" fillId="0" borderId="14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0" borderId="135" xfId="0" applyFont="1" applyFill="1" applyBorder="1" applyAlignment="1">
      <alignment horizontal="center" vertical="center" wrapText="1"/>
    </xf>
    <xf numFmtId="0" fontId="14" fillId="0" borderId="137" xfId="0" applyFont="1" applyFill="1" applyBorder="1" applyAlignment="1">
      <alignment vertical="top" wrapText="1"/>
    </xf>
    <xf numFmtId="0" fontId="14" fillId="0" borderId="137" xfId="0" applyFont="1" applyFill="1" applyBorder="1" applyAlignment="1">
      <alignment vertical="center" wrapText="1"/>
    </xf>
    <xf numFmtId="4" fontId="12" fillId="0" borderId="136" xfId="0" applyNumberFormat="1" applyFont="1" applyFill="1" applyBorder="1" applyAlignment="1">
      <alignment horizontal="center" vertical="center" wrapText="1"/>
    </xf>
    <xf numFmtId="0" fontId="15" fillId="0" borderId="137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2" fillId="0" borderId="139" xfId="0" applyFont="1" applyFill="1" applyBorder="1" applyAlignment="1">
      <alignment horizontal="center" vertical="center" wrapText="1"/>
    </xf>
    <xf numFmtId="0" fontId="16" fillId="0" borderId="144" xfId="0" applyFont="1" applyFill="1" applyBorder="1" applyAlignment="1">
      <alignment horizontal="center" vertical="center" wrapText="1"/>
    </xf>
    <xf numFmtId="0" fontId="13" fillId="0" borderId="145" xfId="0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left" vertical="center" wrapText="1"/>
    </xf>
    <xf numFmtId="10" fontId="2" fillId="0" borderId="8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82" xfId="0" applyNumberFormat="1" applyFont="1" applyFill="1" applyBorder="1" applyAlignment="1">
      <alignment horizontal="right" vertical="center"/>
    </xf>
    <xf numFmtId="0" fontId="2" fillId="0" borderId="0" xfId="0" applyFont="1" applyFill="1"/>
    <xf numFmtId="49" fontId="2" fillId="0" borderId="68" xfId="0" applyNumberFormat="1" applyFont="1" applyFill="1" applyBorder="1" applyAlignment="1">
      <alignment horizontal="left" vertical="center" wrapText="1"/>
    </xf>
    <xf numFmtId="1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82" xfId="0" applyNumberFormat="1" applyFont="1" applyFill="1" applyBorder="1" applyAlignment="1">
      <alignment vertical="center"/>
    </xf>
    <xf numFmtId="166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8" xfId="0" applyNumberFormat="1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center" vertical="center"/>
    </xf>
    <xf numFmtId="10" fontId="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left" vertical="center" wrapText="1"/>
    </xf>
    <xf numFmtId="10" fontId="2" fillId="0" borderId="73" xfId="0" applyNumberFormat="1" applyFont="1" applyFill="1" applyBorder="1" applyAlignment="1">
      <alignment horizontal="center" vertical="center" wrapText="1"/>
    </xf>
    <xf numFmtId="164" fontId="1" fillId="0" borderId="73" xfId="0" applyNumberFormat="1" applyFont="1" applyFill="1" applyBorder="1" applyAlignment="1">
      <alignment vertical="center" wrapText="1"/>
    </xf>
    <xf numFmtId="49" fontId="2" fillId="0" borderId="83" xfId="0" applyNumberFormat="1" applyFont="1" applyFill="1" applyBorder="1" applyAlignment="1">
      <alignment horizontal="left" vertical="center" wrapText="1"/>
    </xf>
    <xf numFmtId="10" fontId="2" fillId="0" borderId="84" xfId="0" applyNumberFormat="1" applyFont="1" applyFill="1" applyBorder="1" applyAlignment="1">
      <alignment horizontal="center" vertical="center" wrapText="1"/>
    </xf>
    <xf numFmtId="164" fontId="2" fillId="0" borderId="85" xfId="0" applyNumberFormat="1" applyFont="1" applyFill="1" applyBorder="1" applyAlignment="1">
      <alignment vertical="center" wrapText="1"/>
    </xf>
    <xf numFmtId="49" fontId="1" fillId="0" borderId="54" xfId="0" applyNumberFormat="1" applyFont="1" applyFill="1" applyBorder="1" applyAlignment="1">
      <alignment horizontal="left" vertical="center" wrapText="1"/>
    </xf>
    <xf numFmtId="10" fontId="1" fillId="0" borderId="83" xfId="0" applyNumberFormat="1" applyFont="1" applyFill="1" applyBorder="1" applyAlignment="1">
      <alignment horizontal="center" vertical="center" wrapText="1"/>
    </xf>
    <xf numFmtId="164" fontId="1" fillId="0" borderId="85" xfId="0" applyNumberFormat="1" applyFont="1" applyFill="1" applyBorder="1" applyAlignment="1">
      <alignment vertical="center" wrapText="1"/>
    </xf>
    <xf numFmtId="0" fontId="0" fillId="0" borderId="112" xfId="0" applyFont="1" applyFill="1" applyBorder="1" applyAlignment="1">
      <alignment horizontal="left"/>
    </xf>
    <xf numFmtId="0" fontId="0" fillId="0" borderId="113" xfId="0" applyFont="1" applyFill="1" applyBorder="1" applyAlignment="1">
      <alignment horizontal="left"/>
    </xf>
    <xf numFmtId="0" fontId="8" fillId="0" borderId="113" xfId="0" applyFont="1" applyFill="1" applyBorder="1" applyAlignment="1">
      <alignment horizontal="left"/>
    </xf>
    <xf numFmtId="0" fontId="8" fillId="0" borderId="105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14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29" xfId="0" applyFont="1" applyFill="1" applyBorder="1" applyAlignment="1">
      <alignment horizontal="center"/>
    </xf>
    <xf numFmtId="0" fontId="7" fillId="0" borderId="127" xfId="0" applyFont="1" applyFill="1" applyBorder="1" applyAlignment="1">
      <alignment horizontal="center"/>
    </xf>
    <xf numFmtId="0" fontId="7" fillId="0" borderId="128" xfId="0" applyFont="1" applyFill="1" applyBorder="1" applyAlignment="1">
      <alignment horizontal="center"/>
    </xf>
    <xf numFmtId="0" fontId="7" fillId="0" borderId="126" xfId="0" applyFont="1" applyFill="1" applyBorder="1" applyAlignment="1">
      <alignment horizontal="left"/>
    </xf>
    <xf numFmtId="0" fontId="7" fillId="0" borderId="117" xfId="0" applyFont="1" applyFill="1" applyBorder="1" applyAlignment="1">
      <alignment horizontal="left"/>
    </xf>
    <xf numFmtId="0" fontId="7" fillId="0" borderId="118" xfId="0" applyFont="1" applyFill="1" applyBorder="1" applyAlignment="1">
      <alignment horizontal="left"/>
    </xf>
    <xf numFmtId="0" fontId="8" fillId="0" borderId="110" xfId="0" applyFont="1" applyFill="1" applyBorder="1" applyAlignment="1">
      <alignment horizontal="left"/>
    </xf>
    <xf numFmtId="0" fontId="8" fillId="0" borderId="103" xfId="0" applyFont="1" applyFill="1" applyBorder="1" applyAlignment="1">
      <alignment horizontal="left"/>
    </xf>
    <xf numFmtId="0" fontId="8" fillId="0" borderId="104" xfId="0" applyFont="1" applyFill="1" applyBorder="1" applyAlignment="1">
      <alignment horizontal="left"/>
    </xf>
    <xf numFmtId="0" fontId="8" fillId="0" borderId="1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9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4" fontId="6" fillId="0" borderId="3" xfId="1" applyFill="1" applyBorder="1" applyAlignment="1">
      <alignment horizontal="center"/>
    </xf>
    <xf numFmtId="0" fontId="8" fillId="0" borderId="107" xfId="0" applyFont="1" applyFill="1" applyBorder="1" applyAlignment="1">
      <alignment horizontal="center"/>
    </xf>
    <xf numFmtId="44" fontId="6" fillId="0" borderId="3" xfId="1" applyFill="1" applyBorder="1" applyAlignment="1">
      <alignment horizontal="left"/>
    </xf>
    <xf numFmtId="0" fontId="7" fillId="0" borderId="119" xfId="0" applyFont="1" applyFill="1" applyBorder="1" applyAlignment="1">
      <alignment horizontal="center"/>
    </xf>
    <xf numFmtId="0" fontId="7" fillId="0" borderId="120" xfId="0" applyFont="1" applyFill="1" applyBorder="1" applyAlignment="1">
      <alignment horizontal="center"/>
    </xf>
    <xf numFmtId="0" fontId="7" fillId="0" borderId="121" xfId="0" applyFont="1" applyFill="1" applyBorder="1" applyAlignment="1">
      <alignment horizontal="center"/>
    </xf>
    <xf numFmtId="0" fontId="7" fillId="0" borderId="123" xfId="0" applyFont="1" applyFill="1" applyBorder="1" applyAlignment="1">
      <alignment horizontal="center" vertical="center" wrapText="1"/>
    </xf>
    <xf numFmtId="0" fontId="7" fillId="0" borderId="124" xfId="0" applyFont="1" applyFill="1" applyBorder="1" applyAlignment="1">
      <alignment horizontal="center" vertical="center" wrapText="1"/>
    </xf>
    <xf numFmtId="44" fontId="6" fillId="0" borderId="123" xfId="1" applyFill="1" applyBorder="1" applyAlignment="1">
      <alignment horizontal="center" vertical="center" wrapText="1"/>
    </xf>
    <xf numFmtId="44" fontId="6" fillId="0" borderId="124" xfId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/>
    </xf>
    <xf numFmtId="44" fontId="6" fillId="0" borderId="107" xfId="1" applyFill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 wrapText="1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left" vertical="center"/>
    </xf>
    <xf numFmtId="49" fontId="1" fillId="0" borderId="53" xfId="0" applyNumberFormat="1" applyFont="1" applyBorder="1" applyAlignment="1">
      <alignment horizontal="left" vertical="center"/>
    </xf>
    <xf numFmtId="49" fontId="1" fillId="0" borderId="36" xfId="0" applyNumberFormat="1" applyFont="1" applyBorder="1" applyAlignment="1">
      <alignment horizontal="left" vertical="center"/>
    </xf>
    <xf numFmtId="49" fontId="4" fillId="0" borderId="64" xfId="0" applyNumberFormat="1" applyFont="1" applyBorder="1" applyAlignment="1">
      <alignment horizontal="left" vertical="center"/>
    </xf>
    <xf numFmtId="49" fontId="2" fillId="0" borderId="6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65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164" fontId="1" fillId="0" borderId="22" xfId="0" applyNumberFormat="1" applyFont="1" applyBorder="1" applyAlignment="1">
      <alignment horizontal="center" vertical="center" wrapText="1"/>
    </xf>
    <xf numFmtId="0" fontId="12" fillId="0" borderId="13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2" fillId="0" borderId="138" xfId="0" applyFont="1" applyFill="1" applyBorder="1" applyAlignment="1">
      <alignment horizontal="center" vertical="center" wrapText="1"/>
    </xf>
    <xf numFmtId="44" fontId="6" fillId="0" borderId="146" xfId="1" applyFill="1" applyBorder="1" applyAlignment="1">
      <alignment horizontal="center" vertical="center" wrapText="1"/>
    </xf>
    <xf numFmtId="44" fontId="6" fillId="0" borderId="138" xfId="1" applyFill="1" applyBorder="1" applyAlignment="1">
      <alignment horizontal="center" vertical="center" wrapText="1"/>
    </xf>
    <xf numFmtId="44" fontId="6" fillId="0" borderId="147" xfId="1" applyFill="1" applyBorder="1" applyAlignment="1">
      <alignment horizontal="center" vertical="center" wrapText="1"/>
    </xf>
    <xf numFmtId="0" fontId="12" fillId="0" borderId="140" xfId="0" applyFont="1" applyFill="1" applyBorder="1" applyAlignment="1">
      <alignment horizontal="center" vertical="center" wrapText="1"/>
    </xf>
    <xf numFmtId="0" fontId="12" fillId="0" borderId="141" xfId="0" applyFont="1" applyFill="1" applyBorder="1" applyAlignment="1">
      <alignment horizontal="center" vertical="center" wrapText="1"/>
    </xf>
    <xf numFmtId="0" fontId="12" fillId="0" borderId="142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195;O%20DE%20CONTRATOS%20-%20DYNNE/04%20-%20EDITAIS%20DE%20LICITA&#199;&#195;O/AGOSTO%202020/(Fase%20de%20Julgamento)%20DF%20-%20ADASA%20PE%2009.2020%20-%20APOIO%20ADMINISTRATIVO/Proposta%203R/Proposta%20Inicial/Reajustado/Planilha_IN05_2017_ADA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ta"/>
      <sheetName val="Quadro Resumo"/>
      <sheetName val="Encarregado Geral"/>
      <sheetName val="Técnico em Secretariado"/>
      <sheetName val="Secretária Executiva"/>
      <sheetName val="Recepcionista"/>
      <sheetName val="Assistente Administrativo Senio"/>
      <sheetName val="Assistente Administrativo Pleno"/>
      <sheetName val="Assistente Administrativo"/>
      <sheetName val="Motorista de Veículo Pesado"/>
      <sheetName val="Auxiliar de Manutenção Predial"/>
      <sheetName val="Uniformes"/>
      <sheetName val="Mémoria de Calculo"/>
    </sheetNames>
    <sheetDataSet>
      <sheetData sheetId="0">
        <row r="19">
          <cell r="B19" t="str">
            <v>Encarregado Geral</v>
          </cell>
        </row>
        <row r="20">
          <cell r="B20" t="str">
            <v>Técnico em Secretariado</v>
          </cell>
        </row>
        <row r="21">
          <cell r="B21" t="str">
            <v>Secretario Executivo</v>
          </cell>
        </row>
        <row r="22">
          <cell r="B22" t="str">
            <v>Recepcionista</v>
          </cell>
        </row>
        <row r="23">
          <cell r="B23" t="str">
            <v>Assistente Administrativo Sênior</v>
          </cell>
        </row>
        <row r="24">
          <cell r="B24" t="str">
            <v>Assistente Administrativo Pleno</v>
          </cell>
        </row>
        <row r="25">
          <cell r="B25" t="str">
            <v>Assistente Administrativo</v>
          </cell>
        </row>
        <row r="26">
          <cell r="B26" t="str">
            <v>Motorista de Veículo Pesado</v>
          </cell>
        </row>
      </sheetData>
      <sheetData sheetId="1"/>
      <sheetData sheetId="2">
        <row r="13">
          <cell r="I13" t="str">
            <v>4110-05</v>
          </cell>
        </row>
      </sheetData>
      <sheetData sheetId="3">
        <row r="13">
          <cell r="I13" t="str">
            <v>3515-05</v>
          </cell>
        </row>
      </sheetData>
      <sheetData sheetId="4">
        <row r="13">
          <cell r="I13" t="str">
            <v>2523-05</v>
          </cell>
        </row>
      </sheetData>
      <sheetData sheetId="5">
        <row r="13">
          <cell r="I13" t="str">
            <v>4221-05</v>
          </cell>
        </row>
      </sheetData>
      <sheetData sheetId="6">
        <row r="13">
          <cell r="I13" t="str">
            <v>4110-10</v>
          </cell>
        </row>
      </sheetData>
      <sheetData sheetId="7">
        <row r="13">
          <cell r="I13" t="str">
            <v>4110-10</v>
          </cell>
        </row>
      </sheetData>
      <sheetData sheetId="8">
        <row r="13">
          <cell r="I13" t="str">
            <v>4110-10</v>
          </cell>
        </row>
      </sheetData>
      <sheetData sheetId="9">
        <row r="13">
          <cell r="I13" t="str">
            <v>7823-10</v>
          </cell>
        </row>
      </sheetData>
      <sheetData sheetId="10">
        <row r="13">
          <cell r="I13" t="str">
            <v>5143-10</v>
          </cell>
        </row>
        <row r="156">
          <cell r="B156" t="str">
            <v>Auxiliar de manutenção Predial</v>
          </cell>
          <cell r="C156"/>
          <cell r="D156"/>
          <cell r="G156">
            <v>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view="pageBreakPreview" topLeftCell="A7" zoomScale="98" zoomScaleNormal="100" zoomScaleSheetLayoutView="98" workbookViewId="0">
      <selection activeCell="E9" sqref="E9:F9"/>
    </sheetView>
  </sheetViews>
  <sheetFormatPr defaultRowHeight="15" x14ac:dyDescent="0.25"/>
  <cols>
    <col min="2" max="2" width="12.42578125" customWidth="1"/>
    <col min="3" max="3" width="28.5703125" customWidth="1"/>
    <col min="4" max="4" width="11.7109375" customWidth="1"/>
    <col min="9" max="9" width="23.85546875" customWidth="1"/>
    <col min="11" max="11" width="24.5703125" customWidth="1"/>
  </cols>
  <sheetData>
    <row r="1" spans="2:11" ht="15.75" thickBot="1" x14ac:dyDescent="0.3"/>
    <row r="2" spans="2:11" ht="15.75" thickBot="1" x14ac:dyDescent="0.3">
      <c r="B2" s="280" t="s">
        <v>165</v>
      </c>
      <c r="C2" s="281"/>
      <c r="D2" s="281"/>
      <c r="E2" s="281"/>
      <c r="F2" s="281"/>
      <c r="G2" s="281"/>
      <c r="H2" s="281"/>
      <c r="I2" s="281"/>
      <c r="J2" s="281"/>
      <c r="K2" s="282"/>
    </row>
    <row r="3" spans="2:11" ht="39.75" thickTop="1" thickBot="1" x14ac:dyDescent="0.3">
      <c r="B3" s="283" t="s">
        <v>166</v>
      </c>
      <c r="C3" s="284"/>
      <c r="D3" s="201" t="s">
        <v>167</v>
      </c>
      <c r="E3" s="285" t="s">
        <v>168</v>
      </c>
      <c r="F3" s="286"/>
      <c r="G3" s="283" t="s">
        <v>169</v>
      </c>
      <c r="H3" s="284"/>
      <c r="I3" s="202" t="s">
        <v>170</v>
      </c>
      <c r="J3" s="203" t="s">
        <v>171</v>
      </c>
      <c r="K3" s="204" t="s">
        <v>172</v>
      </c>
    </row>
    <row r="4" spans="2:11" ht="15.75" thickTop="1" x14ac:dyDescent="0.25">
      <c r="B4" s="287" t="str">
        <f>[1]Proposta!B19</f>
        <v>Encarregado Geral</v>
      </c>
      <c r="C4" s="278"/>
      <c r="D4" s="189" t="str">
        <f>'[1]Encarregado Geral'!I13</f>
        <v>4110-05</v>
      </c>
      <c r="E4" s="288">
        <f>Encarregado!E149</f>
        <v>6869.7040314887208</v>
      </c>
      <c r="F4" s="288"/>
      <c r="G4" s="278">
        <v>1</v>
      </c>
      <c r="H4" s="278"/>
      <c r="I4" s="190">
        <f>E4*G4</f>
        <v>6869.7040314887208</v>
      </c>
      <c r="J4" s="189">
        <v>1</v>
      </c>
      <c r="K4" s="191">
        <f>I4*J4</f>
        <v>6869.7040314887208</v>
      </c>
    </row>
    <row r="5" spans="2:11" x14ac:dyDescent="0.25">
      <c r="B5" s="275" t="str">
        <f>[1]Proposta!B20</f>
        <v>Técnico em Secretariado</v>
      </c>
      <c r="C5" s="276"/>
      <c r="D5" s="192" t="str">
        <f>'[1]Técnico em Secretariado'!I13</f>
        <v>3515-05</v>
      </c>
      <c r="E5" s="279">
        <f>'Técnico em Secretariado'!E150</f>
        <v>5253.6846878664492</v>
      </c>
      <c r="F5" s="279"/>
      <c r="G5" s="278">
        <v>9</v>
      </c>
      <c r="H5" s="278"/>
      <c r="I5" s="193">
        <f>E5*G5</f>
        <v>47283.162190798044</v>
      </c>
      <c r="J5" s="192">
        <v>1</v>
      </c>
      <c r="K5" s="146">
        <f>I5*J5</f>
        <v>47283.162190798044</v>
      </c>
    </row>
    <row r="6" spans="2:11" x14ac:dyDescent="0.25">
      <c r="B6" s="275" t="str">
        <f>[1]Proposta!B21</f>
        <v>Secretario Executivo</v>
      </c>
      <c r="C6" s="276"/>
      <c r="D6" s="192" t="str">
        <f>'[1]Secretária Executiva'!I13</f>
        <v>2523-05</v>
      </c>
      <c r="E6" s="279">
        <f>'Secretaria Executiva'!E150</f>
        <v>10141.456153203992</v>
      </c>
      <c r="F6" s="279"/>
      <c r="G6" s="278">
        <v>7</v>
      </c>
      <c r="H6" s="278"/>
      <c r="I6" s="193">
        <f t="shared" ref="I6:I11" si="0">E6*G6</f>
        <v>70990.193072427937</v>
      </c>
      <c r="J6" s="192">
        <v>1</v>
      </c>
      <c r="K6" s="146">
        <f t="shared" ref="K6:K11" si="1">I6*J6</f>
        <v>70990.193072427937</v>
      </c>
    </row>
    <row r="7" spans="2:11" x14ac:dyDescent="0.25">
      <c r="B7" s="275" t="str">
        <f>[1]Proposta!B22</f>
        <v>Recepcionista</v>
      </c>
      <c r="C7" s="276"/>
      <c r="D7" s="192" t="str">
        <f>[1]Recepcionista!I13</f>
        <v>4221-05</v>
      </c>
      <c r="E7" s="279">
        <f>Recepcionista!E150</f>
        <v>4653.5655996678643</v>
      </c>
      <c r="F7" s="279"/>
      <c r="G7" s="278">
        <v>13</v>
      </c>
      <c r="H7" s="278"/>
      <c r="I7" s="193">
        <f t="shared" si="0"/>
        <v>60496.352795682236</v>
      </c>
      <c r="J7" s="192">
        <v>1</v>
      </c>
      <c r="K7" s="146">
        <f t="shared" si="1"/>
        <v>60496.352795682236</v>
      </c>
    </row>
    <row r="8" spans="2:11" x14ac:dyDescent="0.25">
      <c r="B8" s="275" t="str">
        <f>[1]Proposta!B23</f>
        <v>Assistente Administrativo Sênior</v>
      </c>
      <c r="C8" s="276"/>
      <c r="D8" s="192" t="str">
        <f>'[1]Assistente Administrativo Senio'!I13</f>
        <v>4110-10</v>
      </c>
      <c r="E8" s="277">
        <f>'Assistente Administrativo Senio'!E150</f>
        <v>17759.3441244567</v>
      </c>
      <c r="F8" s="277"/>
      <c r="G8" s="278">
        <v>10</v>
      </c>
      <c r="H8" s="278"/>
      <c r="I8" s="193">
        <f t="shared" si="0"/>
        <v>177593.44124456699</v>
      </c>
      <c r="J8" s="194">
        <v>1</v>
      </c>
      <c r="K8" s="146">
        <f t="shared" si="1"/>
        <v>177593.44124456699</v>
      </c>
    </row>
    <row r="9" spans="2:11" x14ac:dyDescent="0.25">
      <c r="B9" s="275" t="str">
        <f>[1]Proposta!B24</f>
        <v>Assistente Administrativo Pleno</v>
      </c>
      <c r="C9" s="276"/>
      <c r="D9" s="192" t="str">
        <f>'[1]Assistente Administrativo Pleno'!I13</f>
        <v>4110-10</v>
      </c>
      <c r="E9" s="277">
        <f>'Assistente Administrativo Pleno'!E150</f>
        <v>10131.170489554903</v>
      </c>
      <c r="F9" s="277"/>
      <c r="G9" s="278">
        <v>21</v>
      </c>
      <c r="H9" s="278"/>
      <c r="I9" s="193">
        <f t="shared" si="0"/>
        <v>212754.58028065297</v>
      </c>
      <c r="J9" s="192">
        <v>1</v>
      </c>
      <c r="K9" s="146">
        <f t="shared" si="1"/>
        <v>212754.58028065297</v>
      </c>
    </row>
    <row r="10" spans="2:11" x14ac:dyDescent="0.25">
      <c r="B10" s="275" t="str">
        <f>[1]Proposta!B25</f>
        <v>Assistente Administrativo</v>
      </c>
      <c r="C10" s="276"/>
      <c r="D10" s="192" t="str">
        <f>'[1]Assistente Administrativo'!I13</f>
        <v>4110-10</v>
      </c>
      <c r="E10" s="279">
        <f>'Assistente Administrativo '!E150</f>
        <v>5364.5948028054199</v>
      </c>
      <c r="F10" s="279"/>
      <c r="G10" s="278">
        <v>23</v>
      </c>
      <c r="H10" s="278"/>
      <c r="I10" s="193">
        <f t="shared" si="0"/>
        <v>123385.68046452466</v>
      </c>
      <c r="J10" s="192">
        <v>1</v>
      </c>
      <c r="K10" s="146">
        <f t="shared" si="1"/>
        <v>123385.68046452466</v>
      </c>
    </row>
    <row r="11" spans="2:11" x14ac:dyDescent="0.25">
      <c r="B11" s="275" t="str">
        <f>[1]Proposta!B26</f>
        <v>Motorista de Veículo Pesado</v>
      </c>
      <c r="C11" s="276"/>
      <c r="D11" s="192" t="str">
        <f>'[1]Motorista de Veículo Pesado'!I13</f>
        <v>7823-10</v>
      </c>
      <c r="E11" s="277">
        <f>'Motorista de Veículo Pesado'!E150</f>
        <v>6218.4526402636147</v>
      </c>
      <c r="F11" s="277"/>
      <c r="G11" s="278">
        <v>4</v>
      </c>
      <c r="H11" s="278"/>
      <c r="I11" s="193">
        <f t="shared" si="0"/>
        <v>24873.810561054459</v>
      </c>
      <c r="J11" s="194">
        <v>1</v>
      </c>
      <c r="K11" s="146">
        <f t="shared" si="1"/>
        <v>24873.810561054459</v>
      </c>
    </row>
    <row r="12" spans="2:11" x14ac:dyDescent="0.25">
      <c r="B12" s="275" t="str">
        <f>'[1]Auxiliar de Manutenção Predial'!B156:D156</f>
        <v>Auxiliar de manutenção Predial</v>
      </c>
      <c r="C12" s="276"/>
      <c r="D12" s="192" t="str">
        <f>'[1]Auxiliar de Manutenção Predial'!I13</f>
        <v>5143-10</v>
      </c>
      <c r="E12" s="277">
        <f>'Auxiliar de Manutenção Predial'!E150</f>
        <v>4626.5371487522434</v>
      </c>
      <c r="F12" s="277"/>
      <c r="G12" s="278">
        <f>'[1]Auxiliar de Manutenção Predial'!G156</f>
        <v>2</v>
      </c>
      <c r="H12" s="278"/>
      <c r="I12" s="193">
        <f>E12*G12</f>
        <v>9253.0742975044868</v>
      </c>
      <c r="J12" s="194">
        <v>1</v>
      </c>
      <c r="K12" s="146">
        <f>I12*J12</f>
        <v>9253.0742975044868</v>
      </c>
    </row>
    <row r="13" spans="2:11" x14ac:dyDescent="0.25">
      <c r="B13" s="261" t="s">
        <v>173</v>
      </c>
      <c r="C13" s="262"/>
      <c r="D13" s="262"/>
      <c r="E13" s="262"/>
      <c r="F13" s="262"/>
      <c r="G13" s="262"/>
      <c r="H13" s="262"/>
      <c r="I13" s="262"/>
      <c r="J13" s="262"/>
      <c r="K13" s="147">
        <f>SUM(K4:K12)</f>
        <v>733499.99893870053</v>
      </c>
    </row>
    <row r="14" spans="2:11" ht="15.75" thickBot="1" x14ac:dyDescent="0.3">
      <c r="B14" s="207"/>
      <c r="C14" s="208"/>
      <c r="D14" s="208"/>
      <c r="E14" s="209"/>
      <c r="F14" s="209"/>
      <c r="G14" s="208"/>
      <c r="H14" s="208"/>
      <c r="I14" s="209"/>
      <c r="J14" s="210"/>
      <c r="K14" s="211"/>
    </row>
    <row r="15" spans="2:11" ht="16.5" thickTop="1" thickBot="1" x14ac:dyDescent="0.3">
      <c r="B15" s="212" t="s">
        <v>174</v>
      </c>
      <c r="C15" s="263" t="s">
        <v>175</v>
      </c>
      <c r="D15" s="264"/>
      <c r="E15" s="264"/>
      <c r="F15" s="264"/>
      <c r="G15" s="264"/>
      <c r="H15" s="264"/>
      <c r="I15" s="264"/>
      <c r="J15" s="264"/>
      <c r="K15" s="265"/>
    </row>
    <row r="16" spans="2:11" ht="16.5" thickTop="1" thickBot="1" x14ac:dyDescent="0.3">
      <c r="B16" s="263" t="s">
        <v>176</v>
      </c>
      <c r="C16" s="264"/>
      <c r="D16" s="264"/>
      <c r="E16" s="264"/>
      <c r="F16" s="264"/>
      <c r="G16" s="264"/>
      <c r="H16" s="264"/>
      <c r="I16" s="264"/>
      <c r="J16" s="264"/>
      <c r="K16" s="265"/>
    </row>
    <row r="17" spans="2:11" ht="16.5" thickTop="1" thickBot="1" x14ac:dyDescent="0.3">
      <c r="B17" s="205"/>
      <c r="C17" s="266" t="s">
        <v>177</v>
      </c>
      <c r="D17" s="267"/>
      <c r="E17" s="267"/>
      <c r="F17" s="267"/>
      <c r="G17" s="267"/>
      <c r="H17" s="267"/>
      <c r="I17" s="267"/>
      <c r="J17" s="268"/>
      <c r="K17" s="206" t="s">
        <v>172</v>
      </c>
    </row>
    <row r="18" spans="2:11" x14ac:dyDescent="0.25">
      <c r="B18" s="195" t="s">
        <v>43</v>
      </c>
      <c r="C18" s="269" t="s">
        <v>178</v>
      </c>
      <c r="D18" s="270"/>
      <c r="E18" s="270"/>
      <c r="F18" s="270"/>
      <c r="G18" s="270"/>
      <c r="H18" s="270"/>
      <c r="I18" s="270"/>
      <c r="J18" s="271"/>
      <c r="K18" s="196" t="s">
        <v>179</v>
      </c>
    </row>
    <row r="19" spans="2:11" x14ac:dyDescent="0.25">
      <c r="B19" s="148" t="s">
        <v>45</v>
      </c>
      <c r="C19" s="272" t="s">
        <v>180</v>
      </c>
      <c r="D19" s="273"/>
      <c r="E19" s="273"/>
      <c r="F19" s="273"/>
      <c r="G19" s="273"/>
      <c r="H19" s="273"/>
      <c r="I19" s="273"/>
      <c r="J19" s="274"/>
      <c r="K19" s="146">
        <f>K13</f>
        <v>733499.99893870053</v>
      </c>
    </row>
    <row r="20" spans="2:11" ht="15.75" thickBot="1" x14ac:dyDescent="0.3">
      <c r="B20" s="148" t="s">
        <v>47</v>
      </c>
      <c r="C20" s="254" t="s">
        <v>181</v>
      </c>
      <c r="D20" s="255"/>
      <c r="E20" s="256"/>
      <c r="F20" s="256"/>
      <c r="G20" s="256"/>
      <c r="H20" s="256"/>
      <c r="I20" s="256"/>
      <c r="J20" s="257"/>
      <c r="K20" s="146">
        <f>K19*12</f>
        <v>8801999.9872644059</v>
      </c>
    </row>
    <row r="21" spans="2:11" ht="15.75" thickBot="1" x14ac:dyDescent="0.3">
      <c r="B21" s="258" t="s">
        <v>182</v>
      </c>
      <c r="C21" s="259"/>
      <c r="D21" s="259"/>
      <c r="E21" s="259"/>
      <c r="F21" s="259"/>
      <c r="G21" s="259"/>
      <c r="H21" s="259"/>
      <c r="I21" s="259"/>
      <c r="J21" s="260"/>
      <c r="K21" s="149">
        <f>K20</f>
        <v>8801999.9872644059</v>
      </c>
    </row>
    <row r="22" spans="2:11" ht="15.75" thickBot="1" x14ac:dyDescent="0.3">
      <c r="B22" s="150" t="s">
        <v>183</v>
      </c>
      <c r="C22" s="197" t="s">
        <v>184</v>
      </c>
      <c r="D22" s="197"/>
      <c r="E22" s="198"/>
      <c r="F22" s="198"/>
      <c r="G22" s="197"/>
      <c r="H22" s="197"/>
      <c r="I22" s="198"/>
      <c r="J22" s="199"/>
      <c r="K22" s="200"/>
    </row>
  </sheetData>
  <mergeCells count="39">
    <mergeCell ref="B2:K2"/>
    <mergeCell ref="B3:C3"/>
    <mergeCell ref="E3:F3"/>
    <mergeCell ref="G3:H3"/>
    <mergeCell ref="B4:C4"/>
    <mergeCell ref="E4:F4"/>
    <mergeCell ref="G4:H4"/>
    <mergeCell ref="B5:C5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B10:C10"/>
    <mergeCell ref="E10:F10"/>
    <mergeCell ref="G10:H10"/>
    <mergeCell ref="B11:C11"/>
    <mergeCell ref="E11:F11"/>
    <mergeCell ref="G11:H11"/>
    <mergeCell ref="B12:C12"/>
    <mergeCell ref="E12:F12"/>
    <mergeCell ref="G12:H12"/>
    <mergeCell ref="C20:J20"/>
    <mergeCell ref="B21:J21"/>
    <mergeCell ref="B13:J13"/>
    <mergeCell ref="C15:K15"/>
    <mergeCell ref="B16:K16"/>
    <mergeCell ref="C17:J17"/>
    <mergeCell ref="C18:J18"/>
    <mergeCell ref="C19:J19"/>
  </mergeCells>
  <pageMargins left="0.511811024" right="0.511811024" top="0.78740157499999996" bottom="0.78740157499999996" header="0.31496062000000002" footer="0.31496062000000002"/>
  <pageSetup paperSize="9" scale="5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3"/>
  <sheetViews>
    <sheetView view="pageBreakPreview" topLeftCell="A97" zoomScale="118" zoomScaleNormal="100" zoomScaleSheetLayoutView="118" workbookViewId="0">
      <selection activeCell="C105" sqref="C105"/>
    </sheetView>
  </sheetViews>
  <sheetFormatPr defaultColWidth="8.7109375" defaultRowHeight="12.75" x14ac:dyDescent="0.2"/>
  <cols>
    <col min="1" max="1" width="8.7109375" style="1"/>
    <col min="2" max="2" width="9.140625" style="2" customWidth="1"/>
    <col min="3" max="3" width="89" style="45" customWidth="1"/>
    <col min="4" max="4" width="17.5703125" style="2" bestFit="1" customWidth="1"/>
    <col min="5" max="5" width="25.140625" style="45" bestFit="1" customWidth="1"/>
    <col min="6" max="16384" width="8.7109375" style="1"/>
  </cols>
  <sheetData>
    <row r="1" spans="2:5" x14ac:dyDescent="0.2">
      <c r="B1" s="292" t="s">
        <v>0</v>
      </c>
      <c r="C1" s="292"/>
      <c r="D1" s="292"/>
      <c r="E1" s="292"/>
    </row>
    <row r="2" spans="2:5" x14ac:dyDescent="0.2">
      <c r="B2" s="292" t="s">
        <v>1</v>
      </c>
      <c r="C2" s="292"/>
      <c r="D2" s="292"/>
      <c r="E2" s="292"/>
    </row>
    <row r="3" spans="2:5" x14ac:dyDescent="0.2">
      <c r="B3" s="292" t="s">
        <v>2</v>
      </c>
      <c r="C3" s="292"/>
      <c r="D3" s="292"/>
      <c r="E3" s="292"/>
    </row>
    <row r="4" spans="2:5" ht="13.5" thickBot="1" x14ac:dyDescent="0.25">
      <c r="C4" s="3" t="s">
        <v>3</v>
      </c>
      <c r="D4" s="2" t="s">
        <v>3</v>
      </c>
      <c r="E4" s="4" t="s">
        <v>3</v>
      </c>
    </row>
    <row r="5" spans="2:5" ht="14.25" thickTop="1" x14ac:dyDescent="0.2">
      <c r="B5" s="293" t="s">
        <v>4</v>
      </c>
      <c r="C5" s="294"/>
      <c r="D5" s="294"/>
      <c r="E5" s="5" t="s">
        <v>5</v>
      </c>
    </row>
    <row r="6" spans="2:5" x14ac:dyDescent="0.2">
      <c r="B6" s="295" t="s">
        <v>6</v>
      </c>
      <c r="C6" s="296"/>
      <c r="D6" s="297"/>
      <c r="E6" s="6">
        <v>44075</v>
      </c>
    </row>
    <row r="7" spans="2:5" ht="13.5" thickBot="1" x14ac:dyDescent="0.25">
      <c r="B7" s="298" t="s">
        <v>7</v>
      </c>
      <c r="C7" s="299"/>
      <c r="D7" s="300"/>
      <c r="E7" s="7" t="s">
        <v>8</v>
      </c>
    </row>
    <row r="8" spans="2:5" ht="14.25" thickTop="1" thickBot="1" x14ac:dyDescent="0.25">
      <c r="C8" s="8"/>
      <c r="D8" s="17"/>
      <c r="E8" s="10"/>
    </row>
    <row r="9" spans="2:5" ht="14.25" thickTop="1" thickBot="1" x14ac:dyDescent="0.25">
      <c r="B9" s="301" t="s">
        <v>9</v>
      </c>
      <c r="C9" s="302"/>
      <c r="D9" s="302"/>
      <c r="E9" s="303"/>
    </row>
    <row r="10" spans="2:5" ht="13.5" thickTop="1" x14ac:dyDescent="0.2">
      <c r="B10" s="304" t="s">
        <v>10</v>
      </c>
      <c r="C10" s="305"/>
      <c r="D10" s="306"/>
      <c r="E10" s="11" t="s">
        <v>11</v>
      </c>
    </row>
    <row r="11" spans="2:5" x14ac:dyDescent="0.2">
      <c r="B11" s="295" t="s">
        <v>12</v>
      </c>
      <c r="C11" s="296"/>
      <c r="D11" s="297"/>
      <c r="E11" s="12" t="s">
        <v>13</v>
      </c>
    </row>
    <row r="12" spans="2:5" x14ac:dyDescent="0.2">
      <c r="B12" s="295" t="s">
        <v>14</v>
      </c>
      <c r="C12" s="296"/>
      <c r="D12" s="297"/>
      <c r="E12" s="11">
        <v>2020</v>
      </c>
    </row>
    <row r="13" spans="2:5" ht="13.5" thickBot="1" x14ac:dyDescent="0.25">
      <c r="B13" s="298" t="s">
        <v>15</v>
      </c>
      <c r="C13" s="299"/>
      <c r="D13" s="300"/>
      <c r="E13" s="13">
        <v>12</v>
      </c>
    </row>
    <row r="14" spans="2:5" ht="14.25" thickTop="1" thickBot="1" x14ac:dyDescent="0.25">
      <c r="C14" s="8"/>
      <c r="D14" s="17"/>
      <c r="E14" s="9"/>
    </row>
    <row r="15" spans="2:5" ht="14.25" thickTop="1" thickBot="1" x14ac:dyDescent="0.25">
      <c r="B15" s="289" t="s">
        <v>16</v>
      </c>
      <c r="C15" s="290"/>
      <c r="D15" s="290"/>
      <c r="E15" s="291"/>
    </row>
    <row r="16" spans="2:5" ht="15" customHeight="1" thickTop="1" thickBot="1" x14ac:dyDescent="0.25">
      <c r="B16" s="308" t="s">
        <v>17</v>
      </c>
      <c r="C16" s="308"/>
      <c r="D16" s="141" t="s">
        <v>18</v>
      </c>
      <c r="E16" s="14" t="s">
        <v>19</v>
      </c>
    </row>
    <row r="17" spans="2:5" ht="25.5" customHeight="1" thickTop="1" thickBot="1" x14ac:dyDescent="0.25">
      <c r="B17" s="309" t="s">
        <v>164</v>
      </c>
      <c r="C17" s="309"/>
      <c r="D17" s="142" t="s">
        <v>188</v>
      </c>
      <c r="E17" s="15">
        <v>1</v>
      </c>
    </row>
    <row r="18" spans="2:5" ht="14.25" thickTop="1" thickBot="1" x14ac:dyDescent="0.25">
      <c r="C18" s="16"/>
      <c r="D18" s="17"/>
      <c r="E18" s="17"/>
    </row>
    <row r="19" spans="2:5" ht="14.25" thickTop="1" thickBot="1" x14ac:dyDescent="0.25">
      <c r="B19" s="301" t="s">
        <v>21</v>
      </c>
      <c r="C19" s="302"/>
      <c r="D19" s="302"/>
      <c r="E19" s="303"/>
    </row>
    <row r="20" spans="2:5" ht="23.25" customHeight="1" thickTop="1" x14ac:dyDescent="0.2">
      <c r="B20" s="293" t="s">
        <v>22</v>
      </c>
      <c r="C20" s="294"/>
      <c r="D20" s="310"/>
      <c r="E20" s="18" t="str">
        <f>B17</f>
        <v>Auxiliar de Manutenção Predial</v>
      </c>
    </row>
    <row r="21" spans="2:5" ht="13.5" x14ac:dyDescent="0.2">
      <c r="B21" s="295" t="s">
        <v>23</v>
      </c>
      <c r="C21" s="296"/>
      <c r="D21" s="297"/>
      <c r="E21" s="19" t="s">
        <v>194</v>
      </c>
    </row>
    <row r="22" spans="2:5" x14ac:dyDescent="0.2">
      <c r="B22" s="295" t="s">
        <v>25</v>
      </c>
      <c r="C22" s="296"/>
      <c r="D22" s="297"/>
      <c r="E22" s="20">
        <v>1826.64</v>
      </c>
    </row>
    <row r="23" spans="2:5" ht="25.5" x14ac:dyDescent="0.2">
      <c r="B23" s="295" t="s">
        <v>26</v>
      </c>
      <c r="C23" s="296"/>
      <c r="D23" s="297"/>
      <c r="E23" s="21" t="str">
        <f>B17</f>
        <v>Auxiliar de Manutenção Predial</v>
      </c>
    </row>
    <row r="24" spans="2:5" ht="13.5" thickBot="1" x14ac:dyDescent="0.25">
      <c r="B24" s="298" t="s">
        <v>27</v>
      </c>
      <c r="C24" s="299"/>
      <c r="D24" s="300"/>
      <c r="E24" s="22">
        <v>43831</v>
      </c>
    </row>
    <row r="25" spans="2:5" ht="14.25" thickTop="1" thickBot="1" x14ac:dyDescent="0.25">
      <c r="C25" s="8"/>
      <c r="D25" s="17"/>
      <c r="E25" s="9"/>
    </row>
    <row r="26" spans="2:5" ht="14.25" thickTop="1" thickBot="1" x14ac:dyDescent="0.25">
      <c r="B26" s="301" t="s">
        <v>28</v>
      </c>
      <c r="C26" s="302"/>
      <c r="D26" s="302"/>
      <c r="E26" s="303"/>
    </row>
    <row r="27" spans="2:5" ht="13.5" thickTop="1" x14ac:dyDescent="0.2">
      <c r="B27" s="293" t="s">
        <v>29</v>
      </c>
      <c r="C27" s="294"/>
      <c r="D27" s="311"/>
      <c r="E27" s="23">
        <v>5.5</v>
      </c>
    </row>
    <row r="28" spans="2:5" x14ac:dyDescent="0.2">
      <c r="B28" s="295"/>
      <c r="C28" s="296"/>
      <c r="D28" s="307"/>
      <c r="E28" s="24">
        <v>33.619999999999997</v>
      </c>
    </row>
    <row r="29" spans="2:5" x14ac:dyDescent="0.2">
      <c r="B29" s="295" t="s">
        <v>30</v>
      </c>
      <c r="C29" s="296"/>
      <c r="D29" s="307"/>
      <c r="E29" s="24">
        <v>153.77000000000001</v>
      </c>
    </row>
    <row r="30" spans="2:5" x14ac:dyDescent="0.2">
      <c r="B30" s="295" t="s">
        <v>31</v>
      </c>
      <c r="C30" s="296"/>
      <c r="D30" s="307"/>
      <c r="E30" s="25">
        <v>0</v>
      </c>
    </row>
    <row r="31" spans="2:5" x14ac:dyDescent="0.2">
      <c r="B31" s="295" t="s">
        <v>32</v>
      </c>
      <c r="C31" s="296"/>
      <c r="D31" s="307"/>
      <c r="E31" s="24">
        <v>10.63</v>
      </c>
    </row>
    <row r="32" spans="2:5" x14ac:dyDescent="0.2">
      <c r="B32" s="295" t="s">
        <v>33</v>
      </c>
      <c r="C32" s="296"/>
      <c r="D32" s="307"/>
      <c r="E32" s="25">
        <v>2</v>
      </c>
    </row>
    <row r="33" spans="2:5" x14ac:dyDescent="0.2">
      <c r="B33" s="295" t="s">
        <v>34</v>
      </c>
      <c r="C33" s="296"/>
      <c r="D33" s="307"/>
      <c r="E33" s="25">
        <v>0</v>
      </c>
    </row>
    <row r="34" spans="2:5" ht="13.5" thickBot="1" x14ac:dyDescent="0.25">
      <c r="B34" s="298" t="s">
        <v>35</v>
      </c>
      <c r="C34" s="299"/>
      <c r="D34" s="314"/>
      <c r="E34" s="26">
        <v>22</v>
      </c>
    </row>
    <row r="35" spans="2:5" ht="14.25" thickTop="1" thickBot="1" x14ac:dyDescent="0.25">
      <c r="B35" s="9"/>
      <c r="C35" s="8"/>
      <c r="D35" s="17"/>
      <c r="E35" s="27"/>
    </row>
    <row r="36" spans="2:5" ht="13.5" thickBot="1" x14ac:dyDescent="0.25">
      <c r="B36" s="28" t="s">
        <v>36</v>
      </c>
      <c r="C36" s="315" t="s">
        <v>37</v>
      </c>
      <c r="D36" s="316"/>
      <c r="E36" s="317"/>
    </row>
    <row r="37" spans="2:5" ht="13.5" thickBot="1" x14ac:dyDescent="0.25">
      <c r="C37" s="8"/>
      <c r="D37" s="17"/>
      <c r="E37" s="9"/>
    </row>
    <row r="38" spans="2:5" ht="39" thickBot="1" x14ac:dyDescent="0.25">
      <c r="B38" s="29"/>
      <c r="C38" s="30" t="s">
        <v>38</v>
      </c>
      <c r="D38" s="31" t="s">
        <v>39</v>
      </c>
      <c r="E38" s="31" t="str">
        <f>B17</f>
        <v>Auxiliar de Manutenção Predial</v>
      </c>
    </row>
    <row r="39" spans="2:5" ht="13.5" thickBot="1" x14ac:dyDescent="0.25">
      <c r="B39" s="315" t="s">
        <v>40</v>
      </c>
      <c r="C39" s="316"/>
      <c r="D39" s="318" t="s">
        <v>3</v>
      </c>
      <c r="E39" s="319"/>
    </row>
    <row r="40" spans="2:5" ht="13.5" thickBot="1" x14ac:dyDescent="0.25">
      <c r="B40" s="32">
        <v>1</v>
      </c>
      <c r="C40" s="33" t="s">
        <v>41</v>
      </c>
      <c r="D40" s="34" t="s">
        <v>3</v>
      </c>
      <c r="E40" s="34" t="s">
        <v>42</v>
      </c>
    </row>
    <row r="41" spans="2:5" x14ac:dyDescent="0.2">
      <c r="B41" s="35" t="s">
        <v>43</v>
      </c>
      <c r="C41" s="36" t="s">
        <v>44</v>
      </c>
      <c r="D41" s="159" t="s">
        <v>3</v>
      </c>
      <c r="E41" s="37">
        <f>E22</f>
        <v>1826.64</v>
      </c>
    </row>
    <row r="42" spans="2:5" x14ac:dyDescent="0.2">
      <c r="B42" s="35" t="s">
        <v>45</v>
      </c>
      <c r="C42" s="38" t="s">
        <v>46</v>
      </c>
      <c r="D42" s="160" t="s">
        <v>3</v>
      </c>
      <c r="E42" s="39">
        <v>0</v>
      </c>
    </row>
    <row r="43" spans="2:5" x14ac:dyDescent="0.2">
      <c r="B43" s="35" t="s">
        <v>47</v>
      </c>
      <c r="C43" s="38" t="s">
        <v>48</v>
      </c>
      <c r="D43" s="160" t="s">
        <v>3</v>
      </c>
      <c r="E43" s="39">
        <v>0</v>
      </c>
    </row>
    <row r="44" spans="2:5" x14ac:dyDescent="0.2">
      <c r="B44" s="35" t="s">
        <v>49</v>
      </c>
      <c r="C44" s="38" t="s">
        <v>50</v>
      </c>
      <c r="D44" s="160" t="s">
        <v>3</v>
      </c>
      <c r="E44" s="39">
        <v>0</v>
      </c>
    </row>
    <row r="45" spans="2:5" x14ac:dyDescent="0.2">
      <c r="B45" s="35" t="s">
        <v>51</v>
      </c>
      <c r="C45" s="38" t="s">
        <v>52</v>
      </c>
      <c r="D45" s="160" t="s">
        <v>3</v>
      </c>
      <c r="E45" s="39">
        <v>0</v>
      </c>
    </row>
    <row r="46" spans="2:5" x14ac:dyDescent="0.2">
      <c r="B46" s="40" t="s">
        <v>53</v>
      </c>
      <c r="C46" s="41" t="s">
        <v>54</v>
      </c>
      <c r="D46" s="161"/>
      <c r="E46" s="39">
        <v>0</v>
      </c>
    </row>
    <row r="47" spans="2:5" ht="13.5" thickBot="1" x14ac:dyDescent="0.25">
      <c r="B47" s="40" t="s">
        <v>55</v>
      </c>
      <c r="C47" s="41" t="s">
        <v>56</v>
      </c>
      <c r="D47" s="161" t="s">
        <v>3</v>
      </c>
      <c r="E47" s="42">
        <v>0</v>
      </c>
    </row>
    <row r="48" spans="2:5" ht="13.5" thickBot="1" x14ac:dyDescent="0.25">
      <c r="B48" s="312" t="s">
        <v>57</v>
      </c>
      <c r="C48" s="320"/>
      <c r="D48" s="313"/>
      <c r="E48" s="43">
        <f>SUM(E41:E47)</f>
        <v>1826.64</v>
      </c>
    </row>
    <row r="49" spans="2:5" ht="13.5" thickBot="1" x14ac:dyDescent="0.25">
      <c r="C49" s="44" t="s">
        <v>3</v>
      </c>
      <c r="D49" s="2" t="s">
        <v>3</v>
      </c>
      <c r="E49" s="46" t="s">
        <v>3</v>
      </c>
    </row>
    <row r="50" spans="2:5" ht="13.5" thickBot="1" x14ac:dyDescent="0.25">
      <c r="B50" s="321" t="s">
        <v>58</v>
      </c>
      <c r="C50" s="322"/>
      <c r="D50" s="162"/>
      <c r="E50" s="47"/>
    </row>
    <row r="51" spans="2:5" ht="13.5" thickBot="1" x14ac:dyDescent="0.25">
      <c r="B51" s="48" t="s">
        <v>59</v>
      </c>
      <c r="C51" s="322" t="s">
        <v>60</v>
      </c>
      <c r="D51" s="322"/>
      <c r="E51" s="323"/>
    </row>
    <row r="52" spans="2:5" x14ac:dyDescent="0.2">
      <c r="B52" s="49" t="s">
        <v>43</v>
      </c>
      <c r="C52" s="50" t="s">
        <v>61</v>
      </c>
      <c r="D52" s="163">
        <v>8.3299999999999999E-2</v>
      </c>
      <c r="E52" s="51">
        <f>D52*E48</f>
        <v>152.15911199999999</v>
      </c>
    </row>
    <row r="53" spans="2:5" ht="13.5" thickBot="1" x14ac:dyDescent="0.25">
      <c r="B53" s="52" t="s">
        <v>45</v>
      </c>
      <c r="C53" s="53" t="s">
        <v>62</v>
      </c>
      <c r="D53" s="164">
        <v>0.1111</v>
      </c>
      <c r="E53" s="54">
        <f>D53*E48</f>
        <v>202.93970400000001</v>
      </c>
    </row>
    <row r="54" spans="2:5" ht="13.5" thickBot="1" x14ac:dyDescent="0.25">
      <c r="B54" s="312" t="s">
        <v>63</v>
      </c>
      <c r="C54" s="313"/>
      <c r="D54" s="165">
        <f>SUM(D52:D53)</f>
        <v>0.19440000000000002</v>
      </c>
      <c r="E54" s="43">
        <f>SUM(E52:E53)</f>
        <v>355.098816</v>
      </c>
    </row>
    <row r="55" spans="2:5" x14ac:dyDescent="0.2">
      <c r="B55" s="325" t="s">
        <v>64</v>
      </c>
      <c r="C55" s="325"/>
      <c r="D55" s="325"/>
      <c r="E55" s="325"/>
    </row>
    <row r="56" spans="2:5" ht="13.5" thickBot="1" x14ac:dyDescent="0.25">
      <c r="C56" s="94"/>
      <c r="D56" s="166"/>
      <c r="E56" s="56"/>
    </row>
    <row r="57" spans="2:5" ht="13.5" thickBot="1" x14ac:dyDescent="0.25">
      <c r="B57" s="28" t="s">
        <v>65</v>
      </c>
      <c r="C57" s="95" t="s">
        <v>66</v>
      </c>
      <c r="D57" s="34"/>
      <c r="E57" s="34" t="s">
        <v>42</v>
      </c>
    </row>
    <row r="58" spans="2:5" x14ac:dyDescent="0.2">
      <c r="B58" s="58" t="s">
        <v>43</v>
      </c>
      <c r="C58" s="59" t="s">
        <v>67</v>
      </c>
      <c r="D58" s="167"/>
      <c r="E58" s="60">
        <f>$E$48*D58</f>
        <v>0</v>
      </c>
    </row>
    <row r="59" spans="2:5" x14ac:dyDescent="0.2">
      <c r="B59" s="61" t="s">
        <v>45</v>
      </c>
      <c r="C59" s="62" t="s">
        <v>68</v>
      </c>
      <c r="D59" s="168">
        <v>1.4999999999999999E-2</v>
      </c>
      <c r="E59" s="63">
        <f>($E$48*D59)</f>
        <v>27.3996</v>
      </c>
    </row>
    <row r="60" spans="2:5" x14ac:dyDescent="0.2">
      <c r="B60" s="61" t="s">
        <v>47</v>
      </c>
      <c r="C60" s="62" t="s">
        <v>69</v>
      </c>
      <c r="D60" s="168">
        <v>0.01</v>
      </c>
      <c r="E60" s="63">
        <f t="shared" ref="E60:E62" si="0">($E$48*D60)</f>
        <v>18.266400000000001</v>
      </c>
    </row>
    <row r="61" spans="2:5" s="64" customFormat="1" x14ac:dyDescent="0.2">
      <c r="B61" s="61" t="s">
        <v>49</v>
      </c>
      <c r="C61" s="62" t="s">
        <v>70</v>
      </c>
      <c r="D61" s="168">
        <v>2E-3</v>
      </c>
      <c r="E61" s="63">
        <f t="shared" si="0"/>
        <v>3.6532800000000001</v>
      </c>
    </row>
    <row r="62" spans="2:5" x14ac:dyDescent="0.2">
      <c r="B62" s="61" t="s">
        <v>51</v>
      </c>
      <c r="C62" s="62" t="s">
        <v>71</v>
      </c>
      <c r="D62" s="168">
        <v>2.5000000000000001E-2</v>
      </c>
      <c r="E62" s="63">
        <f t="shared" si="0"/>
        <v>45.666000000000004</v>
      </c>
    </row>
    <row r="63" spans="2:5" x14ac:dyDescent="0.2">
      <c r="B63" s="61" t="s">
        <v>53</v>
      </c>
      <c r="C63" s="62" t="s">
        <v>72</v>
      </c>
      <c r="D63" s="168">
        <v>0.08</v>
      </c>
      <c r="E63" s="63">
        <f>$E$48*D63</f>
        <v>146.13120000000001</v>
      </c>
    </row>
    <row r="64" spans="2:5" x14ac:dyDescent="0.2">
      <c r="B64" s="61" t="s">
        <v>55</v>
      </c>
      <c r="C64" s="62" t="s">
        <v>73</v>
      </c>
      <c r="D64" s="153">
        <v>1.4999999999999999E-2</v>
      </c>
      <c r="E64" s="63">
        <f>($E$48*D64)</f>
        <v>27.3996</v>
      </c>
    </row>
    <row r="65" spans="2:5" ht="13.5" thickBot="1" x14ac:dyDescent="0.25">
      <c r="B65" s="65" t="s">
        <v>74</v>
      </c>
      <c r="C65" s="66" t="s">
        <v>75</v>
      </c>
      <c r="D65" s="169">
        <v>6.0000000000000001E-3</v>
      </c>
      <c r="E65" s="63">
        <f>($E$48*D65)</f>
        <v>10.959840000000002</v>
      </c>
    </row>
    <row r="66" spans="2:5" ht="13.5" thickBot="1" x14ac:dyDescent="0.25">
      <c r="B66" s="312" t="s">
        <v>63</v>
      </c>
      <c r="C66" s="313"/>
      <c r="D66" s="170">
        <f>SUM(D58:D65)</f>
        <v>0.15300000000000002</v>
      </c>
      <c r="E66" s="67">
        <f>SUM(E58:E65)</f>
        <v>279.47592000000003</v>
      </c>
    </row>
    <row r="67" spans="2:5" x14ac:dyDescent="0.2">
      <c r="B67" s="324" t="s">
        <v>76</v>
      </c>
      <c r="C67" s="324"/>
      <c r="D67" s="324"/>
      <c r="E67" s="324"/>
    </row>
    <row r="68" spans="2:5" x14ac:dyDescent="0.2">
      <c r="B68" s="326" t="s">
        <v>77</v>
      </c>
      <c r="C68" s="326"/>
      <c r="D68" s="326"/>
      <c r="E68" s="326"/>
    </row>
    <row r="69" spans="2:5" ht="13.5" thickBot="1" x14ac:dyDescent="0.25">
      <c r="C69" s="44"/>
      <c r="E69" s="46"/>
    </row>
    <row r="70" spans="2:5" ht="13.5" thickBot="1" x14ac:dyDescent="0.25">
      <c r="B70" s="28" t="s">
        <v>78</v>
      </c>
      <c r="C70" s="68" t="s">
        <v>79</v>
      </c>
      <c r="D70" s="69" t="s">
        <v>3</v>
      </c>
      <c r="E70" s="69" t="s">
        <v>42</v>
      </c>
    </row>
    <row r="71" spans="2:5" x14ac:dyDescent="0.2">
      <c r="B71" s="70" t="s">
        <v>43</v>
      </c>
      <c r="C71" s="71" t="s">
        <v>80</v>
      </c>
      <c r="D71" s="159" t="s">
        <v>3</v>
      </c>
      <c r="E71" s="37">
        <f>IF(((E27*2*E34)-E48*0.06)&lt;0,0,(E27*2*E34)-E48*0.06)</f>
        <v>132.4016</v>
      </c>
    </row>
    <row r="72" spans="2:5" x14ac:dyDescent="0.2">
      <c r="B72" s="72" t="s">
        <v>45</v>
      </c>
      <c r="C72" s="73" t="s">
        <v>81</v>
      </c>
      <c r="D72" s="160" t="s">
        <v>3</v>
      </c>
      <c r="E72" s="39">
        <f>(E28*E34)-(E28*E34*0.99%)</f>
        <v>732.31756399999995</v>
      </c>
    </row>
    <row r="73" spans="2:5" x14ac:dyDescent="0.2">
      <c r="B73" s="72" t="s">
        <v>47</v>
      </c>
      <c r="C73" s="73" t="s">
        <v>82</v>
      </c>
      <c r="D73" s="160" t="s">
        <v>3</v>
      </c>
      <c r="E73" s="39">
        <f>E29</f>
        <v>153.77000000000001</v>
      </c>
    </row>
    <row r="74" spans="2:5" x14ac:dyDescent="0.2">
      <c r="B74" s="72" t="s">
        <v>49</v>
      </c>
      <c r="C74" s="73" t="s">
        <v>83</v>
      </c>
      <c r="D74" s="160" t="s">
        <v>3</v>
      </c>
      <c r="E74" s="39">
        <f>E30</f>
        <v>0</v>
      </c>
    </row>
    <row r="75" spans="2:5" x14ac:dyDescent="0.2">
      <c r="B75" s="72" t="s">
        <v>51</v>
      </c>
      <c r="C75" s="73" t="s">
        <v>84</v>
      </c>
      <c r="D75" s="160" t="s">
        <v>3</v>
      </c>
      <c r="E75" s="39">
        <f>E31</f>
        <v>10.63</v>
      </c>
    </row>
    <row r="76" spans="2:5" x14ac:dyDescent="0.2">
      <c r="B76" s="72" t="s">
        <v>53</v>
      </c>
      <c r="C76" s="73" t="s">
        <v>85</v>
      </c>
      <c r="D76" s="160" t="s">
        <v>3</v>
      </c>
      <c r="E76" s="39">
        <f>E32</f>
        <v>2</v>
      </c>
    </row>
    <row r="77" spans="2:5" x14ac:dyDescent="0.2">
      <c r="B77" s="74" t="s">
        <v>55</v>
      </c>
      <c r="C77" s="75" t="s">
        <v>86</v>
      </c>
      <c r="D77" s="215"/>
      <c r="E77" s="217">
        <v>1</v>
      </c>
    </row>
    <row r="78" spans="2:5" ht="13.5" thickBot="1" x14ac:dyDescent="0.25">
      <c r="B78" s="74" t="s">
        <v>74</v>
      </c>
      <c r="C78" s="77" t="s">
        <v>56</v>
      </c>
      <c r="D78" s="171" t="s">
        <v>3</v>
      </c>
      <c r="E78" s="76">
        <f>E33</f>
        <v>0</v>
      </c>
    </row>
    <row r="79" spans="2:5" ht="13.5" thickBot="1" x14ac:dyDescent="0.25">
      <c r="B79" s="312" t="s">
        <v>63</v>
      </c>
      <c r="C79" s="313"/>
      <c r="D79" s="172" t="s">
        <v>3</v>
      </c>
      <c r="E79" s="79">
        <f>SUM(E71:E78)</f>
        <v>1032.119164</v>
      </c>
    </row>
    <row r="80" spans="2:5" ht="13.5" thickBot="1" x14ac:dyDescent="0.25">
      <c r="B80" s="80"/>
      <c r="C80" s="81"/>
      <c r="D80" s="173"/>
      <c r="E80" s="82"/>
    </row>
    <row r="81" spans="2:5" ht="13.5" thickBot="1" x14ac:dyDescent="0.25">
      <c r="B81" s="315" t="s">
        <v>87</v>
      </c>
      <c r="C81" s="316"/>
      <c r="D81" s="316"/>
      <c r="E81" s="317"/>
    </row>
    <row r="82" spans="2:5" ht="13.5" thickBot="1" x14ac:dyDescent="0.25">
      <c r="B82" s="83">
        <v>2</v>
      </c>
      <c r="C82" s="94" t="s">
        <v>88</v>
      </c>
      <c r="D82" s="34" t="s">
        <v>3</v>
      </c>
      <c r="E82" s="34" t="s">
        <v>42</v>
      </c>
    </row>
    <row r="83" spans="2:5" x14ac:dyDescent="0.2">
      <c r="B83" s="84" t="s">
        <v>59</v>
      </c>
      <c r="C83" s="85" t="s">
        <v>89</v>
      </c>
      <c r="D83" s="159"/>
      <c r="E83" s="60">
        <f>E54</f>
        <v>355.098816</v>
      </c>
    </row>
    <row r="84" spans="2:5" x14ac:dyDescent="0.2">
      <c r="B84" s="84" t="s">
        <v>65</v>
      </c>
      <c r="C84" s="86" t="s">
        <v>90</v>
      </c>
      <c r="D84" s="160"/>
      <c r="E84" s="63">
        <f>E66</f>
        <v>279.47592000000003</v>
      </c>
    </row>
    <row r="85" spans="2:5" ht="13.5" thickBot="1" x14ac:dyDescent="0.25">
      <c r="B85" s="87" t="s">
        <v>78</v>
      </c>
      <c r="C85" s="88" t="s">
        <v>91</v>
      </c>
      <c r="D85" s="161"/>
      <c r="E85" s="89">
        <f>E79</f>
        <v>1032.119164</v>
      </c>
    </row>
    <row r="86" spans="2:5" ht="13.5" thickBot="1" x14ac:dyDescent="0.25">
      <c r="B86" s="90"/>
      <c r="C86" s="91" t="s">
        <v>92</v>
      </c>
      <c r="D86" s="174" t="s">
        <v>3</v>
      </c>
      <c r="E86" s="92">
        <f>SUM(E83:E85)</f>
        <v>1666.6939</v>
      </c>
    </row>
    <row r="87" spans="2:5" ht="13.5" thickBot="1" x14ac:dyDescent="0.25">
      <c r="C87" s="44"/>
      <c r="D87" s="175"/>
      <c r="E87" s="93"/>
    </row>
    <row r="88" spans="2:5" ht="13.5" thickBot="1" x14ac:dyDescent="0.25">
      <c r="B88" s="315" t="s">
        <v>93</v>
      </c>
      <c r="C88" s="316"/>
      <c r="D88" s="316"/>
      <c r="E88" s="327"/>
    </row>
    <row r="89" spans="2:5" s="64" customFormat="1" ht="13.5" thickBot="1" x14ac:dyDescent="0.25">
      <c r="B89" s="83">
        <v>3</v>
      </c>
      <c r="C89" s="328" t="s">
        <v>94</v>
      </c>
      <c r="D89" s="328"/>
      <c r="E89" s="329"/>
    </row>
    <row r="90" spans="2:5" x14ac:dyDescent="0.2">
      <c r="B90" s="61" t="s">
        <v>43</v>
      </c>
      <c r="C90" s="85" t="s">
        <v>95</v>
      </c>
      <c r="D90" s="143">
        <v>3.5000000000000001E-3</v>
      </c>
      <c r="E90" s="60">
        <f>D90*E48</f>
        <v>6.3932400000000005</v>
      </c>
    </row>
    <row r="91" spans="2:5" x14ac:dyDescent="0.2">
      <c r="B91" s="61" t="s">
        <v>45</v>
      </c>
      <c r="C91" s="86" t="s">
        <v>96</v>
      </c>
      <c r="D91" s="144">
        <v>3.4000000000000002E-4</v>
      </c>
      <c r="E91" s="63">
        <f>D91*E48</f>
        <v>0.6210576000000001</v>
      </c>
    </row>
    <row r="92" spans="2:5" x14ac:dyDescent="0.2">
      <c r="B92" s="61" t="s">
        <v>47</v>
      </c>
      <c r="C92" s="86" t="s">
        <v>97</v>
      </c>
      <c r="D92" s="144">
        <v>1.2999999999999999E-4</v>
      </c>
      <c r="E92" s="63">
        <f>D92*E48</f>
        <v>0.23746319999999999</v>
      </c>
    </row>
    <row r="93" spans="2:5" x14ac:dyDescent="0.2">
      <c r="B93" s="61" t="s">
        <v>49</v>
      </c>
      <c r="C93" s="86" t="s">
        <v>98</v>
      </c>
      <c r="D93" s="145">
        <v>1.9400000000000001E-2</v>
      </c>
      <c r="E93" s="63">
        <f>D93*E48</f>
        <v>35.436816</v>
      </c>
    </row>
    <row r="94" spans="2:5" x14ac:dyDescent="0.2">
      <c r="B94" s="61" t="s">
        <v>51</v>
      </c>
      <c r="C94" s="86" t="s">
        <v>99</v>
      </c>
      <c r="D94" s="144">
        <v>2.97E-3</v>
      </c>
      <c r="E94" s="63">
        <f>D94*E48</f>
        <v>5.4251208000000002</v>
      </c>
    </row>
    <row r="95" spans="2:5" ht="13.5" thickBot="1" x14ac:dyDescent="0.25">
      <c r="B95" s="96" t="s">
        <v>53</v>
      </c>
      <c r="C95" s="86" t="s">
        <v>100</v>
      </c>
      <c r="D95" s="144">
        <v>0.04</v>
      </c>
      <c r="E95" s="97">
        <f>D95*E48</f>
        <v>73.065600000000003</v>
      </c>
    </row>
    <row r="96" spans="2:5" ht="13.5" thickBot="1" x14ac:dyDescent="0.25">
      <c r="B96" s="98"/>
      <c r="C96" s="99" t="s">
        <v>101</v>
      </c>
      <c r="D96" s="151">
        <f>SUM(D90:D95)</f>
        <v>6.634000000000001E-2</v>
      </c>
      <c r="E96" s="100">
        <f>SUM(E90:E95)</f>
        <v>121.17929760000001</v>
      </c>
    </row>
    <row r="97" spans="2:5" x14ac:dyDescent="0.2">
      <c r="B97" s="324" t="s">
        <v>102</v>
      </c>
      <c r="C97" s="324"/>
      <c r="D97" s="324"/>
      <c r="E97" s="324"/>
    </row>
    <row r="98" spans="2:5" x14ac:dyDescent="0.2">
      <c r="B98" s="326" t="s">
        <v>103</v>
      </c>
      <c r="C98" s="326"/>
      <c r="D98" s="326"/>
      <c r="E98" s="326"/>
    </row>
    <row r="99" spans="2:5" ht="13.5" thickBot="1" x14ac:dyDescent="0.25">
      <c r="C99" s="44"/>
      <c r="D99" s="17"/>
      <c r="E99" s="101"/>
    </row>
    <row r="100" spans="2:5" ht="13.5" thickBot="1" x14ac:dyDescent="0.25">
      <c r="B100" s="315" t="s">
        <v>104</v>
      </c>
      <c r="C100" s="316"/>
      <c r="D100" s="316"/>
      <c r="E100" s="327"/>
    </row>
    <row r="101" spans="2:5" ht="13.5" thickBot="1" x14ac:dyDescent="0.25">
      <c r="B101" s="102" t="s">
        <v>105</v>
      </c>
      <c r="C101" s="94" t="s">
        <v>106</v>
      </c>
      <c r="D101" s="176" t="s">
        <v>3</v>
      </c>
      <c r="E101" s="103" t="s">
        <v>42</v>
      </c>
    </row>
    <row r="102" spans="2:5" s="236" customFormat="1" ht="25.5" x14ac:dyDescent="0.2">
      <c r="B102" s="213" t="s">
        <v>43</v>
      </c>
      <c r="C102" s="233" t="s">
        <v>107</v>
      </c>
      <c r="D102" s="234">
        <v>9.4999999999999998E-3</v>
      </c>
      <c r="E102" s="235">
        <f>D102*$E$48</f>
        <v>17.353080000000002</v>
      </c>
    </row>
    <row r="103" spans="2:5" s="236" customFormat="1" ht="25.5" x14ac:dyDescent="0.2">
      <c r="B103" s="213" t="s">
        <v>45</v>
      </c>
      <c r="C103" s="237" t="s">
        <v>185</v>
      </c>
      <c r="D103" s="238">
        <v>2.8E-3</v>
      </c>
      <c r="E103" s="239">
        <f t="shared" ref="E103:E105" si="1">D103*$E$48</f>
        <v>5.114592</v>
      </c>
    </row>
    <row r="104" spans="2:5" s="236" customFormat="1" ht="25.5" x14ac:dyDescent="0.2">
      <c r="B104" s="213" t="s">
        <v>47</v>
      </c>
      <c r="C104" s="237" t="s">
        <v>228</v>
      </c>
      <c r="D104" s="240">
        <v>4.1999999999999997E-3</v>
      </c>
      <c r="E104" s="239">
        <f t="shared" si="1"/>
        <v>7.671888</v>
      </c>
    </row>
    <row r="105" spans="2:5" s="236" customFormat="1" ht="51" x14ac:dyDescent="0.2">
      <c r="B105" s="213" t="s">
        <v>49</v>
      </c>
      <c r="C105" s="237" t="s">
        <v>229</v>
      </c>
      <c r="D105" s="238">
        <v>2.0000000000000001E-4</v>
      </c>
      <c r="E105" s="239">
        <f t="shared" si="1"/>
        <v>0.36532800000000004</v>
      </c>
    </row>
    <row r="106" spans="2:5" s="236" customFormat="1" ht="60" x14ac:dyDescent="0.2">
      <c r="B106" s="213" t="s">
        <v>51</v>
      </c>
      <c r="C106" s="241" t="s">
        <v>187</v>
      </c>
      <c r="D106" s="238">
        <v>2.7000000000000001E-3</v>
      </c>
      <c r="E106" s="239">
        <f t="shared" ref="E106:E108" si="2">D106*$E$48</f>
        <v>4.9319280000000001</v>
      </c>
    </row>
    <row r="107" spans="2:5" s="236" customFormat="1" ht="25.5" x14ac:dyDescent="0.2">
      <c r="B107" s="213" t="s">
        <v>53</v>
      </c>
      <c r="C107" s="237" t="s">
        <v>108</v>
      </c>
      <c r="D107" s="238">
        <v>2.0000000000000001E-4</v>
      </c>
      <c r="E107" s="239">
        <f t="shared" si="2"/>
        <v>0.36532800000000004</v>
      </c>
    </row>
    <row r="108" spans="2:5" ht="13.5" thickBot="1" x14ac:dyDescent="0.25">
      <c r="B108" s="96" t="s">
        <v>55</v>
      </c>
      <c r="C108" s="86" t="s">
        <v>109</v>
      </c>
      <c r="D108" s="154">
        <v>0</v>
      </c>
      <c r="E108" s="105">
        <f t="shared" si="2"/>
        <v>0</v>
      </c>
    </row>
    <row r="109" spans="2:5" ht="13.5" thickBot="1" x14ac:dyDescent="0.25">
      <c r="B109" s="90"/>
      <c r="C109" s="106" t="s">
        <v>110</v>
      </c>
      <c r="D109" s="155">
        <f>SUM(D102:D108)</f>
        <v>1.9599999999999999E-2</v>
      </c>
      <c r="E109" s="107">
        <f>SUM(E102:E108)</f>
        <v>35.802143999999998</v>
      </c>
    </row>
    <row r="110" spans="2:5" ht="13.5" thickBot="1" x14ac:dyDescent="0.25">
      <c r="B110" s="90" t="s">
        <v>55</v>
      </c>
      <c r="C110" s="108" t="s">
        <v>111</v>
      </c>
      <c r="D110" s="156">
        <f>D109*D66</f>
        <v>2.9988000000000003E-3</v>
      </c>
      <c r="E110" s="109">
        <f>D110*E48</f>
        <v>5.4777280320000008</v>
      </c>
    </row>
    <row r="111" spans="2:5" ht="26.25" thickBot="1" x14ac:dyDescent="0.25">
      <c r="B111" s="90" t="s">
        <v>74</v>
      </c>
      <c r="C111" s="108" t="s">
        <v>112</v>
      </c>
      <c r="D111" s="156">
        <f>D54*D66</f>
        <v>2.9743200000000008E-2</v>
      </c>
      <c r="E111" s="109">
        <f>D111*E48</f>
        <v>54.330118848000019</v>
      </c>
    </row>
    <row r="112" spans="2:5" ht="13.5" thickBot="1" x14ac:dyDescent="0.25">
      <c r="B112" s="90"/>
      <c r="C112" s="110" t="s">
        <v>113</v>
      </c>
      <c r="D112" s="157">
        <f>D109+D111+D110</f>
        <v>5.2342000000000007E-2</v>
      </c>
      <c r="E112" s="111">
        <f>SUM(E109:E111)</f>
        <v>95.609990880000026</v>
      </c>
    </row>
    <row r="113" spans="2:5" x14ac:dyDescent="0.2">
      <c r="B113" s="324" t="s">
        <v>114</v>
      </c>
      <c r="C113" s="324"/>
      <c r="D113" s="324"/>
      <c r="E113" s="324"/>
    </row>
    <row r="114" spans="2:5" ht="13.5" thickBot="1" x14ac:dyDescent="0.25">
      <c r="C114" s="2"/>
      <c r="E114" s="2"/>
    </row>
    <row r="115" spans="2:5" ht="13.5" thickBot="1" x14ac:dyDescent="0.25">
      <c r="B115" s="315" t="s">
        <v>115</v>
      </c>
      <c r="C115" s="316"/>
      <c r="D115" s="316"/>
      <c r="E115" s="327"/>
    </row>
    <row r="116" spans="2:5" ht="13.5" thickBot="1" x14ac:dyDescent="0.25">
      <c r="B116" s="102">
        <v>5</v>
      </c>
      <c r="C116" s="95" t="s">
        <v>116</v>
      </c>
      <c r="D116" s="34" t="s">
        <v>3</v>
      </c>
      <c r="E116" s="34" t="s">
        <v>42</v>
      </c>
    </row>
    <row r="117" spans="2:5" x14ac:dyDescent="0.2">
      <c r="B117" s="61" t="s">
        <v>43</v>
      </c>
      <c r="C117" s="59" t="s">
        <v>117</v>
      </c>
      <c r="D117" s="159" t="s">
        <v>3</v>
      </c>
      <c r="E117" s="60">
        <f>'Uniformes e Materiais'!G29</f>
        <v>49.954166666666673</v>
      </c>
    </row>
    <row r="118" spans="2:5" x14ac:dyDescent="0.2">
      <c r="B118" s="61" t="s">
        <v>45</v>
      </c>
      <c r="C118" s="62" t="s">
        <v>118</v>
      </c>
      <c r="D118" s="160" t="s">
        <v>3</v>
      </c>
      <c r="E118" s="63">
        <v>0</v>
      </c>
    </row>
    <row r="119" spans="2:5" x14ac:dyDescent="0.2">
      <c r="B119" s="61" t="s">
        <v>47</v>
      </c>
      <c r="C119" s="62" t="s">
        <v>119</v>
      </c>
      <c r="D119" s="160" t="s">
        <v>3</v>
      </c>
      <c r="E119" s="63">
        <v>0</v>
      </c>
    </row>
    <row r="120" spans="2:5" ht="13.5" thickBot="1" x14ac:dyDescent="0.25">
      <c r="B120" s="96" t="s">
        <v>49</v>
      </c>
      <c r="C120" s="112" t="s">
        <v>156</v>
      </c>
      <c r="D120" s="171" t="s">
        <v>3</v>
      </c>
      <c r="E120" s="97">
        <f>'Uniformes e Materiais'!G35</f>
        <v>3.5544444444444441</v>
      </c>
    </row>
    <row r="121" spans="2:5" ht="13.5" thickBot="1" x14ac:dyDescent="0.25">
      <c r="B121" s="90"/>
      <c r="C121" s="95" t="s">
        <v>120</v>
      </c>
      <c r="D121" s="172" t="s">
        <v>3</v>
      </c>
      <c r="E121" s="79">
        <f>SUM(E117:E120)</f>
        <v>53.508611111111115</v>
      </c>
    </row>
    <row r="122" spans="2:5" ht="13.5" thickBot="1" x14ac:dyDescent="0.25">
      <c r="C122" s="44" t="s">
        <v>3</v>
      </c>
      <c r="D122" s="2" t="s">
        <v>3</v>
      </c>
      <c r="E122" s="46" t="s">
        <v>3</v>
      </c>
    </row>
    <row r="123" spans="2:5" ht="13.5" thickBot="1" x14ac:dyDescent="0.25">
      <c r="B123" s="315" t="s">
        <v>121</v>
      </c>
      <c r="C123" s="316"/>
      <c r="D123" s="316"/>
      <c r="E123" s="327"/>
    </row>
    <row r="124" spans="2:5" ht="13.5" thickBot="1" x14ac:dyDescent="0.25">
      <c r="B124" s="28">
        <v>6</v>
      </c>
      <c r="C124" s="91" t="s">
        <v>122</v>
      </c>
      <c r="D124" s="28" t="s">
        <v>3</v>
      </c>
      <c r="E124" s="28"/>
    </row>
    <row r="125" spans="2:5" x14ac:dyDescent="0.2">
      <c r="B125" s="113" t="s">
        <v>43</v>
      </c>
      <c r="C125" s="36" t="s">
        <v>123</v>
      </c>
      <c r="D125" s="153">
        <f>'Motorista de Veículo Pesado'!D125</f>
        <v>4.4999999999999997E-3</v>
      </c>
      <c r="E125" s="63">
        <f>E148*D125</f>
        <v>16.936343098159998</v>
      </c>
    </row>
    <row r="126" spans="2:5" x14ac:dyDescent="0.2">
      <c r="B126" s="114"/>
      <c r="C126" s="115" t="s">
        <v>124</v>
      </c>
      <c r="D126" s="158"/>
      <c r="E126" s="116">
        <f>E148+E125</f>
        <v>3780.5681426892711</v>
      </c>
    </row>
    <row r="127" spans="2:5" x14ac:dyDescent="0.2">
      <c r="B127" s="114" t="s">
        <v>45</v>
      </c>
      <c r="C127" s="38" t="s">
        <v>125</v>
      </c>
      <c r="D127" s="153">
        <f>'Motorista de Veículo Pesado'!D127</f>
        <v>3.0000000000000001E-3</v>
      </c>
      <c r="E127" s="63">
        <f>D127*E126</f>
        <v>11.341704428067814</v>
      </c>
    </row>
    <row r="128" spans="2:5" x14ac:dyDescent="0.2">
      <c r="B128" s="114"/>
      <c r="C128" s="38"/>
      <c r="D128" s="168"/>
      <c r="E128" s="116">
        <f>E126+E127</f>
        <v>3791.9098471173388</v>
      </c>
    </row>
    <row r="129" spans="2:5" x14ac:dyDescent="0.2">
      <c r="B129" s="114" t="s">
        <v>47</v>
      </c>
      <c r="C129" s="117" t="s">
        <v>126</v>
      </c>
      <c r="D129" s="177">
        <f>D136+D132+D131+D133</f>
        <v>0.1804</v>
      </c>
      <c r="E129" s="63">
        <f>E149-E125-E127</f>
        <v>834.62730163490426</v>
      </c>
    </row>
    <row r="130" spans="2:5" x14ac:dyDescent="0.2">
      <c r="B130" s="114" t="s">
        <v>127</v>
      </c>
      <c r="C130" s="38" t="s">
        <v>128</v>
      </c>
      <c r="D130" s="153">
        <v>0</v>
      </c>
      <c r="E130" s="116">
        <f>E129/D129*D130</f>
        <v>0</v>
      </c>
    </row>
    <row r="131" spans="2:5" x14ac:dyDescent="0.2">
      <c r="B131" s="114"/>
      <c r="C131" s="38" t="s">
        <v>129</v>
      </c>
      <c r="D131" s="153">
        <v>1.54E-2</v>
      </c>
      <c r="E131" s="63">
        <f>E129/D129*D131</f>
        <v>71.24867209078451</v>
      </c>
    </row>
    <row r="132" spans="2:5" x14ac:dyDescent="0.2">
      <c r="B132" s="114"/>
      <c r="C132" s="38" t="s">
        <v>130</v>
      </c>
      <c r="D132" s="153">
        <v>7.0000000000000007E-2</v>
      </c>
      <c r="E132" s="63">
        <f>E129/D129*D132</f>
        <v>323.85760041265689</v>
      </c>
    </row>
    <row r="133" spans="2:5" x14ac:dyDescent="0.2">
      <c r="B133" s="114"/>
      <c r="C133" s="38" t="s">
        <v>131</v>
      </c>
      <c r="D133" s="153">
        <v>4.4999999999999998E-2</v>
      </c>
      <c r="E133" s="63">
        <f>E129/D129*D133</f>
        <v>208.19417169385082</v>
      </c>
    </row>
    <row r="134" spans="2:5" x14ac:dyDescent="0.2">
      <c r="B134" s="114"/>
      <c r="C134" s="38" t="s">
        <v>132</v>
      </c>
      <c r="D134" s="153">
        <v>0</v>
      </c>
      <c r="E134" s="63">
        <v>0</v>
      </c>
    </row>
    <row r="135" spans="2:5" x14ac:dyDescent="0.2">
      <c r="B135" s="114" t="s">
        <v>133</v>
      </c>
      <c r="C135" s="117" t="s">
        <v>134</v>
      </c>
      <c r="D135" s="177">
        <f>D137+D136</f>
        <v>0.05</v>
      </c>
      <c r="E135" s="116">
        <f>E129/D129*D135</f>
        <v>231.32685743761203</v>
      </c>
    </row>
    <row r="136" spans="2:5" x14ac:dyDescent="0.2">
      <c r="B136" s="114"/>
      <c r="C136" s="38" t="s">
        <v>135</v>
      </c>
      <c r="D136" s="153">
        <v>0.05</v>
      </c>
      <c r="E136" s="63">
        <f>E129/D129*D135</f>
        <v>231.32685743761203</v>
      </c>
    </row>
    <row r="137" spans="2:5" ht="13.5" thickBot="1" x14ac:dyDescent="0.25">
      <c r="B137" s="118"/>
      <c r="C137" s="41" t="s">
        <v>132</v>
      </c>
      <c r="D137" s="153">
        <v>0</v>
      </c>
      <c r="E137" s="89">
        <v>0</v>
      </c>
    </row>
    <row r="138" spans="2:5" ht="13.5" thickBot="1" x14ac:dyDescent="0.25">
      <c r="B138" s="90"/>
      <c r="C138" s="91" t="s">
        <v>120</v>
      </c>
      <c r="D138" s="174" t="s">
        <v>3</v>
      </c>
      <c r="E138" s="43">
        <f>E125+E127+E129</f>
        <v>862.90534916113211</v>
      </c>
    </row>
    <row r="139" spans="2:5" ht="13.5" thickBot="1" x14ac:dyDescent="0.25">
      <c r="B139" s="80"/>
      <c r="C139" s="81"/>
      <c r="D139" s="173"/>
      <c r="E139" s="82"/>
    </row>
    <row r="140" spans="2:5" ht="13.5" thickBot="1" x14ac:dyDescent="0.25">
      <c r="B140" s="83" t="s">
        <v>136</v>
      </c>
      <c r="C140" s="94" t="s">
        <v>137</v>
      </c>
      <c r="D140" s="166" t="s">
        <v>3</v>
      </c>
      <c r="E140" s="78"/>
    </row>
    <row r="141" spans="2:5" ht="13.5" thickBot="1" x14ac:dyDescent="0.25">
      <c r="B141" s="80"/>
      <c r="C141" s="81"/>
      <c r="D141" s="173"/>
      <c r="E141" s="82"/>
    </row>
    <row r="142" spans="2:5" ht="13.5" thickBot="1" x14ac:dyDescent="0.25">
      <c r="B142" s="28">
        <v>1</v>
      </c>
      <c r="C142" s="94" t="s">
        <v>138</v>
      </c>
      <c r="D142" s="34" t="s">
        <v>3</v>
      </c>
      <c r="E142" s="34" t="s">
        <v>42</v>
      </c>
    </row>
    <row r="143" spans="2:5" x14ac:dyDescent="0.2">
      <c r="B143" s="119" t="s">
        <v>43</v>
      </c>
      <c r="C143" s="62" t="s">
        <v>139</v>
      </c>
      <c r="D143" s="178"/>
      <c r="E143" s="120">
        <f>E48</f>
        <v>1826.64</v>
      </c>
    </row>
    <row r="144" spans="2:5" x14ac:dyDescent="0.2">
      <c r="B144" s="61" t="s">
        <v>45</v>
      </c>
      <c r="C144" s="62" t="s">
        <v>140</v>
      </c>
      <c r="D144" s="178"/>
      <c r="E144" s="120">
        <f>E86</f>
        <v>1666.6939</v>
      </c>
    </row>
    <row r="145" spans="2:5" x14ac:dyDescent="0.2">
      <c r="B145" s="61" t="s">
        <v>47</v>
      </c>
      <c r="C145" s="62" t="s">
        <v>141</v>
      </c>
      <c r="D145" s="178"/>
      <c r="E145" s="120">
        <f>E96</f>
        <v>121.17929760000001</v>
      </c>
    </row>
    <row r="146" spans="2:5" x14ac:dyDescent="0.2">
      <c r="B146" s="61" t="s">
        <v>49</v>
      </c>
      <c r="C146" s="62" t="s">
        <v>142</v>
      </c>
      <c r="D146" s="178"/>
      <c r="E146" s="120">
        <f>E112</f>
        <v>95.609990880000026</v>
      </c>
    </row>
    <row r="147" spans="2:5" ht="13.5" thickBot="1" x14ac:dyDescent="0.25">
      <c r="B147" s="65" t="s">
        <v>51</v>
      </c>
      <c r="C147" s="66" t="s">
        <v>143</v>
      </c>
      <c r="D147" s="179"/>
      <c r="E147" s="121">
        <f>E121</f>
        <v>53.508611111111115</v>
      </c>
    </row>
    <row r="148" spans="2:5" ht="16.5" thickBot="1" x14ac:dyDescent="0.25">
      <c r="B148" s="90"/>
      <c r="C148" s="91" t="s">
        <v>144</v>
      </c>
      <c r="D148" s="180"/>
      <c r="E148" s="122">
        <f>SUM(E143:E147)</f>
        <v>3763.6317995911113</v>
      </c>
    </row>
    <row r="149" spans="2:5" ht="13.5" thickBot="1" x14ac:dyDescent="0.25">
      <c r="B149" s="123" t="s">
        <v>53</v>
      </c>
      <c r="C149" s="124" t="s">
        <v>145</v>
      </c>
      <c r="D149" s="181"/>
      <c r="E149" s="125">
        <f>E150-E148</f>
        <v>862.90534916113211</v>
      </c>
    </row>
    <row r="150" spans="2:5" ht="16.5" thickBot="1" x14ac:dyDescent="0.25">
      <c r="B150" s="312" t="s">
        <v>146</v>
      </c>
      <c r="C150" s="320"/>
      <c r="D150" s="313"/>
      <c r="E150" s="122">
        <f>E128/(100%-D129)</f>
        <v>4626.5371487522434</v>
      </c>
    </row>
    <row r="151" spans="2:5" ht="13.5" thickBot="1" x14ac:dyDescent="0.25">
      <c r="C151" s="126"/>
      <c r="D151" s="182"/>
      <c r="E151" s="126"/>
    </row>
    <row r="152" spans="2:5" ht="13.5" thickBot="1" x14ac:dyDescent="0.25">
      <c r="B152" s="28" t="s">
        <v>147</v>
      </c>
      <c r="C152" s="127" t="s">
        <v>148</v>
      </c>
      <c r="D152" s="183" t="s">
        <v>3</v>
      </c>
      <c r="E152" s="128"/>
    </row>
    <row r="153" spans="2:5" ht="13.5" thickBot="1" x14ac:dyDescent="0.25">
      <c r="B153" s="80"/>
      <c r="C153" s="81"/>
      <c r="D153" s="173"/>
      <c r="E153" s="82"/>
    </row>
    <row r="154" spans="2:5" ht="13.5" thickBot="1" x14ac:dyDescent="0.25">
      <c r="B154" s="48" t="s">
        <v>149</v>
      </c>
      <c r="C154" s="44" t="s">
        <v>150</v>
      </c>
      <c r="D154" s="129" t="s">
        <v>3</v>
      </c>
      <c r="E154" s="129" t="s">
        <v>42</v>
      </c>
    </row>
    <row r="155" spans="2:5" x14ac:dyDescent="0.2">
      <c r="B155" s="130" t="s">
        <v>43</v>
      </c>
      <c r="C155" s="131" t="s">
        <v>151</v>
      </c>
      <c r="D155" s="184">
        <f>D52</f>
        <v>8.3299999999999999E-2</v>
      </c>
      <c r="E155" s="132">
        <f>D155*E48</f>
        <v>152.15911199999999</v>
      </c>
    </row>
    <row r="156" spans="2:5" x14ac:dyDescent="0.2">
      <c r="B156" s="133" t="s">
        <v>45</v>
      </c>
      <c r="C156" s="134" t="s">
        <v>152</v>
      </c>
      <c r="D156" s="185">
        <f>D53</f>
        <v>0.1111</v>
      </c>
      <c r="E156" s="135">
        <f>D156*E48</f>
        <v>202.93970400000001</v>
      </c>
    </row>
    <row r="157" spans="2:5" x14ac:dyDescent="0.2">
      <c r="B157" s="136" t="s">
        <v>47</v>
      </c>
      <c r="C157" s="137" t="s">
        <v>153</v>
      </c>
      <c r="D157" s="186">
        <v>4.4999999999999998E-2</v>
      </c>
      <c r="E157" s="135">
        <f>D157*E48</f>
        <v>82.198800000000006</v>
      </c>
    </row>
    <row r="158" spans="2:5" ht="13.5" thickBot="1" x14ac:dyDescent="0.25">
      <c r="B158" s="138" t="s">
        <v>49</v>
      </c>
      <c r="C158" s="139" t="s">
        <v>154</v>
      </c>
      <c r="D158" s="187">
        <f>D111</f>
        <v>2.9743200000000008E-2</v>
      </c>
      <c r="E158" s="135">
        <f>D158*E48</f>
        <v>54.330118848000019</v>
      </c>
    </row>
    <row r="159" spans="2:5" ht="16.5" thickBot="1" x14ac:dyDescent="0.25">
      <c r="B159" s="312" t="s">
        <v>155</v>
      </c>
      <c r="C159" s="313"/>
      <c r="D159" s="188">
        <f>SUM(D155:D158)</f>
        <v>0.26914320000000003</v>
      </c>
      <c r="E159" s="140">
        <f>SUM(E155:E158)</f>
        <v>491.62773484800005</v>
      </c>
    </row>
    <row r="160" spans="2:5" x14ac:dyDescent="0.2">
      <c r="B160" s="331"/>
      <c r="C160" s="331"/>
      <c r="D160" s="331"/>
      <c r="E160" s="331"/>
    </row>
    <row r="162" spans="2:5" x14ac:dyDescent="0.2">
      <c r="B162" s="330"/>
      <c r="C162" s="330"/>
      <c r="D162" s="330"/>
      <c r="E162" s="330"/>
    </row>
    <row r="163" spans="2:5" x14ac:dyDescent="0.2">
      <c r="B163" s="330"/>
      <c r="C163" s="330"/>
      <c r="D163" s="330"/>
      <c r="E163" s="330"/>
    </row>
  </sheetData>
  <mergeCells count="56">
    <mergeCell ref="B15:E15"/>
    <mergeCell ref="B1:E1"/>
    <mergeCell ref="B2:E2"/>
    <mergeCell ref="B3:E3"/>
    <mergeCell ref="B5:D5"/>
    <mergeCell ref="B6:D6"/>
    <mergeCell ref="B7:D7"/>
    <mergeCell ref="B9:E9"/>
    <mergeCell ref="B10:D10"/>
    <mergeCell ref="B11:D11"/>
    <mergeCell ref="B12:D12"/>
    <mergeCell ref="B13:D13"/>
    <mergeCell ref="B29:D29"/>
    <mergeCell ref="B16:C16"/>
    <mergeCell ref="B17:C17"/>
    <mergeCell ref="B19:E19"/>
    <mergeCell ref="B20:D20"/>
    <mergeCell ref="B21:D21"/>
    <mergeCell ref="B22:D22"/>
    <mergeCell ref="B23:D23"/>
    <mergeCell ref="B24:D24"/>
    <mergeCell ref="B26:E26"/>
    <mergeCell ref="B27:D27"/>
    <mergeCell ref="B28:D28"/>
    <mergeCell ref="B54:C54"/>
    <mergeCell ref="B30:D30"/>
    <mergeCell ref="B31:D31"/>
    <mergeCell ref="B32:D32"/>
    <mergeCell ref="B33:D33"/>
    <mergeCell ref="B34:D34"/>
    <mergeCell ref="C36:E36"/>
    <mergeCell ref="B39:C39"/>
    <mergeCell ref="D39:E39"/>
    <mergeCell ref="B48:D48"/>
    <mergeCell ref="B50:C50"/>
    <mergeCell ref="C51:E51"/>
    <mergeCell ref="B113:E113"/>
    <mergeCell ref="B55:E55"/>
    <mergeCell ref="B66:C66"/>
    <mergeCell ref="B67:E67"/>
    <mergeCell ref="B68:E68"/>
    <mergeCell ref="B79:C79"/>
    <mergeCell ref="B81:C81"/>
    <mergeCell ref="D81:E81"/>
    <mergeCell ref="B88:E88"/>
    <mergeCell ref="C89:E89"/>
    <mergeCell ref="B97:E97"/>
    <mergeCell ref="B98:E98"/>
    <mergeCell ref="B100:E100"/>
    <mergeCell ref="B163:E163"/>
    <mergeCell ref="B115:E115"/>
    <mergeCell ref="B123:E123"/>
    <mergeCell ref="B150:D150"/>
    <mergeCell ref="B159:C159"/>
    <mergeCell ref="B160:E160"/>
    <mergeCell ref="B162:E162"/>
  </mergeCells>
  <pageMargins left="0.511811024" right="0.511811024" top="0.78740157499999996" bottom="0.78740157499999996" header="0.31496062000000002" footer="0.31496062000000002"/>
  <pageSetup paperSize="9" scale="61" orientation="portrait" horizontalDpi="0" verticalDpi="0" r:id="rId1"/>
  <rowBreaks count="1" manualBreakCount="1">
    <brk id="88" min="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view="pageBreakPreview" zoomScale="96" zoomScaleNormal="100" zoomScaleSheetLayoutView="96" workbookViewId="0">
      <selection activeCell="B10" sqref="B10:F10"/>
    </sheetView>
  </sheetViews>
  <sheetFormatPr defaultRowHeight="15" x14ac:dyDescent="0.25"/>
  <cols>
    <col min="2" max="2" width="7" style="229" customWidth="1"/>
    <col min="3" max="3" width="63.85546875" style="229" customWidth="1"/>
    <col min="4" max="4" width="11" style="229" customWidth="1"/>
    <col min="5" max="5" width="11.5703125" style="229" customWidth="1"/>
    <col min="6" max="7" width="14.140625" style="229" customWidth="1"/>
  </cols>
  <sheetData>
    <row r="1" spans="2:7" ht="16.5" thickBot="1" x14ac:dyDescent="0.3">
      <c r="B1" s="334" t="s">
        <v>227</v>
      </c>
      <c r="C1" s="335"/>
      <c r="D1" s="335"/>
      <c r="E1" s="335"/>
      <c r="F1" s="335"/>
      <c r="G1" s="336"/>
    </row>
    <row r="2" spans="2:7" ht="16.5" thickBot="1" x14ac:dyDescent="0.3">
      <c r="B2" s="221"/>
      <c r="C2" s="222"/>
      <c r="D2" s="222"/>
      <c r="E2" s="222"/>
      <c r="F2" s="222"/>
      <c r="G2" s="223"/>
    </row>
    <row r="3" spans="2:7" ht="15.75" thickBot="1" x14ac:dyDescent="0.3">
      <c r="B3" s="337" t="s">
        <v>195</v>
      </c>
      <c r="C3" s="338"/>
      <c r="D3" s="338"/>
      <c r="E3" s="338"/>
      <c r="F3" s="338"/>
      <c r="G3" s="339"/>
    </row>
    <row r="4" spans="2:7" ht="51" x14ac:dyDescent="0.25">
      <c r="B4" s="224" t="s">
        <v>196</v>
      </c>
      <c r="C4" s="224" t="s">
        <v>197</v>
      </c>
      <c r="D4" s="224" t="s">
        <v>198</v>
      </c>
      <c r="E4" s="224" t="s">
        <v>199</v>
      </c>
      <c r="F4" s="224" t="s">
        <v>200</v>
      </c>
      <c r="G4" s="224" t="s">
        <v>201</v>
      </c>
    </row>
    <row r="5" spans="2:7" ht="25.5" x14ac:dyDescent="0.25">
      <c r="B5" s="218">
        <v>1</v>
      </c>
      <c r="C5" s="225" t="s">
        <v>202</v>
      </c>
      <c r="D5" s="218" t="s">
        <v>203</v>
      </c>
      <c r="E5" s="218">
        <v>4</v>
      </c>
      <c r="F5" s="219">
        <v>37.99</v>
      </c>
      <c r="G5" s="219">
        <f>E5*F5/12</f>
        <v>12.663333333333334</v>
      </c>
    </row>
    <row r="6" spans="2:7" x14ac:dyDescent="0.25">
      <c r="B6" s="218">
        <v>2</v>
      </c>
      <c r="C6" s="226" t="s">
        <v>204</v>
      </c>
      <c r="D6" s="218" t="s">
        <v>203</v>
      </c>
      <c r="E6" s="218">
        <v>5</v>
      </c>
      <c r="F6" s="219">
        <v>47.04</v>
      </c>
      <c r="G6" s="219">
        <f t="shared" ref="G6:G9" si="0">E6*F6/12</f>
        <v>19.599999999999998</v>
      </c>
    </row>
    <row r="7" spans="2:7" x14ac:dyDescent="0.25">
      <c r="B7" s="218">
        <v>3</v>
      </c>
      <c r="C7" s="226" t="s">
        <v>205</v>
      </c>
      <c r="D7" s="218" t="s">
        <v>203</v>
      </c>
      <c r="E7" s="218">
        <v>2</v>
      </c>
      <c r="F7" s="219">
        <v>29.5</v>
      </c>
      <c r="G7" s="219">
        <f t="shared" si="0"/>
        <v>4.916666666666667</v>
      </c>
    </row>
    <row r="8" spans="2:7" x14ac:dyDescent="0.25">
      <c r="B8" s="218">
        <v>4</v>
      </c>
      <c r="C8" s="226" t="s">
        <v>206</v>
      </c>
      <c r="D8" s="218" t="s">
        <v>207</v>
      </c>
      <c r="E8" s="218">
        <v>3</v>
      </c>
      <c r="F8" s="219">
        <v>42.99</v>
      </c>
      <c r="G8" s="219">
        <f t="shared" si="0"/>
        <v>10.7475</v>
      </c>
    </row>
    <row r="9" spans="2:7" x14ac:dyDescent="0.25">
      <c r="B9" s="218">
        <v>5</v>
      </c>
      <c r="C9" s="226" t="s">
        <v>208</v>
      </c>
      <c r="D9" s="218" t="s">
        <v>207</v>
      </c>
      <c r="E9" s="218">
        <v>8</v>
      </c>
      <c r="F9" s="219">
        <v>9.75</v>
      </c>
      <c r="G9" s="219">
        <f t="shared" si="0"/>
        <v>6.5</v>
      </c>
    </row>
    <row r="10" spans="2:7" x14ac:dyDescent="0.25">
      <c r="B10" s="333" t="s">
        <v>209</v>
      </c>
      <c r="C10" s="333"/>
      <c r="D10" s="333"/>
      <c r="E10" s="333"/>
      <c r="F10" s="333"/>
      <c r="G10" s="227">
        <f>SUM(G5:G9)</f>
        <v>54.427500000000002</v>
      </c>
    </row>
    <row r="11" spans="2:7" ht="15.75" thickBot="1" x14ac:dyDescent="0.3">
      <c r="B11" s="340"/>
      <c r="C11" s="340"/>
      <c r="D11" s="340"/>
      <c r="E11" s="340"/>
      <c r="F11" s="340"/>
      <c r="G11" s="340"/>
    </row>
    <row r="12" spans="2:7" ht="15.75" thickBot="1" x14ac:dyDescent="0.3">
      <c r="B12" s="337" t="s">
        <v>210</v>
      </c>
      <c r="C12" s="338"/>
      <c r="D12" s="338"/>
      <c r="E12" s="338"/>
      <c r="F12" s="338"/>
      <c r="G12" s="339"/>
    </row>
    <row r="13" spans="2:7" ht="51" x14ac:dyDescent="0.25">
      <c r="B13" s="224" t="s">
        <v>196</v>
      </c>
      <c r="C13" s="224" t="s">
        <v>197</v>
      </c>
      <c r="D13" s="224" t="s">
        <v>198</v>
      </c>
      <c r="E13" s="224" t="str">
        <f>E4</f>
        <v>QTD. INICIAL COM SEM</v>
      </c>
      <c r="F13" s="224" t="s">
        <v>200</v>
      </c>
      <c r="G13" s="224" t="s">
        <v>201</v>
      </c>
    </row>
    <row r="14" spans="2:7" ht="25.5" x14ac:dyDescent="0.25">
      <c r="B14" s="218">
        <v>1</v>
      </c>
      <c r="C14" s="226" t="s">
        <v>211</v>
      </c>
      <c r="D14" s="218" t="s">
        <v>203</v>
      </c>
      <c r="E14" s="218">
        <v>2</v>
      </c>
      <c r="F14" s="219">
        <v>43</v>
      </c>
      <c r="G14" s="219">
        <f t="shared" ref="G14:G20" si="1">E14*F14/12</f>
        <v>7.166666666666667</v>
      </c>
    </row>
    <row r="15" spans="2:7" ht="25.5" x14ac:dyDescent="0.25">
      <c r="B15" s="218">
        <v>2</v>
      </c>
      <c r="C15" s="226" t="s">
        <v>212</v>
      </c>
      <c r="D15" s="218" t="s">
        <v>203</v>
      </c>
      <c r="E15" s="218">
        <v>3</v>
      </c>
      <c r="F15" s="219">
        <v>57.0426</v>
      </c>
      <c r="G15" s="219">
        <f t="shared" si="1"/>
        <v>14.26065</v>
      </c>
    </row>
    <row r="16" spans="2:7" x14ac:dyDescent="0.25">
      <c r="B16" s="218">
        <v>3</v>
      </c>
      <c r="C16" s="226" t="s">
        <v>213</v>
      </c>
      <c r="D16" s="218" t="s">
        <v>203</v>
      </c>
      <c r="E16" s="218">
        <v>8</v>
      </c>
      <c r="F16" s="219">
        <v>44.99</v>
      </c>
      <c r="G16" s="219">
        <f t="shared" si="1"/>
        <v>29.993333333333336</v>
      </c>
    </row>
    <row r="17" spans="2:7" x14ac:dyDescent="0.25">
      <c r="B17" s="218">
        <v>4</v>
      </c>
      <c r="C17" s="226" t="s">
        <v>214</v>
      </c>
      <c r="D17" s="218" t="s">
        <v>207</v>
      </c>
      <c r="E17" s="218">
        <v>5</v>
      </c>
      <c r="F17" s="219">
        <v>7.85</v>
      </c>
      <c r="G17" s="219">
        <f t="shared" si="1"/>
        <v>3.2708333333333335</v>
      </c>
    </row>
    <row r="18" spans="2:7" ht="24" x14ac:dyDescent="0.25">
      <c r="B18" s="218">
        <v>5</v>
      </c>
      <c r="C18" s="228" t="s">
        <v>215</v>
      </c>
      <c r="D18" s="218" t="s">
        <v>207</v>
      </c>
      <c r="E18" s="218">
        <v>3</v>
      </c>
      <c r="F18" s="219">
        <v>42.8</v>
      </c>
      <c r="G18" s="219">
        <f t="shared" si="1"/>
        <v>10.699999999999998</v>
      </c>
    </row>
    <row r="19" spans="2:7" x14ac:dyDescent="0.25">
      <c r="B19" s="218">
        <v>6</v>
      </c>
      <c r="C19" s="226" t="s">
        <v>216</v>
      </c>
      <c r="D19" s="218" t="s">
        <v>203</v>
      </c>
      <c r="E19" s="218">
        <v>3</v>
      </c>
      <c r="F19" s="219">
        <v>16.3</v>
      </c>
      <c r="G19" s="219">
        <f t="shared" si="1"/>
        <v>4.0750000000000002</v>
      </c>
    </row>
    <row r="20" spans="2:7" x14ac:dyDescent="0.25">
      <c r="B20" s="218">
        <v>7</v>
      </c>
      <c r="C20" s="226" t="s">
        <v>217</v>
      </c>
      <c r="D20" s="218" t="s">
        <v>203</v>
      </c>
      <c r="E20" s="218">
        <v>3</v>
      </c>
      <c r="F20" s="219">
        <v>9.9</v>
      </c>
      <c r="G20" s="219">
        <f t="shared" si="1"/>
        <v>2.4750000000000001</v>
      </c>
    </row>
    <row r="21" spans="2:7" x14ac:dyDescent="0.25">
      <c r="B21" s="333" t="s">
        <v>209</v>
      </c>
      <c r="C21" s="333"/>
      <c r="D21" s="333"/>
      <c r="E21" s="333"/>
      <c r="F21" s="333"/>
      <c r="G21" s="227">
        <f>SUM(G14:G20)</f>
        <v>71.941483333333338</v>
      </c>
    </row>
    <row r="22" spans="2:7" ht="15.75" thickBot="1" x14ac:dyDescent="0.3">
      <c r="B22" s="340"/>
      <c r="C22" s="340"/>
      <c r="D22" s="340"/>
      <c r="E22" s="340"/>
      <c r="F22" s="340"/>
      <c r="G22" s="340"/>
    </row>
    <row r="23" spans="2:7" ht="15.75" thickBot="1" x14ac:dyDescent="0.3">
      <c r="B23" s="337" t="s">
        <v>218</v>
      </c>
      <c r="C23" s="338"/>
      <c r="D23" s="338"/>
      <c r="E23" s="338"/>
      <c r="F23" s="338"/>
      <c r="G23" s="339"/>
    </row>
    <row r="24" spans="2:7" ht="51" x14ac:dyDescent="0.25">
      <c r="B24" s="224" t="s">
        <v>196</v>
      </c>
      <c r="C24" s="224" t="s">
        <v>197</v>
      </c>
      <c r="D24" s="224" t="s">
        <v>198</v>
      </c>
      <c r="E24" s="224" t="str">
        <f>E13</f>
        <v>QTD. INICIAL COM SEM</v>
      </c>
      <c r="F24" s="224" t="s">
        <v>200</v>
      </c>
      <c r="G24" s="224" t="s">
        <v>201</v>
      </c>
    </row>
    <row r="25" spans="2:7" x14ac:dyDescent="0.25">
      <c r="B25" s="218">
        <v>1</v>
      </c>
      <c r="C25" s="226" t="s">
        <v>219</v>
      </c>
      <c r="D25" s="218" t="s">
        <v>207</v>
      </c>
      <c r="E25" s="218">
        <v>5</v>
      </c>
      <c r="F25" s="219">
        <v>37.700000000000003</v>
      </c>
      <c r="G25" s="219">
        <f t="shared" ref="G25:G28" si="2">E25*F25/12</f>
        <v>15.708333333333334</v>
      </c>
    </row>
    <row r="26" spans="2:7" x14ac:dyDescent="0.25">
      <c r="B26" s="218">
        <v>2</v>
      </c>
      <c r="C26" s="226" t="s">
        <v>220</v>
      </c>
      <c r="D26" s="218" t="s">
        <v>221</v>
      </c>
      <c r="E26" s="218">
        <v>7</v>
      </c>
      <c r="F26" s="219">
        <v>18.75</v>
      </c>
      <c r="G26" s="219">
        <f t="shared" si="2"/>
        <v>10.9375</v>
      </c>
    </row>
    <row r="27" spans="2:7" x14ac:dyDescent="0.25">
      <c r="B27" s="218">
        <v>3</v>
      </c>
      <c r="C27" s="226" t="s">
        <v>222</v>
      </c>
      <c r="D27" s="218" t="s">
        <v>207</v>
      </c>
      <c r="E27" s="218">
        <v>3</v>
      </c>
      <c r="F27" s="219">
        <v>43.9</v>
      </c>
      <c r="G27" s="219">
        <f t="shared" si="2"/>
        <v>10.975</v>
      </c>
    </row>
    <row r="28" spans="2:7" x14ac:dyDescent="0.25">
      <c r="B28" s="218">
        <v>4</v>
      </c>
      <c r="C28" s="226" t="s">
        <v>223</v>
      </c>
      <c r="D28" s="218" t="s">
        <v>207</v>
      </c>
      <c r="E28" s="218">
        <v>8</v>
      </c>
      <c r="F28" s="219">
        <v>18.5</v>
      </c>
      <c r="G28" s="219">
        <f t="shared" si="2"/>
        <v>12.333333333333334</v>
      </c>
    </row>
    <row r="29" spans="2:7" x14ac:dyDescent="0.25">
      <c r="B29" s="333" t="s">
        <v>209</v>
      </c>
      <c r="C29" s="333"/>
      <c r="D29" s="333"/>
      <c r="E29" s="333"/>
      <c r="F29" s="333"/>
      <c r="G29" s="227">
        <f>SUM(G25:G28)</f>
        <v>49.954166666666673</v>
      </c>
    </row>
    <row r="30" spans="2:7" ht="15.75" thickBot="1" x14ac:dyDescent="0.3">
      <c r="B30" s="340"/>
      <c r="C30" s="340"/>
      <c r="D30" s="340"/>
      <c r="E30" s="340"/>
      <c r="F30" s="340"/>
      <c r="G30" s="340"/>
    </row>
    <row r="31" spans="2:7" ht="15.75" thickBot="1" x14ac:dyDescent="0.3"/>
    <row r="32" spans="2:7" ht="15.75" thickBot="1" x14ac:dyDescent="0.3">
      <c r="B32" s="337" t="s">
        <v>224</v>
      </c>
      <c r="C32" s="338"/>
      <c r="D32" s="338"/>
      <c r="E32" s="338"/>
      <c r="F32" s="338"/>
      <c r="G32" s="339"/>
    </row>
    <row r="33" spans="2:7" ht="33.75" customHeight="1" x14ac:dyDescent="0.25">
      <c r="B33" s="230" t="str">
        <f>B24</f>
        <v>ITEM</v>
      </c>
      <c r="C33" s="224" t="s">
        <v>177</v>
      </c>
      <c r="D33" s="224" t="s">
        <v>198</v>
      </c>
      <c r="E33" s="344" t="s">
        <v>231</v>
      </c>
      <c r="F33" s="345"/>
      <c r="G33" s="346"/>
    </row>
    <row r="34" spans="2:7" ht="15.75" thickBot="1" x14ac:dyDescent="0.3">
      <c r="B34" s="220">
        <v>1</v>
      </c>
      <c r="C34" s="231" t="s">
        <v>225</v>
      </c>
      <c r="D34" s="232">
        <v>1</v>
      </c>
      <c r="E34" s="341">
        <v>319.89999999999998</v>
      </c>
      <c r="F34" s="342"/>
      <c r="G34" s="343"/>
    </row>
    <row r="35" spans="2:7" x14ac:dyDescent="0.25">
      <c r="B35" s="333" t="s">
        <v>226</v>
      </c>
      <c r="C35" s="333"/>
      <c r="D35" s="333"/>
      <c r="E35" s="333"/>
      <c r="F35" s="333"/>
      <c r="G35" s="227">
        <f>E34/90</f>
        <v>3.5544444444444441</v>
      </c>
    </row>
  </sheetData>
  <mergeCells count="14">
    <mergeCell ref="E34:G34"/>
    <mergeCell ref="B35:F35"/>
    <mergeCell ref="B22:G22"/>
    <mergeCell ref="B23:G23"/>
    <mergeCell ref="B29:F29"/>
    <mergeCell ref="B30:G30"/>
    <mergeCell ref="B32:G32"/>
    <mergeCell ref="E33:G33"/>
    <mergeCell ref="B21:F21"/>
    <mergeCell ref="B1:G1"/>
    <mergeCell ref="B3:G3"/>
    <mergeCell ref="B10:F10"/>
    <mergeCell ref="B11:G11"/>
    <mergeCell ref="B12:G12"/>
  </mergeCells>
  <pageMargins left="0.511811024" right="0.511811024" top="0.78740157499999996" bottom="0.78740157499999996" header="0.31496062000000002" footer="0.31496062000000002"/>
  <pageSetup paperSize="9" scale="7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2"/>
  <sheetViews>
    <sheetView view="pageBreakPreview" topLeftCell="A28" zoomScale="93" zoomScaleNormal="100" zoomScaleSheetLayoutView="93" workbookViewId="0">
      <selection activeCell="C8" sqref="C8"/>
    </sheetView>
  </sheetViews>
  <sheetFormatPr defaultColWidth="8.7109375" defaultRowHeight="12.75" x14ac:dyDescent="0.2"/>
  <cols>
    <col min="1" max="1" width="8.7109375" style="1"/>
    <col min="2" max="2" width="9.140625" style="2" customWidth="1"/>
    <col min="3" max="3" width="91" style="45" customWidth="1"/>
    <col min="4" max="4" width="17.5703125" style="2" bestFit="1" customWidth="1"/>
    <col min="5" max="5" width="25.140625" style="45" bestFit="1" customWidth="1"/>
    <col min="6" max="16384" width="8.7109375" style="1"/>
  </cols>
  <sheetData>
    <row r="1" spans="2:5" x14ac:dyDescent="0.2">
      <c r="B1" s="292" t="s">
        <v>0</v>
      </c>
      <c r="C1" s="292"/>
      <c r="D1" s="292"/>
      <c r="E1" s="292"/>
    </row>
    <row r="2" spans="2:5" x14ac:dyDescent="0.2">
      <c r="B2" s="292" t="s">
        <v>1</v>
      </c>
      <c r="C2" s="292"/>
      <c r="D2" s="292"/>
      <c r="E2" s="292"/>
    </row>
    <row r="3" spans="2:5" x14ac:dyDescent="0.2">
      <c r="B3" s="292" t="s">
        <v>2</v>
      </c>
      <c r="C3" s="292"/>
      <c r="D3" s="292"/>
      <c r="E3" s="292"/>
    </row>
    <row r="4" spans="2:5" ht="13.5" thickBot="1" x14ac:dyDescent="0.25">
      <c r="C4" s="3" t="s">
        <v>3</v>
      </c>
      <c r="D4" s="2" t="s">
        <v>3</v>
      </c>
      <c r="E4" s="4" t="s">
        <v>3</v>
      </c>
    </row>
    <row r="5" spans="2:5" ht="14.25" thickTop="1" x14ac:dyDescent="0.2">
      <c r="B5" s="293" t="s">
        <v>4</v>
      </c>
      <c r="C5" s="294"/>
      <c r="D5" s="294"/>
      <c r="E5" s="5" t="s">
        <v>5</v>
      </c>
    </row>
    <row r="6" spans="2:5" x14ac:dyDescent="0.2">
      <c r="B6" s="295" t="s">
        <v>6</v>
      </c>
      <c r="C6" s="296"/>
      <c r="D6" s="297"/>
      <c r="E6" s="6">
        <v>44075</v>
      </c>
    </row>
    <row r="7" spans="2:5" ht="13.5" thickBot="1" x14ac:dyDescent="0.25">
      <c r="B7" s="298" t="s">
        <v>7</v>
      </c>
      <c r="C7" s="299"/>
      <c r="D7" s="300"/>
      <c r="E7" s="7" t="s">
        <v>8</v>
      </c>
    </row>
    <row r="8" spans="2:5" ht="14.25" thickTop="1" thickBot="1" x14ac:dyDescent="0.25">
      <c r="C8" s="8"/>
      <c r="D8" s="17"/>
      <c r="E8" s="10"/>
    </row>
    <row r="9" spans="2:5" ht="14.25" thickTop="1" thickBot="1" x14ac:dyDescent="0.25">
      <c r="B9" s="301" t="s">
        <v>9</v>
      </c>
      <c r="C9" s="302"/>
      <c r="D9" s="302"/>
      <c r="E9" s="303"/>
    </row>
    <row r="10" spans="2:5" ht="13.5" thickTop="1" x14ac:dyDescent="0.2">
      <c r="B10" s="304" t="s">
        <v>10</v>
      </c>
      <c r="C10" s="305"/>
      <c r="D10" s="306"/>
      <c r="E10" s="11" t="s">
        <v>11</v>
      </c>
    </row>
    <row r="11" spans="2:5" x14ac:dyDescent="0.2">
      <c r="B11" s="295" t="s">
        <v>12</v>
      </c>
      <c r="C11" s="296"/>
      <c r="D11" s="297"/>
      <c r="E11" s="12" t="s">
        <v>13</v>
      </c>
    </row>
    <row r="12" spans="2:5" x14ac:dyDescent="0.2">
      <c r="B12" s="295" t="s">
        <v>14</v>
      </c>
      <c r="C12" s="296"/>
      <c r="D12" s="297"/>
      <c r="E12" s="11">
        <v>2020</v>
      </c>
    </row>
    <row r="13" spans="2:5" ht="13.5" thickBot="1" x14ac:dyDescent="0.25">
      <c r="B13" s="298" t="s">
        <v>15</v>
      </c>
      <c r="C13" s="299"/>
      <c r="D13" s="300"/>
      <c r="E13" s="13">
        <v>12</v>
      </c>
    </row>
    <row r="14" spans="2:5" ht="14.25" thickTop="1" thickBot="1" x14ac:dyDescent="0.25">
      <c r="C14" s="8"/>
      <c r="D14" s="17"/>
      <c r="E14" s="9"/>
    </row>
    <row r="15" spans="2:5" ht="14.25" thickTop="1" thickBot="1" x14ac:dyDescent="0.25">
      <c r="B15" s="289" t="s">
        <v>16</v>
      </c>
      <c r="C15" s="290"/>
      <c r="D15" s="290"/>
      <c r="E15" s="291"/>
    </row>
    <row r="16" spans="2:5" ht="34.5" customHeight="1" thickTop="1" thickBot="1" x14ac:dyDescent="0.25">
      <c r="B16" s="308" t="s">
        <v>17</v>
      </c>
      <c r="C16" s="308"/>
      <c r="D16" s="141" t="s">
        <v>18</v>
      </c>
      <c r="E16" s="14" t="s">
        <v>19</v>
      </c>
    </row>
    <row r="17" spans="2:5" ht="25.5" customHeight="1" thickTop="1" thickBot="1" x14ac:dyDescent="0.25">
      <c r="B17" s="309" t="s">
        <v>20</v>
      </c>
      <c r="C17" s="309"/>
      <c r="D17" s="142" t="s">
        <v>188</v>
      </c>
      <c r="E17" s="15">
        <v>1</v>
      </c>
    </row>
    <row r="18" spans="2:5" ht="14.25" thickTop="1" thickBot="1" x14ac:dyDescent="0.25">
      <c r="C18" s="16"/>
      <c r="D18" s="17"/>
      <c r="E18" s="17"/>
    </row>
    <row r="19" spans="2:5" ht="14.25" thickTop="1" thickBot="1" x14ac:dyDescent="0.25">
      <c r="B19" s="301" t="s">
        <v>21</v>
      </c>
      <c r="C19" s="302"/>
      <c r="D19" s="302"/>
      <c r="E19" s="303"/>
    </row>
    <row r="20" spans="2:5" ht="13.5" thickTop="1" x14ac:dyDescent="0.2">
      <c r="B20" s="293" t="s">
        <v>22</v>
      </c>
      <c r="C20" s="294"/>
      <c r="D20" s="310"/>
      <c r="E20" s="18" t="str">
        <f>B17</f>
        <v>ENCARREGADO</v>
      </c>
    </row>
    <row r="21" spans="2:5" ht="13.5" x14ac:dyDescent="0.2">
      <c r="B21" s="295" t="s">
        <v>23</v>
      </c>
      <c r="C21" s="296"/>
      <c r="D21" s="297"/>
      <c r="E21" s="19" t="s">
        <v>24</v>
      </c>
    </row>
    <row r="22" spans="2:5" x14ac:dyDescent="0.2">
      <c r="B22" s="295" t="s">
        <v>25</v>
      </c>
      <c r="C22" s="296"/>
      <c r="D22" s="297"/>
      <c r="E22" s="20">
        <v>3159.95</v>
      </c>
    </row>
    <row r="23" spans="2:5" x14ac:dyDescent="0.2">
      <c r="B23" s="295" t="s">
        <v>26</v>
      </c>
      <c r="C23" s="296"/>
      <c r="D23" s="297"/>
      <c r="E23" s="21" t="str">
        <f>B17</f>
        <v>ENCARREGADO</v>
      </c>
    </row>
    <row r="24" spans="2:5" ht="13.5" thickBot="1" x14ac:dyDescent="0.25">
      <c r="B24" s="298" t="s">
        <v>27</v>
      </c>
      <c r="C24" s="299"/>
      <c r="D24" s="300"/>
      <c r="E24" s="22">
        <v>43831</v>
      </c>
    </row>
    <row r="25" spans="2:5" ht="14.25" thickTop="1" thickBot="1" x14ac:dyDescent="0.25">
      <c r="C25" s="8"/>
      <c r="D25" s="17"/>
      <c r="E25" s="9"/>
    </row>
    <row r="26" spans="2:5" ht="14.25" thickTop="1" thickBot="1" x14ac:dyDescent="0.25">
      <c r="B26" s="301" t="s">
        <v>28</v>
      </c>
      <c r="C26" s="302"/>
      <c r="D26" s="302"/>
      <c r="E26" s="303"/>
    </row>
    <row r="27" spans="2:5" ht="13.5" thickTop="1" x14ac:dyDescent="0.2">
      <c r="B27" s="293" t="s">
        <v>29</v>
      </c>
      <c r="C27" s="294"/>
      <c r="D27" s="311"/>
      <c r="E27" s="23">
        <v>5.5</v>
      </c>
    </row>
    <row r="28" spans="2:5" x14ac:dyDescent="0.2">
      <c r="B28" s="295"/>
      <c r="C28" s="296"/>
      <c r="D28" s="307"/>
      <c r="E28" s="24">
        <v>33.619999999999997</v>
      </c>
    </row>
    <row r="29" spans="2:5" x14ac:dyDescent="0.2">
      <c r="B29" s="295" t="s">
        <v>30</v>
      </c>
      <c r="C29" s="296"/>
      <c r="D29" s="307"/>
      <c r="E29" s="24">
        <v>153.77000000000001</v>
      </c>
    </row>
    <row r="30" spans="2:5" x14ac:dyDescent="0.2">
      <c r="B30" s="295" t="s">
        <v>31</v>
      </c>
      <c r="C30" s="296"/>
      <c r="D30" s="307"/>
      <c r="E30" s="25">
        <v>0</v>
      </c>
    </row>
    <row r="31" spans="2:5" x14ac:dyDescent="0.2">
      <c r="B31" s="295" t="s">
        <v>32</v>
      </c>
      <c r="C31" s="296"/>
      <c r="D31" s="307"/>
      <c r="E31" s="24">
        <v>10.63</v>
      </c>
    </row>
    <row r="32" spans="2:5" x14ac:dyDescent="0.2">
      <c r="B32" s="295" t="s">
        <v>33</v>
      </c>
      <c r="C32" s="296"/>
      <c r="D32" s="307"/>
      <c r="E32" s="25">
        <v>2</v>
      </c>
    </row>
    <row r="33" spans="2:5" x14ac:dyDescent="0.2">
      <c r="B33" s="295" t="s">
        <v>34</v>
      </c>
      <c r="C33" s="296"/>
      <c r="D33" s="307"/>
      <c r="E33" s="25">
        <v>0</v>
      </c>
    </row>
    <row r="34" spans="2:5" ht="13.5" thickBot="1" x14ac:dyDescent="0.25">
      <c r="B34" s="298" t="s">
        <v>35</v>
      </c>
      <c r="C34" s="299"/>
      <c r="D34" s="314"/>
      <c r="E34" s="26">
        <v>22</v>
      </c>
    </row>
    <row r="35" spans="2:5" ht="14.25" thickTop="1" thickBot="1" x14ac:dyDescent="0.25">
      <c r="B35" s="9"/>
      <c r="C35" s="8"/>
      <c r="D35" s="17"/>
      <c r="E35" s="27"/>
    </row>
    <row r="36" spans="2:5" ht="13.5" thickBot="1" x14ac:dyDescent="0.25">
      <c r="B36" s="28" t="s">
        <v>36</v>
      </c>
      <c r="C36" s="315" t="s">
        <v>37</v>
      </c>
      <c r="D36" s="316"/>
      <c r="E36" s="317"/>
    </row>
    <row r="37" spans="2:5" ht="13.5" thickBot="1" x14ac:dyDescent="0.25">
      <c r="C37" s="8"/>
      <c r="D37" s="17"/>
      <c r="E37" s="9"/>
    </row>
    <row r="38" spans="2:5" ht="39" thickBot="1" x14ac:dyDescent="0.25">
      <c r="B38" s="29"/>
      <c r="C38" s="30" t="s">
        <v>38</v>
      </c>
      <c r="D38" s="31" t="s">
        <v>39</v>
      </c>
      <c r="E38" s="31" t="str">
        <f>B17</f>
        <v>ENCARREGADO</v>
      </c>
    </row>
    <row r="39" spans="2:5" ht="13.5" thickBot="1" x14ac:dyDescent="0.25">
      <c r="B39" s="315" t="s">
        <v>40</v>
      </c>
      <c r="C39" s="316"/>
      <c r="D39" s="318" t="s">
        <v>3</v>
      </c>
      <c r="E39" s="319"/>
    </row>
    <row r="40" spans="2:5" ht="13.5" thickBot="1" x14ac:dyDescent="0.25">
      <c r="B40" s="32">
        <v>1</v>
      </c>
      <c r="C40" s="33" t="s">
        <v>41</v>
      </c>
      <c r="D40" s="34" t="s">
        <v>3</v>
      </c>
      <c r="E40" s="34" t="s">
        <v>42</v>
      </c>
    </row>
    <row r="41" spans="2:5" x14ac:dyDescent="0.2">
      <c r="B41" s="35" t="s">
        <v>43</v>
      </c>
      <c r="C41" s="36" t="s">
        <v>44</v>
      </c>
      <c r="D41" s="159" t="s">
        <v>3</v>
      </c>
      <c r="E41" s="37">
        <f>E22</f>
        <v>3159.95</v>
      </c>
    </row>
    <row r="42" spans="2:5" x14ac:dyDescent="0.2">
      <c r="B42" s="35" t="s">
        <v>45</v>
      </c>
      <c r="C42" s="38" t="s">
        <v>46</v>
      </c>
      <c r="D42" s="160" t="s">
        <v>3</v>
      </c>
      <c r="E42" s="39">
        <v>0</v>
      </c>
    </row>
    <row r="43" spans="2:5" x14ac:dyDescent="0.2">
      <c r="B43" s="35" t="s">
        <v>47</v>
      </c>
      <c r="C43" s="38" t="s">
        <v>48</v>
      </c>
      <c r="D43" s="160" t="s">
        <v>3</v>
      </c>
      <c r="E43" s="39">
        <v>0</v>
      </c>
    </row>
    <row r="44" spans="2:5" x14ac:dyDescent="0.2">
      <c r="B44" s="35" t="s">
        <v>49</v>
      </c>
      <c r="C44" s="38" t="s">
        <v>50</v>
      </c>
      <c r="D44" s="160" t="s">
        <v>3</v>
      </c>
      <c r="E44" s="39">
        <v>0</v>
      </c>
    </row>
    <row r="45" spans="2:5" x14ac:dyDescent="0.2">
      <c r="B45" s="35" t="s">
        <v>51</v>
      </c>
      <c r="C45" s="38" t="s">
        <v>52</v>
      </c>
      <c r="D45" s="160" t="s">
        <v>3</v>
      </c>
      <c r="E45" s="39">
        <v>0</v>
      </c>
    </row>
    <row r="46" spans="2:5" x14ac:dyDescent="0.2">
      <c r="B46" s="40" t="s">
        <v>53</v>
      </c>
      <c r="C46" s="41" t="s">
        <v>54</v>
      </c>
      <c r="D46" s="161"/>
      <c r="E46" s="39">
        <v>0</v>
      </c>
    </row>
    <row r="47" spans="2:5" ht="13.5" thickBot="1" x14ac:dyDescent="0.25">
      <c r="B47" s="40" t="s">
        <v>55</v>
      </c>
      <c r="C47" s="41" t="s">
        <v>56</v>
      </c>
      <c r="D47" s="161" t="s">
        <v>3</v>
      </c>
      <c r="E47" s="42">
        <v>0</v>
      </c>
    </row>
    <row r="48" spans="2:5" ht="13.5" thickBot="1" x14ac:dyDescent="0.25">
      <c r="B48" s="312" t="s">
        <v>57</v>
      </c>
      <c r="C48" s="320"/>
      <c r="D48" s="313"/>
      <c r="E48" s="43">
        <f>SUM(E41:E47)</f>
        <v>3159.95</v>
      </c>
    </row>
    <row r="49" spans="2:5" ht="13.5" thickBot="1" x14ac:dyDescent="0.25">
      <c r="C49" s="44" t="s">
        <v>3</v>
      </c>
      <c r="D49" s="2" t="s">
        <v>3</v>
      </c>
      <c r="E49" s="46" t="s">
        <v>3</v>
      </c>
    </row>
    <row r="50" spans="2:5" ht="13.5" thickBot="1" x14ac:dyDescent="0.25">
      <c r="B50" s="321" t="s">
        <v>58</v>
      </c>
      <c r="C50" s="322"/>
      <c r="D50" s="162"/>
      <c r="E50" s="47"/>
    </row>
    <row r="51" spans="2:5" ht="13.5" thickBot="1" x14ac:dyDescent="0.25">
      <c r="B51" s="48" t="s">
        <v>59</v>
      </c>
      <c r="C51" s="322" t="s">
        <v>60</v>
      </c>
      <c r="D51" s="322"/>
      <c r="E51" s="323"/>
    </row>
    <row r="52" spans="2:5" x14ac:dyDescent="0.2">
      <c r="B52" s="49" t="s">
        <v>43</v>
      </c>
      <c r="C52" s="50" t="s">
        <v>61</v>
      </c>
      <c r="D52" s="163">
        <v>8.3299999999999999E-2</v>
      </c>
      <c r="E52" s="51">
        <f>D52*E48</f>
        <v>263.22383500000001</v>
      </c>
    </row>
    <row r="53" spans="2:5" ht="13.5" thickBot="1" x14ac:dyDescent="0.25">
      <c r="B53" s="52" t="s">
        <v>45</v>
      </c>
      <c r="C53" s="53" t="s">
        <v>62</v>
      </c>
      <c r="D53" s="164">
        <v>0.1111</v>
      </c>
      <c r="E53" s="54">
        <f>D53*E48</f>
        <v>351.07044500000001</v>
      </c>
    </row>
    <row r="54" spans="2:5" ht="13.5" thickBot="1" x14ac:dyDescent="0.25">
      <c r="B54" s="312" t="s">
        <v>63</v>
      </c>
      <c r="C54" s="313"/>
      <c r="D54" s="165">
        <f>SUM(D52:D53)</f>
        <v>0.19440000000000002</v>
      </c>
      <c r="E54" s="43">
        <f>SUM(E52:E53)</f>
        <v>614.29428000000007</v>
      </c>
    </row>
    <row r="55" spans="2:5" x14ac:dyDescent="0.2">
      <c r="B55" s="325" t="s">
        <v>64</v>
      </c>
      <c r="C55" s="325"/>
      <c r="D55" s="325"/>
      <c r="E55" s="325"/>
    </row>
    <row r="56" spans="2:5" ht="13.5" thickBot="1" x14ac:dyDescent="0.25">
      <c r="C56" s="55"/>
      <c r="D56" s="166"/>
      <c r="E56" s="56"/>
    </row>
    <row r="57" spans="2:5" ht="13.5" thickBot="1" x14ac:dyDescent="0.25">
      <c r="B57" s="28" t="s">
        <v>65</v>
      </c>
      <c r="C57" s="57" t="s">
        <v>66</v>
      </c>
      <c r="D57" s="34"/>
      <c r="E57" s="34" t="s">
        <v>42</v>
      </c>
    </row>
    <row r="58" spans="2:5" x14ac:dyDescent="0.2">
      <c r="B58" s="58" t="s">
        <v>43</v>
      </c>
      <c r="C58" s="59" t="s">
        <v>67</v>
      </c>
      <c r="D58" s="167"/>
      <c r="E58" s="60">
        <f>$E$48*D58</f>
        <v>0</v>
      </c>
    </row>
    <row r="59" spans="2:5" x14ac:dyDescent="0.2">
      <c r="B59" s="61" t="s">
        <v>45</v>
      </c>
      <c r="C59" s="62" t="s">
        <v>68</v>
      </c>
      <c r="D59" s="168">
        <v>1.4999999999999999E-2</v>
      </c>
      <c r="E59" s="63">
        <f>($E$48*D59)</f>
        <v>47.399249999999995</v>
      </c>
    </row>
    <row r="60" spans="2:5" x14ac:dyDescent="0.2">
      <c r="B60" s="61" t="s">
        <v>47</v>
      </c>
      <c r="C60" s="62" t="s">
        <v>69</v>
      </c>
      <c r="D60" s="168">
        <v>0.01</v>
      </c>
      <c r="E60" s="63">
        <f t="shared" ref="E60:E62" si="0">($E$48*D60)</f>
        <v>31.599499999999999</v>
      </c>
    </row>
    <row r="61" spans="2:5" s="64" customFormat="1" x14ac:dyDescent="0.2">
      <c r="B61" s="61" t="s">
        <v>49</v>
      </c>
      <c r="C61" s="62" t="s">
        <v>70</v>
      </c>
      <c r="D61" s="168">
        <v>2E-3</v>
      </c>
      <c r="E61" s="63">
        <f t="shared" si="0"/>
        <v>6.3198999999999996</v>
      </c>
    </row>
    <row r="62" spans="2:5" x14ac:dyDescent="0.2">
      <c r="B62" s="61" t="s">
        <v>51</v>
      </c>
      <c r="C62" s="62" t="s">
        <v>71</v>
      </c>
      <c r="D62" s="168">
        <v>2.5000000000000001E-2</v>
      </c>
      <c r="E62" s="63">
        <f t="shared" si="0"/>
        <v>78.998750000000001</v>
      </c>
    </row>
    <row r="63" spans="2:5" x14ac:dyDescent="0.2">
      <c r="B63" s="61" t="s">
        <v>53</v>
      </c>
      <c r="C63" s="62" t="s">
        <v>72</v>
      </c>
      <c r="D63" s="168">
        <v>0.08</v>
      </c>
      <c r="E63" s="63">
        <f>$E$48*D63</f>
        <v>252.79599999999999</v>
      </c>
    </row>
    <row r="64" spans="2:5" x14ac:dyDescent="0.2">
      <c r="B64" s="61" t="s">
        <v>55</v>
      </c>
      <c r="C64" s="62" t="s">
        <v>73</v>
      </c>
      <c r="D64" s="153">
        <v>1.4999999999999999E-2</v>
      </c>
      <c r="E64" s="63">
        <f>($E$48*D64)</f>
        <v>47.399249999999995</v>
      </c>
    </row>
    <row r="65" spans="2:5" ht="13.5" thickBot="1" x14ac:dyDescent="0.25">
      <c r="B65" s="65" t="s">
        <v>74</v>
      </c>
      <c r="C65" s="66" t="s">
        <v>75</v>
      </c>
      <c r="D65" s="169">
        <v>6.0000000000000001E-3</v>
      </c>
      <c r="E65" s="63">
        <f>($E$48*D65)</f>
        <v>18.959699999999998</v>
      </c>
    </row>
    <row r="66" spans="2:5" ht="13.5" thickBot="1" x14ac:dyDescent="0.25">
      <c r="B66" s="312" t="s">
        <v>63</v>
      </c>
      <c r="C66" s="313"/>
      <c r="D66" s="170">
        <f>SUM(D58:D65)</f>
        <v>0.15300000000000002</v>
      </c>
      <c r="E66" s="67">
        <f>SUM(E58:E65)</f>
        <v>483.47235000000001</v>
      </c>
    </row>
    <row r="67" spans="2:5" x14ac:dyDescent="0.2">
      <c r="B67" s="324" t="s">
        <v>76</v>
      </c>
      <c r="C67" s="324"/>
      <c r="D67" s="324"/>
      <c r="E67" s="324"/>
    </row>
    <row r="68" spans="2:5" x14ac:dyDescent="0.2">
      <c r="B68" s="326" t="s">
        <v>77</v>
      </c>
      <c r="C68" s="326"/>
      <c r="D68" s="326"/>
      <c r="E68" s="326"/>
    </row>
    <row r="69" spans="2:5" ht="13.5" thickBot="1" x14ac:dyDescent="0.25">
      <c r="C69" s="44"/>
      <c r="E69" s="46"/>
    </row>
    <row r="70" spans="2:5" ht="13.5" thickBot="1" x14ac:dyDescent="0.25">
      <c r="B70" s="28" t="s">
        <v>78</v>
      </c>
      <c r="C70" s="68" t="s">
        <v>79</v>
      </c>
      <c r="D70" s="69" t="s">
        <v>3</v>
      </c>
      <c r="E70" s="69" t="s">
        <v>42</v>
      </c>
    </row>
    <row r="71" spans="2:5" x14ac:dyDescent="0.2">
      <c r="B71" s="70" t="s">
        <v>43</v>
      </c>
      <c r="C71" s="71" t="s">
        <v>80</v>
      </c>
      <c r="D71" s="159" t="s">
        <v>3</v>
      </c>
      <c r="E71" s="37">
        <f>IF(((E27*2*E34)-E48*0.06)&lt;0,0,(E27*2*E34)-E48*0.06)</f>
        <v>52.40300000000002</v>
      </c>
    </row>
    <row r="72" spans="2:5" x14ac:dyDescent="0.2">
      <c r="B72" s="72" t="s">
        <v>45</v>
      </c>
      <c r="C72" s="73" t="s">
        <v>81</v>
      </c>
      <c r="D72" s="160" t="s">
        <v>3</v>
      </c>
      <c r="E72" s="39">
        <f>(E28*E34)-(E28*E34*0.99%)</f>
        <v>732.31756399999995</v>
      </c>
    </row>
    <row r="73" spans="2:5" x14ac:dyDescent="0.2">
      <c r="B73" s="72" t="s">
        <v>47</v>
      </c>
      <c r="C73" s="73" t="s">
        <v>82</v>
      </c>
      <c r="D73" s="160" t="s">
        <v>3</v>
      </c>
      <c r="E73" s="39">
        <f>E29</f>
        <v>153.77000000000001</v>
      </c>
    </row>
    <row r="74" spans="2:5" x14ac:dyDescent="0.2">
      <c r="B74" s="72" t="s">
        <v>49</v>
      </c>
      <c r="C74" s="73" t="s">
        <v>83</v>
      </c>
      <c r="D74" s="160" t="s">
        <v>3</v>
      </c>
      <c r="E74" s="39">
        <f>E30</f>
        <v>0</v>
      </c>
    </row>
    <row r="75" spans="2:5" x14ac:dyDescent="0.2">
      <c r="B75" s="72" t="s">
        <v>51</v>
      </c>
      <c r="C75" s="73" t="s">
        <v>84</v>
      </c>
      <c r="D75" s="160" t="s">
        <v>3</v>
      </c>
      <c r="E75" s="39">
        <f>E31</f>
        <v>10.63</v>
      </c>
    </row>
    <row r="76" spans="2:5" x14ac:dyDescent="0.2">
      <c r="B76" s="72" t="s">
        <v>53</v>
      </c>
      <c r="C76" s="73" t="s">
        <v>85</v>
      </c>
      <c r="D76" s="160" t="s">
        <v>3</v>
      </c>
      <c r="E76" s="39">
        <f>E32</f>
        <v>2</v>
      </c>
    </row>
    <row r="77" spans="2:5" ht="13.5" thickBot="1" x14ac:dyDescent="0.25">
      <c r="B77" s="74" t="s">
        <v>55</v>
      </c>
      <c r="C77" s="75" t="s">
        <v>86</v>
      </c>
      <c r="D77" s="161"/>
      <c r="E77" s="76">
        <v>1</v>
      </c>
    </row>
    <row r="78" spans="2:5" ht="13.5" thickBot="1" x14ac:dyDescent="0.25">
      <c r="B78" s="74" t="s">
        <v>74</v>
      </c>
      <c r="C78" s="77" t="s">
        <v>56</v>
      </c>
      <c r="D78" s="171" t="s">
        <v>3</v>
      </c>
      <c r="E78" s="76">
        <f>E33</f>
        <v>0</v>
      </c>
    </row>
    <row r="79" spans="2:5" ht="13.5" thickBot="1" x14ac:dyDescent="0.25">
      <c r="B79" s="312" t="s">
        <v>63</v>
      </c>
      <c r="C79" s="313"/>
      <c r="D79" s="172" t="s">
        <v>3</v>
      </c>
      <c r="E79" s="79">
        <f>SUM(E71:E78)</f>
        <v>952.12056399999994</v>
      </c>
    </row>
    <row r="80" spans="2:5" ht="13.5" thickBot="1" x14ac:dyDescent="0.25">
      <c r="B80" s="80"/>
      <c r="C80" s="81"/>
      <c r="D80" s="173"/>
      <c r="E80" s="82"/>
    </row>
    <row r="81" spans="2:5" ht="13.5" thickBot="1" x14ac:dyDescent="0.25">
      <c r="B81" s="315" t="s">
        <v>87</v>
      </c>
      <c r="C81" s="316"/>
      <c r="D81" s="316"/>
      <c r="E81" s="317"/>
    </row>
    <row r="82" spans="2:5" ht="13.5" thickBot="1" x14ac:dyDescent="0.25">
      <c r="B82" s="83">
        <v>2</v>
      </c>
      <c r="C82" s="55" t="s">
        <v>88</v>
      </c>
      <c r="D82" s="34" t="s">
        <v>3</v>
      </c>
      <c r="E82" s="34" t="s">
        <v>42</v>
      </c>
    </row>
    <row r="83" spans="2:5" x14ac:dyDescent="0.2">
      <c r="B83" s="84" t="s">
        <v>59</v>
      </c>
      <c r="C83" s="85" t="s">
        <v>89</v>
      </c>
      <c r="D83" s="159"/>
      <c r="E83" s="60">
        <f>E54</f>
        <v>614.29428000000007</v>
      </c>
    </row>
    <row r="84" spans="2:5" x14ac:dyDescent="0.2">
      <c r="B84" s="84" t="s">
        <v>65</v>
      </c>
      <c r="C84" s="86" t="s">
        <v>90</v>
      </c>
      <c r="D84" s="160"/>
      <c r="E84" s="63">
        <f>E66</f>
        <v>483.47235000000001</v>
      </c>
    </row>
    <row r="85" spans="2:5" ht="13.5" thickBot="1" x14ac:dyDescent="0.25">
      <c r="B85" s="87" t="s">
        <v>78</v>
      </c>
      <c r="C85" s="88" t="s">
        <v>91</v>
      </c>
      <c r="D85" s="161"/>
      <c r="E85" s="89">
        <f>E79</f>
        <v>952.12056399999994</v>
      </c>
    </row>
    <row r="86" spans="2:5" ht="13.5" thickBot="1" x14ac:dyDescent="0.25">
      <c r="B86" s="90"/>
      <c r="C86" s="91" t="s">
        <v>92</v>
      </c>
      <c r="D86" s="174" t="s">
        <v>3</v>
      </c>
      <c r="E86" s="92">
        <f>SUM(E83:E85)</f>
        <v>2049.8871939999999</v>
      </c>
    </row>
    <row r="87" spans="2:5" ht="13.5" thickBot="1" x14ac:dyDescent="0.25">
      <c r="C87" s="44"/>
      <c r="D87" s="175"/>
      <c r="E87" s="93"/>
    </row>
    <row r="88" spans="2:5" ht="13.5" thickBot="1" x14ac:dyDescent="0.25">
      <c r="B88" s="315" t="s">
        <v>93</v>
      </c>
      <c r="C88" s="316"/>
      <c r="D88" s="316"/>
      <c r="E88" s="327"/>
    </row>
    <row r="89" spans="2:5" s="64" customFormat="1" ht="13.5" thickBot="1" x14ac:dyDescent="0.25">
      <c r="B89" s="83">
        <v>3</v>
      </c>
      <c r="C89" s="328" t="s">
        <v>94</v>
      </c>
      <c r="D89" s="328"/>
      <c r="E89" s="329"/>
    </row>
    <row r="90" spans="2:5" x14ac:dyDescent="0.2">
      <c r="B90" s="61" t="s">
        <v>43</v>
      </c>
      <c r="C90" s="85" t="s">
        <v>95</v>
      </c>
      <c r="D90" s="143">
        <v>3.5000000000000001E-3</v>
      </c>
      <c r="E90" s="60">
        <f>D90*E48</f>
        <v>11.059825</v>
      </c>
    </row>
    <row r="91" spans="2:5" x14ac:dyDescent="0.2">
      <c r="B91" s="61" t="s">
        <v>45</v>
      </c>
      <c r="C91" s="86" t="s">
        <v>96</v>
      </c>
      <c r="D91" s="144">
        <v>3.4000000000000002E-4</v>
      </c>
      <c r="E91" s="63">
        <f>D91*E48</f>
        <v>1.0743830000000001</v>
      </c>
    </row>
    <row r="92" spans="2:5" x14ac:dyDescent="0.2">
      <c r="B92" s="61" t="s">
        <v>47</v>
      </c>
      <c r="C92" s="86" t="s">
        <v>97</v>
      </c>
      <c r="D92" s="144">
        <v>1.2999999999999999E-4</v>
      </c>
      <c r="E92" s="63">
        <f>D92*E48</f>
        <v>0.41079349999999992</v>
      </c>
    </row>
    <row r="93" spans="2:5" x14ac:dyDescent="0.2">
      <c r="B93" s="61" t="s">
        <v>49</v>
      </c>
      <c r="C93" s="86" t="s">
        <v>98</v>
      </c>
      <c r="D93" s="145">
        <v>1.9400000000000001E-2</v>
      </c>
      <c r="E93" s="63">
        <f>D93*E48</f>
        <v>61.30303</v>
      </c>
    </row>
    <row r="94" spans="2:5" x14ac:dyDescent="0.2">
      <c r="B94" s="61" t="s">
        <v>51</v>
      </c>
      <c r="C94" s="86" t="s">
        <v>99</v>
      </c>
      <c r="D94" s="144">
        <v>2.97E-3</v>
      </c>
      <c r="E94" s="63">
        <f>D94*E48</f>
        <v>9.3850514999999994</v>
      </c>
    </row>
    <row r="95" spans="2:5" ht="13.5" thickBot="1" x14ac:dyDescent="0.25">
      <c r="B95" s="96" t="s">
        <v>53</v>
      </c>
      <c r="C95" s="86" t="s">
        <v>100</v>
      </c>
      <c r="D95" s="144">
        <v>0.04</v>
      </c>
      <c r="E95" s="97">
        <f>D95*E48</f>
        <v>126.398</v>
      </c>
    </row>
    <row r="96" spans="2:5" ht="13.5" thickBot="1" x14ac:dyDescent="0.25">
      <c r="B96" s="98"/>
      <c r="C96" s="99" t="s">
        <v>101</v>
      </c>
      <c r="D96" s="151">
        <f>SUM(D90:D95)</f>
        <v>6.634000000000001E-2</v>
      </c>
      <c r="E96" s="100">
        <f>SUM(E90:E95)</f>
        <v>209.63108299999999</v>
      </c>
    </row>
    <row r="97" spans="2:5" x14ac:dyDescent="0.2">
      <c r="B97" s="324" t="s">
        <v>102</v>
      </c>
      <c r="C97" s="324"/>
      <c r="D97" s="324"/>
      <c r="E97" s="324"/>
    </row>
    <row r="98" spans="2:5" x14ac:dyDescent="0.2">
      <c r="B98" s="326" t="s">
        <v>103</v>
      </c>
      <c r="C98" s="326"/>
      <c r="D98" s="326"/>
      <c r="E98" s="326"/>
    </row>
    <row r="99" spans="2:5" ht="13.5" thickBot="1" x14ac:dyDescent="0.25">
      <c r="C99" s="44"/>
      <c r="D99" s="17"/>
      <c r="E99" s="101"/>
    </row>
    <row r="100" spans="2:5" ht="13.5" thickBot="1" x14ac:dyDescent="0.25">
      <c r="B100" s="315" t="s">
        <v>104</v>
      </c>
      <c r="C100" s="316"/>
      <c r="D100" s="316"/>
      <c r="E100" s="327"/>
    </row>
    <row r="101" spans="2:5" ht="13.5" thickBot="1" x14ac:dyDescent="0.25">
      <c r="B101" s="102" t="s">
        <v>105</v>
      </c>
      <c r="C101" s="55" t="s">
        <v>106</v>
      </c>
      <c r="D101" s="176" t="s">
        <v>3</v>
      </c>
      <c r="E101" s="103" t="s">
        <v>42</v>
      </c>
    </row>
    <row r="102" spans="2:5" s="236" customFormat="1" ht="25.5" x14ac:dyDescent="0.2">
      <c r="B102" s="213" t="s">
        <v>43</v>
      </c>
      <c r="C102" s="233" t="s">
        <v>107</v>
      </c>
      <c r="D102" s="234">
        <v>9.4999999999999998E-3</v>
      </c>
      <c r="E102" s="235">
        <f>D102*$E$48</f>
        <v>30.019524999999998</v>
      </c>
    </row>
    <row r="103" spans="2:5" s="236" customFormat="1" ht="25.5" x14ac:dyDescent="0.2">
      <c r="B103" s="213" t="s">
        <v>45</v>
      </c>
      <c r="C103" s="237" t="s">
        <v>186</v>
      </c>
      <c r="D103" s="238">
        <v>2.8E-3</v>
      </c>
      <c r="E103" s="239">
        <f t="shared" ref="E103:E104" si="1">D103*$E$48</f>
        <v>8.8478599999999989</v>
      </c>
    </row>
    <row r="104" spans="2:5" s="236" customFormat="1" ht="25.5" x14ac:dyDescent="0.2">
      <c r="B104" s="213" t="s">
        <v>47</v>
      </c>
      <c r="C104" s="237" t="s">
        <v>228</v>
      </c>
      <c r="D104" s="240">
        <v>4.1999999999999997E-3</v>
      </c>
      <c r="E104" s="239">
        <f t="shared" si="1"/>
        <v>13.271789999999998</v>
      </c>
    </row>
    <row r="105" spans="2:5" s="236" customFormat="1" ht="51" x14ac:dyDescent="0.2">
      <c r="B105" s="213" t="s">
        <v>49</v>
      </c>
      <c r="C105" s="237" t="s">
        <v>229</v>
      </c>
      <c r="D105" s="238">
        <v>2.0000000000000001E-4</v>
      </c>
      <c r="E105" s="239">
        <f t="shared" ref="E105:E108" si="2">D105*$E$48</f>
        <v>0.63198999999999994</v>
      </c>
    </row>
    <row r="106" spans="2:5" s="236" customFormat="1" ht="51.75" customHeight="1" x14ac:dyDescent="0.2">
      <c r="B106" s="213" t="s">
        <v>51</v>
      </c>
      <c r="C106" s="241" t="s">
        <v>187</v>
      </c>
      <c r="D106" s="238">
        <v>2.7000000000000001E-3</v>
      </c>
      <c r="E106" s="239">
        <f t="shared" si="2"/>
        <v>8.5318649999999998</v>
      </c>
    </row>
    <row r="107" spans="2:5" s="236" customFormat="1" x14ac:dyDescent="0.2">
      <c r="B107" s="213" t="s">
        <v>53</v>
      </c>
      <c r="C107" s="237" t="s">
        <v>108</v>
      </c>
      <c r="D107" s="238">
        <v>2.0000000000000001E-4</v>
      </c>
      <c r="E107" s="239">
        <f t="shared" si="2"/>
        <v>0.63198999999999994</v>
      </c>
    </row>
    <row r="108" spans="2:5" s="236" customFormat="1" ht="13.5" thickBot="1" x14ac:dyDescent="0.25">
      <c r="B108" s="242" t="s">
        <v>55</v>
      </c>
      <c r="C108" s="237" t="s">
        <v>109</v>
      </c>
      <c r="D108" s="243">
        <v>0</v>
      </c>
      <c r="E108" s="239">
        <f t="shared" si="2"/>
        <v>0</v>
      </c>
    </row>
    <row r="109" spans="2:5" s="236" customFormat="1" ht="13.5" thickBot="1" x14ac:dyDescent="0.25">
      <c r="B109" s="244"/>
      <c r="C109" s="245" t="s">
        <v>110</v>
      </c>
      <c r="D109" s="246">
        <f>SUM(D102:D108)</f>
        <v>1.9599999999999999E-2</v>
      </c>
      <c r="E109" s="247">
        <f>SUM(E102:E108)</f>
        <v>61.935019999999994</v>
      </c>
    </row>
    <row r="110" spans="2:5" s="236" customFormat="1" ht="13.5" thickBot="1" x14ac:dyDescent="0.25">
      <c r="B110" s="244" t="s">
        <v>55</v>
      </c>
      <c r="C110" s="248" t="s">
        <v>111</v>
      </c>
      <c r="D110" s="249">
        <f>D109*D66</f>
        <v>2.9988000000000003E-3</v>
      </c>
      <c r="E110" s="250">
        <f>D110*E48</f>
        <v>9.4760580599999997</v>
      </c>
    </row>
    <row r="111" spans="2:5" ht="26.25" thickBot="1" x14ac:dyDescent="0.25">
      <c r="B111" s="90" t="s">
        <v>74</v>
      </c>
      <c r="C111" s="108" t="s">
        <v>112</v>
      </c>
      <c r="D111" s="156">
        <f>D54*D66</f>
        <v>2.9743200000000008E-2</v>
      </c>
      <c r="E111" s="109">
        <f>D111*E48</f>
        <v>93.987024840000018</v>
      </c>
    </row>
    <row r="112" spans="2:5" ht="13.5" thickBot="1" x14ac:dyDescent="0.25">
      <c r="B112" s="90"/>
      <c r="C112" s="110" t="s">
        <v>113</v>
      </c>
      <c r="D112" s="157">
        <f>D109+D111+D110</f>
        <v>5.2342000000000007E-2</v>
      </c>
      <c r="E112" s="111">
        <f>SUM(E109:E111)</f>
        <v>165.39810290000003</v>
      </c>
    </row>
    <row r="113" spans="2:5" x14ac:dyDescent="0.2">
      <c r="B113" s="324" t="s">
        <v>114</v>
      </c>
      <c r="C113" s="324"/>
      <c r="D113" s="324"/>
      <c r="E113" s="324"/>
    </row>
    <row r="114" spans="2:5" ht="13.5" thickBot="1" x14ac:dyDescent="0.25">
      <c r="C114" s="2"/>
      <c r="E114" s="2"/>
    </row>
    <row r="115" spans="2:5" ht="13.5" thickBot="1" x14ac:dyDescent="0.25">
      <c r="B115" s="315" t="s">
        <v>115</v>
      </c>
      <c r="C115" s="316"/>
      <c r="D115" s="316"/>
      <c r="E115" s="327"/>
    </row>
    <row r="116" spans="2:5" ht="13.5" thickBot="1" x14ac:dyDescent="0.25">
      <c r="B116" s="102">
        <v>5</v>
      </c>
      <c r="C116" s="57" t="s">
        <v>116</v>
      </c>
      <c r="D116" s="34" t="s">
        <v>3</v>
      </c>
      <c r="E116" s="34" t="s">
        <v>42</v>
      </c>
    </row>
    <row r="117" spans="2:5" x14ac:dyDescent="0.2">
      <c r="B117" s="61" t="s">
        <v>43</v>
      </c>
      <c r="C117" s="59" t="s">
        <v>117</v>
      </c>
      <c r="D117" s="159" t="s">
        <v>3</v>
      </c>
      <c r="E117" s="60">
        <v>0</v>
      </c>
    </row>
    <row r="118" spans="2:5" x14ac:dyDescent="0.2">
      <c r="B118" s="61" t="s">
        <v>45</v>
      </c>
      <c r="C118" s="62" t="s">
        <v>118</v>
      </c>
      <c r="D118" s="160" t="s">
        <v>3</v>
      </c>
      <c r="E118" s="63">
        <v>0</v>
      </c>
    </row>
    <row r="119" spans="2:5" x14ac:dyDescent="0.2">
      <c r="B119" s="61" t="s">
        <v>47</v>
      </c>
      <c r="C119" s="62" t="s">
        <v>119</v>
      </c>
      <c r="D119" s="160" t="s">
        <v>3</v>
      </c>
      <c r="E119" s="63">
        <v>0</v>
      </c>
    </row>
    <row r="120" spans="2:5" ht="13.5" thickBot="1" x14ac:dyDescent="0.25">
      <c r="B120" s="96" t="s">
        <v>49</v>
      </c>
      <c r="C120" s="112" t="s">
        <v>156</v>
      </c>
      <c r="D120" s="171" t="s">
        <v>3</v>
      </c>
      <c r="E120" s="97">
        <f>'Uniformes e Materiais'!G35</f>
        <v>3.5544444444444441</v>
      </c>
    </row>
    <row r="121" spans="2:5" ht="13.5" thickBot="1" x14ac:dyDescent="0.25">
      <c r="B121" s="90"/>
      <c r="C121" s="57" t="s">
        <v>120</v>
      </c>
      <c r="D121" s="172" t="s">
        <v>3</v>
      </c>
      <c r="E121" s="79">
        <f>SUM(E117:E120)</f>
        <v>3.5544444444444441</v>
      </c>
    </row>
    <row r="122" spans="2:5" ht="13.5" thickBot="1" x14ac:dyDescent="0.25">
      <c r="C122" s="44" t="s">
        <v>3</v>
      </c>
      <c r="D122" s="2" t="s">
        <v>3</v>
      </c>
      <c r="E122" s="46" t="s">
        <v>3</v>
      </c>
    </row>
    <row r="123" spans="2:5" ht="13.5" thickBot="1" x14ac:dyDescent="0.25">
      <c r="B123" s="315" t="s">
        <v>121</v>
      </c>
      <c r="C123" s="316"/>
      <c r="D123" s="316"/>
      <c r="E123" s="327"/>
    </row>
    <row r="124" spans="2:5" ht="13.5" thickBot="1" x14ac:dyDescent="0.25">
      <c r="B124" s="28">
        <v>6</v>
      </c>
      <c r="C124" s="91" t="s">
        <v>122</v>
      </c>
      <c r="D124" s="28" t="s">
        <v>3</v>
      </c>
      <c r="E124" s="28"/>
    </row>
    <row r="125" spans="2:5" x14ac:dyDescent="0.2">
      <c r="B125" s="113" t="s">
        <v>43</v>
      </c>
      <c r="C125" s="36" t="s">
        <v>123</v>
      </c>
      <c r="D125" s="153">
        <v>4.4999999999999997E-3</v>
      </c>
      <c r="E125" s="63">
        <f>E147*D125</f>
        <v>25.147893709549994</v>
      </c>
    </row>
    <row r="126" spans="2:5" x14ac:dyDescent="0.2">
      <c r="B126" s="114"/>
      <c r="C126" s="115" t="s">
        <v>124</v>
      </c>
      <c r="D126" s="158"/>
      <c r="E126" s="116">
        <f>E147+E125</f>
        <v>5613.5687180539935</v>
      </c>
    </row>
    <row r="127" spans="2:5" x14ac:dyDescent="0.2">
      <c r="B127" s="114" t="s">
        <v>45</v>
      </c>
      <c r="C127" s="38" t="s">
        <v>125</v>
      </c>
      <c r="D127" s="153">
        <v>3.0000000000000001E-3</v>
      </c>
      <c r="E127" s="63">
        <f>D127*E126</f>
        <v>16.840706154161982</v>
      </c>
    </row>
    <row r="128" spans="2:5" x14ac:dyDescent="0.2">
      <c r="B128" s="114"/>
      <c r="C128" s="38"/>
      <c r="D128" s="168"/>
      <c r="E128" s="116">
        <f>E126+E127</f>
        <v>5630.4094242081555</v>
      </c>
    </row>
    <row r="129" spans="2:5" x14ac:dyDescent="0.2">
      <c r="B129" s="114" t="s">
        <v>47</v>
      </c>
      <c r="C129" s="117" t="s">
        <v>126</v>
      </c>
      <c r="D129" s="177">
        <f>D136+D132+D131+D133</f>
        <v>0.1804</v>
      </c>
      <c r="E129" s="63">
        <f>E148-E125-E127</f>
        <v>1239.2946072805651</v>
      </c>
    </row>
    <row r="130" spans="2:5" x14ac:dyDescent="0.2">
      <c r="B130" s="114" t="s">
        <v>127</v>
      </c>
      <c r="C130" s="38" t="s">
        <v>128</v>
      </c>
      <c r="D130" s="153">
        <v>0</v>
      </c>
      <c r="E130" s="116">
        <f>E129/D129*D130</f>
        <v>0</v>
      </c>
    </row>
    <row r="131" spans="2:5" x14ac:dyDescent="0.2">
      <c r="B131" s="114"/>
      <c r="C131" s="38" t="s">
        <v>129</v>
      </c>
      <c r="D131" s="153">
        <v>1.54E-2</v>
      </c>
      <c r="E131" s="63">
        <f>E129/D129*D131</f>
        <v>105.79344208492628</v>
      </c>
    </row>
    <row r="132" spans="2:5" x14ac:dyDescent="0.2">
      <c r="B132" s="114"/>
      <c r="C132" s="38" t="s">
        <v>130</v>
      </c>
      <c r="D132" s="153">
        <v>7.0000000000000007E-2</v>
      </c>
      <c r="E132" s="63">
        <f>E129/D129*D132</f>
        <v>480.87928220421043</v>
      </c>
    </row>
    <row r="133" spans="2:5" x14ac:dyDescent="0.2">
      <c r="B133" s="114"/>
      <c r="C133" s="38" t="s">
        <v>131</v>
      </c>
      <c r="D133" s="153">
        <v>4.4999999999999998E-2</v>
      </c>
      <c r="E133" s="63">
        <f>E129/D129*D133</f>
        <v>309.13668141699236</v>
      </c>
    </row>
    <row r="134" spans="2:5" x14ac:dyDescent="0.2">
      <c r="B134" s="114"/>
      <c r="C134" s="38" t="s">
        <v>132</v>
      </c>
      <c r="D134" s="153">
        <v>0</v>
      </c>
      <c r="E134" s="63">
        <v>0</v>
      </c>
    </row>
    <row r="135" spans="2:5" x14ac:dyDescent="0.2">
      <c r="B135" s="114" t="s">
        <v>133</v>
      </c>
      <c r="C135" s="117" t="s">
        <v>134</v>
      </c>
      <c r="D135" s="177">
        <f>D137+D136</f>
        <v>0.05</v>
      </c>
      <c r="E135" s="116">
        <f>E129/D129*D135</f>
        <v>343.48520157443602</v>
      </c>
    </row>
    <row r="136" spans="2:5" x14ac:dyDescent="0.2">
      <c r="B136" s="114"/>
      <c r="C136" s="38" t="s">
        <v>135</v>
      </c>
      <c r="D136" s="153">
        <v>0.05</v>
      </c>
      <c r="E136" s="63">
        <f>E129/D129*D135</f>
        <v>343.48520157443602</v>
      </c>
    </row>
    <row r="137" spans="2:5" ht="13.5" thickBot="1" x14ac:dyDescent="0.25">
      <c r="B137" s="118"/>
      <c r="C137" s="41" t="s">
        <v>132</v>
      </c>
      <c r="D137" s="153">
        <v>0</v>
      </c>
      <c r="E137" s="89">
        <v>0</v>
      </c>
    </row>
    <row r="138" spans="2:5" ht="13.5" thickBot="1" x14ac:dyDescent="0.25">
      <c r="B138" s="90"/>
      <c r="C138" s="91" t="s">
        <v>120</v>
      </c>
      <c r="D138" s="174" t="s">
        <v>3</v>
      </c>
      <c r="E138" s="43">
        <f>E125+E127+E129</f>
        <v>1281.283207144277</v>
      </c>
    </row>
    <row r="139" spans="2:5" ht="13.5" thickBot="1" x14ac:dyDescent="0.25">
      <c r="B139" s="83" t="s">
        <v>136</v>
      </c>
      <c r="C139" s="55" t="s">
        <v>137</v>
      </c>
      <c r="D139" s="166" t="s">
        <v>3</v>
      </c>
      <c r="E139" s="78"/>
    </row>
    <row r="140" spans="2:5" ht="13.5" thickBot="1" x14ac:dyDescent="0.25">
      <c r="B140" s="80"/>
      <c r="C140" s="81"/>
      <c r="D140" s="173"/>
      <c r="E140" s="82"/>
    </row>
    <row r="141" spans="2:5" ht="13.5" thickBot="1" x14ac:dyDescent="0.25">
      <c r="B141" s="28">
        <v>1</v>
      </c>
      <c r="C141" s="55" t="s">
        <v>138</v>
      </c>
      <c r="D141" s="34" t="s">
        <v>3</v>
      </c>
      <c r="E141" s="34" t="s">
        <v>42</v>
      </c>
    </row>
    <row r="142" spans="2:5" x14ac:dyDescent="0.2">
      <c r="B142" s="119" t="s">
        <v>43</v>
      </c>
      <c r="C142" s="62" t="s">
        <v>139</v>
      </c>
      <c r="D142" s="178"/>
      <c r="E142" s="120">
        <f>E48</f>
        <v>3159.95</v>
      </c>
    </row>
    <row r="143" spans="2:5" x14ac:dyDescent="0.2">
      <c r="B143" s="61" t="s">
        <v>45</v>
      </c>
      <c r="C143" s="62" t="s">
        <v>140</v>
      </c>
      <c r="D143" s="178"/>
      <c r="E143" s="120">
        <f>E86</f>
        <v>2049.8871939999999</v>
      </c>
    </row>
    <row r="144" spans="2:5" x14ac:dyDescent="0.2">
      <c r="B144" s="61" t="s">
        <v>47</v>
      </c>
      <c r="C144" s="62" t="s">
        <v>141</v>
      </c>
      <c r="D144" s="178"/>
      <c r="E144" s="120">
        <f>E96</f>
        <v>209.63108299999999</v>
      </c>
    </row>
    <row r="145" spans="2:5" x14ac:dyDescent="0.2">
      <c r="B145" s="61" t="s">
        <v>49</v>
      </c>
      <c r="C145" s="62" t="s">
        <v>142</v>
      </c>
      <c r="D145" s="178"/>
      <c r="E145" s="120">
        <f>E112</f>
        <v>165.39810290000003</v>
      </c>
    </row>
    <row r="146" spans="2:5" ht="13.5" thickBot="1" x14ac:dyDescent="0.25">
      <c r="B146" s="65" t="s">
        <v>51</v>
      </c>
      <c r="C146" s="66" t="s">
        <v>143</v>
      </c>
      <c r="D146" s="179"/>
      <c r="E146" s="121">
        <f>E121</f>
        <v>3.5544444444444441</v>
      </c>
    </row>
    <row r="147" spans="2:5" ht="16.5" thickBot="1" x14ac:dyDescent="0.25">
      <c r="B147" s="90"/>
      <c r="C147" s="91" t="s">
        <v>144</v>
      </c>
      <c r="D147" s="180"/>
      <c r="E147" s="122">
        <f>SUM(E142:E146)</f>
        <v>5588.4208243444436</v>
      </c>
    </row>
    <row r="148" spans="2:5" ht="13.5" thickBot="1" x14ac:dyDescent="0.25">
      <c r="B148" s="123" t="s">
        <v>53</v>
      </c>
      <c r="C148" s="124" t="s">
        <v>145</v>
      </c>
      <c r="D148" s="181"/>
      <c r="E148" s="125">
        <f>E149-E147</f>
        <v>1281.2832071442772</v>
      </c>
    </row>
    <row r="149" spans="2:5" ht="16.5" thickBot="1" x14ac:dyDescent="0.25">
      <c r="B149" s="312" t="s">
        <v>146</v>
      </c>
      <c r="C149" s="320"/>
      <c r="D149" s="313"/>
      <c r="E149" s="122">
        <f>E128/(100%-D129)</f>
        <v>6869.7040314887208</v>
      </c>
    </row>
    <row r="150" spans="2:5" ht="13.5" thickBot="1" x14ac:dyDescent="0.25">
      <c r="C150" s="126"/>
      <c r="D150" s="182"/>
      <c r="E150" s="126"/>
    </row>
    <row r="151" spans="2:5" ht="13.5" thickBot="1" x14ac:dyDescent="0.25">
      <c r="B151" s="28" t="s">
        <v>147</v>
      </c>
      <c r="C151" s="127" t="s">
        <v>148</v>
      </c>
      <c r="D151" s="183" t="s">
        <v>3</v>
      </c>
      <c r="E151" s="128"/>
    </row>
    <row r="152" spans="2:5" ht="13.5" thickBot="1" x14ac:dyDescent="0.25">
      <c r="B152" s="80"/>
      <c r="C152" s="81"/>
      <c r="D152" s="173"/>
      <c r="E152" s="82"/>
    </row>
    <row r="153" spans="2:5" ht="13.5" thickBot="1" x14ac:dyDescent="0.25">
      <c r="B153" s="48" t="s">
        <v>149</v>
      </c>
      <c r="C153" s="44" t="s">
        <v>150</v>
      </c>
      <c r="D153" s="129" t="s">
        <v>3</v>
      </c>
      <c r="E153" s="129" t="s">
        <v>42</v>
      </c>
    </row>
    <row r="154" spans="2:5" x14ac:dyDescent="0.2">
      <c r="B154" s="130" t="s">
        <v>43</v>
      </c>
      <c r="C154" s="131" t="s">
        <v>151</v>
      </c>
      <c r="D154" s="184">
        <f>D52</f>
        <v>8.3299999999999999E-2</v>
      </c>
      <c r="E154" s="132">
        <f>D154*E48</f>
        <v>263.22383500000001</v>
      </c>
    </row>
    <row r="155" spans="2:5" x14ac:dyDescent="0.2">
      <c r="B155" s="133" t="s">
        <v>45</v>
      </c>
      <c r="C155" s="134" t="s">
        <v>152</v>
      </c>
      <c r="D155" s="185">
        <f>D53</f>
        <v>0.1111</v>
      </c>
      <c r="E155" s="135">
        <f>D155*E48</f>
        <v>351.07044500000001</v>
      </c>
    </row>
    <row r="156" spans="2:5" x14ac:dyDescent="0.2">
      <c r="B156" s="136" t="s">
        <v>47</v>
      </c>
      <c r="C156" s="137" t="s">
        <v>153</v>
      </c>
      <c r="D156" s="186">
        <v>4.4999999999999998E-2</v>
      </c>
      <c r="E156" s="135">
        <f>D156*E48</f>
        <v>142.19774999999998</v>
      </c>
    </row>
    <row r="157" spans="2:5" ht="13.5" thickBot="1" x14ac:dyDescent="0.25">
      <c r="B157" s="138" t="s">
        <v>49</v>
      </c>
      <c r="C157" s="139" t="s">
        <v>154</v>
      </c>
      <c r="D157" s="187">
        <f>D111</f>
        <v>2.9743200000000008E-2</v>
      </c>
      <c r="E157" s="135">
        <f>D157*E48</f>
        <v>93.987024840000018</v>
      </c>
    </row>
    <row r="158" spans="2:5" ht="16.5" thickBot="1" x14ac:dyDescent="0.25">
      <c r="B158" s="312" t="s">
        <v>155</v>
      </c>
      <c r="C158" s="313"/>
      <c r="D158" s="188">
        <f>SUM(D154:D157)</f>
        <v>0.26914320000000003</v>
      </c>
      <c r="E158" s="140">
        <f>SUM(E154:E157)</f>
        <v>850.47905484000012</v>
      </c>
    </row>
    <row r="159" spans="2:5" x14ac:dyDescent="0.2">
      <c r="B159" s="331"/>
      <c r="C159" s="331"/>
      <c r="D159" s="331"/>
      <c r="E159" s="331"/>
    </row>
    <row r="161" spans="2:5" x14ac:dyDescent="0.2">
      <c r="B161" s="330"/>
      <c r="C161" s="330"/>
      <c r="D161" s="330"/>
      <c r="E161" s="330"/>
    </row>
    <row r="162" spans="2:5" x14ac:dyDescent="0.2">
      <c r="B162" s="330"/>
      <c r="C162" s="330"/>
      <c r="D162" s="330"/>
      <c r="E162" s="330"/>
    </row>
  </sheetData>
  <mergeCells count="56">
    <mergeCell ref="B162:E162"/>
    <mergeCell ref="B115:E115"/>
    <mergeCell ref="B123:E123"/>
    <mergeCell ref="B149:D149"/>
    <mergeCell ref="B158:C158"/>
    <mergeCell ref="B159:E159"/>
    <mergeCell ref="B161:E161"/>
    <mergeCell ref="B113:E113"/>
    <mergeCell ref="B55:E55"/>
    <mergeCell ref="B66:C66"/>
    <mergeCell ref="B67:E67"/>
    <mergeCell ref="B68:E68"/>
    <mergeCell ref="B79:C79"/>
    <mergeCell ref="B81:C81"/>
    <mergeCell ref="D81:E81"/>
    <mergeCell ref="B88:E88"/>
    <mergeCell ref="C89:E89"/>
    <mergeCell ref="B97:E97"/>
    <mergeCell ref="B98:E98"/>
    <mergeCell ref="B100:E100"/>
    <mergeCell ref="B54:C54"/>
    <mergeCell ref="B30:D30"/>
    <mergeCell ref="B31:D31"/>
    <mergeCell ref="B32:D32"/>
    <mergeCell ref="B33:D33"/>
    <mergeCell ref="B34:D34"/>
    <mergeCell ref="C36:E36"/>
    <mergeCell ref="B39:C39"/>
    <mergeCell ref="D39:E39"/>
    <mergeCell ref="B48:D48"/>
    <mergeCell ref="B50:C50"/>
    <mergeCell ref="C51:E51"/>
    <mergeCell ref="B29:D29"/>
    <mergeCell ref="B16:C16"/>
    <mergeCell ref="B17:C17"/>
    <mergeCell ref="B19:E19"/>
    <mergeCell ref="B20:D20"/>
    <mergeCell ref="B21:D21"/>
    <mergeCell ref="B22:D22"/>
    <mergeCell ref="B23:D23"/>
    <mergeCell ref="B24:D24"/>
    <mergeCell ref="B26:E26"/>
    <mergeCell ref="B27:D27"/>
    <mergeCell ref="B28:D28"/>
    <mergeCell ref="B15:E15"/>
    <mergeCell ref="B1:E1"/>
    <mergeCell ref="B2:E2"/>
    <mergeCell ref="B3:E3"/>
    <mergeCell ref="B5:D5"/>
    <mergeCell ref="B6:D6"/>
    <mergeCell ref="B7:D7"/>
    <mergeCell ref="B9:E9"/>
    <mergeCell ref="B10:D10"/>
    <mergeCell ref="B11:D11"/>
    <mergeCell ref="B12:D12"/>
    <mergeCell ref="B13:D13"/>
  </mergeCells>
  <pageMargins left="0.511811024" right="0.511811024" top="0.78740157499999996" bottom="0.78740157499999996" header="0.31496062000000002" footer="0.31496062000000002"/>
  <pageSetup paperSize="9" scale="61" orientation="portrait" horizontalDpi="0" verticalDpi="0" r:id="rId1"/>
  <rowBreaks count="1" manualBreakCount="1">
    <brk id="87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3"/>
  <sheetViews>
    <sheetView view="pageBreakPreview" topLeftCell="A148" zoomScaleNormal="100" zoomScaleSheetLayoutView="100" workbookViewId="0">
      <selection activeCell="D110" sqref="D110"/>
    </sheetView>
  </sheetViews>
  <sheetFormatPr defaultColWidth="8.7109375" defaultRowHeight="12.75" x14ac:dyDescent="0.2"/>
  <cols>
    <col min="1" max="1" width="8.7109375" style="1"/>
    <col min="2" max="2" width="9.140625" style="2" customWidth="1"/>
    <col min="3" max="3" width="89" style="45" customWidth="1"/>
    <col min="4" max="4" width="17.5703125" style="2" bestFit="1" customWidth="1"/>
    <col min="5" max="5" width="25.140625" style="45" bestFit="1" customWidth="1"/>
    <col min="6" max="16384" width="8.7109375" style="1"/>
  </cols>
  <sheetData>
    <row r="1" spans="2:5" x14ac:dyDescent="0.2">
      <c r="B1" s="292" t="s">
        <v>0</v>
      </c>
      <c r="C1" s="292"/>
      <c r="D1" s="292"/>
      <c r="E1" s="292"/>
    </row>
    <row r="2" spans="2:5" x14ac:dyDescent="0.2">
      <c r="B2" s="292" t="s">
        <v>1</v>
      </c>
      <c r="C2" s="292"/>
      <c r="D2" s="292"/>
      <c r="E2" s="292"/>
    </row>
    <row r="3" spans="2:5" x14ac:dyDescent="0.2">
      <c r="B3" s="292" t="s">
        <v>2</v>
      </c>
      <c r="C3" s="292"/>
      <c r="D3" s="292"/>
      <c r="E3" s="292"/>
    </row>
    <row r="4" spans="2:5" ht="13.5" thickBot="1" x14ac:dyDescent="0.25">
      <c r="C4" s="3" t="s">
        <v>3</v>
      </c>
      <c r="D4" s="2" t="s">
        <v>3</v>
      </c>
      <c r="E4" s="4" t="s">
        <v>3</v>
      </c>
    </row>
    <row r="5" spans="2:5" ht="14.25" thickTop="1" x14ac:dyDescent="0.2">
      <c r="B5" s="293" t="s">
        <v>4</v>
      </c>
      <c r="C5" s="294"/>
      <c r="D5" s="294"/>
      <c r="E5" s="5" t="s">
        <v>5</v>
      </c>
    </row>
    <row r="6" spans="2:5" x14ac:dyDescent="0.2">
      <c r="B6" s="295" t="s">
        <v>6</v>
      </c>
      <c r="C6" s="296"/>
      <c r="D6" s="297"/>
      <c r="E6" s="6">
        <v>44075</v>
      </c>
    </row>
    <row r="7" spans="2:5" ht="13.5" thickBot="1" x14ac:dyDescent="0.25">
      <c r="B7" s="298" t="s">
        <v>7</v>
      </c>
      <c r="C7" s="299"/>
      <c r="D7" s="300"/>
      <c r="E7" s="7" t="s">
        <v>8</v>
      </c>
    </row>
    <row r="8" spans="2:5" ht="14.25" thickTop="1" thickBot="1" x14ac:dyDescent="0.25">
      <c r="C8" s="8"/>
      <c r="D8" s="17"/>
      <c r="E8" s="10"/>
    </row>
    <row r="9" spans="2:5" ht="14.25" thickTop="1" thickBot="1" x14ac:dyDescent="0.25">
      <c r="B9" s="301" t="s">
        <v>9</v>
      </c>
      <c r="C9" s="302"/>
      <c r="D9" s="302"/>
      <c r="E9" s="303"/>
    </row>
    <row r="10" spans="2:5" ht="13.5" thickTop="1" x14ac:dyDescent="0.2">
      <c r="B10" s="304" t="s">
        <v>10</v>
      </c>
      <c r="C10" s="305"/>
      <c r="D10" s="306"/>
      <c r="E10" s="11" t="s">
        <v>11</v>
      </c>
    </row>
    <row r="11" spans="2:5" x14ac:dyDescent="0.2">
      <c r="B11" s="295" t="s">
        <v>12</v>
      </c>
      <c r="C11" s="296"/>
      <c r="D11" s="297"/>
      <c r="E11" s="12" t="s">
        <v>13</v>
      </c>
    </row>
    <row r="12" spans="2:5" x14ac:dyDescent="0.2">
      <c r="B12" s="295" t="s">
        <v>14</v>
      </c>
      <c r="C12" s="296"/>
      <c r="D12" s="297"/>
      <c r="E12" s="11">
        <v>2020</v>
      </c>
    </row>
    <row r="13" spans="2:5" ht="13.5" thickBot="1" x14ac:dyDescent="0.25">
      <c r="B13" s="298" t="s">
        <v>15</v>
      </c>
      <c r="C13" s="299"/>
      <c r="D13" s="300"/>
      <c r="E13" s="13">
        <v>12</v>
      </c>
    </row>
    <row r="14" spans="2:5" ht="14.25" thickTop="1" thickBot="1" x14ac:dyDescent="0.25">
      <c r="C14" s="8"/>
      <c r="D14" s="17"/>
      <c r="E14" s="9"/>
    </row>
    <row r="15" spans="2:5" ht="14.25" thickTop="1" thickBot="1" x14ac:dyDescent="0.25">
      <c r="B15" s="289" t="s">
        <v>16</v>
      </c>
      <c r="C15" s="290"/>
      <c r="D15" s="290"/>
      <c r="E15" s="291"/>
    </row>
    <row r="16" spans="2:5" ht="15" customHeight="1" thickTop="1" thickBot="1" x14ac:dyDescent="0.25">
      <c r="B16" s="308" t="s">
        <v>17</v>
      </c>
      <c r="C16" s="308"/>
      <c r="D16" s="141" t="s">
        <v>18</v>
      </c>
      <c r="E16" s="14" t="s">
        <v>19</v>
      </c>
    </row>
    <row r="17" spans="2:5" ht="25.5" customHeight="1" thickTop="1" thickBot="1" x14ac:dyDescent="0.25">
      <c r="B17" s="332" t="str">
        <f>E23</f>
        <v>Técnico em Secretariado</v>
      </c>
      <c r="C17" s="309"/>
      <c r="D17" s="142" t="s">
        <v>188</v>
      </c>
      <c r="E17" s="15">
        <v>1</v>
      </c>
    </row>
    <row r="18" spans="2:5" ht="14.25" thickTop="1" thickBot="1" x14ac:dyDescent="0.25">
      <c r="C18" s="16"/>
      <c r="D18" s="17"/>
      <c r="E18" s="17"/>
    </row>
    <row r="19" spans="2:5" ht="14.25" thickTop="1" thickBot="1" x14ac:dyDescent="0.25">
      <c r="B19" s="301" t="s">
        <v>21</v>
      </c>
      <c r="C19" s="302"/>
      <c r="D19" s="302"/>
      <c r="E19" s="303"/>
    </row>
    <row r="20" spans="2:5" ht="13.5" thickTop="1" x14ac:dyDescent="0.2">
      <c r="B20" s="293" t="s">
        <v>22</v>
      </c>
      <c r="C20" s="294"/>
      <c r="D20" s="310"/>
      <c r="E20" s="18" t="str">
        <f>B17</f>
        <v>Técnico em Secretariado</v>
      </c>
    </row>
    <row r="21" spans="2:5" ht="13.5" x14ac:dyDescent="0.2">
      <c r="B21" s="295" t="s">
        <v>23</v>
      </c>
      <c r="C21" s="296"/>
      <c r="D21" s="297"/>
      <c r="E21" s="19" t="s">
        <v>189</v>
      </c>
    </row>
    <row r="22" spans="2:5" x14ac:dyDescent="0.2">
      <c r="B22" s="295" t="s">
        <v>25</v>
      </c>
      <c r="C22" s="296"/>
      <c r="D22" s="297"/>
      <c r="E22" s="20">
        <v>2220</v>
      </c>
    </row>
    <row r="23" spans="2:5" x14ac:dyDescent="0.2">
      <c r="B23" s="295" t="s">
        <v>26</v>
      </c>
      <c r="C23" s="296"/>
      <c r="D23" s="297"/>
      <c r="E23" s="21" t="s">
        <v>157</v>
      </c>
    </row>
    <row r="24" spans="2:5" ht="13.5" thickBot="1" x14ac:dyDescent="0.25">
      <c r="B24" s="298" t="s">
        <v>27</v>
      </c>
      <c r="C24" s="299"/>
      <c r="D24" s="300"/>
      <c r="E24" s="22">
        <v>43831</v>
      </c>
    </row>
    <row r="25" spans="2:5" ht="14.25" thickTop="1" thickBot="1" x14ac:dyDescent="0.25">
      <c r="C25" s="8"/>
      <c r="D25" s="17"/>
      <c r="E25" s="9"/>
    </row>
    <row r="26" spans="2:5" ht="14.25" thickTop="1" thickBot="1" x14ac:dyDescent="0.25">
      <c r="B26" s="301" t="s">
        <v>28</v>
      </c>
      <c r="C26" s="302"/>
      <c r="D26" s="302"/>
      <c r="E26" s="303"/>
    </row>
    <row r="27" spans="2:5" ht="13.5" thickTop="1" x14ac:dyDescent="0.2">
      <c r="B27" s="293" t="s">
        <v>29</v>
      </c>
      <c r="C27" s="294"/>
      <c r="D27" s="311"/>
      <c r="E27" s="23">
        <v>5.5</v>
      </c>
    </row>
    <row r="28" spans="2:5" x14ac:dyDescent="0.2">
      <c r="B28" s="295"/>
      <c r="C28" s="296"/>
      <c r="D28" s="307"/>
      <c r="E28" s="24">
        <v>33.92</v>
      </c>
    </row>
    <row r="29" spans="2:5" x14ac:dyDescent="0.2">
      <c r="B29" s="295" t="s">
        <v>30</v>
      </c>
      <c r="C29" s="296"/>
      <c r="D29" s="307"/>
      <c r="E29" s="24">
        <v>153.77000000000001</v>
      </c>
    </row>
    <row r="30" spans="2:5" x14ac:dyDescent="0.2">
      <c r="B30" s="295" t="s">
        <v>31</v>
      </c>
      <c r="C30" s="296"/>
      <c r="D30" s="307"/>
      <c r="E30" s="25">
        <v>0</v>
      </c>
    </row>
    <row r="31" spans="2:5" x14ac:dyDescent="0.2">
      <c r="B31" s="295" t="s">
        <v>32</v>
      </c>
      <c r="C31" s="296"/>
      <c r="D31" s="307"/>
      <c r="E31" s="24">
        <v>10.63</v>
      </c>
    </row>
    <row r="32" spans="2:5" x14ac:dyDescent="0.2">
      <c r="B32" s="295" t="s">
        <v>33</v>
      </c>
      <c r="C32" s="296"/>
      <c r="D32" s="307"/>
      <c r="E32" s="25">
        <v>2.5</v>
      </c>
    </row>
    <row r="33" spans="2:5" x14ac:dyDescent="0.2">
      <c r="B33" s="295" t="s">
        <v>34</v>
      </c>
      <c r="C33" s="296"/>
      <c r="D33" s="307"/>
      <c r="E33" s="25">
        <v>0</v>
      </c>
    </row>
    <row r="34" spans="2:5" ht="13.5" thickBot="1" x14ac:dyDescent="0.25">
      <c r="B34" s="298" t="s">
        <v>35</v>
      </c>
      <c r="C34" s="299"/>
      <c r="D34" s="314"/>
      <c r="E34" s="26">
        <v>22</v>
      </c>
    </row>
    <row r="35" spans="2:5" ht="14.25" thickTop="1" thickBot="1" x14ac:dyDescent="0.25">
      <c r="B35" s="9"/>
      <c r="C35" s="8"/>
      <c r="D35" s="17"/>
      <c r="E35" s="27"/>
    </row>
    <row r="36" spans="2:5" ht="13.5" thickBot="1" x14ac:dyDescent="0.25">
      <c r="B36" s="28" t="s">
        <v>36</v>
      </c>
      <c r="C36" s="315" t="s">
        <v>37</v>
      </c>
      <c r="D36" s="316"/>
      <c r="E36" s="317"/>
    </row>
    <row r="37" spans="2:5" ht="13.5" thickBot="1" x14ac:dyDescent="0.25">
      <c r="C37" s="8"/>
      <c r="D37" s="17"/>
      <c r="E37" s="9"/>
    </row>
    <row r="38" spans="2:5" ht="39" thickBot="1" x14ac:dyDescent="0.25">
      <c r="B38" s="29"/>
      <c r="C38" s="30" t="s">
        <v>38</v>
      </c>
      <c r="D38" s="31" t="s">
        <v>39</v>
      </c>
      <c r="E38" s="31" t="str">
        <f>B17</f>
        <v>Técnico em Secretariado</v>
      </c>
    </row>
    <row r="39" spans="2:5" ht="13.5" thickBot="1" x14ac:dyDescent="0.25">
      <c r="B39" s="315" t="s">
        <v>40</v>
      </c>
      <c r="C39" s="316"/>
      <c r="D39" s="318" t="s">
        <v>3</v>
      </c>
      <c r="E39" s="319"/>
    </row>
    <row r="40" spans="2:5" ht="13.5" thickBot="1" x14ac:dyDescent="0.25">
      <c r="B40" s="32">
        <v>1</v>
      </c>
      <c r="C40" s="33" t="s">
        <v>41</v>
      </c>
      <c r="D40" s="34" t="s">
        <v>3</v>
      </c>
      <c r="E40" s="34" t="s">
        <v>42</v>
      </c>
    </row>
    <row r="41" spans="2:5" x14ac:dyDescent="0.2">
      <c r="B41" s="35" t="s">
        <v>43</v>
      </c>
      <c r="C41" s="36" t="s">
        <v>44</v>
      </c>
      <c r="D41" s="159" t="s">
        <v>3</v>
      </c>
      <c r="E41" s="37">
        <f>E22</f>
        <v>2220</v>
      </c>
    </row>
    <row r="42" spans="2:5" x14ac:dyDescent="0.2">
      <c r="B42" s="35" t="s">
        <v>45</v>
      </c>
      <c r="C42" s="38" t="s">
        <v>46</v>
      </c>
      <c r="D42" s="160" t="s">
        <v>3</v>
      </c>
      <c r="E42" s="39">
        <v>0</v>
      </c>
    </row>
    <row r="43" spans="2:5" x14ac:dyDescent="0.2">
      <c r="B43" s="35" t="s">
        <v>47</v>
      </c>
      <c r="C43" s="38" t="s">
        <v>48</v>
      </c>
      <c r="D43" s="160" t="s">
        <v>3</v>
      </c>
      <c r="E43" s="39">
        <v>0</v>
      </c>
    </row>
    <row r="44" spans="2:5" x14ac:dyDescent="0.2">
      <c r="B44" s="35" t="s">
        <v>49</v>
      </c>
      <c r="C44" s="38" t="s">
        <v>50</v>
      </c>
      <c r="D44" s="160" t="s">
        <v>3</v>
      </c>
      <c r="E44" s="39">
        <v>0</v>
      </c>
    </row>
    <row r="45" spans="2:5" x14ac:dyDescent="0.2">
      <c r="B45" s="35" t="s">
        <v>51</v>
      </c>
      <c r="C45" s="38" t="s">
        <v>52</v>
      </c>
      <c r="D45" s="160" t="s">
        <v>3</v>
      </c>
      <c r="E45" s="39">
        <v>0</v>
      </c>
    </row>
    <row r="46" spans="2:5" x14ac:dyDescent="0.2">
      <c r="B46" s="40" t="s">
        <v>53</v>
      </c>
      <c r="C46" s="41" t="s">
        <v>54</v>
      </c>
      <c r="D46" s="161"/>
      <c r="E46" s="39">
        <v>0</v>
      </c>
    </row>
    <row r="47" spans="2:5" ht="13.5" thickBot="1" x14ac:dyDescent="0.25">
      <c r="B47" s="40" t="s">
        <v>55</v>
      </c>
      <c r="C47" s="41" t="s">
        <v>56</v>
      </c>
      <c r="D47" s="161" t="s">
        <v>3</v>
      </c>
      <c r="E47" s="42">
        <v>0</v>
      </c>
    </row>
    <row r="48" spans="2:5" ht="13.5" thickBot="1" x14ac:dyDescent="0.25">
      <c r="B48" s="312" t="s">
        <v>57</v>
      </c>
      <c r="C48" s="320"/>
      <c r="D48" s="313"/>
      <c r="E48" s="43">
        <f>SUM(E41:E47)</f>
        <v>2220</v>
      </c>
    </row>
    <row r="49" spans="2:5" ht="13.5" thickBot="1" x14ac:dyDescent="0.25">
      <c r="C49" s="44" t="s">
        <v>3</v>
      </c>
      <c r="D49" s="2" t="s">
        <v>3</v>
      </c>
      <c r="E49" s="46" t="s">
        <v>3</v>
      </c>
    </row>
    <row r="50" spans="2:5" ht="13.5" thickBot="1" x14ac:dyDescent="0.25">
      <c r="B50" s="321" t="s">
        <v>58</v>
      </c>
      <c r="C50" s="322"/>
      <c r="D50" s="162"/>
      <c r="E50" s="47"/>
    </row>
    <row r="51" spans="2:5" ht="13.5" thickBot="1" x14ac:dyDescent="0.25">
      <c r="B51" s="48" t="s">
        <v>59</v>
      </c>
      <c r="C51" s="322" t="s">
        <v>60</v>
      </c>
      <c r="D51" s="322"/>
      <c r="E51" s="323"/>
    </row>
    <row r="52" spans="2:5" x14ac:dyDescent="0.2">
      <c r="B52" s="49" t="s">
        <v>43</v>
      </c>
      <c r="C52" s="50" t="s">
        <v>61</v>
      </c>
      <c r="D52" s="163">
        <v>8.3299999999999999E-2</v>
      </c>
      <c r="E52" s="51">
        <f>D52*E48</f>
        <v>184.92599999999999</v>
      </c>
    </row>
    <row r="53" spans="2:5" ht="13.5" thickBot="1" x14ac:dyDescent="0.25">
      <c r="B53" s="52" t="s">
        <v>45</v>
      </c>
      <c r="C53" s="53" t="s">
        <v>62</v>
      </c>
      <c r="D53" s="164">
        <v>0.1111</v>
      </c>
      <c r="E53" s="54">
        <f>D53*E48</f>
        <v>246.642</v>
      </c>
    </row>
    <row r="54" spans="2:5" ht="13.5" thickBot="1" x14ac:dyDescent="0.25">
      <c r="B54" s="312" t="s">
        <v>63</v>
      </c>
      <c r="C54" s="313"/>
      <c r="D54" s="165">
        <f>SUM(D52:D53)</f>
        <v>0.19440000000000002</v>
      </c>
      <c r="E54" s="43">
        <f>SUM(E52:E53)</f>
        <v>431.56799999999998</v>
      </c>
    </row>
    <row r="55" spans="2:5" x14ac:dyDescent="0.2">
      <c r="B55" s="325" t="s">
        <v>64</v>
      </c>
      <c r="C55" s="325"/>
      <c r="D55" s="325"/>
      <c r="E55" s="325"/>
    </row>
    <row r="56" spans="2:5" ht="13.5" thickBot="1" x14ac:dyDescent="0.25">
      <c r="C56" s="94"/>
      <c r="D56" s="166"/>
      <c r="E56" s="56"/>
    </row>
    <row r="57" spans="2:5" ht="13.5" thickBot="1" x14ac:dyDescent="0.25">
      <c r="B57" s="28" t="s">
        <v>65</v>
      </c>
      <c r="C57" s="95" t="s">
        <v>66</v>
      </c>
      <c r="D57" s="34"/>
      <c r="E57" s="34" t="s">
        <v>42</v>
      </c>
    </row>
    <row r="58" spans="2:5" x14ac:dyDescent="0.2">
      <c r="B58" s="58" t="s">
        <v>43</v>
      </c>
      <c r="C58" s="59" t="s">
        <v>67</v>
      </c>
      <c r="D58" s="167"/>
      <c r="E58" s="60">
        <f>$E$48*D58</f>
        <v>0</v>
      </c>
    </row>
    <row r="59" spans="2:5" x14ac:dyDescent="0.2">
      <c r="B59" s="61" t="s">
        <v>45</v>
      </c>
      <c r="C59" s="62" t="s">
        <v>68</v>
      </c>
      <c r="D59" s="168">
        <v>1.4999999999999999E-2</v>
      </c>
      <c r="E59" s="63">
        <f>($E$48*D59)</f>
        <v>33.299999999999997</v>
      </c>
    </row>
    <row r="60" spans="2:5" x14ac:dyDescent="0.2">
      <c r="B60" s="61" t="s">
        <v>47</v>
      </c>
      <c r="C60" s="62" t="s">
        <v>69</v>
      </c>
      <c r="D60" s="168">
        <v>0.01</v>
      </c>
      <c r="E60" s="63">
        <f t="shared" ref="E60:E62" si="0">($E$48*D60)</f>
        <v>22.2</v>
      </c>
    </row>
    <row r="61" spans="2:5" s="64" customFormat="1" x14ac:dyDescent="0.2">
      <c r="B61" s="61" t="s">
        <v>49</v>
      </c>
      <c r="C61" s="62" t="s">
        <v>70</v>
      </c>
      <c r="D61" s="168">
        <v>2E-3</v>
      </c>
      <c r="E61" s="63">
        <f t="shared" si="0"/>
        <v>4.4400000000000004</v>
      </c>
    </row>
    <row r="62" spans="2:5" x14ac:dyDescent="0.2">
      <c r="B62" s="61" t="s">
        <v>51</v>
      </c>
      <c r="C62" s="62" t="s">
        <v>71</v>
      </c>
      <c r="D62" s="168">
        <v>2.5000000000000001E-2</v>
      </c>
      <c r="E62" s="63">
        <f t="shared" si="0"/>
        <v>55.5</v>
      </c>
    </row>
    <row r="63" spans="2:5" x14ac:dyDescent="0.2">
      <c r="B63" s="61" t="s">
        <v>53</v>
      </c>
      <c r="C63" s="62" t="s">
        <v>72</v>
      </c>
      <c r="D63" s="168">
        <v>0.08</v>
      </c>
      <c r="E63" s="63">
        <f>$E$48*D63</f>
        <v>177.6</v>
      </c>
    </row>
    <row r="64" spans="2:5" x14ac:dyDescent="0.2">
      <c r="B64" s="61" t="s">
        <v>55</v>
      </c>
      <c r="C64" s="62" t="s">
        <v>73</v>
      </c>
      <c r="D64" s="153">
        <v>1.4999999999999999E-2</v>
      </c>
      <c r="E64" s="63">
        <f>($E$48*D64)</f>
        <v>33.299999999999997</v>
      </c>
    </row>
    <row r="65" spans="2:5" ht="13.5" thickBot="1" x14ac:dyDescent="0.25">
      <c r="B65" s="65" t="s">
        <v>74</v>
      </c>
      <c r="C65" s="66" t="s">
        <v>75</v>
      </c>
      <c r="D65" s="169">
        <v>6.0000000000000001E-3</v>
      </c>
      <c r="E65" s="63">
        <f>($E$48*D65)</f>
        <v>13.32</v>
      </c>
    </row>
    <row r="66" spans="2:5" ht="13.5" thickBot="1" x14ac:dyDescent="0.25">
      <c r="B66" s="312" t="s">
        <v>63</v>
      </c>
      <c r="C66" s="313"/>
      <c r="D66" s="170">
        <f>SUM(D58:D65)</f>
        <v>0.15300000000000002</v>
      </c>
      <c r="E66" s="67">
        <f>SUM(E58:E65)</f>
        <v>339.65999999999997</v>
      </c>
    </row>
    <row r="67" spans="2:5" x14ac:dyDescent="0.2">
      <c r="B67" s="324" t="s">
        <v>76</v>
      </c>
      <c r="C67" s="324"/>
      <c r="D67" s="324"/>
      <c r="E67" s="324"/>
    </row>
    <row r="68" spans="2:5" x14ac:dyDescent="0.2">
      <c r="B68" s="326" t="s">
        <v>77</v>
      </c>
      <c r="C68" s="326"/>
      <c r="D68" s="326"/>
      <c r="E68" s="326"/>
    </row>
    <row r="69" spans="2:5" ht="13.5" thickBot="1" x14ac:dyDescent="0.25">
      <c r="C69" s="44"/>
      <c r="E69" s="46"/>
    </row>
    <row r="70" spans="2:5" ht="13.5" thickBot="1" x14ac:dyDescent="0.25">
      <c r="B70" s="28" t="s">
        <v>78</v>
      </c>
      <c r="C70" s="68" t="s">
        <v>79</v>
      </c>
      <c r="D70" s="69" t="s">
        <v>3</v>
      </c>
      <c r="E70" s="69" t="s">
        <v>42</v>
      </c>
    </row>
    <row r="71" spans="2:5" x14ac:dyDescent="0.2">
      <c r="B71" s="70" t="s">
        <v>43</v>
      </c>
      <c r="C71" s="71" t="s">
        <v>80</v>
      </c>
      <c r="D71" s="159" t="s">
        <v>3</v>
      </c>
      <c r="E71" s="37">
        <f>IF(((E27*2*E34)-E48*0.06)&lt;0,0,(E27*2*E34)-E48*0.06)</f>
        <v>108.80000000000001</v>
      </c>
    </row>
    <row r="72" spans="2:5" x14ac:dyDescent="0.2">
      <c r="B72" s="72" t="s">
        <v>45</v>
      </c>
      <c r="C72" s="73" t="s">
        <v>81</v>
      </c>
      <c r="D72" s="160" t="s">
        <v>3</v>
      </c>
      <c r="E72" s="42">
        <f>(E28*E34)-(E28*E34*0.99%)</f>
        <v>738.85222399999998</v>
      </c>
    </row>
    <row r="73" spans="2:5" x14ac:dyDescent="0.2">
      <c r="B73" s="72" t="s">
        <v>47</v>
      </c>
      <c r="C73" s="73" t="s">
        <v>82</v>
      </c>
      <c r="D73" s="214" t="s">
        <v>3</v>
      </c>
      <c r="E73" s="217">
        <f>E29</f>
        <v>153.77000000000001</v>
      </c>
    </row>
    <row r="74" spans="2:5" x14ac:dyDescent="0.2">
      <c r="B74" s="72" t="s">
        <v>49</v>
      </c>
      <c r="C74" s="73" t="s">
        <v>83</v>
      </c>
      <c r="D74" s="214" t="s">
        <v>3</v>
      </c>
      <c r="E74" s="217">
        <f>E30</f>
        <v>0</v>
      </c>
    </row>
    <row r="75" spans="2:5" x14ac:dyDescent="0.2">
      <c r="B75" s="72" t="s">
        <v>51</v>
      </c>
      <c r="C75" s="73" t="s">
        <v>84</v>
      </c>
      <c r="D75" s="214" t="s">
        <v>3</v>
      </c>
      <c r="E75" s="217">
        <f>E31</f>
        <v>10.63</v>
      </c>
    </row>
    <row r="76" spans="2:5" x14ac:dyDescent="0.2">
      <c r="B76" s="72" t="s">
        <v>53</v>
      </c>
      <c r="C76" s="73" t="s">
        <v>85</v>
      </c>
      <c r="D76" s="214" t="s">
        <v>3</v>
      </c>
      <c r="E76" s="217">
        <f>E32</f>
        <v>2.5</v>
      </c>
    </row>
    <row r="77" spans="2:5" x14ac:dyDescent="0.2">
      <c r="B77" s="74" t="s">
        <v>55</v>
      </c>
      <c r="C77" s="75" t="s">
        <v>86</v>
      </c>
      <c r="D77" s="215"/>
      <c r="E77" s="217">
        <v>1</v>
      </c>
    </row>
    <row r="78" spans="2:5" ht="13.5" thickBot="1" x14ac:dyDescent="0.25">
      <c r="B78" s="74" t="s">
        <v>74</v>
      </c>
      <c r="C78" s="77" t="s">
        <v>56</v>
      </c>
      <c r="D78" s="171" t="s">
        <v>3</v>
      </c>
      <c r="E78" s="216">
        <f>E33</f>
        <v>0</v>
      </c>
    </row>
    <row r="79" spans="2:5" ht="13.5" thickBot="1" x14ac:dyDescent="0.25">
      <c r="B79" s="312" t="s">
        <v>63</v>
      </c>
      <c r="C79" s="313"/>
      <c r="D79" s="172" t="s">
        <v>3</v>
      </c>
      <c r="E79" s="79">
        <f>SUM(E71:E78)</f>
        <v>1015.5522239999999</v>
      </c>
    </row>
    <row r="80" spans="2:5" ht="13.5" thickBot="1" x14ac:dyDescent="0.25">
      <c r="B80" s="80"/>
      <c r="C80" s="81"/>
      <c r="D80" s="173"/>
      <c r="E80" s="82"/>
    </row>
    <row r="81" spans="2:5" ht="13.5" thickBot="1" x14ac:dyDescent="0.25">
      <c r="B81" s="315" t="s">
        <v>87</v>
      </c>
      <c r="C81" s="316"/>
      <c r="D81" s="316"/>
      <c r="E81" s="317"/>
    </row>
    <row r="82" spans="2:5" ht="13.5" thickBot="1" x14ac:dyDescent="0.25">
      <c r="B82" s="83">
        <v>2</v>
      </c>
      <c r="C82" s="94" t="s">
        <v>88</v>
      </c>
      <c r="D82" s="34" t="s">
        <v>3</v>
      </c>
      <c r="E82" s="34" t="s">
        <v>42</v>
      </c>
    </row>
    <row r="83" spans="2:5" x14ac:dyDescent="0.2">
      <c r="B83" s="84" t="s">
        <v>59</v>
      </c>
      <c r="C83" s="85" t="s">
        <v>89</v>
      </c>
      <c r="D83" s="159"/>
      <c r="E83" s="60">
        <f>E54</f>
        <v>431.56799999999998</v>
      </c>
    </row>
    <row r="84" spans="2:5" x14ac:dyDescent="0.2">
      <c r="B84" s="84" t="s">
        <v>65</v>
      </c>
      <c r="C84" s="86" t="s">
        <v>90</v>
      </c>
      <c r="D84" s="160"/>
      <c r="E84" s="63">
        <f>E66</f>
        <v>339.65999999999997</v>
      </c>
    </row>
    <row r="85" spans="2:5" ht="13.5" thickBot="1" x14ac:dyDescent="0.25">
      <c r="B85" s="87" t="s">
        <v>78</v>
      </c>
      <c r="C85" s="88" t="s">
        <v>91</v>
      </c>
      <c r="D85" s="161"/>
      <c r="E85" s="89">
        <f>E79</f>
        <v>1015.5522239999999</v>
      </c>
    </row>
    <row r="86" spans="2:5" ht="13.5" thickBot="1" x14ac:dyDescent="0.25">
      <c r="B86" s="90"/>
      <c r="C86" s="91" t="s">
        <v>92</v>
      </c>
      <c r="D86" s="174" t="s">
        <v>3</v>
      </c>
      <c r="E86" s="92">
        <f>SUM(E83:E85)</f>
        <v>1786.7802239999999</v>
      </c>
    </row>
    <row r="87" spans="2:5" ht="13.5" thickBot="1" x14ac:dyDescent="0.25">
      <c r="C87" s="44"/>
      <c r="D87" s="175"/>
      <c r="E87" s="93"/>
    </row>
    <row r="88" spans="2:5" ht="13.5" thickBot="1" x14ac:dyDescent="0.25">
      <c r="B88" s="315" t="s">
        <v>93</v>
      </c>
      <c r="C88" s="316"/>
      <c r="D88" s="316"/>
      <c r="E88" s="327"/>
    </row>
    <row r="89" spans="2:5" s="64" customFormat="1" ht="13.5" thickBot="1" x14ac:dyDescent="0.25">
      <c r="B89" s="83">
        <v>3</v>
      </c>
      <c r="C89" s="328" t="s">
        <v>94</v>
      </c>
      <c r="D89" s="328"/>
      <c r="E89" s="329"/>
    </row>
    <row r="90" spans="2:5" x14ac:dyDescent="0.2">
      <c r="B90" s="61" t="s">
        <v>43</v>
      </c>
      <c r="C90" s="85" t="s">
        <v>95</v>
      </c>
      <c r="D90" s="143">
        <v>3.5000000000000001E-3</v>
      </c>
      <c r="E90" s="60">
        <f>D90*E48</f>
        <v>7.7700000000000005</v>
      </c>
    </row>
    <row r="91" spans="2:5" x14ac:dyDescent="0.2">
      <c r="B91" s="61" t="s">
        <v>45</v>
      </c>
      <c r="C91" s="86" t="s">
        <v>96</v>
      </c>
      <c r="D91" s="144">
        <v>3.4000000000000002E-4</v>
      </c>
      <c r="E91" s="63">
        <f>D91*E48</f>
        <v>0.75480000000000003</v>
      </c>
    </row>
    <row r="92" spans="2:5" x14ac:dyDescent="0.2">
      <c r="B92" s="61" t="s">
        <v>47</v>
      </c>
      <c r="C92" s="86" t="s">
        <v>97</v>
      </c>
      <c r="D92" s="144">
        <v>1.2999999999999999E-4</v>
      </c>
      <c r="E92" s="63">
        <f>D92*E48</f>
        <v>0.28859999999999997</v>
      </c>
    </row>
    <row r="93" spans="2:5" x14ac:dyDescent="0.2">
      <c r="B93" s="61" t="s">
        <v>49</v>
      </c>
      <c r="C93" s="86" t="s">
        <v>98</v>
      </c>
      <c r="D93" s="145">
        <v>1.9400000000000001E-2</v>
      </c>
      <c r="E93" s="63">
        <f>D93*E48</f>
        <v>43.067999999999998</v>
      </c>
    </row>
    <row r="94" spans="2:5" x14ac:dyDescent="0.2">
      <c r="B94" s="61" t="s">
        <v>51</v>
      </c>
      <c r="C94" s="86" t="s">
        <v>99</v>
      </c>
      <c r="D94" s="144">
        <v>2.97E-3</v>
      </c>
      <c r="E94" s="63">
        <f>D94*E48</f>
        <v>6.5933999999999999</v>
      </c>
    </row>
    <row r="95" spans="2:5" ht="13.5" thickBot="1" x14ac:dyDescent="0.25">
      <c r="B95" s="96" t="s">
        <v>53</v>
      </c>
      <c r="C95" s="86" t="s">
        <v>100</v>
      </c>
      <c r="D95" s="144">
        <v>0.04</v>
      </c>
      <c r="E95" s="97">
        <f>D95*E48</f>
        <v>88.8</v>
      </c>
    </row>
    <row r="96" spans="2:5" ht="13.5" thickBot="1" x14ac:dyDescent="0.25">
      <c r="B96" s="98"/>
      <c r="C96" s="99" t="s">
        <v>101</v>
      </c>
      <c r="D96" s="151">
        <f>SUM(D90:D95)</f>
        <v>6.634000000000001E-2</v>
      </c>
      <c r="E96" s="100">
        <f>SUM(E90:E95)</f>
        <v>147.2748</v>
      </c>
    </row>
    <row r="97" spans="2:5" x14ac:dyDescent="0.2">
      <c r="B97" s="324" t="s">
        <v>102</v>
      </c>
      <c r="C97" s="324"/>
      <c r="D97" s="324"/>
      <c r="E97" s="324"/>
    </row>
    <row r="98" spans="2:5" x14ac:dyDescent="0.2">
      <c r="B98" s="326" t="s">
        <v>103</v>
      </c>
      <c r="C98" s="326"/>
      <c r="D98" s="326"/>
      <c r="E98" s="326"/>
    </row>
    <row r="99" spans="2:5" ht="13.5" thickBot="1" x14ac:dyDescent="0.25">
      <c r="C99" s="44"/>
      <c r="D99" s="17"/>
      <c r="E99" s="101"/>
    </row>
    <row r="100" spans="2:5" ht="13.5" thickBot="1" x14ac:dyDescent="0.25">
      <c r="B100" s="315" t="s">
        <v>104</v>
      </c>
      <c r="C100" s="316"/>
      <c r="D100" s="316"/>
      <c r="E100" s="327"/>
    </row>
    <row r="101" spans="2:5" ht="13.5" thickBot="1" x14ac:dyDescent="0.25">
      <c r="B101" s="102" t="s">
        <v>105</v>
      </c>
      <c r="C101" s="94" t="s">
        <v>106</v>
      </c>
      <c r="D101" s="176" t="s">
        <v>3</v>
      </c>
      <c r="E101" s="103" t="s">
        <v>42</v>
      </c>
    </row>
    <row r="102" spans="2:5" s="236" customFormat="1" ht="25.5" x14ac:dyDescent="0.2">
      <c r="B102" s="213" t="s">
        <v>43</v>
      </c>
      <c r="C102" s="233" t="s">
        <v>230</v>
      </c>
      <c r="D102" s="234">
        <v>9.4999999999999998E-3</v>
      </c>
      <c r="E102" s="235">
        <f>D102*$E$48</f>
        <v>21.09</v>
      </c>
    </row>
    <row r="103" spans="2:5" s="236" customFormat="1" ht="25.5" x14ac:dyDescent="0.2">
      <c r="B103" s="213" t="s">
        <v>45</v>
      </c>
      <c r="C103" s="237" t="s">
        <v>186</v>
      </c>
      <c r="D103" s="238">
        <v>2.8E-3</v>
      </c>
      <c r="E103" s="239">
        <f t="shared" ref="E103:E105" si="1">D103*$E$48</f>
        <v>6.2160000000000002</v>
      </c>
    </row>
    <row r="104" spans="2:5" s="236" customFormat="1" ht="25.5" x14ac:dyDescent="0.2">
      <c r="B104" s="213" t="s">
        <v>47</v>
      </c>
      <c r="C104" s="237" t="s">
        <v>228</v>
      </c>
      <c r="D104" s="240">
        <v>4.1999999999999997E-3</v>
      </c>
      <c r="E104" s="239">
        <f t="shared" si="1"/>
        <v>9.3239999999999998</v>
      </c>
    </row>
    <row r="105" spans="2:5" s="236" customFormat="1" ht="51" x14ac:dyDescent="0.2">
      <c r="B105" s="213" t="s">
        <v>49</v>
      </c>
      <c r="C105" s="237" t="s">
        <v>229</v>
      </c>
      <c r="D105" s="238">
        <v>2.0000000000000001E-4</v>
      </c>
      <c r="E105" s="239">
        <f t="shared" si="1"/>
        <v>0.44400000000000001</v>
      </c>
    </row>
    <row r="106" spans="2:5" s="236" customFormat="1" ht="60" x14ac:dyDescent="0.2">
      <c r="B106" s="213" t="s">
        <v>51</v>
      </c>
      <c r="C106" s="241" t="s">
        <v>187</v>
      </c>
      <c r="D106" s="238">
        <v>2.7000000000000001E-3</v>
      </c>
      <c r="E106" s="239">
        <f t="shared" ref="E106:E108" si="2">D106*$E$48</f>
        <v>5.9940000000000007</v>
      </c>
    </row>
    <row r="107" spans="2:5" s="236" customFormat="1" ht="25.5" x14ac:dyDescent="0.2">
      <c r="B107" s="213" t="s">
        <v>53</v>
      </c>
      <c r="C107" s="237" t="s">
        <v>108</v>
      </c>
      <c r="D107" s="238">
        <v>2.0000000000000001E-4</v>
      </c>
      <c r="E107" s="239">
        <f t="shared" si="2"/>
        <v>0.44400000000000001</v>
      </c>
    </row>
    <row r="108" spans="2:5" ht="13.5" thickBot="1" x14ac:dyDescent="0.25">
      <c r="B108" s="96" t="s">
        <v>55</v>
      </c>
      <c r="C108" s="86" t="s">
        <v>109</v>
      </c>
      <c r="D108" s="154">
        <v>0</v>
      </c>
      <c r="E108" s="105">
        <f t="shared" si="2"/>
        <v>0</v>
      </c>
    </row>
    <row r="109" spans="2:5" ht="13.5" thickBot="1" x14ac:dyDescent="0.25">
      <c r="B109" s="90"/>
      <c r="C109" s="106" t="s">
        <v>110</v>
      </c>
      <c r="D109" s="155">
        <f>SUM(D102:D108)</f>
        <v>1.9599999999999999E-2</v>
      </c>
      <c r="E109" s="107">
        <f>SUM(E102:E108)</f>
        <v>43.512000000000008</v>
      </c>
    </row>
    <row r="110" spans="2:5" ht="13.5" thickBot="1" x14ac:dyDescent="0.25">
      <c r="B110" s="90" t="s">
        <v>55</v>
      </c>
      <c r="C110" s="108" t="s">
        <v>111</v>
      </c>
      <c r="D110" s="156">
        <f>D109*D66</f>
        <v>2.9988000000000003E-3</v>
      </c>
      <c r="E110" s="109">
        <f>D110*E48</f>
        <v>6.6573360000000008</v>
      </c>
    </row>
    <row r="111" spans="2:5" ht="26.25" thickBot="1" x14ac:dyDescent="0.25">
      <c r="B111" s="90" t="s">
        <v>74</v>
      </c>
      <c r="C111" s="108" t="s">
        <v>112</v>
      </c>
      <c r="D111" s="156">
        <f>D54*D66</f>
        <v>2.9743200000000008E-2</v>
      </c>
      <c r="E111" s="109">
        <f>D111*E48</f>
        <v>66.029904000000016</v>
      </c>
    </row>
    <row r="112" spans="2:5" ht="13.5" thickBot="1" x14ac:dyDescent="0.25">
      <c r="B112" s="90"/>
      <c r="C112" s="110" t="s">
        <v>113</v>
      </c>
      <c r="D112" s="157">
        <f>D109+D111+D110</f>
        <v>5.2342000000000007E-2</v>
      </c>
      <c r="E112" s="111">
        <f>SUM(E109:E111)</f>
        <v>116.19924000000003</v>
      </c>
    </row>
    <row r="113" spans="2:5" x14ac:dyDescent="0.2">
      <c r="B113" s="324" t="s">
        <v>114</v>
      </c>
      <c r="C113" s="324"/>
      <c r="D113" s="324"/>
      <c r="E113" s="324"/>
    </row>
    <row r="114" spans="2:5" ht="13.5" thickBot="1" x14ac:dyDescent="0.25">
      <c r="C114" s="2"/>
      <c r="E114" s="2"/>
    </row>
    <row r="115" spans="2:5" ht="13.5" thickBot="1" x14ac:dyDescent="0.25">
      <c r="B115" s="315" t="s">
        <v>115</v>
      </c>
      <c r="C115" s="316"/>
      <c r="D115" s="316"/>
      <c r="E115" s="327"/>
    </row>
    <row r="116" spans="2:5" ht="13.5" thickBot="1" x14ac:dyDescent="0.25">
      <c r="B116" s="102">
        <v>5</v>
      </c>
      <c r="C116" s="95" t="s">
        <v>116</v>
      </c>
      <c r="D116" s="34" t="s">
        <v>3</v>
      </c>
      <c r="E116" s="34" t="s">
        <v>42</v>
      </c>
    </row>
    <row r="117" spans="2:5" x14ac:dyDescent="0.2">
      <c r="B117" s="61" t="s">
        <v>43</v>
      </c>
      <c r="C117" s="59" t="s">
        <v>117</v>
      </c>
      <c r="D117" s="159" t="s">
        <v>3</v>
      </c>
      <c r="E117" s="60">
        <v>0</v>
      </c>
    </row>
    <row r="118" spans="2:5" x14ac:dyDescent="0.2">
      <c r="B118" s="61" t="s">
        <v>45</v>
      </c>
      <c r="C118" s="62" t="s">
        <v>118</v>
      </c>
      <c r="D118" s="160" t="s">
        <v>3</v>
      </c>
      <c r="E118" s="63">
        <v>0</v>
      </c>
    </row>
    <row r="119" spans="2:5" x14ac:dyDescent="0.2">
      <c r="B119" s="61" t="s">
        <v>47</v>
      </c>
      <c r="C119" s="62" t="s">
        <v>119</v>
      </c>
      <c r="D119" s="160" t="s">
        <v>3</v>
      </c>
      <c r="E119" s="63">
        <v>0</v>
      </c>
    </row>
    <row r="120" spans="2:5" ht="13.5" thickBot="1" x14ac:dyDescent="0.25">
      <c r="B120" s="96" t="s">
        <v>49</v>
      </c>
      <c r="C120" s="112" t="s">
        <v>156</v>
      </c>
      <c r="D120" s="171" t="s">
        <v>3</v>
      </c>
      <c r="E120" s="97">
        <f>'Uniformes e Materiais'!G35</f>
        <v>3.5544444444444441</v>
      </c>
    </row>
    <row r="121" spans="2:5" ht="13.5" thickBot="1" x14ac:dyDescent="0.25">
      <c r="B121" s="90"/>
      <c r="C121" s="95" t="s">
        <v>120</v>
      </c>
      <c r="D121" s="172" t="s">
        <v>3</v>
      </c>
      <c r="E121" s="79">
        <f>SUM(E117:E120)</f>
        <v>3.5544444444444441</v>
      </c>
    </row>
    <row r="122" spans="2:5" ht="13.5" thickBot="1" x14ac:dyDescent="0.25">
      <c r="C122" s="44" t="s">
        <v>3</v>
      </c>
      <c r="D122" s="2" t="s">
        <v>3</v>
      </c>
      <c r="E122" s="46" t="s">
        <v>3</v>
      </c>
    </row>
    <row r="123" spans="2:5" ht="13.5" thickBot="1" x14ac:dyDescent="0.25">
      <c r="B123" s="315" t="s">
        <v>121</v>
      </c>
      <c r="C123" s="316"/>
      <c r="D123" s="316"/>
      <c r="E123" s="327"/>
    </row>
    <row r="124" spans="2:5" ht="13.5" thickBot="1" x14ac:dyDescent="0.25">
      <c r="B124" s="28">
        <v>6</v>
      </c>
      <c r="C124" s="91" t="s">
        <v>122</v>
      </c>
      <c r="D124" s="28" t="s">
        <v>3</v>
      </c>
      <c r="E124" s="28"/>
    </row>
    <row r="125" spans="2:5" x14ac:dyDescent="0.2">
      <c r="B125" s="113" t="s">
        <v>43</v>
      </c>
      <c r="C125" s="36" t="s">
        <v>123</v>
      </c>
      <c r="D125" s="153">
        <f>Encarregado!D125</f>
        <v>4.4999999999999997E-3</v>
      </c>
      <c r="E125" s="63">
        <f>E148*D125</f>
        <v>19.232139187999998</v>
      </c>
    </row>
    <row r="126" spans="2:5" x14ac:dyDescent="0.2">
      <c r="B126" s="114"/>
      <c r="C126" s="115" t="s">
        <v>124</v>
      </c>
      <c r="D126" s="158"/>
      <c r="E126" s="116">
        <f>E148+E125</f>
        <v>4293.0408476324437</v>
      </c>
    </row>
    <row r="127" spans="2:5" x14ac:dyDescent="0.2">
      <c r="B127" s="114" t="s">
        <v>45</v>
      </c>
      <c r="C127" s="38" t="s">
        <v>125</v>
      </c>
      <c r="D127" s="153">
        <f>Encarregado!D127</f>
        <v>3.0000000000000001E-3</v>
      </c>
      <c r="E127" s="63">
        <f>D127*E126</f>
        <v>12.879122542897331</v>
      </c>
    </row>
    <row r="128" spans="2:5" x14ac:dyDescent="0.2">
      <c r="B128" s="114"/>
      <c r="C128" s="38"/>
      <c r="D128" s="168"/>
      <c r="E128" s="116">
        <f>E126+E127</f>
        <v>4305.9199701753414</v>
      </c>
    </row>
    <row r="129" spans="2:5" x14ac:dyDescent="0.2">
      <c r="B129" s="114" t="s">
        <v>47</v>
      </c>
      <c r="C129" s="117" t="s">
        <v>126</v>
      </c>
      <c r="D129" s="177">
        <f>D136+D132+D131+D133</f>
        <v>0.1804</v>
      </c>
      <c r="E129" s="63">
        <f>E149-E125-E127</f>
        <v>947.76471769110765</v>
      </c>
    </row>
    <row r="130" spans="2:5" x14ac:dyDescent="0.2">
      <c r="B130" s="114" t="s">
        <v>127</v>
      </c>
      <c r="C130" s="38" t="s">
        <v>128</v>
      </c>
      <c r="D130" s="153">
        <v>0</v>
      </c>
      <c r="E130" s="116">
        <f>E129/D129*D130</f>
        <v>0</v>
      </c>
    </row>
    <row r="131" spans="2:5" x14ac:dyDescent="0.2">
      <c r="B131" s="114"/>
      <c r="C131" s="38" t="s">
        <v>129</v>
      </c>
      <c r="D131" s="153">
        <v>1.54E-2</v>
      </c>
      <c r="E131" s="63">
        <f>E129/D129*D131</f>
        <v>80.906744193143339</v>
      </c>
    </row>
    <row r="132" spans="2:5" x14ac:dyDescent="0.2">
      <c r="B132" s="114"/>
      <c r="C132" s="38" t="s">
        <v>130</v>
      </c>
      <c r="D132" s="153">
        <v>7.0000000000000007E-2</v>
      </c>
      <c r="E132" s="63">
        <f>E129/D129*D132</f>
        <v>367.75792815065154</v>
      </c>
    </row>
    <row r="133" spans="2:5" x14ac:dyDescent="0.2">
      <c r="B133" s="114"/>
      <c r="C133" s="38" t="s">
        <v>131</v>
      </c>
      <c r="D133" s="153">
        <v>4.4999999999999998E-2</v>
      </c>
      <c r="E133" s="63">
        <f>E129/D129*D133</f>
        <v>236.41581095399025</v>
      </c>
    </row>
    <row r="134" spans="2:5" x14ac:dyDescent="0.2">
      <c r="B134" s="114"/>
      <c r="C134" s="38" t="s">
        <v>132</v>
      </c>
      <c r="D134" s="153">
        <v>0</v>
      </c>
      <c r="E134" s="63">
        <v>0</v>
      </c>
    </row>
    <row r="135" spans="2:5" x14ac:dyDescent="0.2">
      <c r="B135" s="114" t="s">
        <v>133</v>
      </c>
      <c r="C135" s="117" t="s">
        <v>134</v>
      </c>
      <c r="D135" s="177">
        <f>D137+D136</f>
        <v>0.05</v>
      </c>
      <c r="E135" s="116">
        <f>E129/D129*D135</f>
        <v>262.68423439332253</v>
      </c>
    </row>
    <row r="136" spans="2:5" x14ac:dyDescent="0.2">
      <c r="B136" s="114"/>
      <c r="C136" s="38" t="s">
        <v>135</v>
      </c>
      <c r="D136" s="153">
        <v>0.05</v>
      </c>
      <c r="E136" s="63">
        <f>E129/D129*D135</f>
        <v>262.68423439332253</v>
      </c>
    </row>
    <row r="137" spans="2:5" ht="13.5" thickBot="1" x14ac:dyDescent="0.25">
      <c r="B137" s="118"/>
      <c r="C137" s="41" t="s">
        <v>132</v>
      </c>
      <c r="D137" s="153">
        <v>0</v>
      </c>
      <c r="E137" s="89">
        <v>0</v>
      </c>
    </row>
    <row r="138" spans="2:5" ht="13.5" thickBot="1" x14ac:dyDescent="0.25">
      <c r="B138" s="90"/>
      <c r="C138" s="91" t="s">
        <v>120</v>
      </c>
      <c r="D138" s="174" t="s">
        <v>3</v>
      </c>
      <c r="E138" s="43">
        <f>E125+E127+E129</f>
        <v>979.875979422005</v>
      </c>
    </row>
    <row r="139" spans="2:5" ht="13.5" thickBot="1" x14ac:dyDescent="0.25">
      <c r="B139" s="80"/>
      <c r="C139" s="81"/>
      <c r="D139" s="173"/>
      <c r="E139" s="82"/>
    </row>
    <row r="140" spans="2:5" ht="13.5" thickBot="1" x14ac:dyDescent="0.25">
      <c r="B140" s="83" t="s">
        <v>136</v>
      </c>
      <c r="C140" s="94" t="s">
        <v>137</v>
      </c>
      <c r="D140" s="166" t="s">
        <v>3</v>
      </c>
      <c r="E140" s="78"/>
    </row>
    <row r="141" spans="2:5" ht="13.5" thickBot="1" x14ac:dyDescent="0.25">
      <c r="B141" s="80"/>
      <c r="C141" s="81"/>
      <c r="D141" s="173"/>
      <c r="E141" s="82"/>
    </row>
    <row r="142" spans="2:5" ht="13.5" thickBot="1" x14ac:dyDescent="0.25">
      <c r="B142" s="28">
        <v>1</v>
      </c>
      <c r="C142" s="94" t="s">
        <v>138</v>
      </c>
      <c r="D142" s="34" t="s">
        <v>3</v>
      </c>
      <c r="E142" s="34" t="s">
        <v>42</v>
      </c>
    </row>
    <row r="143" spans="2:5" x14ac:dyDescent="0.2">
      <c r="B143" s="119" t="s">
        <v>43</v>
      </c>
      <c r="C143" s="62" t="s">
        <v>139</v>
      </c>
      <c r="D143" s="178"/>
      <c r="E143" s="120">
        <f>E48</f>
        <v>2220</v>
      </c>
    </row>
    <row r="144" spans="2:5" x14ac:dyDescent="0.2">
      <c r="B144" s="61" t="s">
        <v>45</v>
      </c>
      <c r="C144" s="62" t="s">
        <v>140</v>
      </c>
      <c r="D144" s="178"/>
      <c r="E144" s="120">
        <f>E86</f>
        <v>1786.7802239999999</v>
      </c>
    </row>
    <row r="145" spans="2:5" x14ac:dyDescent="0.2">
      <c r="B145" s="61" t="s">
        <v>47</v>
      </c>
      <c r="C145" s="62" t="s">
        <v>141</v>
      </c>
      <c r="D145" s="178"/>
      <c r="E145" s="120">
        <f>E96</f>
        <v>147.2748</v>
      </c>
    </row>
    <row r="146" spans="2:5" x14ac:dyDescent="0.2">
      <c r="B146" s="61" t="s">
        <v>49</v>
      </c>
      <c r="C146" s="62" t="s">
        <v>142</v>
      </c>
      <c r="D146" s="178"/>
      <c r="E146" s="120">
        <f>E112</f>
        <v>116.19924000000003</v>
      </c>
    </row>
    <row r="147" spans="2:5" ht="13.5" thickBot="1" x14ac:dyDescent="0.25">
      <c r="B147" s="65" t="s">
        <v>51</v>
      </c>
      <c r="C147" s="66" t="s">
        <v>143</v>
      </c>
      <c r="D147" s="179"/>
      <c r="E147" s="121">
        <f>E121</f>
        <v>3.5544444444444441</v>
      </c>
    </row>
    <row r="148" spans="2:5" ht="16.5" thickBot="1" x14ac:dyDescent="0.25">
      <c r="B148" s="90"/>
      <c r="C148" s="91" t="s">
        <v>144</v>
      </c>
      <c r="D148" s="180"/>
      <c r="E148" s="122">
        <f>SUM(E143:E147)</f>
        <v>4273.8087084444442</v>
      </c>
    </row>
    <row r="149" spans="2:5" ht="13.5" thickBot="1" x14ac:dyDescent="0.25">
      <c r="B149" s="123" t="s">
        <v>53</v>
      </c>
      <c r="C149" s="124" t="s">
        <v>145</v>
      </c>
      <c r="D149" s="181"/>
      <c r="E149" s="125">
        <f>E150-E148</f>
        <v>979.875979422005</v>
      </c>
    </row>
    <row r="150" spans="2:5" ht="16.5" thickBot="1" x14ac:dyDescent="0.25">
      <c r="B150" s="312" t="s">
        <v>146</v>
      </c>
      <c r="C150" s="320"/>
      <c r="D150" s="313"/>
      <c r="E150" s="122">
        <f>E128/(100%-D129)</f>
        <v>5253.6846878664492</v>
      </c>
    </row>
    <row r="151" spans="2:5" ht="13.5" thickBot="1" x14ac:dyDescent="0.25">
      <c r="C151" s="126"/>
      <c r="D151" s="182"/>
      <c r="E151" s="126"/>
    </row>
    <row r="152" spans="2:5" ht="13.5" thickBot="1" x14ac:dyDescent="0.25">
      <c r="B152" s="28" t="s">
        <v>147</v>
      </c>
      <c r="C152" s="127" t="s">
        <v>148</v>
      </c>
      <c r="D152" s="183" t="s">
        <v>3</v>
      </c>
      <c r="E152" s="128"/>
    </row>
    <row r="153" spans="2:5" ht="13.5" thickBot="1" x14ac:dyDescent="0.25">
      <c r="B153" s="80"/>
      <c r="C153" s="81"/>
      <c r="D153" s="173"/>
      <c r="E153" s="82"/>
    </row>
    <row r="154" spans="2:5" ht="13.5" thickBot="1" x14ac:dyDescent="0.25">
      <c r="B154" s="48" t="s">
        <v>149</v>
      </c>
      <c r="C154" s="44" t="s">
        <v>150</v>
      </c>
      <c r="D154" s="129" t="s">
        <v>3</v>
      </c>
      <c r="E154" s="129" t="s">
        <v>42</v>
      </c>
    </row>
    <row r="155" spans="2:5" x14ac:dyDescent="0.2">
      <c r="B155" s="130" t="s">
        <v>43</v>
      </c>
      <c r="C155" s="131" t="s">
        <v>151</v>
      </c>
      <c r="D155" s="184">
        <f>D52</f>
        <v>8.3299999999999999E-2</v>
      </c>
      <c r="E155" s="132">
        <f>D155*E48</f>
        <v>184.92599999999999</v>
      </c>
    </row>
    <row r="156" spans="2:5" x14ac:dyDescent="0.2">
      <c r="B156" s="133" t="s">
        <v>45</v>
      </c>
      <c r="C156" s="134" t="s">
        <v>152</v>
      </c>
      <c r="D156" s="185">
        <f>D53</f>
        <v>0.1111</v>
      </c>
      <c r="E156" s="135">
        <f>D156*E48</f>
        <v>246.642</v>
      </c>
    </row>
    <row r="157" spans="2:5" x14ac:dyDescent="0.2">
      <c r="B157" s="136" t="s">
        <v>47</v>
      </c>
      <c r="C157" s="137" t="s">
        <v>153</v>
      </c>
      <c r="D157" s="186">
        <v>4.4999999999999998E-2</v>
      </c>
      <c r="E157" s="135">
        <f>D157*E48</f>
        <v>99.899999999999991</v>
      </c>
    </row>
    <row r="158" spans="2:5" ht="13.5" thickBot="1" x14ac:dyDescent="0.25">
      <c r="B158" s="138" t="s">
        <v>49</v>
      </c>
      <c r="C158" s="139" t="s">
        <v>154</v>
      </c>
      <c r="D158" s="187">
        <f>D111</f>
        <v>2.9743200000000008E-2</v>
      </c>
      <c r="E158" s="135">
        <f>D158*E48</f>
        <v>66.029904000000016</v>
      </c>
    </row>
    <row r="159" spans="2:5" ht="16.5" thickBot="1" x14ac:dyDescent="0.25">
      <c r="B159" s="312" t="s">
        <v>155</v>
      </c>
      <c r="C159" s="313"/>
      <c r="D159" s="188">
        <f>SUM(D155:D158)</f>
        <v>0.26914320000000003</v>
      </c>
      <c r="E159" s="140">
        <f>SUM(E155:E158)</f>
        <v>597.49790399999995</v>
      </c>
    </row>
    <row r="160" spans="2:5" x14ac:dyDescent="0.2">
      <c r="B160" s="331"/>
      <c r="C160" s="331"/>
      <c r="D160" s="331"/>
      <c r="E160" s="331"/>
    </row>
    <row r="162" spans="2:5" x14ac:dyDescent="0.2">
      <c r="B162" s="330"/>
      <c r="C162" s="330"/>
      <c r="D162" s="330"/>
      <c r="E162" s="330"/>
    </row>
    <row r="163" spans="2:5" x14ac:dyDescent="0.2">
      <c r="B163" s="330"/>
      <c r="C163" s="330"/>
      <c r="D163" s="330"/>
      <c r="E163" s="330"/>
    </row>
  </sheetData>
  <mergeCells count="56">
    <mergeCell ref="B15:E15"/>
    <mergeCell ref="B1:E1"/>
    <mergeCell ref="B2:E2"/>
    <mergeCell ref="B3:E3"/>
    <mergeCell ref="B5:D5"/>
    <mergeCell ref="B6:D6"/>
    <mergeCell ref="B7:D7"/>
    <mergeCell ref="B9:E9"/>
    <mergeCell ref="B10:D10"/>
    <mergeCell ref="B11:D11"/>
    <mergeCell ref="B12:D12"/>
    <mergeCell ref="B13:D13"/>
    <mergeCell ref="B29:D29"/>
    <mergeCell ref="B16:C16"/>
    <mergeCell ref="B17:C17"/>
    <mergeCell ref="B19:E19"/>
    <mergeCell ref="B20:D20"/>
    <mergeCell ref="B21:D21"/>
    <mergeCell ref="B22:D22"/>
    <mergeCell ref="B23:D23"/>
    <mergeCell ref="B24:D24"/>
    <mergeCell ref="B26:E26"/>
    <mergeCell ref="B27:D27"/>
    <mergeCell ref="B28:D28"/>
    <mergeCell ref="B54:C54"/>
    <mergeCell ref="B30:D30"/>
    <mergeCell ref="B31:D31"/>
    <mergeCell ref="B32:D32"/>
    <mergeCell ref="B33:D33"/>
    <mergeCell ref="B34:D34"/>
    <mergeCell ref="C36:E36"/>
    <mergeCell ref="B39:C39"/>
    <mergeCell ref="D39:E39"/>
    <mergeCell ref="B48:D48"/>
    <mergeCell ref="B50:C50"/>
    <mergeCell ref="C51:E51"/>
    <mergeCell ref="B113:E113"/>
    <mergeCell ref="B55:E55"/>
    <mergeCell ref="B66:C66"/>
    <mergeCell ref="B67:E67"/>
    <mergeCell ref="B68:E68"/>
    <mergeCell ref="B79:C79"/>
    <mergeCell ref="B81:C81"/>
    <mergeCell ref="D81:E81"/>
    <mergeCell ref="B88:E88"/>
    <mergeCell ref="C89:E89"/>
    <mergeCell ref="B97:E97"/>
    <mergeCell ref="B98:E98"/>
    <mergeCell ref="B100:E100"/>
    <mergeCell ref="B163:E163"/>
    <mergeCell ref="B115:E115"/>
    <mergeCell ref="B123:E123"/>
    <mergeCell ref="B150:D150"/>
    <mergeCell ref="B159:C159"/>
    <mergeCell ref="B160:E160"/>
    <mergeCell ref="B162:E162"/>
  </mergeCells>
  <pageMargins left="0.511811024" right="0.511811024" top="0.78740157499999996" bottom="0.78740157499999996" header="0.31496062000000002" footer="0.31496062000000002"/>
  <pageSetup paperSize="9" scale="61" orientation="portrait" horizontalDpi="0" verticalDpi="0" r:id="rId1"/>
  <rowBreaks count="1" manualBreakCount="1">
    <brk id="87" min="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3"/>
  <sheetViews>
    <sheetView view="pageBreakPreview" topLeftCell="A55" zoomScale="93" zoomScaleNormal="100" zoomScaleSheetLayoutView="93" workbookViewId="0">
      <selection activeCell="C74" sqref="C74"/>
    </sheetView>
  </sheetViews>
  <sheetFormatPr defaultColWidth="8.7109375" defaultRowHeight="12.75" x14ac:dyDescent="0.2"/>
  <cols>
    <col min="1" max="1" width="8.7109375" style="1"/>
    <col min="2" max="2" width="9.140625" style="2" customWidth="1"/>
    <col min="3" max="3" width="89" style="45" customWidth="1"/>
    <col min="4" max="4" width="17.5703125" style="2" bestFit="1" customWidth="1"/>
    <col min="5" max="5" width="25.140625" style="45" bestFit="1" customWidth="1"/>
    <col min="6" max="16384" width="8.7109375" style="1"/>
  </cols>
  <sheetData>
    <row r="1" spans="2:5" x14ac:dyDescent="0.2">
      <c r="B1" s="292" t="s">
        <v>0</v>
      </c>
      <c r="C1" s="292"/>
      <c r="D1" s="292"/>
      <c r="E1" s="292"/>
    </row>
    <row r="2" spans="2:5" x14ac:dyDescent="0.2">
      <c r="B2" s="292" t="s">
        <v>1</v>
      </c>
      <c r="C2" s="292"/>
      <c r="D2" s="292"/>
      <c r="E2" s="292"/>
    </row>
    <row r="3" spans="2:5" x14ac:dyDescent="0.2">
      <c r="B3" s="292" t="s">
        <v>2</v>
      </c>
      <c r="C3" s="292"/>
      <c r="D3" s="292"/>
      <c r="E3" s="292"/>
    </row>
    <row r="4" spans="2:5" ht="13.5" thickBot="1" x14ac:dyDescent="0.25">
      <c r="C4" s="3" t="s">
        <v>3</v>
      </c>
      <c r="D4" s="2" t="s">
        <v>3</v>
      </c>
      <c r="E4" s="4" t="s">
        <v>3</v>
      </c>
    </row>
    <row r="5" spans="2:5" ht="14.25" thickTop="1" x14ac:dyDescent="0.2">
      <c r="B5" s="293" t="s">
        <v>4</v>
      </c>
      <c r="C5" s="294"/>
      <c r="D5" s="294"/>
      <c r="E5" s="5" t="s">
        <v>5</v>
      </c>
    </row>
    <row r="6" spans="2:5" x14ac:dyDescent="0.2">
      <c r="B6" s="295" t="s">
        <v>6</v>
      </c>
      <c r="C6" s="296"/>
      <c r="D6" s="297"/>
      <c r="E6" s="6">
        <v>44075</v>
      </c>
    </row>
    <row r="7" spans="2:5" ht="13.5" thickBot="1" x14ac:dyDescent="0.25">
      <c r="B7" s="298" t="s">
        <v>7</v>
      </c>
      <c r="C7" s="299"/>
      <c r="D7" s="300"/>
      <c r="E7" s="7" t="s">
        <v>8</v>
      </c>
    </row>
    <row r="8" spans="2:5" ht="14.25" thickTop="1" thickBot="1" x14ac:dyDescent="0.25">
      <c r="C8" s="8"/>
      <c r="D8" s="17"/>
      <c r="E8" s="10"/>
    </row>
    <row r="9" spans="2:5" ht="14.25" thickTop="1" thickBot="1" x14ac:dyDescent="0.25">
      <c r="B9" s="301" t="s">
        <v>9</v>
      </c>
      <c r="C9" s="302"/>
      <c r="D9" s="302"/>
      <c r="E9" s="303"/>
    </row>
    <row r="10" spans="2:5" ht="13.5" thickTop="1" x14ac:dyDescent="0.2">
      <c r="B10" s="304" t="s">
        <v>10</v>
      </c>
      <c r="C10" s="305"/>
      <c r="D10" s="306"/>
      <c r="E10" s="11" t="s">
        <v>11</v>
      </c>
    </row>
    <row r="11" spans="2:5" x14ac:dyDescent="0.2">
      <c r="B11" s="295" t="s">
        <v>12</v>
      </c>
      <c r="C11" s="296"/>
      <c r="D11" s="297"/>
      <c r="E11" s="12" t="s">
        <v>13</v>
      </c>
    </row>
    <row r="12" spans="2:5" x14ac:dyDescent="0.2">
      <c r="B12" s="295" t="s">
        <v>14</v>
      </c>
      <c r="C12" s="296"/>
      <c r="D12" s="297"/>
      <c r="E12" s="11">
        <v>2020</v>
      </c>
    </row>
    <row r="13" spans="2:5" ht="13.5" thickBot="1" x14ac:dyDescent="0.25">
      <c r="B13" s="298" t="s">
        <v>15</v>
      </c>
      <c r="C13" s="299"/>
      <c r="D13" s="300"/>
      <c r="E13" s="13">
        <v>12</v>
      </c>
    </row>
    <row r="14" spans="2:5" ht="14.25" thickTop="1" thickBot="1" x14ac:dyDescent="0.25">
      <c r="C14" s="8"/>
      <c r="D14" s="17"/>
      <c r="E14" s="9"/>
    </row>
    <row r="15" spans="2:5" ht="14.25" thickTop="1" thickBot="1" x14ac:dyDescent="0.25">
      <c r="B15" s="289" t="s">
        <v>16</v>
      </c>
      <c r="C15" s="290"/>
      <c r="D15" s="290"/>
      <c r="E15" s="291"/>
    </row>
    <row r="16" spans="2:5" ht="15" customHeight="1" thickTop="1" thickBot="1" x14ac:dyDescent="0.25">
      <c r="B16" s="308" t="s">
        <v>17</v>
      </c>
      <c r="C16" s="308"/>
      <c r="D16" s="141" t="s">
        <v>18</v>
      </c>
      <c r="E16" s="14" t="s">
        <v>19</v>
      </c>
    </row>
    <row r="17" spans="2:5" ht="25.5" customHeight="1" thickTop="1" thickBot="1" x14ac:dyDescent="0.25">
      <c r="B17" s="309" t="s">
        <v>158</v>
      </c>
      <c r="C17" s="309"/>
      <c r="D17" s="142" t="s">
        <v>188</v>
      </c>
      <c r="E17" s="15">
        <v>1</v>
      </c>
    </row>
    <row r="18" spans="2:5" ht="14.25" thickTop="1" thickBot="1" x14ac:dyDescent="0.25">
      <c r="C18" s="16"/>
      <c r="D18" s="17"/>
      <c r="E18" s="17"/>
    </row>
    <row r="19" spans="2:5" ht="14.25" thickTop="1" thickBot="1" x14ac:dyDescent="0.25">
      <c r="B19" s="301" t="s">
        <v>21</v>
      </c>
      <c r="C19" s="302"/>
      <c r="D19" s="302"/>
      <c r="E19" s="303"/>
    </row>
    <row r="20" spans="2:5" ht="13.5" thickTop="1" x14ac:dyDescent="0.2">
      <c r="B20" s="293" t="s">
        <v>22</v>
      </c>
      <c r="C20" s="294"/>
      <c r="D20" s="310"/>
      <c r="E20" s="18" t="str">
        <f>B17</f>
        <v>Secretaria Executiva</v>
      </c>
    </row>
    <row r="21" spans="2:5" ht="13.5" x14ac:dyDescent="0.2">
      <c r="B21" s="295" t="s">
        <v>23</v>
      </c>
      <c r="C21" s="296"/>
      <c r="D21" s="297"/>
      <c r="E21" s="19" t="s">
        <v>190</v>
      </c>
    </row>
    <row r="22" spans="2:5" x14ac:dyDescent="0.2">
      <c r="B22" s="295" t="s">
        <v>25</v>
      </c>
      <c r="C22" s="296"/>
      <c r="D22" s="297"/>
      <c r="E22" s="20">
        <v>5006.6400000000003</v>
      </c>
    </row>
    <row r="23" spans="2:5" x14ac:dyDescent="0.2">
      <c r="B23" s="295" t="s">
        <v>26</v>
      </c>
      <c r="C23" s="296"/>
      <c r="D23" s="297"/>
      <c r="E23" s="21" t="str">
        <f>B17</f>
        <v>Secretaria Executiva</v>
      </c>
    </row>
    <row r="24" spans="2:5" ht="13.5" thickBot="1" x14ac:dyDescent="0.25">
      <c r="B24" s="298" t="s">
        <v>27</v>
      </c>
      <c r="C24" s="299"/>
      <c r="D24" s="300"/>
      <c r="E24" s="22">
        <v>43831</v>
      </c>
    </row>
    <row r="25" spans="2:5" ht="14.25" thickTop="1" thickBot="1" x14ac:dyDescent="0.25">
      <c r="C25" s="8"/>
      <c r="D25" s="17"/>
      <c r="E25" s="9"/>
    </row>
    <row r="26" spans="2:5" ht="14.25" thickTop="1" thickBot="1" x14ac:dyDescent="0.25">
      <c r="B26" s="301" t="s">
        <v>28</v>
      </c>
      <c r="C26" s="302"/>
      <c r="D26" s="302"/>
      <c r="E26" s="303"/>
    </row>
    <row r="27" spans="2:5" ht="13.5" thickTop="1" x14ac:dyDescent="0.2">
      <c r="B27" s="293" t="s">
        <v>29</v>
      </c>
      <c r="C27" s="294"/>
      <c r="D27" s="311"/>
      <c r="E27" s="23">
        <v>5.5</v>
      </c>
    </row>
    <row r="28" spans="2:5" x14ac:dyDescent="0.2">
      <c r="B28" s="295"/>
      <c r="C28" s="296"/>
      <c r="D28" s="307"/>
      <c r="E28" s="24">
        <v>33.92</v>
      </c>
    </row>
    <row r="29" spans="2:5" x14ac:dyDescent="0.2">
      <c r="B29" s="295" t="s">
        <v>30</v>
      </c>
      <c r="C29" s="296"/>
      <c r="D29" s="307"/>
      <c r="E29" s="24">
        <v>153.77000000000001</v>
      </c>
    </row>
    <row r="30" spans="2:5" x14ac:dyDescent="0.2">
      <c r="B30" s="295" t="s">
        <v>31</v>
      </c>
      <c r="C30" s="296"/>
      <c r="D30" s="307"/>
      <c r="E30" s="25">
        <v>0</v>
      </c>
    </row>
    <row r="31" spans="2:5" x14ac:dyDescent="0.2">
      <c r="B31" s="295" t="s">
        <v>32</v>
      </c>
      <c r="C31" s="296"/>
      <c r="D31" s="307"/>
      <c r="E31" s="24">
        <v>10.63</v>
      </c>
    </row>
    <row r="32" spans="2:5" x14ac:dyDescent="0.2">
      <c r="B32" s="295" t="s">
        <v>33</v>
      </c>
      <c r="C32" s="296"/>
      <c r="D32" s="307"/>
      <c r="E32" s="25">
        <v>2</v>
      </c>
    </row>
    <row r="33" spans="2:5" x14ac:dyDescent="0.2">
      <c r="B33" s="295" t="s">
        <v>34</v>
      </c>
      <c r="C33" s="296"/>
      <c r="D33" s="307"/>
      <c r="E33" s="25">
        <v>0</v>
      </c>
    </row>
    <row r="34" spans="2:5" ht="13.5" thickBot="1" x14ac:dyDescent="0.25">
      <c r="B34" s="298" t="s">
        <v>35</v>
      </c>
      <c r="C34" s="299"/>
      <c r="D34" s="314"/>
      <c r="E34" s="26">
        <v>22</v>
      </c>
    </row>
    <row r="35" spans="2:5" ht="14.25" thickTop="1" thickBot="1" x14ac:dyDescent="0.25">
      <c r="B35" s="9"/>
      <c r="C35" s="8"/>
      <c r="D35" s="17"/>
      <c r="E35" s="27"/>
    </row>
    <row r="36" spans="2:5" ht="13.5" thickBot="1" x14ac:dyDescent="0.25">
      <c r="B36" s="28" t="s">
        <v>36</v>
      </c>
      <c r="C36" s="315" t="s">
        <v>37</v>
      </c>
      <c r="D36" s="316"/>
      <c r="E36" s="317"/>
    </row>
    <row r="37" spans="2:5" ht="13.5" thickBot="1" x14ac:dyDescent="0.25">
      <c r="C37" s="8"/>
      <c r="D37" s="17"/>
      <c r="E37" s="9"/>
    </row>
    <row r="38" spans="2:5" ht="39" thickBot="1" x14ac:dyDescent="0.25">
      <c r="B38" s="29"/>
      <c r="C38" s="30" t="s">
        <v>38</v>
      </c>
      <c r="D38" s="31" t="s">
        <v>39</v>
      </c>
      <c r="E38" s="31" t="str">
        <f>B17</f>
        <v>Secretaria Executiva</v>
      </c>
    </row>
    <row r="39" spans="2:5" ht="13.5" thickBot="1" x14ac:dyDescent="0.25">
      <c r="B39" s="315" t="s">
        <v>40</v>
      </c>
      <c r="C39" s="316"/>
      <c r="D39" s="318" t="s">
        <v>3</v>
      </c>
      <c r="E39" s="319"/>
    </row>
    <row r="40" spans="2:5" ht="13.5" thickBot="1" x14ac:dyDescent="0.25">
      <c r="B40" s="32">
        <v>1</v>
      </c>
      <c r="C40" s="33" t="s">
        <v>41</v>
      </c>
      <c r="D40" s="34" t="s">
        <v>3</v>
      </c>
      <c r="E40" s="34" t="s">
        <v>42</v>
      </c>
    </row>
    <row r="41" spans="2:5" x14ac:dyDescent="0.2">
      <c r="B41" s="35" t="s">
        <v>43</v>
      </c>
      <c r="C41" s="36" t="s">
        <v>44</v>
      </c>
      <c r="D41" s="159" t="s">
        <v>3</v>
      </c>
      <c r="E41" s="37">
        <f>E22</f>
        <v>5006.6400000000003</v>
      </c>
    </row>
    <row r="42" spans="2:5" x14ac:dyDescent="0.2">
      <c r="B42" s="35" t="s">
        <v>45</v>
      </c>
      <c r="C42" s="38" t="s">
        <v>46</v>
      </c>
      <c r="D42" s="160" t="s">
        <v>3</v>
      </c>
      <c r="E42" s="39">
        <v>0</v>
      </c>
    </row>
    <row r="43" spans="2:5" x14ac:dyDescent="0.2">
      <c r="B43" s="35" t="s">
        <v>47</v>
      </c>
      <c r="C43" s="38" t="s">
        <v>48</v>
      </c>
      <c r="D43" s="160" t="s">
        <v>3</v>
      </c>
      <c r="E43" s="39">
        <v>0</v>
      </c>
    </row>
    <row r="44" spans="2:5" x14ac:dyDescent="0.2">
      <c r="B44" s="35" t="s">
        <v>49</v>
      </c>
      <c r="C44" s="38" t="s">
        <v>50</v>
      </c>
      <c r="D44" s="160" t="s">
        <v>3</v>
      </c>
      <c r="E44" s="39">
        <v>0</v>
      </c>
    </row>
    <row r="45" spans="2:5" x14ac:dyDescent="0.2">
      <c r="B45" s="35" t="s">
        <v>51</v>
      </c>
      <c r="C45" s="38" t="s">
        <v>52</v>
      </c>
      <c r="D45" s="160" t="s">
        <v>3</v>
      </c>
      <c r="E45" s="39">
        <v>0</v>
      </c>
    </row>
    <row r="46" spans="2:5" x14ac:dyDescent="0.2">
      <c r="B46" s="40" t="s">
        <v>53</v>
      </c>
      <c r="C46" s="41" t="s">
        <v>54</v>
      </c>
      <c r="D46" s="161"/>
      <c r="E46" s="39">
        <v>0</v>
      </c>
    </row>
    <row r="47" spans="2:5" ht="13.5" thickBot="1" x14ac:dyDescent="0.25">
      <c r="B47" s="40" t="s">
        <v>55</v>
      </c>
      <c r="C47" s="41" t="s">
        <v>56</v>
      </c>
      <c r="D47" s="161" t="s">
        <v>3</v>
      </c>
      <c r="E47" s="42">
        <v>0</v>
      </c>
    </row>
    <row r="48" spans="2:5" ht="13.5" thickBot="1" x14ac:dyDescent="0.25">
      <c r="B48" s="312" t="s">
        <v>57</v>
      </c>
      <c r="C48" s="320"/>
      <c r="D48" s="313"/>
      <c r="E48" s="43">
        <f>SUM(E41:E47)</f>
        <v>5006.6400000000003</v>
      </c>
    </row>
    <row r="49" spans="2:5" ht="13.5" thickBot="1" x14ac:dyDescent="0.25">
      <c r="C49" s="44" t="s">
        <v>3</v>
      </c>
      <c r="D49" s="2" t="s">
        <v>3</v>
      </c>
      <c r="E49" s="46" t="s">
        <v>3</v>
      </c>
    </row>
    <row r="50" spans="2:5" ht="13.5" thickBot="1" x14ac:dyDescent="0.25">
      <c r="B50" s="321" t="s">
        <v>58</v>
      </c>
      <c r="C50" s="322"/>
      <c r="D50" s="162"/>
      <c r="E50" s="47"/>
    </row>
    <row r="51" spans="2:5" ht="13.5" thickBot="1" x14ac:dyDescent="0.25">
      <c r="B51" s="48" t="s">
        <v>59</v>
      </c>
      <c r="C51" s="322" t="s">
        <v>60</v>
      </c>
      <c r="D51" s="322"/>
      <c r="E51" s="323"/>
    </row>
    <row r="52" spans="2:5" x14ac:dyDescent="0.2">
      <c r="B52" s="49" t="s">
        <v>43</v>
      </c>
      <c r="C52" s="50" t="s">
        <v>61</v>
      </c>
      <c r="D52" s="163">
        <v>8.3299999999999999E-2</v>
      </c>
      <c r="E52" s="51">
        <f>D52*E48</f>
        <v>417.053112</v>
      </c>
    </row>
    <row r="53" spans="2:5" ht="13.5" thickBot="1" x14ac:dyDescent="0.25">
      <c r="B53" s="52" t="s">
        <v>45</v>
      </c>
      <c r="C53" s="53" t="s">
        <v>62</v>
      </c>
      <c r="D53" s="164">
        <v>0.1111</v>
      </c>
      <c r="E53" s="54">
        <f>D53*E48</f>
        <v>556.23770400000001</v>
      </c>
    </row>
    <row r="54" spans="2:5" ht="13.5" thickBot="1" x14ac:dyDescent="0.25">
      <c r="B54" s="312" t="s">
        <v>63</v>
      </c>
      <c r="C54" s="313"/>
      <c r="D54" s="165">
        <f>SUM(D52:D53)</f>
        <v>0.19440000000000002</v>
      </c>
      <c r="E54" s="43">
        <f>SUM(E52:E53)</f>
        <v>973.29081599999995</v>
      </c>
    </row>
    <row r="55" spans="2:5" x14ac:dyDescent="0.2">
      <c r="B55" s="325" t="s">
        <v>64</v>
      </c>
      <c r="C55" s="325"/>
      <c r="D55" s="325"/>
      <c r="E55" s="325"/>
    </row>
    <row r="56" spans="2:5" ht="13.5" thickBot="1" x14ac:dyDescent="0.25">
      <c r="C56" s="94"/>
      <c r="D56" s="166"/>
      <c r="E56" s="56"/>
    </row>
    <row r="57" spans="2:5" ht="13.5" thickBot="1" x14ac:dyDescent="0.25">
      <c r="B57" s="28" t="s">
        <v>65</v>
      </c>
      <c r="C57" s="95" t="s">
        <v>66</v>
      </c>
      <c r="D57" s="34"/>
      <c r="E57" s="34" t="s">
        <v>42</v>
      </c>
    </row>
    <row r="58" spans="2:5" x14ac:dyDescent="0.2">
      <c r="B58" s="58" t="s">
        <v>43</v>
      </c>
      <c r="C58" s="59" t="s">
        <v>67</v>
      </c>
      <c r="D58" s="167"/>
      <c r="E58" s="60">
        <f>$E$48*D58</f>
        <v>0</v>
      </c>
    </row>
    <row r="59" spans="2:5" x14ac:dyDescent="0.2">
      <c r="B59" s="61" t="s">
        <v>45</v>
      </c>
      <c r="C59" s="62" t="s">
        <v>68</v>
      </c>
      <c r="D59" s="168">
        <v>1.4999999999999999E-2</v>
      </c>
      <c r="E59" s="63">
        <f>($E$48*D59)</f>
        <v>75.099599999999995</v>
      </c>
    </row>
    <row r="60" spans="2:5" x14ac:dyDescent="0.2">
      <c r="B60" s="61" t="s">
        <v>47</v>
      </c>
      <c r="C60" s="62" t="s">
        <v>69</v>
      </c>
      <c r="D60" s="168">
        <v>0.01</v>
      </c>
      <c r="E60" s="63">
        <f t="shared" ref="E60:E62" si="0">($E$48*D60)</f>
        <v>50.066400000000002</v>
      </c>
    </row>
    <row r="61" spans="2:5" s="64" customFormat="1" x14ac:dyDescent="0.2">
      <c r="B61" s="61" t="s">
        <v>49</v>
      </c>
      <c r="C61" s="62" t="s">
        <v>70</v>
      </c>
      <c r="D61" s="168">
        <v>2E-3</v>
      </c>
      <c r="E61" s="63">
        <f t="shared" si="0"/>
        <v>10.013280000000002</v>
      </c>
    </row>
    <row r="62" spans="2:5" x14ac:dyDescent="0.2">
      <c r="B62" s="61" t="s">
        <v>51</v>
      </c>
      <c r="C62" s="62" t="s">
        <v>71</v>
      </c>
      <c r="D62" s="168">
        <v>2.5000000000000001E-2</v>
      </c>
      <c r="E62" s="63">
        <f t="shared" si="0"/>
        <v>125.16600000000001</v>
      </c>
    </row>
    <row r="63" spans="2:5" x14ac:dyDescent="0.2">
      <c r="B63" s="61" t="s">
        <v>53</v>
      </c>
      <c r="C63" s="62" t="s">
        <v>72</v>
      </c>
      <c r="D63" s="168">
        <v>0.08</v>
      </c>
      <c r="E63" s="63">
        <f>$E$48*D63</f>
        <v>400.53120000000001</v>
      </c>
    </row>
    <row r="64" spans="2:5" x14ac:dyDescent="0.2">
      <c r="B64" s="61" t="s">
        <v>55</v>
      </c>
      <c r="C64" s="62" t="s">
        <v>73</v>
      </c>
      <c r="D64" s="153">
        <v>1.4999999999999999E-2</v>
      </c>
      <c r="E64" s="63">
        <f>($E$48*D64)</f>
        <v>75.099599999999995</v>
      </c>
    </row>
    <row r="65" spans="2:5" ht="13.5" thickBot="1" x14ac:dyDescent="0.25">
      <c r="B65" s="65" t="s">
        <v>74</v>
      </c>
      <c r="C65" s="66" t="s">
        <v>75</v>
      </c>
      <c r="D65" s="169">
        <v>6.0000000000000001E-3</v>
      </c>
      <c r="E65" s="63">
        <f>($E$48*D65)</f>
        <v>30.039840000000002</v>
      </c>
    </row>
    <row r="66" spans="2:5" ht="13.5" thickBot="1" x14ac:dyDescent="0.25">
      <c r="B66" s="312" t="s">
        <v>63</v>
      </c>
      <c r="C66" s="313"/>
      <c r="D66" s="170">
        <f>SUM(D58:D65)</f>
        <v>0.15300000000000002</v>
      </c>
      <c r="E66" s="67">
        <f>SUM(E58:E65)</f>
        <v>766.01592000000005</v>
      </c>
    </row>
    <row r="67" spans="2:5" x14ac:dyDescent="0.2">
      <c r="B67" s="324" t="s">
        <v>76</v>
      </c>
      <c r="C67" s="324"/>
      <c r="D67" s="324"/>
      <c r="E67" s="324"/>
    </row>
    <row r="68" spans="2:5" x14ac:dyDescent="0.2">
      <c r="B68" s="326" t="s">
        <v>77</v>
      </c>
      <c r="C68" s="326"/>
      <c r="D68" s="326"/>
      <c r="E68" s="326"/>
    </row>
    <row r="69" spans="2:5" ht="13.5" thickBot="1" x14ac:dyDescent="0.25">
      <c r="C69" s="44"/>
      <c r="E69" s="46"/>
    </row>
    <row r="70" spans="2:5" ht="13.5" thickBot="1" x14ac:dyDescent="0.25">
      <c r="B70" s="28" t="s">
        <v>78</v>
      </c>
      <c r="C70" s="68" t="s">
        <v>79</v>
      </c>
      <c r="D70" s="69" t="s">
        <v>3</v>
      </c>
      <c r="E70" s="69" t="s">
        <v>42</v>
      </c>
    </row>
    <row r="71" spans="2:5" x14ac:dyDescent="0.2">
      <c r="B71" s="70" t="s">
        <v>43</v>
      </c>
      <c r="C71" s="71" t="s">
        <v>80</v>
      </c>
      <c r="D71" s="159" t="s">
        <v>3</v>
      </c>
      <c r="E71" s="37">
        <f>IF(((E27*2*E34)-E48*0.06)&lt;0,0,(E27*2*E34)-E48*0.06)</f>
        <v>0</v>
      </c>
    </row>
    <row r="72" spans="2:5" x14ac:dyDescent="0.2">
      <c r="B72" s="72" t="s">
        <v>45</v>
      </c>
      <c r="C72" s="73" t="s">
        <v>81</v>
      </c>
      <c r="D72" s="160" t="s">
        <v>3</v>
      </c>
      <c r="E72" s="39">
        <f>(E28*E34)-(E28*E34*0.99%)</f>
        <v>738.85222399999998</v>
      </c>
    </row>
    <row r="73" spans="2:5" x14ac:dyDescent="0.2">
      <c r="B73" s="72" t="s">
        <v>47</v>
      </c>
      <c r="C73" s="73" t="s">
        <v>82</v>
      </c>
      <c r="D73" s="160" t="s">
        <v>3</v>
      </c>
      <c r="E73" s="39">
        <f>E29</f>
        <v>153.77000000000001</v>
      </c>
    </row>
    <row r="74" spans="2:5" x14ac:dyDescent="0.2">
      <c r="B74" s="72" t="s">
        <v>49</v>
      </c>
      <c r="C74" s="73" t="s">
        <v>83</v>
      </c>
      <c r="D74" s="160" t="s">
        <v>3</v>
      </c>
      <c r="E74" s="39">
        <f>E30</f>
        <v>0</v>
      </c>
    </row>
    <row r="75" spans="2:5" x14ac:dyDescent="0.2">
      <c r="B75" s="72" t="s">
        <v>51</v>
      </c>
      <c r="C75" s="73" t="s">
        <v>84</v>
      </c>
      <c r="D75" s="160" t="s">
        <v>3</v>
      </c>
      <c r="E75" s="39">
        <f>E31</f>
        <v>10.63</v>
      </c>
    </row>
    <row r="76" spans="2:5" x14ac:dyDescent="0.2">
      <c r="B76" s="72" t="s">
        <v>53</v>
      </c>
      <c r="C76" s="73" t="s">
        <v>85</v>
      </c>
      <c r="D76" s="160" t="s">
        <v>3</v>
      </c>
      <c r="E76" s="39">
        <f>E32</f>
        <v>2</v>
      </c>
    </row>
    <row r="77" spans="2:5" x14ac:dyDescent="0.2">
      <c r="B77" s="74" t="s">
        <v>55</v>
      </c>
      <c r="C77" s="75" t="s">
        <v>86</v>
      </c>
      <c r="D77" s="215"/>
      <c r="E77" s="217">
        <v>1</v>
      </c>
    </row>
    <row r="78" spans="2:5" ht="13.5" thickBot="1" x14ac:dyDescent="0.25">
      <c r="B78" s="74" t="s">
        <v>74</v>
      </c>
      <c r="C78" s="77" t="s">
        <v>56</v>
      </c>
      <c r="D78" s="171" t="s">
        <v>3</v>
      </c>
      <c r="E78" s="76">
        <f>E33</f>
        <v>0</v>
      </c>
    </row>
    <row r="79" spans="2:5" ht="13.5" thickBot="1" x14ac:dyDescent="0.25">
      <c r="B79" s="312" t="s">
        <v>63</v>
      </c>
      <c r="C79" s="313"/>
      <c r="D79" s="172" t="s">
        <v>3</v>
      </c>
      <c r="E79" s="79">
        <f>SUM(E71:E78)</f>
        <v>906.25222399999996</v>
      </c>
    </row>
    <row r="80" spans="2:5" ht="13.5" thickBot="1" x14ac:dyDescent="0.25">
      <c r="B80" s="80"/>
      <c r="C80" s="81"/>
      <c r="D80" s="173"/>
      <c r="E80" s="82"/>
    </row>
    <row r="81" spans="2:5" ht="13.5" thickBot="1" x14ac:dyDescent="0.25">
      <c r="B81" s="315" t="s">
        <v>87</v>
      </c>
      <c r="C81" s="316"/>
      <c r="D81" s="316"/>
      <c r="E81" s="317"/>
    </row>
    <row r="82" spans="2:5" ht="13.5" thickBot="1" x14ac:dyDescent="0.25">
      <c r="B82" s="83">
        <v>2</v>
      </c>
      <c r="C82" s="94" t="s">
        <v>88</v>
      </c>
      <c r="D82" s="34" t="s">
        <v>3</v>
      </c>
      <c r="E82" s="34" t="s">
        <v>42</v>
      </c>
    </row>
    <row r="83" spans="2:5" x14ac:dyDescent="0.2">
      <c r="B83" s="84" t="s">
        <v>59</v>
      </c>
      <c r="C83" s="85" t="s">
        <v>89</v>
      </c>
      <c r="D83" s="159"/>
      <c r="E83" s="60">
        <f>E54</f>
        <v>973.29081599999995</v>
      </c>
    </row>
    <row r="84" spans="2:5" x14ac:dyDescent="0.2">
      <c r="B84" s="84" t="s">
        <v>65</v>
      </c>
      <c r="C84" s="86" t="s">
        <v>90</v>
      </c>
      <c r="D84" s="160"/>
      <c r="E84" s="63">
        <f>E66</f>
        <v>766.01592000000005</v>
      </c>
    </row>
    <row r="85" spans="2:5" ht="13.5" thickBot="1" x14ac:dyDescent="0.25">
      <c r="B85" s="87" t="s">
        <v>78</v>
      </c>
      <c r="C85" s="88" t="s">
        <v>91</v>
      </c>
      <c r="D85" s="161"/>
      <c r="E85" s="89">
        <f>E79</f>
        <v>906.25222399999996</v>
      </c>
    </row>
    <row r="86" spans="2:5" ht="13.5" thickBot="1" x14ac:dyDescent="0.25">
      <c r="B86" s="90"/>
      <c r="C86" s="91" t="s">
        <v>92</v>
      </c>
      <c r="D86" s="174" t="s">
        <v>3</v>
      </c>
      <c r="E86" s="92">
        <f>SUM(E83:E85)</f>
        <v>2645.5589599999998</v>
      </c>
    </row>
    <row r="87" spans="2:5" ht="13.5" thickBot="1" x14ac:dyDescent="0.25">
      <c r="C87" s="44"/>
      <c r="D87" s="175"/>
      <c r="E87" s="93"/>
    </row>
    <row r="88" spans="2:5" ht="13.5" thickBot="1" x14ac:dyDescent="0.25">
      <c r="B88" s="315" t="s">
        <v>93</v>
      </c>
      <c r="C88" s="316"/>
      <c r="D88" s="316"/>
      <c r="E88" s="327"/>
    </row>
    <row r="89" spans="2:5" s="64" customFormat="1" ht="13.5" thickBot="1" x14ac:dyDescent="0.25">
      <c r="B89" s="83">
        <v>3</v>
      </c>
      <c r="C89" s="328" t="s">
        <v>94</v>
      </c>
      <c r="D89" s="328"/>
      <c r="E89" s="329"/>
    </row>
    <row r="90" spans="2:5" x14ac:dyDescent="0.2">
      <c r="B90" s="61" t="s">
        <v>43</v>
      </c>
      <c r="C90" s="85" t="s">
        <v>95</v>
      </c>
      <c r="D90" s="143">
        <v>3.5000000000000001E-3</v>
      </c>
      <c r="E90" s="60">
        <f>D90*E48</f>
        <v>17.523240000000001</v>
      </c>
    </row>
    <row r="91" spans="2:5" x14ac:dyDescent="0.2">
      <c r="B91" s="61" t="s">
        <v>45</v>
      </c>
      <c r="C91" s="86" t="s">
        <v>96</v>
      </c>
      <c r="D91" s="144">
        <v>3.4000000000000002E-4</v>
      </c>
      <c r="E91" s="63">
        <f>D91*E48</f>
        <v>1.7022576000000003</v>
      </c>
    </row>
    <row r="92" spans="2:5" x14ac:dyDescent="0.2">
      <c r="B92" s="61" t="s">
        <v>47</v>
      </c>
      <c r="C92" s="86" t="s">
        <v>97</v>
      </c>
      <c r="D92" s="144">
        <v>1.2999999999999999E-4</v>
      </c>
      <c r="E92" s="63">
        <f>D92*E48</f>
        <v>0.65086319999999998</v>
      </c>
    </row>
    <row r="93" spans="2:5" x14ac:dyDescent="0.2">
      <c r="B93" s="61" t="s">
        <v>49</v>
      </c>
      <c r="C93" s="86" t="s">
        <v>98</v>
      </c>
      <c r="D93" s="145">
        <v>1.9400000000000001E-2</v>
      </c>
      <c r="E93" s="63">
        <f>D93*E48</f>
        <v>97.128816000000015</v>
      </c>
    </row>
    <row r="94" spans="2:5" x14ac:dyDescent="0.2">
      <c r="B94" s="61" t="s">
        <v>51</v>
      </c>
      <c r="C94" s="86" t="s">
        <v>99</v>
      </c>
      <c r="D94" s="144">
        <v>2.97E-3</v>
      </c>
      <c r="E94" s="63">
        <f>D94*E48</f>
        <v>14.869720800000001</v>
      </c>
    </row>
    <row r="95" spans="2:5" ht="13.5" thickBot="1" x14ac:dyDescent="0.25">
      <c r="B95" s="96" t="s">
        <v>53</v>
      </c>
      <c r="C95" s="86" t="s">
        <v>100</v>
      </c>
      <c r="D95" s="144">
        <v>0.04</v>
      </c>
      <c r="E95" s="97">
        <f>D95*E48</f>
        <v>200.26560000000001</v>
      </c>
    </row>
    <row r="96" spans="2:5" ht="13.5" thickBot="1" x14ac:dyDescent="0.25">
      <c r="B96" s="98"/>
      <c r="C96" s="99" t="s">
        <v>101</v>
      </c>
      <c r="D96" s="151">
        <f>SUM(D90:D95)</f>
        <v>6.634000000000001E-2</v>
      </c>
      <c r="E96" s="100">
        <f>SUM(E90:E95)</f>
        <v>332.1404976</v>
      </c>
    </row>
    <row r="97" spans="2:5" x14ac:dyDescent="0.2">
      <c r="B97" s="324" t="s">
        <v>102</v>
      </c>
      <c r="C97" s="324"/>
      <c r="D97" s="324"/>
      <c r="E97" s="324"/>
    </row>
    <row r="98" spans="2:5" x14ac:dyDescent="0.2">
      <c r="B98" s="326" t="s">
        <v>103</v>
      </c>
      <c r="C98" s="326"/>
      <c r="D98" s="326"/>
      <c r="E98" s="326"/>
    </row>
    <row r="99" spans="2:5" ht="13.5" thickBot="1" x14ac:dyDescent="0.25">
      <c r="C99" s="44"/>
      <c r="D99" s="17"/>
      <c r="E99" s="101"/>
    </row>
    <row r="100" spans="2:5" ht="13.5" thickBot="1" x14ac:dyDescent="0.25">
      <c r="B100" s="315" t="s">
        <v>104</v>
      </c>
      <c r="C100" s="316"/>
      <c r="D100" s="316"/>
      <c r="E100" s="327"/>
    </row>
    <row r="101" spans="2:5" ht="13.5" thickBot="1" x14ac:dyDescent="0.25">
      <c r="B101" s="102" t="s">
        <v>105</v>
      </c>
      <c r="C101" s="94" t="s">
        <v>106</v>
      </c>
      <c r="D101" s="176" t="s">
        <v>3</v>
      </c>
      <c r="E101" s="103" t="s">
        <v>42</v>
      </c>
    </row>
    <row r="102" spans="2:5" s="236" customFormat="1" ht="25.5" x14ac:dyDescent="0.2">
      <c r="B102" s="213" t="s">
        <v>43</v>
      </c>
      <c r="C102" s="233" t="s">
        <v>107</v>
      </c>
      <c r="D102" s="234">
        <v>9.4999999999999998E-3</v>
      </c>
      <c r="E102" s="235">
        <f>D102*$E$48</f>
        <v>47.563079999999999</v>
      </c>
    </row>
    <row r="103" spans="2:5" s="236" customFormat="1" ht="25.5" x14ac:dyDescent="0.2">
      <c r="B103" s="213" t="s">
        <v>45</v>
      </c>
      <c r="C103" s="237" t="s">
        <v>185</v>
      </c>
      <c r="D103" s="238">
        <v>2.8E-3</v>
      </c>
      <c r="E103" s="239">
        <f t="shared" ref="E103:E105" si="1">D103*$E$48</f>
        <v>14.018592</v>
      </c>
    </row>
    <row r="104" spans="2:5" s="236" customFormat="1" ht="25.5" x14ac:dyDescent="0.2">
      <c r="B104" s="213" t="s">
        <v>47</v>
      </c>
      <c r="C104" s="237" t="s">
        <v>228</v>
      </c>
      <c r="D104" s="240">
        <v>4.1999999999999997E-3</v>
      </c>
      <c r="E104" s="239">
        <f t="shared" si="1"/>
        <v>21.027888000000001</v>
      </c>
    </row>
    <row r="105" spans="2:5" s="236" customFormat="1" ht="51" x14ac:dyDescent="0.2">
      <c r="B105" s="213" t="s">
        <v>49</v>
      </c>
      <c r="C105" s="237" t="s">
        <v>229</v>
      </c>
      <c r="D105" s="238">
        <v>2.0000000000000001E-4</v>
      </c>
      <c r="E105" s="239">
        <f t="shared" si="1"/>
        <v>1.0013280000000002</v>
      </c>
    </row>
    <row r="106" spans="2:5" s="236" customFormat="1" ht="60" x14ac:dyDescent="0.2">
      <c r="B106" s="213" t="s">
        <v>51</v>
      </c>
      <c r="C106" s="241" t="s">
        <v>187</v>
      </c>
      <c r="D106" s="238">
        <v>2.7000000000000001E-3</v>
      </c>
      <c r="E106" s="239">
        <f t="shared" ref="E106:E108" si="2">D106*$E$48</f>
        <v>13.517928000000001</v>
      </c>
    </row>
    <row r="107" spans="2:5" s="236" customFormat="1" ht="25.5" x14ac:dyDescent="0.2">
      <c r="B107" s="213" t="s">
        <v>53</v>
      </c>
      <c r="C107" s="237" t="s">
        <v>108</v>
      </c>
      <c r="D107" s="238">
        <v>2.0000000000000001E-4</v>
      </c>
      <c r="E107" s="239">
        <f t="shared" si="2"/>
        <v>1.0013280000000002</v>
      </c>
    </row>
    <row r="108" spans="2:5" ht="13.5" thickBot="1" x14ac:dyDescent="0.25">
      <c r="B108" s="96" t="s">
        <v>74</v>
      </c>
      <c r="C108" s="86" t="s">
        <v>109</v>
      </c>
      <c r="D108" s="154">
        <v>0</v>
      </c>
      <c r="E108" s="105">
        <f t="shared" si="2"/>
        <v>0</v>
      </c>
    </row>
    <row r="109" spans="2:5" ht="13.5" thickBot="1" x14ac:dyDescent="0.25">
      <c r="B109" s="90"/>
      <c r="C109" s="106" t="s">
        <v>110</v>
      </c>
      <c r="D109" s="155">
        <f>SUM(D102:D108)</f>
        <v>1.9599999999999999E-2</v>
      </c>
      <c r="E109" s="107">
        <f>SUM(E102:E108)</f>
        <v>98.130144000000001</v>
      </c>
    </row>
    <row r="110" spans="2:5" ht="13.5" thickBot="1" x14ac:dyDescent="0.25">
      <c r="B110" s="90" t="s">
        <v>55</v>
      </c>
      <c r="C110" s="108" t="s">
        <v>111</v>
      </c>
      <c r="D110" s="156">
        <f>D109*D66</f>
        <v>2.9988000000000003E-3</v>
      </c>
      <c r="E110" s="109">
        <f>D110*E48</f>
        <v>15.013912032000002</v>
      </c>
    </row>
    <row r="111" spans="2:5" ht="26.25" thickBot="1" x14ac:dyDescent="0.25">
      <c r="B111" s="90" t="s">
        <v>74</v>
      </c>
      <c r="C111" s="108" t="s">
        <v>112</v>
      </c>
      <c r="D111" s="156">
        <f>D54*D66</f>
        <v>2.9743200000000008E-2</v>
      </c>
      <c r="E111" s="109">
        <f>D111*E48</f>
        <v>148.91349484800006</v>
      </c>
    </row>
    <row r="112" spans="2:5" ht="13.5" thickBot="1" x14ac:dyDescent="0.25">
      <c r="B112" s="90"/>
      <c r="C112" s="110" t="s">
        <v>113</v>
      </c>
      <c r="D112" s="157">
        <f>D109+D111+D110</f>
        <v>5.2342000000000007E-2</v>
      </c>
      <c r="E112" s="111">
        <f>SUM(E109:E111)</f>
        <v>262.05755088000006</v>
      </c>
    </row>
    <row r="113" spans="2:5" x14ac:dyDescent="0.2">
      <c r="B113" s="324" t="s">
        <v>114</v>
      </c>
      <c r="C113" s="324"/>
      <c r="D113" s="324"/>
      <c r="E113" s="324"/>
    </row>
    <row r="114" spans="2:5" ht="13.5" thickBot="1" x14ac:dyDescent="0.25">
      <c r="C114" s="2"/>
      <c r="E114" s="2"/>
    </row>
    <row r="115" spans="2:5" ht="13.5" thickBot="1" x14ac:dyDescent="0.25">
      <c r="B115" s="315" t="s">
        <v>115</v>
      </c>
      <c r="C115" s="316"/>
      <c r="D115" s="316"/>
      <c r="E115" s="327"/>
    </row>
    <row r="116" spans="2:5" ht="13.5" thickBot="1" x14ac:dyDescent="0.25">
      <c r="B116" s="102">
        <v>5</v>
      </c>
      <c r="C116" s="95" t="s">
        <v>116</v>
      </c>
      <c r="D116" s="34" t="s">
        <v>3</v>
      </c>
      <c r="E116" s="34" t="s">
        <v>42</v>
      </c>
    </row>
    <row r="117" spans="2:5" x14ac:dyDescent="0.2">
      <c r="B117" s="61" t="s">
        <v>43</v>
      </c>
      <c r="C117" s="59" t="s">
        <v>117</v>
      </c>
      <c r="D117" s="159" t="s">
        <v>3</v>
      </c>
      <c r="E117" s="60">
        <v>0</v>
      </c>
    </row>
    <row r="118" spans="2:5" x14ac:dyDescent="0.2">
      <c r="B118" s="61" t="s">
        <v>45</v>
      </c>
      <c r="C118" s="62" t="s">
        <v>118</v>
      </c>
      <c r="D118" s="160" t="s">
        <v>3</v>
      </c>
      <c r="E118" s="63">
        <v>0</v>
      </c>
    </row>
    <row r="119" spans="2:5" x14ac:dyDescent="0.2">
      <c r="B119" s="61" t="s">
        <v>47</v>
      </c>
      <c r="C119" s="62" t="s">
        <v>119</v>
      </c>
      <c r="D119" s="160" t="s">
        <v>3</v>
      </c>
      <c r="E119" s="63">
        <v>0</v>
      </c>
    </row>
    <row r="120" spans="2:5" ht="13.5" thickBot="1" x14ac:dyDescent="0.25">
      <c r="B120" s="96" t="s">
        <v>49</v>
      </c>
      <c r="C120" s="112" t="s">
        <v>156</v>
      </c>
      <c r="D120" s="171" t="s">
        <v>3</v>
      </c>
      <c r="E120" s="97">
        <f>'Uniformes e Materiais'!G35</f>
        <v>3.5544444444444441</v>
      </c>
    </row>
    <row r="121" spans="2:5" ht="13.5" thickBot="1" x14ac:dyDescent="0.25">
      <c r="B121" s="90"/>
      <c r="C121" s="95" t="s">
        <v>120</v>
      </c>
      <c r="D121" s="172" t="s">
        <v>3</v>
      </c>
      <c r="E121" s="79">
        <f>SUM(E117:E120)</f>
        <v>3.5544444444444441</v>
      </c>
    </row>
    <row r="122" spans="2:5" ht="13.5" thickBot="1" x14ac:dyDescent="0.25">
      <c r="C122" s="44" t="s">
        <v>3</v>
      </c>
      <c r="D122" s="2" t="s">
        <v>3</v>
      </c>
      <c r="E122" s="46" t="s">
        <v>3</v>
      </c>
    </row>
    <row r="123" spans="2:5" ht="13.5" thickBot="1" x14ac:dyDescent="0.25">
      <c r="B123" s="315" t="s">
        <v>121</v>
      </c>
      <c r="C123" s="316"/>
      <c r="D123" s="316"/>
      <c r="E123" s="327"/>
    </row>
    <row r="124" spans="2:5" ht="13.5" thickBot="1" x14ac:dyDescent="0.25">
      <c r="B124" s="28">
        <v>6</v>
      </c>
      <c r="C124" s="91" t="s">
        <v>122</v>
      </c>
      <c r="D124" s="28" t="s">
        <v>3</v>
      </c>
      <c r="E124" s="28"/>
    </row>
    <row r="125" spans="2:5" x14ac:dyDescent="0.2">
      <c r="B125" s="113" t="s">
        <v>43</v>
      </c>
      <c r="C125" s="36" t="s">
        <v>123</v>
      </c>
      <c r="D125" s="153">
        <f>'Técnico em Secretariado'!D125</f>
        <v>4.4999999999999997E-3</v>
      </c>
      <c r="E125" s="63">
        <f>E148*D125</f>
        <v>37.124781538159993</v>
      </c>
    </row>
    <row r="126" spans="2:5" x14ac:dyDescent="0.2">
      <c r="B126" s="114"/>
      <c r="C126" s="115" t="s">
        <v>124</v>
      </c>
      <c r="D126" s="158"/>
      <c r="E126" s="116">
        <f>E148+E125</f>
        <v>8287.0762344626037</v>
      </c>
    </row>
    <row r="127" spans="2:5" x14ac:dyDescent="0.2">
      <c r="B127" s="114" t="s">
        <v>45</v>
      </c>
      <c r="C127" s="38" t="s">
        <v>125</v>
      </c>
      <c r="D127" s="153">
        <f>'Técnico em Secretariado'!D127</f>
        <v>3.0000000000000001E-3</v>
      </c>
      <c r="E127" s="63">
        <f>D127*E126</f>
        <v>24.861228703387813</v>
      </c>
    </row>
    <row r="128" spans="2:5" x14ac:dyDescent="0.2">
      <c r="B128" s="114"/>
      <c r="C128" s="38"/>
      <c r="D128" s="168"/>
      <c r="E128" s="116">
        <f>E126+E127</f>
        <v>8311.9374631659921</v>
      </c>
    </row>
    <row r="129" spans="2:5" x14ac:dyDescent="0.2">
      <c r="B129" s="114" t="s">
        <v>47</v>
      </c>
      <c r="C129" s="117" t="s">
        <v>126</v>
      </c>
      <c r="D129" s="177">
        <f>D136+D132+D131+D133</f>
        <v>0.1804</v>
      </c>
      <c r="E129" s="63">
        <f>E149-E125-E127</f>
        <v>1829.5186900379995</v>
      </c>
    </row>
    <row r="130" spans="2:5" x14ac:dyDescent="0.2">
      <c r="B130" s="114" t="s">
        <v>127</v>
      </c>
      <c r="C130" s="38" t="s">
        <v>128</v>
      </c>
      <c r="D130" s="153">
        <v>0</v>
      </c>
      <c r="E130" s="116">
        <f>E129/D129*D130</f>
        <v>0</v>
      </c>
    </row>
    <row r="131" spans="2:5" x14ac:dyDescent="0.2">
      <c r="B131" s="114"/>
      <c r="C131" s="38" t="s">
        <v>129</v>
      </c>
      <c r="D131" s="153">
        <v>1.54E-2</v>
      </c>
      <c r="E131" s="63">
        <f>E129/D129*D131</f>
        <v>156.17842475934142</v>
      </c>
    </row>
    <row r="132" spans="2:5" x14ac:dyDescent="0.2">
      <c r="B132" s="114"/>
      <c r="C132" s="38" t="s">
        <v>130</v>
      </c>
      <c r="D132" s="153">
        <v>7.0000000000000007E-2</v>
      </c>
      <c r="E132" s="63">
        <f>E129/D129*D132</f>
        <v>709.90193072427917</v>
      </c>
    </row>
    <row r="133" spans="2:5" x14ac:dyDescent="0.2">
      <c r="B133" s="114"/>
      <c r="C133" s="38" t="s">
        <v>131</v>
      </c>
      <c r="D133" s="153">
        <v>4.4999999999999998E-2</v>
      </c>
      <c r="E133" s="63">
        <f>E129/D129*D133</f>
        <v>456.36552689417942</v>
      </c>
    </row>
    <row r="134" spans="2:5" x14ac:dyDescent="0.2">
      <c r="B134" s="114"/>
      <c r="C134" s="38" t="s">
        <v>132</v>
      </c>
      <c r="D134" s="153">
        <v>0</v>
      </c>
      <c r="E134" s="63">
        <v>0</v>
      </c>
    </row>
    <row r="135" spans="2:5" x14ac:dyDescent="0.2">
      <c r="B135" s="114" t="s">
        <v>133</v>
      </c>
      <c r="C135" s="117" t="s">
        <v>134</v>
      </c>
      <c r="D135" s="177">
        <f>D137+D136</f>
        <v>0.05</v>
      </c>
      <c r="E135" s="116">
        <f>E129/D129*D135</f>
        <v>507.07280766019943</v>
      </c>
    </row>
    <row r="136" spans="2:5" x14ac:dyDescent="0.2">
      <c r="B136" s="114"/>
      <c r="C136" s="38" t="s">
        <v>135</v>
      </c>
      <c r="D136" s="153">
        <v>0.05</v>
      </c>
      <c r="E136" s="63">
        <f>E129/D129*D135</f>
        <v>507.07280766019943</v>
      </c>
    </row>
    <row r="137" spans="2:5" ht="13.5" thickBot="1" x14ac:dyDescent="0.25">
      <c r="B137" s="118"/>
      <c r="C137" s="41" t="s">
        <v>132</v>
      </c>
      <c r="D137" s="153">
        <v>0</v>
      </c>
      <c r="E137" s="89">
        <v>0</v>
      </c>
    </row>
    <row r="138" spans="2:5" ht="13.5" thickBot="1" x14ac:dyDescent="0.25">
      <c r="B138" s="90"/>
      <c r="C138" s="91" t="s">
        <v>120</v>
      </c>
      <c r="D138" s="174" t="s">
        <v>3</v>
      </c>
      <c r="E138" s="43">
        <f>E125+E127+E129</f>
        <v>1891.5047002795473</v>
      </c>
    </row>
    <row r="139" spans="2:5" ht="13.5" thickBot="1" x14ac:dyDescent="0.25">
      <c r="B139" s="80"/>
      <c r="C139" s="81"/>
      <c r="D139" s="173"/>
      <c r="E139" s="82"/>
    </row>
    <row r="140" spans="2:5" ht="13.5" thickBot="1" x14ac:dyDescent="0.25">
      <c r="B140" s="83" t="s">
        <v>136</v>
      </c>
      <c r="C140" s="94" t="s">
        <v>137</v>
      </c>
      <c r="D140" s="166" t="s">
        <v>3</v>
      </c>
      <c r="E140" s="78"/>
    </row>
    <row r="141" spans="2:5" ht="13.5" thickBot="1" x14ac:dyDescent="0.25">
      <c r="B141" s="80"/>
      <c r="C141" s="81"/>
      <c r="D141" s="173"/>
      <c r="E141" s="82"/>
    </row>
    <row r="142" spans="2:5" ht="13.5" thickBot="1" x14ac:dyDescent="0.25">
      <c r="B142" s="28">
        <v>1</v>
      </c>
      <c r="C142" s="94" t="s">
        <v>138</v>
      </c>
      <c r="D142" s="34" t="s">
        <v>3</v>
      </c>
      <c r="E142" s="34" t="s">
        <v>42</v>
      </c>
    </row>
    <row r="143" spans="2:5" x14ac:dyDescent="0.2">
      <c r="B143" s="119" t="s">
        <v>43</v>
      </c>
      <c r="C143" s="62" t="s">
        <v>139</v>
      </c>
      <c r="D143" s="178"/>
      <c r="E143" s="120">
        <f>E48</f>
        <v>5006.6400000000003</v>
      </c>
    </row>
    <row r="144" spans="2:5" x14ac:dyDescent="0.2">
      <c r="B144" s="61" t="s">
        <v>45</v>
      </c>
      <c r="C144" s="62" t="s">
        <v>140</v>
      </c>
      <c r="D144" s="178"/>
      <c r="E144" s="120">
        <f>E86</f>
        <v>2645.5589599999998</v>
      </c>
    </row>
    <row r="145" spans="2:5" x14ac:dyDescent="0.2">
      <c r="B145" s="61" t="s">
        <v>47</v>
      </c>
      <c r="C145" s="62" t="s">
        <v>141</v>
      </c>
      <c r="D145" s="178"/>
      <c r="E145" s="120">
        <f>E96</f>
        <v>332.1404976</v>
      </c>
    </row>
    <row r="146" spans="2:5" x14ac:dyDescent="0.2">
      <c r="B146" s="61" t="s">
        <v>49</v>
      </c>
      <c r="C146" s="62" t="s">
        <v>142</v>
      </c>
      <c r="D146" s="178"/>
      <c r="E146" s="120">
        <f>E112</f>
        <v>262.05755088000006</v>
      </c>
    </row>
    <row r="147" spans="2:5" ht="13.5" thickBot="1" x14ac:dyDescent="0.25">
      <c r="B147" s="65" t="s">
        <v>51</v>
      </c>
      <c r="C147" s="66" t="s">
        <v>143</v>
      </c>
      <c r="D147" s="179"/>
      <c r="E147" s="121">
        <f>E121</f>
        <v>3.5544444444444441</v>
      </c>
    </row>
    <row r="148" spans="2:5" ht="16.5" thickBot="1" x14ac:dyDescent="0.25">
      <c r="B148" s="90"/>
      <c r="C148" s="91" t="s">
        <v>144</v>
      </c>
      <c r="D148" s="180"/>
      <c r="E148" s="122">
        <f>SUM(E143:E147)</f>
        <v>8249.9514529244443</v>
      </c>
    </row>
    <row r="149" spans="2:5" ht="13.5" thickBot="1" x14ac:dyDescent="0.25">
      <c r="B149" s="123" t="s">
        <v>53</v>
      </c>
      <c r="C149" s="124" t="s">
        <v>145</v>
      </c>
      <c r="D149" s="181"/>
      <c r="E149" s="125">
        <f>E150-E148</f>
        <v>1891.5047002795473</v>
      </c>
    </row>
    <row r="150" spans="2:5" ht="16.5" thickBot="1" x14ac:dyDescent="0.25">
      <c r="B150" s="312" t="s">
        <v>146</v>
      </c>
      <c r="C150" s="320"/>
      <c r="D150" s="313"/>
      <c r="E150" s="122">
        <f>E128/(100%-D129)</f>
        <v>10141.456153203992</v>
      </c>
    </row>
    <row r="151" spans="2:5" ht="13.5" thickBot="1" x14ac:dyDescent="0.25">
      <c r="C151" s="126"/>
      <c r="D151" s="182"/>
      <c r="E151" s="126"/>
    </row>
    <row r="152" spans="2:5" ht="13.5" thickBot="1" x14ac:dyDescent="0.25">
      <c r="B152" s="28" t="s">
        <v>147</v>
      </c>
      <c r="C152" s="127" t="s">
        <v>148</v>
      </c>
      <c r="D152" s="183" t="s">
        <v>3</v>
      </c>
      <c r="E152" s="128"/>
    </row>
    <row r="153" spans="2:5" ht="13.5" thickBot="1" x14ac:dyDescent="0.25">
      <c r="B153" s="80"/>
      <c r="C153" s="81"/>
      <c r="D153" s="173"/>
      <c r="E153" s="82"/>
    </row>
    <row r="154" spans="2:5" ht="13.5" thickBot="1" x14ac:dyDescent="0.25">
      <c r="B154" s="48" t="s">
        <v>149</v>
      </c>
      <c r="C154" s="44" t="s">
        <v>150</v>
      </c>
      <c r="D154" s="129" t="s">
        <v>3</v>
      </c>
      <c r="E154" s="129" t="s">
        <v>42</v>
      </c>
    </row>
    <row r="155" spans="2:5" x14ac:dyDescent="0.2">
      <c r="B155" s="130" t="s">
        <v>43</v>
      </c>
      <c r="C155" s="131" t="s">
        <v>151</v>
      </c>
      <c r="D155" s="184">
        <f>D52</f>
        <v>8.3299999999999999E-2</v>
      </c>
      <c r="E155" s="132">
        <f>D155*E48</f>
        <v>417.053112</v>
      </c>
    </row>
    <row r="156" spans="2:5" x14ac:dyDescent="0.2">
      <c r="B156" s="133" t="s">
        <v>45</v>
      </c>
      <c r="C156" s="134" t="s">
        <v>152</v>
      </c>
      <c r="D156" s="185">
        <f>D53</f>
        <v>0.1111</v>
      </c>
      <c r="E156" s="135">
        <f>D156*E48</f>
        <v>556.23770400000001</v>
      </c>
    </row>
    <row r="157" spans="2:5" x14ac:dyDescent="0.2">
      <c r="B157" s="136" t="s">
        <v>47</v>
      </c>
      <c r="C157" s="137" t="s">
        <v>153</v>
      </c>
      <c r="D157" s="186">
        <v>4.4999999999999998E-2</v>
      </c>
      <c r="E157" s="135">
        <f>D157*E48</f>
        <v>225.2988</v>
      </c>
    </row>
    <row r="158" spans="2:5" ht="13.5" thickBot="1" x14ac:dyDescent="0.25">
      <c r="B158" s="138" t="s">
        <v>49</v>
      </c>
      <c r="C158" s="139" t="s">
        <v>154</v>
      </c>
      <c r="D158" s="187">
        <f>D111</f>
        <v>2.9743200000000008E-2</v>
      </c>
      <c r="E158" s="135">
        <f>D158*E48</f>
        <v>148.91349484800006</v>
      </c>
    </row>
    <row r="159" spans="2:5" ht="16.5" thickBot="1" x14ac:dyDescent="0.25">
      <c r="B159" s="312" t="s">
        <v>155</v>
      </c>
      <c r="C159" s="313"/>
      <c r="D159" s="188">
        <f>SUM(D155:D158)</f>
        <v>0.26914320000000003</v>
      </c>
      <c r="E159" s="140">
        <f>SUM(E155:E158)</f>
        <v>1347.503110848</v>
      </c>
    </row>
    <row r="160" spans="2:5" x14ac:dyDescent="0.2">
      <c r="B160" s="331"/>
      <c r="C160" s="331"/>
      <c r="D160" s="331"/>
      <c r="E160" s="331"/>
    </row>
    <row r="162" spans="2:5" x14ac:dyDescent="0.2">
      <c r="B162" s="330"/>
      <c r="C162" s="330"/>
      <c r="D162" s="330"/>
      <c r="E162" s="330"/>
    </row>
    <row r="163" spans="2:5" x14ac:dyDescent="0.2">
      <c r="B163" s="330"/>
      <c r="C163" s="330"/>
      <c r="D163" s="330"/>
      <c r="E163" s="330"/>
    </row>
  </sheetData>
  <mergeCells count="56">
    <mergeCell ref="B15:E15"/>
    <mergeCell ref="B1:E1"/>
    <mergeCell ref="B2:E2"/>
    <mergeCell ref="B3:E3"/>
    <mergeCell ref="B5:D5"/>
    <mergeCell ref="B6:D6"/>
    <mergeCell ref="B7:D7"/>
    <mergeCell ref="B9:E9"/>
    <mergeCell ref="B10:D10"/>
    <mergeCell ref="B11:D11"/>
    <mergeCell ref="B12:D12"/>
    <mergeCell ref="B13:D13"/>
    <mergeCell ref="B29:D29"/>
    <mergeCell ref="B16:C16"/>
    <mergeCell ref="B17:C17"/>
    <mergeCell ref="B19:E19"/>
    <mergeCell ref="B20:D20"/>
    <mergeCell ref="B21:D21"/>
    <mergeCell ref="B22:D22"/>
    <mergeCell ref="B23:D23"/>
    <mergeCell ref="B24:D24"/>
    <mergeCell ref="B26:E26"/>
    <mergeCell ref="B27:D27"/>
    <mergeCell ref="B28:D28"/>
    <mergeCell ref="B54:C54"/>
    <mergeCell ref="B30:D30"/>
    <mergeCell ref="B31:D31"/>
    <mergeCell ref="B32:D32"/>
    <mergeCell ref="B33:D33"/>
    <mergeCell ref="B34:D34"/>
    <mergeCell ref="C36:E36"/>
    <mergeCell ref="B39:C39"/>
    <mergeCell ref="D39:E39"/>
    <mergeCell ref="B48:D48"/>
    <mergeCell ref="B50:C50"/>
    <mergeCell ref="C51:E51"/>
    <mergeCell ref="B113:E113"/>
    <mergeCell ref="B55:E55"/>
    <mergeCell ref="B66:C66"/>
    <mergeCell ref="B67:E67"/>
    <mergeCell ref="B68:E68"/>
    <mergeCell ref="B79:C79"/>
    <mergeCell ref="B81:C81"/>
    <mergeCell ref="D81:E81"/>
    <mergeCell ref="B88:E88"/>
    <mergeCell ref="C89:E89"/>
    <mergeCell ref="B97:E97"/>
    <mergeCell ref="B98:E98"/>
    <mergeCell ref="B100:E100"/>
    <mergeCell ref="B163:E163"/>
    <mergeCell ref="B115:E115"/>
    <mergeCell ref="B123:E123"/>
    <mergeCell ref="B150:D150"/>
    <mergeCell ref="B159:C159"/>
    <mergeCell ref="B160:E160"/>
    <mergeCell ref="B162:E162"/>
  </mergeCells>
  <pageMargins left="0.511811024" right="0.511811024" top="0.78740157499999996" bottom="0.78740157499999996" header="0.31496062000000002" footer="0.31496062000000002"/>
  <pageSetup paperSize="9" scale="56" orientation="portrait" horizontalDpi="0" verticalDpi="0" r:id="rId1"/>
  <rowBreaks count="1" manualBreakCount="1">
    <brk id="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3"/>
  <sheetViews>
    <sheetView view="pageBreakPreview" topLeftCell="A58" zoomScale="106" zoomScaleNormal="100" zoomScaleSheetLayoutView="106" workbookViewId="0">
      <selection activeCell="C77" sqref="C77:E77"/>
    </sheetView>
  </sheetViews>
  <sheetFormatPr defaultColWidth="8.7109375" defaultRowHeight="12.75" x14ac:dyDescent="0.2"/>
  <cols>
    <col min="1" max="1" width="8.7109375" style="1"/>
    <col min="2" max="2" width="9.140625" style="2" customWidth="1"/>
    <col min="3" max="3" width="89" style="45" customWidth="1"/>
    <col min="4" max="4" width="17.5703125" style="2" bestFit="1" customWidth="1"/>
    <col min="5" max="5" width="25.140625" style="45" bestFit="1" customWidth="1"/>
    <col min="6" max="16384" width="8.7109375" style="1"/>
  </cols>
  <sheetData>
    <row r="1" spans="2:5" x14ac:dyDescent="0.2">
      <c r="B1" s="292" t="s">
        <v>0</v>
      </c>
      <c r="C1" s="292"/>
      <c r="D1" s="292"/>
      <c r="E1" s="292"/>
    </row>
    <row r="2" spans="2:5" x14ac:dyDescent="0.2">
      <c r="B2" s="292" t="s">
        <v>1</v>
      </c>
      <c r="C2" s="292"/>
      <c r="D2" s="292"/>
      <c r="E2" s="292"/>
    </row>
    <row r="3" spans="2:5" x14ac:dyDescent="0.2">
      <c r="B3" s="292" t="s">
        <v>2</v>
      </c>
      <c r="C3" s="292"/>
      <c r="D3" s="292"/>
      <c r="E3" s="292"/>
    </row>
    <row r="4" spans="2:5" ht="13.5" thickBot="1" x14ac:dyDescent="0.25">
      <c r="C4" s="3" t="s">
        <v>3</v>
      </c>
      <c r="D4" s="2" t="s">
        <v>3</v>
      </c>
      <c r="E4" s="4" t="s">
        <v>3</v>
      </c>
    </row>
    <row r="5" spans="2:5" ht="14.25" thickTop="1" x14ac:dyDescent="0.2">
      <c r="B5" s="293" t="s">
        <v>4</v>
      </c>
      <c r="C5" s="294"/>
      <c r="D5" s="294"/>
      <c r="E5" s="5" t="s">
        <v>5</v>
      </c>
    </row>
    <row r="6" spans="2:5" x14ac:dyDescent="0.2">
      <c r="B6" s="295" t="s">
        <v>6</v>
      </c>
      <c r="C6" s="296"/>
      <c r="D6" s="297"/>
      <c r="E6" s="6">
        <v>44075</v>
      </c>
    </row>
    <row r="7" spans="2:5" ht="13.5" thickBot="1" x14ac:dyDescent="0.25">
      <c r="B7" s="298" t="s">
        <v>7</v>
      </c>
      <c r="C7" s="299"/>
      <c r="D7" s="300"/>
      <c r="E7" s="7" t="s">
        <v>8</v>
      </c>
    </row>
    <row r="8" spans="2:5" ht="14.25" thickTop="1" thickBot="1" x14ac:dyDescent="0.25">
      <c r="C8" s="8"/>
      <c r="D8" s="17"/>
      <c r="E8" s="10"/>
    </row>
    <row r="9" spans="2:5" ht="14.25" thickTop="1" thickBot="1" x14ac:dyDescent="0.25">
      <c r="B9" s="301" t="s">
        <v>9</v>
      </c>
      <c r="C9" s="302"/>
      <c r="D9" s="302"/>
      <c r="E9" s="303"/>
    </row>
    <row r="10" spans="2:5" ht="13.5" thickTop="1" x14ac:dyDescent="0.2">
      <c r="B10" s="304" t="s">
        <v>10</v>
      </c>
      <c r="C10" s="305"/>
      <c r="D10" s="306"/>
      <c r="E10" s="11" t="s">
        <v>11</v>
      </c>
    </row>
    <row r="11" spans="2:5" x14ac:dyDescent="0.2">
      <c r="B11" s="295" t="s">
        <v>12</v>
      </c>
      <c r="C11" s="296"/>
      <c r="D11" s="297"/>
      <c r="E11" s="12" t="s">
        <v>13</v>
      </c>
    </row>
    <row r="12" spans="2:5" x14ac:dyDescent="0.2">
      <c r="B12" s="295" t="s">
        <v>14</v>
      </c>
      <c r="C12" s="296"/>
      <c r="D12" s="297"/>
      <c r="E12" s="11">
        <v>2020</v>
      </c>
    </row>
    <row r="13" spans="2:5" ht="13.5" thickBot="1" x14ac:dyDescent="0.25">
      <c r="B13" s="298" t="s">
        <v>15</v>
      </c>
      <c r="C13" s="299"/>
      <c r="D13" s="300"/>
      <c r="E13" s="13">
        <v>12</v>
      </c>
    </row>
    <row r="14" spans="2:5" ht="14.25" thickTop="1" thickBot="1" x14ac:dyDescent="0.25">
      <c r="C14" s="8"/>
      <c r="D14" s="17"/>
      <c r="E14" s="9"/>
    </row>
    <row r="15" spans="2:5" ht="14.25" thickTop="1" thickBot="1" x14ac:dyDescent="0.25">
      <c r="B15" s="289" t="s">
        <v>16</v>
      </c>
      <c r="C15" s="290"/>
      <c r="D15" s="290"/>
      <c r="E15" s="291"/>
    </row>
    <row r="16" spans="2:5" ht="15" customHeight="1" thickTop="1" thickBot="1" x14ac:dyDescent="0.25">
      <c r="B16" s="308" t="s">
        <v>17</v>
      </c>
      <c r="C16" s="308"/>
      <c r="D16" s="141" t="s">
        <v>18</v>
      </c>
      <c r="E16" s="14" t="s">
        <v>19</v>
      </c>
    </row>
    <row r="17" spans="2:5" ht="25.5" customHeight="1" thickTop="1" thickBot="1" x14ac:dyDescent="0.25">
      <c r="B17" s="309" t="s">
        <v>159</v>
      </c>
      <c r="C17" s="309"/>
      <c r="D17" s="142" t="s">
        <v>232</v>
      </c>
      <c r="E17" s="15">
        <v>1</v>
      </c>
    </row>
    <row r="18" spans="2:5" ht="14.25" thickTop="1" thickBot="1" x14ac:dyDescent="0.25">
      <c r="C18" s="16"/>
      <c r="D18" s="17"/>
      <c r="E18" s="17"/>
    </row>
    <row r="19" spans="2:5" ht="14.25" thickTop="1" thickBot="1" x14ac:dyDescent="0.25">
      <c r="B19" s="301" t="s">
        <v>21</v>
      </c>
      <c r="C19" s="302"/>
      <c r="D19" s="302"/>
      <c r="E19" s="303"/>
    </row>
    <row r="20" spans="2:5" ht="13.5" thickTop="1" x14ac:dyDescent="0.2">
      <c r="B20" s="293" t="s">
        <v>22</v>
      </c>
      <c r="C20" s="294"/>
      <c r="D20" s="310"/>
      <c r="E20" s="18" t="str">
        <f>B17</f>
        <v>Recepcionista</v>
      </c>
    </row>
    <row r="21" spans="2:5" ht="13.5" x14ac:dyDescent="0.2">
      <c r="B21" s="295" t="s">
        <v>23</v>
      </c>
      <c r="C21" s="296"/>
      <c r="D21" s="297"/>
      <c r="E21" s="19" t="s">
        <v>191</v>
      </c>
    </row>
    <row r="22" spans="2:5" x14ac:dyDescent="0.2">
      <c r="B22" s="295" t="s">
        <v>25</v>
      </c>
      <c r="C22" s="296"/>
      <c r="D22" s="297"/>
      <c r="E22" s="20">
        <v>1826.64</v>
      </c>
    </row>
    <row r="23" spans="2:5" x14ac:dyDescent="0.2">
      <c r="B23" s="295" t="s">
        <v>26</v>
      </c>
      <c r="C23" s="296"/>
      <c r="D23" s="297"/>
      <c r="E23" s="21" t="str">
        <f>B17</f>
        <v>Recepcionista</v>
      </c>
    </row>
    <row r="24" spans="2:5" ht="13.5" thickBot="1" x14ac:dyDescent="0.25">
      <c r="B24" s="298" t="s">
        <v>27</v>
      </c>
      <c r="C24" s="299"/>
      <c r="D24" s="300"/>
      <c r="E24" s="22">
        <v>43831</v>
      </c>
    </row>
    <row r="25" spans="2:5" ht="14.25" thickTop="1" thickBot="1" x14ac:dyDescent="0.25">
      <c r="C25" s="8"/>
      <c r="D25" s="17"/>
      <c r="E25" s="9"/>
    </row>
    <row r="26" spans="2:5" ht="14.25" thickTop="1" thickBot="1" x14ac:dyDescent="0.25">
      <c r="B26" s="301" t="s">
        <v>28</v>
      </c>
      <c r="C26" s="302"/>
      <c r="D26" s="302"/>
      <c r="E26" s="303"/>
    </row>
    <row r="27" spans="2:5" ht="13.5" thickTop="1" x14ac:dyDescent="0.2">
      <c r="B27" s="293" t="s">
        <v>29</v>
      </c>
      <c r="C27" s="294"/>
      <c r="D27" s="311"/>
      <c r="E27" s="23">
        <v>5.5</v>
      </c>
    </row>
    <row r="28" spans="2:5" x14ac:dyDescent="0.2">
      <c r="B28" s="295"/>
      <c r="C28" s="296"/>
      <c r="D28" s="307"/>
      <c r="E28" s="24">
        <v>33.619999999999997</v>
      </c>
    </row>
    <row r="29" spans="2:5" x14ac:dyDescent="0.2">
      <c r="B29" s="295" t="s">
        <v>30</v>
      </c>
      <c r="C29" s="296"/>
      <c r="D29" s="307"/>
      <c r="E29" s="24">
        <v>153.77000000000001</v>
      </c>
    </row>
    <row r="30" spans="2:5" x14ac:dyDescent="0.2">
      <c r="B30" s="295" t="s">
        <v>31</v>
      </c>
      <c r="C30" s="296"/>
      <c r="D30" s="307"/>
      <c r="E30" s="25">
        <v>0</v>
      </c>
    </row>
    <row r="31" spans="2:5" x14ac:dyDescent="0.2">
      <c r="B31" s="295" t="s">
        <v>32</v>
      </c>
      <c r="C31" s="296"/>
      <c r="D31" s="307"/>
      <c r="E31" s="24">
        <v>10.63</v>
      </c>
    </row>
    <row r="32" spans="2:5" x14ac:dyDescent="0.2">
      <c r="B32" s="295" t="s">
        <v>33</v>
      </c>
      <c r="C32" s="296"/>
      <c r="D32" s="307"/>
      <c r="E32" s="25">
        <v>2</v>
      </c>
    </row>
    <row r="33" spans="2:5" x14ac:dyDescent="0.2">
      <c r="B33" s="295" t="s">
        <v>34</v>
      </c>
      <c r="C33" s="296"/>
      <c r="D33" s="307"/>
      <c r="E33" s="25">
        <v>0</v>
      </c>
    </row>
    <row r="34" spans="2:5" ht="13.5" thickBot="1" x14ac:dyDescent="0.25">
      <c r="B34" s="298" t="s">
        <v>35</v>
      </c>
      <c r="C34" s="299"/>
      <c r="D34" s="314"/>
      <c r="E34" s="26">
        <v>22</v>
      </c>
    </row>
    <row r="35" spans="2:5" ht="14.25" thickTop="1" thickBot="1" x14ac:dyDescent="0.25">
      <c r="B35" s="9"/>
      <c r="C35" s="8"/>
      <c r="D35" s="17"/>
      <c r="E35" s="27"/>
    </row>
    <row r="36" spans="2:5" ht="13.5" thickBot="1" x14ac:dyDescent="0.25">
      <c r="B36" s="28" t="s">
        <v>36</v>
      </c>
      <c r="C36" s="315" t="s">
        <v>37</v>
      </c>
      <c r="D36" s="316"/>
      <c r="E36" s="317"/>
    </row>
    <row r="37" spans="2:5" ht="13.5" thickBot="1" x14ac:dyDescent="0.25">
      <c r="C37" s="8"/>
      <c r="D37" s="17"/>
      <c r="E37" s="9"/>
    </row>
    <row r="38" spans="2:5" ht="39" thickBot="1" x14ac:dyDescent="0.25">
      <c r="B38" s="29"/>
      <c r="C38" s="30" t="s">
        <v>38</v>
      </c>
      <c r="D38" s="31" t="s">
        <v>39</v>
      </c>
      <c r="E38" s="31" t="str">
        <f>B17</f>
        <v>Recepcionista</v>
      </c>
    </row>
    <row r="39" spans="2:5" ht="13.5" thickBot="1" x14ac:dyDescent="0.25">
      <c r="B39" s="315" t="s">
        <v>40</v>
      </c>
      <c r="C39" s="316"/>
      <c r="D39" s="318" t="s">
        <v>3</v>
      </c>
      <c r="E39" s="319"/>
    </row>
    <row r="40" spans="2:5" ht="13.5" thickBot="1" x14ac:dyDescent="0.25">
      <c r="B40" s="32">
        <v>1</v>
      </c>
      <c r="C40" s="33" t="s">
        <v>41</v>
      </c>
      <c r="D40" s="34" t="s">
        <v>3</v>
      </c>
      <c r="E40" s="34" t="s">
        <v>42</v>
      </c>
    </row>
    <row r="41" spans="2:5" x14ac:dyDescent="0.2">
      <c r="B41" s="35" t="s">
        <v>43</v>
      </c>
      <c r="C41" s="36" t="s">
        <v>44</v>
      </c>
      <c r="D41" s="159" t="s">
        <v>3</v>
      </c>
      <c r="E41" s="37">
        <f>E22</f>
        <v>1826.64</v>
      </c>
    </row>
    <row r="42" spans="2:5" x14ac:dyDescent="0.2">
      <c r="B42" s="35" t="s">
        <v>45</v>
      </c>
      <c r="C42" s="38" t="s">
        <v>46</v>
      </c>
      <c r="D42" s="160" t="s">
        <v>3</v>
      </c>
      <c r="E42" s="39">
        <v>0</v>
      </c>
    </row>
    <row r="43" spans="2:5" x14ac:dyDescent="0.2">
      <c r="B43" s="35" t="s">
        <v>47</v>
      </c>
      <c r="C43" s="38" t="s">
        <v>48</v>
      </c>
      <c r="D43" s="160" t="s">
        <v>3</v>
      </c>
      <c r="E43" s="39">
        <v>0</v>
      </c>
    </row>
    <row r="44" spans="2:5" x14ac:dyDescent="0.2">
      <c r="B44" s="35" t="s">
        <v>49</v>
      </c>
      <c r="C44" s="38" t="s">
        <v>50</v>
      </c>
      <c r="D44" s="160" t="s">
        <v>3</v>
      </c>
      <c r="E44" s="39">
        <v>0</v>
      </c>
    </row>
    <row r="45" spans="2:5" x14ac:dyDescent="0.2">
      <c r="B45" s="35" t="s">
        <v>51</v>
      </c>
      <c r="C45" s="38" t="s">
        <v>52</v>
      </c>
      <c r="D45" s="160" t="s">
        <v>3</v>
      </c>
      <c r="E45" s="39">
        <v>0</v>
      </c>
    </row>
    <row r="46" spans="2:5" x14ac:dyDescent="0.2">
      <c r="B46" s="40" t="s">
        <v>53</v>
      </c>
      <c r="C46" s="41" t="s">
        <v>54</v>
      </c>
      <c r="D46" s="161"/>
      <c r="E46" s="39">
        <v>0</v>
      </c>
    </row>
    <row r="47" spans="2:5" ht="13.5" thickBot="1" x14ac:dyDescent="0.25">
      <c r="B47" s="40" t="s">
        <v>55</v>
      </c>
      <c r="C47" s="41" t="s">
        <v>56</v>
      </c>
      <c r="D47" s="161" t="s">
        <v>3</v>
      </c>
      <c r="E47" s="42">
        <v>0</v>
      </c>
    </row>
    <row r="48" spans="2:5" ht="13.5" thickBot="1" x14ac:dyDescent="0.25">
      <c r="B48" s="312" t="s">
        <v>57</v>
      </c>
      <c r="C48" s="320"/>
      <c r="D48" s="313"/>
      <c r="E48" s="43">
        <f>SUM(E41:E47)</f>
        <v>1826.64</v>
      </c>
    </row>
    <row r="49" spans="2:5" ht="13.5" thickBot="1" x14ac:dyDescent="0.25">
      <c r="C49" s="44" t="s">
        <v>3</v>
      </c>
      <c r="D49" s="2" t="s">
        <v>3</v>
      </c>
      <c r="E49" s="46" t="s">
        <v>3</v>
      </c>
    </row>
    <row r="50" spans="2:5" ht="13.5" thickBot="1" x14ac:dyDescent="0.25">
      <c r="B50" s="321" t="s">
        <v>58</v>
      </c>
      <c r="C50" s="322"/>
      <c r="D50" s="162"/>
      <c r="E50" s="47"/>
    </row>
    <row r="51" spans="2:5" ht="13.5" thickBot="1" x14ac:dyDescent="0.25">
      <c r="B51" s="48" t="s">
        <v>59</v>
      </c>
      <c r="C51" s="322" t="s">
        <v>60</v>
      </c>
      <c r="D51" s="322"/>
      <c r="E51" s="323"/>
    </row>
    <row r="52" spans="2:5" x14ac:dyDescent="0.2">
      <c r="B52" s="49" t="s">
        <v>43</v>
      </c>
      <c r="C52" s="50" t="s">
        <v>61</v>
      </c>
      <c r="D52" s="163">
        <v>8.3299999999999999E-2</v>
      </c>
      <c r="E52" s="51">
        <f>D52*E48</f>
        <v>152.15911199999999</v>
      </c>
    </row>
    <row r="53" spans="2:5" ht="13.5" thickBot="1" x14ac:dyDescent="0.25">
      <c r="B53" s="52" t="s">
        <v>45</v>
      </c>
      <c r="C53" s="53" t="s">
        <v>62</v>
      </c>
      <c r="D53" s="164">
        <v>0.1111</v>
      </c>
      <c r="E53" s="54">
        <f>D53*E48</f>
        <v>202.93970400000001</v>
      </c>
    </row>
    <row r="54" spans="2:5" ht="13.5" thickBot="1" x14ac:dyDescent="0.25">
      <c r="B54" s="312" t="s">
        <v>63</v>
      </c>
      <c r="C54" s="313"/>
      <c r="D54" s="165">
        <f>SUM(D52:D53)</f>
        <v>0.19440000000000002</v>
      </c>
      <c r="E54" s="43">
        <f>SUM(E52:E53)</f>
        <v>355.098816</v>
      </c>
    </row>
    <row r="55" spans="2:5" x14ac:dyDescent="0.2">
      <c r="B55" s="325" t="s">
        <v>64</v>
      </c>
      <c r="C55" s="325"/>
      <c r="D55" s="325"/>
      <c r="E55" s="325"/>
    </row>
    <row r="56" spans="2:5" ht="13.5" thickBot="1" x14ac:dyDescent="0.25">
      <c r="C56" s="94"/>
      <c r="D56" s="166"/>
      <c r="E56" s="56"/>
    </row>
    <row r="57" spans="2:5" ht="13.5" thickBot="1" x14ac:dyDescent="0.25">
      <c r="B57" s="28" t="s">
        <v>65</v>
      </c>
      <c r="C57" s="95" t="s">
        <v>66</v>
      </c>
      <c r="D57" s="34"/>
      <c r="E57" s="34" t="s">
        <v>42</v>
      </c>
    </row>
    <row r="58" spans="2:5" x14ac:dyDescent="0.2">
      <c r="B58" s="58" t="s">
        <v>43</v>
      </c>
      <c r="C58" s="59" t="s">
        <v>67</v>
      </c>
      <c r="D58" s="167"/>
      <c r="E58" s="60">
        <f>$E$48*D58</f>
        <v>0</v>
      </c>
    </row>
    <row r="59" spans="2:5" x14ac:dyDescent="0.2">
      <c r="B59" s="61" t="s">
        <v>45</v>
      </c>
      <c r="C59" s="62" t="s">
        <v>68</v>
      </c>
      <c r="D59" s="168">
        <v>1.4999999999999999E-2</v>
      </c>
      <c r="E59" s="63">
        <f>($E$48*D59)</f>
        <v>27.3996</v>
      </c>
    </row>
    <row r="60" spans="2:5" x14ac:dyDescent="0.2">
      <c r="B60" s="61" t="s">
        <v>47</v>
      </c>
      <c r="C60" s="62" t="s">
        <v>69</v>
      </c>
      <c r="D60" s="168">
        <v>0.01</v>
      </c>
      <c r="E60" s="63">
        <f t="shared" ref="E60:E62" si="0">($E$48*D60)</f>
        <v>18.266400000000001</v>
      </c>
    </row>
    <row r="61" spans="2:5" s="64" customFormat="1" x14ac:dyDescent="0.2">
      <c r="B61" s="61" t="s">
        <v>49</v>
      </c>
      <c r="C61" s="62" t="s">
        <v>70</v>
      </c>
      <c r="D61" s="168">
        <v>2E-3</v>
      </c>
      <c r="E61" s="63">
        <f t="shared" si="0"/>
        <v>3.6532800000000001</v>
      </c>
    </row>
    <row r="62" spans="2:5" x14ac:dyDescent="0.2">
      <c r="B62" s="61" t="s">
        <v>51</v>
      </c>
      <c r="C62" s="62" t="s">
        <v>71</v>
      </c>
      <c r="D62" s="168">
        <v>2.5000000000000001E-2</v>
      </c>
      <c r="E62" s="63">
        <f t="shared" si="0"/>
        <v>45.666000000000004</v>
      </c>
    </row>
    <row r="63" spans="2:5" x14ac:dyDescent="0.2">
      <c r="B63" s="61" t="s">
        <v>53</v>
      </c>
      <c r="C63" s="62" t="s">
        <v>72</v>
      </c>
      <c r="D63" s="168">
        <v>0.08</v>
      </c>
      <c r="E63" s="63">
        <f>$E$48*D63</f>
        <v>146.13120000000001</v>
      </c>
    </row>
    <row r="64" spans="2:5" x14ac:dyDescent="0.2">
      <c r="B64" s="61" t="s">
        <v>55</v>
      </c>
      <c r="C64" s="62" t="s">
        <v>73</v>
      </c>
      <c r="D64" s="153">
        <v>1.4999999999999999E-2</v>
      </c>
      <c r="E64" s="63">
        <f>($E$48*D64)</f>
        <v>27.3996</v>
      </c>
    </row>
    <row r="65" spans="2:5" ht="13.5" thickBot="1" x14ac:dyDescent="0.25">
      <c r="B65" s="65" t="s">
        <v>74</v>
      </c>
      <c r="C65" s="66" t="s">
        <v>75</v>
      </c>
      <c r="D65" s="169">
        <v>6.0000000000000001E-3</v>
      </c>
      <c r="E65" s="63">
        <f>($E$48*D65)</f>
        <v>10.959840000000002</v>
      </c>
    </row>
    <row r="66" spans="2:5" ht="13.5" thickBot="1" x14ac:dyDescent="0.25">
      <c r="B66" s="312" t="s">
        <v>63</v>
      </c>
      <c r="C66" s="313"/>
      <c r="D66" s="170">
        <f>SUM(D58:D65)</f>
        <v>0.15300000000000002</v>
      </c>
      <c r="E66" s="67">
        <f>SUM(E58:E65)</f>
        <v>279.47592000000003</v>
      </c>
    </row>
    <row r="67" spans="2:5" x14ac:dyDescent="0.2">
      <c r="B67" s="324" t="s">
        <v>76</v>
      </c>
      <c r="C67" s="324"/>
      <c r="D67" s="324"/>
      <c r="E67" s="324"/>
    </row>
    <row r="68" spans="2:5" x14ac:dyDescent="0.2">
      <c r="B68" s="326" t="s">
        <v>77</v>
      </c>
      <c r="C68" s="326"/>
      <c r="D68" s="326"/>
      <c r="E68" s="326"/>
    </row>
    <row r="69" spans="2:5" ht="13.5" thickBot="1" x14ac:dyDescent="0.25">
      <c r="C69" s="44"/>
      <c r="E69" s="46"/>
    </row>
    <row r="70" spans="2:5" ht="13.5" thickBot="1" x14ac:dyDescent="0.25">
      <c r="B70" s="28" t="s">
        <v>78</v>
      </c>
      <c r="C70" s="68" t="s">
        <v>79</v>
      </c>
      <c r="D70" s="69" t="s">
        <v>3</v>
      </c>
      <c r="E70" s="69" t="s">
        <v>42</v>
      </c>
    </row>
    <row r="71" spans="2:5" x14ac:dyDescent="0.2">
      <c r="B71" s="70" t="s">
        <v>43</v>
      </c>
      <c r="C71" s="71" t="s">
        <v>80</v>
      </c>
      <c r="D71" s="159" t="s">
        <v>3</v>
      </c>
      <c r="E71" s="37">
        <f>IF(((E27*2*E34)-E48*0.06)&lt;0,0,(E27*2*E34)-E48*0.06)</f>
        <v>132.4016</v>
      </c>
    </row>
    <row r="72" spans="2:5" x14ac:dyDescent="0.2">
      <c r="B72" s="72" t="s">
        <v>45</v>
      </c>
      <c r="C72" s="73" t="s">
        <v>81</v>
      </c>
      <c r="D72" s="160" t="s">
        <v>3</v>
      </c>
      <c r="E72" s="39">
        <f>(E28*E34)-(E28*E34*0.99%)</f>
        <v>732.31756399999995</v>
      </c>
    </row>
    <row r="73" spans="2:5" x14ac:dyDescent="0.2">
      <c r="B73" s="72" t="s">
        <v>47</v>
      </c>
      <c r="C73" s="73" t="s">
        <v>82</v>
      </c>
      <c r="D73" s="160" t="s">
        <v>3</v>
      </c>
      <c r="E73" s="39">
        <f>E29</f>
        <v>153.77000000000001</v>
      </c>
    </row>
    <row r="74" spans="2:5" x14ac:dyDescent="0.2">
      <c r="B74" s="72" t="s">
        <v>49</v>
      </c>
      <c r="C74" s="73" t="s">
        <v>83</v>
      </c>
      <c r="D74" s="160" t="s">
        <v>3</v>
      </c>
      <c r="E74" s="39">
        <f>E30</f>
        <v>0</v>
      </c>
    </row>
    <row r="75" spans="2:5" x14ac:dyDescent="0.2">
      <c r="B75" s="72" t="s">
        <v>51</v>
      </c>
      <c r="C75" s="73" t="s">
        <v>84</v>
      </c>
      <c r="D75" s="160" t="s">
        <v>3</v>
      </c>
      <c r="E75" s="39">
        <f>E31</f>
        <v>10.63</v>
      </c>
    </row>
    <row r="76" spans="2:5" x14ac:dyDescent="0.2">
      <c r="B76" s="72" t="s">
        <v>53</v>
      </c>
      <c r="C76" s="73" t="s">
        <v>85</v>
      </c>
      <c r="D76" s="160" t="s">
        <v>3</v>
      </c>
      <c r="E76" s="39">
        <f>E32</f>
        <v>2</v>
      </c>
    </row>
    <row r="77" spans="2:5" x14ac:dyDescent="0.2">
      <c r="B77" s="74" t="s">
        <v>55</v>
      </c>
      <c r="C77" s="75" t="s">
        <v>86</v>
      </c>
      <c r="D77" s="215"/>
      <c r="E77" s="217">
        <v>1</v>
      </c>
    </row>
    <row r="78" spans="2:5" ht="13.5" thickBot="1" x14ac:dyDescent="0.25">
      <c r="B78" s="74" t="s">
        <v>74</v>
      </c>
      <c r="C78" s="77" t="s">
        <v>56</v>
      </c>
      <c r="D78" s="171" t="s">
        <v>3</v>
      </c>
      <c r="E78" s="76">
        <f>E33</f>
        <v>0</v>
      </c>
    </row>
    <row r="79" spans="2:5" ht="13.5" thickBot="1" x14ac:dyDescent="0.25">
      <c r="B79" s="312" t="s">
        <v>63</v>
      </c>
      <c r="C79" s="313"/>
      <c r="D79" s="172" t="s">
        <v>3</v>
      </c>
      <c r="E79" s="79">
        <f>SUM(E71:E78)</f>
        <v>1032.119164</v>
      </c>
    </row>
    <row r="80" spans="2:5" ht="13.5" thickBot="1" x14ac:dyDescent="0.25">
      <c r="B80" s="80"/>
      <c r="C80" s="81"/>
      <c r="D80" s="173"/>
      <c r="E80" s="82"/>
    </row>
    <row r="81" spans="2:5" ht="13.5" thickBot="1" x14ac:dyDescent="0.25">
      <c r="B81" s="315" t="s">
        <v>87</v>
      </c>
      <c r="C81" s="316"/>
      <c r="D81" s="316"/>
      <c r="E81" s="317"/>
    </row>
    <row r="82" spans="2:5" ht="13.5" thickBot="1" x14ac:dyDescent="0.25">
      <c r="B82" s="83">
        <v>2</v>
      </c>
      <c r="C82" s="94" t="s">
        <v>88</v>
      </c>
      <c r="D82" s="34" t="s">
        <v>3</v>
      </c>
      <c r="E82" s="34" t="s">
        <v>42</v>
      </c>
    </row>
    <row r="83" spans="2:5" x14ac:dyDescent="0.2">
      <c r="B83" s="84" t="s">
        <v>59</v>
      </c>
      <c r="C83" s="85" t="s">
        <v>89</v>
      </c>
      <c r="D83" s="159"/>
      <c r="E83" s="60">
        <f>E54</f>
        <v>355.098816</v>
      </c>
    </row>
    <row r="84" spans="2:5" x14ac:dyDescent="0.2">
      <c r="B84" s="84" t="s">
        <v>65</v>
      </c>
      <c r="C84" s="86" t="s">
        <v>90</v>
      </c>
      <c r="D84" s="160"/>
      <c r="E84" s="63">
        <f>E66</f>
        <v>279.47592000000003</v>
      </c>
    </row>
    <row r="85" spans="2:5" ht="13.5" thickBot="1" x14ac:dyDescent="0.25">
      <c r="B85" s="87" t="s">
        <v>78</v>
      </c>
      <c r="C85" s="88" t="s">
        <v>91</v>
      </c>
      <c r="D85" s="161"/>
      <c r="E85" s="89">
        <f>E79</f>
        <v>1032.119164</v>
      </c>
    </row>
    <row r="86" spans="2:5" ht="13.5" thickBot="1" x14ac:dyDescent="0.25">
      <c r="B86" s="90"/>
      <c r="C86" s="91" t="s">
        <v>92</v>
      </c>
      <c r="D86" s="174" t="s">
        <v>3</v>
      </c>
      <c r="E86" s="92">
        <f>SUM(E83:E85)</f>
        <v>1666.6939</v>
      </c>
    </row>
    <row r="87" spans="2:5" ht="13.5" thickBot="1" x14ac:dyDescent="0.25">
      <c r="C87" s="44"/>
      <c r="D87" s="175"/>
      <c r="E87" s="93"/>
    </row>
    <row r="88" spans="2:5" ht="13.5" thickBot="1" x14ac:dyDescent="0.25">
      <c r="B88" s="315" t="s">
        <v>93</v>
      </c>
      <c r="C88" s="316"/>
      <c r="D88" s="316"/>
      <c r="E88" s="327"/>
    </row>
    <row r="89" spans="2:5" s="64" customFormat="1" ht="13.5" thickBot="1" x14ac:dyDescent="0.25">
      <c r="B89" s="83">
        <v>3</v>
      </c>
      <c r="C89" s="328" t="s">
        <v>94</v>
      </c>
      <c r="D89" s="328"/>
      <c r="E89" s="329"/>
    </row>
    <row r="90" spans="2:5" x14ac:dyDescent="0.2">
      <c r="B90" s="61" t="s">
        <v>43</v>
      </c>
      <c r="C90" s="85" t="s">
        <v>95</v>
      </c>
      <c r="D90" s="143">
        <v>3.5000000000000001E-3</v>
      </c>
      <c r="E90" s="60">
        <f>D90*E48</f>
        <v>6.3932400000000005</v>
      </c>
    </row>
    <row r="91" spans="2:5" x14ac:dyDescent="0.2">
      <c r="B91" s="61" t="s">
        <v>45</v>
      </c>
      <c r="C91" s="86" t="s">
        <v>96</v>
      </c>
      <c r="D91" s="144">
        <v>3.4000000000000002E-4</v>
      </c>
      <c r="E91" s="63">
        <f>D91*E48</f>
        <v>0.6210576000000001</v>
      </c>
    </row>
    <row r="92" spans="2:5" x14ac:dyDescent="0.2">
      <c r="B92" s="61" t="s">
        <v>47</v>
      </c>
      <c r="C92" s="86" t="s">
        <v>97</v>
      </c>
      <c r="D92" s="144">
        <v>1.2999999999999999E-4</v>
      </c>
      <c r="E92" s="63">
        <f>D92*E48</f>
        <v>0.23746319999999999</v>
      </c>
    </row>
    <row r="93" spans="2:5" x14ac:dyDescent="0.2">
      <c r="B93" s="61" t="s">
        <v>49</v>
      </c>
      <c r="C93" s="86" t="s">
        <v>98</v>
      </c>
      <c r="D93" s="145">
        <v>1.9400000000000001E-2</v>
      </c>
      <c r="E93" s="63">
        <f>D93*E48</f>
        <v>35.436816</v>
      </c>
    </row>
    <row r="94" spans="2:5" x14ac:dyDescent="0.2">
      <c r="B94" s="61" t="s">
        <v>51</v>
      </c>
      <c r="C94" s="86" t="s">
        <v>99</v>
      </c>
      <c r="D94" s="144">
        <v>2.97E-3</v>
      </c>
      <c r="E94" s="63">
        <f>D94*E48</f>
        <v>5.4251208000000002</v>
      </c>
    </row>
    <row r="95" spans="2:5" ht="13.5" thickBot="1" x14ac:dyDescent="0.25">
      <c r="B95" s="96" t="s">
        <v>53</v>
      </c>
      <c r="C95" s="86" t="s">
        <v>100</v>
      </c>
      <c r="D95" s="144">
        <v>0.04</v>
      </c>
      <c r="E95" s="97">
        <f>D95*E48</f>
        <v>73.065600000000003</v>
      </c>
    </row>
    <row r="96" spans="2:5" ht="13.5" thickBot="1" x14ac:dyDescent="0.25">
      <c r="B96" s="98"/>
      <c r="C96" s="99" t="s">
        <v>101</v>
      </c>
      <c r="D96" s="151">
        <f>SUM(D90:D95)</f>
        <v>6.634000000000001E-2</v>
      </c>
      <c r="E96" s="100">
        <f>SUM(E90:E95)</f>
        <v>121.17929760000001</v>
      </c>
    </row>
    <row r="97" spans="2:5" x14ac:dyDescent="0.2">
      <c r="B97" s="324" t="s">
        <v>102</v>
      </c>
      <c r="C97" s="324"/>
      <c r="D97" s="324"/>
      <c r="E97" s="324"/>
    </row>
    <row r="98" spans="2:5" x14ac:dyDescent="0.2">
      <c r="B98" s="326" t="s">
        <v>103</v>
      </c>
      <c r="C98" s="326"/>
      <c r="D98" s="326"/>
      <c r="E98" s="326"/>
    </row>
    <row r="99" spans="2:5" ht="13.5" thickBot="1" x14ac:dyDescent="0.25">
      <c r="C99" s="44"/>
      <c r="D99" s="17"/>
      <c r="E99" s="101"/>
    </row>
    <row r="100" spans="2:5" ht="13.5" thickBot="1" x14ac:dyDescent="0.25">
      <c r="B100" s="315" t="s">
        <v>104</v>
      </c>
      <c r="C100" s="316"/>
      <c r="D100" s="316"/>
      <c r="E100" s="327"/>
    </row>
    <row r="101" spans="2:5" ht="13.5" thickBot="1" x14ac:dyDescent="0.25">
      <c r="B101" s="102" t="s">
        <v>105</v>
      </c>
      <c r="C101" s="94" t="s">
        <v>106</v>
      </c>
      <c r="D101" s="176" t="s">
        <v>3</v>
      </c>
      <c r="E101" s="103" t="s">
        <v>42</v>
      </c>
    </row>
    <row r="102" spans="2:5" s="236" customFormat="1" ht="25.5" x14ac:dyDescent="0.2">
      <c r="B102" s="213" t="s">
        <v>43</v>
      </c>
      <c r="C102" s="233" t="s">
        <v>107</v>
      </c>
      <c r="D102" s="234">
        <v>9.4999999999999998E-3</v>
      </c>
      <c r="E102" s="235">
        <f>D102*$E$48</f>
        <v>17.353080000000002</v>
      </c>
    </row>
    <row r="103" spans="2:5" s="236" customFormat="1" ht="25.5" x14ac:dyDescent="0.2">
      <c r="B103" s="213" t="s">
        <v>45</v>
      </c>
      <c r="C103" s="237" t="s">
        <v>185</v>
      </c>
      <c r="D103" s="238">
        <v>2.8E-3</v>
      </c>
      <c r="E103" s="239">
        <f t="shared" ref="E103:E105" si="1">D103*$E$48</f>
        <v>5.114592</v>
      </c>
    </row>
    <row r="104" spans="2:5" s="236" customFormat="1" ht="25.5" x14ac:dyDescent="0.2">
      <c r="B104" s="213" t="s">
        <v>47</v>
      </c>
      <c r="C104" s="237" t="s">
        <v>228</v>
      </c>
      <c r="D104" s="240">
        <v>4.1999999999999997E-3</v>
      </c>
      <c r="E104" s="239">
        <f t="shared" si="1"/>
        <v>7.671888</v>
      </c>
    </row>
    <row r="105" spans="2:5" s="236" customFormat="1" ht="51" x14ac:dyDescent="0.2">
      <c r="B105" s="213" t="s">
        <v>49</v>
      </c>
      <c r="C105" s="237" t="s">
        <v>229</v>
      </c>
      <c r="D105" s="238">
        <v>2.0000000000000001E-4</v>
      </c>
      <c r="E105" s="239">
        <f t="shared" si="1"/>
        <v>0.36532800000000004</v>
      </c>
    </row>
    <row r="106" spans="2:5" s="236" customFormat="1" ht="60" x14ac:dyDescent="0.2">
      <c r="B106" s="213" t="s">
        <v>51</v>
      </c>
      <c r="C106" s="241" t="s">
        <v>187</v>
      </c>
      <c r="D106" s="238">
        <v>2.7000000000000001E-3</v>
      </c>
      <c r="E106" s="239">
        <f t="shared" ref="E106:E108" si="2">D106*$E$48</f>
        <v>4.9319280000000001</v>
      </c>
    </row>
    <row r="107" spans="2:5" s="236" customFormat="1" ht="25.5" x14ac:dyDescent="0.2">
      <c r="B107" s="213" t="s">
        <v>53</v>
      </c>
      <c r="C107" s="237" t="s">
        <v>108</v>
      </c>
      <c r="D107" s="238">
        <v>2.0000000000000001E-4</v>
      </c>
      <c r="E107" s="239">
        <f t="shared" si="2"/>
        <v>0.36532800000000004</v>
      </c>
    </row>
    <row r="108" spans="2:5" s="236" customFormat="1" ht="13.5" thickBot="1" x14ac:dyDescent="0.25">
      <c r="B108" s="242" t="s">
        <v>55</v>
      </c>
      <c r="C108" s="237" t="s">
        <v>109</v>
      </c>
      <c r="D108" s="243">
        <v>0</v>
      </c>
      <c r="E108" s="239">
        <f t="shared" si="2"/>
        <v>0</v>
      </c>
    </row>
    <row r="109" spans="2:5" s="236" customFormat="1" ht="13.5" thickBot="1" x14ac:dyDescent="0.25">
      <c r="B109" s="244"/>
      <c r="C109" s="245" t="s">
        <v>110</v>
      </c>
      <c r="D109" s="246">
        <f>SUM(D102:D108)</f>
        <v>1.9599999999999999E-2</v>
      </c>
      <c r="E109" s="247">
        <f>SUM(E102:E108)</f>
        <v>35.802143999999998</v>
      </c>
    </row>
    <row r="110" spans="2:5" s="236" customFormat="1" ht="13.5" thickBot="1" x14ac:dyDescent="0.25">
      <c r="B110" s="244" t="s">
        <v>55</v>
      </c>
      <c r="C110" s="248" t="s">
        <v>111</v>
      </c>
      <c r="D110" s="249">
        <f>D109*D66</f>
        <v>2.9988000000000003E-3</v>
      </c>
      <c r="E110" s="250">
        <f>D110*E48</f>
        <v>5.4777280320000008</v>
      </c>
    </row>
    <row r="111" spans="2:5" s="236" customFormat="1" ht="26.25" thickBot="1" x14ac:dyDescent="0.25">
      <c r="B111" s="244" t="s">
        <v>74</v>
      </c>
      <c r="C111" s="248" t="s">
        <v>112</v>
      </c>
      <c r="D111" s="249">
        <f>D54*D66</f>
        <v>2.9743200000000008E-2</v>
      </c>
      <c r="E111" s="250">
        <f>D111*E48</f>
        <v>54.330118848000019</v>
      </c>
    </row>
    <row r="112" spans="2:5" s="236" customFormat="1" ht="13.5" thickBot="1" x14ac:dyDescent="0.25">
      <c r="B112" s="244"/>
      <c r="C112" s="251" t="s">
        <v>113</v>
      </c>
      <c r="D112" s="252">
        <f>D109+D111+D110</f>
        <v>5.2342000000000007E-2</v>
      </c>
      <c r="E112" s="253">
        <f>SUM(E109:E111)</f>
        <v>95.609990880000026</v>
      </c>
    </row>
    <row r="113" spans="2:5" x14ac:dyDescent="0.2">
      <c r="B113" s="324" t="s">
        <v>114</v>
      </c>
      <c r="C113" s="324"/>
      <c r="D113" s="324"/>
      <c r="E113" s="324"/>
    </row>
    <row r="114" spans="2:5" ht="13.5" thickBot="1" x14ac:dyDescent="0.25">
      <c r="C114" s="2"/>
      <c r="E114" s="2"/>
    </row>
    <row r="115" spans="2:5" ht="13.5" thickBot="1" x14ac:dyDescent="0.25">
      <c r="B115" s="315" t="s">
        <v>115</v>
      </c>
      <c r="C115" s="316"/>
      <c r="D115" s="316"/>
      <c r="E115" s="327"/>
    </row>
    <row r="116" spans="2:5" ht="13.5" thickBot="1" x14ac:dyDescent="0.25">
      <c r="B116" s="102">
        <v>5</v>
      </c>
      <c r="C116" s="95" t="s">
        <v>116</v>
      </c>
      <c r="D116" s="34" t="s">
        <v>3</v>
      </c>
      <c r="E116" s="34" t="s">
        <v>42</v>
      </c>
    </row>
    <row r="117" spans="2:5" x14ac:dyDescent="0.2">
      <c r="B117" s="61" t="s">
        <v>43</v>
      </c>
      <c r="C117" s="59" t="s">
        <v>117</v>
      </c>
      <c r="D117" s="159" t="s">
        <v>3</v>
      </c>
      <c r="E117" s="60">
        <f>'Uniformes e Materiais'!G21</f>
        <v>71.941483333333338</v>
      </c>
    </row>
    <row r="118" spans="2:5" x14ac:dyDescent="0.2">
      <c r="B118" s="61" t="s">
        <v>45</v>
      </c>
      <c r="C118" s="62" t="s">
        <v>118</v>
      </c>
      <c r="D118" s="160" t="s">
        <v>3</v>
      </c>
      <c r="E118" s="63">
        <v>0</v>
      </c>
    </row>
    <row r="119" spans="2:5" x14ac:dyDescent="0.2">
      <c r="B119" s="61" t="s">
        <v>47</v>
      </c>
      <c r="C119" s="62" t="s">
        <v>119</v>
      </c>
      <c r="D119" s="160" t="s">
        <v>3</v>
      </c>
      <c r="E119" s="63">
        <v>0</v>
      </c>
    </row>
    <row r="120" spans="2:5" ht="13.5" thickBot="1" x14ac:dyDescent="0.25">
      <c r="B120" s="96" t="s">
        <v>49</v>
      </c>
      <c r="C120" s="112" t="s">
        <v>156</v>
      </c>
      <c r="D120" s="171" t="s">
        <v>3</v>
      </c>
      <c r="E120" s="97">
        <f>'Uniformes e Materiais'!G35</f>
        <v>3.5544444444444441</v>
      </c>
    </row>
    <row r="121" spans="2:5" ht="13.5" thickBot="1" x14ac:dyDescent="0.25">
      <c r="B121" s="90"/>
      <c r="C121" s="95" t="s">
        <v>120</v>
      </c>
      <c r="D121" s="172" t="s">
        <v>3</v>
      </c>
      <c r="E121" s="79">
        <f>SUM(E117:E120)</f>
        <v>75.49592777777778</v>
      </c>
    </row>
    <row r="122" spans="2:5" ht="13.5" thickBot="1" x14ac:dyDescent="0.25">
      <c r="C122" s="44" t="s">
        <v>3</v>
      </c>
      <c r="D122" s="2" t="s">
        <v>3</v>
      </c>
      <c r="E122" s="46" t="s">
        <v>3</v>
      </c>
    </row>
    <row r="123" spans="2:5" ht="13.5" thickBot="1" x14ac:dyDescent="0.25">
      <c r="B123" s="315" t="s">
        <v>121</v>
      </c>
      <c r="C123" s="316"/>
      <c r="D123" s="316"/>
      <c r="E123" s="327"/>
    </row>
    <row r="124" spans="2:5" ht="13.5" thickBot="1" x14ac:dyDescent="0.25">
      <c r="B124" s="28">
        <v>6</v>
      </c>
      <c r="C124" s="91" t="s">
        <v>122</v>
      </c>
      <c r="D124" s="28" t="s">
        <v>3</v>
      </c>
      <c r="E124" s="28"/>
    </row>
    <row r="125" spans="2:5" x14ac:dyDescent="0.2">
      <c r="B125" s="113" t="s">
        <v>43</v>
      </c>
      <c r="C125" s="36" t="s">
        <v>123</v>
      </c>
      <c r="D125" s="153">
        <f>'Secretaria Executiva'!D125</f>
        <v>4.4999999999999997E-3</v>
      </c>
      <c r="E125" s="63">
        <f>E148*D125</f>
        <v>17.035286023160001</v>
      </c>
    </row>
    <row r="126" spans="2:5" x14ac:dyDescent="0.2">
      <c r="B126" s="114"/>
      <c r="C126" s="115" t="s">
        <v>124</v>
      </c>
      <c r="D126" s="158"/>
      <c r="E126" s="116">
        <f>E148+E125</f>
        <v>3802.6544022809385</v>
      </c>
    </row>
    <row r="127" spans="2:5" x14ac:dyDescent="0.2">
      <c r="B127" s="114" t="s">
        <v>45</v>
      </c>
      <c r="C127" s="38" t="s">
        <v>125</v>
      </c>
      <c r="D127" s="153">
        <f>'Secretaria Executiva'!D127</f>
        <v>3.0000000000000001E-3</v>
      </c>
      <c r="E127" s="63">
        <f>D127*E126</f>
        <v>11.407963206842815</v>
      </c>
    </row>
    <row r="128" spans="2:5" x14ac:dyDescent="0.2">
      <c r="B128" s="114"/>
      <c r="C128" s="38"/>
      <c r="D128" s="168"/>
      <c r="E128" s="116">
        <f>E126+E127</f>
        <v>3814.0623654877813</v>
      </c>
    </row>
    <row r="129" spans="2:5" x14ac:dyDescent="0.2">
      <c r="B129" s="114" t="s">
        <v>47</v>
      </c>
      <c r="C129" s="117" t="s">
        <v>126</v>
      </c>
      <c r="D129" s="177">
        <f>D136+D132+D131+D133</f>
        <v>0.1804</v>
      </c>
      <c r="E129" s="63">
        <f>E149-E125-E127</f>
        <v>839.50323418008304</v>
      </c>
    </row>
    <row r="130" spans="2:5" x14ac:dyDescent="0.2">
      <c r="B130" s="114" t="s">
        <v>127</v>
      </c>
      <c r="C130" s="38" t="s">
        <v>128</v>
      </c>
      <c r="D130" s="153">
        <v>0</v>
      </c>
      <c r="E130" s="116">
        <f>E129/D129*D130</f>
        <v>0</v>
      </c>
    </row>
    <row r="131" spans="2:5" x14ac:dyDescent="0.2">
      <c r="B131" s="114"/>
      <c r="C131" s="38" t="s">
        <v>129</v>
      </c>
      <c r="D131" s="153">
        <v>1.54E-2</v>
      </c>
      <c r="E131" s="63">
        <f>E129/D129*D131</f>
        <v>71.664910234885141</v>
      </c>
    </row>
    <row r="132" spans="2:5" x14ac:dyDescent="0.2">
      <c r="B132" s="114"/>
      <c r="C132" s="38" t="s">
        <v>130</v>
      </c>
      <c r="D132" s="153">
        <v>7.0000000000000007E-2</v>
      </c>
      <c r="E132" s="63">
        <f>E129/D129*D132</f>
        <v>325.74959197675065</v>
      </c>
    </row>
    <row r="133" spans="2:5" x14ac:dyDescent="0.2">
      <c r="B133" s="114"/>
      <c r="C133" s="38" t="s">
        <v>131</v>
      </c>
      <c r="D133" s="153">
        <v>4.4999999999999998E-2</v>
      </c>
      <c r="E133" s="63">
        <f>E129/D129*D133</f>
        <v>209.41045198505395</v>
      </c>
    </row>
    <row r="134" spans="2:5" x14ac:dyDescent="0.2">
      <c r="B134" s="114"/>
      <c r="C134" s="38" t="s">
        <v>132</v>
      </c>
      <c r="D134" s="153">
        <v>0</v>
      </c>
      <c r="E134" s="63">
        <v>0</v>
      </c>
    </row>
    <row r="135" spans="2:5" x14ac:dyDescent="0.2">
      <c r="B135" s="114" t="s">
        <v>133</v>
      </c>
      <c r="C135" s="117" t="s">
        <v>134</v>
      </c>
      <c r="D135" s="177">
        <f>D137+D136</f>
        <v>0.05</v>
      </c>
      <c r="E135" s="116">
        <f>E129/D129*D135</f>
        <v>232.67827998339331</v>
      </c>
    </row>
    <row r="136" spans="2:5" x14ac:dyDescent="0.2">
      <c r="B136" s="114"/>
      <c r="C136" s="38" t="s">
        <v>135</v>
      </c>
      <c r="D136" s="153">
        <v>0.05</v>
      </c>
      <c r="E136" s="63">
        <f>E129/D129*D135</f>
        <v>232.67827998339331</v>
      </c>
    </row>
    <row r="137" spans="2:5" ht="13.5" thickBot="1" x14ac:dyDescent="0.25">
      <c r="B137" s="118"/>
      <c r="C137" s="41" t="s">
        <v>132</v>
      </c>
      <c r="D137" s="153">
        <v>0</v>
      </c>
      <c r="E137" s="89">
        <v>0</v>
      </c>
    </row>
    <row r="138" spans="2:5" ht="13.5" thickBot="1" x14ac:dyDescent="0.25">
      <c r="B138" s="90"/>
      <c r="C138" s="91" t="s">
        <v>120</v>
      </c>
      <c r="D138" s="174" t="s">
        <v>3</v>
      </c>
      <c r="E138" s="43">
        <f>E125+E127+E129</f>
        <v>867.94648341008588</v>
      </c>
    </row>
    <row r="139" spans="2:5" ht="13.5" thickBot="1" x14ac:dyDescent="0.25">
      <c r="B139" s="80"/>
      <c r="C139" s="81"/>
      <c r="D139" s="173"/>
      <c r="E139" s="82"/>
    </row>
    <row r="140" spans="2:5" ht="13.5" thickBot="1" x14ac:dyDescent="0.25">
      <c r="B140" s="83" t="s">
        <v>136</v>
      </c>
      <c r="C140" s="94" t="s">
        <v>137</v>
      </c>
      <c r="D140" s="166" t="s">
        <v>3</v>
      </c>
      <c r="E140" s="78"/>
    </row>
    <row r="141" spans="2:5" ht="13.5" thickBot="1" x14ac:dyDescent="0.25">
      <c r="B141" s="80"/>
      <c r="C141" s="81"/>
      <c r="D141" s="173"/>
      <c r="E141" s="82"/>
    </row>
    <row r="142" spans="2:5" ht="13.5" thickBot="1" x14ac:dyDescent="0.25">
      <c r="B142" s="28">
        <v>1</v>
      </c>
      <c r="C142" s="94" t="s">
        <v>138</v>
      </c>
      <c r="D142" s="34" t="s">
        <v>3</v>
      </c>
      <c r="E142" s="34" t="s">
        <v>42</v>
      </c>
    </row>
    <row r="143" spans="2:5" x14ac:dyDescent="0.2">
      <c r="B143" s="119" t="s">
        <v>43</v>
      </c>
      <c r="C143" s="62" t="s">
        <v>139</v>
      </c>
      <c r="D143" s="178"/>
      <c r="E143" s="120">
        <f>E48</f>
        <v>1826.64</v>
      </c>
    </row>
    <row r="144" spans="2:5" x14ac:dyDescent="0.2">
      <c r="B144" s="61" t="s">
        <v>45</v>
      </c>
      <c r="C144" s="62" t="s">
        <v>140</v>
      </c>
      <c r="D144" s="178"/>
      <c r="E144" s="120">
        <f>E86</f>
        <v>1666.6939</v>
      </c>
    </row>
    <row r="145" spans="2:5" x14ac:dyDescent="0.2">
      <c r="B145" s="61" t="s">
        <v>47</v>
      </c>
      <c r="C145" s="62" t="s">
        <v>141</v>
      </c>
      <c r="D145" s="178"/>
      <c r="E145" s="120">
        <f>E96</f>
        <v>121.17929760000001</v>
      </c>
    </row>
    <row r="146" spans="2:5" x14ac:dyDescent="0.2">
      <c r="B146" s="61" t="s">
        <v>49</v>
      </c>
      <c r="C146" s="62" t="s">
        <v>142</v>
      </c>
      <c r="D146" s="178"/>
      <c r="E146" s="120">
        <f>E112</f>
        <v>95.609990880000026</v>
      </c>
    </row>
    <row r="147" spans="2:5" ht="13.5" thickBot="1" x14ac:dyDescent="0.25">
      <c r="B147" s="65" t="s">
        <v>51</v>
      </c>
      <c r="C147" s="66" t="s">
        <v>143</v>
      </c>
      <c r="D147" s="179"/>
      <c r="E147" s="121">
        <f>E121</f>
        <v>75.49592777777778</v>
      </c>
    </row>
    <row r="148" spans="2:5" ht="16.5" thickBot="1" x14ac:dyDescent="0.25">
      <c r="B148" s="90"/>
      <c r="C148" s="91" t="s">
        <v>144</v>
      </c>
      <c r="D148" s="180"/>
      <c r="E148" s="122">
        <f>SUM(E143:E147)</f>
        <v>3785.6191162577784</v>
      </c>
    </row>
    <row r="149" spans="2:5" ht="13.5" thickBot="1" x14ac:dyDescent="0.25">
      <c r="B149" s="123" t="s">
        <v>53</v>
      </c>
      <c r="C149" s="124" t="s">
        <v>145</v>
      </c>
      <c r="D149" s="181"/>
      <c r="E149" s="125">
        <f>E150-E148</f>
        <v>867.94648341008588</v>
      </c>
    </row>
    <row r="150" spans="2:5" ht="16.5" thickBot="1" x14ac:dyDescent="0.25">
      <c r="B150" s="312" t="s">
        <v>146</v>
      </c>
      <c r="C150" s="320"/>
      <c r="D150" s="313"/>
      <c r="E150" s="122">
        <f>E128/(100%-D129)</f>
        <v>4653.5655996678643</v>
      </c>
    </row>
    <row r="151" spans="2:5" ht="13.5" thickBot="1" x14ac:dyDescent="0.25">
      <c r="C151" s="126"/>
      <c r="D151" s="182"/>
      <c r="E151" s="126"/>
    </row>
    <row r="152" spans="2:5" ht="13.5" thickBot="1" x14ac:dyDescent="0.25">
      <c r="B152" s="28" t="s">
        <v>147</v>
      </c>
      <c r="C152" s="127" t="s">
        <v>148</v>
      </c>
      <c r="D152" s="183" t="s">
        <v>3</v>
      </c>
      <c r="E152" s="128"/>
    </row>
    <row r="153" spans="2:5" ht="13.5" thickBot="1" x14ac:dyDescent="0.25">
      <c r="B153" s="80"/>
      <c r="C153" s="81"/>
      <c r="D153" s="173"/>
      <c r="E153" s="82"/>
    </row>
    <row r="154" spans="2:5" ht="13.5" thickBot="1" x14ac:dyDescent="0.25">
      <c r="B154" s="48" t="s">
        <v>149</v>
      </c>
      <c r="C154" s="44" t="s">
        <v>150</v>
      </c>
      <c r="D154" s="129" t="s">
        <v>3</v>
      </c>
      <c r="E154" s="129" t="s">
        <v>42</v>
      </c>
    </row>
    <row r="155" spans="2:5" x14ac:dyDescent="0.2">
      <c r="B155" s="130" t="s">
        <v>43</v>
      </c>
      <c r="C155" s="131" t="s">
        <v>151</v>
      </c>
      <c r="D155" s="184">
        <f>D52</f>
        <v>8.3299999999999999E-2</v>
      </c>
      <c r="E155" s="132">
        <f>D155*E48</f>
        <v>152.15911199999999</v>
      </c>
    </row>
    <row r="156" spans="2:5" x14ac:dyDescent="0.2">
      <c r="B156" s="133" t="s">
        <v>45</v>
      </c>
      <c r="C156" s="134" t="s">
        <v>152</v>
      </c>
      <c r="D156" s="185">
        <f>D53</f>
        <v>0.1111</v>
      </c>
      <c r="E156" s="135">
        <f>D156*E48</f>
        <v>202.93970400000001</v>
      </c>
    </row>
    <row r="157" spans="2:5" x14ac:dyDescent="0.2">
      <c r="B157" s="136" t="s">
        <v>47</v>
      </c>
      <c r="C157" s="137" t="s">
        <v>153</v>
      </c>
      <c r="D157" s="186">
        <v>4.4999999999999998E-2</v>
      </c>
      <c r="E157" s="135">
        <f>D157*E48</f>
        <v>82.198800000000006</v>
      </c>
    </row>
    <row r="158" spans="2:5" ht="13.5" thickBot="1" x14ac:dyDescent="0.25">
      <c r="B158" s="138" t="s">
        <v>49</v>
      </c>
      <c r="C158" s="139" t="s">
        <v>154</v>
      </c>
      <c r="D158" s="187">
        <f>D111</f>
        <v>2.9743200000000008E-2</v>
      </c>
      <c r="E158" s="135">
        <f>D158*E48</f>
        <v>54.330118848000019</v>
      </c>
    </row>
    <row r="159" spans="2:5" ht="16.5" thickBot="1" x14ac:dyDescent="0.25">
      <c r="B159" s="312" t="s">
        <v>155</v>
      </c>
      <c r="C159" s="313"/>
      <c r="D159" s="188">
        <f>SUM(D155:D158)</f>
        <v>0.26914320000000003</v>
      </c>
      <c r="E159" s="140">
        <f>SUM(E155:E158)</f>
        <v>491.62773484800005</v>
      </c>
    </row>
    <row r="160" spans="2:5" x14ac:dyDescent="0.2">
      <c r="B160" s="331"/>
      <c r="C160" s="331"/>
      <c r="D160" s="331"/>
      <c r="E160" s="331"/>
    </row>
    <row r="162" spans="2:5" x14ac:dyDescent="0.2">
      <c r="B162" s="330"/>
      <c r="C162" s="330"/>
      <c r="D162" s="330"/>
      <c r="E162" s="330"/>
    </row>
    <row r="163" spans="2:5" x14ac:dyDescent="0.2">
      <c r="B163" s="330"/>
      <c r="C163" s="330"/>
      <c r="D163" s="330"/>
      <c r="E163" s="330"/>
    </row>
  </sheetData>
  <mergeCells count="56">
    <mergeCell ref="B15:E15"/>
    <mergeCell ref="B1:E1"/>
    <mergeCell ref="B2:E2"/>
    <mergeCell ref="B3:E3"/>
    <mergeCell ref="B5:D5"/>
    <mergeCell ref="B6:D6"/>
    <mergeCell ref="B7:D7"/>
    <mergeCell ref="B9:E9"/>
    <mergeCell ref="B10:D10"/>
    <mergeCell ref="B11:D11"/>
    <mergeCell ref="B12:D12"/>
    <mergeCell ref="B13:D13"/>
    <mergeCell ref="B29:D29"/>
    <mergeCell ref="B16:C16"/>
    <mergeCell ref="B17:C17"/>
    <mergeCell ref="B19:E19"/>
    <mergeCell ref="B20:D20"/>
    <mergeCell ref="B21:D21"/>
    <mergeCell ref="B22:D22"/>
    <mergeCell ref="B23:D23"/>
    <mergeCell ref="B24:D24"/>
    <mergeCell ref="B26:E26"/>
    <mergeCell ref="B27:D27"/>
    <mergeCell ref="B28:D28"/>
    <mergeCell ref="B54:C54"/>
    <mergeCell ref="B30:D30"/>
    <mergeCell ref="B31:D31"/>
    <mergeCell ref="B32:D32"/>
    <mergeCell ref="B33:D33"/>
    <mergeCell ref="B34:D34"/>
    <mergeCell ref="C36:E36"/>
    <mergeCell ref="B39:C39"/>
    <mergeCell ref="D39:E39"/>
    <mergeCell ref="B48:D48"/>
    <mergeCell ref="B50:C50"/>
    <mergeCell ref="C51:E51"/>
    <mergeCell ref="B113:E113"/>
    <mergeCell ref="B55:E55"/>
    <mergeCell ref="B66:C66"/>
    <mergeCell ref="B67:E67"/>
    <mergeCell ref="B68:E68"/>
    <mergeCell ref="B79:C79"/>
    <mergeCell ref="B81:C81"/>
    <mergeCell ref="D81:E81"/>
    <mergeCell ref="B88:E88"/>
    <mergeCell ref="C89:E89"/>
    <mergeCell ref="B97:E97"/>
    <mergeCell ref="B98:E98"/>
    <mergeCell ref="B100:E100"/>
    <mergeCell ref="B163:E163"/>
    <mergeCell ref="B115:E115"/>
    <mergeCell ref="B123:E123"/>
    <mergeCell ref="B150:D150"/>
    <mergeCell ref="B159:C159"/>
    <mergeCell ref="B160:E160"/>
    <mergeCell ref="B162:E162"/>
  </mergeCells>
  <pageMargins left="0.511811024" right="0.511811024" top="0.78740157499999996" bottom="0.78740157499999996" header="0.31496062000000002" footer="0.31496062000000002"/>
  <pageSetup paperSize="9" scale="61" orientation="portrait" horizontalDpi="0" verticalDpi="0" r:id="rId1"/>
  <rowBreaks count="1" manualBreakCount="1">
    <brk id="89" min="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view="pageBreakPreview" topLeftCell="A92" zoomScale="96" zoomScaleNormal="100" zoomScaleSheetLayoutView="96" workbookViewId="0">
      <selection activeCell="C41" sqref="C41"/>
    </sheetView>
  </sheetViews>
  <sheetFormatPr defaultColWidth="8.7109375" defaultRowHeight="12.75" x14ac:dyDescent="0.2"/>
  <cols>
    <col min="1" max="1" width="8.7109375" style="1"/>
    <col min="2" max="2" width="9.140625" style="2" customWidth="1"/>
    <col min="3" max="3" width="89" style="45" customWidth="1"/>
    <col min="4" max="4" width="17.5703125" style="2" bestFit="1" customWidth="1"/>
    <col min="5" max="5" width="25.140625" style="45" bestFit="1" customWidth="1"/>
    <col min="6" max="16384" width="8.7109375" style="1"/>
  </cols>
  <sheetData>
    <row r="1" spans="2:5" x14ac:dyDescent="0.2">
      <c r="B1" s="292" t="s">
        <v>0</v>
      </c>
      <c r="C1" s="292"/>
      <c r="D1" s="292"/>
      <c r="E1" s="292"/>
    </row>
    <row r="2" spans="2:5" x14ac:dyDescent="0.2">
      <c r="B2" s="292" t="s">
        <v>1</v>
      </c>
      <c r="C2" s="292"/>
      <c r="D2" s="292"/>
      <c r="E2" s="292"/>
    </row>
    <row r="3" spans="2:5" x14ac:dyDescent="0.2">
      <c r="B3" s="292" t="s">
        <v>2</v>
      </c>
      <c r="C3" s="292"/>
      <c r="D3" s="292"/>
      <c r="E3" s="292"/>
    </row>
    <row r="4" spans="2:5" ht="13.5" thickBot="1" x14ac:dyDescent="0.25">
      <c r="C4" s="3" t="s">
        <v>3</v>
      </c>
      <c r="D4" s="2" t="s">
        <v>3</v>
      </c>
      <c r="E4" s="4" t="s">
        <v>3</v>
      </c>
    </row>
    <row r="5" spans="2:5" ht="14.25" thickTop="1" x14ac:dyDescent="0.2">
      <c r="B5" s="293" t="s">
        <v>4</v>
      </c>
      <c r="C5" s="294"/>
      <c r="D5" s="294"/>
      <c r="E5" s="5" t="s">
        <v>5</v>
      </c>
    </row>
    <row r="6" spans="2:5" x14ac:dyDescent="0.2">
      <c r="B6" s="295" t="s">
        <v>6</v>
      </c>
      <c r="C6" s="296"/>
      <c r="D6" s="297"/>
      <c r="E6" s="6">
        <v>44075</v>
      </c>
    </row>
    <row r="7" spans="2:5" ht="13.5" thickBot="1" x14ac:dyDescent="0.25">
      <c r="B7" s="298" t="s">
        <v>7</v>
      </c>
      <c r="C7" s="299"/>
      <c r="D7" s="300"/>
      <c r="E7" s="7" t="s">
        <v>8</v>
      </c>
    </row>
    <row r="8" spans="2:5" ht="14.25" thickTop="1" thickBot="1" x14ac:dyDescent="0.25">
      <c r="C8" s="8"/>
      <c r="D8" s="17"/>
      <c r="E8" s="10"/>
    </row>
    <row r="9" spans="2:5" ht="14.25" thickTop="1" thickBot="1" x14ac:dyDescent="0.25">
      <c r="B9" s="301" t="s">
        <v>9</v>
      </c>
      <c r="C9" s="302"/>
      <c r="D9" s="302"/>
      <c r="E9" s="303"/>
    </row>
    <row r="10" spans="2:5" ht="13.5" thickTop="1" x14ac:dyDescent="0.2">
      <c r="B10" s="304" t="s">
        <v>10</v>
      </c>
      <c r="C10" s="305"/>
      <c r="D10" s="306"/>
      <c r="E10" s="11" t="s">
        <v>11</v>
      </c>
    </row>
    <row r="11" spans="2:5" x14ac:dyDescent="0.2">
      <c r="B11" s="295" t="s">
        <v>12</v>
      </c>
      <c r="C11" s="296"/>
      <c r="D11" s="297"/>
      <c r="E11" s="12" t="s">
        <v>13</v>
      </c>
    </row>
    <row r="12" spans="2:5" x14ac:dyDescent="0.2">
      <c r="B12" s="295" t="s">
        <v>14</v>
      </c>
      <c r="C12" s="296"/>
      <c r="D12" s="297"/>
      <c r="E12" s="11">
        <v>2020</v>
      </c>
    </row>
    <row r="13" spans="2:5" ht="13.5" thickBot="1" x14ac:dyDescent="0.25">
      <c r="B13" s="298" t="s">
        <v>15</v>
      </c>
      <c r="C13" s="299"/>
      <c r="D13" s="300"/>
      <c r="E13" s="13">
        <v>12</v>
      </c>
    </row>
    <row r="14" spans="2:5" ht="14.25" thickTop="1" thickBot="1" x14ac:dyDescent="0.25">
      <c r="C14" s="8"/>
      <c r="D14" s="17"/>
      <c r="E14" s="9"/>
    </row>
    <row r="15" spans="2:5" ht="14.25" thickTop="1" thickBot="1" x14ac:dyDescent="0.25">
      <c r="B15" s="289" t="s">
        <v>16</v>
      </c>
      <c r="C15" s="290"/>
      <c r="D15" s="290"/>
      <c r="E15" s="291"/>
    </row>
    <row r="16" spans="2:5" ht="15" customHeight="1" thickTop="1" thickBot="1" x14ac:dyDescent="0.25">
      <c r="B16" s="308" t="s">
        <v>17</v>
      </c>
      <c r="C16" s="308"/>
      <c r="D16" s="141" t="s">
        <v>18</v>
      </c>
      <c r="E16" s="14" t="s">
        <v>19</v>
      </c>
    </row>
    <row r="17" spans="2:5" ht="25.5" customHeight="1" thickTop="1" thickBot="1" x14ac:dyDescent="0.25">
      <c r="B17" s="309" t="s">
        <v>160</v>
      </c>
      <c r="C17" s="309"/>
      <c r="D17" s="142" t="s">
        <v>188</v>
      </c>
      <c r="E17" s="15">
        <v>1</v>
      </c>
    </row>
    <row r="18" spans="2:5" ht="14.25" thickTop="1" thickBot="1" x14ac:dyDescent="0.25">
      <c r="C18" s="16"/>
      <c r="D18" s="17"/>
      <c r="E18" s="17"/>
    </row>
    <row r="19" spans="2:5" ht="14.25" thickTop="1" thickBot="1" x14ac:dyDescent="0.25">
      <c r="B19" s="301" t="s">
        <v>21</v>
      </c>
      <c r="C19" s="302"/>
      <c r="D19" s="302"/>
      <c r="E19" s="303"/>
    </row>
    <row r="20" spans="2:5" ht="26.25" customHeight="1" thickTop="1" x14ac:dyDescent="0.2">
      <c r="B20" s="293" t="s">
        <v>22</v>
      </c>
      <c r="C20" s="294"/>
      <c r="D20" s="310"/>
      <c r="E20" s="18" t="str">
        <f>B17</f>
        <v>Assistente Administrativo Senior</v>
      </c>
    </row>
    <row r="21" spans="2:5" ht="13.5" x14ac:dyDescent="0.2">
      <c r="B21" s="295" t="s">
        <v>23</v>
      </c>
      <c r="C21" s="296"/>
      <c r="D21" s="297"/>
      <c r="E21" s="19" t="s">
        <v>192</v>
      </c>
    </row>
    <row r="22" spans="2:5" x14ac:dyDescent="0.2">
      <c r="B22" s="295" t="s">
        <v>25</v>
      </c>
      <c r="C22" s="296"/>
      <c r="D22" s="297"/>
      <c r="E22" s="20">
        <v>9238.0499999999993</v>
      </c>
    </row>
    <row r="23" spans="2:5" ht="25.5" x14ac:dyDescent="0.2">
      <c r="B23" s="295" t="s">
        <v>26</v>
      </c>
      <c r="C23" s="296"/>
      <c r="D23" s="297"/>
      <c r="E23" s="21" t="str">
        <f>B17</f>
        <v>Assistente Administrativo Senior</v>
      </c>
    </row>
    <row r="24" spans="2:5" ht="13.5" thickBot="1" x14ac:dyDescent="0.25">
      <c r="B24" s="298" t="s">
        <v>27</v>
      </c>
      <c r="C24" s="299"/>
      <c r="D24" s="300"/>
      <c r="E24" s="22">
        <v>43831</v>
      </c>
    </row>
    <row r="25" spans="2:5" ht="14.25" thickTop="1" thickBot="1" x14ac:dyDescent="0.25">
      <c r="C25" s="8"/>
      <c r="D25" s="17"/>
      <c r="E25" s="9"/>
    </row>
    <row r="26" spans="2:5" ht="14.25" thickTop="1" thickBot="1" x14ac:dyDescent="0.25">
      <c r="B26" s="301" t="s">
        <v>28</v>
      </c>
      <c r="C26" s="302"/>
      <c r="D26" s="302"/>
      <c r="E26" s="303"/>
    </row>
    <row r="27" spans="2:5" ht="13.5" thickTop="1" x14ac:dyDescent="0.2">
      <c r="B27" s="293" t="s">
        <v>29</v>
      </c>
      <c r="C27" s="294"/>
      <c r="D27" s="311"/>
      <c r="E27" s="23">
        <v>5.5</v>
      </c>
    </row>
    <row r="28" spans="2:5" x14ac:dyDescent="0.2">
      <c r="B28" s="295"/>
      <c r="C28" s="296"/>
      <c r="D28" s="307"/>
      <c r="E28" s="24">
        <v>33.619999999999997</v>
      </c>
    </row>
    <row r="29" spans="2:5" x14ac:dyDescent="0.2">
      <c r="B29" s="295" t="s">
        <v>30</v>
      </c>
      <c r="C29" s="296"/>
      <c r="D29" s="307"/>
      <c r="E29" s="24">
        <v>153.77000000000001</v>
      </c>
    </row>
    <row r="30" spans="2:5" x14ac:dyDescent="0.2">
      <c r="B30" s="295" t="s">
        <v>31</v>
      </c>
      <c r="C30" s="296"/>
      <c r="D30" s="307"/>
      <c r="E30" s="25">
        <v>0</v>
      </c>
    </row>
    <row r="31" spans="2:5" x14ac:dyDescent="0.2">
      <c r="B31" s="295" t="s">
        <v>32</v>
      </c>
      <c r="C31" s="296"/>
      <c r="D31" s="307"/>
      <c r="E31" s="24">
        <v>10.63</v>
      </c>
    </row>
    <row r="32" spans="2:5" x14ac:dyDescent="0.2">
      <c r="B32" s="295" t="s">
        <v>33</v>
      </c>
      <c r="C32" s="296"/>
      <c r="D32" s="307"/>
      <c r="E32" s="25">
        <v>2</v>
      </c>
    </row>
    <row r="33" spans="2:5" x14ac:dyDescent="0.2">
      <c r="B33" s="295" t="s">
        <v>34</v>
      </c>
      <c r="C33" s="296"/>
      <c r="D33" s="307"/>
      <c r="E33" s="25">
        <v>0</v>
      </c>
    </row>
    <row r="34" spans="2:5" ht="13.5" thickBot="1" x14ac:dyDescent="0.25">
      <c r="B34" s="298" t="s">
        <v>35</v>
      </c>
      <c r="C34" s="299"/>
      <c r="D34" s="314"/>
      <c r="E34" s="26">
        <v>22</v>
      </c>
    </row>
    <row r="35" spans="2:5" ht="14.25" thickTop="1" thickBot="1" x14ac:dyDescent="0.25">
      <c r="B35" s="9"/>
      <c r="C35" s="8"/>
      <c r="D35" s="17"/>
      <c r="E35" s="27"/>
    </row>
    <row r="36" spans="2:5" ht="13.5" thickBot="1" x14ac:dyDescent="0.25">
      <c r="B36" s="28" t="s">
        <v>36</v>
      </c>
      <c r="C36" s="315" t="s">
        <v>37</v>
      </c>
      <c r="D36" s="316"/>
      <c r="E36" s="317"/>
    </row>
    <row r="37" spans="2:5" ht="13.5" thickBot="1" x14ac:dyDescent="0.25">
      <c r="C37" s="8"/>
      <c r="D37" s="17"/>
      <c r="E37" s="9"/>
    </row>
    <row r="38" spans="2:5" ht="39" thickBot="1" x14ac:dyDescent="0.25">
      <c r="B38" s="29"/>
      <c r="C38" s="30" t="s">
        <v>38</v>
      </c>
      <c r="D38" s="31" t="s">
        <v>39</v>
      </c>
      <c r="E38" s="31" t="str">
        <f>B17</f>
        <v>Assistente Administrativo Senior</v>
      </c>
    </row>
    <row r="39" spans="2:5" ht="13.5" thickBot="1" x14ac:dyDescent="0.25">
      <c r="B39" s="315" t="s">
        <v>40</v>
      </c>
      <c r="C39" s="316"/>
      <c r="D39" s="318" t="s">
        <v>3</v>
      </c>
      <c r="E39" s="319"/>
    </row>
    <row r="40" spans="2:5" ht="13.5" thickBot="1" x14ac:dyDescent="0.25">
      <c r="B40" s="32">
        <v>1</v>
      </c>
      <c r="C40" s="33" t="s">
        <v>41</v>
      </c>
      <c r="D40" s="34" t="s">
        <v>3</v>
      </c>
      <c r="E40" s="34" t="s">
        <v>42</v>
      </c>
    </row>
    <row r="41" spans="2:5" x14ac:dyDescent="0.2">
      <c r="B41" s="35" t="s">
        <v>43</v>
      </c>
      <c r="C41" s="36" t="s">
        <v>44</v>
      </c>
      <c r="D41" s="159" t="s">
        <v>3</v>
      </c>
      <c r="E41" s="37">
        <f>E22</f>
        <v>9238.0499999999993</v>
      </c>
    </row>
    <row r="42" spans="2:5" x14ac:dyDescent="0.2">
      <c r="B42" s="35" t="s">
        <v>45</v>
      </c>
      <c r="C42" s="38" t="s">
        <v>46</v>
      </c>
      <c r="D42" s="160" t="s">
        <v>3</v>
      </c>
      <c r="E42" s="39">
        <v>0</v>
      </c>
    </row>
    <row r="43" spans="2:5" x14ac:dyDescent="0.2">
      <c r="B43" s="35" t="s">
        <v>47</v>
      </c>
      <c r="C43" s="38" t="s">
        <v>48</v>
      </c>
      <c r="D43" s="160" t="s">
        <v>3</v>
      </c>
      <c r="E43" s="39">
        <v>0</v>
      </c>
    </row>
    <row r="44" spans="2:5" x14ac:dyDescent="0.2">
      <c r="B44" s="35" t="s">
        <v>49</v>
      </c>
      <c r="C44" s="38" t="s">
        <v>50</v>
      </c>
      <c r="D44" s="160" t="s">
        <v>3</v>
      </c>
      <c r="E44" s="39">
        <v>0</v>
      </c>
    </row>
    <row r="45" spans="2:5" x14ac:dyDescent="0.2">
      <c r="B45" s="35" t="s">
        <v>51</v>
      </c>
      <c r="C45" s="38" t="s">
        <v>52</v>
      </c>
      <c r="D45" s="160" t="s">
        <v>3</v>
      </c>
      <c r="E45" s="39">
        <v>0</v>
      </c>
    </row>
    <row r="46" spans="2:5" x14ac:dyDescent="0.2">
      <c r="B46" s="40" t="s">
        <v>53</v>
      </c>
      <c r="C46" s="41" t="s">
        <v>54</v>
      </c>
      <c r="D46" s="161"/>
      <c r="E46" s="39">
        <v>0</v>
      </c>
    </row>
    <row r="47" spans="2:5" ht="13.5" thickBot="1" x14ac:dyDescent="0.25">
      <c r="B47" s="40" t="s">
        <v>55</v>
      </c>
      <c r="C47" s="41" t="s">
        <v>56</v>
      </c>
      <c r="D47" s="161" t="s">
        <v>3</v>
      </c>
      <c r="E47" s="42">
        <v>0</v>
      </c>
    </row>
    <row r="48" spans="2:5" ht="13.5" thickBot="1" x14ac:dyDescent="0.25">
      <c r="B48" s="312" t="s">
        <v>57</v>
      </c>
      <c r="C48" s="320"/>
      <c r="D48" s="313"/>
      <c r="E48" s="43">
        <f>SUM(E41:E47)</f>
        <v>9238.0499999999993</v>
      </c>
    </row>
    <row r="49" spans="2:5" ht="13.5" thickBot="1" x14ac:dyDescent="0.25">
      <c r="C49" s="44" t="s">
        <v>3</v>
      </c>
      <c r="D49" s="2" t="s">
        <v>3</v>
      </c>
      <c r="E49" s="46" t="s">
        <v>3</v>
      </c>
    </row>
    <row r="50" spans="2:5" ht="13.5" thickBot="1" x14ac:dyDescent="0.25">
      <c r="B50" s="321" t="s">
        <v>58</v>
      </c>
      <c r="C50" s="322"/>
      <c r="D50" s="162"/>
      <c r="E50" s="47"/>
    </row>
    <row r="51" spans="2:5" ht="13.5" thickBot="1" x14ac:dyDescent="0.25">
      <c r="B51" s="48" t="s">
        <v>59</v>
      </c>
      <c r="C51" s="322" t="s">
        <v>60</v>
      </c>
      <c r="D51" s="322"/>
      <c r="E51" s="323"/>
    </row>
    <row r="52" spans="2:5" x14ac:dyDescent="0.2">
      <c r="B52" s="49" t="s">
        <v>43</v>
      </c>
      <c r="C52" s="50" t="s">
        <v>61</v>
      </c>
      <c r="D52" s="163">
        <v>8.3299999999999999E-2</v>
      </c>
      <c r="E52" s="51">
        <f>D52*E48</f>
        <v>769.52956499999993</v>
      </c>
    </row>
    <row r="53" spans="2:5" ht="13.5" thickBot="1" x14ac:dyDescent="0.25">
      <c r="B53" s="52" t="s">
        <v>45</v>
      </c>
      <c r="C53" s="53" t="s">
        <v>62</v>
      </c>
      <c r="D53" s="164">
        <v>0.1111</v>
      </c>
      <c r="E53" s="54">
        <f>D53*E48</f>
        <v>1026.3473549999999</v>
      </c>
    </row>
    <row r="54" spans="2:5" ht="13.5" thickBot="1" x14ac:dyDescent="0.25">
      <c r="B54" s="312" t="s">
        <v>63</v>
      </c>
      <c r="C54" s="313"/>
      <c r="D54" s="165">
        <f>SUM(D52:D53)</f>
        <v>0.19440000000000002</v>
      </c>
      <c r="E54" s="43">
        <f>SUM(E52:E53)</f>
        <v>1795.8769199999997</v>
      </c>
    </row>
    <row r="55" spans="2:5" x14ac:dyDescent="0.2">
      <c r="B55" s="325" t="s">
        <v>64</v>
      </c>
      <c r="C55" s="325"/>
      <c r="D55" s="325"/>
      <c r="E55" s="325"/>
    </row>
    <row r="56" spans="2:5" ht="13.5" thickBot="1" x14ac:dyDescent="0.25">
      <c r="C56" s="94"/>
      <c r="D56" s="166"/>
      <c r="E56" s="56"/>
    </row>
    <row r="57" spans="2:5" ht="13.5" thickBot="1" x14ac:dyDescent="0.25">
      <c r="B57" s="28" t="s">
        <v>65</v>
      </c>
      <c r="C57" s="95" t="s">
        <v>66</v>
      </c>
      <c r="D57" s="34"/>
      <c r="E57" s="34" t="s">
        <v>42</v>
      </c>
    </row>
    <row r="58" spans="2:5" x14ac:dyDescent="0.2">
      <c r="B58" s="58" t="s">
        <v>43</v>
      </c>
      <c r="C58" s="59" t="s">
        <v>67</v>
      </c>
      <c r="D58" s="167"/>
      <c r="E58" s="60">
        <f>$E$48*D58</f>
        <v>0</v>
      </c>
    </row>
    <row r="59" spans="2:5" x14ac:dyDescent="0.2">
      <c r="B59" s="61" t="s">
        <v>45</v>
      </c>
      <c r="C59" s="62" t="s">
        <v>68</v>
      </c>
      <c r="D59" s="168">
        <v>1.4999999999999999E-2</v>
      </c>
      <c r="E59" s="63">
        <f>($E$48*D59)</f>
        <v>138.57074999999998</v>
      </c>
    </row>
    <row r="60" spans="2:5" x14ac:dyDescent="0.2">
      <c r="B60" s="61" t="s">
        <v>47</v>
      </c>
      <c r="C60" s="62" t="s">
        <v>69</v>
      </c>
      <c r="D60" s="168">
        <v>0.01</v>
      </c>
      <c r="E60" s="63">
        <f t="shared" ref="E60:E62" si="0">($E$48*D60)</f>
        <v>92.380499999999998</v>
      </c>
    </row>
    <row r="61" spans="2:5" s="64" customFormat="1" x14ac:dyDescent="0.2">
      <c r="B61" s="61" t="s">
        <v>49</v>
      </c>
      <c r="C61" s="62" t="s">
        <v>70</v>
      </c>
      <c r="D61" s="168">
        <v>2E-3</v>
      </c>
      <c r="E61" s="63">
        <f t="shared" si="0"/>
        <v>18.476099999999999</v>
      </c>
    </row>
    <row r="62" spans="2:5" x14ac:dyDescent="0.2">
      <c r="B62" s="61" t="s">
        <v>51</v>
      </c>
      <c r="C62" s="62" t="s">
        <v>71</v>
      </c>
      <c r="D62" s="168">
        <v>2.5000000000000001E-2</v>
      </c>
      <c r="E62" s="63">
        <f t="shared" si="0"/>
        <v>230.95124999999999</v>
      </c>
    </row>
    <row r="63" spans="2:5" x14ac:dyDescent="0.2">
      <c r="B63" s="61" t="s">
        <v>53</v>
      </c>
      <c r="C63" s="62" t="s">
        <v>72</v>
      </c>
      <c r="D63" s="168">
        <v>0.08</v>
      </c>
      <c r="E63" s="63">
        <f>$E$48*D63</f>
        <v>739.04399999999998</v>
      </c>
    </row>
    <row r="64" spans="2:5" x14ac:dyDescent="0.2">
      <c r="B64" s="61" t="s">
        <v>55</v>
      </c>
      <c r="C64" s="62" t="s">
        <v>73</v>
      </c>
      <c r="D64" s="153">
        <v>1.4999999999999999E-2</v>
      </c>
      <c r="E64" s="63">
        <f>($E$48*D64)</f>
        <v>138.57074999999998</v>
      </c>
    </row>
    <row r="65" spans="2:5" ht="13.5" thickBot="1" x14ac:dyDescent="0.25">
      <c r="B65" s="65" t="s">
        <v>74</v>
      </c>
      <c r="C65" s="66" t="s">
        <v>75</v>
      </c>
      <c r="D65" s="169">
        <v>6.0000000000000001E-3</v>
      </c>
      <c r="E65" s="63">
        <f>($E$48*D65)</f>
        <v>55.4283</v>
      </c>
    </row>
    <row r="66" spans="2:5" ht="13.5" thickBot="1" x14ac:dyDescent="0.25">
      <c r="B66" s="312" t="s">
        <v>63</v>
      </c>
      <c r="C66" s="313"/>
      <c r="D66" s="170">
        <f>SUM(D58:D65)</f>
        <v>0.15300000000000002</v>
      </c>
      <c r="E66" s="67">
        <f>SUM(E58:E65)</f>
        <v>1413.4216499999998</v>
      </c>
    </row>
    <row r="67" spans="2:5" x14ac:dyDescent="0.2">
      <c r="B67" s="324" t="s">
        <v>76</v>
      </c>
      <c r="C67" s="324"/>
      <c r="D67" s="324"/>
      <c r="E67" s="324"/>
    </row>
    <row r="68" spans="2:5" x14ac:dyDescent="0.2">
      <c r="B68" s="326" t="s">
        <v>77</v>
      </c>
      <c r="C68" s="326"/>
      <c r="D68" s="326"/>
      <c r="E68" s="326"/>
    </row>
    <row r="69" spans="2:5" ht="13.5" thickBot="1" x14ac:dyDescent="0.25">
      <c r="C69" s="44"/>
      <c r="E69" s="46"/>
    </row>
    <row r="70" spans="2:5" ht="13.5" thickBot="1" x14ac:dyDescent="0.25">
      <c r="B70" s="28" t="s">
        <v>78</v>
      </c>
      <c r="C70" s="68" t="s">
        <v>79</v>
      </c>
      <c r="D70" s="69" t="s">
        <v>3</v>
      </c>
      <c r="E70" s="69" t="s">
        <v>42</v>
      </c>
    </row>
    <row r="71" spans="2:5" x14ac:dyDescent="0.2">
      <c r="B71" s="70" t="s">
        <v>43</v>
      </c>
      <c r="C71" s="71" t="s">
        <v>80</v>
      </c>
      <c r="D71" s="159" t="s">
        <v>3</v>
      </c>
      <c r="E71" s="37">
        <f>IF(((E27*2*E34)-E48*0.06)&lt;0,0,(E27*2*E34)-E48*0.06)</f>
        <v>0</v>
      </c>
    </row>
    <row r="72" spans="2:5" x14ac:dyDescent="0.2">
      <c r="B72" s="72" t="s">
        <v>45</v>
      </c>
      <c r="C72" s="73" t="s">
        <v>81</v>
      </c>
      <c r="D72" s="160" t="s">
        <v>3</v>
      </c>
      <c r="E72" s="39">
        <f>(E28*E34)-(E28*E34*0.99%)</f>
        <v>732.31756399999995</v>
      </c>
    </row>
    <row r="73" spans="2:5" x14ac:dyDescent="0.2">
      <c r="B73" s="72" t="s">
        <v>47</v>
      </c>
      <c r="C73" s="73" t="s">
        <v>82</v>
      </c>
      <c r="D73" s="160" t="s">
        <v>3</v>
      </c>
      <c r="E73" s="39">
        <f>E29</f>
        <v>153.77000000000001</v>
      </c>
    </row>
    <row r="74" spans="2:5" x14ac:dyDescent="0.2">
      <c r="B74" s="72" t="s">
        <v>49</v>
      </c>
      <c r="C74" s="73" t="s">
        <v>83</v>
      </c>
      <c r="D74" s="160" t="s">
        <v>3</v>
      </c>
      <c r="E74" s="39">
        <f>E30</f>
        <v>0</v>
      </c>
    </row>
    <row r="75" spans="2:5" x14ac:dyDescent="0.2">
      <c r="B75" s="72" t="s">
        <v>51</v>
      </c>
      <c r="C75" s="73" t="s">
        <v>84</v>
      </c>
      <c r="D75" s="160" t="s">
        <v>3</v>
      </c>
      <c r="E75" s="39">
        <f>E31</f>
        <v>10.63</v>
      </c>
    </row>
    <row r="76" spans="2:5" x14ac:dyDescent="0.2">
      <c r="B76" s="72" t="s">
        <v>53</v>
      </c>
      <c r="C76" s="73" t="s">
        <v>85</v>
      </c>
      <c r="D76" s="160" t="s">
        <v>3</v>
      </c>
      <c r="E76" s="39">
        <f>E32</f>
        <v>2</v>
      </c>
    </row>
    <row r="77" spans="2:5" x14ac:dyDescent="0.2">
      <c r="B77" s="74" t="s">
        <v>55</v>
      </c>
      <c r="C77" s="75" t="s">
        <v>86</v>
      </c>
      <c r="D77" s="215"/>
      <c r="E77" s="217">
        <v>1</v>
      </c>
    </row>
    <row r="78" spans="2:5" ht="13.5" thickBot="1" x14ac:dyDescent="0.25">
      <c r="B78" s="74" t="s">
        <v>74</v>
      </c>
      <c r="C78" s="77" t="s">
        <v>56</v>
      </c>
      <c r="D78" s="171" t="s">
        <v>3</v>
      </c>
      <c r="E78" s="76">
        <f>E33</f>
        <v>0</v>
      </c>
    </row>
    <row r="79" spans="2:5" ht="13.5" thickBot="1" x14ac:dyDescent="0.25">
      <c r="B79" s="312" t="s">
        <v>63</v>
      </c>
      <c r="C79" s="313"/>
      <c r="D79" s="172" t="s">
        <v>3</v>
      </c>
      <c r="E79" s="79">
        <f>SUM(E71:E78)</f>
        <v>899.71756399999992</v>
      </c>
    </row>
    <row r="80" spans="2:5" ht="13.5" thickBot="1" x14ac:dyDescent="0.25">
      <c r="B80" s="80"/>
      <c r="C80" s="81"/>
      <c r="D80" s="173"/>
      <c r="E80" s="82"/>
    </row>
    <row r="81" spans="2:5" ht="13.5" thickBot="1" x14ac:dyDescent="0.25">
      <c r="B81" s="315" t="s">
        <v>87</v>
      </c>
      <c r="C81" s="316"/>
      <c r="D81" s="316"/>
      <c r="E81" s="317"/>
    </row>
    <row r="82" spans="2:5" ht="13.5" thickBot="1" x14ac:dyDescent="0.25">
      <c r="B82" s="83">
        <v>2</v>
      </c>
      <c r="C82" s="94" t="s">
        <v>88</v>
      </c>
      <c r="D82" s="34" t="s">
        <v>3</v>
      </c>
      <c r="E82" s="34" t="s">
        <v>42</v>
      </c>
    </row>
    <row r="83" spans="2:5" x14ac:dyDescent="0.2">
      <c r="B83" s="84" t="s">
        <v>59</v>
      </c>
      <c r="C83" s="85" t="s">
        <v>89</v>
      </c>
      <c r="D83" s="159"/>
      <c r="E83" s="60">
        <f>E54</f>
        <v>1795.8769199999997</v>
      </c>
    </row>
    <row r="84" spans="2:5" x14ac:dyDescent="0.2">
      <c r="B84" s="84" t="s">
        <v>65</v>
      </c>
      <c r="C84" s="86" t="s">
        <v>90</v>
      </c>
      <c r="D84" s="160"/>
      <c r="E84" s="63">
        <f>E66</f>
        <v>1413.4216499999998</v>
      </c>
    </row>
    <row r="85" spans="2:5" ht="13.5" thickBot="1" x14ac:dyDescent="0.25">
      <c r="B85" s="87" t="s">
        <v>78</v>
      </c>
      <c r="C85" s="88" t="s">
        <v>91</v>
      </c>
      <c r="D85" s="161"/>
      <c r="E85" s="89">
        <f>E79</f>
        <v>899.71756399999992</v>
      </c>
    </row>
    <row r="86" spans="2:5" ht="13.5" thickBot="1" x14ac:dyDescent="0.25">
      <c r="B86" s="90"/>
      <c r="C86" s="91" t="s">
        <v>92</v>
      </c>
      <c r="D86" s="174" t="s">
        <v>3</v>
      </c>
      <c r="E86" s="92">
        <f>SUM(E83:E85)</f>
        <v>4109.0161339999995</v>
      </c>
    </row>
    <row r="87" spans="2:5" ht="13.5" thickBot="1" x14ac:dyDescent="0.25">
      <c r="C87" s="44"/>
      <c r="D87" s="175"/>
      <c r="E87" s="93"/>
    </row>
    <row r="88" spans="2:5" ht="13.5" thickBot="1" x14ac:dyDescent="0.25">
      <c r="B88" s="315" t="s">
        <v>93</v>
      </c>
      <c r="C88" s="316"/>
      <c r="D88" s="316"/>
      <c r="E88" s="327"/>
    </row>
    <row r="89" spans="2:5" s="64" customFormat="1" ht="13.5" thickBot="1" x14ac:dyDescent="0.25">
      <c r="B89" s="83">
        <v>3</v>
      </c>
      <c r="C89" s="328" t="s">
        <v>94</v>
      </c>
      <c r="D89" s="328"/>
      <c r="E89" s="329"/>
    </row>
    <row r="90" spans="2:5" x14ac:dyDescent="0.2">
      <c r="B90" s="61" t="s">
        <v>43</v>
      </c>
      <c r="C90" s="85" t="s">
        <v>95</v>
      </c>
      <c r="D90" s="143">
        <v>3.5000000000000001E-3</v>
      </c>
      <c r="E90" s="60">
        <f>D90*E48</f>
        <v>32.333174999999997</v>
      </c>
    </row>
    <row r="91" spans="2:5" x14ac:dyDescent="0.2">
      <c r="B91" s="61" t="s">
        <v>45</v>
      </c>
      <c r="C91" s="86" t="s">
        <v>96</v>
      </c>
      <c r="D91" s="144">
        <v>3.4000000000000002E-4</v>
      </c>
      <c r="E91" s="63">
        <f>D91*E48</f>
        <v>3.1409370000000001</v>
      </c>
    </row>
    <row r="92" spans="2:5" x14ac:dyDescent="0.2">
      <c r="B92" s="61" t="s">
        <v>47</v>
      </c>
      <c r="C92" s="86" t="s">
        <v>97</v>
      </c>
      <c r="D92" s="144">
        <v>1.2999999999999999E-4</v>
      </c>
      <c r="E92" s="63">
        <f>D92*E48</f>
        <v>1.2009464999999997</v>
      </c>
    </row>
    <row r="93" spans="2:5" x14ac:dyDescent="0.2">
      <c r="B93" s="61" t="s">
        <v>49</v>
      </c>
      <c r="C93" s="86" t="s">
        <v>98</v>
      </c>
      <c r="D93" s="145">
        <v>1.9400000000000001E-2</v>
      </c>
      <c r="E93" s="63">
        <f>D93*E48</f>
        <v>179.21816999999999</v>
      </c>
    </row>
    <row r="94" spans="2:5" x14ac:dyDescent="0.2">
      <c r="B94" s="61" t="s">
        <v>51</v>
      </c>
      <c r="C94" s="86" t="s">
        <v>99</v>
      </c>
      <c r="D94" s="144">
        <v>2.97E-3</v>
      </c>
      <c r="E94" s="63">
        <f>D94*E48</f>
        <v>27.437008499999997</v>
      </c>
    </row>
    <row r="95" spans="2:5" ht="13.5" thickBot="1" x14ac:dyDescent="0.25">
      <c r="B95" s="96" t="s">
        <v>53</v>
      </c>
      <c r="C95" s="86" t="s">
        <v>100</v>
      </c>
      <c r="D95" s="144">
        <v>0.04</v>
      </c>
      <c r="E95" s="97">
        <f>D95*E48</f>
        <v>369.52199999999999</v>
      </c>
    </row>
    <row r="96" spans="2:5" ht="13.5" thickBot="1" x14ac:dyDescent="0.25">
      <c r="B96" s="98"/>
      <c r="C96" s="99" t="s">
        <v>101</v>
      </c>
      <c r="D96" s="151">
        <f>SUM(D90:D95)</f>
        <v>6.634000000000001E-2</v>
      </c>
      <c r="E96" s="100">
        <f>SUM(E90:E95)</f>
        <v>612.85223699999995</v>
      </c>
    </row>
    <row r="97" spans="1:5" x14ac:dyDescent="0.2">
      <c r="B97" s="324" t="s">
        <v>102</v>
      </c>
      <c r="C97" s="324"/>
      <c r="D97" s="324"/>
      <c r="E97" s="324"/>
    </row>
    <row r="98" spans="1:5" x14ac:dyDescent="0.2">
      <c r="B98" s="326" t="s">
        <v>103</v>
      </c>
      <c r="C98" s="326"/>
      <c r="D98" s="326"/>
      <c r="E98" s="326"/>
    </row>
    <row r="99" spans="1:5" ht="13.5" thickBot="1" x14ac:dyDescent="0.25">
      <c r="C99" s="44"/>
      <c r="D99" s="17"/>
      <c r="E99" s="101"/>
    </row>
    <row r="100" spans="1:5" ht="13.5" thickBot="1" x14ac:dyDescent="0.25">
      <c r="B100" s="315" t="s">
        <v>104</v>
      </c>
      <c r="C100" s="316"/>
      <c r="D100" s="316"/>
      <c r="E100" s="327"/>
    </row>
    <row r="101" spans="1:5" ht="13.5" thickBot="1" x14ac:dyDescent="0.25">
      <c r="B101" s="102" t="s">
        <v>105</v>
      </c>
      <c r="C101" s="94" t="s">
        <v>106</v>
      </c>
      <c r="D101" s="176" t="s">
        <v>3</v>
      </c>
      <c r="E101" s="103" t="s">
        <v>42</v>
      </c>
    </row>
    <row r="102" spans="1:5" ht="25.5" x14ac:dyDescent="0.2">
      <c r="B102" s="61" t="s">
        <v>43</v>
      </c>
      <c r="C102" s="85" t="s">
        <v>107</v>
      </c>
      <c r="D102" s="152">
        <v>9.4999999999999998E-3</v>
      </c>
      <c r="E102" s="104">
        <f>D102*$E$48</f>
        <v>87.76147499999999</v>
      </c>
    </row>
    <row r="103" spans="1:5" s="236" customFormat="1" ht="25.5" x14ac:dyDescent="0.2">
      <c r="B103" s="213" t="s">
        <v>45</v>
      </c>
      <c r="C103" s="237" t="s">
        <v>185</v>
      </c>
      <c r="D103" s="238">
        <v>2.8E-3</v>
      </c>
      <c r="E103" s="239">
        <f t="shared" ref="E103:E105" si="1">D103*$E$48</f>
        <v>25.866539999999997</v>
      </c>
    </row>
    <row r="104" spans="1:5" s="236" customFormat="1" ht="25.5" x14ac:dyDescent="0.2">
      <c r="B104" s="213" t="s">
        <v>47</v>
      </c>
      <c r="C104" s="237" t="s">
        <v>228</v>
      </c>
      <c r="D104" s="240">
        <v>4.1999999999999997E-3</v>
      </c>
      <c r="E104" s="239">
        <f t="shared" si="1"/>
        <v>38.799809999999994</v>
      </c>
    </row>
    <row r="105" spans="1:5" s="236" customFormat="1" ht="51" x14ac:dyDescent="0.2">
      <c r="B105" s="213" t="s">
        <v>49</v>
      </c>
      <c r="C105" s="237" t="s">
        <v>229</v>
      </c>
      <c r="D105" s="238">
        <v>2.0000000000000001E-4</v>
      </c>
      <c r="E105" s="239">
        <f t="shared" si="1"/>
        <v>1.84761</v>
      </c>
    </row>
    <row r="106" spans="1:5" s="236" customFormat="1" ht="60" x14ac:dyDescent="0.2">
      <c r="B106" s="213" t="s">
        <v>51</v>
      </c>
      <c r="C106" s="241" t="s">
        <v>187</v>
      </c>
      <c r="D106" s="238">
        <v>2.7000000000000001E-3</v>
      </c>
      <c r="E106" s="239">
        <f t="shared" ref="E106:E108" si="2">D106*$E$48</f>
        <v>24.942734999999999</v>
      </c>
    </row>
    <row r="107" spans="1:5" ht="25.5" x14ac:dyDescent="0.2">
      <c r="A107" s="236"/>
      <c r="B107" s="61" t="s">
        <v>53</v>
      </c>
      <c r="C107" s="86" t="s">
        <v>108</v>
      </c>
      <c r="D107" s="153">
        <v>2.0000000000000001E-4</v>
      </c>
      <c r="E107" s="105">
        <f t="shared" si="2"/>
        <v>1.84761</v>
      </c>
    </row>
    <row r="108" spans="1:5" ht="13.5" thickBot="1" x14ac:dyDescent="0.25">
      <c r="B108" s="96" t="s">
        <v>55</v>
      </c>
      <c r="C108" s="86" t="s">
        <v>109</v>
      </c>
      <c r="D108" s="154">
        <v>0</v>
      </c>
      <c r="E108" s="105">
        <f t="shared" si="2"/>
        <v>0</v>
      </c>
    </row>
    <row r="109" spans="1:5" ht="13.5" thickBot="1" x14ac:dyDescent="0.25">
      <c r="B109" s="90"/>
      <c r="C109" s="106" t="s">
        <v>110</v>
      </c>
      <c r="D109" s="155">
        <f>SUM(D102:D108)</f>
        <v>1.9599999999999999E-2</v>
      </c>
      <c r="E109" s="107">
        <f>SUM(E102:E108)</f>
        <v>181.06577999999999</v>
      </c>
    </row>
    <row r="110" spans="1:5" ht="13.5" thickBot="1" x14ac:dyDescent="0.25">
      <c r="B110" s="90" t="s">
        <v>55</v>
      </c>
      <c r="C110" s="108" t="s">
        <v>111</v>
      </c>
      <c r="D110" s="156">
        <f>D109*D66</f>
        <v>2.9988000000000003E-3</v>
      </c>
      <c r="E110" s="109">
        <f>D110*E48</f>
        <v>27.703064340000001</v>
      </c>
    </row>
    <row r="111" spans="1:5" ht="26.25" thickBot="1" x14ac:dyDescent="0.25">
      <c r="B111" s="90" t="s">
        <v>74</v>
      </c>
      <c r="C111" s="108" t="s">
        <v>112</v>
      </c>
      <c r="D111" s="156">
        <f>D54*D66</f>
        <v>2.9743200000000008E-2</v>
      </c>
      <c r="E111" s="109">
        <f>D111*E48</f>
        <v>274.76916876000007</v>
      </c>
    </row>
    <row r="112" spans="1:5" ht="13.5" thickBot="1" x14ac:dyDescent="0.25">
      <c r="B112" s="90"/>
      <c r="C112" s="110" t="s">
        <v>113</v>
      </c>
      <c r="D112" s="157">
        <f>D109+D111+D110</f>
        <v>5.2342000000000007E-2</v>
      </c>
      <c r="E112" s="111">
        <f>SUM(E109:E111)</f>
        <v>483.53801310000006</v>
      </c>
    </row>
    <row r="113" spans="2:5" x14ac:dyDescent="0.2">
      <c r="B113" s="324" t="s">
        <v>114</v>
      </c>
      <c r="C113" s="324"/>
      <c r="D113" s="324"/>
      <c r="E113" s="324"/>
    </row>
    <row r="114" spans="2:5" ht="13.5" thickBot="1" x14ac:dyDescent="0.25">
      <c r="C114" s="2"/>
      <c r="E114" s="2"/>
    </row>
    <row r="115" spans="2:5" ht="13.5" thickBot="1" x14ac:dyDescent="0.25">
      <c r="B115" s="315" t="s">
        <v>115</v>
      </c>
      <c r="C115" s="316"/>
      <c r="D115" s="316"/>
      <c r="E115" s="327"/>
    </row>
    <row r="116" spans="2:5" ht="13.5" thickBot="1" x14ac:dyDescent="0.25">
      <c r="B116" s="102">
        <v>5</v>
      </c>
      <c r="C116" s="95" t="s">
        <v>116</v>
      </c>
      <c r="D116" s="34" t="s">
        <v>3</v>
      </c>
      <c r="E116" s="34" t="s">
        <v>42</v>
      </c>
    </row>
    <row r="117" spans="2:5" x14ac:dyDescent="0.2">
      <c r="B117" s="61" t="s">
        <v>43</v>
      </c>
      <c r="C117" s="59" t="s">
        <v>117</v>
      </c>
      <c r="D117" s="159" t="s">
        <v>3</v>
      </c>
      <c r="E117" s="60">
        <v>0</v>
      </c>
    </row>
    <row r="118" spans="2:5" x14ac:dyDescent="0.2">
      <c r="B118" s="61" t="s">
        <v>45</v>
      </c>
      <c r="C118" s="62" t="s">
        <v>118</v>
      </c>
      <c r="D118" s="160" t="s">
        <v>3</v>
      </c>
      <c r="E118" s="63">
        <v>0</v>
      </c>
    </row>
    <row r="119" spans="2:5" x14ac:dyDescent="0.2">
      <c r="B119" s="61" t="s">
        <v>47</v>
      </c>
      <c r="C119" s="62" t="s">
        <v>119</v>
      </c>
      <c r="D119" s="160" t="s">
        <v>3</v>
      </c>
      <c r="E119" s="63">
        <v>0</v>
      </c>
    </row>
    <row r="120" spans="2:5" ht="13.5" thickBot="1" x14ac:dyDescent="0.25">
      <c r="B120" s="96" t="s">
        <v>49</v>
      </c>
      <c r="C120" s="112" t="s">
        <v>156</v>
      </c>
      <c r="D120" s="171" t="s">
        <v>3</v>
      </c>
      <c r="E120" s="97">
        <f>'Uniformes e Materiais'!G35</f>
        <v>3.5544444444444441</v>
      </c>
    </row>
    <row r="121" spans="2:5" ht="13.5" thickBot="1" x14ac:dyDescent="0.25">
      <c r="B121" s="90"/>
      <c r="C121" s="95" t="s">
        <v>120</v>
      </c>
      <c r="D121" s="172" t="s">
        <v>3</v>
      </c>
      <c r="E121" s="79">
        <f>SUM(E117:E120)</f>
        <v>3.5544444444444441</v>
      </c>
    </row>
    <row r="122" spans="2:5" ht="13.5" thickBot="1" x14ac:dyDescent="0.25">
      <c r="C122" s="44" t="s">
        <v>3</v>
      </c>
      <c r="D122" s="2" t="s">
        <v>3</v>
      </c>
      <c r="E122" s="46" t="s">
        <v>3</v>
      </c>
    </row>
    <row r="123" spans="2:5" ht="13.5" thickBot="1" x14ac:dyDescent="0.25">
      <c r="B123" s="315" t="s">
        <v>121</v>
      </c>
      <c r="C123" s="316"/>
      <c r="D123" s="316"/>
      <c r="E123" s="327"/>
    </row>
    <row r="124" spans="2:5" ht="13.5" thickBot="1" x14ac:dyDescent="0.25">
      <c r="B124" s="28">
        <v>6</v>
      </c>
      <c r="C124" s="91" t="s">
        <v>122</v>
      </c>
      <c r="D124" s="28" t="s">
        <v>3</v>
      </c>
      <c r="E124" s="28"/>
    </row>
    <row r="125" spans="2:5" x14ac:dyDescent="0.2">
      <c r="B125" s="113" t="s">
        <v>43</v>
      </c>
      <c r="C125" s="36" t="s">
        <v>123</v>
      </c>
      <c r="D125" s="153">
        <f>Recepcionista!D125</f>
        <v>4.4999999999999997E-3</v>
      </c>
      <c r="E125" s="63">
        <f>E148*D125</f>
        <v>65.011548728449981</v>
      </c>
    </row>
    <row r="126" spans="2:5" x14ac:dyDescent="0.2">
      <c r="B126" s="114"/>
      <c r="C126" s="115" t="s">
        <v>124</v>
      </c>
      <c r="D126" s="158"/>
      <c r="E126" s="116">
        <f>E148+E125</f>
        <v>14512.022377272891</v>
      </c>
    </row>
    <row r="127" spans="2:5" x14ac:dyDescent="0.2">
      <c r="B127" s="114" t="s">
        <v>45</v>
      </c>
      <c r="C127" s="38" t="s">
        <v>125</v>
      </c>
      <c r="D127" s="153">
        <f>Recepcionista!D127</f>
        <v>3.0000000000000001E-3</v>
      </c>
      <c r="E127" s="63">
        <f>D127*E126</f>
        <v>43.536067131818676</v>
      </c>
    </row>
    <row r="128" spans="2:5" x14ac:dyDescent="0.2">
      <c r="B128" s="114"/>
      <c r="C128" s="38"/>
      <c r="D128" s="168"/>
      <c r="E128" s="116">
        <f>E126+E127</f>
        <v>14555.558444404711</v>
      </c>
    </row>
    <row r="129" spans="2:5" x14ac:dyDescent="0.2">
      <c r="B129" s="114" t="s">
        <v>47</v>
      </c>
      <c r="C129" s="117" t="s">
        <v>126</v>
      </c>
      <c r="D129" s="177">
        <f>D136+D132+D131+D133</f>
        <v>0.1804</v>
      </c>
      <c r="E129" s="63">
        <f>E149-E125-E127</f>
        <v>3203.7856800519894</v>
      </c>
    </row>
    <row r="130" spans="2:5" x14ac:dyDescent="0.2">
      <c r="B130" s="114" t="s">
        <v>127</v>
      </c>
      <c r="C130" s="38" t="s">
        <v>128</v>
      </c>
      <c r="D130" s="153">
        <v>0</v>
      </c>
      <c r="E130" s="116">
        <f>E129/D129*D130</f>
        <v>0</v>
      </c>
    </row>
    <row r="131" spans="2:5" x14ac:dyDescent="0.2">
      <c r="B131" s="114"/>
      <c r="C131" s="38" t="s">
        <v>129</v>
      </c>
      <c r="D131" s="153">
        <v>1.54E-2</v>
      </c>
      <c r="E131" s="63">
        <f>E129/D129*D131</f>
        <v>273.49389951663323</v>
      </c>
    </row>
    <row r="132" spans="2:5" x14ac:dyDescent="0.2">
      <c r="B132" s="114"/>
      <c r="C132" s="38" t="s">
        <v>130</v>
      </c>
      <c r="D132" s="153">
        <v>7.0000000000000007E-2</v>
      </c>
      <c r="E132" s="63">
        <f>E129/D129*D132</f>
        <v>1243.1540887119693</v>
      </c>
    </row>
    <row r="133" spans="2:5" x14ac:dyDescent="0.2">
      <c r="B133" s="114"/>
      <c r="C133" s="38" t="s">
        <v>131</v>
      </c>
      <c r="D133" s="153">
        <v>4.4999999999999998E-2</v>
      </c>
      <c r="E133" s="63">
        <f>E129/D129*D133</f>
        <v>799.17048560055161</v>
      </c>
    </row>
    <row r="134" spans="2:5" x14ac:dyDescent="0.2">
      <c r="B134" s="114"/>
      <c r="C134" s="38" t="s">
        <v>132</v>
      </c>
      <c r="D134" s="153">
        <v>0</v>
      </c>
      <c r="E134" s="63">
        <v>0</v>
      </c>
    </row>
    <row r="135" spans="2:5" x14ac:dyDescent="0.2">
      <c r="B135" s="114" t="s">
        <v>133</v>
      </c>
      <c r="C135" s="117" t="s">
        <v>134</v>
      </c>
      <c r="D135" s="177">
        <f>D137+D136</f>
        <v>0.05</v>
      </c>
      <c r="E135" s="116">
        <f>E129/D129*D135</f>
        <v>887.96720622283522</v>
      </c>
    </row>
    <row r="136" spans="2:5" x14ac:dyDescent="0.2">
      <c r="B136" s="114"/>
      <c r="C136" s="38" t="s">
        <v>135</v>
      </c>
      <c r="D136" s="153">
        <v>0.05</v>
      </c>
      <c r="E136" s="63">
        <f>E129/D129*D135</f>
        <v>887.96720622283522</v>
      </c>
    </row>
    <row r="137" spans="2:5" ht="13.5" thickBot="1" x14ac:dyDescent="0.25">
      <c r="B137" s="118"/>
      <c r="C137" s="41" t="s">
        <v>132</v>
      </c>
      <c r="D137" s="153">
        <v>0</v>
      </c>
      <c r="E137" s="89">
        <v>0</v>
      </c>
    </row>
    <row r="138" spans="2:5" ht="13.5" thickBot="1" x14ac:dyDescent="0.25">
      <c r="B138" s="90"/>
      <c r="C138" s="91" t="s">
        <v>120</v>
      </c>
      <c r="D138" s="174" t="s">
        <v>3</v>
      </c>
      <c r="E138" s="43">
        <f>E125+E127+E129</f>
        <v>3312.3332959122581</v>
      </c>
    </row>
    <row r="139" spans="2:5" ht="13.5" thickBot="1" x14ac:dyDescent="0.25">
      <c r="B139" s="80"/>
      <c r="C139" s="81"/>
      <c r="D139" s="173"/>
      <c r="E139" s="82"/>
    </row>
    <row r="140" spans="2:5" ht="13.5" thickBot="1" x14ac:dyDescent="0.25">
      <c r="B140" s="83" t="s">
        <v>136</v>
      </c>
      <c r="C140" s="94" t="s">
        <v>137</v>
      </c>
      <c r="D140" s="166" t="s">
        <v>3</v>
      </c>
      <c r="E140" s="78"/>
    </row>
    <row r="141" spans="2:5" ht="13.5" thickBot="1" x14ac:dyDescent="0.25">
      <c r="B141" s="80"/>
      <c r="C141" s="81"/>
      <c r="D141" s="173"/>
      <c r="E141" s="82"/>
    </row>
    <row r="142" spans="2:5" ht="13.5" thickBot="1" x14ac:dyDescent="0.25">
      <c r="B142" s="28">
        <v>1</v>
      </c>
      <c r="C142" s="94" t="s">
        <v>138</v>
      </c>
      <c r="D142" s="34" t="s">
        <v>3</v>
      </c>
      <c r="E142" s="34" t="s">
        <v>42</v>
      </c>
    </row>
    <row r="143" spans="2:5" x14ac:dyDescent="0.2">
      <c r="B143" s="119" t="s">
        <v>43</v>
      </c>
      <c r="C143" s="62" t="s">
        <v>139</v>
      </c>
      <c r="D143" s="178"/>
      <c r="E143" s="120">
        <f>E48</f>
        <v>9238.0499999999993</v>
      </c>
    </row>
    <row r="144" spans="2:5" x14ac:dyDescent="0.2">
      <c r="B144" s="61" t="s">
        <v>45</v>
      </c>
      <c r="C144" s="62" t="s">
        <v>140</v>
      </c>
      <c r="D144" s="178"/>
      <c r="E144" s="120">
        <f>E86</f>
        <v>4109.0161339999995</v>
      </c>
    </row>
    <row r="145" spans="2:5" x14ac:dyDescent="0.2">
      <c r="B145" s="61" t="s">
        <v>47</v>
      </c>
      <c r="C145" s="62" t="s">
        <v>141</v>
      </c>
      <c r="D145" s="178"/>
      <c r="E145" s="120">
        <f>E96</f>
        <v>612.85223699999995</v>
      </c>
    </row>
    <row r="146" spans="2:5" x14ac:dyDescent="0.2">
      <c r="B146" s="61" t="s">
        <v>49</v>
      </c>
      <c r="C146" s="62" t="s">
        <v>142</v>
      </c>
      <c r="D146" s="178"/>
      <c r="E146" s="120">
        <f>E112</f>
        <v>483.53801310000006</v>
      </c>
    </row>
    <row r="147" spans="2:5" ht="13.5" thickBot="1" x14ac:dyDescent="0.25">
      <c r="B147" s="65" t="s">
        <v>51</v>
      </c>
      <c r="C147" s="66" t="s">
        <v>143</v>
      </c>
      <c r="D147" s="179"/>
      <c r="E147" s="121">
        <f>E121</f>
        <v>3.5544444444444441</v>
      </c>
    </row>
    <row r="148" spans="2:5" ht="16.5" thickBot="1" x14ac:dyDescent="0.25">
      <c r="B148" s="90"/>
      <c r="C148" s="91" t="s">
        <v>144</v>
      </c>
      <c r="D148" s="180"/>
      <c r="E148" s="122">
        <f>SUM(E143:E147)</f>
        <v>14447.010828544442</v>
      </c>
    </row>
    <row r="149" spans="2:5" ht="13.5" thickBot="1" x14ac:dyDescent="0.25">
      <c r="B149" s="123" t="s">
        <v>53</v>
      </c>
      <c r="C149" s="124" t="s">
        <v>145</v>
      </c>
      <c r="D149" s="181"/>
      <c r="E149" s="125">
        <f>E150-E148</f>
        <v>3312.3332959122581</v>
      </c>
    </row>
    <row r="150" spans="2:5" ht="16.5" thickBot="1" x14ac:dyDescent="0.25">
      <c r="B150" s="312" t="s">
        <v>146</v>
      </c>
      <c r="C150" s="320"/>
      <c r="D150" s="313"/>
      <c r="E150" s="122">
        <f>E128/(100%-D129)</f>
        <v>17759.3441244567</v>
      </c>
    </row>
    <row r="151" spans="2:5" ht="13.5" thickBot="1" x14ac:dyDescent="0.25">
      <c r="C151" s="126"/>
      <c r="D151" s="182"/>
      <c r="E151" s="126"/>
    </row>
    <row r="152" spans="2:5" ht="13.5" thickBot="1" x14ac:dyDescent="0.25">
      <c r="B152" s="28" t="s">
        <v>147</v>
      </c>
      <c r="C152" s="127" t="s">
        <v>148</v>
      </c>
      <c r="D152" s="183" t="s">
        <v>3</v>
      </c>
      <c r="E152" s="128"/>
    </row>
    <row r="153" spans="2:5" ht="13.5" thickBot="1" x14ac:dyDescent="0.25">
      <c r="B153" s="80"/>
      <c r="C153" s="81"/>
      <c r="D153" s="173"/>
      <c r="E153" s="82"/>
    </row>
    <row r="154" spans="2:5" ht="13.5" thickBot="1" x14ac:dyDescent="0.25">
      <c r="B154" s="48" t="s">
        <v>149</v>
      </c>
      <c r="C154" s="44" t="s">
        <v>150</v>
      </c>
      <c r="D154" s="129" t="s">
        <v>3</v>
      </c>
      <c r="E154" s="129" t="s">
        <v>42</v>
      </c>
    </row>
    <row r="155" spans="2:5" x14ac:dyDescent="0.2">
      <c r="B155" s="130" t="s">
        <v>43</v>
      </c>
      <c r="C155" s="131" t="s">
        <v>151</v>
      </c>
      <c r="D155" s="184">
        <f>D52</f>
        <v>8.3299999999999999E-2</v>
      </c>
      <c r="E155" s="132">
        <f>D155*E48</f>
        <v>769.52956499999993</v>
      </c>
    </row>
    <row r="156" spans="2:5" x14ac:dyDescent="0.2">
      <c r="B156" s="133" t="s">
        <v>45</v>
      </c>
      <c r="C156" s="134" t="s">
        <v>152</v>
      </c>
      <c r="D156" s="185">
        <f>D53</f>
        <v>0.1111</v>
      </c>
      <c r="E156" s="135">
        <f>D156*E48</f>
        <v>1026.3473549999999</v>
      </c>
    </row>
    <row r="157" spans="2:5" x14ac:dyDescent="0.2">
      <c r="B157" s="136" t="s">
        <v>47</v>
      </c>
      <c r="C157" s="137" t="s">
        <v>153</v>
      </c>
      <c r="D157" s="186">
        <v>4.4999999999999998E-2</v>
      </c>
      <c r="E157" s="135">
        <f>D157*E48</f>
        <v>415.71224999999993</v>
      </c>
    </row>
    <row r="158" spans="2:5" ht="13.5" thickBot="1" x14ac:dyDescent="0.25">
      <c r="B158" s="138" t="s">
        <v>49</v>
      </c>
      <c r="C158" s="139" t="s">
        <v>154</v>
      </c>
      <c r="D158" s="187">
        <f>D111</f>
        <v>2.9743200000000008E-2</v>
      </c>
      <c r="E158" s="135">
        <f>D158*E48</f>
        <v>274.76916876000007</v>
      </c>
    </row>
    <row r="159" spans="2:5" ht="16.5" thickBot="1" x14ac:dyDescent="0.25">
      <c r="B159" s="312" t="s">
        <v>155</v>
      </c>
      <c r="C159" s="313"/>
      <c r="D159" s="188">
        <f>SUM(D155:D158)</f>
        <v>0.26914320000000003</v>
      </c>
      <c r="E159" s="140">
        <f>SUM(E155:E158)</f>
        <v>2486.3583387599997</v>
      </c>
    </row>
    <row r="160" spans="2:5" x14ac:dyDescent="0.2">
      <c r="B160" s="331"/>
      <c r="C160" s="331"/>
      <c r="D160" s="331"/>
      <c r="E160" s="331"/>
    </row>
    <row r="162" spans="2:5" x14ac:dyDescent="0.2">
      <c r="B162" s="330"/>
      <c r="C162" s="330"/>
      <c r="D162" s="330"/>
      <c r="E162" s="330"/>
    </row>
    <row r="163" spans="2:5" x14ac:dyDescent="0.2">
      <c r="B163" s="330"/>
      <c r="C163" s="330"/>
      <c r="D163" s="330"/>
      <c r="E163" s="330"/>
    </row>
  </sheetData>
  <mergeCells count="56">
    <mergeCell ref="B15:E15"/>
    <mergeCell ref="B1:E1"/>
    <mergeCell ref="B2:E2"/>
    <mergeCell ref="B3:E3"/>
    <mergeCell ref="B5:D5"/>
    <mergeCell ref="B6:D6"/>
    <mergeCell ref="B7:D7"/>
    <mergeCell ref="B9:E9"/>
    <mergeCell ref="B10:D10"/>
    <mergeCell ref="B11:D11"/>
    <mergeCell ref="B12:D12"/>
    <mergeCell ref="B13:D13"/>
    <mergeCell ref="B29:D29"/>
    <mergeCell ref="B16:C16"/>
    <mergeCell ref="B17:C17"/>
    <mergeCell ref="B19:E19"/>
    <mergeCell ref="B20:D20"/>
    <mergeCell ref="B21:D21"/>
    <mergeCell ref="B22:D22"/>
    <mergeCell ref="B23:D23"/>
    <mergeCell ref="B24:D24"/>
    <mergeCell ref="B26:E26"/>
    <mergeCell ref="B27:D27"/>
    <mergeCell ref="B28:D28"/>
    <mergeCell ref="B54:C54"/>
    <mergeCell ref="B30:D30"/>
    <mergeCell ref="B31:D31"/>
    <mergeCell ref="B32:D32"/>
    <mergeCell ref="B33:D33"/>
    <mergeCell ref="B34:D34"/>
    <mergeCell ref="C36:E36"/>
    <mergeCell ref="B39:C39"/>
    <mergeCell ref="D39:E39"/>
    <mergeCell ref="B48:D48"/>
    <mergeCell ref="B50:C50"/>
    <mergeCell ref="C51:E51"/>
    <mergeCell ref="B113:E113"/>
    <mergeCell ref="B55:E55"/>
    <mergeCell ref="B66:C66"/>
    <mergeCell ref="B67:E67"/>
    <mergeCell ref="B68:E68"/>
    <mergeCell ref="B79:C79"/>
    <mergeCell ref="B81:C81"/>
    <mergeCell ref="D81:E81"/>
    <mergeCell ref="B88:E88"/>
    <mergeCell ref="C89:E89"/>
    <mergeCell ref="B97:E97"/>
    <mergeCell ref="B98:E98"/>
    <mergeCell ref="B100:E100"/>
    <mergeCell ref="B163:E163"/>
    <mergeCell ref="B115:E115"/>
    <mergeCell ref="B123:E123"/>
    <mergeCell ref="B150:D150"/>
    <mergeCell ref="B159:C159"/>
    <mergeCell ref="B160:E160"/>
    <mergeCell ref="B162:E162"/>
  </mergeCells>
  <pageMargins left="0.511811024" right="0.511811024" top="0.78740157499999996" bottom="0.78740157499999996" header="0.31496062000000002" footer="0.31496062000000002"/>
  <pageSetup paperSize="9" scale="61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3"/>
  <sheetViews>
    <sheetView view="pageBreakPreview" topLeftCell="A55" zoomScale="98" zoomScaleNormal="100" zoomScaleSheetLayoutView="98" workbookViewId="0">
      <selection activeCell="C77" sqref="C77:E77"/>
    </sheetView>
  </sheetViews>
  <sheetFormatPr defaultColWidth="8.7109375" defaultRowHeight="12.75" x14ac:dyDescent="0.2"/>
  <cols>
    <col min="1" max="1" width="8.7109375" style="1"/>
    <col min="2" max="2" width="9.140625" style="2" customWidth="1"/>
    <col min="3" max="3" width="89" style="45" customWidth="1"/>
    <col min="4" max="4" width="17.5703125" style="2" bestFit="1" customWidth="1"/>
    <col min="5" max="5" width="25.140625" style="45" bestFit="1" customWidth="1"/>
    <col min="6" max="16384" width="8.7109375" style="1"/>
  </cols>
  <sheetData>
    <row r="1" spans="2:5" x14ac:dyDescent="0.2">
      <c r="B1" s="292" t="s">
        <v>0</v>
      </c>
      <c r="C1" s="292"/>
      <c r="D1" s="292"/>
      <c r="E1" s="292"/>
    </row>
    <row r="2" spans="2:5" x14ac:dyDescent="0.2">
      <c r="B2" s="292" t="s">
        <v>1</v>
      </c>
      <c r="C2" s="292"/>
      <c r="D2" s="292"/>
      <c r="E2" s="292"/>
    </row>
    <row r="3" spans="2:5" x14ac:dyDescent="0.2">
      <c r="B3" s="292" t="s">
        <v>2</v>
      </c>
      <c r="C3" s="292"/>
      <c r="D3" s="292"/>
      <c r="E3" s="292"/>
    </row>
    <row r="4" spans="2:5" ht="13.5" thickBot="1" x14ac:dyDescent="0.25">
      <c r="C4" s="3" t="s">
        <v>3</v>
      </c>
      <c r="D4" s="2" t="s">
        <v>3</v>
      </c>
      <c r="E4" s="4" t="s">
        <v>3</v>
      </c>
    </row>
    <row r="5" spans="2:5" ht="14.25" thickTop="1" x14ac:dyDescent="0.2">
      <c r="B5" s="293" t="s">
        <v>4</v>
      </c>
      <c r="C5" s="294"/>
      <c r="D5" s="294"/>
      <c r="E5" s="5" t="s">
        <v>5</v>
      </c>
    </row>
    <row r="6" spans="2:5" x14ac:dyDescent="0.2">
      <c r="B6" s="295" t="s">
        <v>6</v>
      </c>
      <c r="C6" s="296"/>
      <c r="D6" s="297"/>
      <c r="E6" s="6">
        <v>44075</v>
      </c>
    </row>
    <row r="7" spans="2:5" ht="13.5" thickBot="1" x14ac:dyDescent="0.25">
      <c r="B7" s="298" t="s">
        <v>7</v>
      </c>
      <c r="C7" s="299"/>
      <c r="D7" s="300"/>
      <c r="E7" s="7" t="s">
        <v>8</v>
      </c>
    </row>
    <row r="8" spans="2:5" ht="14.25" thickTop="1" thickBot="1" x14ac:dyDescent="0.25">
      <c r="C8" s="8"/>
      <c r="D8" s="17"/>
      <c r="E8" s="10"/>
    </row>
    <row r="9" spans="2:5" ht="14.25" thickTop="1" thickBot="1" x14ac:dyDescent="0.25">
      <c r="B9" s="301" t="s">
        <v>9</v>
      </c>
      <c r="C9" s="302"/>
      <c r="D9" s="302"/>
      <c r="E9" s="303"/>
    </row>
    <row r="10" spans="2:5" ht="13.5" thickTop="1" x14ac:dyDescent="0.2">
      <c r="B10" s="304" t="s">
        <v>10</v>
      </c>
      <c r="C10" s="305"/>
      <c r="D10" s="306"/>
      <c r="E10" s="11" t="s">
        <v>11</v>
      </c>
    </row>
    <row r="11" spans="2:5" x14ac:dyDescent="0.2">
      <c r="B11" s="295" t="s">
        <v>12</v>
      </c>
      <c r="C11" s="296"/>
      <c r="D11" s="297"/>
      <c r="E11" s="12" t="s">
        <v>13</v>
      </c>
    </row>
    <row r="12" spans="2:5" x14ac:dyDescent="0.2">
      <c r="B12" s="295" t="s">
        <v>14</v>
      </c>
      <c r="C12" s="296"/>
      <c r="D12" s="297"/>
      <c r="E12" s="11">
        <v>2020</v>
      </c>
    </row>
    <row r="13" spans="2:5" ht="13.5" thickBot="1" x14ac:dyDescent="0.25">
      <c r="B13" s="298" t="s">
        <v>15</v>
      </c>
      <c r="C13" s="299"/>
      <c r="D13" s="300"/>
      <c r="E13" s="13">
        <v>12</v>
      </c>
    </row>
    <row r="14" spans="2:5" ht="14.25" thickTop="1" thickBot="1" x14ac:dyDescent="0.25">
      <c r="C14" s="8"/>
      <c r="D14" s="17"/>
      <c r="E14" s="9"/>
    </row>
    <row r="15" spans="2:5" ht="14.25" thickTop="1" thickBot="1" x14ac:dyDescent="0.25">
      <c r="B15" s="289" t="s">
        <v>16</v>
      </c>
      <c r="C15" s="290"/>
      <c r="D15" s="290"/>
      <c r="E15" s="291"/>
    </row>
    <row r="16" spans="2:5" ht="15" customHeight="1" thickTop="1" thickBot="1" x14ac:dyDescent="0.25">
      <c r="B16" s="308" t="s">
        <v>17</v>
      </c>
      <c r="C16" s="308"/>
      <c r="D16" s="141" t="s">
        <v>18</v>
      </c>
      <c r="E16" s="14" t="s">
        <v>19</v>
      </c>
    </row>
    <row r="17" spans="2:5" ht="25.5" customHeight="1" thickTop="1" thickBot="1" x14ac:dyDescent="0.25">
      <c r="B17" s="309" t="s">
        <v>161</v>
      </c>
      <c r="C17" s="309"/>
      <c r="D17" s="142" t="s">
        <v>188</v>
      </c>
      <c r="E17" s="15">
        <v>1</v>
      </c>
    </row>
    <row r="18" spans="2:5" ht="14.25" thickTop="1" thickBot="1" x14ac:dyDescent="0.25">
      <c r="C18" s="16"/>
      <c r="D18" s="17"/>
      <c r="E18" s="17"/>
    </row>
    <row r="19" spans="2:5" ht="14.25" thickTop="1" thickBot="1" x14ac:dyDescent="0.25">
      <c r="B19" s="301" t="s">
        <v>21</v>
      </c>
      <c r="C19" s="302"/>
      <c r="D19" s="302"/>
      <c r="E19" s="303"/>
    </row>
    <row r="20" spans="2:5" ht="24" customHeight="1" thickTop="1" x14ac:dyDescent="0.2">
      <c r="B20" s="293" t="s">
        <v>22</v>
      </c>
      <c r="C20" s="294"/>
      <c r="D20" s="310"/>
      <c r="E20" s="18" t="str">
        <f>B17</f>
        <v>Assistente Administrativo Pleno</v>
      </c>
    </row>
    <row r="21" spans="2:5" ht="13.5" x14ac:dyDescent="0.2">
      <c r="B21" s="295" t="s">
        <v>23</v>
      </c>
      <c r="C21" s="296"/>
      <c r="D21" s="297"/>
      <c r="E21" s="19" t="s">
        <v>192</v>
      </c>
    </row>
    <row r="22" spans="2:5" x14ac:dyDescent="0.2">
      <c r="B22" s="295" t="s">
        <v>25</v>
      </c>
      <c r="C22" s="296"/>
      <c r="D22" s="297"/>
      <c r="E22" s="20">
        <v>5005.3900000000003</v>
      </c>
    </row>
    <row r="23" spans="2:5" ht="25.5" x14ac:dyDescent="0.2">
      <c r="B23" s="295" t="s">
        <v>26</v>
      </c>
      <c r="C23" s="296"/>
      <c r="D23" s="297"/>
      <c r="E23" s="21" t="str">
        <f>B17</f>
        <v>Assistente Administrativo Pleno</v>
      </c>
    </row>
    <row r="24" spans="2:5" ht="13.5" thickBot="1" x14ac:dyDescent="0.25">
      <c r="B24" s="298" t="s">
        <v>27</v>
      </c>
      <c r="C24" s="299"/>
      <c r="D24" s="300"/>
      <c r="E24" s="22">
        <v>43831</v>
      </c>
    </row>
    <row r="25" spans="2:5" ht="14.25" thickTop="1" thickBot="1" x14ac:dyDescent="0.25">
      <c r="C25" s="8"/>
      <c r="D25" s="17"/>
      <c r="E25" s="9"/>
    </row>
    <row r="26" spans="2:5" ht="14.25" thickTop="1" thickBot="1" x14ac:dyDescent="0.25">
      <c r="B26" s="301" t="s">
        <v>28</v>
      </c>
      <c r="C26" s="302"/>
      <c r="D26" s="302"/>
      <c r="E26" s="303"/>
    </row>
    <row r="27" spans="2:5" ht="13.5" thickTop="1" x14ac:dyDescent="0.2">
      <c r="B27" s="293" t="s">
        <v>29</v>
      </c>
      <c r="C27" s="294"/>
      <c r="D27" s="311"/>
      <c r="E27" s="23">
        <v>5.5</v>
      </c>
    </row>
    <row r="28" spans="2:5" x14ac:dyDescent="0.2">
      <c r="B28" s="295"/>
      <c r="C28" s="296"/>
      <c r="D28" s="307"/>
      <c r="E28" s="24">
        <v>33.619999999999997</v>
      </c>
    </row>
    <row r="29" spans="2:5" x14ac:dyDescent="0.2">
      <c r="B29" s="295" t="s">
        <v>30</v>
      </c>
      <c r="C29" s="296"/>
      <c r="D29" s="307"/>
      <c r="E29" s="24">
        <v>153.77000000000001</v>
      </c>
    </row>
    <row r="30" spans="2:5" x14ac:dyDescent="0.2">
      <c r="B30" s="295" t="s">
        <v>31</v>
      </c>
      <c r="C30" s="296"/>
      <c r="D30" s="307"/>
      <c r="E30" s="25">
        <v>0</v>
      </c>
    </row>
    <row r="31" spans="2:5" x14ac:dyDescent="0.2">
      <c r="B31" s="295" t="s">
        <v>32</v>
      </c>
      <c r="C31" s="296"/>
      <c r="D31" s="307"/>
      <c r="E31" s="24">
        <v>10.63</v>
      </c>
    </row>
    <row r="32" spans="2:5" x14ac:dyDescent="0.2">
      <c r="B32" s="295" t="s">
        <v>33</v>
      </c>
      <c r="C32" s="296"/>
      <c r="D32" s="307"/>
      <c r="E32" s="25">
        <v>2</v>
      </c>
    </row>
    <row r="33" spans="2:5" x14ac:dyDescent="0.2">
      <c r="B33" s="295" t="s">
        <v>34</v>
      </c>
      <c r="C33" s="296"/>
      <c r="D33" s="307"/>
      <c r="E33" s="25">
        <v>0</v>
      </c>
    </row>
    <row r="34" spans="2:5" ht="13.5" thickBot="1" x14ac:dyDescent="0.25">
      <c r="B34" s="298" t="s">
        <v>35</v>
      </c>
      <c r="C34" s="299"/>
      <c r="D34" s="314"/>
      <c r="E34" s="26">
        <v>22</v>
      </c>
    </row>
    <row r="35" spans="2:5" ht="14.25" thickTop="1" thickBot="1" x14ac:dyDescent="0.25">
      <c r="B35" s="9"/>
      <c r="C35" s="8"/>
      <c r="D35" s="17"/>
      <c r="E35" s="27"/>
    </row>
    <row r="36" spans="2:5" ht="13.5" thickBot="1" x14ac:dyDescent="0.25">
      <c r="B36" s="28" t="s">
        <v>36</v>
      </c>
      <c r="C36" s="315" t="s">
        <v>37</v>
      </c>
      <c r="D36" s="316"/>
      <c r="E36" s="317"/>
    </row>
    <row r="37" spans="2:5" ht="13.5" thickBot="1" x14ac:dyDescent="0.25">
      <c r="C37" s="8"/>
      <c r="D37" s="17"/>
      <c r="E37" s="9"/>
    </row>
    <row r="38" spans="2:5" ht="39" thickBot="1" x14ac:dyDescent="0.25">
      <c r="B38" s="29"/>
      <c r="C38" s="30" t="s">
        <v>38</v>
      </c>
      <c r="D38" s="31" t="s">
        <v>39</v>
      </c>
      <c r="E38" s="31" t="str">
        <f>B17</f>
        <v>Assistente Administrativo Pleno</v>
      </c>
    </row>
    <row r="39" spans="2:5" ht="13.5" thickBot="1" x14ac:dyDescent="0.25">
      <c r="B39" s="315" t="s">
        <v>40</v>
      </c>
      <c r="C39" s="316"/>
      <c r="D39" s="318" t="s">
        <v>3</v>
      </c>
      <c r="E39" s="319"/>
    </row>
    <row r="40" spans="2:5" ht="13.5" thickBot="1" x14ac:dyDescent="0.25">
      <c r="B40" s="32">
        <v>1</v>
      </c>
      <c r="C40" s="33" t="s">
        <v>41</v>
      </c>
      <c r="D40" s="34" t="s">
        <v>3</v>
      </c>
      <c r="E40" s="34" t="s">
        <v>42</v>
      </c>
    </row>
    <row r="41" spans="2:5" x14ac:dyDescent="0.2">
      <c r="B41" s="35" t="s">
        <v>43</v>
      </c>
      <c r="C41" s="36" t="s">
        <v>44</v>
      </c>
      <c r="D41" s="159" t="s">
        <v>3</v>
      </c>
      <c r="E41" s="37">
        <f>E22</f>
        <v>5005.3900000000003</v>
      </c>
    </row>
    <row r="42" spans="2:5" x14ac:dyDescent="0.2">
      <c r="B42" s="35" t="s">
        <v>45</v>
      </c>
      <c r="C42" s="38" t="s">
        <v>46</v>
      </c>
      <c r="D42" s="160" t="s">
        <v>3</v>
      </c>
      <c r="E42" s="39">
        <v>0</v>
      </c>
    </row>
    <row r="43" spans="2:5" x14ac:dyDescent="0.2">
      <c r="B43" s="35" t="s">
        <v>47</v>
      </c>
      <c r="C43" s="38" t="s">
        <v>48</v>
      </c>
      <c r="D43" s="160" t="s">
        <v>3</v>
      </c>
      <c r="E43" s="39">
        <v>0</v>
      </c>
    </row>
    <row r="44" spans="2:5" x14ac:dyDescent="0.2">
      <c r="B44" s="35" t="s">
        <v>49</v>
      </c>
      <c r="C44" s="38" t="s">
        <v>50</v>
      </c>
      <c r="D44" s="160" t="s">
        <v>3</v>
      </c>
      <c r="E44" s="39">
        <v>0</v>
      </c>
    </row>
    <row r="45" spans="2:5" x14ac:dyDescent="0.2">
      <c r="B45" s="35" t="s">
        <v>51</v>
      </c>
      <c r="C45" s="38" t="s">
        <v>52</v>
      </c>
      <c r="D45" s="160" t="s">
        <v>3</v>
      </c>
      <c r="E45" s="39">
        <v>0</v>
      </c>
    </row>
    <row r="46" spans="2:5" x14ac:dyDescent="0.2">
      <c r="B46" s="40" t="s">
        <v>53</v>
      </c>
      <c r="C46" s="41" t="s">
        <v>54</v>
      </c>
      <c r="D46" s="161"/>
      <c r="E46" s="39">
        <v>0</v>
      </c>
    </row>
    <row r="47" spans="2:5" ht="13.5" thickBot="1" x14ac:dyDescent="0.25">
      <c r="B47" s="40" t="s">
        <v>55</v>
      </c>
      <c r="C47" s="41" t="s">
        <v>56</v>
      </c>
      <c r="D47" s="161" t="s">
        <v>3</v>
      </c>
      <c r="E47" s="42">
        <v>0</v>
      </c>
    </row>
    <row r="48" spans="2:5" ht="13.5" thickBot="1" x14ac:dyDescent="0.25">
      <c r="B48" s="312" t="s">
        <v>57</v>
      </c>
      <c r="C48" s="320"/>
      <c r="D48" s="313"/>
      <c r="E48" s="43">
        <f>SUM(E41:E47)</f>
        <v>5005.3900000000003</v>
      </c>
    </row>
    <row r="49" spans="2:5" ht="13.5" thickBot="1" x14ac:dyDescent="0.25">
      <c r="C49" s="44" t="s">
        <v>3</v>
      </c>
      <c r="D49" s="2" t="s">
        <v>3</v>
      </c>
      <c r="E49" s="46" t="s">
        <v>3</v>
      </c>
    </row>
    <row r="50" spans="2:5" ht="13.5" thickBot="1" x14ac:dyDescent="0.25">
      <c r="B50" s="321" t="s">
        <v>58</v>
      </c>
      <c r="C50" s="322"/>
      <c r="D50" s="162"/>
      <c r="E50" s="47"/>
    </row>
    <row r="51" spans="2:5" ht="13.5" thickBot="1" x14ac:dyDescent="0.25">
      <c r="B51" s="48" t="s">
        <v>59</v>
      </c>
      <c r="C51" s="322" t="s">
        <v>60</v>
      </c>
      <c r="D51" s="322"/>
      <c r="E51" s="323"/>
    </row>
    <row r="52" spans="2:5" x14ac:dyDescent="0.2">
      <c r="B52" s="49" t="s">
        <v>43</v>
      </c>
      <c r="C52" s="50" t="s">
        <v>61</v>
      </c>
      <c r="D52" s="163">
        <v>8.3299999999999999E-2</v>
      </c>
      <c r="E52" s="51">
        <f>D52*E48</f>
        <v>416.94898700000005</v>
      </c>
    </row>
    <row r="53" spans="2:5" ht="13.5" thickBot="1" x14ac:dyDescent="0.25">
      <c r="B53" s="52" t="s">
        <v>45</v>
      </c>
      <c r="C53" s="53" t="s">
        <v>62</v>
      </c>
      <c r="D53" s="164">
        <v>0.1111</v>
      </c>
      <c r="E53" s="54">
        <f>D53*E48</f>
        <v>556.09882900000002</v>
      </c>
    </row>
    <row r="54" spans="2:5" ht="13.5" thickBot="1" x14ac:dyDescent="0.25">
      <c r="B54" s="312" t="s">
        <v>63</v>
      </c>
      <c r="C54" s="313"/>
      <c r="D54" s="165">
        <f>SUM(D52:D53)</f>
        <v>0.19440000000000002</v>
      </c>
      <c r="E54" s="43">
        <f>SUM(E52:E53)</f>
        <v>973.04781600000001</v>
      </c>
    </row>
    <row r="55" spans="2:5" x14ac:dyDescent="0.2">
      <c r="B55" s="325" t="s">
        <v>64</v>
      </c>
      <c r="C55" s="325"/>
      <c r="D55" s="325"/>
      <c r="E55" s="325"/>
    </row>
    <row r="56" spans="2:5" ht="13.5" thickBot="1" x14ac:dyDescent="0.25">
      <c r="C56" s="94"/>
      <c r="D56" s="166"/>
      <c r="E56" s="56"/>
    </row>
    <row r="57" spans="2:5" ht="13.5" thickBot="1" x14ac:dyDescent="0.25">
      <c r="B57" s="28" t="s">
        <v>65</v>
      </c>
      <c r="C57" s="95" t="s">
        <v>66</v>
      </c>
      <c r="D57" s="34"/>
      <c r="E57" s="34" t="s">
        <v>42</v>
      </c>
    </row>
    <row r="58" spans="2:5" x14ac:dyDescent="0.2">
      <c r="B58" s="58" t="s">
        <v>43</v>
      </c>
      <c r="C58" s="59" t="s">
        <v>67</v>
      </c>
      <c r="D58" s="167"/>
      <c r="E58" s="60">
        <f>$E$48*D58</f>
        <v>0</v>
      </c>
    </row>
    <row r="59" spans="2:5" x14ac:dyDescent="0.2">
      <c r="B59" s="61" t="s">
        <v>45</v>
      </c>
      <c r="C59" s="62" t="s">
        <v>68</v>
      </c>
      <c r="D59" s="168">
        <v>1.4999999999999999E-2</v>
      </c>
      <c r="E59" s="63">
        <f>($E$48*D59)</f>
        <v>75.080849999999998</v>
      </c>
    </row>
    <row r="60" spans="2:5" x14ac:dyDescent="0.2">
      <c r="B60" s="61" t="s">
        <v>47</v>
      </c>
      <c r="C60" s="62" t="s">
        <v>69</v>
      </c>
      <c r="D60" s="168">
        <v>0.01</v>
      </c>
      <c r="E60" s="63">
        <f t="shared" ref="E60:E62" si="0">($E$48*D60)</f>
        <v>50.053900000000006</v>
      </c>
    </row>
    <row r="61" spans="2:5" s="64" customFormat="1" x14ac:dyDescent="0.2">
      <c r="B61" s="61" t="s">
        <v>49</v>
      </c>
      <c r="C61" s="62" t="s">
        <v>70</v>
      </c>
      <c r="D61" s="168">
        <v>2E-3</v>
      </c>
      <c r="E61" s="63">
        <f t="shared" si="0"/>
        <v>10.01078</v>
      </c>
    </row>
    <row r="62" spans="2:5" x14ac:dyDescent="0.2">
      <c r="B62" s="61" t="s">
        <v>51</v>
      </c>
      <c r="C62" s="62" t="s">
        <v>71</v>
      </c>
      <c r="D62" s="168">
        <v>2.5000000000000001E-2</v>
      </c>
      <c r="E62" s="63">
        <f t="shared" si="0"/>
        <v>125.13475000000001</v>
      </c>
    </row>
    <row r="63" spans="2:5" x14ac:dyDescent="0.2">
      <c r="B63" s="61" t="s">
        <v>53</v>
      </c>
      <c r="C63" s="62" t="s">
        <v>72</v>
      </c>
      <c r="D63" s="168">
        <v>0.08</v>
      </c>
      <c r="E63" s="63">
        <f>$E$48*D63</f>
        <v>400.43120000000005</v>
      </c>
    </row>
    <row r="64" spans="2:5" x14ac:dyDescent="0.2">
      <c r="B64" s="61" t="s">
        <v>55</v>
      </c>
      <c r="C64" s="62" t="s">
        <v>73</v>
      </c>
      <c r="D64" s="153">
        <v>1.4999999999999999E-2</v>
      </c>
      <c r="E64" s="63">
        <f>($E$48*D64)</f>
        <v>75.080849999999998</v>
      </c>
    </row>
    <row r="65" spans="2:5" ht="13.5" thickBot="1" x14ac:dyDescent="0.25">
      <c r="B65" s="65" t="s">
        <v>74</v>
      </c>
      <c r="C65" s="66" t="s">
        <v>75</v>
      </c>
      <c r="D65" s="169">
        <v>6.0000000000000001E-3</v>
      </c>
      <c r="E65" s="63">
        <f>($E$48*D65)</f>
        <v>30.032340000000001</v>
      </c>
    </row>
    <row r="66" spans="2:5" ht="13.5" thickBot="1" x14ac:dyDescent="0.25">
      <c r="B66" s="312" t="s">
        <v>63</v>
      </c>
      <c r="C66" s="313"/>
      <c r="D66" s="170">
        <f>SUM(D58:D65)</f>
        <v>0.15300000000000002</v>
      </c>
      <c r="E66" s="67">
        <f>SUM(E58:E65)</f>
        <v>765.82466999999997</v>
      </c>
    </row>
    <row r="67" spans="2:5" x14ac:dyDescent="0.2">
      <c r="B67" s="324" t="s">
        <v>76</v>
      </c>
      <c r="C67" s="324"/>
      <c r="D67" s="324"/>
      <c r="E67" s="324"/>
    </row>
    <row r="68" spans="2:5" x14ac:dyDescent="0.2">
      <c r="B68" s="326" t="s">
        <v>77</v>
      </c>
      <c r="C68" s="326"/>
      <c r="D68" s="326"/>
      <c r="E68" s="326"/>
    </row>
    <row r="69" spans="2:5" ht="13.5" thickBot="1" x14ac:dyDescent="0.25">
      <c r="C69" s="44"/>
      <c r="E69" s="46"/>
    </row>
    <row r="70" spans="2:5" ht="13.5" thickBot="1" x14ac:dyDescent="0.25">
      <c r="B70" s="28" t="s">
        <v>78</v>
      </c>
      <c r="C70" s="68" t="s">
        <v>79</v>
      </c>
      <c r="D70" s="69" t="s">
        <v>3</v>
      </c>
      <c r="E70" s="69" t="s">
        <v>42</v>
      </c>
    </row>
    <row r="71" spans="2:5" x14ac:dyDescent="0.2">
      <c r="B71" s="70" t="s">
        <v>43</v>
      </c>
      <c r="C71" s="71" t="s">
        <v>80</v>
      </c>
      <c r="D71" s="159" t="s">
        <v>3</v>
      </c>
      <c r="E71" s="37">
        <f>IF(((E27*2*E34)-E48*0.06)&lt;0,0,(E27*2*E34)-E48*0.06)</f>
        <v>0</v>
      </c>
    </row>
    <row r="72" spans="2:5" x14ac:dyDescent="0.2">
      <c r="B72" s="72" t="s">
        <v>45</v>
      </c>
      <c r="C72" s="73" t="s">
        <v>81</v>
      </c>
      <c r="D72" s="160" t="s">
        <v>3</v>
      </c>
      <c r="E72" s="39">
        <f>(E28*E34)-(E28*E34*0.99%)</f>
        <v>732.31756399999995</v>
      </c>
    </row>
    <row r="73" spans="2:5" x14ac:dyDescent="0.2">
      <c r="B73" s="72" t="s">
        <v>47</v>
      </c>
      <c r="C73" s="73" t="s">
        <v>82</v>
      </c>
      <c r="D73" s="160" t="s">
        <v>3</v>
      </c>
      <c r="E73" s="39">
        <f>E29</f>
        <v>153.77000000000001</v>
      </c>
    </row>
    <row r="74" spans="2:5" x14ac:dyDescent="0.2">
      <c r="B74" s="72" t="s">
        <v>49</v>
      </c>
      <c r="C74" s="73" t="s">
        <v>83</v>
      </c>
      <c r="D74" s="160" t="s">
        <v>3</v>
      </c>
      <c r="E74" s="39">
        <f>E30</f>
        <v>0</v>
      </c>
    </row>
    <row r="75" spans="2:5" x14ac:dyDescent="0.2">
      <c r="B75" s="72" t="s">
        <v>51</v>
      </c>
      <c r="C75" s="73" t="s">
        <v>84</v>
      </c>
      <c r="D75" s="160" t="s">
        <v>3</v>
      </c>
      <c r="E75" s="39">
        <f>E31</f>
        <v>10.63</v>
      </c>
    </row>
    <row r="76" spans="2:5" x14ac:dyDescent="0.2">
      <c r="B76" s="72" t="s">
        <v>53</v>
      </c>
      <c r="C76" s="73" t="s">
        <v>85</v>
      </c>
      <c r="D76" s="160" t="s">
        <v>3</v>
      </c>
      <c r="E76" s="39">
        <f>E32</f>
        <v>2</v>
      </c>
    </row>
    <row r="77" spans="2:5" x14ac:dyDescent="0.2">
      <c r="B77" s="74" t="s">
        <v>55</v>
      </c>
      <c r="C77" s="75" t="s">
        <v>86</v>
      </c>
      <c r="D77" s="215"/>
      <c r="E77" s="217">
        <v>1</v>
      </c>
    </row>
    <row r="78" spans="2:5" ht="13.5" thickBot="1" x14ac:dyDescent="0.25">
      <c r="B78" s="74" t="s">
        <v>74</v>
      </c>
      <c r="C78" s="77" t="s">
        <v>56</v>
      </c>
      <c r="D78" s="171" t="s">
        <v>3</v>
      </c>
      <c r="E78" s="76">
        <f>E33</f>
        <v>0</v>
      </c>
    </row>
    <row r="79" spans="2:5" ht="13.5" thickBot="1" x14ac:dyDescent="0.25">
      <c r="B79" s="312" t="s">
        <v>63</v>
      </c>
      <c r="C79" s="313"/>
      <c r="D79" s="172" t="s">
        <v>3</v>
      </c>
      <c r="E79" s="79">
        <f>SUM(E71:E78)</f>
        <v>899.71756399999992</v>
      </c>
    </row>
    <row r="80" spans="2:5" ht="13.5" thickBot="1" x14ac:dyDescent="0.25">
      <c r="B80" s="80"/>
      <c r="C80" s="81"/>
      <c r="D80" s="173"/>
      <c r="E80" s="82"/>
    </row>
    <row r="81" spans="2:5" ht="13.5" thickBot="1" x14ac:dyDescent="0.25">
      <c r="B81" s="315" t="s">
        <v>87</v>
      </c>
      <c r="C81" s="316"/>
      <c r="D81" s="316"/>
      <c r="E81" s="317"/>
    </row>
    <row r="82" spans="2:5" ht="13.5" thickBot="1" x14ac:dyDescent="0.25">
      <c r="B82" s="83">
        <v>2</v>
      </c>
      <c r="C82" s="94" t="s">
        <v>88</v>
      </c>
      <c r="D82" s="34" t="s">
        <v>3</v>
      </c>
      <c r="E82" s="34" t="s">
        <v>42</v>
      </c>
    </row>
    <row r="83" spans="2:5" x14ac:dyDescent="0.2">
      <c r="B83" s="84" t="s">
        <v>59</v>
      </c>
      <c r="C83" s="85" t="s">
        <v>89</v>
      </c>
      <c r="D83" s="159"/>
      <c r="E83" s="60">
        <f>E54</f>
        <v>973.04781600000001</v>
      </c>
    </row>
    <row r="84" spans="2:5" x14ac:dyDescent="0.2">
      <c r="B84" s="84" t="s">
        <v>65</v>
      </c>
      <c r="C84" s="86" t="s">
        <v>90</v>
      </c>
      <c r="D84" s="160"/>
      <c r="E84" s="63">
        <f>E66</f>
        <v>765.82466999999997</v>
      </c>
    </row>
    <row r="85" spans="2:5" ht="13.5" thickBot="1" x14ac:dyDescent="0.25">
      <c r="B85" s="87" t="s">
        <v>78</v>
      </c>
      <c r="C85" s="88" t="s">
        <v>91</v>
      </c>
      <c r="D85" s="161"/>
      <c r="E85" s="89">
        <f>E79</f>
        <v>899.71756399999992</v>
      </c>
    </row>
    <row r="86" spans="2:5" ht="13.5" thickBot="1" x14ac:dyDescent="0.25">
      <c r="B86" s="90"/>
      <c r="C86" s="91" t="s">
        <v>92</v>
      </c>
      <c r="D86" s="174" t="s">
        <v>3</v>
      </c>
      <c r="E86" s="92">
        <f>SUM(E83:E85)</f>
        <v>2638.5900499999998</v>
      </c>
    </row>
    <row r="87" spans="2:5" ht="13.5" thickBot="1" x14ac:dyDescent="0.25">
      <c r="C87" s="44"/>
      <c r="D87" s="175"/>
      <c r="E87" s="93"/>
    </row>
    <row r="88" spans="2:5" ht="13.5" thickBot="1" x14ac:dyDescent="0.25">
      <c r="B88" s="315" t="s">
        <v>93</v>
      </c>
      <c r="C88" s="316"/>
      <c r="D88" s="316"/>
      <c r="E88" s="327"/>
    </row>
    <row r="89" spans="2:5" s="64" customFormat="1" ht="13.5" thickBot="1" x14ac:dyDescent="0.25">
      <c r="B89" s="83">
        <v>3</v>
      </c>
      <c r="C89" s="328" t="s">
        <v>94</v>
      </c>
      <c r="D89" s="328"/>
      <c r="E89" s="329"/>
    </row>
    <row r="90" spans="2:5" x14ac:dyDescent="0.2">
      <c r="B90" s="61" t="s">
        <v>43</v>
      </c>
      <c r="C90" s="85" t="s">
        <v>95</v>
      </c>
      <c r="D90" s="143">
        <v>3.5000000000000001E-3</v>
      </c>
      <c r="E90" s="60">
        <f>D90*E48</f>
        <v>17.518865000000002</v>
      </c>
    </row>
    <row r="91" spans="2:5" x14ac:dyDescent="0.2">
      <c r="B91" s="61" t="s">
        <v>45</v>
      </c>
      <c r="C91" s="86" t="s">
        <v>96</v>
      </c>
      <c r="D91" s="144">
        <v>3.4000000000000002E-4</v>
      </c>
      <c r="E91" s="63">
        <f>D91*E48</f>
        <v>1.7018326000000001</v>
      </c>
    </row>
    <row r="92" spans="2:5" x14ac:dyDescent="0.2">
      <c r="B92" s="61" t="s">
        <v>47</v>
      </c>
      <c r="C92" s="86" t="s">
        <v>97</v>
      </c>
      <c r="D92" s="144">
        <v>1.2999999999999999E-4</v>
      </c>
      <c r="E92" s="63">
        <f>D92*E48</f>
        <v>0.65070070000000002</v>
      </c>
    </row>
    <row r="93" spans="2:5" x14ac:dyDescent="0.2">
      <c r="B93" s="61" t="s">
        <v>49</v>
      </c>
      <c r="C93" s="86" t="s">
        <v>98</v>
      </c>
      <c r="D93" s="145">
        <v>1.9400000000000001E-2</v>
      </c>
      <c r="E93" s="63">
        <f>D93*E48</f>
        <v>97.104566000000005</v>
      </c>
    </row>
    <row r="94" spans="2:5" x14ac:dyDescent="0.2">
      <c r="B94" s="61" t="s">
        <v>51</v>
      </c>
      <c r="C94" s="86" t="s">
        <v>99</v>
      </c>
      <c r="D94" s="144">
        <v>2.97E-3</v>
      </c>
      <c r="E94" s="63">
        <f>D94*E48</f>
        <v>14.866008300000001</v>
      </c>
    </row>
    <row r="95" spans="2:5" ht="13.5" thickBot="1" x14ac:dyDescent="0.25">
      <c r="B95" s="96" t="s">
        <v>53</v>
      </c>
      <c r="C95" s="86" t="s">
        <v>100</v>
      </c>
      <c r="D95" s="144">
        <v>0.04</v>
      </c>
      <c r="E95" s="97">
        <f>D95*E48</f>
        <v>200.21560000000002</v>
      </c>
    </row>
    <row r="96" spans="2:5" ht="13.5" thickBot="1" x14ac:dyDescent="0.25">
      <c r="B96" s="98"/>
      <c r="C96" s="99" t="s">
        <v>101</v>
      </c>
      <c r="D96" s="151">
        <f>SUM(D90:D95)</f>
        <v>6.634000000000001E-2</v>
      </c>
      <c r="E96" s="100">
        <f>SUM(E90:E95)</f>
        <v>332.05757260000007</v>
      </c>
    </row>
    <row r="97" spans="2:5" x14ac:dyDescent="0.2">
      <c r="B97" s="324" t="s">
        <v>102</v>
      </c>
      <c r="C97" s="324"/>
      <c r="D97" s="324"/>
      <c r="E97" s="324"/>
    </row>
    <row r="98" spans="2:5" x14ac:dyDescent="0.2">
      <c r="B98" s="326" t="s">
        <v>103</v>
      </c>
      <c r="C98" s="326"/>
      <c r="D98" s="326"/>
      <c r="E98" s="326"/>
    </row>
    <row r="99" spans="2:5" ht="13.5" thickBot="1" x14ac:dyDescent="0.25">
      <c r="C99" s="44"/>
      <c r="D99" s="17"/>
      <c r="E99" s="101"/>
    </row>
    <row r="100" spans="2:5" ht="13.5" thickBot="1" x14ac:dyDescent="0.25">
      <c r="B100" s="315" t="s">
        <v>104</v>
      </c>
      <c r="C100" s="316"/>
      <c r="D100" s="316"/>
      <c r="E100" s="327"/>
    </row>
    <row r="101" spans="2:5" ht="13.5" thickBot="1" x14ac:dyDescent="0.25">
      <c r="B101" s="102" t="s">
        <v>105</v>
      </c>
      <c r="C101" s="94" t="s">
        <v>106</v>
      </c>
      <c r="D101" s="176" t="s">
        <v>3</v>
      </c>
      <c r="E101" s="103" t="s">
        <v>42</v>
      </c>
    </row>
    <row r="102" spans="2:5" s="236" customFormat="1" ht="25.5" x14ac:dyDescent="0.2">
      <c r="B102" s="213" t="s">
        <v>43</v>
      </c>
      <c r="C102" s="233" t="s">
        <v>107</v>
      </c>
      <c r="D102" s="234">
        <v>9.4999999999999998E-3</v>
      </c>
      <c r="E102" s="235">
        <f>D102*$E$48</f>
        <v>47.551205000000003</v>
      </c>
    </row>
    <row r="103" spans="2:5" s="236" customFormat="1" ht="25.5" x14ac:dyDescent="0.2">
      <c r="B103" s="213" t="s">
        <v>45</v>
      </c>
      <c r="C103" s="237" t="s">
        <v>186</v>
      </c>
      <c r="D103" s="238">
        <v>2.8E-3</v>
      </c>
      <c r="E103" s="239">
        <f t="shared" ref="E103:E105" si="1">D103*$E$48</f>
        <v>14.015092000000001</v>
      </c>
    </row>
    <row r="104" spans="2:5" s="236" customFormat="1" ht="25.5" x14ac:dyDescent="0.2">
      <c r="B104" s="213" t="s">
        <v>47</v>
      </c>
      <c r="C104" s="237" t="s">
        <v>228</v>
      </c>
      <c r="D104" s="240">
        <v>4.1999999999999997E-3</v>
      </c>
      <c r="E104" s="239">
        <f t="shared" si="1"/>
        <v>21.022638000000001</v>
      </c>
    </row>
    <row r="105" spans="2:5" s="236" customFormat="1" ht="51" x14ac:dyDescent="0.2">
      <c r="B105" s="213" t="s">
        <v>49</v>
      </c>
      <c r="C105" s="237" t="s">
        <v>229</v>
      </c>
      <c r="D105" s="238">
        <v>2.0000000000000001E-4</v>
      </c>
      <c r="E105" s="239">
        <f t="shared" si="1"/>
        <v>1.0010780000000001</v>
      </c>
    </row>
    <row r="106" spans="2:5" s="236" customFormat="1" ht="60" x14ac:dyDescent="0.2">
      <c r="B106" s="213" t="s">
        <v>51</v>
      </c>
      <c r="C106" s="241" t="s">
        <v>187</v>
      </c>
      <c r="D106" s="238">
        <v>2.7000000000000001E-3</v>
      </c>
      <c r="E106" s="239">
        <f t="shared" ref="E106:E108" si="2">D106*$E$48</f>
        <v>13.514553000000001</v>
      </c>
    </row>
    <row r="107" spans="2:5" s="236" customFormat="1" ht="25.5" x14ac:dyDescent="0.2">
      <c r="B107" s="213" t="s">
        <v>53</v>
      </c>
      <c r="C107" s="237" t="s">
        <v>108</v>
      </c>
      <c r="D107" s="238">
        <v>2.0000000000000001E-4</v>
      </c>
      <c r="E107" s="239">
        <f t="shared" si="2"/>
        <v>1.0010780000000001</v>
      </c>
    </row>
    <row r="108" spans="2:5" ht="13.5" thickBot="1" x14ac:dyDescent="0.25">
      <c r="B108" s="96" t="s">
        <v>55</v>
      </c>
      <c r="C108" s="86" t="s">
        <v>109</v>
      </c>
      <c r="D108" s="154">
        <v>0</v>
      </c>
      <c r="E108" s="105">
        <f t="shared" si="2"/>
        <v>0</v>
      </c>
    </row>
    <row r="109" spans="2:5" ht="13.5" thickBot="1" x14ac:dyDescent="0.25">
      <c r="B109" s="90"/>
      <c r="C109" s="106" t="s">
        <v>110</v>
      </c>
      <c r="D109" s="155">
        <f>SUM(D102:D108)</f>
        <v>1.9599999999999999E-2</v>
      </c>
      <c r="E109" s="107">
        <f>SUM(E102:E108)</f>
        <v>98.105644000000026</v>
      </c>
    </row>
    <row r="110" spans="2:5" ht="13.5" thickBot="1" x14ac:dyDescent="0.25">
      <c r="B110" s="90" t="s">
        <v>55</v>
      </c>
      <c r="C110" s="108" t="s">
        <v>111</v>
      </c>
      <c r="D110" s="156">
        <f>D109*D66</f>
        <v>2.9988000000000003E-3</v>
      </c>
      <c r="E110" s="109">
        <f>D110*E48</f>
        <v>15.010163532000002</v>
      </c>
    </row>
    <row r="111" spans="2:5" ht="26.25" thickBot="1" x14ac:dyDescent="0.25">
      <c r="B111" s="90" t="s">
        <v>74</v>
      </c>
      <c r="C111" s="108" t="s">
        <v>112</v>
      </c>
      <c r="D111" s="156">
        <f>D54*D66</f>
        <v>2.9743200000000008E-2</v>
      </c>
      <c r="E111" s="109">
        <f>D111*E48</f>
        <v>148.87631584800005</v>
      </c>
    </row>
    <row r="112" spans="2:5" ht="13.5" thickBot="1" x14ac:dyDescent="0.25">
      <c r="B112" s="90"/>
      <c r="C112" s="110" t="s">
        <v>113</v>
      </c>
      <c r="D112" s="157">
        <f>D109+D111+D110</f>
        <v>5.2342000000000007E-2</v>
      </c>
      <c r="E112" s="111">
        <f>SUM(E109:E111)</f>
        <v>261.99212338000007</v>
      </c>
    </row>
    <row r="113" spans="2:5" x14ac:dyDescent="0.2">
      <c r="B113" s="324" t="s">
        <v>114</v>
      </c>
      <c r="C113" s="324"/>
      <c r="D113" s="324"/>
      <c r="E113" s="324"/>
    </row>
    <row r="114" spans="2:5" ht="13.5" thickBot="1" x14ac:dyDescent="0.25">
      <c r="C114" s="2"/>
      <c r="E114" s="2"/>
    </row>
    <row r="115" spans="2:5" ht="13.5" thickBot="1" x14ac:dyDescent="0.25">
      <c r="B115" s="315" t="s">
        <v>115</v>
      </c>
      <c r="C115" s="316"/>
      <c r="D115" s="316"/>
      <c r="E115" s="327"/>
    </row>
    <row r="116" spans="2:5" ht="13.5" thickBot="1" x14ac:dyDescent="0.25">
      <c r="B116" s="102">
        <v>5</v>
      </c>
      <c r="C116" s="95" t="s">
        <v>116</v>
      </c>
      <c r="D116" s="34" t="s">
        <v>3</v>
      </c>
      <c r="E116" s="34" t="s">
        <v>42</v>
      </c>
    </row>
    <row r="117" spans="2:5" x14ac:dyDescent="0.2">
      <c r="B117" s="61" t="s">
        <v>43</v>
      </c>
      <c r="C117" s="59" t="s">
        <v>117</v>
      </c>
      <c r="D117" s="159" t="s">
        <v>3</v>
      </c>
      <c r="E117" s="60">
        <v>0</v>
      </c>
    </row>
    <row r="118" spans="2:5" x14ac:dyDescent="0.2">
      <c r="B118" s="61" t="s">
        <v>45</v>
      </c>
      <c r="C118" s="62" t="s">
        <v>118</v>
      </c>
      <c r="D118" s="160" t="s">
        <v>3</v>
      </c>
      <c r="E118" s="63">
        <v>0</v>
      </c>
    </row>
    <row r="119" spans="2:5" x14ac:dyDescent="0.2">
      <c r="B119" s="61" t="s">
        <v>47</v>
      </c>
      <c r="C119" s="62" t="s">
        <v>119</v>
      </c>
      <c r="D119" s="160" t="s">
        <v>3</v>
      </c>
      <c r="E119" s="63">
        <v>0</v>
      </c>
    </row>
    <row r="120" spans="2:5" ht="13.5" thickBot="1" x14ac:dyDescent="0.25">
      <c r="B120" s="96" t="s">
        <v>49</v>
      </c>
      <c r="C120" s="112" t="s">
        <v>156</v>
      </c>
      <c r="D120" s="171" t="s">
        <v>3</v>
      </c>
      <c r="E120" s="97">
        <f>'Uniformes e Materiais'!G35</f>
        <v>3.5544444444444441</v>
      </c>
    </row>
    <row r="121" spans="2:5" ht="13.5" thickBot="1" x14ac:dyDescent="0.25">
      <c r="B121" s="90"/>
      <c r="C121" s="95" t="s">
        <v>120</v>
      </c>
      <c r="D121" s="172" t="s">
        <v>3</v>
      </c>
      <c r="E121" s="79">
        <f>SUM(E117:E120)</f>
        <v>3.5544444444444441</v>
      </c>
    </row>
    <row r="122" spans="2:5" ht="13.5" thickBot="1" x14ac:dyDescent="0.25">
      <c r="C122" s="44" t="s">
        <v>3</v>
      </c>
      <c r="D122" s="2" t="s">
        <v>3</v>
      </c>
      <c r="E122" s="46" t="s">
        <v>3</v>
      </c>
    </row>
    <row r="123" spans="2:5" ht="13.5" thickBot="1" x14ac:dyDescent="0.25">
      <c r="B123" s="315" t="s">
        <v>121</v>
      </c>
      <c r="C123" s="316"/>
      <c r="D123" s="316"/>
      <c r="E123" s="327"/>
    </row>
    <row r="124" spans="2:5" ht="13.5" thickBot="1" x14ac:dyDescent="0.25">
      <c r="B124" s="28">
        <v>6</v>
      </c>
      <c r="C124" s="91" t="s">
        <v>122</v>
      </c>
      <c r="D124" s="28" t="s">
        <v>3</v>
      </c>
      <c r="E124" s="28"/>
    </row>
    <row r="125" spans="2:5" x14ac:dyDescent="0.2">
      <c r="B125" s="113" t="s">
        <v>43</v>
      </c>
      <c r="C125" s="36" t="s">
        <v>123</v>
      </c>
      <c r="D125" s="153">
        <f>'Assistente Administrativo Senio'!D125</f>
        <v>4.4999999999999997E-3</v>
      </c>
      <c r="E125" s="63">
        <f>E148*D125</f>
        <v>37.087128856909999</v>
      </c>
    </row>
    <row r="126" spans="2:5" x14ac:dyDescent="0.2">
      <c r="B126" s="114"/>
      <c r="C126" s="115" t="s">
        <v>124</v>
      </c>
      <c r="D126" s="158"/>
      <c r="E126" s="116">
        <f>E148+E125</f>
        <v>8278.671319281355</v>
      </c>
    </row>
    <row r="127" spans="2:5" x14ac:dyDescent="0.2">
      <c r="B127" s="114" t="s">
        <v>45</v>
      </c>
      <c r="C127" s="38" t="s">
        <v>125</v>
      </c>
      <c r="D127" s="153">
        <f>'Assistente Administrativo Senio'!D127</f>
        <v>3.0000000000000001E-3</v>
      </c>
      <c r="E127" s="63">
        <f>D127*E126</f>
        <v>24.836013957844067</v>
      </c>
    </row>
    <row r="128" spans="2:5" x14ac:dyDescent="0.2">
      <c r="B128" s="114"/>
      <c r="C128" s="38"/>
      <c r="D128" s="168"/>
      <c r="E128" s="116">
        <f>E126+E127</f>
        <v>8303.5073332391985</v>
      </c>
    </row>
    <row r="129" spans="2:5" x14ac:dyDescent="0.2">
      <c r="B129" s="114" t="s">
        <v>47</v>
      </c>
      <c r="C129" s="117" t="s">
        <v>126</v>
      </c>
      <c r="D129" s="177">
        <f>D136+D132+D131+D133</f>
        <v>0.1804</v>
      </c>
      <c r="E129" s="63">
        <f>E149-E125-E127</f>
        <v>1827.6631563157043</v>
      </c>
    </row>
    <row r="130" spans="2:5" x14ac:dyDescent="0.2">
      <c r="B130" s="114" t="s">
        <v>127</v>
      </c>
      <c r="C130" s="38" t="s">
        <v>128</v>
      </c>
      <c r="D130" s="153">
        <v>0</v>
      </c>
      <c r="E130" s="116">
        <f>E129/D129*D130</f>
        <v>0</v>
      </c>
    </row>
    <row r="131" spans="2:5" x14ac:dyDescent="0.2">
      <c r="B131" s="114"/>
      <c r="C131" s="38" t="s">
        <v>129</v>
      </c>
      <c r="D131" s="153">
        <v>1.54E-2</v>
      </c>
      <c r="E131" s="63">
        <f>E129/D129*D131</f>
        <v>156.02002553914548</v>
      </c>
    </row>
    <row r="132" spans="2:5" x14ac:dyDescent="0.2">
      <c r="B132" s="114"/>
      <c r="C132" s="38" t="s">
        <v>130</v>
      </c>
      <c r="D132" s="153">
        <v>7.0000000000000007E-2</v>
      </c>
      <c r="E132" s="63">
        <f>E129/D129*D132</f>
        <v>709.18193426884318</v>
      </c>
    </row>
    <row r="133" spans="2:5" x14ac:dyDescent="0.2">
      <c r="B133" s="114"/>
      <c r="C133" s="38" t="s">
        <v>131</v>
      </c>
      <c r="D133" s="153">
        <v>4.4999999999999998E-2</v>
      </c>
      <c r="E133" s="63">
        <f>E129/D129*D133</f>
        <v>455.90267202997052</v>
      </c>
    </row>
    <row r="134" spans="2:5" x14ac:dyDescent="0.2">
      <c r="B134" s="114"/>
      <c r="C134" s="38" t="s">
        <v>132</v>
      </c>
      <c r="D134" s="153">
        <v>0</v>
      </c>
      <c r="E134" s="63">
        <v>0</v>
      </c>
    </row>
    <row r="135" spans="2:5" x14ac:dyDescent="0.2">
      <c r="B135" s="114" t="s">
        <v>133</v>
      </c>
      <c r="C135" s="117" t="s">
        <v>134</v>
      </c>
      <c r="D135" s="177">
        <f>D137+D136</f>
        <v>0.05</v>
      </c>
      <c r="E135" s="116">
        <f>E129/D129*D135</f>
        <v>506.5585244777451</v>
      </c>
    </row>
    <row r="136" spans="2:5" x14ac:dyDescent="0.2">
      <c r="B136" s="114"/>
      <c r="C136" s="38" t="s">
        <v>135</v>
      </c>
      <c r="D136" s="153">
        <v>0.05</v>
      </c>
      <c r="E136" s="63">
        <f>E129/D129*D135</f>
        <v>506.5585244777451</v>
      </c>
    </row>
    <row r="137" spans="2:5" ht="13.5" thickBot="1" x14ac:dyDescent="0.25">
      <c r="B137" s="118"/>
      <c r="C137" s="41" t="s">
        <v>132</v>
      </c>
      <c r="D137" s="153">
        <v>0</v>
      </c>
      <c r="E137" s="89">
        <v>0</v>
      </c>
    </row>
    <row r="138" spans="2:5" ht="13.5" thickBot="1" x14ac:dyDescent="0.25">
      <c r="B138" s="90"/>
      <c r="C138" s="91" t="s">
        <v>120</v>
      </c>
      <c r="D138" s="174" t="s">
        <v>3</v>
      </c>
      <c r="E138" s="43">
        <f>E125+E127+E129</f>
        <v>1889.5862991304584</v>
      </c>
    </row>
    <row r="139" spans="2:5" ht="13.5" thickBot="1" x14ac:dyDescent="0.25">
      <c r="B139" s="80"/>
      <c r="C139" s="81"/>
      <c r="D139" s="173"/>
      <c r="E139" s="82"/>
    </row>
    <row r="140" spans="2:5" ht="13.5" thickBot="1" x14ac:dyDescent="0.25">
      <c r="B140" s="83" t="s">
        <v>136</v>
      </c>
      <c r="C140" s="94" t="s">
        <v>137</v>
      </c>
      <c r="D140" s="166" t="s">
        <v>3</v>
      </c>
      <c r="E140" s="78"/>
    </row>
    <row r="141" spans="2:5" ht="13.5" thickBot="1" x14ac:dyDescent="0.25">
      <c r="B141" s="80"/>
      <c r="C141" s="81"/>
      <c r="D141" s="173"/>
      <c r="E141" s="82"/>
    </row>
    <row r="142" spans="2:5" ht="13.5" thickBot="1" x14ac:dyDescent="0.25">
      <c r="B142" s="28">
        <v>1</v>
      </c>
      <c r="C142" s="94" t="s">
        <v>138</v>
      </c>
      <c r="D142" s="34" t="s">
        <v>3</v>
      </c>
      <c r="E142" s="34" t="s">
        <v>42</v>
      </c>
    </row>
    <row r="143" spans="2:5" x14ac:dyDescent="0.2">
      <c r="B143" s="119" t="s">
        <v>43</v>
      </c>
      <c r="C143" s="62" t="s">
        <v>139</v>
      </c>
      <c r="D143" s="178"/>
      <c r="E143" s="120">
        <f>E48</f>
        <v>5005.3900000000003</v>
      </c>
    </row>
    <row r="144" spans="2:5" x14ac:dyDescent="0.2">
      <c r="B144" s="61" t="s">
        <v>45</v>
      </c>
      <c r="C144" s="62" t="s">
        <v>140</v>
      </c>
      <c r="D144" s="178"/>
      <c r="E144" s="120">
        <f>E86</f>
        <v>2638.5900499999998</v>
      </c>
    </row>
    <row r="145" spans="2:5" x14ac:dyDescent="0.2">
      <c r="B145" s="61" t="s">
        <v>47</v>
      </c>
      <c r="C145" s="62" t="s">
        <v>141</v>
      </c>
      <c r="D145" s="178"/>
      <c r="E145" s="120">
        <f>E96</f>
        <v>332.05757260000007</v>
      </c>
    </row>
    <row r="146" spans="2:5" x14ac:dyDescent="0.2">
      <c r="B146" s="61" t="s">
        <v>49</v>
      </c>
      <c r="C146" s="62" t="s">
        <v>142</v>
      </c>
      <c r="D146" s="178"/>
      <c r="E146" s="120">
        <f>E112</f>
        <v>261.99212338000007</v>
      </c>
    </row>
    <row r="147" spans="2:5" ht="13.5" thickBot="1" x14ac:dyDescent="0.25">
      <c r="B147" s="65" t="s">
        <v>51</v>
      </c>
      <c r="C147" s="66" t="s">
        <v>143</v>
      </c>
      <c r="D147" s="179"/>
      <c r="E147" s="121">
        <f>E121</f>
        <v>3.5544444444444441</v>
      </c>
    </row>
    <row r="148" spans="2:5" ht="16.5" thickBot="1" x14ac:dyDescent="0.25">
      <c r="B148" s="90"/>
      <c r="C148" s="91" t="s">
        <v>144</v>
      </c>
      <c r="D148" s="180"/>
      <c r="E148" s="122">
        <f>SUM(E143:E147)</f>
        <v>8241.5841904244444</v>
      </c>
    </row>
    <row r="149" spans="2:5" ht="13.5" thickBot="1" x14ac:dyDescent="0.25">
      <c r="B149" s="123" t="s">
        <v>53</v>
      </c>
      <c r="C149" s="124" t="s">
        <v>145</v>
      </c>
      <c r="D149" s="181"/>
      <c r="E149" s="125">
        <f>E150-E148</f>
        <v>1889.5862991304584</v>
      </c>
    </row>
    <row r="150" spans="2:5" ht="16.5" thickBot="1" x14ac:dyDescent="0.25">
      <c r="B150" s="312" t="s">
        <v>146</v>
      </c>
      <c r="C150" s="320"/>
      <c r="D150" s="313"/>
      <c r="E150" s="122">
        <f>E128/(100%-D129)</f>
        <v>10131.170489554903</v>
      </c>
    </row>
    <row r="151" spans="2:5" ht="13.5" thickBot="1" x14ac:dyDescent="0.25">
      <c r="C151" s="126"/>
      <c r="D151" s="182"/>
      <c r="E151" s="126"/>
    </row>
    <row r="152" spans="2:5" ht="13.5" thickBot="1" x14ac:dyDescent="0.25">
      <c r="B152" s="28" t="s">
        <v>147</v>
      </c>
      <c r="C152" s="127" t="s">
        <v>148</v>
      </c>
      <c r="D152" s="183" t="s">
        <v>3</v>
      </c>
      <c r="E152" s="128"/>
    </row>
    <row r="153" spans="2:5" ht="13.5" thickBot="1" x14ac:dyDescent="0.25">
      <c r="B153" s="80"/>
      <c r="C153" s="81"/>
      <c r="D153" s="173"/>
      <c r="E153" s="82"/>
    </row>
    <row r="154" spans="2:5" ht="13.5" thickBot="1" x14ac:dyDescent="0.25">
      <c r="B154" s="48" t="s">
        <v>149</v>
      </c>
      <c r="C154" s="44" t="s">
        <v>150</v>
      </c>
      <c r="D154" s="129" t="s">
        <v>3</v>
      </c>
      <c r="E154" s="129" t="s">
        <v>42</v>
      </c>
    </row>
    <row r="155" spans="2:5" x14ac:dyDescent="0.2">
      <c r="B155" s="130" t="s">
        <v>43</v>
      </c>
      <c r="C155" s="131" t="s">
        <v>151</v>
      </c>
      <c r="D155" s="184">
        <f>D52</f>
        <v>8.3299999999999999E-2</v>
      </c>
      <c r="E155" s="132">
        <f>D155*E48</f>
        <v>416.94898700000005</v>
      </c>
    </row>
    <row r="156" spans="2:5" x14ac:dyDescent="0.2">
      <c r="B156" s="133" t="s">
        <v>45</v>
      </c>
      <c r="C156" s="134" t="s">
        <v>152</v>
      </c>
      <c r="D156" s="185">
        <f>D53</f>
        <v>0.1111</v>
      </c>
      <c r="E156" s="135">
        <f>D156*E48</f>
        <v>556.09882900000002</v>
      </c>
    </row>
    <row r="157" spans="2:5" x14ac:dyDescent="0.2">
      <c r="B157" s="136" t="s">
        <v>47</v>
      </c>
      <c r="C157" s="137" t="s">
        <v>153</v>
      </c>
      <c r="D157" s="186">
        <v>4.4999999999999998E-2</v>
      </c>
      <c r="E157" s="135">
        <f>D157*E48</f>
        <v>225.24254999999999</v>
      </c>
    </row>
    <row r="158" spans="2:5" ht="13.5" thickBot="1" x14ac:dyDescent="0.25">
      <c r="B158" s="138" t="s">
        <v>49</v>
      </c>
      <c r="C158" s="139" t="s">
        <v>154</v>
      </c>
      <c r="D158" s="187">
        <f>D111</f>
        <v>2.9743200000000008E-2</v>
      </c>
      <c r="E158" s="135">
        <f>D158*E48</f>
        <v>148.87631584800005</v>
      </c>
    </row>
    <row r="159" spans="2:5" ht="16.5" thickBot="1" x14ac:dyDescent="0.25">
      <c r="B159" s="312" t="s">
        <v>155</v>
      </c>
      <c r="C159" s="313"/>
      <c r="D159" s="188">
        <f>SUM(D155:D158)</f>
        <v>0.26914320000000003</v>
      </c>
      <c r="E159" s="140">
        <f>SUM(E155:E158)</f>
        <v>1347.1666818480001</v>
      </c>
    </row>
    <row r="160" spans="2:5" x14ac:dyDescent="0.2">
      <c r="B160" s="331"/>
      <c r="C160" s="331"/>
      <c r="D160" s="331"/>
      <c r="E160" s="331"/>
    </row>
    <row r="162" spans="2:5" x14ac:dyDescent="0.2">
      <c r="B162" s="330"/>
      <c r="C162" s="330"/>
      <c r="D162" s="330"/>
      <c r="E162" s="330"/>
    </row>
    <row r="163" spans="2:5" x14ac:dyDescent="0.2">
      <c r="B163" s="330"/>
      <c r="C163" s="330"/>
      <c r="D163" s="330"/>
      <c r="E163" s="330"/>
    </row>
  </sheetData>
  <mergeCells count="56">
    <mergeCell ref="B15:E15"/>
    <mergeCell ref="B1:E1"/>
    <mergeCell ref="B2:E2"/>
    <mergeCell ref="B3:E3"/>
    <mergeCell ref="B5:D5"/>
    <mergeCell ref="B6:D6"/>
    <mergeCell ref="B7:D7"/>
    <mergeCell ref="B9:E9"/>
    <mergeCell ref="B10:D10"/>
    <mergeCell ref="B11:D11"/>
    <mergeCell ref="B12:D12"/>
    <mergeCell ref="B13:D13"/>
    <mergeCell ref="B29:D29"/>
    <mergeCell ref="B16:C16"/>
    <mergeCell ref="B17:C17"/>
    <mergeCell ref="B19:E19"/>
    <mergeCell ref="B20:D20"/>
    <mergeCell ref="B21:D21"/>
    <mergeCell ref="B22:D22"/>
    <mergeCell ref="B23:D23"/>
    <mergeCell ref="B24:D24"/>
    <mergeCell ref="B26:E26"/>
    <mergeCell ref="B27:D27"/>
    <mergeCell ref="B28:D28"/>
    <mergeCell ref="B54:C54"/>
    <mergeCell ref="B30:D30"/>
    <mergeCell ref="B31:D31"/>
    <mergeCell ref="B32:D32"/>
    <mergeCell ref="B33:D33"/>
    <mergeCell ref="B34:D34"/>
    <mergeCell ref="C36:E36"/>
    <mergeCell ref="B39:C39"/>
    <mergeCell ref="D39:E39"/>
    <mergeCell ref="B48:D48"/>
    <mergeCell ref="B50:C50"/>
    <mergeCell ref="C51:E51"/>
    <mergeCell ref="B113:E113"/>
    <mergeCell ref="B55:E55"/>
    <mergeCell ref="B66:C66"/>
    <mergeCell ref="B67:E67"/>
    <mergeCell ref="B68:E68"/>
    <mergeCell ref="B79:C79"/>
    <mergeCell ref="B81:C81"/>
    <mergeCell ref="D81:E81"/>
    <mergeCell ref="B88:E88"/>
    <mergeCell ref="C89:E89"/>
    <mergeCell ref="B97:E97"/>
    <mergeCell ref="B98:E98"/>
    <mergeCell ref="B100:E100"/>
    <mergeCell ref="B163:E163"/>
    <mergeCell ref="B115:E115"/>
    <mergeCell ref="B123:E123"/>
    <mergeCell ref="B150:D150"/>
    <mergeCell ref="B159:C159"/>
    <mergeCell ref="B160:E160"/>
    <mergeCell ref="B162:E162"/>
  </mergeCells>
  <pageMargins left="0.511811024" right="0.511811024" top="0.78740157499999996" bottom="0.78740157499999996" header="0.31496062000000002" footer="0.31496062000000002"/>
  <pageSetup paperSize="9" scale="61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3"/>
  <sheetViews>
    <sheetView view="pageBreakPreview" topLeftCell="A55" zoomScaleNormal="100" zoomScaleSheetLayoutView="100" workbookViewId="0">
      <selection activeCell="C77" sqref="C77:E77"/>
    </sheetView>
  </sheetViews>
  <sheetFormatPr defaultColWidth="8.7109375" defaultRowHeight="12.75" x14ac:dyDescent="0.2"/>
  <cols>
    <col min="1" max="1" width="8.7109375" style="1"/>
    <col min="2" max="2" width="9.140625" style="2" customWidth="1"/>
    <col min="3" max="3" width="89" style="45" customWidth="1"/>
    <col min="4" max="4" width="17.5703125" style="2" bestFit="1" customWidth="1"/>
    <col min="5" max="5" width="25.140625" style="45" bestFit="1" customWidth="1"/>
    <col min="6" max="16384" width="8.7109375" style="1"/>
  </cols>
  <sheetData>
    <row r="1" spans="2:5" x14ac:dyDescent="0.2">
      <c r="B1" s="292" t="s">
        <v>0</v>
      </c>
      <c r="C1" s="292"/>
      <c r="D1" s="292"/>
      <c r="E1" s="292"/>
    </row>
    <row r="2" spans="2:5" x14ac:dyDescent="0.2">
      <c r="B2" s="292" t="s">
        <v>1</v>
      </c>
      <c r="C2" s="292"/>
      <c r="D2" s="292"/>
      <c r="E2" s="292"/>
    </row>
    <row r="3" spans="2:5" x14ac:dyDescent="0.2">
      <c r="B3" s="292" t="s">
        <v>2</v>
      </c>
      <c r="C3" s="292"/>
      <c r="D3" s="292"/>
      <c r="E3" s="292"/>
    </row>
    <row r="4" spans="2:5" ht="13.5" thickBot="1" x14ac:dyDescent="0.25">
      <c r="C4" s="3" t="s">
        <v>3</v>
      </c>
      <c r="D4" s="2" t="s">
        <v>3</v>
      </c>
      <c r="E4" s="4" t="s">
        <v>3</v>
      </c>
    </row>
    <row r="5" spans="2:5" ht="14.25" thickTop="1" x14ac:dyDescent="0.2">
      <c r="B5" s="293" t="s">
        <v>4</v>
      </c>
      <c r="C5" s="294"/>
      <c r="D5" s="294"/>
      <c r="E5" s="5" t="s">
        <v>5</v>
      </c>
    </row>
    <row r="6" spans="2:5" x14ac:dyDescent="0.2">
      <c r="B6" s="295" t="s">
        <v>6</v>
      </c>
      <c r="C6" s="296"/>
      <c r="D6" s="297"/>
      <c r="E6" s="6">
        <v>44075</v>
      </c>
    </row>
    <row r="7" spans="2:5" ht="13.5" thickBot="1" x14ac:dyDescent="0.25">
      <c r="B7" s="298" t="s">
        <v>7</v>
      </c>
      <c r="C7" s="299"/>
      <c r="D7" s="300"/>
      <c r="E7" s="7" t="s">
        <v>8</v>
      </c>
    </row>
    <row r="8" spans="2:5" ht="14.25" thickTop="1" thickBot="1" x14ac:dyDescent="0.25">
      <c r="C8" s="8"/>
      <c r="D8" s="17"/>
      <c r="E8" s="10"/>
    </row>
    <row r="9" spans="2:5" ht="14.25" thickTop="1" thickBot="1" x14ac:dyDescent="0.25">
      <c r="B9" s="301" t="s">
        <v>9</v>
      </c>
      <c r="C9" s="302"/>
      <c r="D9" s="302"/>
      <c r="E9" s="303"/>
    </row>
    <row r="10" spans="2:5" ht="13.5" thickTop="1" x14ac:dyDescent="0.2">
      <c r="B10" s="304" t="s">
        <v>10</v>
      </c>
      <c r="C10" s="305"/>
      <c r="D10" s="306"/>
      <c r="E10" s="11" t="s">
        <v>11</v>
      </c>
    </row>
    <row r="11" spans="2:5" x14ac:dyDescent="0.2">
      <c r="B11" s="295" t="s">
        <v>12</v>
      </c>
      <c r="C11" s="296"/>
      <c r="D11" s="297"/>
      <c r="E11" s="12" t="s">
        <v>13</v>
      </c>
    </row>
    <row r="12" spans="2:5" x14ac:dyDescent="0.2">
      <c r="B12" s="295" t="s">
        <v>14</v>
      </c>
      <c r="C12" s="296"/>
      <c r="D12" s="297"/>
      <c r="E12" s="11">
        <v>2020</v>
      </c>
    </row>
    <row r="13" spans="2:5" ht="13.5" thickBot="1" x14ac:dyDescent="0.25">
      <c r="B13" s="298" t="s">
        <v>15</v>
      </c>
      <c r="C13" s="299"/>
      <c r="D13" s="300"/>
      <c r="E13" s="13">
        <v>12</v>
      </c>
    </row>
    <row r="14" spans="2:5" ht="14.25" thickTop="1" thickBot="1" x14ac:dyDescent="0.25">
      <c r="C14" s="8"/>
      <c r="D14" s="17"/>
      <c r="E14" s="9"/>
    </row>
    <row r="15" spans="2:5" ht="14.25" thickTop="1" thickBot="1" x14ac:dyDescent="0.25">
      <c r="B15" s="289" t="s">
        <v>16</v>
      </c>
      <c r="C15" s="290"/>
      <c r="D15" s="290"/>
      <c r="E15" s="291"/>
    </row>
    <row r="16" spans="2:5" ht="15" customHeight="1" thickTop="1" thickBot="1" x14ac:dyDescent="0.25">
      <c r="B16" s="308" t="s">
        <v>17</v>
      </c>
      <c r="C16" s="308"/>
      <c r="D16" s="141" t="s">
        <v>18</v>
      </c>
      <c r="E16" s="14" t="s">
        <v>19</v>
      </c>
    </row>
    <row r="17" spans="2:5" ht="25.5" customHeight="1" thickTop="1" thickBot="1" x14ac:dyDescent="0.25">
      <c r="B17" s="309" t="s">
        <v>162</v>
      </c>
      <c r="C17" s="309"/>
      <c r="D17" s="142" t="s">
        <v>188</v>
      </c>
      <c r="E17" s="15">
        <v>1</v>
      </c>
    </row>
    <row r="18" spans="2:5" ht="14.25" thickTop="1" thickBot="1" x14ac:dyDescent="0.25">
      <c r="C18" s="16"/>
      <c r="D18" s="17"/>
      <c r="E18" s="17"/>
    </row>
    <row r="19" spans="2:5" ht="14.25" thickTop="1" thickBot="1" x14ac:dyDescent="0.25">
      <c r="B19" s="301" t="s">
        <v>21</v>
      </c>
      <c r="C19" s="302"/>
      <c r="D19" s="302"/>
      <c r="E19" s="303"/>
    </row>
    <row r="20" spans="2:5" ht="13.5" thickTop="1" x14ac:dyDescent="0.2">
      <c r="B20" s="293" t="s">
        <v>22</v>
      </c>
      <c r="C20" s="294"/>
      <c r="D20" s="310"/>
      <c r="E20" s="18" t="str">
        <f>B17</f>
        <v>Assistente Administrativo</v>
      </c>
    </row>
    <row r="21" spans="2:5" ht="13.5" x14ac:dyDescent="0.2">
      <c r="B21" s="295" t="s">
        <v>23</v>
      </c>
      <c r="C21" s="296"/>
      <c r="D21" s="297"/>
      <c r="E21" s="19" t="s">
        <v>192</v>
      </c>
    </row>
    <row r="22" spans="2:5" x14ac:dyDescent="0.2">
      <c r="B22" s="295" t="s">
        <v>25</v>
      </c>
      <c r="C22" s="296"/>
      <c r="D22" s="297"/>
      <c r="E22" s="20">
        <v>2289.17</v>
      </c>
    </row>
    <row r="23" spans="2:5" x14ac:dyDescent="0.2">
      <c r="B23" s="295" t="s">
        <v>26</v>
      </c>
      <c r="C23" s="296"/>
      <c r="D23" s="297"/>
      <c r="E23" s="21" t="str">
        <f>B17</f>
        <v>Assistente Administrativo</v>
      </c>
    </row>
    <row r="24" spans="2:5" ht="13.5" thickBot="1" x14ac:dyDescent="0.25">
      <c r="B24" s="298" t="s">
        <v>27</v>
      </c>
      <c r="C24" s="299"/>
      <c r="D24" s="300"/>
      <c r="E24" s="22">
        <v>43831</v>
      </c>
    </row>
    <row r="25" spans="2:5" ht="14.25" thickTop="1" thickBot="1" x14ac:dyDescent="0.25">
      <c r="C25" s="8"/>
      <c r="D25" s="17"/>
      <c r="E25" s="9"/>
    </row>
    <row r="26" spans="2:5" ht="14.25" thickTop="1" thickBot="1" x14ac:dyDescent="0.25">
      <c r="B26" s="301" t="s">
        <v>28</v>
      </c>
      <c r="C26" s="302"/>
      <c r="D26" s="302"/>
      <c r="E26" s="303"/>
    </row>
    <row r="27" spans="2:5" ht="13.5" thickTop="1" x14ac:dyDescent="0.2">
      <c r="B27" s="293" t="s">
        <v>29</v>
      </c>
      <c r="C27" s="294"/>
      <c r="D27" s="311"/>
      <c r="E27" s="23">
        <v>5.5</v>
      </c>
    </row>
    <row r="28" spans="2:5" x14ac:dyDescent="0.2">
      <c r="B28" s="295"/>
      <c r="C28" s="296"/>
      <c r="D28" s="307"/>
      <c r="E28" s="24">
        <v>33.619999999999997</v>
      </c>
    </row>
    <row r="29" spans="2:5" x14ac:dyDescent="0.2">
      <c r="B29" s="295" t="s">
        <v>30</v>
      </c>
      <c r="C29" s="296"/>
      <c r="D29" s="307"/>
      <c r="E29" s="24">
        <v>153.77000000000001</v>
      </c>
    </row>
    <row r="30" spans="2:5" x14ac:dyDescent="0.2">
      <c r="B30" s="295" t="s">
        <v>31</v>
      </c>
      <c r="C30" s="296"/>
      <c r="D30" s="307"/>
      <c r="E30" s="25">
        <v>0</v>
      </c>
    </row>
    <row r="31" spans="2:5" x14ac:dyDescent="0.2">
      <c r="B31" s="295" t="s">
        <v>32</v>
      </c>
      <c r="C31" s="296"/>
      <c r="D31" s="307"/>
      <c r="E31" s="24">
        <v>10.63</v>
      </c>
    </row>
    <row r="32" spans="2:5" x14ac:dyDescent="0.2">
      <c r="B32" s="295" t="s">
        <v>33</v>
      </c>
      <c r="C32" s="296"/>
      <c r="D32" s="307"/>
      <c r="E32" s="25">
        <v>2</v>
      </c>
    </row>
    <row r="33" spans="2:5" x14ac:dyDescent="0.2">
      <c r="B33" s="295" t="s">
        <v>34</v>
      </c>
      <c r="C33" s="296"/>
      <c r="D33" s="307"/>
      <c r="E33" s="25">
        <v>0</v>
      </c>
    </row>
    <row r="34" spans="2:5" ht="13.5" thickBot="1" x14ac:dyDescent="0.25">
      <c r="B34" s="298" t="s">
        <v>35</v>
      </c>
      <c r="C34" s="299"/>
      <c r="D34" s="314"/>
      <c r="E34" s="26">
        <v>22</v>
      </c>
    </row>
    <row r="35" spans="2:5" ht="14.25" thickTop="1" thickBot="1" x14ac:dyDescent="0.25">
      <c r="B35" s="9"/>
      <c r="C35" s="8"/>
      <c r="D35" s="17"/>
      <c r="E35" s="27"/>
    </row>
    <row r="36" spans="2:5" ht="13.5" thickBot="1" x14ac:dyDescent="0.25">
      <c r="B36" s="28" t="s">
        <v>36</v>
      </c>
      <c r="C36" s="315" t="s">
        <v>37</v>
      </c>
      <c r="D36" s="316"/>
      <c r="E36" s="317"/>
    </row>
    <row r="37" spans="2:5" ht="13.5" thickBot="1" x14ac:dyDescent="0.25">
      <c r="C37" s="8"/>
      <c r="D37" s="17"/>
      <c r="E37" s="9"/>
    </row>
    <row r="38" spans="2:5" ht="39" thickBot="1" x14ac:dyDescent="0.25">
      <c r="B38" s="29"/>
      <c r="C38" s="30" t="s">
        <v>38</v>
      </c>
      <c r="D38" s="31" t="s">
        <v>39</v>
      </c>
      <c r="E38" s="31" t="str">
        <f>B17</f>
        <v>Assistente Administrativo</v>
      </c>
    </row>
    <row r="39" spans="2:5" ht="13.5" thickBot="1" x14ac:dyDescent="0.25">
      <c r="B39" s="315" t="s">
        <v>40</v>
      </c>
      <c r="C39" s="316"/>
      <c r="D39" s="318" t="s">
        <v>3</v>
      </c>
      <c r="E39" s="319"/>
    </row>
    <row r="40" spans="2:5" ht="13.5" thickBot="1" x14ac:dyDescent="0.25">
      <c r="B40" s="32">
        <v>1</v>
      </c>
      <c r="C40" s="33" t="s">
        <v>41</v>
      </c>
      <c r="D40" s="34" t="s">
        <v>3</v>
      </c>
      <c r="E40" s="34" t="s">
        <v>42</v>
      </c>
    </row>
    <row r="41" spans="2:5" x14ac:dyDescent="0.2">
      <c r="B41" s="35" t="s">
        <v>43</v>
      </c>
      <c r="C41" s="36" t="s">
        <v>44</v>
      </c>
      <c r="D41" s="159" t="s">
        <v>3</v>
      </c>
      <c r="E41" s="37">
        <f>E22</f>
        <v>2289.17</v>
      </c>
    </row>
    <row r="42" spans="2:5" x14ac:dyDescent="0.2">
      <c r="B42" s="35" t="s">
        <v>45</v>
      </c>
      <c r="C42" s="38" t="s">
        <v>46</v>
      </c>
      <c r="D42" s="160" t="s">
        <v>3</v>
      </c>
      <c r="E42" s="39">
        <v>0</v>
      </c>
    </row>
    <row r="43" spans="2:5" x14ac:dyDescent="0.2">
      <c r="B43" s="35" t="s">
        <v>47</v>
      </c>
      <c r="C43" s="38" t="s">
        <v>48</v>
      </c>
      <c r="D43" s="160" t="s">
        <v>3</v>
      </c>
      <c r="E43" s="39">
        <v>0</v>
      </c>
    </row>
    <row r="44" spans="2:5" x14ac:dyDescent="0.2">
      <c r="B44" s="35" t="s">
        <v>49</v>
      </c>
      <c r="C44" s="38" t="s">
        <v>50</v>
      </c>
      <c r="D44" s="160" t="s">
        <v>3</v>
      </c>
      <c r="E44" s="39">
        <v>0</v>
      </c>
    </row>
    <row r="45" spans="2:5" x14ac:dyDescent="0.2">
      <c r="B45" s="35" t="s">
        <v>51</v>
      </c>
      <c r="C45" s="38" t="s">
        <v>52</v>
      </c>
      <c r="D45" s="160" t="s">
        <v>3</v>
      </c>
      <c r="E45" s="39">
        <v>0</v>
      </c>
    </row>
    <row r="46" spans="2:5" x14ac:dyDescent="0.2">
      <c r="B46" s="40" t="s">
        <v>53</v>
      </c>
      <c r="C46" s="41" t="s">
        <v>54</v>
      </c>
      <c r="D46" s="161"/>
      <c r="E46" s="39">
        <v>0</v>
      </c>
    </row>
    <row r="47" spans="2:5" ht="13.5" thickBot="1" x14ac:dyDescent="0.25">
      <c r="B47" s="40" t="s">
        <v>55</v>
      </c>
      <c r="C47" s="41" t="s">
        <v>56</v>
      </c>
      <c r="D47" s="161" t="s">
        <v>3</v>
      </c>
      <c r="E47" s="42">
        <v>0</v>
      </c>
    </row>
    <row r="48" spans="2:5" ht="13.5" thickBot="1" x14ac:dyDescent="0.25">
      <c r="B48" s="312" t="s">
        <v>57</v>
      </c>
      <c r="C48" s="320"/>
      <c r="D48" s="313"/>
      <c r="E48" s="43">
        <f>SUM(E41:E47)</f>
        <v>2289.17</v>
      </c>
    </row>
    <row r="49" spans="2:5" ht="13.5" thickBot="1" x14ac:dyDescent="0.25">
      <c r="C49" s="44" t="s">
        <v>3</v>
      </c>
      <c r="D49" s="2" t="s">
        <v>3</v>
      </c>
      <c r="E49" s="46" t="s">
        <v>3</v>
      </c>
    </row>
    <row r="50" spans="2:5" ht="13.5" thickBot="1" x14ac:dyDescent="0.25">
      <c r="B50" s="321" t="s">
        <v>58</v>
      </c>
      <c r="C50" s="322"/>
      <c r="D50" s="162"/>
      <c r="E50" s="47"/>
    </row>
    <row r="51" spans="2:5" ht="13.5" thickBot="1" x14ac:dyDescent="0.25">
      <c r="B51" s="48" t="s">
        <v>59</v>
      </c>
      <c r="C51" s="322" t="s">
        <v>60</v>
      </c>
      <c r="D51" s="322"/>
      <c r="E51" s="323"/>
    </row>
    <row r="52" spans="2:5" x14ac:dyDescent="0.2">
      <c r="B52" s="49" t="s">
        <v>43</v>
      </c>
      <c r="C52" s="50" t="s">
        <v>61</v>
      </c>
      <c r="D52" s="163">
        <v>8.3299999999999999E-2</v>
      </c>
      <c r="E52" s="51">
        <f>D52*E48</f>
        <v>190.687861</v>
      </c>
    </row>
    <row r="53" spans="2:5" ht="13.5" thickBot="1" x14ac:dyDescent="0.25">
      <c r="B53" s="52" t="s">
        <v>45</v>
      </c>
      <c r="C53" s="53" t="s">
        <v>62</v>
      </c>
      <c r="D53" s="164">
        <v>0.1111</v>
      </c>
      <c r="E53" s="54">
        <f>D53*E48</f>
        <v>254.32678700000002</v>
      </c>
    </row>
    <row r="54" spans="2:5" ht="13.5" thickBot="1" x14ac:dyDescent="0.25">
      <c r="B54" s="312" t="s">
        <v>63</v>
      </c>
      <c r="C54" s="313"/>
      <c r="D54" s="165">
        <f>SUM(D52:D53)</f>
        <v>0.19440000000000002</v>
      </c>
      <c r="E54" s="43">
        <f>SUM(E52:E53)</f>
        <v>445.01464800000002</v>
      </c>
    </row>
    <row r="55" spans="2:5" x14ac:dyDescent="0.2">
      <c r="B55" s="325" t="s">
        <v>64</v>
      </c>
      <c r="C55" s="325"/>
      <c r="D55" s="325"/>
      <c r="E55" s="325"/>
    </row>
    <row r="56" spans="2:5" ht="13.5" thickBot="1" x14ac:dyDescent="0.25">
      <c r="C56" s="94"/>
      <c r="D56" s="166"/>
      <c r="E56" s="56"/>
    </row>
    <row r="57" spans="2:5" ht="13.5" thickBot="1" x14ac:dyDescent="0.25">
      <c r="B57" s="28" t="s">
        <v>65</v>
      </c>
      <c r="C57" s="95" t="s">
        <v>66</v>
      </c>
      <c r="D57" s="34"/>
      <c r="E57" s="34" t="s">
        <v>42</v>
      </c>
    </row>
    <row r="58" spans="2:5" x14ac:dyDescent="0.2">
      <c r="B58" s="58" t="s">
        <v>43</v>
      </c>
      <c r="C58" s="59" t="s">
        <v>67</v>
      </c>
      <c r="D58" s="167"/>
      <c r="E58" s="60">
        <f>$E$48*D58</f>
        <v>0</v>
      </c>
    </row>
    <row r="59" spans="2:5" x14ac:dyDescent="0.2">
      <c r="B59" s="61" t="s">
        <v>45</v>
      </c>
      <c r="C59" s="62" t="s">
        <v>68</v>
      </c>
      <c r="D59" s="168">
        <v>1.4999999999999999E-2</v>
      </c>
      <c r="E59" s="63">
        <f>($E$48*D59)</f>
        <v>34.33755</v>
      </c>
    </row>
    <row r="60" spans="2:5" x14ac:dyDescent="0.2">
      <c r="B60" s="61" t="s">
        <v>47</v>
      </c>
      <c r="C60" s="62" t="s">
        <v>69</v>
      </c>
      <c r="D60" s="168">
        <v>0.01</v>
      </c>
      <c r="E60" s="63">
        <f t="shared" ref="E60:E62" si="0">($E$48*D60)</f>
        <v>22.8917</v>
      </c>
    </row>
    <row r="61" spans="2:5" s="64" customFormat="1" x14ac:dyDescent="0.2">
      <c r="B61" s="61" t="s">
        <v>49</v>
      </c>
      <c r="C61" s="62" t="s">
        <v>70</v>
      </c>
      <c r="D61" s="168">
        <v>2E-3</v>
      </c>
      <c r="E61" s="63">
        <f t="shared" si="0"/>
        <v>4.5783399999999999</v>
      </c>
    </row>
    <row r="62" spans="2:5" x14ac:dyDescent="0.2">
      <c r="B62" s="61" t="s">
        <v>51</v>
      </c>
      <c r="C62" s="62" t="s">
        <v>71</v>
      </c>
      <c r="D62" s="168">
        <v>2.5000000000000001E-2</v>
      </c>
      <c r="E62" s="63">
        <f t="shared" si="0"/>
        <v>57.229250000000008</v>
      </c>
    </row>
    <row r="63" spans="2:5" x14ac:dyDescent="0.2">
      <c r="B63" s="61" t="s">
        <v>53</v>
      </c>
      <c r="C63" s="62" t="s">
        <v>72</v>
      </c>
      <c r="D63" s="168">
        <v>0.08</v>
      </c>
      <c r="E63" s="63">
        <f>$E$48*D63</f>
        <v>183.1336</v>
      </c>
    </row>
    <row r="64" spans="2:5" x14ac:dyDescent="0.2">
      <c r="B64" s="61" t="s">
        <v>55</v>
      </c>
      <c r="C64" s="62" t="s">
        <v>73</v>
      </c>
      <c r="D64" s="153">
        <v>1.4999999999999999E-2</v>
      </c>
      <c r="E64" s="63">
        <f>($E$48*D64)</f>
        <v>34.33755</v>
      </c>
    </row>
    <row r="65" spans="2:5" ht="13.5" thickBot="1" x14ac:dyDescent="0.25">
      <c r="B65" s="65" t="s">
        <v>74</v>
      </c>
      <c r="C65" s="66" t="s">
        <v>75</v>
      </c>
      <c r="D65" s="169">
        <v>6.0000000000000001E-3</v>
      </c>
      <c r="E65" s="63">
        <f>($E$48*D65)</f>
        <v>13.73502</v>
      </c>
    </row>
    <row r="66" spans="2:5" ht="13.5" thickBot="1" x14ac:dyDescent="0.25">
      <c r="B66" s="312" t="s">
        <v>63</v>
      </c>
      <c r="C66" s="313"/>
      <c r="D66" s="170">
        <f>SUM(D58:D65)</f>
        <v>0.15300000000000002</v>
      </c>
      <c r="E66" s="67">
        <f>SUM(E58:E65)</f>
        <v>350.24301000000003</v>
      </c>
    </row>
    <row r="67" spans="2:5" x14ac:dyDescent="0.2">
      <c r="B67" s="324" t="s">
        <v>76</v>
      </c>
      <c r="C67" s="324"/>
      <c r="D67" s="324"/>
      <c r="E67" s="324"/>
    </row>
    <row r="68" spans="2:5" x14ac:dyDescent="0.2">
      <c r="B68" s="326" t="s">
        <v>77</v>
      </c>
      <c r="C68" s="326"/>
      <c r="D68" s="326"/>
      <c r="E68" s="326"/>
    </row>
    <row r="69" spans="2:5" ht="13.5" thickBot="1" x14ac:dyDescent="0.25">
      <c r="C69" s="44"/>
      <c r="E69" s="46"/>
    </row>
    <row r="70" spans="2:5" ht="13.5" thickBot="1" x14ac:dyDescent="0.25">
      <c r="B70" s="28" t="s">
        <v>78</v>
      </c>
      <c r="C70" s="68" t="s">
        <v>79</v>
      </c>
      <c r="D70" s="69" t="s">
        <v>3</v>
      </c>
      <c r="E70" s="69" t="s">
        <v>42</v>
      </c>
    </row>
    <row r="71" spans="2:5" x14ac:dyDescent="0.2">
      <c r="B71" s="70" t="s">
        <v>43</v>
      </c>
      <c r="C71" s="71" t="s">
        <v>80</v>
      </c>
      <c r="D71" s="159" t="s">
        <v>3</v>
      </c>
      <c r="E71" s="37">
        <f>IF(((E27*2*E34)-E48*0.06)&lt;0,0,(E27*2*E34)-E48*0.06)</f>
        <v>104.6498</v>
      </c>
    </row>
    <row r="72" spans="2:5" x14ac:dyDescent="0.2">
      <c r="B72" s="72" t="s">
        <v>45</v>
      </c>
      <c r="C72" s="73" t="s">
        <v>81</v>
      </c>
      <c r="D72" s="160" t="s">
        <v>3</v>
      </c>
      <c r="E72" s="39">
        <f>(E28*E34)-(E28*E34*0.99%)</f>
        <v>732.31756399999995</v>
      </c>
    </row>
    <row r="73" spans="2:5" x14ac:dyDescent="0.2">
      <c r="B73" s="72" t="s">
        <v>47</v>
      </c>
      <c r="C73" s="73" t="s">
        <v>82</v>
      </c>
      <c r="D73" s="160" t="s">
        <v>3</v>
      </c>
      <c r="E73" s="39">
        <f>E29</f>
        <v>153.77000000000001</v>
      </c>
    </row>
    <row r="74" spans="2:5" x14ac:dyDescent="0.2">
      <c r="B74" s="72" t="s">
        <v>49</v>
      </c>
      <c r="C74" s="73" t="s">
        <v>83</v>
      </c>
      <c r="D74" s="160" t="s">
        <v>3</v>
      </c>
      <c r="E74" s="39">
        <f>E30</f>
        <v>0</v>
      </c>
    </row>
    <row r="75" spans="2:5" x14ac:dyDescent="0.2">
      <c r="B75" s="72" t="s">
        <v>51</v>
      </c>
      <c r="C75" s="73" t="s">
        <v>84</v>
      </c>
      <c r="D75" s="160" t="s">
        <v>3</v>
      </c>
      <c r="E75" s="39">
        <f>E31</f>
        <v>10.63</v>
      </c>
    </row>
    <row r="76" spans="2:5" x14ac:dyDescent="0.2">
      <c r="B76" s="72" t="s">
        <v>53</v>
      </c>
      <c r="C76" s="73" t="s">
        <v>85</v>
      </c>
      <c r="D76" s="160" t="s">
        <v>3</v>
      </c>
      <c r="E76" s="39">
        <f>E32</f>
        <v>2</v>
      </c>
    </row>
    <row r="77" spans="2:5" x14ac:dyDescent="0.2">
      <c r="B77" s="74" t="s">
        <v>55</v>
      </c>
      <c r="C77" s="75" t="s">
        <v>86</v>
      </c>
      <c r="D77" s="215"/>
      <c r="E77" s="217">
        <v>1</v>
      </c>
    </row>
    <row r="78" spans="2:5" ht="13.5" thickBot="1" x14ac:dyDescent="0.25">
      <c r="B78" s="74" t="s">
        <v>74</v>
      </c>
      <c r="C78" s="77" t="s">
        <v>56</v>
      </c>
      <c r="D78" s="171" t="s">
        <v>3</v>
      </c>
      <c r="E78" s="76">
        <f>E33</f>
        <v>0</v>
      </c>
    </row>
    <row r="79" spans="2:5" ht="13.5" thickBot="1" x14ac:dyDescent="0.25">
      <c r="B79" s="312" t="s">
        <v>63</v>
      </c>
      <c r="C79" s="313"/>
      <c r="D79" s="172" t="s">
        <v>3</v>
      </c>
      <c r="E79" s="79">
        <f>SUM(E71:E78)</f>
        <v>1004.367364</v>
      </c>
    </row>
    <row r="80" spans="2:5" ht="13.5" thickBot="1" x14ac:dyDescent="0.25">
      <c r="B80" s="80"/>
      <c r="C80" s="81"/>
      <c r="D80" s="173"/>
      <c r="E80" s="82"/>
    </row>
    <row r="81" spans="2:5" ht="13.5" thickBot="1" x14ac:dyDescent="0.25">
      <c r="B81" s="315" t="s">
        <v>87</v>
      </c>
      <c r="C81" s="316"/>
      <c r="D81" s="316"/>
      <c r="E81" s="317"/>
    </row>
    <row r="82" spans="2:5" ht="13.5" thickBot="1" x14ac:dyDescent="0.25">
      <c r="B82" s="83">
        <v>2</v>
      </c>
      <c r="C82" s="94" t="s">
        <v>88</v>
      </c>
      <c r="D82" s="34" t="s">
        <v>3</v>
      </c>
      <c r="E82" s="34" t="s">
        <v>42</v>
      </c>
    </row>
    <row r="83" spans="2:5" x14ac:dyDescent="0.2">
      <c r="B83" s="84" t="s">
        <v>59</v>
      </c>
      <c r="C83" s="85" t="s">
        <v>89</v>
      </c>
      <c r="D83" s="159"/>
      <c r="E83" s="60">
        <f>E54</f>
        <v>445.01464800000002</v>
      </c>
    </row>
    <row r="84" spans="2:5" x14ac:dyDescent="0.2">
      <c r="B84" s="84" t="s">
        <v>65</v>
      </c>
      <c r="C84" s="86" t="s">
        <v>90</v>
      </c>
      <c r="D84" s="160"/>
      <c r="E84" s="63">
        <f>E66</f>
        <v>350.24301000000003</v>
      </c>
    </row>
    <row r="85" spans="2:5" ht="13.5" thickBot="1" x14ac:dyDescent="0.25">
      <c r="B85" s="87" t="s">
        <v>78</v>
      </c>
      <c r="C85" s="88" t="s">
        <v>91</v>
      </c>
      <c r="D85" s="161"/>
      <c r="E85" s="89">
        <f>E79</f>
        <v>1004.367364</v>
      </c>
    </row>
    <row r="86" spans="2:5" ht="13.5" thickBot="1" x14ac:dyDescent="0.25">
      <c r="B86" s="90"/>
      <c r="C86" s="91" t="s">
        <v>92</v>
      </c>
      <c r="D86" s="174" t="s">
        <v>3</v>
      </c>
      <c r="E86" s="92">
        <f>SUM(E83:E85)</f>
        <v>1799.6250219999999</v>
      </c>
    </row>
    <row r="87" spans="2:5" ht="13.5" thickBot="1" x14ac:dyDescent="0.25">
      <c r="C87" s="44"/>
      <c r="D87" s="175"/>
      <c r="E87" s="93"/>
    </row>
    <row r="88" spans="2:5" ht="13.5" thickBot="1" x14ac:dyDescent="0.25">
      <c r="B88" s="315" t="s">
        <v>93</v>
      </c>
      <c r="C88" s="316"/>
      <c r="D88" s="316"/>
      <c r="E88" s="327"/>
    </row>
    <row r="89" spans="2:5" s="64" customFormat="1" ht="13.5" thickBot="1" x14ac:dyDescent="0.25">
      <c r="B89" s="83">
        <v>3</v>
      </c>
      <c r="C89" s="328" t="s">
        <v>94</v>
      </c>
      <c r="D89" s="328"/>
      <c r="E89" s="329"/>
    </row>
    <row r="90" spans="2:5" x14ac:dyDescent="0.2">
      <c r="B90" s="61" t="s">
        <v>43</v>
      </c>
      <c r="C90" s="85" t="s">
        <v>95</v>
      </c>
      <c r="D90" s="143">
        <v>3.5000000000000001E-3</v>
      </c>
      <c r="E90" s="60">
        <f>D90*E48</f>
        <v>8.0120950000000004</v>
      </c>
    </row>
    <row r="91" spans="2:5" x14ac:dyDescent="0.2">
      <c r="B91" s="61" t="s">
        <v>45</v>
      </c>
      <c r="C91" s="86" t="s">
        <v>96</v>
      </c>
      <c r="D91" s="144">
        <v>3.4000000000000002E-4</v>
      </c>
      <c r="E91" s="63">
        <f>D91*E48</f>
        <v>0.77831780000000006</v>
      </c>
    </row>
    <row r="92" spans="2:5" x14ac:dyDescent="0.2">
      <c r="B92" s="61" t="s">
        <v>47</v>
      </c>
      <c r="C92" s="86" t="s">
        <v>97</v>
      </c>
      <c r="D92" s="144">
        <v>1.2999999999999999E-4</v>
      </c>
      <c r="E92" s="63">
        <f>D92*E48</f>
        <v>0.29759209999999997</v>
      </c>
    </row>
    <row r="93" spans="2:5" x14ac:dyDescent="0.2">
      <c r="B93" s="61" t="s">
        <v>49</v>
      </c>
      <c r="C93" s="86" t="s">
        <v>98</v>
      </c>
      <c r="D93" s="145">
        <v>1.9400000000000001E-2</v>
      </c>
      <c r="E93" s="63">
        <f>D93*E48</f>
        <v>44.409898000000005</v>
      </c>
    </row>
    <row r="94" spans="2:5" x14ac:dyDescent="0.2">
      <c r="B94" s="61" t="s">
        <v>51</v>
      </c>
      <c r="C94" s="86" t="s">
        <v>99</v>
      </c>
      <c r="D94" s="144">
        <v>2.97E-3</v>
      </c>
      <c r="E94" s="63">
        <f>D94*E48</f>
        <v>6.7988349000000001</v>
      </c>
    </row>
    <row r="95" spans="2:5" ht="13.5" thickBot="1" x14ac:dyDescent="0.25">
      <c r="B95" s="96" t="s">
        <v>53</v>
      </c>
      <c r="C95" s="86" t="s">
        <v>100</v>
      </c>
      <c r="D95" s="144">
        <v>0.04</v>
      </c>
      <c r="E95" s="97">
        <f>D95*E48</f>
        <v>91.566800000000001</v>
      </c>
    </row>
    <row r="96" spans="2:5" ht="13.5" thickBot="1" x14ac:dyDescent="0.25">
      <c r="B96" s="98"/>
      <c r="C96" s="99" t="s">
        <v>101</v>
      </c>
      <c r="D96" s="151">
        <f>SUM(D90:D95)</f>
        <v>6.634000000000001E-2</v>
      </c>
      <c r="E96" s="100">
        <f>SUM(E90:E95)</f>
        <v>151.86353780000002</v>
      </c>
    </row>
    <row r="97" spans="2:5" x14ac:dyDescent="0.2">
      <c r="B97" s="324" t="s">
        <v>102</v>
      </c>
      <c r="C97" s="324"/>
      <c r="D97" s="324"/>
      <c r="E97" s="324"/>
    </row>
    <row r="98" spans="2:5" x14ac:dyDescent="0.2">
      <c r="B98" s="326" t="s">
        <v>103</v>
      </c>
      <c r="C98" s="326"/>
      <c r="D98" s="326"/>
      <c r="E98" s="326"/>
    </row>
    <row r="99" spans="2:5" ht="13.5" thickBot="1" x14ac:dyDescent="0.25">
      <c r="C99" s="44"/>
      <c r="D99" s="17"/>
      <c r="E99" s="101"/>
    </row>
    <row r="100" spans="2:5" ht="13.5" thickBot="1" x14ac:dyDescent="0.25">
      <c r="B100" s="315" t="s">
        <v>104</v>
      </c>
      <c r="C100" s="316"/>
      <c r="D100" s="316"/>
      <c r="E100" s="327"/>
    </row>
    <row r="101" spans="2:5" ht="13.5" thickBot="1" x14ac:dyDescent="0.25">
      <c r="B101" s="102" t="s">
        <v>105</v>
      </c>
      <c r="C101" s="94" t="s">
        <v>106</v>
      </c>
      <c r="D101" s="176" t="s">
        <v>3</v>
      </c>
      <c r="E101" s="103" t="s">
        <v>42</v>
      </c>
    </row>
    <row r="102" spans="2:5" s="236" customFormat="1" ht="25.5" x14ac:dyDescent="0.2">
      <c r="B102" s="213" t="s">
        <v>43</v>
      </c>
      <c r="C102" s="233" t="s">
        <v>107</v>
      </c>
      <c r="D102" s="234">
        <v>9.4999999999999998E-3</v>
      </c>
      <c r="E102" s="235">
        <f>D102*$E$48</f>
        <v>21.747115000000001</v>
      </c>
    </row>
    <row r="103" spans="2:5" s="236" customFormat="1" ht="25.5" x14ac:dyDescent="0.2">
      <c r="B103" s="213" t="s">
        <v>45</v>
      </c>
      <c r="C103" s="237" t="s">
        <v>186</v>
      </c>
      <c r="D103" s="238">
        <v>2.8E-3</v>
      </c>
      <c r="E103" s="239">
        <f t="shared" ref="E103:E105" si="1">D103*$E$48</f>
        <v>6.4096760000000002</v>
      </c>
    </row>
    <row r="104" spans="2:5" s="236" customFormat="1" ht="25.5" x14ac:dyDescent="0.2">
      <c r="B104" s="213" t="s">
        <v>47</v>
      </c>
      <c r="C104" s="237" t="s">
        <v>228</v>
      </c>
      <c r="D104" s="240">
        <v>4.1999999999999997E-3</v>
      </c>
      <c r="E104" s="239">
        <f t="shared" si="1"/>
        <v>9.6145139999999998</v>
      </c>
    </row>
    <row r="105" spans="2:5" s="236" customFormat="1" ht="51" x14ac:dyDescent="0.2">
      <c r="B105" s="213" t="s">
        <v>49</v>
      </c>
      <c r="C105" s="237" t="s">
        <v>229</v>
      </c>
      <c r="D105" s="238">
        <v>2.0000000000000001E-4</v>
      </c>
      <c r="E105" s="239">
        <f t="shared" si="1"/>
        <v>0.45783400000000002</v>
      </c>
    </row>
    <row r="106" spans="2:5" s="236" customFormat="1" ht="60" x14ac:dyDescent="0.2">
      <c r="B106" s="213" t="s">
        <v>51</v>
      </c>
      <c r="C106" s="241" t="s">
        <v>187</v>
      </c>
      <c r="D106" s="238">
        <v>2.7000000000000001E-3</v>
      </c>
      <c r="E106" s="239">
        <f t="shared" ref="E106:E108" si="2">D106*$E$48</f>
        <v>6.1807590000000001</v>
      </c>
    </row>
    <row r="107" spans="2:5" s="236" customFormat="1" ht="25.5" x14ac:dyDescent="0.2">
      <c r="B107" s="213" t="s">
        <v>53</v>
      </c>
      <c r="C107" s="237" t="s">
        <v>108</v>
      </c>
      <c r="D107" s="238">
        <v>2.0000000000000001E-4</v>
      </c>
      <c r="E107" s="239">
        <f t="shared" si="2"/>
        <v>0.45783400000000002</v>
      </c>
    </row>
    <row r="108" spans="2:5" ht="13.5" thickBot="1" x14ac:dyDescent="0.25">
      <c r="B108" s="96" t="s">
        <v>55</v>
      </c>
      <c r="C108" s="86" t="s">
        <v>109</v>
      </c>
      <c r="D108" s="154">
        <v>0</v>
      </c>
      <c r="E108" s="105">
        <f t="shared" si="2"/>
        <v>0</v>
      </c>
    </row>
    <row r="109" spans="2:5" ht="13.5" thickBot="1" x14ac:dyDescent="0.25">
      <c r="B109" s="90"/>
      <c r="C109" s="106" t="s">
        <v>110</v>
      </c>
      <c r="D109" s="155">
        <f>SUM(D102:D108)</f>
        <v>1.9599999999999999E-2</v>
      </c>
      <c r="E109" s="107">
        <f>SUM(E102:E108)</f>
        <v>44.867731999999997</v>
      </c>
    </row>
    <row r="110" spans="2:5" ht="13.5" thickBot="1" x14ac:dyDescent="0.25">
      <c r="B110" s="90" t="s">
        <v>55</v>
      </c>
      <c r="C110" s="108" t="s">
        <v>111</v>
      </c>
      <c r="D110" s="156">
        <f>D109*D66</f>
        <v>2.9988000000000003E-3</v>
      </c>
      <c r="E110" s="109">
        <f>D110*E48</f>
        <v>6.8647629960000005</v>
      </c>
    </row>
    <row r="111" spans="2:5" ht="26.25" thickBot="1" x14ac:dyDescent="0.25">
      <c r="B111" s="90" t="s">
        <v>74</v>
      </c>
      <c r="C111" s="108" t="s">
        <v>112</v>
      </c>
      <c r="D111" s="156">
        <f>D54*D66</f>
        <v>2.9743200000000008E-2</v>
      </c>
      <c r="E111" s="109">
        <f>D111*E48</f>
        <v>68.087241144000018</v>
      </c>
    </row>
    <row r="112" spans="2:5" ht="13.5" thickBot="1" x14ac:dyDescent="0.25">
      <c r="B112" s="90"/>
      <c r="C112" s="110" t="s">
        <v>113</v>
      </c>
      <c r="D112" s="157">
        <f>D109+D111+D110</f>
        <v>5.2342000000000007E-2</v>
      </c>
      <c r="E112" s="111">
        <f>SUM(E109:E111)</f>
        <v>119.81973614000002</v>
      </c>
    </row>
    <row r="113" spans="2:5" x14ac:dyDescent="0.2">
      <c r="B113" s="324" t="s">
        <v>114</v>
      </c>
      <c r="C113" s="324"/>
      <c r="D113" s="324"/>
      <c r="E113" s="324"/>
    </row>
    <row r="114" spans="2:5" ht="13.5" thickBot="1" x14ac:dyDescent="0.25">
      <c r="C114" s="2"/>
      <c r="E114" s="2"/>
    </row>
    <row r="115" spans="2:5" ht="13.5" thickBot="1" x14ac:dyDescent="0.25">
      <c r="B115" s="315" t="s">
        <v>115</v>
      </c>
      <c r="C115" s="316"/>
      <c r="D115" s="316"/>
      <c r="E115" s="327"/>
    </row>
    <row r="116" spans="2:5" ht="13.5" thickBot="1" x14ac:dyDescent="0.25">
      <c r="B116" s="102">
        <v>5</v>
      </c>
      <c r="C116" s="95" t="s">
        <v>116</v>
      </c>
      <c r="D116" s="34" t="s">
        <v>3</v>
      </c>
      <c r="E116" s="34" t="s">
        <v>42</v>
      </c>
    </row>
    <row r="117" spans="2:5" x14ac:dyDescent="0.2">
      <c r="B117" s="61" t="s">
        <v>43</v>
      </c>
      <c r="C117" s="59" t="s">
        <v>117</v>
      </c>
      <c r="D117" s="159" t="s">
        <v>3</v>
      </c>
      <c r="E117" s="60">
        <v>0</v>
      </c>
    </row>
    <row r="118" spans="2:5" x14ac:dyDescent="0.2">
      <c r="B118" s="61" t="s">
        <v>45</v>
      </c>
      <c r="C118" s="62" t="s">
        <v>118</v>
      </c>
      <c r="D118" s="160" t="s">
        <v>3</v>
      </c>
      <c r="E118" s="63">
        <v>0</v>
      </c>
    </row>
    <row r="119" spans="2:5" x14ac:dyDescent="0.2">
      <c r="B119" s="61" t="s">
        <v>47</v>
      </c>
      <c r="C119" s="62" t="s">
        <v>119</v>
      </c>
      <c r="D119" s="160" t="s">
        <v>3</v>
      </c>
      <c r="E119" s="63">
        <v>0</v>
      </c>
    </row>
    <row r="120" spans="2:5" ht="13.5" thickBot="1" x14ac:dyDescent="0.25">
      <c r="B120" s="96" t="s">
        <v>49</v>
      </c>
      <c r="C120" s="112" t="s">
        <v>156</v>
      </c>
      <c r="D120" s="171" t="s">
        <v>3</v>
      </c>
      <c r="E120" s="97">
        <f>'Uniformes e Materiais'!G35</f>
        <v>3.5544444444444441</v>
      </c>
    </row>
    <row r="121" spans="2:5" ht="13.5" thickBot="1" x14ac:dyDescent="0.25">
      <c r="B121" s="90"/>
      <c r="C121" s="95" t="s">
        <v>120</v>
      </c>
      <c r="D121" s="172" t="s">
        <v>3</v>
      </c>
      <c r="E121" s="79">
        <f>SUM(E117:E120)</f>
        <v>3.5544444444444441</v>
      </c>
    </row>
    <row r="122" spans="2:5" ht="13.5" thickBot="1" x14ac:dyDescent="0.25">
      <c r="C122" s="44" t="s">
        <v>3</v>
      </c>
      <c r="D122" s="2" t="s">
        <v>3</v>
      </c>
      <c r="E122" s="46" t="s">
        <v>3</v>
      </c>
    </row>
    <row r="123" spans="2:5" ht="13.5" thickBot="1" x14ac:dyDescent="0.25">
      <c r="B123" s="315" t="s">
        <v>121</v>
      </c>
      <c r="C123" s="316"/>
      <c r="D123" s="316"/>
      <c r="E123" s="327"/>
    </row>
    <row r="124" spans="2:5" ht="13.5" thickBot="1" x14ac:dyDescent="0.25">
      <c r="B124" s="28">
        <v>6</v>
      </c>
      <c r="C124" s="91" t="s">
        <v>122</v>
      </c>
      <c r="D124" s="28" t="s">
        <v>3</v>
      </c>
      <c r="E124" s="28"/>
    </row>
    <row r="125" spans="2:5" x14ac:dyDescent="0.2">
      <c r="B125" s="113" t="s">
        <v>43</v>
      </c>
      <c r="C125" s="36" t="s">
        <v>123</v>
      </c>
      <c r="D125" s="153">
        <f>'Assistente Administrativo Pleno'!D125</f>
        <v>4.4999999999999997E-3</v>
      </c>
      <c r="E125" s="63">
        <f>E148*D125</f>
        <v>19.638147331729996</v>
      </c>
    </row>
    <row r="126" spans="2:5" x14ac:dyDescent="0.2">
      <c r="B126" s="114"/>
      <c r="C126" s="115" t="s">
        <v>124</v>
      </c>
      <c r="D126" s="158"/>
      <c r="E126" s="116">
        <f>E148+E125</f>
        <v>4383.6708877161736</v>
      </c>
    </row>
    <row r="127" spans="2:5" x14ac:dyDescent="0.2">
      <c r="B127" s="114" t="s">
        <v>45</v>
      </c>
      <c r="C127" s="38" t="s">
        <v>125</v>
      </c>
      <c r="D127" s="153">
        <f>'Assistente Administrativo Pleno'!D127</f>
        <v>3.0000000000000001E-3</v>
      </c>
      <c r="E127" s="63">
        <f>D127*E126</f>
        <v>13.151012663148521</v>
      </c>
    </row>
    <row r="128" spans="2:5" x14ac:dyDescent="0.2">
      <c r="B128" s="114"/>
      <c r="C128" s="38"/>
      <c r="D128" s="168"/>
      <c r="E128" s="116">
        <f>E126+E127</f>
        <v>4396.821900379322</v>
      </c>
    </row>
    <row r="129" spans="2:5" x14ac:dyDescent="0.2">
      <c r="B129" s="114" t="s">
        <v>47</v>
      </c>
      <c r="C129" s="117" t="s">
        <v>126</v>
      </c>
      <c r="D129" s="177">
        <f>D136+D132+D131+D133</f>
        <v>0.1804</v>
      </c>
      <c r="E129" s="63">
        <f>E149-E125-E127</f>
        <v>967.7729024260974</v>
      </c>
    </row>
    <row r="130" spans="2:5" x14ac:dyDescent="0.2">
      <c r="B130" s="114" t="s">
        <v>127</v>
      </c>
      <c r="C130" s="38" t="s">
        <v>128</v>
      </c>
      <c r="D130" s="153">
        <v>0</v>
      </c>
      <c r="E130" s="116">
        <f>E129/D129*D130</f>
        <v>0</v>
      </c>
    </row>
    <row r="131" spans="2:5" x14ac:dyDescent="0.2">
      <c r="B131" s="114"/>
      <c r="C131" s="38" t="s">
        <v>129</v>
      </c>
      <c r="D131" s="153">
        <v>1.54E-2</v>
      </c>
      <c r="E131" s="63">
        <f>E129/D129*D131</f>
        <v>82.61475996320344</v>
      </c>
    </row>
    <row r="132" spans="2:5" x14ac:dyDescent="0.2">
      <c r="B132" s="114"/>
      <c r="C132" s="38" t="s">
        <v>130</v>
      </c>
      <c r="D132" s="153">
        <v>7.0000000000000007E-2</v>
      </c>
      <c r="E132" s="63">
        <f>E129/D129*D132</f>
        <v>375.52163619637929</v>
      </c>
    </row>
    <row r="133" spans="2:5" x14ac:dyDescent="0.2">
      <c r="B133" s="114"/>
      <c r="C133" s="38" t="s">
        <v>131</v>
      </c>
      <c r="D133" s="153">
        <v>4.4999999999999998E-2</v>
      </c>
      <c r="E133" s="63">
        <f>E129/D129*D133</f>
        <v>241.40676612624381</v>
      </c>
    </row>
    <row r="134" spans="2:5" x14ac:dyDescent="0.2">
      <c r="B134" s="114"/>
      <c r="C134" s="38" t="s">
        <v>132</v>
      </c>
      <c r="D134" s="153">
        <v>0</v>
      </c>
      <c r="E134" s="63">
        <v>0</v>
      </c>
    </row>
    <row r="135" spans="2:5" x14ac:dyDescent="0.2">
      <c r="B135" s="114" t="s">
        <v>133</v>
      </c>
      <c r="C135" s="117" t="s">
        <v>134</v>
      </c>
      <c r="D135" s="177">
        <f>D137+D136</f>
        <v>0.05</v>
      </c>
      <c r="E135" s="116">
        <f>E129/D129*D135</f>
        <v>268.22974014027091</v>
      </c>
    </row>
    <row r="136" spans="2:5" x14ac:dyDescent="0.2">
      <c r="B136" s="114"/>
      <c r="C136" s="38" t="s">
        <v>135</v>
      </c>
      <c r="D136" s="153">
        <v>0.05</v>
      </c>
      <c r="E136" s="63">
        <f>E129/D129*D135</f>
        <v>268.22974014027091</v>
      </c>
    </row>
    <row r="137" spans="2:5" ht="13.5" thickBot="1" x14ac:dyDescent="0.25">
      <c r="B137" s="118"/>
      <c r="C137" s="41" t="s">
        <v>132</v>
      </c>
      <c r="D137" s="153">
        <v>0</v>
      </c>
      <c r="E137" s="89">
        <v>0</v>
      </c>
    </row>
    <row r="138" spans="2:5" ht="13.5" thickBot="1" x14ac:dyDescent="0.25">
      <c r="B138" s="90"/>
      <c r="C138" s="91" t="s">
        <v>120</v>
      </c>
      <c r="D138" s="174" t="s">
        <v>3</v>
      </c>
      <c r="E138" s="43">
        <f>E125+E127+E129</f>
        <v>1000.562062420976</v>
      </c>
    </row>
    <row r="139" spans="2:5" ht="13.5" thickBot="1" x14ac:dyDescent="0.25">
      <c r="B139" s="80"/>
      <c r="C139" s="81"/>
      <c r="D139" s="173"/>
      <c r="E139" s="82"/>
    </row>
    <row r="140" spans="2:5" ht="13.5" thickBot="1" x14ac:dyDescent="0.25">
      <c r="B140" s="83" t="s">
        <v>136</v>
      </c>
      <c r="C140" s="94" t="s">
        <v>137</v>
      </c>
      <c r="D140" s="166" t="s">
        <v>3</v>
      </c>
      <c r="E140" s="78"/>
    </row>
    <row r="141" spans="2:5" ht="13.5" thickBot="1" x14ac:dyDescent="0.25">
      <c r="B141" s="80"/>
      <c r="C141" s="81"/>
      <c r="D141" s="173"/>
      <c r="E141" s="82"/>
    </row>
    <row r="142" spans="2:5" ht="13.5" thickBot="1" x14ac:dyDescent="0.25">
      <c r="B142" s="28">
        <v>1</v>
      </c>
      <c r="C142" s="94" t="s">
        <v>138</v>
      </c>
      <c r="D142" s="34" t="s">
        <v>3</v>
      </c>
      <c r="E142" s="34" t="s">
        <v>42</v>
      </c>
    </row>
    <row r="143" spans="2:5" x14ac:dyDescent="0.2">
      <c r="B143" s="119" t="s">
        <v>43</v>
      </c>
      <c r="C143" s="62" t="s">
        <v>139</v>
      </c>
      <c r="D143" s="178"/>
      <c r="E143" s="120">
        <f>E48</f>
        <v>2289.17</v>
      </c>
    </row>
    <row r="144" spans="2:5" x14ac:dyDescent="0.2">
      <c r="B144" s="61" t="s">
        <v>45</v>
      </c>
      <c r="C144" s="62" t="s">
        <v>140</v>
      </c>
      <c r="D144" s="178"/>
      <c r="E144" s="120">
        <f>E86</f>
        <v>1799.6250219999999</v>
      </c>
    </row>
    <row r="145" spans="2:5" x14ac:dyDescent="0.2">
      <c r="B145" s="61" t="s">
        <v>47</v>
      </c>
      <c r="C145" s="62" t="s">
        <v>141</v>
      </c>
      <c r="D145" s="178"/>
      <c r="E145" s="120">
        <f>E96</f>
        <v>151.86353780000002</v>
      </c>
    </row>
    <row r="146" spans="2:5" x14ac:dyDescent="0.2">
      <c r="B146" s="61" t="s">
        <v>49</v>
      </c>
      <c r="C146" s="62" t="s">
        <v>142</v>
      </c>
      <c r="D146" s="178"/>
      <c r="E146" s="120">
        <f>E112</f>
        <v>119.81973614000002</v>
      </c>
    </row>
    <row r="147" spans="2:5" ht="13.5" thickBot="1" x14ac:dyDescent="0.25">
      <c r="B147" s="65" t="s">
        <v>51</v>
      </c>
      <c r="C147" s="66" t="s">
        <v>143</v>
      </c>
      <c r="D147" s="179"/>
      <c r="E147" s="121">
        <f>E121</f>
        <v>3.5544444444444441</v>
      </c>
    </row>
    <row r="148" spans="2:5" ht="16.5" thickBot="1" x14ac:dyDescent="0.25">
      <c r="B148" s="90"/>
      <c r="C148" s="91" t="s">
        <v>144</v>
      </c>
      <c r="D148" s="180"/>
      <c r="E148" s="122">
        <f>SUM(E143:E147)</f>
        <v>4364.032740384444</v>
      </c>
    </row>
    <row r="149" spans="2:5" ht="13.5" thickBot="1" x14ac:dyDescent="0.25">
      <c r="B149" s="123" t="s">
        <v>53</v>
      </c>
      <c r="C149" s="124" t="s">
        <v>145</v>
      </c>
      <c r="D149" s="181"/>
      <c r="E149" s="125">
        <f>E150-E148</f>
        <v>1000.562062420976</v>
      </c>
    </row>
    <row r="150" spans="2:5" ht="16.5" thickBot="1" x14ac:dyDescent="0.25">
      <c r="B150" s="312" t="s">
        <v>146</v>
      </c>
      <c r="C150" s="320"/>
      <c r="D150" s="313"/>
      <c r="E150" s="122">
        <f>E128/(100%-D129)</f>
        <v>5364.5948028054199</v>
      </c>
    </row>
    <row r="151" spans="2:5" ht="13.5" thickBot="1" x14ac:dyDescent="0.25">
      <c r="C151" s="126"/>
      <c r="D151" s="182"/>
      <c r="E151" s="126"/>
    </row>
    <row r="152" spans="2:5" ht="13.5" thickBot="1" x14ac:dyDescent="0.25">
      <c r="B152" s="28" t="s">
        <v>147</v>
      </c>
      <c r="C152" s="127" t="s">
        <v>148</v>
      </c>
      <c r="D152" s="183" t="s">
        <v>3</v>
      </c>
      <c r="E152" s="128"/>
    </row>
    <row r="153" spans="2:5" ht="13.5" thickBot="1" x14ac:dyDescent="0.25">
      <c r="B153" s="80"/>
      <c r="C153" s="81"/>
      <c r="D153" s="173"/>
      <c r="E153" s="82"/>
    </row>
    <row r="154" spans="2:5" ht="13.5" thickBot="1" x14ac:dyDescent="0.25">
      <c r="B154" s="48" t="s">
        <v>149</v>
      </c>
      <c r="C154" s="44" t="s">
        <v>150</v>
      </c>
      <c r="D154" s="129" t="s">
        <v>3</v>
      </c>
      <c r="E154" s="129" t="s">
        <v>42</v>
      </c>
    </row>
    <row r="155" spans="2:5" x14ac:dyDescent="0.2">
      <c r="B155" s="130" t="s">
        <v>43</v>
      </c>
      <c r="C155" s="131" t="s">
        <v>151</v>
      </c>
      <c r="D155" s="184">
        <f>D52</f>
        <v>8.3299999999999999E-2</v>
      </c>
      <c r="E155" s="132">
        <f>D155*E48</f>
        <v>190.687861</v>
      </c>
    </row>
    <row r="156" spans="2:5" x14ac:dyDescent="0.2">
      <c r="B156" s="133" t="s">
        <v>45</v>
      </c>
      <c r="C156" s="134" t="s">
        <v>152</v>
      </c>
      <c r="D156" s="185">
        <f>D53</f>
        <v>0.1111</v>
      </c>
      <c r="E156" s="135">
        <f>D156*E48</f>
        <v>254.32678700000002</v>
      </c>
    </row>
    <row r="157" spans="2:5" x14ac:dyDescent="0.2">
      <c r="B157" s="136" t="s">
        <v>47</v>
      </c>
      <c r="C157" s="137" t="s">
        <v>153</v>
      </c>
      <c r="D157" s="186">
        <v>4.4999999999999998E-2</v>
      </c>
      <c r="E157" s="135">
        <f>D157*E48</f>
        <v>103.01264999999999</v>
      </c>
    </row>
    <row r="158" spans="2:5" ht="13.5" thickBot="1" x14ac:dyDescent="0.25">
      <c r="B158" s="138" t="s">
        <v>49</v>
      </c>
      <c r="C158" s="139" t="s">
        <v>154</v>
      </c>
      <c r="D158" s="187">
        <f>D111</f>
        <v>2.9743200000000008E-2</v>
      </c>
      <c r="E158" s="135">
        <f>D158*E48</f>
        <v>68.087241144000018</v>
      </c>
    </row>
    <row r="159" spans="2:5" ht="16.5" thickBot="1" x14ac:dyDescent="0.25">
      <c r="B159" s="312" t="s">
        <v>155</v>
      </c>
      <c r="C159" s="313"/>
      <c r="D159" s="188">
        <f>SUM(D155:D158)</f>
        <v>0.26914320000000003</v>
      </c>
      <c r="E159" s="140">
        <f>SUM(E155:E158)</f>
        <v>616.11453914399999</v>
      </c>
    </row>
    <row r="160" spans="2:5" x14ac:dyDescent="0.2">
      <c r="B160" s="331"/>
      <c r="C160" s="331"/>
      <c r="D160" s="331"/>
      <c r="E160" s="331"/>
    </row>
    <row r="162" spans="2:5" x14ac:dyDescent="0.2">
      <c r="B162" s="330"/>
      <c r="C162" s="330"/>
      <c r="D162" s="330"/>
      <c r="E162" s="330"/>
    </row>
    <row r="163" spans="2:5" x14ac:dyDescent="0.2">
      <c r="B163" s="330"/>
      <c r="C163" s="330"/>
      <c r="D163" s="330"/>
      <c r="E163" s="330"/>
    </row>
  </sheetData>
  <mergeCells count="56">
    <mergeCell ref="B15:E15"/>
    <mergeCell ref="B1:E1"/>
    <mergeCell ref="B2:E2"/>
    <mergeCell ref="B3:E3"/>
    <mergeCell ref="B5:D5"/>
    <mergeCell ref="B6:D6"/>
    <mergeCell ref="B7:D7"/>
    <mergeCell ref="B9:E9"/>
    <mergeCell ref="B10:D10"/>
    <mergeCell ref="B11:D11"/>
    <mergeCell ref="B12:D12"/>
    <mergeCell ref="B13:D13"/>
    <mergeCell ref="B29:D29"/>
    <mergeCell ref="B16:C16"/>
    <mergeCell ref="B17:C17"/>
    <mergeCell ref="B19:E19"/>
    <mergeCell ref="B20:D20"/>
    <mergeCell ref="B21:D21"/>
    <mergeCell ref="B22:D22"/>
    <mergeCell ref="B23:D23"/>
    <mergeCell ref="B24:D24"/>
    <mergeCell ref="B26:E26"/>
    <mergeCell ref="B27:D27"/>
    <mergeCell ref="B28:D28"/>
    <mergeCell ref="B54:C54"/>
    <mergeCell ref="B30:D30"/>
    <mergeCell ref="B31:D31"/>
    <mergeCell ref="B32:D32"/>
    <mergeCell ref="B33:D33"/>
    <mergeCell ref="B34:D34"/>
    <mergeCell ref="C36:E36"/>
    <mergeCell ref="B39:C39"/>
    <mergeCell ref="D39:E39"/>
    <mergeCell ref="B48:D48"/>
    <mergeCell ref="B50:C50"/>
    <mergeCell ref="C51:E51"/>
    <mergeCell ref="B113:E113"/>
    <mergeCell ref="B55:E55"/>
    <mergeCell ref="B66:C66"/>
    <mergeCell ref="B67:E67"/>
    <mergeCell ref="B68:E68"/>
    <mergeCell ref="B79:C79"/>
    <mergeCell ref="B81:C81"/>
    <mergeCell ref="D81:E81"/>
    <mergeCell ref="B88:E88"/>
    <mergeCell ref="C89:E89"/>
    <mergeCell ref="B97:E97"/>
    <mergeCell ref="B98:E98"/>
    <mergeCell ref="B100:E100"/>
    <mergeCell ref="B163:E163"/>
    <mergeCell ref="B115:E115"/>
    <mergeCell ref="B123:E123"/>
    <mergeCell ref="B150:D150"/>
    <mergeCell ref="B159:C159"/>
    <mergeCell ref="B160:E160"/>
    <mergeCell ref="B162:E162"/>
  </mergeCells>
  <pageMargins left="0.511811024" right="0.511811024" top="0.78740157499999996" bottom="0.78740157499999996" header="0.31496062000000002" footer="0.31496062000000002"/>
  <pageSetup paperSize="9" scale="61" orientation="portrait" horizontalDpi="0" verticalDpi="0" r:id="rId1"/>
  <rowBreaks count="1" manualBreakCount="1">
    <brk id="87" min="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3"/>
  <sheetViews>
    <sheetView view="pageBreakPreview" topLeftCell="A55" zoomScale="89" zoomScaleNormal="100" zoomScaleSheetLayoutView="89" workbookViewId="0">
      <selection activeCell="C77" sqref="C77:E77"/>
    </sheetView>
  </sheetViews>
  <sheetFormatPr defaultColWidth="8.7109375" defaultRowHeight="12.75" x14ac:dyDescent="0.2"/>
  <cols>
    <col min="1" max="1" width="8.7109375" style="1"/>
    <col min="2" max="2" width="9.140625" style="2" customWidth="1"/>
    <col min="3" max="3" width="89" style="45" customWidth="1"/>
    <col min="4" max="4" width="17.5703125" style="2" bestFit="1" customWidth="1"/>
    <col min="5" max="5" width="25.140625" style="45" bestFit="1" customWidth="1"/>
    <col min="6" max="16384" width="8.7109375" style="1"/>
  </cols>
  <sheetData>
    <row r="1" spans="2:5" x14ac:dyDescent="0.2">
      <c r="B1" s="292" t="s">
        <v>0</v>
      </c>
      <c r="C1" s="292"/>
      <c r="D1" s="292"/>
      <c r="E1" s="292"/>
    </row>
    <row r="2" spans="2:5" x14ac:dyDescent="0.2">
      <c r="B2" s="292" t="s">
        <v>1</v>
      </c>
      <c r="C2" s="292"/>
      <c r="D2" s="292"/>
      <c r="E2" s="292"/>
    </row>
    <row r="3" spans="2:5" x14ac:dyDescent="0.2">
      <c r="B3" s="292" t="s">
        <v>2</v>
      </c>
      <c r="C3" s="292"/>
      <c r="D3" s="292"/>
      <c r="E3" s="292"/>
    </row>
    <row r="4" spans="2:5" ht="13.5" thickBot="1" x14ac:dyDescent="0.25">
      <c r="C4" s="3" t="s">
        <v>3</v>
      </c>
      <c r="D4" s="2" t="s">
        <v>3</v>
      </c>
      <c r="E4" s="4" t="s">
        <v>3</v>
      </c>
    </row>
    <row r="5" spans="2:5" ht="14.25" thickTop="1" x14ac:dyDescent="0.2">
      <c r="B5" s="293" t="s">
        <v>4</v>
      </c>
      <c r="C5" s="294"/>
      <c r="D5" s="294"/>
      <c r="E5" s="5" t="s">
        <v>5</v>
      </c>
    </row>
    <row r="6" spans="2:5" x14ac:dyDescent="0.2">
      <c r="B6" s="295" t="s">
        <v>6</v>
      </c>
      <c r="C6" s="296"/>
      <c r="D6" s="297"/>
      <c r="E6" s="6">
        <v>44075</v>
      </c>
    </row>
    <row r="7" spans="2:5" ht="13.5" thickBot="1" x14ac:dyDescent="0.25">
      <c r="B7" s="298" t="s">
        <v>7</v>
      </c>
      <c r="C7" s="299"/>
      <c r="D7" s="300"/>
      <c r="E7" s="7" t="s">
        <v>8</v>
      </c>
    </row>
    <row r="8" spans="2:5" ht="14.25" thickTop="1" thickBot="1" x14ac:dyDescent="0.25">
      <c r="C8" s="8"/>
      <c r="D8" s="17"/>
      <c r="E8" s="10"/>
    </row>
    <row r="9" spans="2:5" ht="14.25" thickTop="1" thickBot="1" x14ac:dyDescent="0.25">
      <c r="B9" s="301" t="s">
        <v>9</v>
      </c>
      <c r="C9" s="302"/>
      <c r="D9" s="302"/>
      <c r="E9" s="303"/>
    </row>
    <row r="10" spans="2:5" ht="13.5" thickTop="1" x14ac:dyDescent="0.2">
      <c r="B10" s="304" t="s">
        <v>10</v>
      </c>
      <c r="C10" s="305"/>
      <c r="D10" s="306"/>
      <c r="E10" s="11" t="s">
        <v>11</v>
      </c>
    </row>
    <row r="11" spans="2:5" x14ac:dyDescent="0.2">
      <c r="B11" s="295" t="s">
        <v>12</v>
      </c>
      <c r="C11" s="296"/>
      <c r="D11" s="297"/>
      <c r="E11" s="12" t="s">
        <v>13</v>
      </c>
    </row>
    <row r="12" spans="2:5" x14ac:dyDescent="0.2">
      <c r="B12" s="295" t="s">
        <v>14</v>
      </c>
      <c r="C12" s="296"/>
      <c r="D12" s="297"/>
      <c r="E12" s="11">
        <v>2020</v>
      </c>
    </row>
    <row r="13" spans="2:5" ht="13.5" thickBot="1" x14ac:dyDescent="0.25">
      <c r="B13" s="298" t="s">
        <v>15</v>
      </c>
      <c r="C13" s="299"/>
      <c r="D13" s="300"/>
      <c r="E13" s="13">
        <v>12</v>
      </c>
    </row>
    <row r="14" spans="2:5" ht="14.25" thickTop="1" thickBot="1" x14ac:dyDescent="0.25">
      <c r="C14" s="8"/>
      <c r="D14" s="17"/>
      <c r="E14" s="9"/>
    </row>
    <row r="15" spans="2:5" ht="14.25" thickTop="1" thickBot="1" x14ac:dyDescent="0.25">
      <c r="B15" s="289" t="s">
        <v>16</v>
      </c>
      <c r="C15" s="290"/>
      <c r="D15" s="290"/>
      <c r="E15" s="291"/>
    </row>
    <row r="16" spans="2:5" ht="15" customHeight="1" thickTop="1" thickBot="1" x14ac:dyDescent="0.25">
      <c r="B16" s="308" t="s">
        <v>17</v>
      </c>
      <c r="C16" s="308"/>
      <c r="D16" s="141" t="s">
        <v>18</v>
      </c>
      <c r="E16" s="14" t="s">
        <v>19</v>
      </c>
    </row>
    <row r="17" spans="2:5" ht="25.5" customHeight="1" thickTop="1" thickBot="1" x14ac:dyDescent="0.25">
      <c r="B17" s="309" t="s">
        <v>163</v>
      </c>
      <c r="C17" s="309"/>
      <c r="D17" s="142" t="s">
        <v>188</v>
      </c>
      <c r="E17" s="15">
        <v>1</v>
      </c>
    </row>
    <row r="18" spans="2:5" ht="14.25" thickTop="1" thickBot="1" x14ac:dyDescent="0.25">
      <c r="C18" s="16"/>
      <c r="D18" s="17"/>
      <c r="E18" s="17"/>
    </row>
    <row r="19" spans="2:5" ht="14.25" thickTop="1" thickBot="1" x14ac:dyDescent="0.25">
      <c r="B19" s="301" t="s">
        <v>21</v>
      </c>
      <c r="C19" s="302"/>
      <c r="D19" s="302"/>
      <c r="E19" s="303"/>
    </row>
    <row r="20" spans="2:5" ht="30.75" customHeight="1" thickTop="1" x14ac:dyDescent="0.2">
      <c r="B20" s="293" t="s">
        <v>22</v>
      </c>
      <c r="C20" s="294"/>
      <c r="D20" s="310"/>
      <c r="E20" s="18" t="str">
        <f>B17</f>
        <v>Motorista de Veiculo Pesado</v>
      </c>
    </row>
    <row r="21" spans="2:5" ht="13.5" x14ac:dyDescent="0.2">
      <c r="B21" s="295" t="s">
        <v>23</v>
      </c>
      <c r="C21" s="296"/>
      <c r="D21" s="297"/>
      <c r="E21" s="19" t="s">
        <v>193</v>
      </c>
    </row>
    <row r="22" spans="2:5" x14ac:dyDescent="0.2">
      <c r="B22" s="295" t="s">
        <v>25</v>
      </c>
      <c r="C22" s="296"/>
      <c r="D22" s="297"/>
      <c r="E22" s="20">
        <v>2590</v>
      </c>
    </row>
    <row r="23" spans="2:5" x14ac:dyDescent="0.2">
      <c r="B23" s="295" t="s">
        <v>26</v>
      </c>
      <c r="C23" s="296"/>
      <c r="D23" s="297"/>
      <c r="E23" s="21" t="str">
        <f>B17</f>
        <v>Motorista de Veiculo Pesado</v>
      </c>
    </row>
    <row r="24" spans="2:5" ht="13.5" thickBot="1" x14ac:dyDescent="0.25">
      <c r="B24" s="298" t="s">
        <v>27</v>
      </c>
      <c r="C24" s="299"/>
      <c r="D24" s="300"/>
      <c r="E24" s="22">
        <v>43831</v>
      </c>
    </row>
    <row r="25" spans="2:5" ht="14.25" thickTop="1" thickBot="1" x14ac:dyDescent="0.25">
      <c r="C25" s="8"/>
      <c r="D25" s="17"/>
      <c r="E25" s="9"/>
    </row>
    <row r="26" spans="2:5" ht="14.25" thickTop="1" thickBot="1" x14ac:dyDescent="0.25">
      <c r="B26" s="301" t="s">
        <v>28</v>
      </c>
      <c r="C26" s="302"/>
      <c r="D26" s="302"/>
      <c r="E26" s="303"/>
    </row>
    <row r="27" spans="2:5" ht="13.5" thickTop="1" x14ac:dyDescent="0.2">
      <c r="B27" s="293" t="s">
        <v>29</v>
      </c>
      <c r="C27" s="294"/>
      <c r="D27" s="311"/>
      <c r="E27" s="23">
        <v>5.5</v>
      </c>
    </row>
    <row r="28" spans="2:5" x14ac:dyDescent="0.2">
      <c r="B28" s="295"/>
      <c r="C28" s="296"/>
      <c r="D28" s="307"/>
      <c r="E28" s="24">
        <v>37</v>
      </c>
    </row>
    <row r="29" spans="2:5" x14ac:dyDescent="0.2">
      <c r="B29" s="295" t="s">
        <v>30</v>
      </c>
      <c r="C29" s="296"/>
      <c r="D29" s="307"/>
      <c r="E29" s="24">
        <v>277.29000000000002</v>
      </c>
    </row>
    <row r="30" spans="2:5" x14ac:dyDescent="0.2">
      <c r="B30" s="295" t="s">
        <v>31</v>
      </c>
      <c r="C30" s="296"/>
      <c r="D30" s="307"/>
      <c r="E30" s="25">
        <v>0</v>
      </c>
    </row>
    <row r="31" spans="2:5" x14ac:dyDescent="0.2">
      <c r="B31" s="295" t="s">
        <v>32</v>
      </c>
      <c r="C31" s="296"/>
      <c r="D31" s="307"/>
      <c r="E31" s="24">
        <v>32.67</v>
      </c>
    </row>
    <row r="32" spans="2:5" x14ac:dyDescent="0.2">
      <c r="B32" s="295" t="s">
        <v>33</v>
      </c>
      <c r="C32" s="296"/>
      <c r="D32" s="307"/>
      <c r="E32" s="25">
        <v>0</v>
      </c>
    </row>
    <row r="33" spans="2:5" x14ac:dyDescent="0.2">
      <c r="B33" s="295" t="s">
        <v>34</v>
      </c>
      <c r="C33" s="296"/>
      <c r="D33" s="307"/>
      <c r="E33" s="25">
        <v>0</v>
      </c>
    </row>
    <row r="34" spans="2:5" ht="13.5" thickBot="1" x14ac:dyDescent="0.25">
      <c r="B34" s="298" t="s">
        <v>35</v>
      </c>
      <c r="C34" s="299"/>
      <c r="D34" s="314"/>
      <c r="E34" s="26">
        <v>22</v>
      </c>
    </row>
    <row r="35" spans="2:5" ht="14.25" thickTop="1" thickBot="1" x14ac:dyDescent="0.25">
      <c r="B35" s="9"/>
      <c r="C35" s="8"/>
      <c r="D35" s="17"/>
      <c r="E35" s="27"/>
    </row>
    <row r="36" spans="2:5" ht="13.5" thickBot="1" x14ac:dyDescent="0.25">
      <c r="B36" s="28" t="s">
        <v>36</v>
      </c>
      <c r="C36" s="315" t="s">
        <v>37</v>
      </c>
      <c r="D36" s="316"/>
      <c r="E36" s="317"/>
    </row>
    <row r="37" spans="2:5" ht="13.5" thickBot="1" x14ac:dyDescent="0.25">
      <c r="C37" s="8"/>
      <c r="D37" s="17"/>
      <c r="E37" s="9"/>
    </row>
    <row r="38" spans="2:5" ht="39" thickBot="1" x14ac:dyDescent="0.25">
      <c r="B38" s="29"/>
      <c r="C38" s="30" t="s">
        <v>38</v>
      </c>
      <c r="D38" s="31" t="s">
        <v>39</v>
      </c>
      <c r="E38" s="31" t="str">
        <f>B17</f>
        <v>Motorista de Veiculo Pesado</v>
      </c>
    </row>
    <row r="39" spans="2:5" ht="13.5" thickBot="1" x14ac:dyDescent="0.25">
      <c r="B39" s="315" t="s">
        <v>40</v>
      </c>
      <c r="C39" s="316"/>
      <c r="D39" s="318" t="s">
        <v>3</v>
      </c>
      <c r="E39" s="319"/>
    </row>
    <row r="40" spans="2:5" ht="13.5" thickBot="1" x14ac:dyDescent="0.25">
      <c r="B40" s="32">
        <v>1</v>
      </c>
      <c r="C40" s="33" t="s">
        <v>41</v>
      </c>
      <c r="D40" s="34" t="s">
        <v>3</v>
      </c>
      <c r="E40" s="34" t="s">
        <v>42</v>
      </c>
    </row>
    <row r="41" spans="2:5" x14ac:dyDescent="0.2">
      <c r="B41" s="35" t="s">
        <v>43</v>
      </c>
      <c r="C41" s="36" t="s">
        <v>44</v>
      </c>
      <c r="D41" s="159" t="s">
        <v>3</v>
      </c>
      <c r="E41" s="37">
        <f>E22</f>
        <v>2590</v>
      </c>
    </row>
    <row r="42" spans="2:5" x14ac:dyDescent="0.2">
      <c r="B42" s="35" t="s">
        <v>45</v>
      </c>
      <c r="C42" s="38" t="s">
        <v>46</v>
      </c>
      <c r="D42" s="160" t="s">
        <v>3</v>
      </c>
      <c r="E42" s="39">
        <v>0</v>
      </c>
    </row>
    <row r="43" spans="2:5" x14ac:dyDescent="0.2">
      <c r="B43" s="35" t="s">
        <v>47</v>
      </c>
      <c r="C43" s="38" t="s">
        <v>48</v>
      </c>
      <c r="D43" s="160" t="s">
        <v>3</v>
      </c>
      <c r="E43" s="39">
        <v>0</v>
      </c>
    </row>
    <row r="44" spans="2:5" x14ac:dyDescent="0.2">
      <c r="B44" s="35" t="s">
        <v>49</v>
      </c>
      <c r="C44" s="38" t="s">
        <v>50</v>
      </c>
      <c r="D44" s="160" t="s">
        <v>3</v>
      </c>
      <c r="E44" s="39">
        <v>0</v>
      </c>
    </row>
    <row r="45" spans="2:5" x14ac:dyDescent="0.2">
      <c r="B45" s="35" t="s">
        <v>51</v>
      </c>
      <c r="C45" s="38" t="s">
        <v>52</v>
      </c>
      <c r="D45" s="160" t="s">
        <v>3</v>
      </c>
      <c r="E45" s="39">
        <v>0</v>
      </c>
    </row>
    <row r="46" spans="2:5" x14ac:dyDescent="0.2">
      <c r="B46" s="40" t="s">
        <v>53</v>
      </c>
      <c r="C46" s="41" t="s">
        <v>54</v>
      </c>
      <c r="D46" s="161"/>
      <c r="E46" s="39">
        <v>0</v>
      </c>
    </row>
    <row r="47" spans="2:5" ht="13.5" thickBot="1" x14ac:dyDescent="0.25">
      <c r="B47" s="40" t="s">
        <v>55</v>
      </c>
      <c r="C47" s="41" t="s">
        <v>56</v>
      </c>
      <c r="D47" s="161" t="s">
        <v>3</v>
      </c>
      <c r="E47" s="42">
        <v>0</v>
      </c>
    </row>
    <row r="48" spans="2:5" ht="13.5" thickBot="1" x14ac:dyDescent="0.25">
      <c r="B48" s="312" t="s">
        <v>57</v>
      </c>
      <c r="C48" s="320"/>
      <c r="D48" s="313"/>
      <c r="E48" s="43">
        <f>SUM(E41:E47)</f>
        <v>2590</v>
      </c>
    </row>
    <row r="49" spans="2:5" ht="13.5" thickBot="1" x14ac:dyDescent="0.25">
      <c r="C49" s="44" t="s">
        <v>3</v>
      </c>
      <c r="D49" s="2" t="s">
        <v>3</v>
      </c>
      <c r="E49" s="46" t="s">
        <v>3</v>
      </c>
    </row>
    <row r="50" spans="2:5" ht="13.5" thickBot="1" x14ac:dyDescent="0.25">
      <c r="B50" s="321" t="s">
        <v>58</v>
      </c>
      <c r="C50" s="322"/>
      <c r="D50" s="162"/>
      <c r="E50" s="47"/>
    </row>
    <row r="51" spans="2:5" ht="13.5" thickBot="1" x14ac:dyDescent="0.25">
      <c r="B51" s="48" t="s">
        <v>59</v>
      </c>
      <c r="C51" s="322" t="s">
        <v>60</v>
      </c>
      <c r="D51" s="322"/>
      <c r="E51" s="323"/>
    </row>
    <row r="52" spans="2:5" x14ac:dyDescent="0.2">
      <c r="B52" s="49" t="s">
        <v>43</v>
      </c>
      <c r="C52" s="50" t="s">
        <v>61</v>
      </c>
      <c r="D52" s="163">
        <v>8.3299999999999999E-2</v>
      </c>
      <c r="E52" s="51">
        <f>D52*E48</f>
        <v>215.74699999999999</v>
      </c>
    </row>
    <row r="53" spans="2:5" ht="13.5" thickBot="1" x14ac:dyDescent="0.25">
      <c r="B53" s="52" t="s">
        <v>45</v>
      </c>
      <c r="C53" s="53" t="s">
        <v>62</v>
      </c>
      <c r="D53" s="164">
        <v>0.1111</v>
      </c>
      <c r="E53" s="54">
        <f>D53*E48</f>
        <v>287.74900000000002</v>
      </c>
    </row>
    <row r="54" spans="2:5" ht="13.5" thickBot="1" x14ac:dyDescent="0.25">
      <c r="B54" s="312" t="s">
        <v>63</v>
      </c>
      <c r="C54" s="313"/>
      <c r="D54" s="165">
        <f>SUM(D52:D53)</f>
        <v>0.19440000000000002</v>
      </c>
      <c r="E54" s="43">
        <f>SUM(E52:E53)</f>
        <v>503.49599999999998</v>
      </c>
    </row>
    <row r="55" spans="2:5" x14ac:dyDescent="0.2">
      <c r="B55" s="325" t="s">
        <v>64</v>
      </c>
      <c r="C55" s="325"/>
      <c r="D55" s="325"/>
      <c r="E55" s="325"/>
    </row>
    <row r="56" spans="2:5" ht="13.5" thickBot="1" x14ac:dyDescent="0.25">
      <c r="C56" s="94"/>
      <c r="D56" s="166"/>
      <c r="E56" s="56"/>
    </row>
    <row r="57" spans="2:5" ht="13.5" thickBot="1" x14ac:dyDescent="0.25">
      <c r="B57" s="28" t="s">
        <v>65</v>
      </c>
      <c r="C57" s="95" t="s">
        <v>66</v>
      </c>
      <c r="D57" s="34"/>
      <c r="E57" s="34" t="s">
        <v>42</v>
      </c>
    </row>
    <row r="58" spans="2:5" x14ac:dyDescent="0.2">
      <c r="B58" s="58" t="s">
        <v>43</v>
      </c>
      <c r="C58" s="59" t="s">
        <v>67</v>
      </c>
      <c r="D58" s="167"/>
      <c r="E58" s="60">
        <f>$E$48*D58</f>
        <v>0</v>
      </c>
    </row>
    <row r="59" spans="2:5" x14ac:dyDescent="0.2">
      <c r="B59" s="61" t="s">
        <v>45</v>
      </c>
      <c r="C59" s="62" t="s">
        <v>68</v>
      </c>
      <c r="D59" s="168">
        <v>1.4999999999999999E-2</v>
      </c>
      <c r="E59" s="63">
        <f>($E$48*D59)</f>
        <v>38.85</v>
      </c>
    </row>
    <row r="60" spans="2:5" x14ac:dyDescent="0.2">
      <c r="B60" s="61" t="s">
        <v>47</v>
      </c>
      <c r="C60" s="62" t="s">
        <v>69</v>
      </c>
      <c r="D60" s="168">
        <v>0.01</v>
      </c>
      <c r="E60" s="63">
        <f t="shared" ref="E60:E62" si="0">($E$48*D60)</f>
        <v>25.900000000000002</v>
      </c>
    </row>
    <row r="61" spans="2:5" s="64" customFormat="1" x14ac:dyDescent="0.2">
      <c r="B61" s="61" t="s">
        <v>49</v>
      </c>
      <c r="C61" s="62" t="s">
        <v>70</v>
      </c>
      <c r="D61" s="168">
        <v>2E-3</v>
      </c>
      <c r="E61" s="63">
        <f t="shared" si="0"/>
        <v>5.18</v>
      </c>
    </row>
    <row r="62" spans="2:5" x14ac:dyDescent="0.2">
      <c r="B62" s="61" t="s">
        <v>51</v>
      </c>
      <c r="C62" s="62" t="s">
        <v>71</v>
      </c>
      <c r="D62" s="168">
        <v>2.5000000000000001E-2</v>
      </c>
      <c r="E62" s="63">
        <f t="shared" si="0"/>
        <v>64.75</v>
      </c>
    </row>
    <row r="63" spans="2:5" x14ac:dyDescent="0.2">
      <c r="B63" s="61" t="s">
        <v>53</v>
      </c>
      <c r="C63" s="62" t="s">
        <v>72</v>
      </c>
      <c r="D63" s="168">
        <v>0.08</v>
      </c>
      <c r="E63" s="63">
        <f>$E$48*D63</f>
        <v>207.20000000000002</v>
      </c>
    </row>
    <row r="64" spans="2:5" x14ac:dyDescent="0.2">
      <c r="B64" s="61" t="s">
        <v>55</v>
      </c>
      <c r="C64" s="62" t="s">
        <v>73</v>
      </c>
      <c r="D64" s="153">
        <v>1.4999999999999999E-2</v>
      </c>
      <c r="E64" s="63">
        <f>($E$48*D64)</f>
        <v>38.85</v>
      </c>
    </row>
    <row r="65" spans="2:5" ht="13.5" thickBot="1" x14ac:dyDescent="0.25">
      <c r="B65" s="65" t="s">
        <v>74</v>
      </c>
      <c r="C65" s="66" t="s">
        <v>75</v>
      </c>
      <c r="D65" s="169">
        <v>6.0000000000000001E-3</v>
      </c>
      <c r="E65" s="63">
        <f>($E$48*D65)</f>
        <v>15.540000000000001</v>
      </c>
    </row>
    <row r="66" spans="2:5" ht="13.5" thickBot="1" x14ac:dyDescent="0.25">
      <c r="B66" s="312" t="s">
        <v>63</v>
      </c>
      <c r="C66" s="313"/>
      <c r="D66" s="170">
        <f>SUM(D58:D65)</f>
        <v>0.15300000000000002</v>
      </c>
      <c r="E66" s="67">
        <f>SUM(E58:E65)</f>
        <v>396.27000000000004</v>
      </c>
    </row>
    <row r="67" spans="2:5" x14ac:dyDescent="0.2">
      <c r="B67" s="324" t="s">
        <v>76</v>
      </c>
      <c r="C67" s="324"/>
      <c r="D67" s="324"/>
      <c r="E67" s="324"/>
    </row>
    <row r="68" spans="2:5" x14ac:dyDescent="0.2">
      <c r="B68" s="326" t="s">
        <v>77</v>
      </c>
      <c r="C68" s="326"/>
      <c r="D68" s="326"/>
      <c r="E68" s="326"/>
    </row>
    <row r="69" spans="2:5" ht="13.5" thickBot="1" x14ac:dyDescent="0.25">
      <c r="C69" s="44"/>
      <c r="E69" s="46"/>
    </row>
    <row r="70" spans="2:5" ht="13.5" thickBot="1" x14ac:dyDescent="0.25">
      <c r="B70" s="28" t="s">
        <v>78</v>
      </c>
      <c r="C70" s="68" t="s">
        <v>79</v>
      </c>
      <c r="D70" s="69" t="s">
        <v>3</v>
      </c>
      <c r="E70" s="69" t="s">
        <v>42</v>
      </c>
    </row>
    <row r="71" spans="2:5" x14ac:dyDescent="0.2">
      <c r="B71" s="70" t="s">
        <v>43</v>
      </c>
      <c r="C71" s="71" t="s">
        <v>80</v>
      </c>
      <c r="D71" s="159" t="s">
        <v>3</v>
      </c>
      <c r="E71" s="37">
        <f>IF(((E27*2*E34)-E48*0.06)&lt;0,0,(E27*2*E34)-E48*0.06)</f>
        <v>86.6</v>
      </c>
    </row>
    <row r="72" spans="2:5" x14ac:dyDescent="0.2">
      <c r="B72" s="72" t="s">
        <v>45</v>
      </c>
      <c r="C72" s="73" t="s">
        <v>81</v>
      </c>
      <c r="D72" s="160" t="s">
        <v>3</v>
      </c>
      <c r="E72" s="39">
        <f>(E28*E34)-(E28*E34*0.99%)</f>
        <v>805.94140000000004</v>
      </c>
    </row>
    <row r="73" spans="2:5" x14ac:dyDescent="0.2">
      <c r="B73" s="72" t="s">
        <v>47</v>
      </c>
      <c r="C73" s="73" t="s">
        <v>82</v>
      </c>
      <c r="D73" s="160" t="s">
        <v>3</v>
      </c>
      <c r="E73" s="39">
        <f>E29</f>
        <v>277.29000000000002</v>
      </c>
    </row>
    <row r="74" spans="2:5" x14ac:dyDescent="0.2">
      <c r="B74" s="72" t="s">
        <v>49</v>
      </c>
      <c r="C74" s="73" t="s">
        <v>83</v>
      </c>
      <c r="D74" s="160" t="s">
        <v>3</v>
      </c>
      <c r="E74" s="39">
        <f>E30</f>
        <v>0</v>
      </c>
    </row>
    <row r="75" spans="2:5" x14ac:dyDescent="0.2">
      <c r="B75" s="72" t="s">
        <v>51</v>
      </c>
      <c r="C75" s="73" t="s">
        <v>84</v>
      </c>
      <c r="D75" s="160" t="s">
        <v>3</v>
      </c>
      <c r="E75" s="39">
        <f>E31</f>
        <v>32.67</v>
      </c>
    </row>
    <row r="76" spans="2:5" x14ac:dyDescent="0.2">
      <c r="B76" s="72" t="s">
        <v>53</v>
      </c>
      <c r="C76" s="73" t="s">
        <v>85</v>
      </c>
      <c r="D76" s="160" t="s">
        <v>3</v>
      </c>
      <c r="E76" s="39">
        <f>E32</f>
        <v>0</v>
      </c>
    </row>
    <row r="77" spans="2:5" x14ac:dyDescent="0.2">
      <c r="B77" s="74" t="s">
        <v>55</v>
      </c>
      <c r="C77" s="75" t="s">
        <v>86</v>
      </c>
      <c r="D77" s="215"/>
      <c r="E77" s="217">
        <v>1</v>
      </c>
    </row>
    <row r="78" spans="2:5" ht="13.5" thickBot="1" x14ac:dyDescent="0.25">
      <c r="B78" s="74" t="s">
        <v>74</v>
      </c>
      <c r="C78" s="77" t="s">
        <v>56</v>
      </c>
      <c r="D78" s="171" t="s">
        <v>3</v>
      </c>
      <c r="E78" s="76">
        <f>E33</f>
        <v>0</v>
      </c>
    </row>
    <row r="79" spans="2:5" ht="13.5" thickBot="1" x14ac:dyDescent="0.25">
      <c r="B79" s="312" t="s">
        <v>63</v>
      </c>
      <c r="C79" s="313"/>
      <c r="D79" s="172" t="s">
        <v>3</v>
      </c>
      <c r="E79" s="79">
        <f>SUM(E71:E78)</f>
        <v>1203.5014000000001</v>
      </c>
    </row>
    <row r="80" spans="2:5" ht="13.5" thickBot="1" x14ac:dyDescent="0.25">
      <c r="B80" s="80"/>
      <c r="C80" s="81"/>
      <c r="D80" s="173"/>
      <c r="E80" s="82"/>
    </row>
    <row r="81" spans="2:5" ht="13.5" thickBot="1" x14ac:dyDescent="0.25">
      <c r="B81" s="315" t="s">
        <v>87</v>
      </c>
      <c r="C81" s="316"/>
      <c r="D81" s="316"/>
      <c r="E81" s="317"/>
    </row>
    <row r="82" spans="2:5" ht="13.5" thickBot="1" x14ac:dyDescent="0.25">
      <c r="B82" s="83">
        <v>2</v>
      </c>
      <c r="C82" s="94" t="s">
        <v>88</v>
      </c>
      <c r="D82" s="34" t="s">
        <v>3</v>
      </c>
      <c r="E82" s="34" t="s">
        <v>42</v>
      </c>
    </row>
    <row r="83" spans="2:5" x14ac:dyDescent="0.2">
      <c r="B83" s="84" t="s">
        <v>59</v>
      </c>
      <c r="C83" s="85" t="s">
        <v>89</v>
      </c>
      <c r="D83" s="159"/>
      <c r="E83" s="60">
        <f>E54</f>
        <v>503.49599999999998</v>
      </c>
    </row>
    <row r="84" spans="2:5" x14ac:dyDescent="0.2">
      <c r="B84" s="84" t="s">
        <v>65</v>
      </c>
      <c r="C84" s="86" t="s">
        <v>90</v>
      </c>
      <c r="D84" s="160"/>
      <c r="E84" s="63">
        <f>E66</f>
        <v>396.27000000000004</v>
      </c>
    </row>
    <row r="85" spans="2:5" ht="13.5" thickBot="1" x14ac:dyDescent="0.25">
      <c r="B85" s="87" t="s">
        <v>78</v>
      </c>
      <c r="C85" s="88" t="s">
        <v>91</v>
      </c>
      <c r="D85" s="161"/>
      <c r="E85" s="89">
        <f>E79</f>
        <v>1203.5014000000001</v>
      </c>
    </row>
    <row r="86" spans="2:5" ht="13.5" thickBot="1" x14ac:dyDescent="0.25">
      <c r="B86" s="90"/>
      <c r="C86" s="91" t="s">
        <v>92</v>
      </c>
      <c r="D86" s="174" t="s">
        <v>3</v>
      </c>
      <c r="E86" s="92">
        <f>SUM(E83:E85)</f>
        <v>2103.2674000000002</v>
      </c>
    </row>
    <row r="87" spans="2:5" ht="13.5" thickBot="1" x14ac:dyDescent="0.25">
      <c r="C87" s="44"/>
      <c r="D87" s="175"/>
      <c r="E87" s="93"/>
    </row>
    <row r="88" spans="2:5" ht="13.5" thickBot="1" x14ac:dyDescent="0.25">
      <c r="B88" s="315" t="s">
        <v>93</v>
      </c>
      <c r="C88" s="316"/>
      <c r="D88" s="316"/>
      <c r="E88" s="327"/>
    </row>
    <row r="89" spans="2:5" s="64" customFormat="1" ht="13.5" thickBot="1" x14ac:dyDescent="0.25">
      <c r="B89" s="83">
        <v>3</v>
      </c>
      <c r="C89" s="328" t="s">
        <v>94</v>
      </c>
      <c r="D89" s="328"/>
      <c r="E89" s="329"/>
    </row>
    <row r="90" spans="2:5" x14ac:dyDescent="0.2">
      <c r="B90" s="61" t="s">
        <v>43</v>
      </c>
      <c r="C90" s="85" t="s">
        <v>95</v>
      </c>
      <c r="D90" s="143">
        <v>3.5000000000000001E-3</v>
      </c>
      <c r="E90" s="60">
        <f>D90*E48</f>
        <v>9.0649999999999995</v>
      </c>
    </row>
    <row r="91" spans="2:5" x14ac:dyDescent="0.2">
      <c r="B91" s="61" t="s">
        <v>45</v>
      </c>
      <c r="C91" s="86" t="s">
        <v>96</v>
      </c>
      <c r="D91" s="144">
        <v>3.4000000000000002E-4</v>
      </c>
      <c r="E91" s="63">
        <f>D91*E48</f>
        <v>0.88060000000000005</v>
      </c>
    </row>
    <row r="92" spans="2:5" x14ac:dyDescent="0.2">
      <c r="B92" s="61" t="s">
        <v>47</v>
      </c>
      <c r="C92" s="86" t="s">
        <v>97</v>
      </c>
      <c r="D92" s="144">
        <v>1.2999999999999999E-4</v>
      </c>
      <c r="E92" s="63">
        <f>D92*E48</f>
        <v>0.33669999999999994</v>
      </c>
    </row>
    <row r="93" spans="2:5" x14ac:dyDescent="0.2">
      <c r="B93" s="61" t="s">
        <v>49</v>
      </c>
      <c r="C93" s="86" t="s">
        <v>98</v>
      </c>
      <c r="D93" s="145">
        <v>1.9400000000000001E-2</v>
      </c>
      <c r="E93" s="63">
        <f>D93*E48</f>
        <v>50.246000000000002</v>
      </c>
    </row>
    <row r="94" spans="2:5" x14ac:dyDescent="0.2">
      <c r="B94" s="61" t="s">
        <v>51</v>
      </c>
      <c r="C94" s="86" t="s">
        <v>99</v>
      </c>
      <c r="D94" s="144">
        <v>2.97E-3</v>
      </c>
      <c r="E94" s="63">
        <f>D94*E48</f>
        <v>7.6923000000000004</v>
      </c>
    </row>
    <row r="95" spans="2:5" ht="13.5" thickBot="1" x14ac:dyDescent="0.25">
      <c r="B95" s="96" t="s">
        <v>53</v>
      </c>
      <c r="C95" s="86" t="s">
        <v>100</v>
      </c>
      <c r="D95" s="144">
        <v>0.04</v>
      </c>
      <c r="E95" s="97">
        <f>D95*E48</f>
        <v>103.60000000000001</v>
      </c>
    </row>
    <row r="96" spans="2:5" ht="13.5" thickBot="1" x14ac:dyDescent="0.25">
      <c r="B96" s="98"/>
      <c r="C96" s="99" t="s">
        <v>101</v>
      </c>
      <c r="D96" s="151">
        <f>SUM(D90:D95)</f>
        <v>6.634000000000001E-2</v>
      </c>
      <c r="E96" s="100">
        <f>SUM(E90:E95)</f>
        <v>171.82060000000001</v>
      </c>
    </row>
    <row r="97" spans="2:5" x14ac:dyDescent="0.2">
      <c r="B97" s="324" t="s">
        <v>102</v>
      </c>
      <c r="C97" s="324"/>
      <c r="D97" s="324"/>
      <c r="E97" s="324"/>
    </row>
    <row r="98" spans="2:5" x14ac:dyDescent="0.2">
      <c r="B98" s="326" t="s">
        <v>103</v>
      </c>
      <c r="C98" s="326"/>
      <c r="D98" s="326"/>
      <c r="E98" s="326"/>
    </row>
    <row r="99" spans="2:5" ht="13.5" thickBot="1" x14ac:dyDescent="0.25">
      <c r="C99" s="44"/>
      <c r="D99" s="17"/>
      <c r="E99" s="101"/>
    </row>
    <row r="100" spans="2:5" ht="13.5" thickBot="1" x14ac:dyDescent="0.25">
      <c r="B100" s="315" t="s">
        <v>104</v>
      </c>
      <c r="C100" s="316"/>
      <c r="D100" s="316"/>
      <c r="E100" s="327"/>
    </row>
    <row r="101" spans="2:5" ht="13.5" thickBot="1" x14ac:dyDescent="0.25">
      <c r="B101" s="102" t="s">
        <v>105</v>
      </c>
      <c r="C101" s="94" t="s">
        <v>106</v>
      </c>
      <c r="D101" s="176" t="s">
        <v>3</v>
      </c>
      <c r="E101" s="103" t="s">
        <v>42</v>
      </c>
    </row>
    <row r="102" spans="2:5" s="236" customFormat="1" ht="25.5" x14ac:dyDescent="0.2">
      <c r="B102" s="213" t="s">
        <v>43</v>
      </c>
      <c r="C102" s="233" t="s">
        <v>107</v>
      </c>
      <c r="D102" s="234">
        <v>9.4999999999999998E-3</v>
      </c>
      <c r="E102" s="235">
        <f>D102*$E$48</f>
        <v>24.605</v>
      </c>
    </row>
    <row r="103" spans="2:5" s="236" customFormat="1" ht="25.5" x14ac:dyDescent="0.2">
      <c r="B103" s="213" t="s">
        <v>45</v>
      </c>
      <c r="C103" s="237" t="s">
        <v>185</v>
      </c>
      <c r="D103" s="238">
        <v>2.8E-3</v>
      </c>
      <c r="E103" s="239">
        <f t="shared" ref="E103:E105" si="1">D103*$E$48</f>
        <v>7.2519999999999998</v>
      </c>
    </row>
    <row r="104" spans="2:5" s="236" customFormat="1" ht="25.5" x14ac:dyDescent="0.2">
      <c r="B104" s="213" t="s">
        <v>47</v>
      </c>
      <c r="C104" s="237" t="s">
        <v>228</v>
      </c>
      <c r="D104" s="240">
        <v>4.1999999999999997E-3</v>
      </c>
      <c r="E104" s="239">
        <f t="shared" si="1"/>
        <v>10.878</v>
      </c>
    </row>
    <row r="105" spans="2:5" s="236" customFormat="1" ht="51" x14ac:dyDescent="0.2">
      <c r="B105" s="213" t="s">
        <v>49</v>
      </c>
      <c r="C105" s="237" t="s">
        <v>229</v>
      </c>
      <c r="D105" s="238">
        <v>2.0000000000000001E-4</v>
      </c>
      <c r="E105" s="239">
        <f t="shared" si="1"/>
        <v>0.51800000000000002</v>
      </c>
    </row>
    <row r="106" spans="2:5" s="236" customFormat="1" ht="60" x14ac:dyDescent="0.2">
      <c r="B106" s="213" t="s">
        <v>51</v>
      </c>
      <c r="C106" s="241" t="s">
        <v>187</v>
      </c>
      <c r="D106" s="238">
        <v>2.7000000000000001E-3</v>
      </c>
      <c r="E106" s="239">
        <f t="shared" ref="E106:E108" si="2">D106*$E$48</f>
        <v>6.9930000000000003</v>
      </c>
    </row>
    <row r="107" spans="2:5" s="236" customFormat="1" ht="25.5" x14ac:dyDescent="0.2">
      <c r="B107" s="213" t="s">
        <v>53</v>
      </c>
      <c r="C107" s="237" t="s">
        <v>108</v>
      </c>
      <c r="D107" s="238">
        <v>2.0000000000000001E-4</v>
      </c>
      <c r="E107" s="239">
        <f t="shared" si="2"/>
        <v>0.51800000000000002</v>
      </c>
    </row>
    <row r="108" spans="2:5" ht="13.5" thickBot="1" x14ac:dyDescent="0.25">
      <c r="B108" s="96" t="s">
        <v>55</v>
      </c>
      <c r="C108" s="86" t="s">
        <v>109</v>
      </c>
      <c r="D108" s="154">
        <v>0</v>
      </c>
      <c r="E108" s="105">
        <f t="shared" si="2"/>
        <v>0</v>
      </c>
    </row>
    <row r="109" spans="2:5" ht="13.5" thickBot="1" x14ac:dyDescent="0.25">
      <c r="B109" s="90"/>
      <c r="C109" s="106" t="s">
        <v>110</v>
      </c>
      <c r="D109" s="155">
        <f>SUM(D102:D108)</f>
        <v>1.9599999999999999E-2</v>
      </c>
      <c r="E109" s="107">
        <f>SUM(E102:E108)</f>
        <v>50.764000000000003</v>
      </c>
    </row>
    <row r="110" spans="2:5" ht="13.5" thickBot="1" x14ac:dyDescent="0.25">
      <c r="B110" s="90" t="s">
        <v>55</v>
      </c>
      <c r="C110" s="108" t="s">
        <v>111</v>
      </c>
      <c r="D110" s="156">
        <f>D109*D66</f>
        <v>2.9988000000000003E-3</v>
      </c>
      <c r="E110" s="109">
        <f>D110*E48</f>
        <v>7.7668920000000004</v>
      </c>
    </row>
    <row r="111" spans="2:5" ht="26.25" thickBot="1" x14ac:dyDescent="0.25">
      <c r="B111" s="90" t="s">
        <v>74</v>
      </c>
      <c r="C111" s="108" t="s">
        <v>112</v>
      </c>
      <c r="D111" s="156">
        <f>D54*D66</f>
        <v>2.9743200000000008E-2</v>
      </c>
      <c r="E111" s="109">
        <f>D111*E48</f>
        <v>77.034888000000024</v>
      </c>
    </row>
    <row r="112" spans="2:5" ht="13.5" thickBot="1" x14ac:dyDescent="0.25">
      <c r="B112" s="90"/>
      <c r="C112" s="110" t="s">
        <v>113</v>
      </c>
      <c r="D112" s="157">
        <f>D109+D111+D110</f>
        <v>5.2342000000000007E-2</v>
      </c>
      <c r="E112" s="111">
        <f>SUM(E109:E111)</f>
        <v>135.56578000000002</v>
      </c>
    </row>
    <row r="113" spans="2:5" x14ac:dyDescent="0.2">
      <c r="B113" s="324" t="s">
        <v>114</v>
      </c>
      <c r="C113" s="324"/>
      <c r="D113" s="324"/>
      <c r="E113" s="324"/>
    </row>
    <row r="114" spans="2:5" ht="13.5" thickBot="1" x14ac:dyDescent="0.25">
      <c r="C114" s="2"/>
      <c r="E114" s="2"/>
    </row>
    <row r="115" spans="2:5" ht="13.5" thickBot="1" x14ac:dyDescent="0.25">
      <c r="B115" s="315" t="s">
        <v>115</v>
      </c>
      <c r="C115" s="316"/>
      <c r="D115" s="316"/>
      <c r="E115" s="327"/>
    </row>
    <row r="116" spans="2:5" ht="13.5" thickBot="1" x14ac:dyDescent="0.25">
      <c r="B116" s="102">
        <v>5</v>
      </c>
      <c r="C116" s="95" t="s">
        <v>116</v>
      </c>
      <c r="D116" s="34" t="s">
        <v>3</v>
      </c>
      <c r="E116" s="34" t="s">
        <v>42</v>
      </c>
    </row>
    <row r="117" spans="2:5" x14ac:dyDescent="0.2">
      <c r="B117" s="61" t="s">
        <v>43</v>
      </c>
      <c r="C117" s="59" t="s">
        <v>117</v>
      </c>
      <c r="D117" s="159" t="s">
        <v>3</v>
      </c>
      <c r="E117" s="60">
        <f>'Uniformes e Materiais'!G10</f>
        <v>54.427500000000002</v>
      </c>
    </row>
    <row r="118" spans="2:5" x14ac:dyDescent="0.2">
      <c r="B118" s="61" t="s">
        <v>45</v>
      </c>
      <c r="C118" s="62" t="s">
        <v>118</v>
      </c>
      <c r="D118" s="160" t="s">
        <v>3</v>
      </c>
      <c r="E118" s="63">
        <v>0</v>
      </c>
    </row>
    <row r="119" spans="2:5" x14ac:dyDescent="0.2">
      <c r="B119" s="61" t="s">
        <v>47</v>
      </c>
      <c r="C119" s="62" t="s">
        <v>119</v>
      </c>
      <c r="D119" s="160" t="s">
        <v>3</v>
      </c>
      <c r="E119" s="63">
        <v>0</v>
      </c>
    </row>
    <row r="120" spans="2:5" ht="13.5" thickBot="1" x14ac:dyDescent="0.25">
      <c r="B120" s="96" t="s">
        <v>49</v>
      </c>
      <c r="C120" s="112" t="s">
        <v>156</v>
      </c>
      <c r="D120" s="171" t="s">
        <v>3</v>
      </c>
      <c r="E120" s="97">
        <f>'Uniformes e Materiais'!G35</f>
        <v>3.5544444444444441</v>
      </c>
    </row>
    <row r="121" spans="2:5" ht="13.5" thickBot="1" x14ac:dyDescent="0.25">
      <c r="B121" s="90"/>
      <c r="C121" s="95" t="s">
        <v>120</v>
      </c>
      <c r="D121" s="172" t="s">
        <v>3</v>
      </c>
      <c r="E121" s="79">
        <f>SUM(E117:E120)</f>
        <v>57.981944444444444</v>
      </c>
    </row>
    <row r="122" spans="2:5" ht="13.5" thickBot="1" x14ac:dyDescent="0.25">
      <c r="C122" s="44" t="s">
        <v>3</v>
      </c>
      <c r="D122" s="2" t="s">
        <v>3</v>
      </c>
      <c r="E122" s="46" t="s">
        <v>3</v>
      </c>
    </row>
    <row r="123" spans="2:5" ht="13.5" thickBot="1" x14ac:dyDescent="0.25">
      <c r="B123" s="315" t="s">
        <v>121</v>
      </c>
      <c r="C123" s="316"/>
      <c r="D123" s="316"/>
      <c r="E123" s="327"/>
    </row>
    <row r="124" spans="2:5" ht="13.5" thickBot="1" x14ac:dyDescent="0.25">
      <c r="B124" s="28">
        <v>6</v>
      </c>
      <c r="C124" s="91" t="s">
        <v>122</v>
      </c>
      <c r="D124" s="28" t="s">
        <v>3</v>
      </c>
      <c r="E124" s="28"/>
    </row>
    <row r="125" spans="2:5" x14ac:dyDescent="0.2">
      <c r="B125" s="113" t="s">
        <v>43</v>
      </c>
      <c r="C125" s="36" t="s">
        <v>123</v>
      </c>
      <c r="D125" s="153">
        <f>'Assistente Administrativo '!D125</f>
        <v>4.4999999999999997E-3</v>
      </c>
      <c r="E125" s="63">
        <f>E148*D125</f>
        <v>22.763860760000004</v>
      </c>
    </row>
    <row r="126" spans="2:5" x14ac:dyDescent="0.2">
      <c r="B126" s="114"/>
      <c r="C126" s="115" t="s">
        <v>124</v>
      </c>
      <c r="D126" s="158"/>
      <c r="E126" s="116">
        <f>E148+E125</f>
        <v>5081.3995852044454</v>
      </c>
    </row>
    <row r="127" spans="2:5" x14ac:dyDescent="0.2">
      <c r="B127" s="114" t="s">
        <v>45</v>
      </c>
      <c r="C127" s="38" t="s">
        <v>125</v>
      </c>
      <c r="D127" s="153">
        <f>'Assistente Administrativo '!D127</f>
        <v>3.0000000000000001E-3</v>
      </c>
      <c r="E127" s="63">
        <f>D127*E126</f>
        <v>15.244198755613336</v>
      </c>
    </row>
    <row r="128" spans="2:5" x14ac:dyDescent="0.2">
      <c r="B128" s="114"/>
      <c r="C128" s="38"/>
      <c r="D128" s="168"/>
      <c r="E128" s="116">
        <f>E126+E127</f>
        <v>5096.6437839600585</v>
      </c>
    </row>
    <row r="129" spans="2:5" x14ac:dyDescent="0.2">
      <c r="B129" s="114" t="s">
        <v>47</v>
      </c>
      <c r="C129" s="117" t="s">
        <v>126</v>
      </c>
      <c r="D129" s="177">
        <f>D136+D132+D131+D133</f>
        <v>0.1804</v>
      </c>
      <c r="E129" s="63">
        <f>E149-E125-E127</f>
        <v>1121.8088563035562</v>
      </c>
    </row>
    <row r="130" spans="2:5" x14ac:dyDescent="0.2">
      <c r="B130" s="114" t="s">
        <v>127</v>
      </c>
      <c r="C130" s="38" t="s">
        <v>128</v>
      </c>
      <c r="D130" s="153">
        <v>0</v>
      </c>
      <c r="E130" s="116">
        <f>E129/D129*D130</f>
        <v>0</v>
      </c>
    </row>
    <row r="131" spans="2:5" x14ac:dyDescent="0.2">
      <c r="B131" s="114"/>
      <c r="C131" s="38" t="s">
        <v>129</v>
      </c>
      <c r="D131" s="153">
        <v>1.54E-2</v>
      </c>
      <c r="E131" s="63">
        <f>E129/D129*D131</f>
        <v>95.76417066005969</v>
      </c>
    </row>
    <row r="132" spans="2:5" x14ac:dyDescent="0.2">
      <c r="B132" s="114"/>
      <c r="C132" s="38" t="s">
        <v>130</v>
      </c>
      <c r="D132" s="153">
        <v>7.0000000000000007E-2</v>
      </c>
      <c r="E132" s="63">
        <f>E129/D129*D132</f>
        <v>435.29168481845312</v>
      </c>
    </row>
    <row r="133" spans="2:5" x14ac:dyDescent="0.2">
      <c r="B133" s="114"/>
      <c r="C133" s="38" t="s">
        <v>131</v>
      </c>
      <c r="D133" s="153">
        <v>4.4999999999999998E-2</v>
      </c>
      <c r="E133" s="63">
        <f>E129/D129*D133</f>
        <v>279.83036881186268</v>
      </c>
    </row>
    <row r="134" spans="2:5" x14ac:dyDescent="0.2">
      <c r="B134" s="114"/>
      <c r="C134" s="38" t="s">
        <v>132</v>
      </c>
      <c r="D134" s="153">
        <v>0</v>
      </c>
      <c r="E134" s="63">
        <v>0</v>
      </c>
    </row>
    <row r="135" spans="2:5" x14ac:dyDescent="0.2">
      <c r="B135" s="114" t="s">
        <v>133</v>
      </c>
      <c r="C135" s="117" t="s">
        <v>134</v>
      </c>
      <c r="D135" s="177">
        <f>D137+D136</f>
        <v>0.05</v>
      </c>
      <c r="E135" s="116">
        <f>E129/D129*D135</f>
        <v>310.92263201318082</v>
      </c>
    </row>
    <row r="136" spans="2:5" x14ac:dyDescent="0.2">
      <c r="B136" s="114"/>
      <c r="C136" s="38" t="s">
        <v>135</v>
      </c>
      <c r="D136" s="153">
        <v>0.05</v>
      </c>
      <c r="E136" s="63">
        <f>E129/D129*D135</f>
        <v>310.92263201318082</v>
      </c>
    </row>
    <row r="137" spans="2:5" ht="13.5" thickBot="1" x14ac:dyDescent="0.25">
      <c r="B137" s="118"/>
      <c r="C137" s="41" t="s">
        <v>132</v>
      </c>
      <c r="D137" s="153">
        <v>0</v>
      </c>
      <c r="E137" s="89">
        <v>0</v>
      </c>
    </row>
    <row r="138" spans="2:5" ht="13.5" thickBot="1" x14ac:dyDescent="0.25">
      <c r="B138" s="90"/>
      <c r="C138" s="91" t="s">
        <v>120</v>
      </c>
      <c r="D138" s="174" t="s">
        <v>3</v>
      </c>
      <c r="E138" s="43">
        <f>E125+E127+E129</f>
        <v>1159.8169158191695</v>
      </c>
    </row>
    <row r="139" spans="2:5" ht="13.5" thickBot="1" x14ac:dyDescent="0.25">
      <c r="B139" s="80"/>
      <c r="C139" s="81"/>
      <c r="D139" s="173"/>
      <c r="E139" s="82"/>
    </row>
    <row r="140" spans="2:5" ht="13.5" thickBot="1" x14ac:dyDescent="0.25">
      <c r="B140" s="83" t="s">
        <v>136</v>
      </c>
      <c r="C140" s="94" t="s">
        <v>137</v>
      </c>
      <c r="D140" s="166" t="s">
        <v>3</v>
      </c>
      <c r="E140" s="78"/>
    </row>
    <row r="141" spans="2:5" ht="13.5" thickBot="1" x14ac:dyDescent="0.25">
      <c r="B141" s="80"/>
      <c r="C141" s="81"/>
      <c r="D141" s="173"/>
      <c r="E141" s="82"/>
    </row>
    <row r="142" spans="2:5" ht="13.5" thickBot="1" x14ac:dyDescent="0.25">
      <c r="B142" s="28">
        <v>1</v>
      </c>
      <c r="C142" s="94" t="s">
        <v>138</v>
      </c>
      <c r="D142" s="34" t="s">
        <v>3</v>
      </c>
      <c r="E142" s="34" t="s">
        <v>42</v>
      </c>
    </row>
    <row r="143" spans="2:5" x14ac:dyDescent="0.2">
      <c r="B143" s="119" t="s">
        <v>43</v>
      </c>
      <c r="C143" s="62" t="s">
        <v>139</v>
      </c>
      <c r="D143" s="178"/>
      <c r="E143" s="120">
        <f>E48</f>
        <v>2590</v>
      </c>
    </row>
    <row r="144" spans="2:5" x14ac:dyDescent="0.2">
      <c r="B144" s="61" t="s">
        <v>45</v>
      </c>
      <c r="C144" s="62" t="s">
        <v>140</v>
      </c>
      <c r="D144" s="178"/>
      <c r="E144" s="120">
        <f>E86</f>
        <v>2103.2674000000002</v>
      </c>
    </row>
    <row r="145" spans="2:5" x14ac:dyDescent="0.2">
      <c r="B145" s="61" t="s">
        <v>47</v>
      </c>
      <c r="C145" s="62" t="s">
        <v>141</v>
      </c>
      <c r="D145" s="178"/>
      <c r="E145" s="120">
        <f>E96</f>
        <v>171.82060000000001</v>
      </c>
    </row>
    <row r="146" spans="2:5" x14ac:dyDescent="0.2">
      <c r="B146" s="61" t="s">
        <v>49</v>
      </c>
      <c r="C146" s="62" t="s">
        <v>142</v>
      </c>
      <c r="D146" s="178"/>
      <c r="E146" s="120">
        <f>E112</f>
        <v>135.56578000000002</v>
      </c>
    </row>
    <row r="147" spans="2:5" ht="13.5" thickBot="1" x14ac:dyDescent="0.25">
      <c r="B147" s="65" t="s">
        <v>51</v>
      </c>
      <c r="C147" s="66" t="s">
        <v>143</v>
      </c>
      <c r="D147" s="179"/>
      <c r="E147" s="121">
        <f>E121</f>
        <v>57.981944444444444</v>
      </c>
    </row>
    <row r="148" spans="2:5" ht="16.5" thickBot="1" x14ac:dyDescent="0.25">
      <c r="B148" s="90"/>
      <c r="C148" s="91" t="s">
        <v>144</v>
      </c>
      <c r="D148" s="180"/>
      <c r="E148" s="122">
        <f>SUM(E143:E147)</f>
        <v>5058.6357244444453</v>
      </c>
    </row>
    <row r="149" spans="2:5" ht="13.5" thickBot="1" x14ac:dyDescent="0.25">
      <c r="B149" s="123" t="s">
        <v>53</v>
      </c>
      <c r="C149" s="124" t="s">
        <v>145</v>
      </c>
      <c r="D149" s="181"/>
      <c r="E149" s="125">
        <f>E150-E148</f>
        <v>1159.8169158191695</v>
      </c>
    </row>
    <row r="150" spans="2:5" ht="16.5" thickBot="1" x14ac:dyDescent="0.25">
      <c r="B150" s="312" t="s">
        <v>146</v>
      </c>
      <c r="C150" s="320"/>
      <c r="D150" s="313"/>
      <c r="E150" s="122">
        <f>E128/(100%-D129)</f>
        <v>6218.4526402636147</v>
      </c>
    </row>
    <row r="151" spans="2:5" ht="13.5" thickBot="1" x14ac:dyDescent="0.25">
      <c r="C151" s="126"/>
      <c r="D151" s="182"/>
      <c r="E151" s="126"/>
    </row>
    <row r="152" spans="2:5" ht="13.5" thickBot="1" x14ac:dyDescent="0.25">
      <c r="B152" s="28" t="s">
        <v>147</v>
      </c>
      <c r="C152" s="127" t="s">
        <v>148</v>
      </c>
      <c r="D152" s="183" t="s">
        <v>3</v>
      </c>
      <c r="E152" s="128"/>
    </row>
    <row r="153" spans="2:5" ht="13.5" thickBot="1" x14ac:dyDescent="0.25">
      <c r="B153" s="80"/>
      <c r="C153" s="81"/>
      <c r="D153" s="173"/>
      <c r="E153" s="82"/>
    </row>
    <row r="154" spans="2:5" ht="13.5" thickBot="1" x14ac:dyDescent="0.25">
      <c r="B154" s="48" t="s">
        <v>149</v>
      </c>
      <c r="C154" s="44" t="s">
        <v>150</v>
      </c>
      <c r="D154" s="129" t="s">
        <v>3</v>
      </c>
      <c r="E154" s="129" t="s">
        <v>42</v>
      </c>
    </row>
    <row r="155" spans="2:5" x14ac:dyDescent="0.2">
      <c r="B155" s="130" t="s">
        <v>43</v>
      </c>
      <c r="C155" s="131" t="s">
        <v>151</v>
      </c>
      <c r="D155" s="184">
        <f>D52</f>
        <v>8.3299999999999999E-2</v>
      </c>
      <c r="E155" s="132">
        <f>D155*E48</f>
        <v>215.74699999999999</v>
      </c>
    </row>
    <row r="156" spans="2:5" x14ac:dyDescent="0.2">
      <c r="B156" s="133" t="s">
        <v>45</v>
      </c>
      <c r="C156" s="134" t="s">
        <v>152</v>
      </c>
      <c r="D156" s="185">
        <f>D53</f>
        <v>0.1111</v>
      </c>
      <c r="E156" s="135">
        <f>D156*E48</f>
        <v>287.74900000000002</v>
      </c>
    </row>
    <row r="157" spans="2:5" x14ac:dyDescent="0.2">
      <c r="B157" s="136" t="s">
        <v>47</v>
      </c>
      <c r="C157" s="137" t="s">
        <v>153</v>
      </c>
      <c r="D157" s="186">
        <v>4.4999999999999998E-2</v>
      </c>
      <c r="E157" s="135">
        <f>D157*E48</f>
        <v>116.55</v>
      </c>
    </row>
    <row r="158" spans="2:5" ht="13.5" thickBot="1" x14ac:dyDescent="0.25">
      <c r="B158" s="138" t="s">
        <v>49</v>
      </c>
      <c r="C158" s="139" t="s">
        <v>154</v>
      </c>
      <c r="D158" s="187">
        <f>D111</f>
        <v>2.9743200000000008E-2</v>
      </c>
      <c r="E158" s="135">
        <f>D158*E48</f>
        <v>77.034888000000024</v>
      </c>
    </row>
    <row r="159" spans="2:5" ht="16.5" thickBot="1" x14ac:dyDescent="0.25">
      <c r="B159" s="312" t="s">
        <v>155</v>
      </c>
      <c r="C159" s="313"/>
      <c r="D159" s="188">
        <f>SUM(D155:D158)</f>
        <v>0.26914320000000003</v>
      </c>
      <c r="E159" s="140">
        <f>SUM(E155:E158)</f>
        <v>697.08088799999996</v>
      </c>
    </row>
    <row r="160" spans="2:5" x14ac:dyDescent="0.2">
      <c r="B160" s="331"/>
      <c r="C160" s="331"/>
      <c r="D160" s="331"/>
      <c r="E160" s="331"/>
    </row>
    <row r="162" spans="2:5" x14ac:dyDescent="0.2">
      <c r="B162" s="330"/>
      <c r="C162" s="330"/>
      <c r="D162" s="330"/>
      <c r="E162" s="330"/>
    </row>
    <row r="163" spans="2:5" x14ac:dyDescent="0.2">
      <c r="B163" s="330"/>
      <c r="C163" s="330"/>
      <c r="D163" s="330"/>
      <c r="E163" s="330"/>
    </row>
  </sheetData>
  <mergeCells count="56">
    <mergeCell ref="B15:E15"/>
    <mergeCell ref="B1:E1"/>
    <mergeCell ref="B2:E2"/>
    <mergeCell ref="B3:E3"/>
    <mergeCell ref="B5:D5"/>
    <mergeCell ref="B6:D6"/>
    <mergeCell ref="B7:D7"/>
    <mergeCell ref="B9:E9"/>
    <mergeCell ref="B10:D10"/>
    <mergeCell ref="B11:D11"/>
    <mergeCell ref="B12:D12"/>
    <mergeCell ref="B13:D13"/>
    <mergeCell ref="B29:D29"/>
    <mergeCell ref="B16:C16"/>
    <mergeCell ref="B17:C17"/>
    <mergeCell ref="B19:E19"/>
    <mergeCell ref="B20:D20"/>
    <mergeCell ref="B21:D21"/>
    <mergeCell ref="B22:D22"/>
    <mergeCell ref="B23:D23"/>
    <mergeCell ref="B24:D24"/>
    <mergeCell ref="B26:E26"/>
    <mergeCell ref="B27:D27"/>
    <mergeCell ref="B28:D28"/>
    <mergeCell ref="B54:C54"/>
    <mergeCell ref="B30:D30"/>
    <mergeCell ref="B31:D31"/>
    <mergeCell ref="B32:D32"/>
    <mergeCell ref="B33:D33"/>
    <mergeCell ref="B34:D34"/>
    <mergeCell ref="C36:E36"/>
    <mergeCell ref="B39:C39"/>
    <mergeCell ref="D39:E39"/>
    <mergeCell ref="B48:D48"/>
    <mergeCell ref="B50:C50"/>
    <mergeCell ref="C51:E51"/>
    <mergeCell ref="B113:E113"/>
    <mergeCell ref="B55:E55"/>
    <mergeCell ref="B66:C66"/>
    <mergeCell ref="B67:E67"/>
    <mergeCell ref="B68:E68"/>
    <mergeCell ref="B79:C79"/>
    <mergeCell ref="B81:C81"/>
    <mergeCell ref="D81:E81"/>
    <mergeCell ref="B88:E88"/>
    <mergeCell ref="C89:E89"/>
    <mergeCell ref="B97:E97"/>
    <mergeCell ref="B98:E98"/>
    <mergeCell ref="B100:E100"/>
    <mergeCell ref="B163:E163"/>
    <mergeCell ref="B115:E115"/>
    <mergeCell ref="B123:E123"/>
    <mergeCell ref="B150:D150"/>
    <mergeCell ref="B159:C159"/>
    <mergeCell ref="B160:E160"/>
    <mergeCell ref="B162:E162"/>
  </mergeCells>
  <pageMargins left="0.511811024" right="0.511811024" top="0.78740157499999996" bottom="0.78740157499999996" header="0.31496062000000002" footer="0.31496062000000002"/>
  <pageSetup paperSize="9" scale="61" orientation="portrait" horizontalDpi="0" verticalDpi="0" r:id="rId1"/>
  <rowBreaks count="1" manualBreakCount="1">
    <brk id="89" min="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708477-9736-4255-8CCE-F18F6FE40D50}"/>
</file>

<file path=customXml/itemProps2.xml><?xml version="1.0" encoding="utf-8"?>
<ds:datastoreItem xmlns:ds="http://schemas.openxmlformats.org/officeDocument/2006/customXml" ds:itemID="{D79A55CB-03EE-4859-8E12-8CECAA5C0230}"/>
</file>

<file path=customXml/itemProps3.xml><?xml version="1.0" encoding="utf-8"?>
<ds:datastoreItem xmlns:ds="http://schemas.openxmlformats.org/officeDocument/2006/customXml" ds:itemID="{63FF3D98-5ECC-4002-92F8-7AFD2ADCF6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11</vt:i4>
      </vt:variant>
    </vt:vector>
  </HeadingPairs>
  <TitlesOfParts>
    <vt:vector size="22" baseType="lpstr">
      <vt:lpstr>Resumo</vt:lpstr>
      <vt:lpstr>Encarregado</vt:lpstr>
      <vt:lpstr>Técnico em Secretariado</vt:lpstr>
      <vt:lpstr>Secretaria Executiva</vt:lpstr>
      <vt:lpstr>Recepcionista</vt:lpstr>
      <vt:lpstr>Assistente Administrativo Senio</vt:lpstr>
      <vt:lpstr>Assistente Administrativo Pleno</vt:lpstr>
      <vt:lpstr>Assistente Administrativo </vt:lpstr>
      <vt:lpstr>Motorista de Veículo Pesado</vt:lpstr>
      <vt:lpstr>Auxiliar de Manutenção Predial</vt:lpstr>
      <vt:lpstr>Uniformes e Materiais</vt:lpstr>
      <vt:lpstr>'Assistente Administrativo '!Area_de_impressao</vt:lpstr>
      <vt:lpstr>'Assistente Administrativo Pleno'!Area_de_impressao</vt:lpstr>
      <vt:lpstr>'Assistente Administrativo Senio'!Area_de_impressao</vt:lpstr>
      <vt:lpstr>'Auxiliar de Manutenção Predial'!Area_de_impressao</vt:lpstr>
      <vt:lpstr>Encarregado!Area_de_impressao</vt:lpstr>
      <vt:lpstr>'Motorista de Veículo Pesado'!Area_de_impressao</vt:lpstr>
      <vt:lpstr>Recepcionista!Area_de_impressao</vt:lpstr>
      <vt:lpstr>Resumo!Area_de_impressao</vt:lpstr>
      <vt:lpstr>'Secretaria Executiva'!Area_de_impressao</vt:lpstr>
      <vt:lpstr>'Técnico em Secretariado'!Area_de_impressao</vt:lpstr>
      <vt:lpstr>'Uniformes e Materiais'!Area_de_impressao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Rosa de Oliveira</dc:creator>
  <cp:lastModifiedBy>Comercial 1</cp:lastModifiedBy>
  <cp:lastPrinted>2020-08-25T14:30:01Z</cp:lastPrinted>
  <dcterms:created xsi:type="dcterms:W3CDTF">2020-08-24T18:48:46Z</dcterms:created>
  <dcterms:modified xsi:type="dcterms:W3CDTF">2020-08-25T16:46:24Z</dcterms:modified>
</cp:coreProperties>
</file>